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BuÇalışmaKitabı" autoCompressPictures="0"/>
  <mc:AlternateContent xmlns:mc="http://schemas.openxmlformats.org/markup-compatibility/2006">
    <mc:Choice Requires="x15">
      <x15ac:absPath xmlns:x15ac="http://schemas.microsoft.com/office/spreadsheetml/2010/11/ac" url="C:\Users\crmtakimlideri\Desktop\2021 tablo 5 formül el ile hali\"/>
    </mc:Choice>
  </mc:AlternateContent>
  <bookViews>
    <workbookView xWindow="0" yWindow="0" windowWidth="24000" windowHeight="9615" tabRatio="932" firstSheet="1" activeTab="1"/>
  </bookViews>
  <sheets>
    <sheet name="TABLO-1" sheetId="1" state="hidden" r:id="rId1"/>
    <sheet name="TÜM BÖLGE" sheetId="8" r:id="rId2"/>
    <sheet name="İZMİR" sheetId="94" r:id="rId3"/>
    <sheet name="MANİSA" sheetId="95" r:id="rId4"/>
    <sheet name="İZMİR - KONAK" sheetId="100" r:id="rId5"/>
    <sheet name="İZMİR - BORNOVA" sheetId="101" r:id="rId6"/>
    <sheet name="İZMİR - BUCA" sheetId="102" r:id="rId7"/>
    <sheet name="İZMİR - KARŞIYAKA" sheetId="103" r:id="rId8"/>
    <sheet name="İZMİR - NARLIDERE" sheetId="104" r:id="rId9"/>
    <sheet name="İZMİR - GAZİEMİR" sheetId="105" r:id="rId10"/>
    <sheet name="İZMİR - ÇİĞLİ" sheetId="106" r:id="rId11"/>
    <sheet name="İZMİR - GÜZELBAHÇE" sheetId="107" r:id="rId12"/>
    <sheet name="İZMİR - KARABAĞLAR" sheetId="108" r:id="rId13"/>
    <sheet name="İZMİR - SELÇUK" sheetId="109" r:id="rId14"/>
    <sheet name="İZMİR - SEFERİHİSAR" sheetId="110" r:id="rId15"/>
    <sheet name="İZMİR - ÖDEMİŞ" sheetId="111" r:id="rId16"/>
    <sheet name="İZMİR - BERGAMA" sheetId="112" r:id="rId17"/>
    <sheet name="İZMİR - ALİAĞA" sheetId="113" r:id="rId18"/>
    <sheet name="İZMİR - ÇEŞME" sheetId="114" r:id="rId19"/>
    <sheet name="İZMİR - URLA" sheetId="115" r:id="rId20"/>
    <sheet name="İZMİR - BAYINDIR" sheetId="116" r:id="rId21"/>
    <sheet name="İZMİR - KARABURUN" sheetId="117" r:id="rId22"/>
    <sheet name="İZMİR - MENDERES" sheetId="118" r:id="rId23"/>
    <sheet name="İZMİR - FOÇA" sheetId="119" r:id="rId24"/>
    <sheet name="İZMİR - KINIK" sheetId="120" r:id="rId25"/>
    <sheet name="İZMİR - TORBALI" sheetId="121" r:id="rId26"/>
    <sheet name="İZMİR - KEMALPAŞA" sheetId="122" r:id="rId27"/>
    <sheet name="İZMİR - MENEMEN" sheetId="123" r:id="rId28"/>
    <sheet name="İZMİR - TİRE" sheetId="124" r:id="rId29"/>
    <sheet name="İZMİR - DİKİLİ" sheetId="125" r:id="rId30"/>
    <sheet name="İZMİR - KİRAZ" sheetId="126" r:id="rId31"/>
    <sheet name="İZMİR - BEYDAĞ" sheetId="127" r:id="rId32"/>
    <sheet name="İZMİR - BAYRAKLI" sheetId="128" r:id="rId33"/>
    <sheet name="İZMİR - BALÇOVA" sheetId="129" r:id="rId34"/>
    <sheet name="MANİSA - AKHİSAR" sheetId="130" r:id="rId35"/>
    <sheet name="MANİSA - ALAŞEHİR" sheetId="131" r:id="rId36"/>
    <sheet name="MANİSA - DEMİRCİ" sheetId="132" r:id="rId37"/>
    <sheet name="MANİSA - GÖRDES" sheetId="133" r:id="rId38"/>
    <sheet name="MANİSA - KIRKAĞAÇ" sheetId="134" r:id="rId39"/>
    <sheet name="MANİSA - KULA" sheetId="135" r:id="rId40"/>
    <sheet name="MANİSA - SALİHLİ" sheetId="136" r:id="rId41"/>
    <sheet name="MANİSA - SARIGÖL" sheetId="137" r:id="rId42"/>
    <sheet name="MANİSA - SARUHANLI" sheetId="138" r:id="rId43"/>
    <sheet name="MANİSA - SELENDİ" sheetId="139" r:id="rId44"/>
    <sheet name="MANİSA - SOMA" sheetId="140" r:id="rId45"/>
    <sheet name="MANİSA - TURGUTLU" sheetId="141" r:id="rId46"/>
    <sheet name="MANİSA - AHMETLİ" sheetId="142" r:id="rId47"/>
    <sheet name="MANİSA - GÖLMARMARA" sheetId="143" r:id="rId48"/>
    <sheet name="MANİSA - KÖPRÜBAŞI" sheetId="144" r:id="rId49"/>
    <sheet name="MANİSA - ŞEHZADELER" sheetId="145" r:id="rId50"/>
    <sheet name="MANİSA - YUNUSEMRE" sheetId="146" r:id="rId51"/>
    <sheet name="ABONE SAYILARI" sheetId="4" r:id="rId52"/>
  </sheets>
  <definedNames>
    <definedName name="_xlnm._FilterDatabase" localSheetId="51" hidden="1">'ABONE SAYILARI'!$C$3:$H$53</definedName>
    <definedName name="_xlnm._FilterDatabase" localSheetId="0" hidden="1">'TABLO-1'!$A$1:$V$1</definedName>
    <definedName name="ABONE">'ABONE SAYILARI'!$A:$I</definedName>
    <definedName name="ABONE1">'ABONE SAYILARI'!$A:$L</definedName>
    <definedName name="BİLDİRİM">'TABLO-1'!$K:$K</definedName>
    <definedName name="İL">'TABLO-1'!$C:$C</definedName>
    <definedName name="İLÇE">'TABLO-1'!$D:$D</definedName>
    <definedName name="KAYNAK">'TABLO-1'!$H:$H</definedName>
    <definedName name="KENTALTIAG1">'TABLO-1'!$R:$R</definedName>
    <definedName name="KENTALTIAG2">'TABLO-1'!$X:$X</definedName>
    <definedName name="KENTALTIOG1">'TABLO-1'!$Q:$Q</definedName>
    <definedName name="KENTALTIOG2">'TABLO-1'!$W:$W</definedName>
    <definedName name="KENTSELAG1">'TABLO-1'!$P:$P</definedName>
    <definedName name="KENTSELAG2">'TABLO-1'!$V:$V</definedName>
    <definedName name="KENTSELİİ1">'TABLO-1'!$O:$O</definedName>
    <definedName name="KENTSELOG1">'TABLO-1'!$O:$O</definedName>
    <definedName name="KENTSELOG2">'TABLO-1'!$U:$U</definedName>
    <definedName name="KIRSALAG1">'TABLO-1'!$T:$T</definedName>
    <definedName name="KIRSALAG2">'TABLO-1'!$Z:$Z</definedName>
    <definedName name="KIRSALOG1">'TABLO-1'!$S:$S</definedName>
    <definedName name="KIRSALOG2">'TABLO-1'!$Y:$Y</definedName>
    <definedName name="SEBEP">'TABLO-1'!$J:$J</definedName>
    <definedName name="SÜRE">'TABLO-1'!$I:$I</definedName>
    <definedName name="TOPLAM1">'TABLO-1'!$O:$R</definedName>
    <definedName name="TOPLAM2">'TABLO-1'!$S:$V</definedName>
  </definedNames>
  <calcPr calcId="162913" calcMode="manual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53" i="4" l="1"/>
  <c r="H53" i="4"/>
  <c r="E53" i="4"/>
  <c r="K52" i="4"/>
  <c r="H52" i="4"/>
  <c r="E52" i="4"/>
  <c r="L52" i="4" s="1"/>
  <c r="L40" i="141" s="1"/>
  <c r="K51" i="4"/>
  <c r="L51" i="4" s="1"/>
  <c r="L44" i="145" s="1"/>
  <c r="H51" i="4"/>
  <c r="E51" i="4"/>
  <c r="K50" i="4"/>
  <c r="H50" i="4"/>
  <c r="E50" i="4"/>
  <c r="K49" i="4"/>
  <c r="H49" i="4"/>
  <c r="E49" i="4"/>
  <c r="K48" i="4"/>
  <c r="H48" i="4"/>
  <c r="E48" i="4"/>
  <c r="L48" i="4" s="1"/>
  <c r="L45" i="138" s="1"/>
  <c r="K47" i="4"/>
  <c r="H47" i="4"/>
  <c r="E47" i="4"/>
  <c r="K46" i="4"/>
  <c r="H46" i="4"/>
  <c r="E46" i="4"/>
  <c r="K45" i="4"/>
  <c r="H45" i="4"/>
  <c r="E45" i="4"/>
  <c r="K44" i="4"/>
  <c r="H44" i="4"/>
  <c r="E44" i="4"/>
  <c r="L44" i="4" s="1"/>
  <c r="L43" i="144" s="1"/>
  <c r="K43" i="4"/>
  <c r="L43" i="4" s="1"/>
  <c r="L41" i="134" s="1"/>
  <c r="H43" i="4"/>
  <c r="E43" i="4"/>
  <c r="K42" i="4"/>
  <c r="H42" i="4"/>
  <c r="E42" i="4"/>
  <c r="K41" i="4"/>
  <c r="H41" i="4"/>
  <c r="E41" i="4"/>
  <c r="K40" i="4"/>
  <c r="H40" i="4"/>
  <c r="E40" i="4"/>
  <c r="L40" i="4" s="1"/>
  <c r="L39" i="132" s="1"/>
  <c r="K39" i="4"/>
  <c r="H39" i="4"/>
  <c r="E39" i="4"/>
  <c r="K38" i="4"/>
  <c r="H38" i="4"/>
  <c r="E38" i="4"/>
  <c r="K37" i="4"/>
  <c r="H37" i="4"/>
  <c r="E37" i="4"/>
  <c r="K36" i="4"/>
  <c r="H36" i="4"/>
  <c r="E36" i="4"/>
  <c r="L36" i="4" s="1"/>
  <c r="L38" i="115" s="1"/>
  <c r="K35" i="4"/>
  <c r="L35" i="4" s="1"/>
  <c r="L44" i="121" s="1"/>
  <c r="H35" i="4"/>
  <c r="E35" i="4"/>
  <c r="K34" i="4"/>
  <c r="H34" i="4"/>
  <c r="E34" i="4"/>
  <c r="K33" i="4"/>
  <c r="H33" i="4"/>
  <c r="E33" i="4"/>
  <c r="K32" i="4"/>
  <c r="H32" i="4"/>
  <c r="E32" i="4"/>
  <c r="L32" i="4" s="1"/>
  <c r="L41" i="110" s="1"/>
  <c r="K31" i="4"/>
  <c r="H31" i="4"/>
  <c r="E31" i="4"/>
  <c r="K30" i="4"/>
  <c r="H30" i="4"/>
  <c r="E30" i="4"/>
  <c r="K29" i="4"/>
  <c r="H29" i="4"/>
  <c r="E29" i="4"/>
  <c r="K28" i="4"/>
  <c r="H28" i="4"/>
  <c r="E28" i="4"/>
  <c r="L28" i="4" s="1"/>
  <c r="L41" i="118" s="1"/>
  <c r="K27" i="4"/>
  <c r="L27" i="4" s="1"/>
  <c r="L39" i="100" s="1"/>
  <c r="H27" i="4"/>
  <c r="E27" i="4"/>
  <c r="K26" i="4"/>
  <c r="H26" i="4"/>
  <c r="E26" i="4"/>
  <c r="K25" i="4"/>
  <c r="H25" i="4"/>
  <c r="E25" i="4"/>
  <c r="K24" i="4"/>
  <c r="H24" i="4"/>
  <c r="E24" i="4"/>
  <c r="L24" i="4" s="1"/>
  <c r="L45" i="122" s="1"/>
  <c r="K23" i="4"/>
  <c r="H23" i="4"/>
  <c r="E23" i="4"/>
  <c r="K22" i="4"/>
  <c r="H22" i="4"/>
  <c r="E22" i="4"/>
  <c r="K21" i="4"/>
  <c r="H21" i="4"/>
  <c r="E21" i="4"/>
  <c r="K20" i="4"/>
  <c r="H20" i="4"/>
  <c r="E20" i="4"/>
  <c r="L20" i="4" s="1"/>
  <c r="L38" i="107" s="1"/>
  <c r="K19" i="4"/>
  <c r="L19" i="4" s="1"/>
  <c r="L44" i="105" s="1"/>
  <c r="H19" i="4"/>
  <c r="E19" i="4"/>
  <c r="K18" i="4"/>
  <c r="H18" i="4"/>
  <c r="E18" i="4"/>
  <c r="K17" i="4"/>
  <c r="H17" i="4"/>
  <c r="E17" i="4"/>
  <c r="K16" i="4"/>
  <c r="H16" i="4"/>
  <c r="E16" i="4"/>
  <c r="L16" i="4" s="1"/>
  <c r="L45" i="106" s="1"/>
  <c r="K15" i="4"/>
  <c r="H15" i="4"/>
  <c r="E15" i="4"/>
  <c r="K14" i="4"/>
  <c r="H14" i="4"/>
  <c r="E14" i="4"/>
  <c r="K13" i="4"/>
  <c r="H13" i="4"/>
  <c r="E13" i="4"/>
  <c r="K12" i="4"/>
  <c r="H12" i="4"/>
  <c r="E12" i="4"/>
  <c r="L12" i="4" s="1"/>
  <c r="L42" i="127" s="1"/>
  <c r="K11" i="4"/>
  <c r="L11" i="4" s="1"/>
  <c r="L43" i="112" s="1"/>
  <c r="H11" i="4"/>
  <c r="E11" i="4"/>
  <c r="K10" i="4"/>
  <c r="H10" i="4"/>
  <c r="E10" i="4"/>
  <c r="K9" i="4"/>
  <c r="H9" i="4"/>
  <c r="E9" i="4"/>
  <c r="K8" i="4"/>
  <c r="H8" i="4"/>
  <c r="E8" i="4"/>
  <c r="L8" i="4" s="1"/>
  <c r="L44" i="129" s="1"/>
  <c r="K7" i="4"/>
  <c r="H7" i="4"/>
  <c r="E7" i="4"/>
  <c r="J6" i="4"/>
  <c r="I6" i="4"/>
  <c r="G6" i="4"/>
  <c r="F6" i="4"/>
  <c r="D6" i="4"/>
  <c r="C6" i="4"/>
  <c r="E6" i="4" s="1"/>
  <c r="J5" i="4"/>
  <c r="I5" i="4"/>
  <c r="G5" i="4"/>
  <c r="F5" i="4"/>
  <c r="F4" i="4" s="1"/>
  <c r="D5" i="4"/>
  <c r="C5" i="4"/>
  <c r="L36" i="106" l="1"/>
  <c r="L36" i="122"/>
  <c r="L36" i="138"/>
  <c r="L37" i="107"/>
  <c r="L37" i="115"/>
  <c r="L38" i="100"/>
  <c r="L38" i="132"/>
  <c r="L39" i="141"/>
  <c r="L40" i="110"/>
  <c r="L40" i="118"/>
  <c r="L40" i="134"/>
  <c r="L41" i="127"/>
  <c r="L42" i="112"/>
  <c r="L42" i="144"/>
  <c r="L43" i="105"/>
  <c r="L43" i="121"/>
  <c r="L43" i="129"/>
  <c r="L43" i="145"/>
  <c r="L44" i="106"/>
  <c r="L44" i="122"/>
  <c r="L44" i="138"/>
  <c r="L45" i="107"/>
  <c r="L45" i="115"/>
  <c r="H5" i="4"/>
  <c r="K6" i="4"/>
  <c r="I4" i="4"/>
  <c r="L9" i="4"/>
  <c r="L17" i="4"/>
  <c r="L25" i="4"/>
  <c r="L33" i="4"/>
  <c r="L41" i="4"/>
  <c r="L49" i="4"/>
  <c r="L7" i="4"/>
  <c r="L15" i="4"/>
  <c r="L23" i="4"/>
  <c r="L31" i="4"/>
  <c r="L39" i="4"/>
  <c r="L47" i="4"/>
  <c r="L36" i="107"/>
  <c r="L36" i="115"/>
  <c r="L37" i="100"/>
  <c r="L37" i="132"/>
  <c r="L38" i="141"/>
  <c r="L39" i="110"/>
  <c r="L39" i="118"/>
  <c r="L39" i="134"/>
  <c r="L40" i="127"/>
  <c r="L41" i="112"/>
  <c r="L41" i="144"/>
  <c r="L42" i="105"/>
  <c r="L42" i="121"/>
  <c r="L42" i="129"/>
  <c r="L42" i="145"/>
  <c r="L43" i="106"/>
  <c r="L43" i="122"/>
  <c r="L43" i="138"/>
  <c r="L44" i="107"/>
  <c r="L44" i="115"/>
  <c r="L45" i="100"/>
  <c r="L45" i="132"/>
  <c r="L36" i="100"/>
  <c r="L36" i="132"/>
  <c r="L37" i="141"/>
  <c r="L38" i="110"/>
  <c r="L38" i="118"/>
  <c r="L38" i="134"/>
  <c r="L39" i="127"/>
  <c r="L40" i="112"/>
  <c r="L40" i="144"/>
  <c r="L41" i="105"/>
  <c r="L41" i="121"/>
  <c r="L41" i="129"/>
  <c r="L41" i="145"/>
  <c r="L42" i="106"/>
  <c r="L42" i="122"/>
  <c r="L42" i="138"/>
  <c r="L43" i="107"/>
  <c r="L43" i="115"/>
  <c r="L44" i="100"/>
  <c r="L44" i="132"/>
  <c r="L45" i="141"/>
  <c r="C4" i="4"/>
  <c r="E4" i="4" s="1"/>
  <c r="L13" i="4"/>
  <c r="L21" i="4"/>
  <c r="L29" i="4"/>
  <c r="L37" i="4"/>
  <c r="L45" i="4"/>
  <c r="L53" i="4"/>
  <c r="D4" i="4"/>
  <c r="H6" i="4"/>
  <c r="L14" i="4"/>
  <c r="L22" i="4"/>
  <c r="L30" i="4"/>
  <c r="L38" i="4"/>
  <c r="L46" i="4"/>
  <c r="L36" i="141"/>
  <c r="L37" i="110"/>
  <c r="L37" i="118"/>
  <c r="L37" i="134"/>
  <c r="L38" i="127"/>
  <c r="L39" i="112"/>
  <c r="L39" i="144"/>
  <c r="L40" i="105"/>
  <c r="L40" i="121"/>
  <c r="L40" i="129"/>
  <c r="L40" i="145"/>
  <c r="L41" i="106"/>
  <c r="L41" i="122"/>
  <c r="L41" i="138"/>
  <c r="L42" i="107"/>
  <c r="L42" i="115"/>
  <c r="L43" i="100"/>
  <c r="L43" i="132"/>
  <c r="L44" i="141"/>
  <c r="L45" i="110"/>
  <c r="L45" i="118"/>
  <c r="L45" i="134"/>
  <c r="L36" i="110"/>
  <c r="L36" i="118"/>
  <c r="L36" i="134"/>
  <c r="L37" i="127"/>
  <c r="L38" i="112"/>
  <c r="L38" i="144"/>
  <c r="L39" i="105"/>
  <c r="L39" i="121"/>
  <c r="L39" i="129"/>
  <c r="L39" i="145"/>
  <c r="L40" i="106"/>
  <c r="L40" i="122"/>
  <c r="L40" i="138"/>
  <c r="L41" i="107"/>
  <c r="L41" i="115"/>
  <c r="L42" i="100"/>
  <c r="L42" i="132"/>
  <c r="L43" i="141"/>
  <c r="L44" i="110"/>
  <c r="L44" i="118"/>
  <c r="L44" i="134"/>
  <c r="L45" i="127"/>
  <c r="L36" i="127"/>
  <c r="L37" i="112"/>
  <c r="L37" i="144"/>
  <c r="L38" i="105"/>
  <c r="L38" i="121"/>
  <c r="L38" i="129"/>
  <c r="L38" i="145"/>
  <c r="L39" i="106"/>
  <c r="L39" i="122"/>
  <c r="L39" i="138"/>
  <c r="L40" i="107"/>
  <c r="L40" i="115"/>
  <c r="L41" i="100"/>
  <c r="L41" i="132"/>
  <c r="L42" i="141"/>
  <c r="L43" i="110"/>
  <c r="L43" i="118"/>
  <c r="L43" i="134"/>
  <c r="L44" i="127"/>
  <c r="L45" i="112"/>
  <c r="L45" i="144"/>
  <c r="L36" i="112"/>
  <c r="L36" i="144"/>
  <c r="L37" i="105"/>
  <c r="L37" i="121"/>
  <c r="L37" i="129"/>
  <c r="L37" i="145"/>
  <c r="L38" i="106"/>
  <c r="L38" i="122"/>
  <c r="L38" i="138"/>
  <c r="L39" i="107"/>
  <c r="L39" i="115"/>
  <c r="L40" i="100"/>
  <c r="L40" i="132"/>
  <c r="L41" i="141"/>
  <c r="L42" i="110"/>
  <c r="L42" i="118"/>
  <c r="L42" i="134"/>
  <c r="L43" i="127"/>
  <c r="L44" i="112"/>
  <c r="L44" i="144"/>
  <c r="L45" i="105"/>
  <c r="L45" i="121"/>
  <c r="L45" i="129"/>
  <c r="L45" i="145"/>
  <c r="J4" i="4"/>
  <c r="L10" i="4"/>
  <c r="L18" i="4"/>
  <c r="L26" i="4"/>
  <c r="L34" i="4"/>
  <c r="L42" i="4"/>
  <c r="L50" i="4"/>
  <c r="L36" i="105"/>
  <c r="L36" i="121"/>
  <c r="L36" i="129"/>
  <c r="L36" i="145"/>
  <c r="L37" i="106"/>
  <c r="L37" i="122"/>
  <c r="L37" i="138"/>
  <c r="L6" i="4"/>
  <c r="K5" i="4"/>
  <c r="G4" i="4"/>
  <c r="H4" i="4" s="1"/>
  <c r="E5" i="4"/>
  <c r="L45" i="146" l="1"/>
  <c r="L37" i="146"/>
  <c r="L38" i="146"/>
  <c r="L39" i="146"/>
  <c r="L40" i="146"/>
  <c r="L41" i="146"/>
  <c r="L42" i="146"/>
  <c r="L43" i="146"/>
  <c r="L44" i="146"/>
  <c r="L36" i="146"/>
  <c r="L38" i="139"/>
  <c r="L39" i="139"/>
  <c r="L40" i="139"/>
  <c r="L41" i="139"/>
  <c r="L42" i="139"/>
  <c r="L43" i="139"/>
  <c r="L44" i="139"/>
  <c r="L36" i="139"/>
  <c r="L45" i="139"/>
  <c r="L37" i="139"/>
  <c r="L43" i="136"/>
  <c r="L44" i="136"/>
  <c r="L36" i="136"/>
  <c r="L45" i="136"/>
  <c r="L37" i="136"/>
  <c r="L38" i="136"/>
  <c r="L39" i="136"/>
  <c r="L40" i="136"/>
  <c r="L41" i="136"/>
  <c r="L42" i="136"/>
  <c r="L42" i="135"/>
  <c r="L43" i="135"/>
  <c r="L44" i="135"/>
  <c r="L36" i="135"/>
  <c r="L45" i="135"/>
  <c r="L37" i="135"/>
  <c r="L38" i="135"/>
  <c r="L39" i="135"/>
  <c r="L40" i="135"/>
  <c r="L41" i="135"/>
  <c r="L42" i="143"/>
  <c r="L43" i="143"/>
  <c r="L44" i="143"/>
  <c r="L36" i="143"/>
  <c r="L45" i="143"/>
  <c r="L37" i="143"/>
  <c r="L38" i="143"/>
  <c r="L39" i="143"/>
  <c r="L40" i="143"/>
  <c r="L41" i="143"/>
  <c r="L45" i="130"/>
  <c r="L37" i="130"/>
  <c r="L38" i="130"/>
  <c r="L39" i="130"/>
  <c r="L40" i="130"/>
  <c r="L41" i="130"/>
  <c r="L42" i="130"/>
  <c r="L43" i="130"/>
  <c r="L44" i="130"/>
  <c r="L36" i="130"/>
  <c r="L41" i="142"/>
  <c r="L42" i="142"/>
  <c r="L43" i="142"/>
  <c r="L44" i="142"/>
  <c r="L36" i="142"/>
  <c r="L45" i="142"/>
  <c r="L37" i="142"/>
  <c r="L38" i="142"/>
  <c r="L39" i="142"/>
  <c r="L40" i="142"/>
  <c r="L44" i="137"/>
  <c r="L36" i="137"/>
  <c r="L45" i="137"/>
  <c r="L37" i="137"/>
  <c r="L38" i="137"/>
  <c r="L39" i="137"/>
  <c r="L40" i="137"/>
  <c r="L41" i="137"/>
  <c r="L42" i="137"/>
  <c r="L43" i="137"/>
  <c r="L40" i="109"/>
  <c r="L41" i="109"/>
  <c r="L42" i="109"/>
  <c r="L43" i="109"/>
  <c r="L44" i="109"/>
  <c r="L36" i="109"/>
  <c r="L45" i="109"/>
  <c r="L37" i="109"/>
  <c r="L38" i="109"/>
  <c r="L39" i="109"/>
  <c r="L39" i="124"/>
  <c r="L40" i="124"/>
  <c r="L41" i="124"/>
  <c r="L42" i="124"/>
  <c r="L43" i="124"/>
  <c r="L44" i="124"/>
  <c r="L36" i="124"/>
  <c r="L45" i="124"/>
  <c r="L37" i="124"/>
  <c r="L38" i="124"/>
  <c r="L43" i="104"/>
  <c r="L44" i="104"/>
  <c r="L36" i="104"/>
  <c r="L45" i="104"/>
  <c r="L37" i="104"/>
  <c r="L38" i="104"/>
  <c r="L39" i="104"/>
  <c r="L40" i="104"/>
  <c r="L41" i="104"/>
  <c r="L42" i="104"/>
  <c r="L38" i="123"/>
  <c r="L39" i="123"/>
  <c r="L40" i="123"/>
  <c r="L41" i="123"/>
  <c r="L42" i="123"/>
  <c r="L43" i="123"/>
  <c r="L44" i="123"/>
  <c r="L36" i="123"/>
  <c r="L45" i="123"/>
  <c r="L37" i="123"/>
  <c r="L38" i="131"/>
  <c r="L39" i="131"/>
  <c r="L40" i="131"/>
  <c r="L41" i="131"/>
  <c r="L42" i="131"/>
  <c r="L43" i="131"/>
  <c r="L44" i="131"/>
  <c r="L36" i="131"/>
  <c r="L45" i="131"/>
  <c r="L37" i="131"/>
  <c r="L43" i="120"/>
  <c r="L44" i="120"/>
  <c r="L36" i="120"/>
  <c r="L45" i="120"/>
  <c r="L37" i="120"/>
  <c r="L38" i="120"/>
  <c r="L39" i="120"/>
  <c r="L40" i="120"/>
  <c r="L41" i="120"/>
  <c r="L42" i="120"/>
  <c r="L40" i="133"/>
  <c r="L41" i="133"/>
  <c r="L42" i="133"/>
  <c r="L43" i="133"/>
  <c r="L44" i="133"/>
  <c r="L36" i="133"/>
  <c r="L45" i="133"/>
  <c r="L37" i="133"/>
  <c r="L38" i="133"/>
  <c r="L39" i="133"/>
  <c r="L41" i="126"/>
  <c r="L42" i="126"/>
  <c r="L43" i="126"/>
  <c r="L44" i="126"/>
  <c r="L36" i="126"/>
  <c r="L45" i="126"/>
  <c r="L37" i="126"/>
  <c r="L38" i="126"/>
  <c r="L39" i="126"/>
  <c r="L40" i="126"/>
  <c r="L40" i="117"/>
  <c r="L41" i="117"/>
  <c r="L42" i="117"/>
  <c r="L43" i="117"/>
  <c r="L44" i="117"/>
  <c r="L36" i="117"/>
  <c r="L45" i="117"/>
  <c r="L37" i="117"/>
  <c r="L38" i="117"/>
  <c r="L39" i="117"/>
  <c r="L39" i="108"/>
  <c r="L40" i="108"/>
  <c r="L41" i="108"/>
  <c r="L42" i="108"/>
  <c r="L43" i="108"/>
  <c r="L44" i="108"/>
  <c r="L36" i="108"/>
  <c r="L45" i="108"/>
  <c r="L37" i="108"/>
  <c r="L38" i="108"/>
  <c r="L42" i="111"/>
  <c r="L43" i="111"/>
  <c r="L44" i="111"/>
  <c r="L36" i="111"/>
  <c r="L45" i="111"/>
  <c r="L37" i="111"/>
  <c r="L38" i="111"/>
  <c r="L39" i="111"/>
  <c r="L40" i="111"/>
  <c r="L41" i="111"/>
  <c r="L40" i="125"/>
  <c r="L41" i="125"/>
  <c r="L42" i="125"/>
  <c r="L43" i="125"/>
  <c r="L44" i="125"/>
  <c r="L36" i="125"/>
  <c r="L45" i="125"/>
  <c r="L37" i="125"/>
  <c r="L38" i="125"/>
  <c r="L39" i="125"/>
  <c r="L43" i="128"/>
  <c r="L44" i="128"/>
  <c r="L36" i="128"/>
  <c r="L45" i="128"/>
  <c r="L37" i="128"/>
  <c r="L38" i="128"/>
  <c r="L39" i="128"/>
  <c r="L40" i="128"/>
  <c r="L41" i="128"/>
  <c r="L42" i="128"/>
  <c r="L39" i="95"/>
  <c r="L40" i="95"/>
  <c r="L41" i="95"/>
  <c r="L42" i="95"/>
  <c r="L43" i="95"/>
  <c r="L44" i="95"/>
  <c r="L37" i="95"/>
  <c r="L45" i="95"/>
  <c r="L38" i="95"/>
  <c r="L36" i="95"/>
  <c r="L39" i="140"/>
  <c r="L40" i="140"/>
  <c r="L41" i="140"/>
  <c r="L42" i="140"/>
  <c r="L43" i="140"/>
  <c r="L44" i="140"/>
  <c r="L36" i="140"/>
  <c r="L45" i="140"/>
  <c r="L37" i="140"/>
  <c r="L38" i="140"/>
  <c r="L42" i="119"/>
  <c r="L43" i="119"/>
  <c r="L44" i="119"/>
  <c r="L36" i="119"/>
  <c r="L45" i="119"/>
  <c r="L37" i="119"/>
  <c r="L38" i="119"/>
  <c r="L39" i="119"/>
  <c r="L40" i="119"/>
  <c r="L41" i="119"/>
  <c r="L41" i="102"/>
  <c r="L42" i="102"/>
  <c r="L43" i="102"/>
  <c r="L44" i="102"/>
  <c r="L36" i="102"/>
  <c r="L45" i="102"/>
  <c r="L37" i="102"/>
  <c r="L38" i="102"/>
  <c r="L39" i="102"/>
  <c r="L40" i="102"/>
  <c r="L40" i="101"/>
  <c r="L41" i="101"/>
  <c r="L42" i="101"/>
  <c r="L43" i="101"/>
  <c r="L44" i="101"/>
  <c r="L36" i="101"/>
  <c r="L45" i="101"/>
  <c r="L37" i="101"/>
  <c r="L38" i="101"/>
  <c r="L39" i="101"/>
  <c r="L42" i="103"/>
  <c r="L43" i="103"/>
  <c r="L44" i="103"/>
  <c r="L36" i="103"/>
  <c r="L45" i="103"/>
  <c r="L37" i="103"/>
  <c r="L38" i="103"/>
  <c r="L39" i="103"/>
  <c r="L40" i="103"/>
  <c r="L41" i="103"/>
  <c r="L39" i="116"/>
  <c r="L40" i="116"/>
  <c r="L41" i="116"/>
  <c r="L42" i="116"/>
  <c r="L43" i="116"/>
  <c r="L44" i="116"/>
  <c r="L36" i="116"/>
  <c r="L45" i="116"/>
  <c r="L37" i="116"/>
  <c r="L38" i="116"/>
  <c r="E20" i="8"/>
  <c r="E21" i="8"/>
  <c r="E23" i="8"/>
  <c r="E22" i="8"/>
  <c r="E16" i="8"/>
  <c r="E24" i="8"/>
  <c r="E17" i="8"/>
  <c r="E18" i="8"/>
  <c r="E19" i="8"/>
  <c r="L45" i="114"/>
  <c r="L37" i="114"/>
  <c r="L38" i="114"/>
  <c r="L39" i="114"/>
  <c r="L40" i="114"/>
  <c r="L41" i="114"/>
  <c r="L42" i="114"/>
  <c r="L43" i="114"/>
  <c r="L44" i="114"/>
  <c r="L36" i="114"/>
  <c r="K4" i="4"/>
  <c r="L4" i="4" s="1"/>
  <c r="L44" i="113"/>
  <c r="L36" i="113"/>
  <c r="L45" i="113"/>
  <c r="L37" i="113"/>
  <c r="L38" i="113"/>
  <c r="L39" i="113"/>
  <c r="L40" i="113"/>
  <c r="L41" i="113"/>
  <c r="L42" i="113"/>
  <c r="L43" i="113"/>
  <c r="L5" i="4"/>
  <c r="L43" i="8" l="1"/>
  <c r="L44" i="8"/>
  <c r="L37" i="8"/>
  <c r="L45" i="8"/>
  <c r="L39" i="8"/>
  <c r="L40" i="8"/>
  <c r="L36" i="8"/>
  <c r="L41" i="8"/>
  <c r="L38" i="8"/>
  <c r="L42" i="8"/>
  <c r="L37" i="94"/>
  <c r="L45" i="94"/>
  <c r="L36" i="94"/>
  <c r="L38" i="94"/>
  <c r="L39" i="94"/>
  <c r="L40" i="94"/>
  <c r="L41" i="94"/>
  <c r="L42" i="94"/>
  <c r="L43" i="94"/>
  <c r="L44" i="94"/>
  <c r="L65" i="146"/>
  <c r="K65" i="146"/>
  <c r="J65" i="146"/>
  <c r="I65" i="146"/>
  <c r="H65" i="146"/>
  <c r="G65" i="146"/>
  <c r="F65" i="146"/>
  <c r="E65" i="146"/>
  <c r="D65" i="146"/>
  <c r="C65" i="146"/>
  <c r="L59" i="146"/>
  <c r="K59" i="146"/>
  <c r="J59" i="146"/>
  <c r="I59" i="146"/>
  <c r="E59" i="146"/>
  <c r="D59" i="146"/>
  <c r="C59" i="146"/>
  <c r="L58" i="146"/>
  <c r="K58" i="146"/>
  <c r="J58" i="146"/>
  <c r="I58" i="146"/>
  <c r="E58" i="146"/>
  <c r="D58" i="146"/>
  <c r="C58" i="146"/>
  <c r="L57" i="146"/>
  <c r="K57" i="146"/>
  <c r="J57" i="146"/>
  <c r="I57" i="146"/>
  <c r="E57" i="146"/>
  <c r="D57" i="146"/>
  <c r="C57" i="146"/>
  <c r="L53" i="146"/>
  <c r="K53" i="146"/>
  <c r="J53" i="146"/>
  <c r="I53" i="146"/>
  <c r="E53" i="146"/>
  <c r="D53" i="146"/>
  <c r="C53" i="146"/>
  <c r="L52" i="146"/>
  <c r="K52" i="146"/>
  <c r="J52" i="146"/>
  <c r="I52" i="146"/>
  <c r="E52" i="146"/>
  <c r="D52" i="146"/>
  <c r="C52" i="146"/>
  <c r="L51" i="146"/>
  <c r="K51" i="146"/>
  <c r="J51" i="146"/>
  <c r="I51" i="146"/>
  <c r="E51" i="146"/>
  <c r="D51" i="146"/>
  <c r="C51" i="146"/>
  <c r="L50" i="146"/>
  <c r="K50" i="146"/>
  <c r="J50" i="146"/>
  <c r="I50" i="146"/>
  <c r="E50" i="146"/>
  <c r="D50" i="146"/>
  <c r="C50" i="146"/>
  <c r="L49" i="146"/>
  <c r="K49" i="146"/>
  <c r="J49" i="146"/>
  <c r="I49" i="146"/>
  <c r="E49" i="146"/>
  <c r="D49" i="146"/>
  <c r="C49" i="146"/>
  <c r="K45" i="146"/>
  <c r="J45" i="146"/>
  <c r="I45" i="146"/>
  <c r="E45" i="146"/>
  <c r="D45" i="146"/>
  <c r="C45" i="146"/>
  <c r="K44" i="146"/>
  <c r="J44" i="146"/>
  <c r="I44" i="146"/>
  <c r="E44" i="146"/>
  <c r="D44" i="146"/>
  <c r="C44" i="146"/>
  <c r="K43" i="146"/>
  <c r="J43" i="146"/>
  <c r="I43" i="146"/>
  <c r="E43" i="146"/>
  <c r="D43" i="146"/>
  <c r="C43" i="146"/>
  <c r="K42" i="146"/>
  <c r="J42" i="146"/>
  <c r="I42" i="146"/>
  <c r="E42" i="146"/>
  <c r="D42" i="146"/>
  <c r="C42" i="146"/>
  <c r="K41" i="146"/>
  <c r="J41" i="146"/>
  <c r="I41" i="146"/>
  <c r="E41" i="146"/>
  <c r="D41" i="146"/>
  <c r="C41" i="146"/>
  <c r="K40" i="146"/>
  <c r="J40" i="146"/>
  <c r="I40" i="146"/>
  <c r="E40" i="146"/>
  <c r="D40" i="146"/>
  <c r="C40" i="146"/>
  <c r="K39" i="146"/>
  <c r="J39" i="146"/>
  <c r="I39" i="146"/>
  <c r="E39" i="146"/>
  <c r="D39" i="146"/>
  <c r="C39" i="146"/>
  <c r="K38" i="146"/>
  <c r="J38" i="146"/>
  <c r="I38" i="146"/>
  <c r="E38" i="146"/>
  <c r="D38" i="146"/>
  <c r="C38" i="146"/>
  <c r="K37" i="146"/>
  <c r="J37" i="146"/>
  <c r="I37" i="146"/>
  <c r="E37" i="146"/>
  <c r="D37" i="146"/>
  <c r="C37" i="146"/>
  <c r="K36" i="146"/>
  <c r="J36" i="146"/>
  <c r="I36" i="146"/>
  <c r="E36" i="146"/>
  <c r="D36" i="146"/>
  <c r="C36" i="146"/>
  <c r="L32" i="146"/>
  <c r="K32" i="146"/>
  <c r="J32" i="146"/>
  <c r="I32" i="146"/>
  <c r="E32" i="146"/>
  <c r="D32" i="146"/>
  <c r="C32" i="146"/>
  <c r="L31" i="146"/>
  <c r="K31" i="146"/>
  <c r="J31" i="146"/>
  <c r="I31" i="146"/>
  <c r="E31" i="146"/>
  <c r="D31" i="146"/>
  <c r="C31" i="146"/>
  <c r="L30" i="146"/>
  <c r="K30" i="146"/>
  <c r="J30" i="146"/>
  <c r="I30" i="146"/>
  <c r="E30" i="146"/>
  <c r="D30" i="146"/>
  <c r="C30" i="146"/>
  <c r="L29" i="146"/>
  <c r="K29" i="146"/>
  <c r="J29" i="146"/>
  <c r="I29" i="146"/>
  <c r="E29" i="146"/>
  <c r="D29" i="146"/>
  <c r="C29" i="146"/>
  <c r="L28" i="146"/>
  <c r="K28" i="146"/>
  <c r="J28" i="146"/>
  <c r="I28" i="146"/>
  <c r="E28" i="146"/>
  <c r="D28" i="146"/>
  <c r="C28" i="146"/>
  <c r="L24" i="146"/>
  <c r="K24" i="146"/>
  <c r="J24" i="146"/>
  <c r="I24" i="146"/>
  <c r="E24" i="146"/>
  <c r="D24" i="146"/>
  <c r="C24" i="146"/>
  <c r="L23" i="146"/>
  <c r="K23" i="146"/>
  <c r="J23" i="146"/>
  <c r="I23" i="146"/>
  <c r="E23" i="146"/>
  <c r="D23" i="146"/>
  <c r="C23" i="146"/>
  <c r="L22" i="146"/>
  <c r="K22" i="146"/>
  <c r="J22" i="146"/>
  <c r="I22" i="146"/>
  <c r="E22" i="146"/>
  <c r="D22" i="146"/>
  <c r="C22" i="146"/>
  <c r="L21" i="146"/>
  <c r="K21" i="146"/>
  <c r="J21" i="146"/>
  <c r="I21" i="146"/>
  <c r="E21" i="146"/>
  <c r="D21" i="146"/>
  <c r="C21" i="146"/>
  <c r="L20" i="146"/>
  <c r="K20" i="146"/>
  <c r="J20" i="146"/>
  <c r="I20" i="146"/>
  <c r="E20" i="146"/>
  <c r="D20" i="146"/>
  <c r="C20" i="146"/>
  <c r="L19" i="146"/>
  <c r="K19" i="146"/>
  <c r="J19" i="146"/>
  <c r="I19" i="146"/>
  <c r="E19" i="146"/>
  <c r="D19" i="146"/>
  <c r="C19" i="146"/>
  <c r="L18" i="146"/>
  <c r="K18" i="146"/>
  <c r="J18" i="146"/>
  <c r="I18" i="146"/>
  <c r="E18" i="146"/>
  <c r="D18" i="146"/>
  <c r="C18" i="146"/>
  <c r="L17" i="146"/>
  <c r="K17" i="146"/>
  <c r="J17" i="146"/>
  <c r="I17" i="146"/>
  <c r="E17" i="146"/>
  <c r="D17" i="146"/>
  <c r="C17" i="146"/>
  <c r="L16" i="146"/>
  <c r="K16" i="146"/>
  <c r="J16" i="146"/>
  <c r="I16" i="146"/>
  <c r="E16" i="146"/>
  <c r="D16" i="146"/>
  <c r="C16" i="146"/>
  <c r="L15" i="146"/>
  <c r="K15" i="146"/>
  <c r="J15" i="146"/>
  <c r="I15" i="146"/>
  <c r="E15" i="146"/>
  <c r="D15" i="146"/>
  <c r="C15" i="146"/>
  <c r="L65" i="145"/>
  <c r="K65" i="145"/>
  <c r="J65" i="145"/>
  <c r="I65" i="145"/>
  <c r="H65" i="145"/>
  <c r="G65" i="145"/>
  <c r="F65" i="145"/>
  <c r="E65" i="145"/>
  <c r="D65" i="145"/>
  <c r="C65" i="145"/>
  <c r="L59" i="145"/>
  <c r="E59" i="145"/>
  <c r="D59" i="145"/>
  <c r="C59" i="145"/>
  <c r="L58" i="145"/>
  <c r="E58" i="145"/>
  <c r="D58" i="145"/>
  <c r="C58" i="145"/>
  <c r="L57" i="145"/>
  <c r="E57" i="145"/>
  <c r="D57" i="145"/>
  <c r="C57" i="145"/>
  <c r="L53" i="145"/>
  <c r="E53" i="145"/>
  <c r="D53" i="145"/>
  <c r="C53" i="145"/>
  <c r="L52" i="145"/>
  <c r="E52" i="145"/>
  <c r="D52" i="145"/>
  <c r="C52" i="145"/>
  <c r="L51" i="145"/>
  <c r="E51" i="145"/>
  <c r="D51" i="145"/>
  <c r="C51" i="145"/>
  <c r="L50" i="145"/>
  <c r="E50" i="145"/>
  <c r="D50" i="145"/>
  <c r="C50" i="145"/>
  <c r="L49" i="145"/>
  <c r="E49" i="145"/>
  <c r="D49" i="145"/>
  <c r="C49" i="145"/>
  <c r="E45" i="145"/>
  <c r="D45" i="145"/>
  <c r="C45" i="145"/>
  <c r="E44" i="145"/>
  <c r="D44" i="145"/>
  <c r="C44" i="145"/>
  <c r="E43" i="145"/>
  <c r="D43" i="145"/>
  <c r="C43" i="145"/>
  <c r="E42" i="145"/>
  <c r="D42" i="145"/>
  <c r="C42" i="145"/>
  <c r="E41" i="145"/>
  <c r="D41" i="145"/>
  <c r="C41" i="145"/>
  <c r="E40" i="145"/>
  <c r="D40" i="145"/>
  <c r="C40" i="145"/>
  <c r="E39" i="145"/>
  <c r="D39" i="145"/>
  <c r="C39" i="145"/>
  <c r="E38" i="145"/>
  <c r="D38" i="145"/>
  <c r="C38" i="145"/>
  <c r="E37" i="145"/>
  <c r="D37" i="145"/>
  <c r="C37" i="145"/>
  <c r="E36" i="145"/>
  <c r="D36" i="145"/>
  <c r="C36" i="145"/>
  <c r="L32" i="145"/>
  <c r="E32" i="145"/>
  <c r="D32" i="145"/>
  <c r="C32" i="145"/>
  <c r="L31" i="145"/>
  <c r="E31" i="145"/>
  <c r="D31" i="145"/>
  <c r="C31" i="145"/>
  <c r="L30" i="145"/>
  <c r="E30" i="145"/>
  <c r="D30" i="145"/>
  <c r="C30" i="145"/>
  <c r="L29" i="145"/>
  <c r="E29" i="145"/>
  <c r="D29" i="145"/>
  <c r="C29" i="145"/>
  <c r="L28" i="145"/>
  <c r="E28" i="145"/>
  <c r="D28" i="145"/>
  <c r="C28" i="145"/>
  <c r="L24" i="145"/>
  <c r="E24" i="145"/>
  <c r="D24" i="145"/>
  <c r="C24" i="145"/>
  <c r="L23" i="145"/>
  <c r="E23" i="145"/>
  <c r="D23" i="145"/>
  <c r="C23" i="145"/>
  <c r="L22" i="145"/>
  <c r="E22" i="145"/>
  <c r="D22" i="145"/>
  <c r="C22" i="145"/>
  <c r="L21" i="145"/>
  <c r="E21" i="145"/>
  <c r="D21" i="145"/>
  <c r="C21" i="145"/>
  <c r="L20" i="145"/>
  <c r="E20" i="145"/>
  <c r="D20" i="145"/>
  <c r="C20" i="145"/>
  <c r="L19" i="145"/>
  <c r="E19" i="145"/>
  <c r="D19" i="145"/>
  <c r="C19" i="145"/>
  <c r="L18" i="145"/>
  <c r="E18" i="145"/>
  <c r="D18" i="145"/>
  <c r="C18" i="145"/>
  <c r="L17" i="145"/>
  <c r="E17" i="145"/>
  <c r="D17" i="145"/>
  <c r="C17" i="145"/>
  <c r="L16" i="145"/>
  <c r="E16" i="145"/>
  <c r="D16" i="145"/>
  <c r="C16" i="145"/>
  <c r="L15" i="145"/>
  <c r="E15" i="145"/>
  <c r="D15" i="145"/>
  <c r="C15" i="145"/>
  <c r="L65" i="144"/>
  <c r="K65" i="144"/>
  <c r="J65" i="144"/>
  <c r="I65" i="144"/>
  <c r="H65" i="144"/>
  <c r="G65" i="144"/>
  <c r="F65" i="144"/>
  <c r="E65" i="144"/>
  <c r="D65" i="144"/>
  <c r="C65" i="144"/>
  <c r="L59" i="144"/>
  <c r="K59" i="144"/>
  <c r="J59" i="144"/>
  <c r="I59" i="144"/>
  <c r="H59" i="144"/>
  <c r="G59" i="144"/>
  <c r="F59" i="144"/>
  <c r="L58" i="144"/>
  <c r="K58" i="144"/>
  <c r="J58" i="144"/>
  <c r="I58" i="144"/>
  <c r="H58" i="144"/>
  <c r="G58" i="144"/>
  <c r="F58" i="144"/>
  <c r="L57" i="144"/>
  <c r="K57" i="144"/>
  <c r="J57" i="144"/>
  <c r="I57" i="144"/>
  <c r="H57" i="144"/>
  <c r="G57" i="144"/>
  <c r="F57" i="144"/>
  <c r="L53" i="144"/>
  <c r="K53" i="144"/>
  <c r="J53" i="144"/>
  <c r="I53" i="144"/>
  <c r="H53" i="144"/>
  <c r="G53" i="144"/>
  <c r="F53" i="144"/>
  <c r="L52" i="144"/>
  <c r="K52" i="144"/>
  <c r="J52" i="144"/>
  <c r="I52" i="144"/>
  <c r="H52" i="144"/>
  <c r="G52" i="144"/>
  <c r="F52" i="144"/>
  <c r="L51" i="144"/>
  <c r="K51" i="144"/>
  <c r="J51" i="144"/>
  <c r="I51" i="144"/>
  <c r="H51" i="144"/>
  <c r="G51" i="144"/>
  <c r="F51" i="144"/>
  <c r="L50" i="144"/>
  <c r="K50" i="144"/>
  <c r="J50" i="144"/>
  <c r="I50" i="144"/>
  <c r="H50" i="144"/>
  <c r="G50" i="144"/>
  <c r="F50" i="144"/>
  <c r="L49" i="144"/>
  <c r="K49" i="144"/>
  <c r="J49" i="144"/>
  <c r="I49" i="144"/>
  <c r="H49" i="144"/>
  <c r="G49" i="144"/>
  <c r="F49" i="144"/>
  <c r="K45" i="144"/>
  <c r="J45" i="144"/>
  <c r="I45" i="144"/>
  <c r="H45" i="144"/>
  <c r="G45" i="144"/>
  <c r="F45" i="144"/>
  <c r="K44" i="144"/>
  <c r="J44" i="144"/>
  <c r="I44" i="144"/>
  <c r="H44" i="144"/>
  <c r="G44" i="144"/>
  <c r="F44" i="144"/>
  <c r="K43" i="144"/>
  <c r="J43" i="144"/>
  <c r="I43" i="144"/>
  <c r="H43" i="144"/>
  <c r="G43" i="144"/>
  <c r="F43" i="144"/>
  <c r="K42" i="144"/>
  <c r="J42" i="144"/>
  <c r="I42" i="144"/>
  <c r="H42" i="144"/>
  <c r="G42" i="144"/>
  <c r="F42" i="144"/>
  <c r="K41" i="144"/>
  <c r="J41" i="144"/>
  <c r="I41" i="144"/>
  <c r="H41" i="144"/>
  <c r="G41" i="144"/>
  <c r="F41" i="144"/>
  <c r="K40" i="144"/>
  <c r="J40" i="144"/>
  <c r="I40" i="144"/>
  <c r="H40" i="144"/>
  <c r="G40" i="144"/>
  <c r="F40" i="144"/>
  <c r="K39" i="144"/>
  <c r="J39" i="144"/>
  <c r="I39" i="144"/>
  <c r="H39" i="144"/>
  <c r="G39" i="144"/>
  <c r="F39" i="144"/>
  <c r="K38" i="144"/>
  <c r="J38" i="144"/>
  <c r="I38" i="144"/>
  <c r="H38" i="144"/>
  <c r="G38" i="144"/>
  <c r="F38" i="144"/>
  <c r="K37" i="144"/>
  <c r="J37" i="144"/>
  <c r="I37" i="144"/>
  <c r="H37" i="144"/>
  <c r="G37" i="144"/>
  <c r="F37" i="144"/>
  <c r="K36" i="144"/>
  <c r="J36" i="144"/>
  <c r="I36" i="144"/>
  <c r="H36" i="144"/>
  <c r="G36" i="144"/>
  <c r="F36" i="144"/>
  <c r="L32" i="144"/>
  <c r="K32" i="144"/>
  <c r="J32" i="144"/>
  <c r="I32" i="144"/>
  <c r="H32" i="144"/>
  <c r="G32" i="144"/>
  <c r="F32" i="144"/>
  <c r="L31" i="144"/>
  <c r="K31" i="144"/>
  <c r="J31" i="144"/>
  <c r="I31" i="144"/>
  <c r="H31" i="144"/>
  <c r="G31" i="144"/>
  <c r="F31" i="144"/>
  <c r="L30" i="144"/>
  <c r="K30" i="144"/>
  <c r="J30" i="144"/>
  <c r="I30" i="144"/>
  <c r="H30" i="144"/>
  <c r="G30" i="144"/>
  <c r="F30" i="144"/>
  <c r="L29" i="144"/>
  <c r="K29" i="144"/>
  <c r="J29" i="144"/>
  <c r="I29" i="144"/>
  <c r="H29" i="144"/>
  <c r="G29" i="144"/>
  <c r="F29" i="144"/>
  <c r="L28" i="144"/>
  <c r="K28" i="144"/>
  <c r="J28" i="144"/>
  <c r="I28" i="144"/>
  <c r="H28" i="144"/>
  <c r="G28" i="144"/>
  <c r="F28" i="144"/>
  <c r="L24" i="144"/>
  <c r="K24" i="144"/>
  <c r="J24" i="144"/>
  <c r="I24" i="144"/>
  <c r="H24" i="144"/>
  <c r="G24" i="144"/>
  <c r="F24" i="144"/>
  <c r="L23" i="144"/>
  <c r="K23" i="144"/>
  <c r="J23" i="144"/>
  <c r="I23" i="144"/>
  <c r="H23" i="144"/>
  <c r="G23" i="144"/>
  <c r="F23" i="144"/>
  <c r="L22" i="144"/>
  <c r="K22" i="144"/>
  <c r="J22" i="144"/>
  <c r="I22" i="144"/>
  <c r="H22" i="144"/>
  <c r="G22" i="144"/>
  <c r="F22" i="144"/>
  <c r="L21" i="144"/>
  <c r="K21" i="144"/>
  <c r="J21" i="144"/>
  <c r="I21" i="144"/>
  <c r="H21" i="144"/>
  <c r="G21" i="144"/>
  <c r="F21" i="144"/>
  <c r="L20" i="144"/>
  <c r="K20" i="144"/>
  <c r="J20" i="144"/>
  <c r="I20" i="144"/>
  <c r="H20" i="144"/>
  <c r="G20" i="144"/>
  <c r="F20" i="144"/>
  <c r="L19" i="144"/>
  <c r="K19" i="144"/>
  <c r="J19" i="144"/>
  <c r="I19" i="144"/>
  <c r="H19" i="144"/>
  <c r="G19" i="144"/>
  <c r="F19" i="144"/>
  <c r="L18" i="144"/>
  <c r="K18" i="144"/>
  <c r="J18" i="144"/>
  <c r="I18" i="144"/>
  <c r="H18" i="144"/>
  <c r="G18" i="144"/>
  <c r="F18" i="144"/>
  <c r="L17" i="144"/>
  <c r="K17" i="144"/>
  <c r="J17" i="144"/>
  <c r="I17" i="144"/>
  <c r="H17" i="144"/>
  <c r="G17" i="144"/>
  <c r="F17" i="144"/>
  <c r="L16" i="144"/>
  <c r="K16" i="144"/>
  <c r="J16" i="144"/>
  <c r="I16" i="144"/>
  <c r="H16" i="144"/>
  <c r="G16" i="144"/>
  <c r="F16" i="144"/>
  <c r="L15" i="144"/>
  <c r="K15" i="144"/>
  <c r="J15" i="144"/>
  <c r="I15" i="144"/>
  <c r="H15" i="144"/>
  <c r="G15" i="144"/>
  <c r="F15" i="144"/>
  <c r="L65" i="143"/>
  <c r="K65" i="143"/>
  <c r="J65" i="143"/>
  <c r="I65" i="143"/>
  <c r="H65" i="143"/>
  <c r="G65" i="143"/>
  <c r="F65" i="143"/>
  <c r="E65" i="143"/>
  <c r="D65" i="143"/>
  <c r="C65" i="143"/>
  <c r="L59" i="143"/>
  <c r="K59" i="143"/>
  <c r="J59" i="143"/>
  <c r="I59" i="143"/>
  <c r="H59" i="143"/>
  <c r="G59" i="143"/>
  <c r="F59" i="143"/>
  <c r="L58" i="143"/>
  <c r="K58" i="143"/>
  <c r="J58" i="143"/>
  <c r="I58" i="143"/>
  <c r="H58" i="143"/>
  <c r="G58" i="143"/>
  <c r="F58" i="143"/>
  <c r="L57" i="143"/>
  <c r="K57" i="143"/>
  <c r="J57" i="143"/>
  <c r="I57" i="143"/>
  <c r="H57" i="143"/>
  <c r="G57" i="143"/>
  <c r="F57" i="143"/>
  <c r="L53" i="143"/>
  <c r="K53" i="143"/>
  <c r="J53" i="143"/>
  <c r="I53" i="143"/>
  <c r="H53" i="143"/>
  <c r="G53" i="143"/>
  <c r="F53" i="143"/>
  <c r="L52" i="143"/>
  <c r="K52" i="143"/>
  <c r="J52" i="143"/>
  <c r="I52" i="143"/>
  <c r="H52" i="143"/>
  <c r="G52" i="143"/>
  <c r="F52" i="143"/>
  <c r="L51" i="143"/>
  <c r="K51" i="143"/>
  <c r="J51" i="143"/>
  <c r="I51" i="143"/>
  <c r="H51" i="143"/>
  <c r="G51" i="143"/>
  <c r="F51" i="143"/>
  <c r="L50" i="143"/>
  <c r="K50" i="143"/>
  <c r="J50" i="143"/>
  <c r="I50" i="143"/>
  <c r="H50" i="143"/>
  <c r="G50" i="143"/>
  <c r="F50" i="143"/>
  <c r="L49" i="143"/>
  <c r="K49" i="143"/>
  <c r="J49" i="143"/>
  <c r="I49" i="143"/>
  <c r="H49" i="143"/>
  <c r="G49" i="143"/>
  <c r="F49" i="143"/>
  <c r="K45" i="143"/>
  <c r="J45" i="143"/>
  <c r="I45" i="143"/>
  <c r="H45" i="143"/>
  <c r="G45" i="143"/>
  <c r="F45" i="143"/>
  <c r="K44" i="143"/>
  <c r="J44" i="143"/>
  <c r="I44" i="143"/>
  <c r="H44" i="143"/>
  <c r="G44" i="143"/>
  <c r="F44" i="143"/>
  <c r="K43" i="143"/>
  <c r="J43" i="143"/>
  <c r="I43" i="143"/>
  <c r="H43" i="143"/>
  <c r="G43" i="143"/>
  <c r="F43" i="143"/>
  <c r="K42" i="143"/>
  <c r="J42" i="143"/>
  <c r="I42" i="143"/>
  <c r="H42" i="143"/>
  <c r="G42" i="143"/>
  <c r="F42" i="143"/>
  <c r="K41" i="143"/>
  <c r="J41" i="143"/>
  <c r="I41" i="143"/>
  <c r="H41" i="143"/>
  <c r="G41" i="143"/>
  <c r="F41" i="143"/>
  <c r="K40" i="143"/>
  <c r="J40" i="143"/>
  <c r="I40" i="143"/>
  <c r="H40" i="143"/>
  <c r="G40" i="143"/>
  <c r="F40" i="143"/>
  <c r="K39" i="143"/>
  <c r="J39" i="143"/>
  <c r="I39" i="143"/>
  <c r="H39" i="143"/>
  <c r="G39" i="143"/>
  <c r="F39" i="143"/>
  <c r="K38" i="143"/>
  <c r="J38" i="143"/>
  <c r="I38" i="143"/>
  <c r="H38" i="143"/>
  <c r="G38" i="143"/>
  <c r="F38" i="143"/>
  <c r="K37" i="143"/>
  <c r="J37" i="143"/>
  <c r="I37" i="143"/>
  <c r="H37" i="143"/>
  <c r="G37" i="143"/>
  <c r="F37" i="143"/>
  <c r="K36" i="143"/>
  <c r="J36" i="143"/>
  <c r="I36" i="143"/>
  <c r="H36" i="143"/>
  <c r="G36" i="143"/>
  <c r="F36" i="143"/>
  <c r="L32" i="143"/>
  <c r="K32" i="143"/>
  <c r="J32" i="143"/>
  <c r="I32" i="143"/>
  <c r="H32" i="143"/>
  <c r="G32" i="143"/>
  <c r="F32" i="143"/>
  <c r="L31" i="143"/>
  <c r="K31" i="143"/>
  <c r="J31" i="143"/>
  <c r="I31" i="143"/>
  <c r="H31" i="143"/>
  <c r="G31" i="143"/>
  <c r="F31" i="143"/>
  <c r="L30" i="143"/>
  <c r="K30" i="143"/>
  <c r="J30" i="143"/>
  <c r="I30" i="143"/>
  <c r="H30" i="143"/>
  <c r="G30" i="143"/>
  <c r="F30" i="143"/>
  <c r="L29" i="143"/>
  <c r="K29" i="143"/>
  <c r="J29" i="143"/>
  <c r="I29" i="143"/>
  <c r="H29" i="143"/>
  <c r="G29" i="143"/>
  <c r="F29" i="143"/>
  <c r="L28" i="143"/>
  <c r="K28" i="143"/>
  <c r="J28" i="143"/>
  <c r="I28" i="143"/>
  <c r="H28" i="143"/>
  <c r="G28" i="143"/>
  <c r="F28" i="143"/>
  <c r="L24" i="143"/>
  <c r="K24" i="143"/>
  <c r="J24" i="143"/>
  <c r="I24" i="143"/>
  <c r="H24" i="143"/>
  <c r="G24" i="143"/>
  <c r="F24" i="143"/>
  <c r="L23" i="143"/>
  <c r="K23" i="143"/>
  <c r="J23" i="143"/>
  <c r="I23" i="143"/>
  <c r="H23" i="143"/>
  <c r="G23" i="143"/>
  <c r="F23" i="143"/>
  <c r="L22" i="143"/>
  <c r="K22" i="143"/>
  <c r="J22" i="143"/>
  <c r="I22" i="143"/>
  <c r="H22" i="143"/>
  <c r="G22" i="143"/>
  <c r="F22" i="143"/>
  <c r="L21" i="143"/>
  <c r="K21" i="143"/>
  <c r="J21" i="143"/>
  <c r="I21" i="143"/>
  <c r="H21" i="143"/>
  <c r="G21" i="143"/>
  <c r="F21" i="143"/>
  <c r="L20" i="143"/>
  <c r="K20" i="143"/>
  <c r="J20" i="143"/>
  <c r="I20" i="143"/>
  <c r="H20" i="143"/>
  <c r="G20" i="143"/>
  <c r="F20" i="143"/>
  <c r="L19" i="143"/>
  <c r="K19" i="143"/>
  <c r="J19" i="143"/>
  <c r="I19" i="143"/>
  <c r="H19" i="143"/>
  <c r="G19" i="143"/>
  <c r="F19" i="143"/>
  <c r="L18" i="143"/>
  <c r="K18" i="143"/>
  <c r="J18" i="143"/>
  <c r="I18" i="143"/>
  <c r="H18" i="143"/>
  <c r="G18" i="143"/>
  <c r="F18" i="143"/>
  <c r="L17" i="143"/>
  <c r="K17" i="143"/>
  <c r="J17" i="143"/>
  <c r="I17" i="143"/>
  <c r="H17" i="143"/>
  <c r="G17" i="143"/>
  <c r="F17" i="143"/>
  <c r="L16" i="143"/>
  <c r="K16" i="143"/>
  <c r="J16" i="143"/>
  <c r="I16" i="143"/>
  <c r="H16" i="143"/>
  <c r="G16" i="143"/>
  <c r="F16" i="143"/>
  <c r="L15" i="143"/>
  <c r="K15" i="143"/>
  <c r="J15" i="143"/>
  <c r="I15" i="143"/>
  <c r="H15" i="143"/>
  <c r="G15" i="143"/>
  <c r="F15" i="143"/>
  <c r="L65" i="142"/>
  <c r="K65" i="142"/>
  <c r="J65" i="142"/>
  <c r="I65" i="142"/>
  <c r="H65" i="142"/>
  <c r="G65" i="142"/>
  <c r="F65" i="142"/>
  <c r="E65" i="142"/>
  <c r="D65" i="142"/>
  <c r="C65" i="142"/>
  <c r="L59" i="142"/>
  <c r="K59" i="142"/>
  <c r="J59" i="142"/>
  <c r="I59" i="142"/>
  <c r="H59" i="142"/>
  <c r="G59" i="142"/>
  <c r="F59" i="142"/>
  <c r="L58" i="142"/>
  <c r="K58" i="142"/>
  <c r="J58" i="142"/>
  <c r="I58" i="142"/>
  <c r="H58" i="142"/>
  <c r="G58" i="142"/>
  <c r="F58" i="142"/>
  <c r="L57" i="142"/>
  <c r="K57" i="142"/>
  <c r="J57" i="142"/>
  <c r="I57" i="142"/>
  <c r="H57" i="142"/>
  <c r="G57" i="142"/>
  <c r="F57" i="142"/>
  <c r="L53" i="142"/>
  <c r="K53" i="142"/>
  <c r="J53" i="142"/>
  <c r="I53" i="142"/>
  <c r="H53" i="142"/>
  <c r="G53" i="142"/>
  <c r="F53" i="142"/>
  <c r="L52" i="142"/>
  <c r="K52" i="142"/>
  <c r="J52" i="142"/>
  <c r="I52" i="142"/>
  <c r="H52" i="142"/>
  <c r="G52" i="142"/>
  <c r="F52" i="142"/>
  <c r="L51" i="142"/>
  <c r="K51" i="142"/>
  <c r="J51" i="142"/>
  <c r="I51" i="142"/>
  <c r="H51" i="142"/>
  <c r="G51" i="142"/>
  <c r="F51" i="142"/>
  <c r="L50" i="142"/>
  <c r="K50" i="142"/>
  <c r="J50" i="142"/>
  <c r="I50" i="142"/>
  <c r="H50" i="142"/>
  <c r="G50" i="142"/>
  <c r="F50" i="142"/>
  <c r="L49" i="142"/>
  <c r="K49" i="142"/>
  <c r="J49" i="142"/>
  <c r="I49" i="142"/>
  <c r="H49" i="142"/>
  <c r="G49" i="142"/>
  <c r="F49" i="142"/>
  <c r="K45" i="142"/>
  <c r="J45" i="142"/>
  <c r="I45" i="142"/>
  <c r="H45" i="142"/>
  <c r="G45" i="142"/>
  <c r="F45" i="142"/>
  <c r="K44" i="142"/>
  <c r="J44" i="142"/>
  <c r="I44" i="142"/>
  <c r="H44" i="142"/>
  <c r="G44" i="142"/>
  <c r="F44" i="142"/>
  <c r="K43" i="142"/>
  <c r="J43" i="142"/>
  <c r="I43" i="142"/>
  <c r="H43" i="142"/>
  <c r="G43" i="142"/>
  <c r="F43" i="142"/>
  <c r="K42" i="142"/>
  <c r="J42" i="142"/>
  <c r="I42" i="142"/>
  <c r="H42" i="142"/>
  <c r="G42" i="142"/>
  <c r="F42" i="142"/>
  <c r="K41" i="142"/>
  <c r="J41" i="142"/>
  <c r="I41" i="142"/>
  <c r="H41" i="142"/>
  <c r="G41" i="142"/>
  <c r="F41" i="142"/>
  <c r="K40" i="142"/>
  <c r="J40" i="142"/>
  <c r="I40" i="142"/>
  <c r="H40" i="142"/>
  <c r="G40" i="142"/>
  <c r="F40" i="142"/>
  <c r="K39" i="142"/>
  <c r="J39" i="142"/>
  <c r="I39" i="142"/>
  <c r="H39" i="142"/>
  <c r="G39" i="142"/>
  <c r="F39" i="142"/>
  <c r="K38" i="142"/>
  <c r="J38" i="142"/>
  <c r="I38" i="142"/>
  <c r="H38" i="142"/>
  <c r="G38" i="142"/>
  <c r="F38" i="142"/>
  <c r="K37" i="142"/>
  <c r="J37" i="142"/>
  <c r="I37" i="142"/>
  <c r="H37" i="142"/>
  <c r="G37" i="142"/>
  <c r="F37" i="142"/>
  <c r="K36" i="142"/>
  <c r="J36" i="142"/>
  <c r="I36" i="142"/>
  <c r="H36" i="142"/>
  <c r="G36" i="142"/>
  <c r="F36" i="142"/>
  <c r="L32" i="142"/>
  <c r="K32" i="142"/>
  <c r="J32" i="142"/>
  <c r="I32" i="142"/>
  <c r="H32" i="142"/>
  <c r="G32" i="142"/>
  <c r="F32" i="142"/>
  <c r="L31" i="142"/>
  <c r="K31" i="142"/>
  <c r="J31" i="142"/>
  <c r="I31" i="142"/>
  <c r="H31" i="142"/>
  <c r="G31" i="142"/>
  <c r="F31" i="142"/>
  <c r="L30" i="142"/>
  <c r="K30" i="142"/>
  <c r="J30" i="142"/>
  <c r="I30" i="142"/>
  <c r="H30" i="142"/>
  <c r="G30" i="142"/>
  <c r="F30" i="142"/>
  <c r="L29" i="142"/>
  <c r="K29" i="142"/>
  <c r="J29" i="142"/>
  <c r="I29" i="142"/>
  <c r="H29" i="142"/>
  <c r="G29" i="142"/>
  <c r="F29" i="142"/>
  <c r="L28" i="142"/>
  <c r="K28" i="142"/>
  <c r="J28" i="142"/>
  <c r="I28" i="142"/>
  <c r="H28" i="142"/>
  <c r="G28" i="142"/>
  <c r="F28" i="142"/>
  <c r="L24" i="142"/>
  <c r="K24" i="142"/>
  <c r="J24" i="142"/>
  <c r="I24" i="142"/>
  <c r="H24" i="142"/>
  <c r="G24" i="142"/>
  <c r="F24" i="142"/>
  <c r="L23" i="142"/>
  <c r="K23" i="142"/>
  <c r="J23" i="142"/>
  <c r="I23" i="142"/>
  <c r="H23" i="142"/>
  <c r="G23" i="142"/>
  <c r="F23" i="142"/>
  <c r="L22" i="142"/>
  <c r="K22" i="142"/>
  <c r="J22" i="142"/>
  <c r="I22" i="142"/>
  <c r="H22" i="142"/>
  <c r="G22" i="142"/>
  <c r="F22" i="142"/>
  <c r="L21" i="142"/>
  <c r="K21" i="142"/>
  <c r="J21" i="142"/>
  <c r="I21" i="142"/>
  <c r="H21" i="142"/>
  <c r="G21" i="142"/>
  <c r="F21" i="142"/>
  <c r="L20" i="142"/>
  <c r="K20" i="142"/>
  <c r="J20" i="142"/>
  <c r="I20" i="142"/>
  <c r="H20" i="142"/>
  <c r="G20" i="142"/>
  <c r="F20" i="142"/>
  <c r="L19" i="142"/>
  <c r="K19" i="142"/>
  <c r="J19" i="142"/>
  <c r="I19" i="142"/>
  <c r="H19" i="142"/>
  <c r="G19" i="142"/>
  <c r="F19" i="142"/>
  <c r="L18" i="142"/>
  <c r="K18" i="142"/>
  <c r="J18" i="142"/>
  <c r="I18" i="142"/>
  <c r="H18" i="142"/>
  <c r="G18" i="142"/>
  <c r="F18" i="142"/>
  <c r="L17" i="142"/>
  <c r="K17" i="142"/>
  <c r="J17" i="142"/>
  <c r="I17" i="142"/>
  <c r="H17" i="142"/>
  <c r="G17" i="142"/>
  <c r="F17" i="142"/>
  <c r="L16" i="142"/>
  <c r="K16" i="142"/>
  <c r="J16" i="142"/>
  <c r="I16" i="142"/>
  <c r="H16" i="142"/>
  <c r="G16" i="142"/>
  <c r="F16" i="142"/>
  <c r="L15" i="142"/>
  <c r="K15" i="142"/>
  <c r="J15" i="142"/>
  <c r="I15" i="142"/>
  <c r="H15" i="142"/>
  <c r="G15" i="142"/>
  <c r="F15" i="142"/>
  <c r="L65" i="141"/>
  <c r="K65" i="141"/>
  <c r="J65" i="141"/>
  <c r="I65" i="141"/>
  <c r="H65" i="141"/>
  <c r="G65" i="141"/>
  <c r="F65" i="141"/>
  <c r="E65" i="141"/>
  <c r="D65" i="141"/>
  <c r="C65" i="141"/>
  <c r="L59" i="141"/>
  <c r="K59" i="141"/>
  <c r="J59" i="141"/>
  <c r="I59" i="141"/>
  <c r="E59" i="141"/>
  <c r="D59" i="141"/>
  <c r="C59" i="141"/>
  <c r="L58" i="141"/>
  <c r="K58" i="141"/>
  <c r="J58" i="141"/>
  <c r="I58" i="141"/>
  <c r="E58" i="141"/>
  <c r="D58" i="141"/>
  <c r="C58" i="141"/>
  <c r="L57" i="141"/>
  <c r="K57" i="141"/>
  <c r="J57" i="141"/>
  <c r="I57" i="141"/>
  <c r="E57" i="141"/>
  <c r="D57" i="141"/>
  <c r="C57" i="141"/>
  <c r="L53" i="141"/>
  <c r="K53" i="141"/>
  <c r="J53" i="141"/>
  <c r="I53" i="141"/>
  <c r="E53" i="141"/>
  <c r="D53" i="141"/>
  <c r="C53" i="141"/>
  <c r="L52" i="141"/>
  <c r="K52" i="141"/>
  <c r="J52" i="141"/>
  <c r="I52" i="141"/>
  <c r="E52" i="141"/>
  <c r="D52" i="141"/>
  <c r="C52" i="141"/>
  <c r="L51" i="141"/>
  <c r="K51" i="141"/>
  <c r="J51" i="141"/>
  <c r="I51" i="141"/>
  <c r="E51" i="141"/>
  <c r="D51" i="141"/>
  <c r="C51" i="141"/>
  <c r="L50" i="141"/>
  <c r="K50" i="141"/>
  <c r="J50" i="141"/>
  <c r="I50" i="141"/>
  <c r="E50" i="141"/>
  <c r="D50" i="141"/>
  <c r="C50" i="141"/>
  <c r="L49" i="141"/>
  <c r="K49" i="141"/>
  <c r="J49" i="141"/>
  <c r="I49" i="141"/>
  <c r="E49" i="141"/>
  <c r="D49" i="141"/>
  <c r="C49" i="141"/>
  <c r="K45" i="141"/>
  <c r="J45" i="141"/>
  <c r="I45" i="141"/>
  <c r="E45" i="141"/>
  <c r="D45" i="141"/>
  <c r="C45" i="141"/>
  <c r="K44" i="141"/>
  <c r="J44" i="141"/>
  <c r="I44" i="141"/>
  <c r="E44" i="141"/>
  <c r="D44" i="141"/>
  <c r="C44" i="141"/>
  <c r="K43" i="141"/>
  <c r="J43" i="141"/>
  <c r="I43" i="141"/>
  <c r="E43" i="141"/>
  <c r="D43" i="141"/>
  <c r="C43" i="141"/>
  <c r="K42" i="141"/>
  <c r="J42" i="141"/>
  <c r="I42" i="141"/>
  <c r="E42" i="141"/>
  <c r="D42" i="141"/>
  <c r="C42" i="141"/>
  <c r="K41" i="141"/>
  <c r="J41" i="141"/>
  <c r="I41" i="141"/>
  <c r="E41" i="141"/>
  <c r="D41" i="141"/>
  <c r="C41" i="141"/>
  <c r="K40" i="141"/>
  <c r="J40" i="141"/>
  <c r="I40" i="141"/>
  <c r="E40" i="141"/>
  <c r="D40" i="141"/>
  <c r="C40" i="141"/>
  <c r="K39" i="141"/>
  <c r="J39" i="141"/>
  <c r="I39" i="141"/>
  <c r="E39" i="141"/>
  <c r="D39" i="141"/>
  <c r="C39" i="141"/>
  <c r="K38" i="141"/>
  <c r="J38" i="141"/>
  <c r="I38" i="141"/>
  <c r="E38" i="141"/>
  <c r="D38" i="141"/>
  <c r="C38" i="141"/>
  <c r="K37" i="141"/>
  <c r="J37" i="141"/>
  <c r="I37" i="141"/>
  <c r="E37" i="141"/>
  <c r="D37" i="141"/>
  <c r="C37" i="141"/>
  <c r="K36" i="141"/>
  <c r="J36" i="141"/>
  <c r="I36" i="141"/>
  <c r="E36" i="141"/>
  <c r="D36" i="141"/>
  <c r="C36" i="141"/>
  <c r="L32" i="141"/>
  <c r="K32" i="141"/>
  <c r="J32" i="141"/>
  <c r="I32" i="141"/>
  <c r="E32" i="141"/>
  <c r="D32" i="141"/>
  <c r="C32" i="141"/>
  <c r="L31" i="141"/>
  <c r="K31" i="141"/>
  <c r="J31" i="141"/>
  <c r="I31" i="141"/>
  <c r="E31" i="141"/>
  <c r="D31" i="141"/>
  <c r="C31" i="141"/>
  <c r="L30" i="141"/>
  <c r="K30" i="141"/>
  <c r="J30" i="141"/>
  <c r="I30" i="141"/>
  <c r="E30" i="141"/>
  <c r="D30" i="141"/>
  <c r="C30" i="141"/>
  <c r="L29" i="141"/>
  <c r="K29" i="141"/>
  <c r="J29" i="141"/>
  <c r="I29" i="141"/>
  <c r="E29" i="141"/>
  <c r="D29" i="141"/>
  <c r="C29" i="141"/>
  <c r="L28" i="141"/>
  <c r="K28" i="141"/>
  <c r="J28" i="141"/>
  <c r="I28" i="141"/>
  <c r="E28" i="141"/>
  <c r="D28" i="141"/>
  <c r="C28" i="141"/>
  <c r="L24" i="141"/>
  <c r="K24" i="141"/>
  <c r="J24" i="141"/>
  <c r="I24" i="141"/>
  <c r="E24" i="141"/>
  <c r="D24" i="141"/>
  <c r="C24" i="141"/>
  <c r="L23" i="141"/>
  <c r="K23" i="141"/>
  <c r="J23" i="141"/>
  <c r="I23" i="141"/>
  <c r="E23" i="141"/>
  <c r="D23" i="141"/>
  <c r="C23" i="141"/>
  <c r="L22" i="141"/>
  <c r="K22" i="141"/>
  <c r="J22" i="141"/>
  <c r="I22" i="141"/>
  <c r="E22" i="141"/>
  <c r="D22" i="141"/>
  <c r="C22" i="141"/>
  <c r="L21" i="141"/>
  <c r="K21" i="141"/>
  <c r="J21" i="141"/>
  <c r="I21" i="141"/>
  <c r="E21" i="141"/>
  <c r="D21" i="141"/>
  <c r="C21" i="141"/>
  <c r="L20" i="141"/>
  <c r="K20" i="141"/>
  <c r="J20" i="141"/>
  <c r="I20" i="141"/>
  <c r="E20" i="141"/>
  <c r="D20" i="141"/>
  <c r="C20" i="141"/>
  <c r="L19" i="141"/>
  <c r="K19" i="141"/>
  <c r="J19" i="141"/>
  <c r="I19" i="141"/>
  <c r="E19" i="141"/>
  <c r="D19" i="141"/>
  <c r="C19" i="141"/>
  <c r="L18" i="141"/>
  <c r="K18" i="141"/>
  <c r="J18" i="141"/>
  <c r="I18" i="141"/>
  <c r="E18" i="141"/>
  <c r="D18" i="141"/>
  <c r="C18" i="141"/>
  <c r="L17" i="141"/>
  <c r="K17" i="141"/>
  <c r="J17" i="141"/>
  <c r="I17" i="141"/>
  <c r="E17" i="141"/>
  <c r="D17" i="141"/>
  <c r="C17" i="141"/>
  <c r="L16" i="141"/>
  <c r="K16" i="141"/>
  <c r="J16" i="141"/>
  <c r="I16" i="141"/>
  <c r="E16" i="141"/>
  <c r="D16" i="141"/>
  <c r="C16" i="141"/>
  <c r="L15" i="141"/>
  <c r="K15" i="141"/>
  <c r="J15" i="141"/>
  <c r="I15" i="141"/>
  <c r="E15" i="141"/>
  <c r="D15" i="141"/>
  <c r="C15" i="141"/>
  <c r="L65" i="140"/>
  <c r="K65" i="140"/>
  <c r="J65" i="140"/>
  <c r="I65" i="140"/>
  <c r="H65" i="140"/>
  <c r="G65" i="140"/>
  <c r="F65" i="140"/>
  <c r="E65" i="140"/>
  <c r="D65" i="140"/>
  <c r="C65" i="140"/>
  <c r="L59" i="140"/>
  <c r="K59" i="140"/>
  <c r="J59" i="140"/>
  <c r="I59" i="140"/>
  <c r="E59" i="140"/>
  <c r="D59" i="140"/>
  <c r="C59" i="140"/>
  <c r="L58" i="140"/>
  <c r="K58" i="140"/>
  <c r="J58" i="140"/>
  <c r="I58" i="140"/>
  <c r="E58" i="140"/>
  <c r="D58" i="140"/>
  <c r="C58" i="140"/>
  <c r="L57" i="140"/>
  <c r="K57" i="140"/>
  <c r="J57" i="140"/>
  <c r="I57" i="140"/>
  <c r="E57" i="140"/>
  <c r="D57" i="140"/>
  <c r="C57" i="140"/>
  <c r="L53" i="140"/>
  <c r="K53" i="140"/>
  <c r="J53" i="140"/>
  <c r="I53" i="140"/>
  <c r="E53" i="140"/>
  <c r="D53" i="140"/>
  <c r="C53" i="140"/>
  <c r="L52" i="140"/>
  <c r="K52" i="140"/>
  <c r="J52" i="140"/>
  <c r="I52" i="140"/>
  <c r="E52" i="140"/>
  <c r="D52" i="140"/>
  <c r="C52" i="140"/>
  <c r="L51" i="140"/>
  <c r="K51" i="140"/>
  <c r="J51" i="140"/>
  <c r="I51" i="140"/>
  <c r="E51" i="140"/>
  <c r="D51" i="140"/>
  <c r="C51" i="140"/>
  <c r="L50" i="140"/>
  <c r="K50" i="140"/>
  <c r="J50" i="140"/>
  <c r="I50" i="140"/>
  <c r="E50" i="140"/>
  <c r="D50" i="140"/>
  <c r="C50" i="140"/>
  <c r="L49" i="140"/>
  <c r="K49" i="140"/>
  <c r="J49" i="140"/>
  <c r="I49" i="140"/>
  <c r="E49" i="140"/>
  <c r="D49" i="140"/>
  <c r="C49" i="140"/>
  <c r="K45" i="140"/>
  <c r="J45" i="140"/>
  <c r="I45" i="140"/>
  <c r="E45" i="140"/>
  <c r="D45" i="140"/>
  <c r="C45" i="140"/>
  <c r="K44" i="140"/>
  <c r="J44" i="140"/>
  <c r="I44" i="140"/>
  <c r="E44" i="140"/>
  <c r="D44" i="140"/>
  <c r="C44" i="140"/>
  <c r="K43" i="140"/>
  <c r="J43" i="140"/>
  <c r="I43" i="140"/>
  <c r="E43" i="140"/>
  <c r="D43" i="140"/>
  <c r="C43" i="140"/>
  <c r="K42" i="140"/>
  <c r="J42" i="140"/>
  <c r="I42" i="140"/>
  <c r="E42" i="140"/>
  <c r="D42" i="140"/>
  <c r="C42" i="140"/>
  <c r="K41" i="140"/>
  <c r="J41" i="140"/>
  <c r="I41" i="140"/>
  <c r="E41" i="140"/>
  <c r="D41" i="140"/>
  <c r="C41" i="140"/>
  <c r="K40" i="140"/>
  <c r="J40" i="140"/>
  <c r="I40" i="140"/>
  <c r="E40" i="140"/>
  <c r="D40" i="140"/>
  <c r="C40" i="140"/>
  <c r="K39" i="140"/>
  <c r="J39" i="140"/>
  <c r="I39" i="140"/>
  <c r="E39" i="140"/>
  <c r="D39" i="140"/>
  <c r="C39" i="140"/>
  <c r="K38" i="140"/>
  <c r="J38" i="140"/>
  <c r="I38" i="140"/>
  <c r="E38" i="140"/>
  <c r="D38" i="140"/>
  <c r="C38" i="140"/>
  <c r="K37" i="140"/>
  <c r="J37" i="140"/>
  <c r="I37" i="140"/>
  <c r="E37" i="140"/>
  <c r="D37" i="140"/>
  <c r="C37" i="140"/>
  <c r="K36" i="140"/>
  <c r="J36" i="140"/>
  <c r="I36" i="140"/>
  <c r="E36" i="140"/>
  <c r="D36" i="140"/>
  <c r="C36" i="140"/>
  <c r="L32" i="140"/>
  <c r="K32" i="140"/>
  <c r="J32" i="140"/>
  <c r="I32" i="140"/>
  <c r="E32" i="140"/>
  <c r="D32" i="140"/>
  <c r="C32" i="140"/>
  <c r="L31" i="140"/>
  <c r="K31" i="140"/>
  <c r="J31" i="140"/>
  <c r="I31" i="140"/>
  <c r="E31" i="140"/>
  <c r="D31" i="140"/>
  <c r="C31" i="140"/>
  <c r="L30" i="140"/>
  <c r="K30" i="140"/>
  <c r="J30" i="140"/>
  <c r="I30" i="140"/>
  <c r="E30" i="140"/>
  <c r="D30" i="140"/>
  <c r="C30" i="140"/>
  <c r="L29" i="140"/>
  <c r="K29" i="140"/>
  <c r="J29" i="140"/>
  <c r="I29" i="140"/>
  <c r="E29" i="140"/>
  <c r="D29" i="140"/>
  <c r="C29" i="140"/>
  <c r="L28" i="140"/>
  <c r="K28" i="140"/>
  <c r="J28" i="140"/>
  <c r="I28" i="140"/>
  <c r="E28" i="140"/>
  <c r="D28" i="140"/>
  <c r="C28" i="140"/>
  <c r="L24" i="140"/>
  <c r="K24" i="140"/>
  <c r="J24" i="140"/>
  <c r="I24" i="140"/>
  <c r="E24" i="140"/>
  <c r="D24" i="140"/>
  <c r="C24" i="140"/>
  <c r="L23" i="140"/>
  <c r="K23" i="140"/>
  <c r="J23" i="140"/>
  <c r="I23" i="140"/>
  <c r="E23" i="140"/>
  <c r="D23" i="140"/>
  <c r="C23" i="140"/>
  <c r="L22" i="140"/>
  <c r="K22" i="140"/>
  <c r="J22" i="140"/>
  <c r="I22" i="140"/>
  <c r="E22" i="140"/>
  <c r="D22" i="140"/>
  <c r="C22" i="140"/>
  <c r="L21" i="140"/>
  <c r="K21" i="140"/>
  <c r="J21" i="140"/>
  <c r="I21" i="140"/>
  <c r="E21" i="140"/>
  <c r="D21" i="140"/>
  <c r="C21" i="140"/>
  <c r="L20" i="140"/>
  <c r="K20" i="140"/>
  <c r="J20" i="140"/>
  <c r="I20" i="140"/>
  <c r="E20" i="140"/>
  <c r="D20" i="140"/>
  <c r="C20" i="140"/>
  <c r="L19" i="140"/>
  <c r="K19" i="140"/>
  <c r="J19" i="140"/>
  <c r="I19" i="140"/>
  <c r="E19" i="140"/>
  <c r="D19" i="140"/>
  <c r="C19" i="140"/>
  <c r="L18" i="140"/>
  <c r="K18" i="140"/>
  <c r="J18" i="140"/>
  <c r="I18" i="140"/>
  <c r="E18" i="140"/>
  <c r="D18" i="140"/>
  <c r="C18" i="140"/>
  <c r="L17" i="140"/>
  <c r="K17" i="140"/>
  <c r="J17" i="140"/>
  <c r="I17" i="140"/>
  <c r="E17" i="140"/>
  <c r="D17" i="140"/>
  <c r="C17" i="140"/>
  <c r="L16" i="140"/>
  <c r="K16" i="140"/>
  <c r="J16" i="140"/>
  <c r="I16" i="140"/>
  <c r="E16" i="140"/>
  <c r="D16" i="140"/>
  <c r="C16" i="140"/>
  <c r="L15" i="140"/>
  <c r="K15" i="140"/>
  <c r="J15" i="140"/>
  <c r="I15" i="140"/>
  <c r="E15" i="140"/>
  <c r="D15" i="140"/>
  <c r="C15" i="140"/>
  <c r="L65" i="139"/>
  <c r="K65" i="139"/>
  <c r="J65" i="139"/>
  <c r="I65" i="139"/>
  <c r="H65" i="139"/>
  <c r="G65" i="139"/>
  <c r="F65" i="139"/>
  <c r="E65" i="139"/>
  <c r="D65" i="139"/>
  <c r="C65" i="139"/>
  <c r="L59" i="139"/>
  <c r="K59" i="139"/>
  <c r="J59" i="139"/>
  <c r="I59" i="139"/>
  <c r="H59" i="139"/>
  <c r="G59" i="139"/>
  <c r="F59" i="139"/>
  <c r="L58" i="139"/>
  <c r="K58" i="139"/>
  <c r="J58" i="139"/>
  <c r="I58" i="139"/>
  <c r="H58" i="139"/>
  <c r="G58" i="139"/>
  <c r="F58" i="139"/>
  <c r="L57" i="139"/>
  <c r="K57" i="139"/>
  <c r="J57" i="139"/>
  <c r="I57" i="139"/>
  <c r="H57" i="139"/>
  <c r="G57" i="139"/>
  <c r="F57" i="139"/>
  <c r="L53" i="139"/>
  <c r="K53" i="139"/>
  <c r="J53" i="139"/>
  <c r="I53" i="139"/>
  <c r="H53" i="139"/>
  <c r="G53" i="139"/>
  <c r="F53" i="139"/>
  <c r="L52" i="139"/>
  <c r="K52" i="139"/>
  <c r="J52" i="139"/>
  <c r="I52" i="139"/>
  <c r="H52" i="139"/>
  <c r="G52" i="139"/>
  <c r="F52" i="139"/>
  <c r="L51" i="139"/>
  <c r="K51" i="139"/>
  <c r="J51" i="139"/>
  <c r="I51" i="139"/>
  <c r="H51" i="139"/>
  <c r="G51" i="139"/>
  <c r="F51" i="139"/>
  <c r="L50" i="139"/>
  <c r="K50" i="139"/>
  <c r="J50" i="139"/>
  <c r="I50" i="139"/>
  <c r="H50" i="139"/>
  <c r="G50" i="139"/>
  <c r="F50" i="139"/>
  <c r="L49" i="139"/>
  <c r="K49" i="139"/>
  <c r="J49" i="139"/>
  <c r="I49" i="139"/>
  <c r="H49" i="139"/>
  <c r="G49" i="139"/>
  <c r="F49" i="139"/>
  <c r="K45" i="139"/>
  <c r="J45" i="139"/>
  <c r="I45" i="139"/>
  <c r="H45" i="139"/>
  <c r="G45" i="139"/>
  <c r="F45" i="139"/>
  <c r="K44" i="139"/>
  <c r="J44" i="139"/>
  <c r="I44" i="139"/>
  <c r="H44" i="139"/>
  <c r="G44" i="139"/>
  <c r="F44" i="139"/>
  <c r="K43" i="139"/>
  <c r="J43" i="139"/>
  <c r="I43" i="139"/>
  <c r="H43" i="139"/>
  <c r="G43" i="139"/>
  <c r="F43" i="139"/>
  <c r="K42" i="139"/>
  <c r="J42" i="139"/>
  <c r="I42" i="139"/>
  <c r="H42" i="139"/>
  <c r="G42" i="139"/>
  <c r="F42" i="139"/>
  <c r="K41" i="139"/>
  <c r="J41" i="139"/>
  <c r="I41" i="139"/>
  <c r="H41" i="139"/>
  <c r="G41" i="139"/>
  <c r="F41" i="139"/>
  <c r="K40" i="139"/>
  <c r="J40" i="139"/>
  <c r="I40" i="139"/>
  <c r="H40" i="139"/>
  <c r="G40" i="139"/>
  <c r="F40" i="139"/>
  <c r="K39" i="139"/>
  <c r="J39" i="139"/>
  <c r="I39" i="139"/>
  <c r="H39" i="139"/>
  <c r="G39" i="139"/>
  <c r="F39" i="139"/>
  <c r="K38" i="139"/>
  <c r="J38" i="139"/>
  <c r="I38" i="139"/>
  <c r="H38" i="139"/>
  <c r="G38" i="139"/>
  <c r="F38" i="139"/>
  <c r="K37" i="139"/>
  <c r="J37" i="139"/>
  <c r="I37" i="139"/>
  <c r="H37" i="139"/>
  <c r="G37" i="139"/>
  <c r="F37" i="139"/>
  <c r="K36" i="139"/>
  <c r="J36" i="139"/>
  <c r="I36" i="139"/>
  <c r="H36" i="139"/>
  <c r="G36" i="139"/>
  <c r="F36" i="139"/>
  <c r="L32" i="139"/>
  <c r="K32" i="139"/>
  <c r="J32" i="139"/>
  <c r="I32" i="139"/>
  <c r="H32" i="139"/>
  <c r="G32" i="139"/>
  <c r="F32" i="139"/>
  <c r="L31" i="139"/>
  <c r="K31" i="139"/>
  <c r="J31" i="139"/>
  <c r="I31" i="139"/>
  <c r="H31" i="139"/>
  <c r="G31" i="139"/>
  <c r="F31" i="139"/>
  <c r="L30" i="139"/>
  <c r="K30" i="139"/>
  <c r="J30" i="139"/>
  <c r="I30" i="139"/>
  <c r="H30" i="139"/>
  <c r="G30" i="139"/>
  <c r="F30" i="139"/>
  <c r="L29" i="139"/>
  <c r="K29" i="139"/>
  <c r="J29" i="139"/>
  <c r="I29" i="139"/>
  <c r="H29" i="139"/>
  <c r="G29" i="139"/>
  <c r="F29" i="139"/>
  <c r="L28" i="139"/>
  <c r="K28" i="139"/>
  <c r="J28" i="139"/>
  <c r="I28" i="139"/>
  <c r="H28" i="139"/>
  <c r="G28" i="139"/>
  <c r="F28" i="139"/>
  <c r="L24" i="139"/>
  <c r="K24" i="139"/>
  <c r="J24" i="139"/>
  <c r="I24" i="139"/>
  <c r="H24" i="139"/>
  <c r="G24" i="139"/>
  <c r="F24" i="139"/>
  <c r="L23" i="139"/>
  <c r="K23" i="139"/>
  <c r="J23" i="139"/>
  <c r="I23" i="139"/>
  <c r="H23" i="139"/>
  <c r="G23" i="139"/>
  <c r="F23" i="139"/>
  <c r="L22" i="139"/>
  <c r="K22" i="139"/>
  <c r="J22" i="139"/>
  <c r="I22" i="139"/>
  <c r="H22" i="139"/>
  <c r="G22" i="139"/>
  <c r="F22" i="139"/>
  <c r="L21" i="139"/>
  <c r="K21" i="139"/>
  <c r="J21" i="139"/>
  <c r="I21" i="139"/>
  <c r="H21" i="139"/>
  <c r="G21" i="139"/>
  <c r="F21" i="139"/>
  <c r="L20" i="139"/>
  <c r="K20" i="139"/>
  <c r="J20" i="139"/>
  <c r="I20" i="139"/>
  <c r="H20" i="139"/>
  <c r="G20" i="139"/>
  <c r="F20" i="139"/>
  <c r="L19" i="139"/>
  <c r="K19" i="139"/>
  <c r="J19" i="139"/>
  <c r="I19" i="139"/>
  <c r="H19" i="139"/>
  <c r="G19" i="139"/>
  <c r="F19" i="139"/>
  <c r="L18" i="139"/>
  <c r="K18" i="139"/>
  <c r="J18" i="139"/>
  <c r="I18" i="139"/>
  <c r="H18" i="139"/>
  <c r="G18" i="139"/>
  <c r="F18" i="139"/>
  <c r="L17" i="139"/>
  <c r="K17" i="139"/>
  <c r="J17" i="139"/>
  <c r="I17" i="139"/>
  <c r="H17" i="139"/>
  <c r="G17" i="139"/>
  <c r="F17" i="139"/>
  <c r="L16" i="139"/>
  <c r="K16" i="139"/>
  <c r="J16" i="139"/>
  <c r="I16" i="139"/>
  <c r="H16" i="139"/>
  <c r="G16" i="139"/>
  <c r="F16" i="139"/>
  <c r="L15" i="139"/>
  <c r="K15" i="139"/>
  <c r="J15" i="139"/>
  <c r="I15" i="139"/>
  <c r="H15" i="139"/>
  <c r="G15" i="139"/>
  <c r="F15" i="139"/>
  <c r="L65" i="138"/>
  <c r="K65" i="138"/>
  <c r="J65" i="138"/>
  <c r="I65" i="138"/>
  <c r="H65" i="138"/>
  <c r="G65" i="138"/>
  <c r="F65" i="138"/>
  <c r="E65" i="138"/>
  <c r="D65" i="138"/>
  <c r="C65" i="138"/>
  <c r="L59" i="138"/>
  <c r="K59" i="138"/>
  <c r="J59" i="138"/>
  <c r="I59" i="138"/>
  <c r="E59" i="138"/>
  <c r="D59" i="138"/>
  <c r="C59" i="138"/>
  <c r="L58" i="138"/>
  <c r="K58" i="138"/>
  <c r="J58" i="138"/>
  <c r="I58" i="138"/>
  <c r="E58" i="138"/>
  <c r="D58" i="138"/>
  <c r="C58" i="138"/>
  <c r="L57" i="138"/>
  <c r="K57" i="138"/>
  <c r="J57" i="138"/>
  <c r="I57" i="138"/>
  <c r="E57" i="138"/>
  <c r="D57" i="138"/>
  <c r="C57" i="138"/>
  <c r="L53" i="138"/>
  <c r="K53" i="138"/>
  <c r="J53" i="138"/>
  <c r="I53" i="138"/>
  <c r="E53" i="138"/>
  <c r="D53" i="138"/>
  <c r="C53" i="138"/>
  <c r="L52" i="138"/>
  <c r="K52" i="138"/>
  <c r="J52" i="138"/>
  <c r="I52" i="138"/>
  <c r="E52" i="138"/>
  <c r="D52" i="138"/>
  <c r="C52" i="138"/>
  <c r="L51" i="138"/>
  <c r="K51" i="138"/>
  <c r="J51" i="138"/>
  <c r="I51" i="138"/>
  <c r="E51" i="138"/>
  <c r="D51" i="138"/>
  <c r="C51" i="138"/>
  <c r="L50" i="138"/>
  <c r="K50" i="138"/>
  <c r="J50" i="138"/>
  <c r="I50" i="138"/>
  <c r="E50" i="138"/>
  <c r="D50" i="138"/>
  <c r="C50" i="138"/>
  <c r="L49" i="138"/>
  <c r="K49" i="138"/>
  <c r="J49" i="138"/>
  <c r="I49" i="138"/>
  <c r="E49" i="138"/>
  <c r="D49" i="138"/>
  <c r="C49" i="138"/>
  <c r="K45" i="138"/>
  <c r="J45" i="138"/>
  <c r="I45" i="138"/>
  <c r="E45" i="138"/>
  <c r="D45" i="138"/>
  <c r="C45" i="138"/>
  <c r="K44" i="138"/>
  <c r="J44" i="138"/>
  <c r="I44" i="138"/>
  <c r="E44" i="138"/>
  <c r="D44" i="138"/>
  <c r="C44" i="138"/>
  <c r="K43" i="138"/>
  <c r="J43" i="138"/>
  <c r="I43" i="138"/>
  <c r="E43" i="138"/>
  <c r="D43" i="138"/>
  <c r="C43" i="138"/>
  <c r="K42" i="138"/>
  <c r="J42" i="138"/>
  <c r="I42" i="138"/>
  <c r="E42" i="138"/>
  <c r="D42" i="138"/>
  <c r="C42" i="138"/>
  <c r="K41" i="138"/>
  <c r="J41" i="138"/>
  <c r="I41" i="138"/>
  <c r="E41" i="138"/>
  <c r="D41" i="138"/>
  <c r="C41" i="138"/>
  <c r="K40" i="138"/>
  <c r="J40" i="138"/>
  <c r="I40" i="138"/>
  <c r="E40" i="138"/>
  <c r="D40" i="138"/>
  <c r="C40" i="138"/>
  <c r="K39" i="138"/>
  <c r="J39" i="138"/>
  <c r="I39" i="138"/>
  <c r="E39" i="138"/>
  <c r="D39" i="138"/>
  <c r="C39" i="138"/>
  <c r="K38" i="138"/>
  <c r="J38" i="138"/>
  <c r="I38" i="138"/>
  <c r="E38" i="138"/>
  <c r="D38" i="138"/>
  <c r="C38" i="138"/>
  <c r="K37" i="138"/>
  <c r="J37" i="138"/>
  <c r="I37" i="138"/>
  <c r="E37" i="138"/>
  <c r="D37" i="138"/>
  <c r="C37" i="138"/>
  <c r="K36" i="138"/>
  <c r="J36" i="138"/>
  <c r="I36" i="138"/>
  <c r="E36" i="138"/>
  <c r="D36" i="138"/>
  <c r="C36" i="138"/>
  <c r="L32" i="138"/>
  <c r="K32" i="138"/>
  <c r="J32" i="138"/>
  <c r="I32" i="138"/>
  <c r="E32" i="138"/>
  <c r="D32" i="138"/>
  <c r="C32" i="138"/>
  <c r="L31" i="138"/>
  <c r="K31" i="138"/>
  <c r="J31" i="138"/>
  <c r="I31" i="138"/>
  <c r="E31" i="138"/>
  <c r="D31" i="138"/>
  <c r="C31" i="138"/>
  <c r="L30" i="138"/>
  <c r="K30" i="138"/>
  <c r="J30" i="138"/>
  <c r="I30" i="138"/>
  <c r="E30" i="138"/>
  <c r="D30" i="138"/>
  <c r="C30" i="138"/>
  <c r="L29" i="138"/>
  <c r="K29" i="138"/>
  <c r="J29" i="138"/>
  <c r="I29" i="138"/>
  <c r="E29" i="138"/>
  <c r="D29" i="138"/>
  <c r="C29" i="138"/>
  <c r="L28" i="138"/>
  <c r="K28" i="138"/>
  <c r="J28" i="138"/>
  <c r="I28" i="138"/>
  <c r="E28" i="138"/>
  <c r="D28" i="138"/>
  <c r="C28" i="138"/>
  <c r="L24" i="138"/>
  <c r="K24" i="138"/>
  <c r="J24" i="138"/>
  <c r="I24" i="138"/>
  <c r="E24" i="138"/>
  <c r="D24" i="138"/>
  <c r="C24" i="138"/>
  <c r="L23" i="138"/>
  <c r="K23" i="138"/>
  <c r="J23" i="138"/>
  <c r="I23" i="138"/>
  <c r="E23" i="138"/>
  <c r="D23" i="138"/>
  <c r="C23" i="138"/>
  <c r="L22" i="138"/>
  <c r="K22" i="138"/>
  <c r="J22" i="138"/>
  <c r="I22" i="138"/>
  <c r="E22" i="138"/>
  <c r="D22" i="138"/>
  <c r="C22" i="138"/>
  <c r="L21" i="138"/>
  <c r="K21" i="138"/>
  <c r="J21" i="138"/>
  <c r="I21" i="138"/>
  <c r="E21" i="138"/>
  <c r="D21" i="138"/>
  <c r="C21" i="138"/>
  <c r="L20" i="138"/>
  <c r="K20" i="138"/>
  <c r="J20" i="138"/>
  <c r="I20" i="138"/>
  <c r="E20" i="138"/>
  <c r="D20" i="138"/>
  <c r="C20" i="138"/>
  <c r="L19" i="138"/>
  <c r="K19" i="138"/>
  <c r="J19" i="138"/>
  <c r="I19" i="138"/>
  <c r="E19" i="138"/>
  <c r="D19" i="138"/>
  <c r="C19" i="138"/>
  <c r="L18" i="138"/>
  <c r="K18" i="138"/>
  <c r="J18" i="138"/>
  <c r="I18" i="138"/>
  <c r="E18" i="138"/>
  <c r="D18" i="138"/>
  <c r="C18" i="138"/>
  <c r="L17" i="138"/>
  <c r="K17" i="138"/>
  <c r="J17" i="138"/>
  <c r="I17" i="138"/>
  <c r="E17" i="138"/>
  <c r="D17" i="138"/>
  <c r="C17" i="138"/>
  <c r="L16" i="138"/>
  <c r="K16" i="138"/>
  <c r="J16" i="138"/>
  <c r="I16" i="138"/>
  <c r="E16" i="138"/>
  <c r="D16" i="138"/>
  <c r="C16" i="138"/>
  <c r="L15" i="138"/>
  <c r="K15" i="138"/>
  <c r="J15" i="138"/>
  <c r="I15" i="138"/>
  <c r="E15" i="138"/>
  <c r="D15" i="138"/>
  <c r="C15" i="138"/>
  <c r="L65" i="137"/>
  <c r="K65" i="137"/>
  <c r="J65" i="137"/>
  <c r="I65" i="137"/>
  <c r="H65" i="137"/>
  <c r="G65" i="137"/>
  <c r="F65" i="137"/>
  <c r="E65" i="137"/>
  <c r="D65" i="137"/>
  <c r="C65" i="137"/>
  <c r="L59" i="137"/>
  <c r="K59" i="137"/>
  <c r="J59" i="137"/>
  <c r="I59" i="137"/>
  <c r="H59" i="137"/>
  <c r="G59" i="137"/>
  <c r="F59" i="137"/>
  <c r="L58" i="137"/>
  <c r="K58" i="137"/>
  <c r="J58" i="137"/>
  <c r="I58" i="137"/>
  <c r="H58" i="137"/>
  <c r="G58" i="137"/>
  <c r="F58" i="137"/>
  <c r="L57" i="137"/>
  <c r="K57" i="137"/>
  <c r="J57" i="137"/>
  <c r="I57" i="137"/>
  <c r="H57" i="137"/>
  <c r="G57" i="137"/>
  <c r="F57" i="137"/>
  <c r="L53" i="137"/>
  <c r="K53" i="137"/>
  <c r="J53" i="137"/>
  <c r="I53" i="137"/>
  <c r="H53" i="137"/>
  <c r="G53" i="137"/>
  <c r="F53" i="137"/>
  <c r="L52" i="137"/>
  <c r="K52" i="137"/>
  <c r="J52" i="137"/>
  <c r="I52" i="137"/>
  <c r="H52" i="137"/>
  <c r="G52" i="137"/>
  <c r="F52" i="137"/>
  <c r="L51" i="137"/>
  <c r="K51" i="137"/>
  <c r="J51" i="137"/>
  <c r="I51" i="137"/>
  <c r="H51" i="137"/>
  <c r="G51" i="137"/>
  <c r="F51" i="137"/>
  <c r="L50" i="137"/>
  <c r="K50" i="137"/>
  <c r="J50" i="137"/>
  <c r="I50" i="137"/>
  <c r="H50" i="137"/>
  <c r="G50" i="137"/>
  <c r="F50" i="137"/>
  <c r="L49" i="137"/>
  <c r="K49" i="137"/>
  <c r="J49" i="137"/>
  <c r="I49" i="137"/>
  <c r="H49" i="137"/>
  <c r="G49" i="137"/>
  <c r="F49" i="137"/>
  <c r="K45" i="137"/>
  <c r="J45" i="137"/>
  <c r="I45" i="137"/>
  <c r="H45" i="137"/>
  <c r="G45" i="137"/>
  <c r="F45" i="137"/>
  <c r="K44" i="137"/>
  <c r="J44" i="137"/>
  <c r="I44" i="137"/>
  <c r="H44" i="137"/>
  <c r="G44" i="137"/>
  <c r="F44" i="137"/>
  <c r="K43" i="137"/>
  <c r="J43" i="137"/>
  <c r="I43" i="137"/>
  <c r="H43" i="137"/>
  <c r="G43" i="137"/>
  <c r="F43" i="137"/>
  <c r="K42" i="137"/>
  <c r="J42" i="137"/>
  <c r="I42" i="137"/>
  <c r="H42" i="137"/>
  <c r="G42" i="137"/>
  <c r="F42" i="137"/>
  <c r="K41" i="137"/>
  <c r="J41" i="137"/>
  <c r="I41" i="137"/>
  <c r="H41" i="137"/>
  <c r="G41" i="137"/>
  <c r="F41" i="137"/>
  <c r="K40" i="137"/>
  <c r="J40" i="137"/>
  <c r="I40" i="137"/>
  <c r="H40" i="137"/>
  <c r="G40" i="137"/>
  <c r="F40" i="137"/>
  <c r="K39" i="137"/>
  <c r="J39" i="137"/>
  <c r="I39" i="137"/>
  <c r="H39" i="137"/>
  <c r="G39" i="137"/>
  <c r="F39" i="137"/>
  <c r="K38" i="137"/>
  <c r="J38" i="137"/>
  <c r="I38" i="137"/>
  <c r="H38" i="137"/>
  <c r="G38" i="137"/>
  <c r="F38" i="137"/>
  <c r="K37" i="137"/>
  <c r="J37" i="137"/>
  <c r="I37" i="137"/>
  <c r="H37" i="137"/>
  <c r="G37" i="137"/>
  <c r="F37" i="137"/>
  <c r="K36" i="137"/>
  <c r="J36" i="137"/>
  <c r="I36" i="137"/>
  <c r="H36" i="137"/>
  <c r="G36" i="137"/>
  <c r="F36" i="137"/>
  <c r="L32" i="137"/>
  <c r="K32" i="137"/>
  <c r="J32" i="137"/>
  <c r="I32" i="137"/>
  <c r="H32" i="137"/>
  <c r="G32" i="137"/>
  <c r="F32" i="137"/>
  <c r="L31" i="137"/>
  <c r="K31" i="137"/>
  <c r="J31" i="137"/>
  <c r="I31" i="137"/>
  <c r="H31" i="137"/>
  <c r="G31" i="137"/>
  <c r="F31" i="137"/>
  <c r="L30" i="137"/>
  <c r="K30" i="137"/>
  <c r="J30" i="137"/>
  <c r="I30" i="137"/>
  <c r="H30" i="137"/>
  <c r="G30" i="137"/>
  <c r="F30" i="137"/>
  <c r="L29" i="137"/>
  <c r="K29" i="137"/>
  <c r="J29" i="137"/>
  <c r="I29" i="137"/>
  <c r="H29" i="137"/>
  <c r="G29" i="137"/>
  <c r="F29" i="137"/>
  <c r="L28" i="137"/>
  <c r="K28" i="137"/>
  <c r="J28" i="137"/>
  <c r="I28" i="137"/>
  <c r="H28" i="137"/>
  <c r="G28" i="137"/>
  <c r="F28" i="137"/>
  <c r="L24" i="137"/>
  <c r="K24" i="137"/>
  <c r="J24" i="137"/>
  <c r="I24" i="137"/>
  <c r="H24" i="137"/>
  <c r="G24" i="137"/>
  <c r="F24" i="137"/>
  <c r="L23" i="137"/>
  <c r="K23" i="137"/>
  <c r="J23" i="137"/>
  <c r="I23" i="137"/>
  <c r="H23" i="137"/>
  <c r="G23" i="137"/>
  <c r="F23" i="137"/>
  <c r="L22" i="137"/>
  <c r="K22" i="137"/>
  <c r="J22" i="137"/>
  <c r="I22" i="137"/>
  <c r="H22" i="137"/>
  <c r="G22" i="137"/>
  <c r="F22" i="137"/>
  <c r="L21" i="137"/>
  <c r="K21" i="137"/>
  <c r="J21" i="137"/>
  <c r="I21" i="137"/>
  <c r="H21" i="137"/>
  <c r="G21" i="137"/>
  <c r="F21" i="137"/>
  <c r="L20" i="137"/>
  <c r="K20" i="137"/>
  <c r="J20" i="137"/>
  <c r="I20" i="137"/>
  <c r="H20" i="137"/>
  <c r="G20" i="137"/>
  <c r="F20" i="137"/>
  <c r="L19" i="137"/>
  <c r="K19" i="137"/>
  <c r="J19" i="137"/>
  <c r="I19" i="137"/>
  <c r="H19" i="137"/>
  <c r="G19" i="137"/>
  <c r="F19" i="137"/>
  <c r="L18" i="137"/>
  <c r="K18" i="137"/>
  <c r="J18" i="137"/>
  <c r="I18" i="137"/>
  <c r="H18" i="137"/>
  <c r="G18" i="137"/>
  <c r="F18" i="137"/>
  <c r="L17" i="137"/>
  <c r="K17" i="137"/>
  <c r="J17" i="137"/>
  <c r="I17" i="137"/>
  <c r="H17" i="137"/>
  <c r="G17" i="137"/>
  <c r="F17" i="137"/>
  <c r="L16" i="137"/>
  <c r="K16" i="137"/>
  <c r="J16" i="137"/>
  <c r="I16" i="137"/>
  <c r="H16" i="137"/>
  <c r="G16" i="137"/>
  <c r="F16" i="137"/>
  <c r="L15" i="137"/>
  <c r="K15" i="137"/>
  <c r="J15" i="137"/>
  <c r="I15" i="137"/>
  <c r="H15" i="137"/>
  <c r="G15" i="137"/>
  <c r="F15" i="137"/>
  <c r="L65" i="136"/>
  <c r="K65" i="136"/>
  <c r="J65" i="136"/>
  <c r="I65" i="136"/>
  <c r="H65" i="136"/>
  <c r="G65" i="136"/>
  <c r="F65" i="136"/>
  <c r="E65" i="136"/>
  <c r="D65" i="136"/>
  <c r="C65" i="136"/>
  <c r="L59" i="136"/>
  <c r="K59" i="136"/>
  <c r="J59" i="136"/>
  <c r="I59" i="136"/>
  <c r="E59" i="136"/>
  <c r="D59" i="136"/>
  <c r="C59" i="136"/>
  <c r="L58" i="136"/>
  <c r="K58" i="136"/>
  <c r="J58" i="136"/>
  <c r="I58" i="136"/>
  <c r="E58" i="136"/>
  <c r="D58" i="136"/>
  <c r="C58" i="136"/>
  <c r="L57" i="136"/>
  <c r="K57" i="136"/>
  <c r="J57" i="136"/>
  <c r="I57" i="136"/>
  <c r="E57" i="136"/>
  <c r="D57" i="136"/>
  <c r="C57" i="136"/>
  <c r="L53" i="136"/>
  <c r="K53" i="136"/>
  <c r="J53" i="136"/>
  <c r="I53" i="136"/>
  <c r="E53" i="136"/>
  <c r="D53" i="136"/>
  <c r="C53" i="136"/>
  <c r="L52" i="136"/>
  <c r="K52" i="136"/>
  <c r="J52" i="136"/>
  <c r="I52" i="136"/>
  <c r="E52" i="136"/>
  <c r="D52" i="136"/>
  <c r="C52" i="136"/>
  <c r="L51" i="136"/>
  <c r="K51" i="136"/>
  <c r="J51" i="136"/>
  <c r="I51" i="136"/>
  <c r="E51" i="136"/>
  <c r="D51" i="136"/>
  <c r="C51" i="136"/>
  <c r="L50" i="136"/>
  <c r="K50" i="136"/>
  <c r="J50" i="136"/>
  <c r="I50" i="136"/>
  <c r="E50" i="136"/>
  <c r="D50" i="136"/>
  <c r="C50" i="136"/>
  <c r="L49" i="136"/>
  <c r="K49" i="136"/>
  <c r="J49" i="136"/>
  <c r="I49" i="136"/>
  <c r="E49" i="136"/>
  <c r="D49" i="136"/>
  <c r="C49" i="136"/>
  <c r="K45" i="136"/>
  <c r="J45" i="136"/>
  <c r="I45" i="136"/>
  <c r="E45" i="136"/>
  <c r="D45" i="136"/>
  <c r="C45" i="136"/>
  <c r="K44" i="136"/>
  <c r="J44" i="136"/>
  <c r="I44" i="136"/>
  <c r="E44" i="136"/>
  <c r="D44" i="136"/>
  <c r="C44" i="136"/>
  <c r="K43" i="136"/>
  <c r="J43" i="136"/>
  <c r="I43" i="136"/>
  <c r="E43" i="136"/>
  <c r="D43" i="136"/>
  <c r="C43" i="136"/>
  <c r="K42" i="136"/>
  <c r="J42" i="136"/>
  <c r="I42" i="136"/>
  <c r="E42" i="136"/>
  <c r="D42" i="136"/>
  <c r="C42" i="136"/>
  <c r="K41" i="136"/>
  <c r="J41" i="136"/>
  <c r="I41" i="136"/>
  <c r="E41" i="136"/>
  <c r="D41" i="136"/>
  <c r="C41" i="136"/>
  <c r="K40" i="136"/>
  <c r="J40" i="136"/>
  <c r="I40" i="136"/>
  <c r="E40" i="136"/>
  <c r="D40" i="136"/>
  <c r="C40" i="136"/>
  <c r="K39" i="136"/>
  <c r="J39" i="136"/>
  <c r="I39" i="136"/>
  <c r="E39" i="136"/>
  <c r="D39" i="136"/>
  <c r="C39" i="136"/>
  <c r="K38" i="136"/>
  <c r="J38" i="136"/>
  <c r="I38" i="136"/>
  <c r="E38" i="136"/>
  <c r="D38" i="136"/>
  <c r="C38" i="136"/>
  <c r="K37" i="136"/>
  <c r="J37" i="136"/>
  <c r="I37" i="136"/>
  <c r="E37" i="136"/>
  <c r="D37" i="136"/>
  <c r="C37" i="136"/>
  <c r="K36" i="136"/>
  <c r="J36" i="136"/>
  <c r="I36" i="136"/>
  <c r="E36" i="136"/>
  <c r="D36" i="136"/>
  <c r="C36" i="136"/>
  <c r="L32" i="136"/>
  <c r="K32" i="136"/>
  <c r="J32" i="136"/>
  <c r="I32" i="136"/>
  <c r="E32" i="136"/>
  <c r="D32" i="136"/>
  <c r="C32" i="136"/>
  <c r="L31" i="136"/>
  <c r="K31" i="136"/>
  <c r="J31" i="136"/>
  <c r="I31" i="136"/>
  <c r="E31" i="136"/>
  <c r="D31" i="136"/>
  <c r="C31" i="136"/>
  <c r="L30" i="136"/>
  <c r="K30" i="136"/>
  <c r="J30" i="136"/>
  <c r="I30" i="136"/>
  <c r="E30" i="136"/>
  <c r="D30" i="136"/>
  <c r="C30" i="136"/>
  <c r="L29" i="136"/>
  <c r="K29" i="136"/>
  <c r="J29" i="136"/>
  <c r="I29" i="136"/>
  <c r="E29" i="136"/>
  <c r="D29" i="136"/>
  <c r="C29" i="136"/>
  <c r="L28" i="136"/>
  <c r="K28" i="136"/>
  <c r="J28" i="136"/>
  <c r="I28" i="136"/>
  <c r="E28" i="136"/>
  <c r="D28" i="136"/>
  <c r="C28" i="136"/>
  <c r="L24" i="136"/>
  <c r="K24" i="136"/>
  <c r="J24" i="136"/>
  <c r="I24" i="136"/>
  <c r="E24" i="136"/>
  <c r="D24" i="136"/>
  <c r="C24" i="136"/>
  <c r="L23" i="136"/>
  <c r="K23" i="136"/>
  <c r="J23" i="136"/>
  <c r="I23" i="136"/>
  <c r="E23" i="136"/>
  <c r="D23" i="136"/>
  <c r="C23" i="136"/>
  <c r="L22" i="136"/>
  <c r="K22" i="136"/>
  <c r="J22" i="136"/>
  <c r="I22" i="136"/>
  <c r="E22" i="136"/>
  <c r="D22" i="136"/>
  <c r="C22" i="136"/>
  <c r="L21" i="136"/>
  <c r="K21" i="136"/>
  <c r="J21" i="136"/>
  <c r="I21" i="136"/>
  <c r="E21" i="136"/>
  <c r="D21" i="136"/>
  <c r="C21" i="136"/>
  <c r="L20" i="136"/>
  <c r="K20" i="136"/>
  <c r="J20" i="136"/>
  <c r="I20" i="136"/>
  <c r="E20" i="136"/>
  <c r="D20" i="136"/>
  <c r="C20" i="136"/>
  <c r="L19" i="136"/>
  <c r="K19" i="136"/>
  <c r="J19" i="136"/>
  <c r="I19" i="136"/>
  <c r="E19" i="136"/>
  <c r="D19" i="136"/>
  <c r="C19" i="136"/>
  <c r="L18" i="136"/>
  <c r="K18" i="136"/>
  <c r="J18" i="136"/>
  <c r="I18" i="136"/>
  <c r="E18" i="136"/>
  <c r="D18" i="136"/>
  <c r="C18" i="136"/>
  <c r="L17" i="136"/>
  <c r="K17" i="136"/>
  <c r="J17" i="136"/>
  <c r="I17" i="136"/>
  <c r="E17" i="136"/>
  <c r="D17" i="136"/>
  <c r="C17" i="136"/>
  <c r="L16" i="136"/>
  <c r="K16" i="136"/>
  <c r="J16" i="136"/>
  <c r="I16" i="136"/>
  <c r="E16" i="136"/>
  <c r="D16" i="136"/>
  <c r="C16" i="136"/>
  <c r="L15" i="136"/>
  <c r="K15" i="136"/>
  <c r="J15" i="136"/>
  <c r="I15" i="136"/>
  <c r="E15" i="136"/>
  <c r="D15" i="136"/>
  <c r="C15" i="136"/>
  <c r="L65" i="135"/>
  <c r="K65" i="135"/>
  <c r="J65" i="135"/>
  <c r="I65" i="135"/>
  <c r="H65" i="135"/>
  <c r="G65" i="135"/>
  <c r="F65" i="135"/>
  <c r="E65" i="135"/>
  <c r="D65" i="135"/>
  <c r="C65" i="135"/>
  <c r="L59" i="135"/>
  <c r="K59" i="135"/>
  <c r="J59" i="135"/>
  <c r="I59" i="135"/>
  <c r="H59" i="135"/>
  <c r="G59" i="135"/>
  <c r="F59" i="135"/>
  <c r="L58" i="135"/>
  <c r="K58" i="135"/>
  <c r="J58" i="135"/>
  <c r="I58" i="135"/>
  <c r="H58" i="135"/>
  <c r="G58" i="135"/>
  <c r="F58" i="135"/>
  <c r="L57" i="135"/>
  <c r="K57" i="135"/>
  <c r="J57" i="135"/>
  <c r="I57" i="135"/>
  <c r="H57" i="135"/>
  <c r="G57" i="135"/>
  <c r="F57" i="135"/>
  <c r="L53" i="135"/>
  <c r="K53" i="135"/>
  <c r="J53" i="135"/>
  <c r="I53" i="135"/>
  <c r="H53" i="135"/>
  <c r="G53" i="135"/>
  <c r="F53" i="135"/>
  <c r="L52" i="135"/>
  <c r="K52" i="135"/>
  <c r="J52" i="135"/>
  <c r="I52" i="135"/>
  <c r="H52" i="135"/>
  <c r="G52" i="135"/>
  <c r="F52" i="135"/>
  <c r="L51" i="135"/>
  <c r="K51" i="135"/>
  <c r="J51" i="135"/>
  <c r="I51" i="135"/>
  <c r="H51" i="135"/>
  <c r="G51" i="135"/>
  <c r="F51" i="135"/>
  <c r="L50" i="135"/>
  <c r="K50" i="135"/>
  <c r="J50" i="135"/>
  <c r="I50" i="135"/>
  <c r="H50" i="135"/>
  <c r="G50" i="135"/>
  <c r="F50" i="135"/>
  <c r="L49" i="135"/>
  <c r="K49" i="135"/>
  <c r="J49" i="135"/>
  <c r="I49" i="135"/>
  <c r="H49" i="135"/>
  <c r="G49" i="135"/>
  <c r="F49" i="135"/>
  <c r="K45" i="135"/>
  <c r="J45" i="135"/>
  <c r="I45" i="135"/>
  <c r="H45" i="135"/>
  <c r="G45" i="135"/>
  <c r="F45" i="135"/>
  <c r="K44" i="135"/>
  <c r="J44" i="135"/>
  <c r="I44" i="135"/>
  <c r="H44" i="135"/>
  <c r="G44" i="135"/>
  <c r="F44" i="135"/>
  <c r="K43" i="135"/>
  <c r="J43" i="135"/>
  <c r="I43" i="135"/>
  <c r="H43" i="135"/>
  <c r="G43" i="135"/>
  <c r="F43" i="135"/>
  <c r="K42" i="135"/>
  <c r="J42" i="135"/>
  <c r="I42" i="135"/>
  <c r="H42" i="135"/>
  <c r="G42" i="135"/>
  <c r="F42" i="135"/>
  <c r="K41" i="135"/>
  <c r="J41" i="135"/>
  <c r="I41" i="135"/>
  <c r="H41" i="135"/>
  <c r="G41" i="135"/>
  <c r="F41" i="135"/>
  <c r="K40" i="135"/>
  <c r="J40" i="135"/>
  <c r="I40" i="135"/>
  <c r="H40" i="135"/>
  <c r="G40" i="135"/>
  <c r="F40" i="135"/>
  <c r="K39" i="135"/>
  <c r="J39" i="135"/>
  <c r="I39" i="135"/>
  <c r="H39" i="135"/>
  <c r="G39" i="135"/>
  <c r="F39" i="135"/>
  <c r="K38" i="135"/>
  <c r="J38" i="135"/>
  <c r="I38" i="135"/>
  <c r="H38" i="135"/>
  <c r="G38" i="135"/>
  <c r="F38" i="135"/>
  <c r="K37" i="135"/>
  <c r="J37" i="135"/>
  <c r="I37" i="135"/>
  <c r="H37" i="135"/>
  <c r="G37" i="135"/>
  <c r="F37" i="135"/>
  <c r="K36" i="135"/>
  <c r="J36" i="135"/>
  <c r="I36" i="135"/>
  <c r="H36" i="135"/>
  <c r="G36" i="135"/>
  <c r="F36" i="135"/>
  <c r="L32" i="135"/>
  <c r="K32" i="135"/>
  <c r="J32" i="135"/>
  <c r="I32" i="135"/>
  <c r="H32" i="135"/>
  <c r="G32" i="135"/>
  <c r="F32" i="135"/>
  <c r="L31" i="135"/>
  <c r="K31" i="135"/>
  <c r="J31" i="135"/>
  <c r="I31" i="135"/>
  <c r="H31" i="135"/>
  <c r="G31" i="135"/>
  <c r="F31" i="135"/>
  <c r="L30" i="135"/>
  <c r="K30" i="135"/>
  <c r="J30" i="135"/>
  <c r="I30" i="135"/>
  <c r="H30" i="135"/>
  <c r="G30" i="135"/>
  <c r="F30" i="135"/>
  <c r="L29" i="135"/>
  <c r="K29" i="135"/>
  <c r="J29" i="135"/>
  <c r="I29" i="135"/>
  <c r="H29" i="135"/>
  <c r="G29" i="135"/>
  <c r="F29" i="135"/>
  <c r="L28" i="135"/>
  <c r="K28" i="135"/>
  <c r="J28" i="135"/>
  <c r="I28" i="135"/>
  <c r="H28" i="135"/>
  <c r="G28" i="135"/>
  <c r="F28" i="135"/>
  <c r="L24" i="135"/>
  <c r="K24" i="135"/>
  <c r="J24" i="135"/>
  <c r="I24" i="135"/>
  <c r="H24" i="135"/>
  <c r="G24" i="135"/>
  <c r="F24" i="135"/>
  <c r="L23" i="135"/>
  <c r="K23" i="135"/>
  <c r="J23" i="135"/>
  <c r="I23" i="135"/>
  <c r="H23" i="135"/>
  <c r="G23" i="135"/>
  <c r="F23" i="135"/>
  <c r="L22" i="135"/>
  <c r="K22" i="135"/>
  <c r="J22" i="135"/>
  <c r="I22" i="135"/>
  <c r="H22" i="135"/>
  <c r="G22" i="135"/>
  <c r="F22" i="135"/>
  <c r="L21" i="135"/>
  <c r="K21" i="135"/>
  <c r="J21" i="135"/>
  <c r="I21" i="135"/>
  <c r="H21" i="135"/>
  <c r="G21" i="135"/>
  <c r="F21" i="135"/>
  <c r="L20" i="135"/>
  <c r="K20" i="135"/>
  <c r="J20" i="135"/>
  <c r="I20" i="135"/>
  <c r="H20" i="135"/>
  <c r="G20" i="135"/>
  <c r="F20" i="135"/>
  <c r="L19" i="135"/>
  <c r="K19" i="135"/>
  <c r="J19" i="135"/>
  <c r="I19" i="135"/>
  <c r="H19" i="135"/>
  <c r="G19" i="135"/>
  <c r="F19" i="135"/>
  <c r="L18" i="135"/>
  <c r="K18" i="135"/>
  <c r="J18" i="135"/>
  <c r="I18" i="135"/>
  <c r="H18" i="135"/>
  <c r="G18" i="135"/>
  <c r="F18" i="135"/>
  <c r="L17" i="135"/>
  <c r="K17" i="135"/>
  <c r="J17" i="135"/>
  <c r="I17" i="135"/>
  <c r="H17" i="135"/>
  <c r="G17" i="135"/>
  <c r="F17" i="135"/>
  <c r="L16" i="135"/>
  <c r="K16" i="135"/>
  <c r="J16" i="135"/>
  <c r="I16" i="135"/>
  <c r="H16" i="135"/>
  <c r="G16" i="135"/>
  <c r="F16" i="135"/>
  <c r="L15" i="135"/>
  <c r="K15" i="135"/>
  <c r="J15" i="135"/>
  <c r="I15" i="135"/>
  <c r="H15" i="135"/>
  <c r="G15" i="135"/>
  <c r="F15" i="135"/>
  <c r="L65" i="134"/>
  <c r="K65" i="134"/>
  <c r="J65" i="134"/>
  <c r="I65" i="134"/>
  <c r="H65" i="134"/>
  <c r="G65" i="134"/>
  <c r="F65" i="134"/>
  <c r="E65" i="134"/>
  <c r="D65" i="134"/>
  <c r="C65" i="134"/>
  <c r="L59" i="134"/>
  <c r="K59" i="134"/>
  <c r="J59" i="134"/>
  <c r="I59" i="134"/>
  <c r="H59" i="134"/>
  <c r="G59" i="134"/>
  <c r="F59" i="134"/>
  <c r="L58" i="134"/>
  <c r="K58" i="134"/>
  <c r="J58" i="134"/>
  <c r="I58" i="134"/>
  <c r="H58" i="134"/>
  <c r="G58" i="134"/>
  <c r="F58" i="134"/>
  <c r="L57" i="134"/>
  <c r="K57" i="134"/>
  <c r="J57" i="134"/>
  <c r="I57" i="134"/>
  <c r="H57" i="134"/>
  <c r="G57" i="134"/>
  <c r="F57" i="134"/>
  <c r="L53" i="134"/>
  <c r="K53" i="134"/>
  <c r="J53" i="134"/>
  <c r="I53" i="134"/>
  <c r="H53" i="134"/>
  <c r="G53" i="134"/>
  <c r="F53" i="134"/>
  <c r="L52" i="134"/>
  <c r="K52" i="134"/>
  <c r="J52" i="134"/>
  <c r="I52" i="134"/>
  <c r="H52" i="134"/>
  <c r="G52" i="134"/>
  <c r="F52" i="134"/>
  <c r="L51" i="134"/>
  <c r="K51" i="134"/>
  <c r="J51" i="134"/>
  <c r="I51" i="134"/>
  <c r="H51" i="134"/>
  <c r="G51" i="134"/>
  <c r="F51" i="134"/>
  <c r="L50" i="134"/>
  <c r="K50" i="134"/>
  <c r="J50" i="134"/>
  <c r="I50" i="134"/>
  <c r="H50" i="134"/>
  <c r="G50" i="134"/>
  <c r="F50" i="134"/>
  <c r="L49" i="134"/>
  <c r="K49" i="134"/>
  <c r="J49" i="134"/>
  <c r="I49" i="134"/>
  <c r="H49" i="134"/>
  <c r="G49" i="134"/>
  <c r="F49" i="134"/>
  <c r="K45" i="134"/>
  <c r="J45" i="134"/>
  <c r="I45" i="134"/>
  <c r="H45" i="134"/>
  <c r="G45" i="134"/>
  <c r="F45" i="134"/>
  <c r="K44" i="134"/>
  <c r="J44" i="134"/>
  <c r="I44" i="134"/>
  <c r="H44" i="134"/>
  <c r="G44" i="134"/>
  <c r="F44" i="134"/>
  <c r="K43" i="134"/>
  <c r="J43" i="134"/>
  <c r="I43" i="134"/>
  <c r="H43" i="134"/>
  <c r="G43" i="134"/>
  <c r="F43" i="134"/>
  <c r="K42" i="134"/>
  <c r="J42" i="134"/>
  <c r="I42" i="134"/>
  <c r="H42" i="134"/>
  <c r="G42" i="134"/>
  <c r="F42" i="134"/>
  <c r="K41" i="134"/>
  <c r="J41" i="134"/>
  <c r="I41" i="134"/>
  <c r="H41" i="134"/>
  <c r="G41" i="134"/>
  <c r="F41" i="134"/>
  <c r="K40" i="134"/>
  <c r="J40" i="134"/>
  <c r="I40" i="134"/>
  <c r="H40" i="134"/>
  <c r="G40" i="134"/>
  <c r="F40" i="134"/>
  <c r="K39" i="134"/>
  <c r="J39" i="134"/>
  <c r="I39" i="134"/>
  <c r="H39" i="134"/>
  <c r="G39" i="134"/>
  <c r="F39" i="134"/>
  <c r="K38" i="134"/>
  <c r="J38" i="134"/>
  <c r="I38" i="134"/>
  <c r="H38" i="134"/>
  <c r="G38" i="134"/>
  <c r="F38" i="134"/>
  <c r="K37" i="134"/>
  <c r="J37" i="134"/>
  <c r="I37" i="134"/>
  <c r="H37" i="134"/>
  <c r="G37" i="134"/>
  <c r="F37" i="134"/>
  <c r="K36" i="134"/>
  <c r="J36" i="134"/>
  <c r="I36" i="134"/>
  <c r="H36" i="134"/>
  <c r="G36" i="134"/>
  <c r="F36" i="134"/>
  <c r="L32" i="134"/>
  <c r="K32" i="134"/>
  <c r="J32" i="134"/>
  <c r="I32" i="134"/>
  <c r="H32" i="134"/>
  <c r="G32" i="134"/>
  <c r="F32" i="134"/>
  <c r="L31" i="134"/>
  <c r="K31" i="134"/>
  <c r="J31" i="134"/>
  <c r="I31" i="134"/>
  <c r="H31" i="134"/>
  <c r="G31" i="134"/>
  <c r="F31" i="134"/>
  <c r="L30" i="134"/>
  <c r="K30" i="134"/>
  <c r="J30" i="134"/>
  <c r="I30" i="134"/>
  <c r="H30" i="134"/>
  <c r="G30" i="134"/>
  <c r="F30" i="134"/>
  <c r="L29" i="134"/>
  <c r="K29" i="134"/>
  <c r="J29" i="134"/>
  <c r="I29" i="134"/>
  <c r="H29" i="134"/>
  <c r="G29" i="134"/>
  <c r="F29" i="134"/>
  <c r="L28" i="134"/>
  <c r="K28" i="134"/>
  <c r="J28" i="134"/>
  <c r="I28" i="134"/>
  <c r="H28" i="134"/>
  <c r="G28" i="134"/>
  <c r="F28" i="134"/>
  <c r="L24" i="134"/>
  <c r="K24" i="134"/>
  <c r="J24" i="134"/>
  <c r="I24" i="134"/>
  <c r="H24" i="134"/>
  <c r="G24" i="134"/>
  <c r="F24" i="134"/>
  <c r="L23" i="134"/>
  <c r="K23" i="134"/>
  <c r="J23" i="134"/>
  <c r="I23" i="134"/>
  <c r="H23" i="134"/>
  <c r="G23" i="134"/>
  <c r="F23" i="134"/>
  <c r="L22" i="134"/>
  <c r="K22" i="134"/>
  <c r="J22" i="134"/>
  <c r="I22" i="134"/>
  <c r="H22" i="134"/>
  <c r="G22" i="134"/>
  <c r="F22" i="134"/>
  <c r="L21" i="134"/>
  <c r="K21" i="134"/>
  <c r="J21" i="134"/>
  <c r="I21" i="134"/>
  <c r="H21" i="134"/>
  <c r="G21" i="134"/>
  <c r="F21" i="134"/>
  <c r="L20" i="134"/>
  <c r="K20" i="134"/>
  <c r="J20" i="134"/>
  <c r="I20" i="134"/>
  <c r="H20" i="134"/>
  <c r="G20" i="134"/>
  <c r="F20" i="134"/>
  <c r="L19" i="134"/>
  <c r="K19" i="134"/>
  <c r="J19" i="134"/>
  <c r="I19" i="134"/>
  <c r="H19" i="134"/>
  <c r="G19" i="134"/>
  <c r="F19" i="134"/>
  <c r="L18" i="134"/>
  <c r="K18" i="134"/>
  <c r="J18" i="134"/>
  <c r="I18" i="134"/>
  <c r="H18" i="134"/>
  <c r="G18" i="134"/>
  <c r="F18" i="134"/>
  <c r="L17" i="134"/>
  <c r="K17" i="134"/>
  <c r="J17" i="134"/>
  <c r="I17" i="134"/>
  <c r="H17" i="134"/>
  <c r="G17" i="134"/>
  <c r="F17" i="134"/>
  <c r="L16" i="134"/>
  <c r="K16" i="134"/>
  <c r="J16" i="134"/>
  <c r="I16" i="134"/>
  <c r="H16" i="134"/>
  <c r="G16" i="134"/>
  <c r="F16" i="134"/>
  <c r="L15" i="134"/>
  <c r="K15" i="134"/>
  <c r="J15" i="134"/>
  <c r="I15" i="134"/>
  <c r="H15" i="134"/>
  <c r="G15" i="134"/>
  <c r="F15" i="134"/>
  <c r="L65" i="133"/>
  <c r="K65" i="133"/>
  <c r="J65" i="133"/>
  <c r="I65" i="133"/>
  <c r="H65" i="133"/>
  <c r="G65" i="133"/>
  <c r="F65" i="133"/>
  <c r="E65" i="133"/>
  <c r="D65" i="133"/>
  <c r="C65" i="133"/>
  <c r="L59" i="133"/>
  <c r="K59" i="133"/>
  <c r="J59" i="133"/>
  <c r="I59" i="133"/>
  <c r="H59" i="133"/>
  <c r="G59" i="133"/>
  <c r="F59" i="133"/>
  <c r="L58" i="133"/>
  <c r="K58" i="133"/>
  <c r="J58" i="133"/>
  <c r="I58" i="133"/>
  <c r="H58" i="133"/>
  <c r="G58" i="133"/>
  <c r="F58" i="133"/>
  <c r="L57" i="133"/>
  <c r="K57" i="133"/>
  <c r="J57" i="133"/>
  <c r="I57" i="133"/>
  <c r="H57" i="133"/>
  <c r="G57" i="133"/>
  <c r="F57" i="133"/>
  <c r="L53" i="133"/>
  <c r="K53" i="133"/>
  <c r="J53" i="133"/>
  <c r="I53" i="133"/>
  <c r="H53" i="133"/>
  <c r="G53" i="133"/>
  <c r="F53" i="133"/>
  <c r="L52" i="133"/>
  <c r="K52" i="133"/>
  <c r="J52" i="133"/>
  <c r="I52" i="133"/>
  <c r="H52" i="133"/>
  <c r="G52" i="133"/>
  <c r="F52" i="133"/>
  <c r="L51" i="133"/>
  <c r="K51" i="133"/>
  <c r="J51" i="133"/>
  <c r="I51" i="133"/>
  <c r="H51" i="133"/>
  <c r="G51" i="133"/>
  <c r="F51" i="133"/>
  <c r="L50" i="133"/>
  <c r="K50" i="133"/>
  <c r="J50" i="133"/>
  <c r="I50" i="133"/>
  <c r="H50" i="133"/>
  <c r="G50" i="133"/>
  <c r="F50" i="133"/>
  <c r="L49" i="133"/>
  <c r="K49" i="133"/>
  <c r="J49" i="133"/>
  <c r="I49" i="133"/>
  <c r="H49" i="133"/>
  <c r="G49" i="133"/>
  <c r="F49" i="133"/>
  <c r="K45" i="133"/>
  <c r="J45" i="133"/>
  <c r="I45" i="133"/>
  <c r="H45" i="133"/>
  <c r="G45" i="133"/>
  <c r="F45" i="133"/>
  <c r="K44" i="133"/>
  <c r="J44" i="133"/>
  <c r="I44" i="133"/>
  <c r="H44" i="133"/>
  <c r="G44" i="133"/>
  <c r="F44" i="133"/>
  <c r="K43" i="133"/>
  <c r="J43" i="133"/>
  <c r="I43" i="133"/>
  <c r="H43" i="133"/>
  <c r="G43" i="133"/>
  <c r="F43" i="133"/>
  <c r="K42" i="133"/>
  <c r="J42" i="133"/>
  <c r="I42" i="133"/>
  <c r="H42" i="133"/>
  <c r="G42" i="133"/>
  <c r="F42" i="133"/>
  <c r="K41" i="133"/>
  <c r="J41" i="133"/>
  <c r="I41" i="133"/>
  <c r="H41" i="133"/>
  <c r="G41" i="133"/>
  <c r="F41" i="133"/>
  <c r="K40" i="133"/>
  <c r="J40" i="133"/>
  <c r="I40" i="133"/>
  <c r="H40" i="133"/>
  <c r="G40" i="133"/>
  <c r="F40" i="133"/>
  <c r="K39" i="133"/>
  <c r="J39" i="133"/>
  <c r="I39" i="133"/>
  <c r="H39" i="133"/>
  <c r="G39" i="133"/>
  <c r="F39" i="133"/>
  <c r="K38" i="133"/>
  <c r="J38" i="133"/>
  <c r="I38" i="133"/>
  <c r="H38" i="133"/>
  <c r="G38" i="133"/>
  <c r="F38" i="133"/>
  <c r="K37" i="133"/>
  <c r="J37" i="133"/>
  <c r="I37" i="133"/>
  <c r="H37" i="133"/>
  <c r="G37" i="133"/>
  <c r="F37" i="133"/>
  <c r="K36" i="133"/>
  <c r="J36" i="133"/>
  <c r="I36" i="133"/>
  <c r="H36" i="133"/>
  <c r="G36" i="133"/>
  <c r="F36" i="133"/>
  <c r="L32" i="133"/>
  <c r="K32" i="133"/>
  <c r="J32" i="133"/>
  <c r="I32" i="133"/>
  <c r="H32" i="133"/>
  <c r="G32" i="133"/>
  <c r="F32" i="133"/>
  <c r="L31" i="133"/>
  <c r="K31" i="133"/>
  <c r="J31" i="133"/>
  <c r="I31" i="133"/>
  <c r="H31" i="133"/>
  <c r="G31" i="133"/>
  <c r="F31" i="133"/>
  <c r="L30" i="133"/>
  <c r="K30" i="133"/>
  <c r="J30" i="133"/>
  <c r="I30" i="133"/>
  <c r="H30" i="133"/>
  <c r="G30" i="133"/>
  <c r="F30" i="133"/>
  <c r="L29" i="133"/>
  <c r="K29" i="133"/>
  <c r="J29" i="133"/>
  <c r="I29" i="133"/>
  <c r="H29" i="133"/>
  <c r="G29" i="133"/>
  <c r="F29" i="133"/>
  <c r="L28" i="133"/>
  <c r="K28" i="133"/>
  <c r="J28" i="133"/>
  <c r="I28" i="133"/>
  <c r="H28" i="133"/>
  <c r="G28" i="133"/>
  <c r="F28" i="133"/>
  <c r="L24" i="133"/>
  <c r="K24" i="133"/>
  <c r="J24" i="133"/>
  <c r="I24" i="133"/>
  <c r="H24" i="133"/>
  <c r="G24" i="133"/>
  <c r="F24" i="133"/>
  <c r="L23" i="133"/>
  <c r="K23" i="133"/>
  <c r="J23" i="133"/>
  <c r="I23" i="133"/>
  <c r="H23" i="133"/>
  <c r="G23" i="133"/>
  <c r="F23" i="133"/>
  <c r="L22" i="133"/>
  <c r="K22" i="133"/>
  <c r="J22" i="133"/>
  <c r="I22" i="133"/>
  <c r="H22" i="133"/>
  <c r="G22" i="133"/>
  <c r="F22" i="133"/>
  <c r="L21" i="133"/>
  <c r="K21" i="133"/>
  <c r="J21" i="133"/>
  <c r="I21" i="133"/>
  <c r="H21" i="133"/>
  <c r="G21" i="133"/>
  <c r="F21" i="133"/>
  <c r="L20" i="133"/>
  <c r="K20" i="133"/>
  <c r="J20" i="133"/>
  <c r="I20" i="133"/>
  <c r="H20" i="133"/>
  <c r="G20" i="133"/>
  <c r="F20" i="133"/>
  <c r="L19" i="133"/>
  <c r="K19" i="133"/>
  <c r="J19" i="133"/>
  <c r="I19" i="133"/>
  <c r="H19" i="133"/>
  <c r="G19" i="133"/>
  <c r="F19" i="133"/>
  <c r="L18" i="133"/>
  <c r="K18" i="133"/>
  <c r="J18" i="133"/>
  <c r="I18" i="133"/>
  <c r="H18" i="133"/>
  <c r="G18" i="133"/>
  <c r="F18" i="133"/>
  <c r="L17" i="133"/>
  <c r="K17" i="133"/>
  <c r="J17" i="133"/>
  <c r="I17" i="133"/>
  <c r="H17" i="133"/>
  <c r="G17" i="133"/>
  <c r="F17" i="133"/>
  <c r="L16" i="133"/>
  <c r="K16" i="133"/>
  <c r="J16" i="133"/>
  <c r="I16" i="133"/>
  <c r="H16" i="133"/>
  <c r="G16" i="133"/>
  <c r="F16" i="133"/>
  <c r="L15" i="133"/>
  <c r="K15" i="133"/>
  <c r="J15" i="133"/>
  <c r="I15" i="133"/>
  <c r="H15" i="133"/>
  <c r="G15" i="133"/>
  <c r="F15" i="133"/>
  <c r="H60" i="145" l="1"/>
  <c r="I25" i="144"/>
  <c r="E33" i="144"/>
  <c r="C46" i="144"/>
  <c r="K46" i="144"/>
  <c r="G54" i="144"/>
  <c r="I60" i="145"/>
  <c r="C46" i="145"/>
  <c r="K46" i="145"/>
  <c r="I46" i="145"/>
  <c r="G46" i="145"/>
  <c r="G54" i="145"/>
  <c r="J60" i="146"/>
  <c r="D46" i="146"/>
  <c r="L46" i="146"/>
  <c r="H54" i="146"/>
  <c r="G60" i="146"/>
  <c r="H60" i="146"/>
  <c r="F54" i="146"/>
  <c r="D60" i="146"/>
  <c r="L60" i="146"/>
  <c r="F33" i="146"/>
  <c r="F60" i="146"/>
  <c r="C25" i="146"/>
  <c r="G33" i="146"/>
  <c r="E33" i="146"/>
  <c r="E46" i="146"/>
  <c r="I60" i="146"/>
  <c r="C33" i="146"/>
  <c r="K33" i="146"/>
  <c r="I33" i="146"/>
  <c r="I46" i="146"/>
  <c r="E54" i="146"/>
  <c r="C54" i="146"/>
  <c r="K54" i="146"/>
  <c r="C60" i="146"/>
  <c r="K60" i="146"/>
  <c r="K25" i="146"/>
  <c r="D33" i="146"/>
  <c r="G25" i="146"/>
  <c r="H25" i="146"/>
  <c r="L33" i="146"/>
  <c r="I25" i="146"/>
  <c r="C46" i="146"/>
  <c r="K46" i="146"/>
  <c r="G54" i="146"/>
  <c r="E60" i="146"/>
  <c r="I54" i="146"/>
  <c r="J25" i="146"/>
  <c r="F46" i="146"/>
  <c r="J46" i="146"/>
  <c r="J54" i="146"/>
  <c r="G46" i="146"/>
  <c r="E25" i="146"/>
  <c r="F25" i="146"/>
  <c r="D25" i="146"/>
  <c r="L25" i="146"/>
  <c r="J33" i="146"/>
  <c r="H33" i="146"/>
  <c r="H46" i="146"/>
  <c r="D54" i="146"/>
  <c r="L54" i="146"/>
  <c r="J25" i="144"/>
  <c r="D46" i="144"/>
  <c r="L46" i="144"/>
  <c r="J46" i="144"/>
  <c r="H54" i="144"/>
  <c r="F60" i="144"/>
  <c r="G60" i="144"/>
  <c r="K60" i="145"/>
  <c r="D33" i="145"/>
  <c r="D60" i="145"/>
  <c r="L60" i="145"/>
  <c r="D46" i="145"/>
  <c r="J46" i="145"/>
  <c r="H46" i="145"/>
  <c r="H54" i="145"/>
  <c r="F60" i="145"/>
  <c r="H25" i="145"/>
  <c r="F25" i="145"/>
  <c r="D25" i="145"/>
  <c r="G25" i="145"/>
  <c r="C33" i="145"/>
  <c r="K33" i="145"/>
  <c r="E54" i="145"/>
  <c r="C60" i="145"/>
  <c r="L33" i="145"/>
  <c r="F54" i="145"/>
  <c r="E60" i="145"/>
  <c r="G33" i="145"/>
  <c r="E33" i="145"/>
  <c r="E46" i="145"/>
  <c r="I54" i="145"/>
  <c r="G60" i="145"/>
  <c r="L46" i="145"/>
  <c r="H33" i="145"/>
  <c r="F33" i="145"/>
  <c r="F46" i="145"/>
  <c r="J54" i="145"/>
  <c r="E25" i="145"/>
  <c r="C25" i="145"/>
  <c r="K25" i="145"/>
  <c r="I25" i="145"/>
  <c r="I33" i="145"/>
  <c r="C54" i="145"/>
  <c r="K54" i="145"/>
  <c r="L25" i="145"/>
  <c r="J25" i="145"/>
  <c r="J33" i="145"/>
  <c r="D54" i="145"/>
  <c r="L54" i="145"/>
  <c r="J60" i="145"/>
  <c r="C54" i="144"/>
  <c r="K54" i="144"/>
  <c r="I60" i="144"/>
  <c r="J60" i="144"/>
  <c r="C25" i="142"/>
  <c r="K25" i="142"/>
  <c r="K33" i="142"/>
  <c r="C54" i="142"/>
  <c r="K54" i="142"/>
  <c r="C25" i="143"/>
  <c r="G25" i="143"/>
  <c r="I54" i="143"/>
  <c r="G60" i="143"/>
  <c r="D25" i="143"/>
  <c r="E25" i="144"/>
  <c r="F25" i="144"/>
  <c r="D25" i="144"/>
  <c r="H25" i="144"/>
  <c r="D33" i="144"/>
  <c r="L33" i="144"/>
  <c r="F54" i="144"/>
  <c r="D54" i="144"/>
  <c r="L54" i="144"/>
  <c r="D60" i="144"/>
  <c r="L60" i="144"/>
  <c r="E60" i="144"/>
  <c r="E46" i="144"/>
  <c r="I46" i="144"/>
  <c r="I54" i="144"/>
  <c r="H33" i="144"/>
  <c r="F33" i="144"/>
  <c r="F46" i="144"/>
  <c r="J54" i="144"/>
  <c r="H60" i="144"/>
  <c r="I33" i="144"/>
  <c r="G33" i="144"/>
  <c r="G46" i="144"/>
  <c r="L25" i="144"/>
  <c r="J33" i="144"/>
  <c r="H46" i="144"/>
  <c r="G25" i="144"/>
  <c r="C25" i="144"/>
  <c r="K25" i="144"/>
  <c r="C33" i="144"/>
  <c r="K33" i="144"/>
  <c r="E54" i="144"/>
  <c r="C60" i="144"/>
  <c r="K60" i="144"/>
  <c r="I33" i="143"/>
  <c r="G46" i="143"/>
  <c r="I60" i="143"/>
  <c r="J33" i="143"/>
  <c r="J60" i="143"/>
  <c r="F60" i="143"/>
  <c r="I46" i="143"/>
  <c r="E46" i="143"/>
  <c r="E54" i="143"/>
  <c r="C60" i="143"/>
  <c r="K60" i="143"/>
  <c r="J46" i="143"/>
  <c r="F46" i="143"/>
  <c r="F54" i="143"/>
  <c r="D54" i="143"/>
  <c r="L54" i="143"/>
  <c r="D60" i="143"/>
  <c r="L60" i="143"/>
  <c r="K25" i="143"/>
  <c r="I25" i="143"/>
  <c r="E33" i="143"/>
  <c r="C33" i="143"/>
  <c r="K33" i="143"/>
  <c r="C46" i="143"/>
  <c r="K46" i="143"/>
  <c r="G54" i="143"/>
  <c r="E60" i="143"/>
  <c r="E25" i="143"/>
  <c r="D33" i="143"/>
  <c r="L33" i="143"/>
  <c r="D46" i="143"/>
  <c r="L46" i="143"/>
  <c r="H46" i="143"/>
  <c r="H54" i="143"/>
  <c r="L25" i="143"/>
  <c r="H25" i="143"/>
  <c r="H33" i="143"/>
  <c r="F33" i="143"/>
  <c r="J54" i="143"/>
  <c r="H60" i="143"/>
  <c r="G33" i="143"/>
  <c r="C54" i="143"/>
  <c r="K54" i="143"/>
  <c r="F25" i="143"/>
  <c r="J25" i="143"/>
  <c r="I60" i="142"/>
  <c r="J25" i="141"/>
  <c r="D46" i="141"/>
  <c r="L46" i="141"/>
  <c r="H54" i="141"/>
  <c r="F25" i="142"/>
  <c r="J25" i="142"/>
  <c r="J33" i="142"/>
  <c r="D54" i="142"/>
  <c r="L54" i="142"/>
  <c r="J60" i="142"/>
  <c r="J54" i="141"/>
  <c r="H60" i="141"/>
  <c r="J46" i="142"/>
  <c r="F54" i="142"/>
  <c r="C46" i="142"/>
  <c r="K46" i="142"/>
  <c r="G54" i="142"/>
  <c r="G60" i="142"/>
  <c r="H60" i="142"/>
  <c r="G25" i="142"/>
  <c r="C33" i="142"/>
  <c r="E54" i="142"/>
  <c r="C60" i="142"/>
  <c r="K60" i="142"/>
  <c r="H25" i="142"/>
  <c r="D60" i="142"/>
  <c r="L60" i="142"/>
  <c r="D33" i="142"/>
  <c r="G46" i="142"/>
  <c r="E60" i="142"/>
  <c r="L46" i="142"/>
  <c r="H46" i="142"/>
  <c r="H54" i="142"/>
  <c r="F60" i="142"/>
  <c r="L33" i="142"/>
  <c r="D46" i="142"/>
  <c r="E33" i="142"/>
  <c r="E46" i="142"/>
  <c r="I46" i="142"/>
  <c r="I54" i="142"/>
  <c r="L25" i="142"/>
  <c r="H33" i="142"/>
  <c r="F33" i="142"/>
  <c r="F46" i="142"/>
  <c r="J54" i="142"/>
  <c r="D25" i="142"/>
  <c r="E25" i="142"/>
  <c r="I25" i="142"/>
  <c r="I33" i="142"/>
  <c r="G33" i="142"/>
  <c r="I25" i="140"/>
  <c r="E33" i="140"/>
  <c r="C33" i="140"/>
  <c r="K33" i="140"/>
  <c r="C46" i="140"/>
  <c r="K46" i="140"/>
  <c r="G54" i="140"/>
  <c r="K54" i="141"/>
  <c r="I60" i="141"/>
  <c r="G60" i="138"/>
  <c r="G60" i="140"/>
  <c r="H25" i="141"/>
  <c r="L25" i="141"/>
  <c r="C46" i="141"/>
  <c r="K46" i="141"/>
  <c r="I46" i="141"/>
  <c r="G46" i="141"/>
  <c r="G54" i="141"/>
  <c r="E60" i="141"/>
  <c r="C25" i="141"/>
  <c r="G25" i="141"/>
  <c r="C33" i="141"/>
  <c r="K33" i="141"/>
  <c r="E54" i="141"/>
  <c r="C60" i="141"/>
  <c r="K60" i="141"/>
  <c r="D33" i="141"/>
  <c r="L33" i="141"/>
  <c r="F54" i="141"/>
  <c r="D60" i="141"/>
  <c r="L60" i="141"/>
  <c r="F60" i="141"/>
  <c r="G33" i="141"/>
  <c r="E33" i="141"/>
  <c r="E46" i="141"/>
  <c r="I54" i="141"/>
  <c r="G60" i="141"/>
  <c r="F33" i="141"/>
  <c r="F46" i="141"/>
  <c r="J46" i="141"/>
  <c r="K25" i="141"/>
  <c r="I33" i="141"/>
  <c r="C54" i="141"/>
  <c r="E25" i="141"/>
  <c r="I25" i="141"/>
  <c r="F25" i="141"/>
  <c r="D25" i="141"/>
  <c r="J33" i="141"/>
  <c r="H33" i="141"/>
  <c r="H46" i="141"/>
  <c r="D54" i="141"/>
  <c r="L54" i="141"/>
  <c r="J60" i="141"/>
  <c r="I60" i="140"/>
  <c r="F60" i="139"/>
  <c r="H60" i="137"/>
  <c r="D33" i="140"/>
  <c r="L33" i="140"/>
  <c r="J46" i="140"/>
  <c r="F54" i="140"/>
  <c r="D54" i="140"/>
  <c r="L54" i="140"/>
  <c r="D60" i="140"/>
  <c r="L60" i="140"/>
  <c r="E54" i="139"/>
  <c r="D25" i="140"/>
  <c r="F25" i="140"/>
  <c r="I46" i="140"/>
  <c r="E46" i="140"/>
  <c r="E54" i="140"/>
  <c r="C60" i="140"/>
  <c r="K60" i="140"/>
  <c r="H25" i="140"/>
  <c r="E60" i="140"/>
  <c r="D46" i="140"/>
  <c r="L46" i="140"/>
  <c r="H46" i="140"/>
  <c r="H54" i="140"/>
  <c r="F60" i="140"/>
  <c r="C25" i="140"/>
  <c r="K25" i="140"/>
  <c r="G25" i="140"/>
  <c r="I54" i="140"/>
  <c r="H33" i="140"/>
  <c r="F33" i="140"/>
  <c r="F46" i="140"/>
  <c r="J54" i="140"/>
  <c r="H60" i="140"/>
  <c r="L25" i="140"/>
  <c r="I33" i="140"/>
  <c r="G46" i="140"/>
  <c r="C54" i="140"/>
  <c r="K54" i="140"/>
  <c r="E25" i="140"/>
  <c r="G33" i="140"/>
  <c r="J25" i="140"/>
  <c r="J33" i="140"/>
  <c r="J60" i="140"/>
  <c r="I60" i="139"/>
  <c r="J60" i="139"/>
  <c r="J46" i="139"/>
  <c r="H46" i="139"/>
  <c r="F46" i="139"/>
  <c r="F54" i="139"/>
  <c r="D60" i="139"/>
  <c r="L60" i="139"/>
  <c r="E46" i="139"/>
  <c r="I46" i="139"/>
  <c r="I54" i="139"/>
  <c r="G60" i="139"/>
  <c r="D25" i="138"/>
  <c r="L25" i="138"/>
  <c r="D33" i="138"/>
  <c r="L33" i="138"/>
  <c r="F54" i="138"/>
  <c r="J33" i="139"/>
  <c r="G25" i="139"/>
  <c r="C25" i="139"/>
  <c r="K25" i="139"/>
  <c r="C33" i="139"/>
  <c r="K33" i="139"/>
  <c r="C60" i="139"/>
  <c r="K60" i="139"/>
  <c r="I25" i="139"/>
  <c r="E33" i="139"/>
  <c r="C46" i="139"/>
  <c r="K46" i="139"/>
  <c r="G54" i="139"/>
  <c r="E60" i="139"/>
  <c r="F33" i="139"/>
  <c r="D33" i="139"/>
  <c r="L33" i="139"/>
  <c r="D46" i="139"/>
  <c r="L46" i="139"/>
  <c r="H54" i="139"/>
  <c r="L25" i="139"/>
  <c r="J25" i="139"/>
  <c r="H25" i="139"/>
  <c r="J54" i="139"/>
  <c r="H60" i="139"/>
  <c r="D25" i="139"/>
  <c r="H33" i="139"/>
  <c r="E25" i="139"/>
  <c r="I33" i="139"/>
  <c r="G33" i="139"/>
  <c r="G46" i="139"/>
  <c r="C54" i="139"/>
  <c r="K54" i="139"/>
  <c r="F25" i="139"/>
  <c r="D54" i="139"/>
  <c r="L54" i="139"/>
  <c r="J60" i="138"/>
  <c r="E46" i="137"/>
  <c r="I54" i="137"/>
  <c r="G54" i="137"/>
  <c r="K60" i="138"/>
  <c r="I60" i="137"/>
  <c r="I25" i="138"/>
  <c r="E33" i="138"/>
  <c r="G54" i="138"/>
  <c r="E60" i="138"/>
  <c r="H54" i="138"/>
  <c r="J54" i="138"/>
  <c r="H60" i="138"/>
  <c r="F25" i="138"/>
  <c r="G25" i="138"/>
  <c r="E25" i="138"/>
  <c r="C25" i="138"/>
  <c r="K25" i="138"/>
  <c r="C33" i="138"/>
  <c r="K33" i="138"/>
  <c r="E54" i="138"/>
  <c r="C60" i="138"/>
  <c r="D60" i="138"/>
  <c r="L60" i="138"/>
  <c r="H25" i="138"/>
  <c r="D46" i="138"/>
  <c r="F60" i="138"/>
  <c r="F33" i="138"/>
  <c r="E46" i="138"/>
  <c r="C46" i="138"/>
  <c r="K46" i="138"/>
  <c r="I46" i="138"/>
  <c r="I54" i="138"/>
  <c r="F46" i="138"/>
  <c r="J46" i="138"/>
  <c r="I33" i="138"/>
  <c r="G33" i="138"/>
  <c r="G46" i="138"/>
  <c r="C54" i="138"/>
  <c r="K54" i="138"/>
  <c r="I60" i="138"/>
  <c r="L46" i="138"/>
  <c r="J25" i="138"/>
  <c r="J33" i="138"/>
  <c r="H33" i="138"/>
  <c r="H46" i="138"/>
  <c r="D54" i="138"/>
  <c r="L54" i="138"/>
  <c r="C60" i="137"/>
  <c r="K60" i="137"/>
  <c r="H25" i="135"/>
  <c r="F54" i="135"/>
  <c r="J54" i="136"/>
  <c r="H60" i="136"/>
  <c r="J46" i="137"/>
  <c r="F54" i="137"/>
  <c r="D60" i="137"/>
  <c r="L60" i="137"/>
  <c r="J54" i="134"/>
  <c r="H60" i="134"/>
  <c r="L25" i="135"/>
  <c r="I60" i="136"/>
  <c r="I25" i="137"/>
  <c r="C46" i="137"/>
  <c r="K46" i="137"/>
  <c r="G60" i="137"/>
  <c r="J25" i="137"/>
  <c r="E33" i="137"/>
  <c r="D25" i="137"/>
  <c r="G25" i="137"/>
  <c r="C33" i="137"/>
  <c r="K33" i="137"/>
  <c r="I33" i="137"/>
  <c r="I46" i="137"/>
  <c r="E54" i="137"/>
  <c r="E60" i="137"/>
  <c r="F33" i="137"/>
  <c r="D33" i="137"/>
  <c r="L33" i="137"/>
  <c r="D46" i="137"/>
  <c r="L46" i="137"/>
  <c r="H54" i="137"/>
  <c r="F60" i="137"/>
  <c r="K25" i="137"/>
  <c r="F46" i="137"/>
  <c r="J54" i="137"/>
  <c r="E25" i="137"/>
  <c r="G46" i="137"/>
  <c r="C54" i="137"/>
  <c r="K54" i="137"/>
  <c r="H25" i="137"/>
  <c r="C25" i="137"/>
  <c r="G33" i="137"/>
  <c r="L25" i="137"/>
  <c r="F25" i="137"/>
  <c r="J33" i="137"/>
  <c r="H33" i="137"/>
  <c r="H46" i="137"/>
  <c r="D54" i="137"/>
  <c r="L54" i="137"/>
  <c r="J60" i="137"/>
  <c r="F33" i="133"/>
  <c r="D46" i="133"/>
  <c r="J60" i="134"/>
  <c r="F60" i="135"/>
  <c r="J60" i="136"/>
  <c r="H54" i="133"/>
  <c r="I54" i="133"/>
  <c r="G60" i="133"/>
  <c r="E54" i="134"/>
  <c r="C60" i="134"/>
  <c r="K60" i="134"/>
  <c r="C25" i="135"/>
  <c r="K25" i="135"/>
  <c r="G33" i="135"/>
  <c r="E46" i="135"/>
  <c r="I54" i="135"/>
  <c r="G60" i="135"/>
  <c r="I60" i="135"/>
  <c r="I25" i="136"/>
  <c r="E33" i="136"/>
  <c r="G54" i="136"/>
  <c r="E60" i="136"/>
  <c r="F33" i="136"/>
  <c r="L33" i="136"/>
  <c r="D46" i="136"/>
  <c r="L46" i="136"/>
  <c r="H54" i="136"/>
  <c r="I54" i="136"/>
  <c r="G60" i="136"/>
  <c r="J46" i="135"/>
  <c r="D60" i="135"/>
  <c r="L60" i="135"/>
  <c r="G25" i="136"/>
  <c r="E25" i="136"/>
  <c r="C25" i="136"/>
  <c r="K25" i="136"/>
  <c r="C33" i="136"/>
  <c r="K33" i="136"/>
  <c r="E54" i="136"/>
  <c r="C60" i="136"/>
  <c r="K60" i="136"/>
  <c r="J46" i="136"/>
  <c r="F46" i="136"/>
  <c r="F54" i="136"/>
  <c r="D60" i="136"/>
  <c r="L60" i="136"/>
  <c r="F60" i="136"/>
  <c r="J25" i="136"/>
  <c r="D33" i="136"/>
  <c r="E46" i="136"/>
  <c r="C46" i="136"/>
  <c r="K46" i="136"/>
  <c r="I46" i="136"/>
  <c r="L25" i="136"/>
  <c r="H33" i="136"/>
  <c r="I33" i="136"/>
  <c r="G33" i="136"/>
  <c r="G46" i="136"/>
  <c r="C54" i="136"/>
  <c r="K54" i="136"/>
  <c r="D25" i="136"/>
  <c r="H25" i="136"/>
  <c r="F25" i="136"/>
  <c r="J33" i="136"/>
  <c r="H46" i="136"/>
  <c r="D54" i="136"/>
  <c r="L54" i="136"/>
  <c r="G46" i="135"/>
  <c r="C46" i="135"/>
  <c r="K46" i="135"/>
  <c r="C54" i="135"/>
  <c r="K54" i="135"/>
  <c r="J25" i="133"/>
  <c r="L46" i="134"/>
  <c r="H54" i="134"/>
  <c r="F60" i="134"/>
  <c r="F25" i="135"/>
  <c r="J33" i="135"/>
  <c r="H33" i="135"/>
  <c r="H46" i="135"/>
  <c r="D54" i="135"/>
  <c r="L54" i="135"/>
  <c r="J54" i="135"/>
  <c r="J60" i="135"/>
  <c r="J46" i="134"/>
  <c r="E46" i="134"/>
  <c r="I46" i="134"/>
  <c r="G60" i="134"/>
  <c r="G25" i="135"/>
  <c r="C33" i="135"/>
  <c r="K33" i="135"/>
  <c r="I33" i="135"/>
  <c r="I46" i="135"/>
  <c r="E54" i="135"/>
  <c r="C60" i="135"/>
  <c r="K60" i="135"/>
  <c r="I60" i="134"/>
  <c r="I25" i="135"/>
  <c r="E25" i="135"/>
  <c r="E33" i="135"/>
  <c r="G54" i="135"/>
  <c r="E60" i="135"/>
  <c r="J25" i="135"/>
  <c r="F33" i="135"/>
  <c r="D33" i="135"/>
  <c r="L33" i="135"/>
  <c r="D46" i="135"/>
  <c r="L46" i="135"/>
  <c r="H54" i="135"/>
  <c r="H60" i="133"/>
  <c r="D25" i="135"/>
  <c r="F46" i="135"/>
  <c r="H60" i="135"/>
  <c r="G25" i="134"/>
  <c r="C25" i="134"/>
  <c r="D46" i="134"/>
  <c r="L33" i="134"/>
  <c r="F54" i="134"/>
  <c r="D60" i="134"/>
  <c r="L60" i="134"/>
  <c r="K25" i="134"/>
  <c r="H25" i="134"/>
  <c r="D33" i="134"/>
  <c r="I25" i="134"/>
  <c r="E33" i="134"/>
  <c r="C33" i="134"/>
  <c r="K33" i="134"/>
  <c r="C46" i="134"/>
  <c r="K46" i="134"/>
  <c r="G54" i="134"/>
  <c r="E60" i="134"/>
  <c r="H33" i="134"/>
  <c r="F33" i="134"/>
  <c r="F46" i="134"/>
  <c r="E25" i="134"/>
  <c r="I33" i="134"/>
  <c r="G33" i="134"/>
  <c r="G46" i="134"/>
  <c r="C54" i="134"/>
  <c r="K54" i="134"/>
  <c r="I54" i="134"/>
  <c r="F25" i="134"/>
  <c r="D25" i="134"/>
  <c r="L25" i="134"/>
  <c r="J25" i="134"/>
  <c r="J33" i="134"/>
  <c r="H46" i="134"/>
  <c r="D54" i="134"/>
  <c r="L54" i="134"/>
  <c r="J54" i="133"/>
  <c r="I60" i="133"/>
  <c r="J60" i="133"/>
  <c r="H25" i="133"/>
  <c r="I25" i="133"/>
  <c r="E33" i="133"/>
  <c r="C46" i="133"/>
  <c r="K46" i="133"/>
  <c r="G54" i="133"/>
  <c r="G25" i="133"/>
  <c r="C25" i="133"/>
  <c r="K25" i="133"/>
  <c r="C33" i="133"/>
  <c r="K33" i="133"/>
  <c r="E54" i="133"/>
  <c r="C60" i="133"/>
  <c r="K60" i="133"/>
  <c r="D33" i="133"/>
  <c r="L33" i="133"/>
  <c r="F54" i="133"/>
  <c r="D60" i="133"/>
  <c r="L60" i="133"/>
  <c r="E60" i="133"/>
  <c r="F60" i="133"/>
  <c r="E46" i="133"/>
  <c r="I46" i="133"/>
  <c r="L46" i="133"/>
  <c r="D25" i="133"/>
  <c r="J46" i="133"/>
  <c r="L25" i="133"/>
  <c r="H33" i="133"/>
  <c r="F46" i="133"/>
  <c r="E25" i="133"/>
  <c r="I33" i="133"/>
  <c r="G33" i="133"/>
  <c r="G46" i="133"/>
  <c r="C54" i="133"/>
  <c r="K54" i="133"/>
  <c r="F25" i="133"/>
  <c r="J33" i="133"/>
  <c r="H46" i="133"/>
  <c r="D54" i="133"/>
  <c r="L54" i="133"/>
  <c r="L65" i="132"/>
  <c r="K65" i="132"/>
  <c r="J65" i="132"/>
  <c r="I65" i="132"/>
  <c r="H65" i="132"/>
  <c r="G65" i="132"/>
  <c r="F65" i="132"/>
  <c r="E65" i="132"/>
  <c r="D65" i="132"/>
  <c r="C65" i="132"/>
  <c r="L59" i="132"/>
  <c r="K59" i="132"/>
  <c r="J59" i="132"/>
  <c r="I59" i="132"/>
  <c r="H59" i="132"/>
  <c r="G59" i="132"/>
  <c r="F59" i="132"/>
  <c r="L58" i="132"/>
  <c r="K58" i="132"/>
  <c r="J58" i="132"/>
  <c r="I58" i="132"/>
  <c r="H58" i="132"/>
  <c r="G58" i="132"/>
  <c r="F58" i="132"/>
  <c r="L57" i="132"/>
  <c r="K57" i="132"/>
  <c r="J57" i="132"/>
  <c r="I57" i="132"/>
  <c r="H57" i="132"/>
  <c r="G57" i="132"/>
  <c r="F57" i="132"/>
  <c r="L53" i="132"/>
  <c r="K53" i="132"/>
  <c r="J53" i="132"/>
  <c r="I53" i="132"/>
  <c r="H53" i="132"/>
  <c r="G53" i="132"/>
  <c r="F53" i="132"/>
  <c r="L52" i="132"/>
  <c r="K52" i="132"/>
  <c r="J52" i="132"/>
  <c r="I52" i="132"/>
  <c r="H52" i="132"/>
  <c r="G52" i="132"/>
  <c r="F52" i="132"/>
  <c r="L51" i="132"/>
  <c r="K51" i="132"/>
  <c r="J51" i="132"/>
  <c r="I51" i="132"/>
  <c r="H51" i="132"/>
  <c r="G51" i="132"/>
  <c r="F51" i="132"/>
  <c r="L50" i="132"/>
  <c r="K50" i="132"/>
  <c r="J50" i="132"/>
  <c r="I50" i="132"/>
  <c r="H50" i="132"/>
  <c r="G50" i="132"/>
  <c r="F50" i="132"/>
  <c r="L49" i="132"/>
  <c r="K49" i="132"/>
  <c r="J49" i="132"/>
  <c r="I49" i="132"/>
  <c r="H49" i="132"/>
  <c r="G49" i="132"/>
  <c r="F49" i="132"/>
  <c r="K45" i="132"/>
  <c r="J45" i="132"/>
  <c r="I45" i="132"/>
  <c r="H45" i="132"/>
  <c r="G45" i="132"/>
  <c r="F45" i="132"/>
  <c r="K44" i="132"/>
  <c r="J44" i="132"/>
  <c r="I44" i="132"/>
  <c r="H44" i="132"/>
  <c r="G44" i="132"/>
  <c r="F44" i="132"/>
  <c r="K43" i="132"/>
  <c r="J43" i="132"/>
  <c r="I43" i="132"/>
  <c r="H43" i="132"/>
  <c r="G43" i="132"/>
  <c r="F43" i="132"/>
  <c r="K42" i="132"/>
  <c r="J42" i="132"/>
  <c r="I42" i="132"/>
  <c r="H42" i="132"/>
  <c r="G42" i="132"/>
  <c r="F42" i="132"/>
  <c r="K41" i="132"/>
  <c r="J41" i="132"/>
  <c r="I41" i="132"/>
  <c r="H41" i="132"/>
  <c r="G41" i="132"/>
  <c r="F41" i="132"/>
  <c r="K40" i="132"/>
  <c r="J40" i="132"/>
  <c r="I40" i="132"/>
  <c r="H40" i="132"/>
  <c r="G40" i="132"/>
  <c r="F40" i="132"/>
  <c r="K39" i="132"/>
  <c r="J39" i="132"/>
  <c r="I39" i="132"/>
  <c r="H39" i="132"/>
  <c r="G39" i="132"/>
  <c r="F39" i="132"/>
  <c r="K38" i="132"/>
  <c r="J38" i="132"/>
  <c r="I38" i="132"/>
  <c r="H38" i="132"/>
  <c r="G38" i="132"/>
  <c r="F38" i="132"/>
  <c r="K37" i="132"/>
  <c r="J37" i="132"/>
  <c r="I37" i="132"/>
  <c r="H37" i="132"/>
  <c r="G37" i="132"/>
  <c r="F37" i="132"/>
  <c r="K36" i="132"/>
  <c r="J36" i="132"/>
  <c r="I36" i="132"/>
  <c r="H36" i="132"/>
  <c r="G36" i="132"/>
  <c r="F36" i="132"/>
  <c r="L32" i="132"/>
  <c r="K32" i="132"/>
  <c r="J32" i="132"/>
  <c r="I32" i="132"/>
  <c r="H32" i="132"/>
  <c r="G32" i="132"/>
  <c r="F32" i="132"/>
  <c r="L31" i="132"/>
  <c r="K31" i="132"/>
  <c r="J31" i="132"/>
  <c r="I31" i="132"/>
  <c r="H31" i="132"/>
  <c r="G31" i="132"/>
  <c r="F31" i="132"/>
  <c r="L30" i="132"/>
  <c r="K30" i="132"/>
  <c r="J30" i="132"/>
  <c r="I30" i="132"/>
  <c r="H30" i="132"/>
  <c r="G30" i="132"/>
  <c r="F30" i="132"/>
  <c r="L29" i="132"/>
  <c r="K29" i="132"/>
  <c r="J29" i="132"/>
  <c r="I29" i="132"/>
  <c r="H29" i="132"/>
  <c r="G29" i="132"/>
  <c r="F29" i="132"/>
  <c r="L28" i="132"/>
  <c r="K28" i="132"/>
  <c r="J28" i="132"/>
  <c r="I28" i="132"/>
  <c r="H28" i="132"/>
  <c r="G28" i="132"/>
  <c r="F28" i="132"/>
  <c r="L24" i="132"/>
  <c r="K24" i="132"/>
  <c r="J24" i="132"/>
  <c r="I24" i="132"/>
  <c r="H24" i="132"/>
  <c r="G24" i="132"/>
  <c r="F24" i="132"/>
  <c r="L23" i="132"/>
  <c r="K23" i="132"/>
  <c r="J23" i="132"/>
  <c r="I23" i="132"/>
  <c r="H23" i="132"/>
  <c r="G23" i="132"/>
  <c r="F23" i="132"/>
  <c r="L22" i="132"/>
  <c r="K22" i="132"/>
  <c r="J22" i="132"/>
  <c r="I22" i="132"/>
  <c r="H22" i="132"/>
  <c r="G22" i="132"/>
  <c r="F22" i="132"/>
  <c r="L21" i="132"/>
  <c r="K21" i="132"/>
  <c r="J21" i="132"/>
  <c r="I21" i="132"/>
  <c r="H21" i="132"/>
  <c r="G21" i="132"/>
  <c r="F21" i="132"/>
  <c r="L20" i="132"/>
  <c r="K20" i="132"/>
  <c r="J20" i="132"/>
  <c r="I20" i="132"/>
  <c r="H20" i="132"/>
  <c r="G20" i="132"/>
  <c r="F20" i="132"/>
  <c r="L19" i="132"/>
  <c r="K19" i="132"/>
  <c r="J19" i="132"/>
  <c r="I19" i="132"/>
  <c r="H19" i="132"/>
  <c r="G19" i="132"/>
  <c r="F19" i="132"/>
  <c r="L18" i="132"/>
  <c r="K18" i="132"/>
  <c r="J18" i="132"/>
  <c r="I18" i="132"/>
  <c r="H18" i="132"/>
  <c r="G18" i="132"/>
  <c r="F18" i="132"/>
  <c r="L17" i="132"/>
  <c r="K17" i="132"/>
  <c r="J17" i="132"/>
  <c r="I17" i="132"/>
  <c r="H17" i="132"/>
  <c r="G17" i="132"/>
  <c r="F17" i="132"/>
  <c r="L16" i="132"/>
  <c r="K16" i="132"/>
  <c r="J16" i="132"/>
  <c r="I16" i="132"/>
  <c r="H16" i="132"/>
  <c r="G16" i="132"/>
  <c r="F16" i="132"/>
  <c r="L15" i="132"/>
  <c r="K15" i="132"/>
  <c r="J15" i="132"/>
  <c r="I15" i="132"/>
  <c r="H15" i="132"/>
  <c r="G15" i="132"/>
  <c r="F15" i="132"/>
  <c r="L65" i="131"/>
  <c r="K65" i="131"/>
  <c r="J65" i="131"/>
  <c r="I65" i="131"/>
  <c r="H65" i="131"/>
  <c r="G65" i="131"/>
  <c r="F65" i="131"/>
  <c r="E65" i="131"/>
  <c r="D65" i="131"/>
  <c r="C65" i="131"/>
  <c r="L59" i="131"/>
  <c r="K59" i="131"/>
  <c r="J59" i="131"/>
  <c r="I59" i="131"/>
  <c r="H59" i="131"/>
  <c r="G59" i="131"/>
  <c r="F59" i="131"/>
  <c r="E59" i="131"/>
  <c r="D59" i="131"/>
  <c r="C59" i="131"/>
  <c r="L58" i="131"/>
  <c r="K58" i="131"/>
  <c r="J58" i="131"/>
  <c r="I58" i="131"/>
  <c r="H58" i="131"/>
  <c r="G58" i="131"/>
  <c r="F58" i="131"/>
  <c r="E58" i="131"/>
  <c r="D58" i="131"/>
  <c r="C58" i="131"/>
  <c r="L57" i="131"/>
  <c r="K57" i="131"/>
  <c r="J57" i="131"/>
  <c r="I57" i="131"/>
  <c r="H57" i="131"/>
  <c r="G57" i="131"/>
  <c r="F57" i="131"/>
  <c r="E57" i="131"/>
  <c r="D57" i="131"/>
  <c r="C57" i="131"/>
  <c r="L53" i="131"/>
  <c r="K53" i="131"/>
  <c r="J53" i="131"/>
  <c r="I53" i="131"/>
  <c r="H53" i="131"/>
  <c r="G53" i="131"/>
  <c r="F53" i="131"/>
  <c r="E53" i="131"/>
  <c r="D53" i="131"/>
  <c r="C53" i="131"/>
  <c r="L52" i="131"/>
  <c r="K52" i="131"/>
  <c r="J52" i="131"/>
  <c r="I52" i="131"/>
  <c r="H52" i="131"/>
  <c r="G52" i="131"/>
  <c r="F52" i="131"/>
  <c r="E52" i="131"/>
  <c r="D52" i="131"/>
  <c r="C52" i="131"/>
  <c r="L51" i="131"/>
  <c r="K51" i="131"/>
  <c r="J51" i="131"/>
  <c r="I51" i="131"/>
  <c r="H51" i="131"/>
  <c r="G51" i="131"/>
  <c r="F51" i="131"/>
  <c r="E51" i="131"/>
  <c r="D51" i="131"/>
  <c r="C51" i="131"/>
  <c r="L50" i="131"/>
  <c r="K50" i="131"/>
  <c r="J50" i="131"/>
  <c r="I50" i="131"/>
  <c r="H50" i="131"/>
  <c r="G50" i="131"/>
  <c r="F50" i="131"/>
  <c r="E50" i="131"/>
  <c r="D50" i="131"/>
  <c r="C50" i="131"/>
  <c r="L49" i="131"/>
  <c r="K49" i="131"/>
  <c r="J49" i="131"/>
  <c r="I49" i="131"/>
  <c r="H49" i="131"/>
  <c r="G49" i="131"/>
  <c r="F49" i="131"/>
  <c r="E49" i="131"/>
  <c r="D49" i="131"/>
  <c r="C49" i="131"/>
  <c r="K45" i="131"/>
  <c r="J45" i="131"/>
  <c r="I45" i="131"/>
  <c r="H45" i="131"/>
  <c r="G45" i="131"/>
  <c r="F45" i="131"/>
  <c r="E45" i="131"/>
  <c r="D45" i="131"/>
  <c r="C45" i="131"/>
  <c r="K44" i="131"/>
  <c r="J44" i="131"/>
  <c r="I44" i="131"/>
  <c r="H44" i="131"/>
  <c r="G44" i="131"/>
  <c r="F44" i="131"/>
  <c r="E44" i="131"/>
  <c r="D44" i="131"/>
  <c r="C44" i="131"/>
  <c r="K43" i="131"/>
  <c r="J43" i="131"/>
  <c r="I43" i="131"/>
  <c r="H43" i="131"/>
  <c r="G43" i="131"/>
  <c r="F43" i="131"/>
  <c r="E43" i="131"/>
  <c r="D43" i="131"/>
  <c r="C43" i="131"/>
  <c r="K42" i="131"/>
  <c r="J42" i="131"/>
  <c r="I42" i="131"/>
  <c r="H42" i="131"/>
  <c r="G42" i="131"/>
  <c r="F42" i="131"/>
  <c r="E42" i="131"/>
  <c r="D42" i="131"/>
  <c r="C42" i="131"/>
  <c r="K41" i="131"/>
  <c r="J41" i="131"/>
  <c r="I41" i="131"/>
  <c r="H41" i="131"/>
  <c r="G41" i="131"/>
  <c r="F41" i="131"/>
  <c r="E41" i="131"/>
  <c r="D41" i="131"/>
  <c r="C41" i="131"/>
  <c r="K40" i="131"/>
  <c r="J40" i="131"/>
  <c r="I40" i="131"/>
  <c r="H40" i="131"/>
  <c r="G40" i="131"/>
  <c r="F40" i="131"/>
  <c r="E40" i="131"/>
  <c r="D40" i="131"/>
  <c r="C40" i="131"/>
  <c r="K39" i="131"/>
  <c r="J39" i="131"/>
  <c r="I39" i="131"/>
  <c r="H39" i="131"/>
  <c r="G39" i="131"/>
  <c r="F39" i="131"/>
  <c r="E39" i="131"/>
  <c r="D39" i="131"/>
  <c r="C39" i="131"/>
  <c r="K38" i="131"/>
  <c r="J38" i="131"/>
  <c r="I38" i="131"/>
  <c r="H38" i="131"/>
  <c r="G38" i="131"/>
  <c r="F38" i="131"/>
  <c r="E38" i="131"/>
  <c r="D38" i="131"/>
  <c r="C38" i="131"/>
  <c r="K37" i="131"/>
  <c r="J37" i="131"/>
  <c r="I37" i="131"/>
  <c r="H37" i="131"/>
  <c r="G37" i="131"/>
  <c r="F37" i="131"/>
  <c r="E37" i="131"/>
  <c r="D37" i="131"/>
  <c r="C37" i="131"/>
  <c r="K36" i="131"/>
  <c r="J36" i="131"/>
  <c r="I36" i="131"/>
  <c r="H36" i="131"/>
  <c r="G36" i="131"/>
  <c r="F36" i="131"/>
  <c r="E36" i="131"/>
  <c r="D36" i="131"/>
  <c r="C36" i="131"/>
  <c r="L32" i="131"/>
  <c r="K32" i="131"/>
  <c r="J32" i="131"/>
  <c r="I32" i="131"/>
  <c r="H32" i="131"/>
  <c r="G32" i="131"/>
  <c r="F32" i="131"/>
  <c r="E32" i="131"/>
  <c r="D32" i="131"/>
  <c r="C32" i="131"/>
  <c r="L31" i="131"/>
  <c r="K31" i="131"/>
  <c r="J31" i="131"/>
  <c r="I31" i="131"/>
  <c r="H31" i="131"/>
  <c r="G31" i="131"/>
  <c r="F31" i="131"/>
  <c r="E31" i="131"/>
  <c r="D31" i="131"/>
  <c r="C31" i="131"/>
  <c r="L30" i="131"/>
  <c r="K30" i="131"/>
  <c r="J30" i="131"/>
  <c r="I30" i="131"/>
  <c r="H30" i="131"/>
  <c r="G30" i="131"/>
  <c r="F30" i="131"/>
  <c r="E30" i="131"/>
  <c r="D30" i="131"/>
  <c r="C30" i="131"/>
  <c r="L29" i="131"/>
  <c r="K29" i="131"/>
  <c r="J29" i="131"/>
  <c r="I29" i="131"/>
  <c r="H29" i="131"/>
  <c r="G29" i="131"/>
  <c r="F29" i="131"/>
  <c r="E29" i="131"/>
  <c r="D29" i="131"/>
  <c r="C29" i="131"/>
  <c r="L28" i="131"/>
  <c r="K28" i="131"/>
  <c r="J28" i="131"/>
  <c r="I28" i="131"/>
  <c r="H28" i="131"/>
  <c r="G28" i="131"/>
  <c r="F28" i="131"/>
  <c r="E28" i="131"/>
  <c r="D28" i="131"/>
  <c r="C28" i="131"/>
  <c r="L24" i="131"/>
  <c r="K24" i="131"/>
  <c r="J24" i="131"/>
  <c r="I24" i="131"/>
  <c r="H24" i="131"/>
  <c r="G24" i="131"/>
  <c r="F24" i="131"/>
  <c r="E24" i="131"/>
  <c r="D24" i="131"/>
  <c r="C24" i="131"/>
  <c r="L23" i="131"/>
  <c r="K23" i="131"/>
  <c r="J23" i="131"/>
  <c r="I23" i="131"/>
  <c r="H23" i="131"/>
  <c r="G23" i="131"/>
  <c r="F23" i="131"/>
  <c r="E23" i="131"/>
  <c r="D23" i="131"/>
  <c r="C23" i="131"/>
  <c r="L22" i="131"/>
  <c r="K22" i="131"/>
  <c r="J22" i="131"/>
  <c r="I22" i="131"/>
  <c r="H22" i="131"/>
  <c r="G22" i="131"/>
  <c r="F22" i="131"/>
  <c r="E22" i="131"/>
  <c r="D22" i="131"/>
  <c r="C22" i="131"/>
  <c r="L21" i="131"/>
  <c r="K21" i="131"/>
  <c r="J21" i="131"/>
  <c r="I21" i="131"/>
  <c r="H21" i="131"/>
  <c r="G21" i="131"/>
  <c r="F21" i="131"/>
  <c r="E21" i="131"/>
  <c r="D21" i="131"/>
  <c r="C21" i="131"/>
  <c r="L20" i="131"/>
  <c r="K20" i="131"/>
  <c r="J20" i="131"/>
  <c r="I20" i="131"/>
  <c r="H20" i="131"/>
  <c r="G20" i="131"/>
  <c r="F20" i="131"/>
  <c r="E20" i="131"/>
  <c r="D20" i="131"/>
  <c r="C20" i="131"/>
  <c r="L19" i="131"/>
  <c r="K19" i="131"/>
  <c r="J19" i="131"/>
  <c r="I19" i="131"/>
  <c r="H19" i="131"/>
  <c r="G19" i="131"/>
  <c r="F19" i="131"/>
  <c r="E19" i="131"/>
  <c r="D19" i="131"/>
  <c r="C19" i="131"/>
  <c r="L18" i="131"/>
  <c r="K18" i="131"/>
  <c r="J18" i="131"/>
  <c r="I18" i="131"/>
  <c r="H18" i="131"/>
  <c r="G18" i="131"/>
  <c r="F18" i="131"/>
  <c r="E18" i="131"/>
  <c r="D18" i="131"/>
  <c r="C18" i="131"/>
  <c r="L17" i="131"/>
  <c r="K17" i="131"/>
  <c r="J17" i="131"/>
  <c r="I17" i="131"/>
  <c r="H17" i="131"/>
  <c r="G17" i="131"/>
  <c r="F17" i="131"/>
  <c r="E17" i="131"/>
  <c r="D17" i="131"/>
  <c r="C17" i="131"/>
  <c r="L16" i="131"/>
  <c r="K16" i="131"/>
  <c r="J16" i="131"/>
  <c r="I16" i="131"/>
  <c r="H16" i="131"/>
  <c r="G16" i="131"/>
  <c r="F16" i="131"/>
  <c r="E16" i="131"/>
  <c r="D16" i="131"/>
  <c r="C16" i="131"/>
  <c r="L15" i="131"/>
  <c r="K15" i="131"/>
  <c r="J15" i="131"/>
  <c r="I15" i="131"/>
  <c r="H15" i="131"/>
  <c r="G15" i="131"/>
  <c r="F15" i="131"/>
  <c r="E15" i="131"/>
  <c r="D15" i="131"/>
  <c r="C15" i="131"/>
  <c r="L65" i="130"/>
  <c r="K65" i="130"/>
  <c r="J65" i="130"/>
  <c r="I65" i="130"/>
  <c r="H65" i="130"/>
  <c r="G65" i="130"/>
  <c r="F65" i="130"/>
  <c r="E65" i="130"/>
  <c r="D65" i="130"/>
  <c r="C65" i="130"/>
  <c r="L59" i="130"/>
  <c r="K59" i="130"/>
  <c r="J59" i="130"/>
  <c r="I59" i="130"/>
  <c r="H59" i="130"/>
  <c r="G59" i="130"/>
  <c r="F59" i="130"/>
  <c r="E59" i="130"/>
  <c r="D59" i="130"/>
  <c r="C59" i="130"/>
  <c r="L58" i="130"/>
  <c r="K58" i="130"/>
  <c r="J58" i="130"/>
  <c r="I58" i="130"/>
  <c r="H58" i="130"/>
  <c r="G58" i="130"/>
  <c r="F58" i="130"/>
  <c r="E58" i="130"/>
  <c r="D58" i="130"/>
  <c r="C58" i="130"/>
  <c r="L57" i="130"/>
  <c r="K57" i="130"/>
  <c r="J57" i="130"/>
  <c r="I57" i="130"/>
  <c r="H57" i="130"/>
  <c r="G57" i="130"/>
  <c r="F57" i="130"/>
  <c r="E57" i="130"/>
  <c r="D57" i="130"/>
  <c r="C57" i="130"/>
  <c r="L53" i="130"/>
  <c r="K53" i="130"/>
  <c r="J53" i="130"/>
  <c r="I53" i="130"/>
  <c r="H53" i="130"/>
  <c r="G53" i="130"/>
  <c r="F53" i="130"/>
  <c r="E53" i="130"/>
  <c r="D53" i="130"/>
  <c r="C53" i="130"/>
  <c r="L52" i="130"/>
  <c r="K52" i="130"/>
  <c r="J52" i="130"/>
  <c r="I52" i="130"/>
  <c r="H52" i="130"/>
  <c r="G52" i="130"/>
  <c r="F52" i="130"/>
  <c r="E52" i="130"/>
  <c r="D52" i="130"/>
  <c r="C52" i="130"/>
  <c r="L51" i="130"/>
  <c r="K51" i="130"/>
  <c r="J51" i="130"/>
  <c r="I51" i="130"/>
  <c r="H51" i="130"/>
  <c r="G51" i="130"/>
  <c r="F51" i="130"/>
  <c r="E51" i="130"/>
  <c r="D51" i="130"/>
  <c r="C51" i="130"/>
  <c r="L50" i="130"/>
  <c r="K50" i="130"/>
  <c r="J50" i="130"/>
  <c r="I50" i="130"/>
  <c r="H50" i="130"/>
  <c r="G50" i="130"/>
  <c r="F50" i="130"/>
  <c r="E50" i="130"/>
  <c r="D50" i="130"/>
  <c r="C50" i="130"/>
  <c r="L49" i="130"/>
  <c r="K49" i="130"/>
  <c r="J49" i="130"/>
  <c r="I49" i="130"/>
  <c r="H49" i="130"/>
  <c r="G49" i="130"/>
  <c r="F49" i="130"/>
  <c r="E49" i="130"/>
  <c r="D49" i="130"/>
  <c r="C49" i="130"/>
  <c r="K45" i="130"/>
  <c r="J45" i="130"/>
  <c r="I45" i="130"/>
  <c r="H45" i="130"/>
  <c r="G45" i="130"/>
  <c r="F45" i="130"/>
  <c r="E45" i="130"/>
  <c r="D45" i="130"/>
  <c r="C45" i="130"/>
  <c r="K44" i="130"/>
  <c r="J44" i="130"/>
  <c r="I44" i="130"/>
  <c r="H44" i="130"/>
  <c r="G44" i="130"/>
  <c r="F44" i="130"/>
  <c r="E44" i="130"/>
  <c r="D44" i="130"/>
  <c r="C44" i="130"/>
  <c r="K43" i="130"/>
  <c r="J43" i="130"/>
  <c r="I43" i="130"/>
  <c r="H43" i="130"/>
  <c r="G43" i="130"/>
  <c r="F43" i="130"/>
  <c r="E43" i="130"/>
  <c r="D43" i="130"/>
  <c r="C43" i="130"/>
  <c r="K42" i="130"/>
  <c r="J42" i="130"/>
  <c r="I42" i="130"/>
  <c r="H42" i="130"/>
  <c r="G42" i="130"/>
  <c r="F42" i="130"/>
  <c r="E42" i="130"/>
  <c r="D42" i="130"/>
  <c r="C42" i="130"/>
  <c r="K41" i="130"/>
  <c r="J41" i="130"/>
  <c r="I41" i="130"/>
  <c r="H41" i="130"/>
  <c r="G41" i="130"/>
  <c r="F41" i="130"/>
  <c r="E41" i="130"/>
  <c r="D41" i="130"/>
  <c r="C41" i="130"/>
  <c r="K40" i="130"/>
  <c r="J40" i="130"/>
  <c r="I40" i="130"/>
  <c r="H40" i="130"/>
  <c r="G40" i="130"/>
  <c r="F40" i="130"/>
  <c r="E40" i="130"/>
  <c r="D40" i="130"/>
  <c r="C40" i="130"/>
  <c r="K39" i="130"/>
  <c r="J39" i="130"/>
  <c r="I39" i="130"/>
  <c r="H39" i="130"/>
  <c r="G39" i="130"/>
  <c r="F39" i="130"/>
  <c r="E39" i="130"/>
  <c r="D39" i="130"/>
  <c r="C39" i="130"/>
  <c r="K38" i="130"/>
  <c r="J38" i="130"/>
  <c r="I38" i="130"/>
  <c r="H38" i="130"/>
  <c r="G38" i="130"/>
  <c r="F38" i="130"/>
  <c r="E38" i="130"/>
  <c r="D38" i="130"/>
  <c r="C38" i="130"/>
  <c r="K37" i="130"/>
  <c r="J37" i="130"/>
  <c r="I37" i="130"/>
  <c r="H37" i="130"/>
  <c r="G37" i="130"/>
  <c r="F37" i="130"/>
  <c r="E37" i="130"/>
  <c r="D37" i="130"/>
  <c r="C37" i="130"/>
  <c r="K36" i="130"/>
  <c r="J36" i="130"/>
  <c r="I36" i="130"/>
  <c r="H36" i="130"/>
  <c r="G36" i="130"/>
  <c r="F36" i="130"/>
  <c r="E36" i="130"/>
  <c r="D36" i="130"/>
  <c r="C36" i="130"/>
  <c r="L32" i="130"/>
  <c r="K32" i="130"/>
  <c r="J32" i="130"/>
  <c r="I32" i="130"/>
  <c r="H32" i="130"/>
  <c r="G32" i="130"/>
  <c r="F32" i="130"/>
  <c r="E32" i="130"/>
  <c r="D32" i="130"/>
  <c r="C32" i="130"/>
  <c r="L31" i="130"/>
  <c r="K31" i="130"/>
  <c r="J31" i="130"/>
  <c r="I31" i="130"/>
  <c r="H31" i="130"/>
  <c r="G31" i="130"/>
  <c r="F31" i="130"/>
  <c r="E31" i="130"/>
  <c r="D31" i="130"/>
  <c r="C31" i="130"/>
  <c r="L30" i="130"/>
  <c r="K30" i="130"/>
  <c r="J30" i="130"/>
  <c r="I30" i="130"/>
  <c r="H30" i="130"/>
  <c r="G30" i="130"/>
  <c r="F30" i="130"/>
  <c r="E30" i="130"/>
  <c r="D30" i="130"/>
  <c r="C30" i="130"/>
  <c r="L29" i="130"/>
  <c r="K29" i="130"/>
  <c r="J29" i="130"/>
  <c r="I29" i="130"/>
  <c r="H29" i="130"/>
  <c r="G29" i="130"/>
  <c r="F29" i="130"/>
  <c r="E29" i="130"/>
  <c r="D29" i="130"/>
  <c r="C29" i="130"/>
  <c r="L28" i="130"/>
  <c r="K28" i="130"/>
  <c r="J28" i="130"/>
  <c r="I28" i="130"/>
  <c r="H28" i="130"/>
  <c r="G28" i="130"/>
  <c r="F28" i="130"/>
  <c r="E28" i="130"/>
  <c r="D28" i="130"/>
  <c r="C28" i="130"/>
  <c r="L24" i="130"/>
  <c r="K24" i="130"/>
  <c r="J24" i="130"/>
  <c r="I24" i="130"/>
  <c r="H24" i="130"/>
  <c r="G24" i="130"/>
  <c r="F24" i="130"/>
  <c r="E24" i="130"/>
  <c r="D24" i="130"/>
  <c r="C24" i="130"/>
  <c r="L23" i="130"/>
  <c r="K23" i="130"/>
  <c r="J23" i="130"/>
  <c r="I23" i="130"/>
  <c r="H23" i="130"/>
  <c r="G23" i="130"/>
  <c r="F23" i="130"/>
  <c r="E23" i="130"/>
  <c r="D23" i="130"/>
  <c r="C23" i="130"/>
  <c r="L22" i="130"/>
  <c r="K22" i="130"/>
  <c r="J22" i="130"/>
  <c r="I22" i="130"/>
  <c r="H22" i="130"/>
  <c r="G22" i="130"/>
  <c r="F22" i="130"/>
  <c r="E22" i="130"/>
  <c r="D22" i="130"/>
  <c r="C22" i="130"/>
  <c r="L21" i="130"/>
  <c r="K21" i="130"/>
  <c r="J21" i="130"/>
  <c r="I21" i="130"/>
  <c r="H21" i="130"/>
  <c r="G21" i="130"/>
  <c r="F21" i="130"/>
  <c r="E21" i="130"/>
  <c r="D21" i="130"/>
  <c r="C21" i="130"/>
  <c r="L20" i="130"/>
  <c r="K20" i="130"/>
  <c r="J20" i="130"/>
  <c r="I20" i="130"/>
  <c r="H20" i="130"/>
  <c r="G20" i="130"/>
  <c r="F20" i="130"/>
  <c r="E20" i="130"/>
  <c r="D20" i="130"/>
  <c r="C20" i="130"/>
  <c r="L19" i="130"/>
  <c r="K19" i="130"/>
  <c r="J19" i="130"/>
  <c r="I19" i="130"/>
  <c r="H19" i="130"/>
  <c r="G19" i="130"/>
  <c r="F19" i="130"/>
  <c r="E19" i="130"/>
  <c r="D19" i="130"/>
  <c r="C19" i="130"/>
  <c r="L18" i="130"/>
  <c r="K18" i="130"/>
  <c r="J18" i="130"/>
  <c r="I18" i="130"/>
  <c r="H18" i="130"/>
  <c r="G18" i="130"/>
  <c r="F18" i="130"/>
  <c r="E18" i="130"/>
  <c r="D18" i="130"/>
  <c r="C18" i="130"/>
  <c r="L17" i="130"/>
  <c r="K17" i="130"/>
  <c r="J17" i="130"/>
  <c r="I17" i="130"/>
  <c r="H17" i="130"/>
  <c r="G17" i="130"/>
  <c r="F17" i="130"/>
  <c r="E17" i="130"/>
  <c r="D17" i="130"/>
  <c r="C17" i="130"/>
  <c r="L16" i="130"/>
  <c r="K16" i="130"/>
  <c r="J16" i="130"/>
  <c r="I16" i="130"/>
  <c r="H16" i="130"/>
  <c r="G16" i="130"/>
  <c r="F16" i="130"/>
  <c r="E16" i="130"/>
  <c r="D16" i="130"/>
  <c r="C16" i="130"/>
  <c r="L15" i="130"/>
  <c r="K15" i="130"/>
  <c r="J15" i="130"/>
  <c r="I15" i="130"/>
  <c r="H15" i="130"/>
  <c r="G15" i="130"/>
  <c r="F15" i="130"/>
  <c r="E15" i="130"/>
  <c r="D15" i="130"/>
  <c r="C15" i="130"/>
  <c r="L65" i="129"/>
  <c r="K65" i="129"/>
  <c r="J65" i="129"/>
  <c r="I65" i="129"/>
  <c r="H65" i="129"/>
  <c r="G65" i="129"/>
  <c r="F65" i="129"/>
  <c r="E65" i="129"/>
  <c r="D65" i="129"/>
  <c r="C65" i="129"/>
  <c r="L59" i="129"/>
  <c r="E59" i="129"/>
  <c r="D59" i="129"/>
  <c r="C59" i="129"/>
  <c r="L58" i="129"/>
  <c r="E58" i="129"/>
  <c r="D58" i="129"/>
  <c r="C58" i="129"/>
  <c r="L57" i="129"/>
  <c r="E57" i="129"/>
  <c r="D57" i="129"/>
  <c r="C57" i="129"/>
  <c r="L53" i="129"/>
  <c r="E53" i="129"/>
  <c r="D53" i="129"/>
  <c r="C53" i="129"/>
  <c r="L52" i="129"/>
  <c r="E52" i="129"/>
  <c r="D52" i="129"/>
  <c r="C52" i="129"/>
  <c r="L51" i="129"/>
  <c r="E51" i="129"/>
  <c r="D51" i="129"/>
  <c r="C51" i="129"/>
  <c r="L50" i="129"/>
  <c r="E50" i="129"/>
  <c r="D50" i="129"/>
  <c r="C50" i="129"/>
  <c r="L49" i="129"/>
  <c r="E49" i="129"/>
  <c r="D49" i="129"/>
  <c r="C49" i="129"/>
  <c r="E45" i="129"/>
  <c r="D45" i="129"/>
  <c r="C45" i="129"/>
  <c r="E44" i="129"/>
  <c r="D44" i="129"/>
  <c r="C44" i="129"/>
  <c r="E43" i="129"/>
  <c r="D43" i="129"/>
  <c r="C43" i="129"/>
  <c r="E42" i="129"/>
  <c r="D42" i="129"/>
  <c r="C42" i="129"/>
  <c r="E41" i="129"/>
  <c r="D41" i="129"/>
  <c r="C41" i="129"/>
  <c r="E40" i="129"/>
  <c r="D40" i="129"/>
  <c r="C40" i="129"/>
  <c r="E39" i="129"/>
  <c r="D39" i="129"/>
  <c r="C39" i="129"/>
  <c r="E38" i="129"/>
  <c r="D38" i="129"/>
  <c r="C38" i="129"/>
  <c r="E37" i="129"/>
  <c r="D37" i="129"/>
  <c r="C37" i="129"/>
  <c r="E36" i="129"/>
  <c r="D36" i="129"/>
  <c r="C36" i="129"/>
  <c r="L32" i="129"/>
  <c r="E32" i="129"/>
  <c r="D32" i="129"/>
  <c r="C32" i="129"/>
  <c r="L31" i="129"/>
  <c r="E31" i="129"/>
  <c r="D31" i="129"/>
  <c r="C31" i="129"/>
  <c r="L30" i="129"/>
  <c r="E30" i="129"/>
  <c r="D30" i="129"/>
  <c r="C30" i="129"/>
  <c r="L29" i="129"/>
  <c r="E29" i="129"/>
  <c r="D29" i="129"/>
  <c r="C29" i="129"/>
  <c r="L28" i="129"/>
  <c r="E28" i="129"/>
  <c r="D28" i="129"/>
  <c r="C28" i="129"/>
  <c r="L24" i="129"/>
  <c r="E24" i="129"/>
  <c r="D24" i="129"/>
  <c r="C24" i="129"/>
  <c r="L23" i="129"/>
  <c r="E23" i="129"/>
  <c r="D23" i="129"/>
  <c r="C23" i="129"/>
  <c r="L22" i="129"/>
  <c r="E22" i="129"/>
  <c r="D22" i="129"/>
  <c r="C22" i="129"/>
  <c r="L21" i="129"/>
  <c r="E21" i="129"/>
  <c r="D21" i="129"/>
  <c r="C21" i="129"/>
  <c r="L20" i="129"/>
  <c r="E20" i="129"/>
  <c r="D20" i="129"/>
  <c r="C20" i="129"/>
  <c r="L19" i="129"/>
  <c r="E19" i="129"/>
  <c r="D19" i="129"/>
  <c r="C19" i="129"/>
  <c r="L18" i="129"/>
  <c r="E18" i="129"/>
  <c r="D18" i="129"/>
  <c r="C18" i="129"/>
  <c r="L17" i="129"/>
  <c r="E17" i="129"/>
  <c r="D17" i="129"/>
  <c r="C17" i="129"/>
  <c r="L16" i="129"/>
  <c r="E16" i="129"/>
  <c r="D16" i="129"/>
  <c r="C16" i="129"/>
  <c r="L15" i="129"/>
  <c r="E15" i="129"/>
  <c r="D15" i="129"/>
  <c r="C15" i="129"/>
  <c r="J54" i="132" l="1"/>
  <c r="I60" i="131"/>
  <c r="I54" i="132"/>
  <c r="G60" i="132"/>
  <c r="J46" i="131"/>
  <c r="F54" i="131"/>
  <c r="D60" i="131"/>
  <c r="L60" i="131"/>
  <c r="F60" i="130"/>
  <c r="J25" i="132"/>
  <c r="H25" i="132"/>
  <c r="F33" i="132"/>
  <c r="L46" i="132"/>
  <c r="F60" i="132"/>
  <c r="H60" i="132"/>
  <c r="E46" i="132"/>
  <c r="I60" i="132"/>
  <c r="I46" i="131"/>
  <c r="I54" i="131"/>
  <c r="D60" i="132"/>
  <c r="L60" i="132"/>
  <c r="J25" i="130"/>
  <c r="C46" i="132"/>
  <c r="G54" i="132"/>
  <c r="D25" i="132"/>
  <c r="G25" i="132"/>
  <c r="E25" i="132"/>
  <c r="C25" i="132"/>
  <c r="K25" i="132"/>
  <c r="C33" i="132"/>
  <c r="K33" i="132"/>
  <c r="I46" i="132"/>
  <c r="E54" i="132"/>
  <c r="C60" i="132"/>
  <c r="K60" i="132"/>
  <c r="D46" i="132"/>
  <c r="D33" i="132"/>
  <c r="J33" i="132"/>
  <c r="J46" i="132"/>
  <c r="F54" i="132"/>
  <c r="L33" i="132"/>
  <c r="I25" i="132"/>
  <c r="E33" i="132"/>
  <c r="E60" i="132"/>
  <c r="H33" i="132"/>
  <c r="H54" i="132"/>
  <c r="L25" i="132"/>
  <c r="I33" i="132"/>
  <c r="G33" i="132"/>
  <c r="G46" i="132"/>
  <c r="K46" i="132"/>
  <c r="C54" i="132"/>
  <c r="K54" i="132"/>
  <c r="F25" i="132"/>
  <c r="H46" i="132"/>
  <c r="F46" i="132"/>
  <c r="D54" i="132"/>
  <c r="L54" i="132"/>
  <c r="J60" i="132"/>
  <c r="E46" i="130"/>
  <c r="I54" i="130"/>
  <c r="G60" i="130"/>
  <c r="H46" i="131"/>
  <c r="F46" i="131"/>
  <c r="E46" i="131"/>
  <c r="G60" i="131"/>
  <c r="H60" i="131"/>
  <c r="D25" i="131"/>
  <c r="J25" i="131"/>
  <c r="I33" i="131"/>
  <c r="F25" i="131"/>
  <c r="G25" i="131"/>
  <c r="C25" i="131"/>
  <c r="K25" i="131"/>
  <c r="C33" i="131"/>
  <c r="K33" i="131"/>
  <c r="E54" i="131"/>
  <c r="C60" i="131"/>
  <c r="K60" i="131"/>
  <c r="I25" i="131"/>
  <c r="E33" i="131"/>
  <c r="C46" i="131"/>
  <c r="K46" i="131"/>
  <c r="G54" i="131"/>
  <c r="E60" i="131"/>
  <c r="D33" i="131"/>
  <c r="L33" i="131"/>
  <c r="D46" i="131"/>
  <c r="L46" i="131"/>
  <c r="H54" i="131"/>
  <c r="F60" i="131"/>
  <c r="H25" i="131"/>
  <c r="H33" i="131"/>
  <c r="F33" i="131"/>
  <c r="L25" i="131"/>
  <c r="G33" i="131"/>
  <c r="C54" i="131"/>
  <c r="K54" i="131"/>
  <c r="E25" i="131"/>
  <c r="G46" i="131"/>
  <c r="J33" i="131"/>
  <c r="D54" i="131"/>
  <c r="L54" i="131"/>
  <c r="J54" i="131"/>
  <c r="J60" i="131"/>
  <c r="L33" i="129"/>
  <c r="F54" i="129"/>
  <c r="I25" i="129"/>
  <c r="I60" i="130"/>
  <c r="J60" i="130"/>
  <c r="I54" i="129"/>
  <c r="G60" i="129"/>
  <c r="C46" i="130"/>
  <c r="K46" i="130"/>
  <c r="I46" i="130"/>
  <c r="G46" i="130"/>
  <c r="G54" i="130"/>
  <c r="D33" i="129"/>
  <c r="H33" i="130"/>
  <c r="J54" i="130"/>
  <c r="H60" i="130"/>
  <c r="D25" i="130"/>
  <c r="G25" i="130"/>
  <c r="C33" i="130"/>
  <c r="K33" i="130"/>
  <c r="E54" i="130"/>
  <c r="C54" i="130"/>
  <c r="K54" i="130"/>
  <c r="C60" i="130"/>
  <c r="K60" i="130"/>
  <c r="J46" i="130"/>
  <c r="F46" i="130"/>
  <c r="F54" i="130"/>
  <c r="D60" i="130"/>
  <c r="L60" i="130"/>
  <c r="E60" i="130"/>
  <c r="F33" i="130"/>
  <c r="D33" i="130"/>
  <c r="L33" i="130"/>
  <c r="D46" i="130"/>
  <c r="L46" i="130"/>
  <c r="H54" i="130"/>
  <c r="E33" i="130"/>
  <c r="L25" i="130"/>
  <c r="H25" i="130"/>
  <c r="E25" i="130"/>
  <c r="C25" i="130"/>
  <c r="K25" i="130"/>
  <c r="I25" i="130"/>
  <c r="I33" i="130"/>
  <c r="G33" i="130"/>
  <c r="F25" i="130"/>
  <c r="J33" i="130"/>
  <c r="H46" i="130"/>
  <c r="D54" i="130"/>
  <c r="L54" i="130"/>
  <c r="J54" i="129"/>
  <c r="I60" i="129"/>
  <c r="J60" i="129"/>
  <c r="G25" i="129"/>
  <c r="C25" i="129"/>
  <c r="K25" i="129"/>
  <c r="C60" i="129"/>
  <c r="K60" i="129"/>
  <c r="H25" i="129"/>
  <c r="G54" i="129"/>
  <c r="J25" i="129"/>
  <c r="H60" i="129"/>
  <c r="C33" i="129"/>
  <c r="K33" i="129"/>
  <c r="E54" i="129"/>
  <c r="D60" i="129"/>
  <c r="L60" i="129"/>
  <c r="E60" i="129"/>
  <c r="D46" i="129"/>
  <c r="L46" i="129"/>
  <c r="J46" i="129"/>
  <c r="H54" i="129"/>
  <c r="F60" i="129"/>
  <c r="I46" i="129"/>
  <c r="K46" i="129"/>
  <c r="F46" i="129"/>
  <c r="E33" i="129"/>
  <c r="E46" i="129"/>
  <c r="C46" i="129"/>
  <c r="F33" i="129"/>
  <c r="I33" i="129"/>
  <c r="G33" i="129"/>
  <c r="G46" i="129"/>
  <c r="C54" i="129"/>
  <c r="K54" i="129"/>
  <c r="E25" i="129"/>
  <c r="F25" i="129"/>
  <c r="D25" i="129"/>
  <c r="L25" i="129"/>
  <c r="J33" i="129"/>
  <c r="H33" i="129"/>
  <c r="H46" i="129"/>
  <c r="D54" i="129"/>
  <c r="L54" i="129"/>
  <c r="L65" i="128"/>
  <c r="K65" i="128"/>
  <c r="J65" i="128"/>
  <c r="I65" i="128"/>
  <c r="H65" i="128"/>
  <c r="G65" i="128"/>
  <c r="F65" i="128"/>
  <c r="E65" i="128"/>
  <c r="D65" i="128"/>
  <c r="C65" i="128"/>
  <c r="L59" i="128"/>
  <c r="E59" i="128"/>
  <c r="D59" i="128"/>
  <c r="C59" i="128"/>
  <c r="L58" i="128"/>
  <c r="E58" i="128"/>
  <c r="D58" i="128"/>
  <c r="C58" i="128"/>
  <c r="L57" i="128"/>
  <c r="E57" i="128"/>
  <c r="D57" i="128"/>
  <c r="C57" i="128"/>
  <c r="L53" i="128"/>
  <c r="E53" i="128"/>
  <c r="D53" i="128"/>
  <c r="C53" i="128"/>
  <c r="L52" i="128"/>
  <c r="E52" i="128"/>
  <c r="D52" i="128"/>
  <c r="C52" i="128"/>
  <c r="L51" i="128"/>
  <c r="E51" i="128"/>
  <c r="D51" i="128"/>
  <c r="C51" i="128"/>
  <c r="L50" i="128"/>
  <c r="E50" i="128"/>
  <c r="D50" i="128"/>
  <c r="C50" i="128"/>
  <c r="L49" i="128"/>
  <c r="E49" i="128"/>
  <c r="D49" i="128"/>
  <c r="C49" i="128"/>
  <c r="E45" i="128"/>
  <c r="D45" i="128"/>
  <c r="C45" i="128"/>
  <c r="E44" i="128"/>
  <c r="D44" i="128"/>
  <c r="C44" i="128"/>
  <c r="E43" i="128"/>
  <c r="D43" i="128"/>
  <c r="C43" i="128"/>
  <c r="E42" i="128"/>
  <c r="D42" i="128"/>
  <c r="C42" i="128"/>
  <c r="E41" i="128"/>
  <c r="D41" i="128"/>
  <c r="C41" i="128"/>
  <c r="E40" i="128"/>
  <c r="D40" i="128"/>
  <c r="C40" i="128"/>
  <c r="E39" i="128"/>
  <c r="D39" i="128"/>
  <c r="C39" i="128"/>
  <c r="E38" i="128"/>
  <c r="D38" i="128"/>
  <c r="C38" i="128"/>
  <c r="E37" i="128"/>
  <c r="D37" i="128"/>
  <c r="C37" i="128"/>
  <c r="E36" i="128"/>
  <c r="D36" i="128"/>
  <c r="C36" i="128"/>
  <c r="L32" i="128"/>
  <c r="E32" i="128"/>
  <c r="D32" i="128"/>
  <c r="C32" i="128"/>
  <c r="L31" i="128"/>
  <c r="E31" i="128"/>
  <c r="D31" i="128"/>
  <c r="C31" i="128"/>
  <c r="L30" i="128"/>
  <c r="E30" i="128"/>
  <c r="D30" i="128"/>
  <c r="C30" i="128"/>
  <c r="L29" i="128"/>
  <c r="E29" i="128"/>
  <c r="D29" i="128"/>
  <c r="C29" i="128"/>
  <c r="L28" i="128"/>
  <c r="E28" i="128"/>
  <c r="D28" i="128"/>
  <c r="C28" i="128"/>
  <c r="L24" i="128"/>
  <c r="E24" i="128"/>
  <c r="D24" i="128"/>
  <c r="C24" i="128"/>
  <c r="L23" i="128"/>
  <c r="E23" i="128"/>
  <c r="D23" i="128"/>
  <c r="C23" i="128"/>
  <c r="L22" i="128"/>
  <c r="E22" i="128"/>
  <c r="D22" i="128"/>
  <c r="C22" i="128"/>
  <c r="L21" i="128"/>
  <c r="E21" i="128"/>
  <c r="D21" i="128"/>
  <c r="C21" i="128"/>
  <c r="L20" i="128"/>
  <c r="E20" i="128"/>
  <c r="D20" i="128"/>
  <c r="C20" i="128"/>
  <c r="L19" i="128"/>
  <c r="E19" i="128"/>
  <c r="D19" i="128"/>
  <c r="C19" i="128"/>
  <c r="L18" i="128"/>
  <c r="E18" i="128"/>
  <c r="D18" i="128"/>
  <c r="C18" i="128"/>
  <c r="L17" i="128"/>
  <c r="E17" i="128"/>
  <c r="D17" i="128"/>
  <c r="C17" i="128"/>
  <c r="L16" i="128"/>
  <c r="E16" i="128"/>
  <c r="D16" i="128"/>
  <c r="C16" i="128"/>
  <c r="L15" i="128"/>
  <c r="E15" i="128"/>
  <c r="D15" i="128"/>
  <c r="C15" i="128"/>
  <c r="L65" i="127"/>
  <c r="K65" i="127"/>
  <c r="J65" i="127"/>
  <c r="I65" i="127"/>
  <c r="H65" i="127"/>
  <c r="G65" i="127"/>
  <c r="F65" i="127"/>
  <c r="E65" i="127"/>
  <c r="D65" i="127"/>
  <c r="C65" i="127"/>
  <c r="L59" i="127"/>
  <c r="K59" i="127"/>
  <c r="J59" i="127"/>
  <c r="I59" i="127"/>
  <c r="H59" i="127"/>
  <c r="G59" i="127"/>
  <c r="F59" i="127"/>
  <c r="L58" i="127"/>
  <c r="K58" i="127"/>
  <c r="J58" i="127"/>
  <c r="I58" i="127"/>
  <c r="H58" i="127"/>
  <c r="G58" i="127"/>
  <c r="F58" i="127"/>
  <c r="L57" i="127"/>
  <c r="K57" i="127"/>
  <c r="J57" i="127"/>
  <c r="I57" i="127"/>
  <c r="H57" i="127"/>
  <c r="G57" i="127"/>
  <c r="F57" i="127"/>
  <c r="L53" i="127"/>
  <c r="K53" i="127"/>
  <c r="J53" i="127"/>
  <c r="I53" i="127"/>
  <c r="H53" i="127"/>
  <c r="G53" i="127"/>
  <c r="F53" i="127"/>
  <c r="L52" i="127"/>
  <c r="K52" i="127"/>
  <c r="J52" i="127"/>
  <c r="I52" i="127"/>
  <c r="H52" i="127"/>
  <c r="G52" i="127"/>
  <c r="F52" i="127"/>
  <c r="L51" i="127"/>
  <c r="K51" i="127"/>
  <c r="J51" i="127"/>
  <c r="I51" i="127"/>
  <c r="H51" i="127"/>
  <c r="G51" i="127"/>
  <c r="F51" i="127"/>
  <c r="L50" i="127"/>
  <c r="K50" i="127"/>
  <c r="J50" i="127"/>
  <c r="I50" i="127"/>
  <c r="H50" i="127"/>
  <c r="G50" i="127"/>
  <c r="F50" i="127"/>
  <c r="L49" i="127"/>
  <c r="K49" i="127"/>
  <c r="J49" i="127"/>
  <c r="I49" i="127"/>
  <c r="H49" i="127"/>
  <c r="G49" i="127"/>
  <c r="F49" i="127"/>
  <c r="K45" i="127"/>
  <c r="J45" i="127"/>
  <c r="I45" i="127"/>
  <c r="H45" i="127"/>
  <c r="G45" i="127"/>
  <c r="F45" i="127"/>
  <c r="K44" i="127"/>
  <c r="J44" i="127"/>
  <c r="I44" i="127"/>
  <c r="H44" i="127"/>
  <c r="G44" i="127"/>
  <c r="F44" i="127"/>
  <c r="K43" i="127"/>
  <c r="J43" i="127"/>
  <c r="I43" i="127"/>
  <c r="H43" i="127"/>
  <c r="G43" i="127"/>
  <c r="F43" i="127"/>
  <c r="K42" i="127"/>
  <c r="J42" i="127"/>
  <c r="I42" i="127"/>
  <c r="H42" i="127"/>
  <c r="G42" i="127"/>
  <c r="F42" i="127"/>
  <c r="K41" i="127"/>
  <c r="J41" i="127"/>
  <c r="I41" i="127"/>
  <c r="H41" i="127"/>
  <c r="G41" i="127"/>
  <c r="F41" i="127"/>
  <c r="K40" i="127"/>
  <c r="J40" i="127"/>
  <c r="I40" i="127"/>
  <c r="H40" i="127"/>
  <c r="G40" i="127"/>
  <c r="F40" i="127"/>
  <c r="K39" i="127"/>
  <c r="J39" i="127"/>
  <c r="I39" i="127"/>
  <c r="H39" i="127"/>
  <c r="G39" i="127"/>
  <c r="F39" i="127"/>
  <c r="K38" i="127"/>
  <c r="J38" i="127"/>
  <c r="I38" i="127"/>
  <c r="H38" i="127"/>
  <c r="G38" i="127"/>
  <c r="F38" i="127"/>
  <c r="K37" i="127"/>
  <c r="J37" i="127"/>
  <c r="I37" i="127"/>
  <c r="H37" i="127"/>
  <c r="G37" i="127"/>
  <c r="F37" i="127"/>
  <c r="K36" i="127"/>
  <c r="J36" i="127"/>
  <c r="I36" i="127"/>
  <c r="H36" i="127"/>
  <c r="G36" i="127"/>
  <c r="F36" i="127"/>
  <c r="L32" i="127"/>
  <c r="K32" i="127"/>
  <c r="J32" i="127"/>
  <c r="I32" i="127"/>
  <c r="H32" i="127"/>
  <c r="G32" i="127"/>
  <c r="F32" i="127"/>
  <c r="L31" i="127"/>
  <c r="K31" i="127"/>
  <c r="J31" i="127"/>
  <c r="I31" i="127"/>
  <c r="H31" i="127"/>
  <c r="G31" i="127"/>
  <c r="F31" i="127"/>
  <c r="L30" i="127"/>
  <c r="K30" i="127"/>
  <c r="J30" i="127"/>
  <c r="I30" i="127"/>
  <c r="H30" i="127"/>
  <c r="G30" i="127"/>
  <c r="F30" i="127"/>
  <c r="L29" i="127"/>
  <c r="K29" i="127"/>
  <c r="J29" i="127"/>
  <c r="I29" i="127"/>
  <c r="H29" i="127"/>
  <c r="G29" i="127"/>
  <c r="F29" i="127"/>
  <c r="L28" i="127"/>
  <c r="K28" i="127"/>
  <c r="J28" i="127"/>
  <c r="I28" i="127"/>
  <c r="H28" i="127"/>
  <c r="G28" i="127"/>
  <c r="F28" i="127"/>
  <c r="L24" i="127"/>
  <c r="K24" i="127"/>
  <c r="J24" i="127"/>
  <c r="I24" i="127"/>
  <c r="H24" i="127"/>
  <c r="G24" i="127"/>
  <c r="F24" i="127"/>
  <c r="L23" i="127"/>
  <c r="K23" i="127"/>
  <c r="J23" i="127"/>
  <c r="I23" i="127"/>
  <c r="H23" i="127"/>
  <c r="G23" i="127"/>
  <c r="F23" i="127"/>
  <c r="L22" i="127"/>
  <c r="K22" i="127"/>
  <c r="J22" i="127"/>
  <c r="I22" i="127"/>
  <c r="H22" i="127"/>
  <c r="G22" i="127"/>
  <c r="F22" i="127"/>
  <c r="L21" i="127"/>
  <c r="K21" i="127"/>
  <c r="J21" i="127"/>
  <c r="I21" i="127"/>
  <c r="H21" i="127"/>
  <c r="G21" i="127"/>
  <c r="F21" i="127"/>
  <c r="L20" i="127"/>
  <c r="K20" i="127"/>
  <c r="J20" i="127"/>
  <c r="I20" i="127"/>
  <c r="H20" i="127"/>
  <c r="G20" i="127"/>
  <c r="F20" i="127"/>
  <c r="L19" i="127"/>
  <c r="K19" i="127"/>
  <c r="J19" i="127"/>
  <c r="I19" i="127"/>
  <c r="H19" i="127"/>
  <c r="G19" i="127"/>
  <c r="F19" i="127"/>
  <c r="L18" i="127"/>
  <c r="K18" i="127"/>
  <c r="J18" i="127"/>
  <c r="I18" i="127"/>
  <c r="H18" i="127"/>
  <c r="G18" i="127"/>
  <c r="F18" i="127"/>
  <c r="L17" i="127"/>
  <c r="K17" i="127"/>
  <c r="J17" i="127"/>
  <c r="I17" i="127"/>
  <c r="H17" i="127"/>
  <c r="G17" i="127"/>
  <c r="F17" i="127"/>
  <c r="L16" i="127"/>
  <c r="K16" i="127"/>
  <c r="J16" i="127"/>
  <c r="I16" i="127"/>
  <c r="H16" i="127"/>
  <c r="G16" i="127"/>
  <c r="F16" i="127"/>
  <c r="L15" i="127"/>
  <c r="K15" i="127"/>
  <c r="J15" i="127"/>
  <c r="I15" i="127"/>
  <c r="H15" i="127"/>
  <c r="G15" i="127"/>
  <c r="F15" i="127"/>
  <c r="L65" i="126"/>
  <c r="K65" i="126"/>
  <c r="J65" i="126"/>
  <c r="I65" i="126"/>
  <c r="H65" i="126"/>
  <c r="G65" i="126"/>
  <c r="F65" i="126"/>
  <c r="E65" i="126"/>
  <c r="D65" i="126"/>
  <c r="C65" i="126"/>
  <c r="L59" i="126"/>
  <c r="K59" i="126"/>
  <c r="J59" i="126"/>
  <c r="I59" i="126"/>
  <c r="H59" i="126"/>
  <c r="G59" i="126"/>
  <c r="F59" i="126"/>
  <c r="L58" i="126"/>
  <c r="K58" i="126"/>
  <c r="J58" i="126"/>
  <c r="I58" i="126"/>
  <c r="H58" i="126"/>
  <c r="G58" i="126"/>
  <c r="F58" i="126"/>
  <c r="L57" i="126"/>
  <c r="K57" i="126"/>
  <c r="J57" i="126"/>
  <c r="I57" i="126"/>
  <c r="H57" i="126"/>
  <c r="G57" i="126"/>
  <c r="F57" i="126"/>
  <c r="L53" i="126"/>
  <c r="K53" i="126"/>
  <c r="J53" i="126"/>
  <c r="I53" i="126"/>
  <c r="H53" i="126"/>
  <c r="G53" i="126"/>
  <c r="F53" i="126"/>
  <c r="L52" i="126"/>
  <c r="K52" i="126"/>
  <c r="J52" i="126"/>
  <c r="I52" i="126"/>
  <c r="H52" i="126"/>
  <c r="G52" i="126"/>
  <c r="F52" i="126"/>
  <c r="L51" i="126"/>
  <c r="K51" i="126"/>
  <c r="J51" i="126"/>
  <c r="I51" i="126"/>
  <c r="H51" i="126"/>
  <c r="G51" i="126"/>
  <c r="F51" i="126"/>
  <c r="L50" i="126"/>
  <c r="K50" i="126"/>
  <c r="J50" i="126"/>
  <c r="I50" i="126"/>
  <c r="H50" i="126"/>
  <c r="G50" i="126"/>
  <c r="F50" i="126"/>
  <c r="L49" i="126"/>
  <c r="K49" i="126"/>
  <c r="J49" i="126"/>
  <c r="I49" i="126"/>
  <c r="H49" i="126"/>
  <c r="G49" i="126"/>
  <c r="F49" i="126"/>
  <c r="K45" i="126"/>
  <c r="J45" i="126"/>
  <c r="I45" i="126"/>
  <c r="H45" i="126"/>
  <c r="G45" i="126"/>
  <c r="F45" i="126"/>
  <c r="K44" i="126"/>
  <c r="J44" i="126"/>
  <c r="I44" i="126"/>
  <c r="H44" i="126"/>
  <c r="G44" i="126"/>
  <c r="F44" i="126"/>
  <c r="K43" i="126"/>
  <c r="J43" i="126"/>
  <c r="I43" i="126"/>
  <c r="H43" i="126"/>
  <c r="G43" i="126"/>
  <c r="F43" i="126"/>
  <c r="K42" i="126"/>
  <c r="J42" i="126"/>
  <c r="I42" i="126"/>
  <c r="H42" i="126"/>
  <c r="G42" i="126"/>
  <c r="F42" i="126"/>
  <c r="K41" i="126"/>
  <c r="J41" i="126"/>
  <c r="I41" i="126"/>
  <c r="H41" i="126"/>
  <c r="G41" i="126"/>
  <c r="F41" i="126"/>
  <c r="K40" i="126"/>
  <c r="J40" i="126"/>
  <c r="I40" i="126"/>
  <c r="H40" i="126"/>
  <c r="G40" i="126"/>
  <c r="F40" i="126"/>
  <c r="K39" i="126"/>
  <c r="J39" i="126"/>
  <c r="I39" i="126"/>
  <c r="H39" i="126"/>
  <c r="G39" i="126"/>
  <c r="F39" i="126"/>
  <c r="K38" i="126"/>
  <c r="J38" i="126"/>
  <c r="I38" i="126"/>
  <c r="H38" i="126"/>
  <c r="G38" i="126"/>
  <c r="F38" i="126"/>
  <c r="K37" i="126"/>
  <c r="J37" i="126"/>
  <c r="I37" i="126"/>
  <c r="H37" i="126"/>
  <c r="G37" i="126"/>
  <c r="F37" i="126"/>
  <c r="K36" i="126"/>
  <c r="J36" i="126"/>
  <c r="I36" i="126"/>
  <c r="H36" i="126"/>
  <c r="G36" i="126"/>
  <c r="F36" i="126"/>
  <c r="L32" i="126"/>
  <c r="K32" i="126"/>
  <c r="J32" i="126"/>
  <c r="I32" i="126"/>
  <c r="H32" i="126"/>
  <c r="G32" i="126"/>
  <c r="F32" i="126"/>
  <c r="L31" i="126"/>
  <c r="K31" i="126"/>
  <c r="J31" i="126"/>
  <c r="I31" i="126"/>
  <c r="H31" i="126"/>
  <c r="G31" i="126"/>
  <c r="F31" i="126"/>
  <c r="L30" i="126"/>
  <c r="K30" i="126"/>
  <c r="J30" i="126"/>
  <c r="I30" i="126"/>
  <c r="H30" i="126"/>
  <c r="G30" i="126"/>
  <c r="F30" i="126"/>
  <c r="L29" i="126"/>
  <c r="K29" i="126"/>
  <c r="J29" i="126"/>
  <c r="I29" i="126"/>
  <c r="H29" i="126"/>
  <c r="G29" i="126"/>
  <c r="F29" i="126"/>
  <c r="L28" i="126"/>
  <c r="K28" i="126"/>
  <c r="J28" i="126"/>
  <c r="I28" i="126"/>
  <c r="H28" i="126"/>
  <c r="G28" i="126"/>
  <c r="F28" i="126"/>
  <c r="L24" i="126"/>
  <c r="K24" i="126"/>
  <c r="J24" i="126"/>
  <c r="I24" i="126"/>
  <c r="H24" i="126"/>
  <c r="G24" i="126"/>
  <c r="F24" i="126"/>
  <c r="L23" i="126"/>
  <c r="K23" i="126"/>
  <c r="J23" i="126"/>
  <c r="I23" i="126"/>
  <c r="H23" i="126"/>
  <c r="G23" i="126"/>
  <c r="F23" i="126"/>
  <c r="L22" i="126"/>
  <c r="K22" i="126"/>
  <c r="J22" i="126"/>
  <c r="I22" i="126"/>
  <c r="H22" i="126"/>
  <c r="G22" i="126"/>
  <c r="F22" i="126"/>
  <c r="L21" i="126"/>
  <c r="K21" i="126"/>
  <c r="J21" i="126"/>
  <c r="I21" i="126"/>
  <c r="H21" i="126"/>
  <c r="G21" i="126"/>
  <c r="F21" i="126"/>
  <c r="L20" i="126"/>
  <c r="K20" i="126"/>
  <c r="J20" i="126"/>
  <c r="I20" i="126"/>
  <c r="H20" i="126"/>
  <c r="G20" i="126"/>
  <c r="F20" i="126"/>
  <c r="L19" i="126"/>
  <c r="K19" i="126"/>
  <c r="J19" i="126"/>
  <c r="I19" i="126"/>
  <c r="H19" i="126"/>
  <c r="G19" i="126"/>
  <c r="F19" i="126"/>
  <c r="L18" i="126"/>
  <c r="K18" i="126"/>
  <c r="J18" i="126"/>
  <c r="I18" i="126"/>
  <c r="H18" i="126"/>
  <c r="G18" i="126"/>
  <c r="F18" i="126"/>
  <c r="L17" i="126"/>
  <c r="K17" i="126"/>
  <c r="J17" i="126"/>
  <c r="I17" i="126"/>
  <c r="H17" i="126"/>
  <c r="G17" i="126"/>
  <c r="F17" i="126"/>
  <c r="L16" i="126"/>
  <c r="K16" i="126"/>
  <c r="J16" i="126"/>
  <c r="I16" i="126"/>
  <c r="H16" i="126"/>
  <c r="G16" i="126"/>
  <c r="F16" i="126"/>
  <c r="L15" i="126"/>
  <c r="K15" i="126"/>
  <c r="J15" i="126"/>
  <c r="I15" i="126"/>
  <c r="H15" i="126"/>
  <c r="G15" i="126"/>
  <c r="F15" i="126"/>
  <c r="L65" i="125"/>
  <c r="K65" i="125"/>
  <c r="J65" i="125"/>
  <c r="I65" i="125"/>
  <c r="H65" i="125"/>
  <c r="G65" i="125"/>
  <c r="F65" i="125"/>
  <c r="E65" i="125"/>
  <c r="D65" i="125"/>
  <c r="C65" i="125"/>
  <c r="L59" i="125"/>
  <c r="K59" i="125"/>
  <c r="J59" i="125"/>
  <c r="I59" i="125"/>
  <c r="H59" i="125"/>
  <c r="G59" i="125"/>
  <c r="F59" i="125"/>
  <c r="L58" i="125"/>
  <c r="K58" i="125"/>
  <c r="J58" i="125"/>
  <c r="I58" i="125"/>
  <c r="H58" i="125"/>
  <c r="G58" i="125"/>
  <c r="F58" i="125"/>
  <c r="L57" i="125"/>
  <c r="K57" i="125"/>
  <c r="J57" i="125"/>
  <c r="I57" i="125"/>
  <c r="H57" i="125"/>
  <c r="G57" i="125"/>
  <c r="F57" i="125"/>
  <c r="L53" i="125"/>
  <c r="K53" i="125"/>
  <c r="J53" i="125"/>
  <c r="I53" i="125"/>
  <c r="H53" i="125"/>
  <c r="G53" i="125"/>
  <c r="F53" i="125"/>
  <c r="L52" i="125"/>
  <c r="K52" i="125"/>
  <c r="J52" i="125"/>
  <c r="I52" i="125"/>
  <c r="H52" i="125"/>
  <c r="G52" i="125"/>
  <c r="F52" i="125"/>
  <c r="L51" i="125"/>
  <c r="K51" i="125"/>
  <c r="J51" i="125"/>
  <c r="I51" i="125"/>
  <c r="H51" i="125"/>
  <c r="G51" i="125"/>
  <c r="F51" i="125"/>
  <c r="L50" i="125"/>
  <c r="K50" i="125"/>
  <c r="J50" i="125"/>
  <c r="I50" i="125"/>
  <c r="H50" i="125"/>
  <c r="G50" i="125"/>
  <c r="F50" i="125"/>
  <c r="L49" i="125"/>
  <c r="K49" i="125"/>
  <c r="J49" i="125"/>
  <c r="I49" i="125"/>
  <c r="H49" i="125"/>
  <c r="G49" i="125"/>
  <c r="F49" i="125"/>
  <c r="K45" i="125"/>
  <c r="J45" i="125"/>
  <c r="I45" i="125"/>
  <c r="H45" i="125"/>
  <c r="G45" i="125"/>
  <c r="F45" i="125"/>
  <c r="K44" i="125"/>
  <c r="J44" i="125"/>
  <c r="I44" i="125"/>
  <c r="H44" i="125"/>
  <c r="G44" i="125"/>
  <c r="F44" i="125"/>
  <c r="K43" i="125"/>
  <c r="J43" i="125"/>
  <c r="I43" i="125"/>
  <c r="H43" i="125"/>
  <c r="G43" i="125"/>
  <c r="F43" i="125"/>
  <c r="K42" i="125"/>
  <c r="J42" i="125"/>
  <c r="I42" i="125"/>
  <c r="H42" i="125"/>
  <c r="G42" i="125"/>
  <c r="F42" i="125"/>
  <c r="K41" i="125"/>
  <c r="J41" i="125"/>
  <c r="I41" i="125"/>
  <c r="H41" i="125"/>
  <c r="G41" i="125"/>
  <c r="F41" i="125"/>
  <c r="K40" i="125"/>
  <c r="J40" i="125"/>
  <c r="I40" i="125"/>
  <c r="H40" i="125"/>
  <c r="G40" i="125"/>
  <c r="F40" i="125"/>
  <c r="K39" i="125"/>
  <c r="J39" i="125"/>
  <c r="I39" i="125"/>
  <c r="H39" i="125"/>
  <c r="G39" i="125"/>
  <c r="F39" i="125"/>
  <c r="K38" i="125"/>
  <c r="J38" i="125"/>
  <c r="I38" i="125"/>
  <c r="H38" i="125"/>
  <c r="G38" i="125"/>
  <c r="F38" i="125"/>
  <c r="K37" i="125"/>
  <c r="J37" i="125"/>
  <c r="I37" i="125"/>
  <c r="H37" i="125"/>
  <c r="G37" i="125"/>
  <c r="F37" i="125"/>
  <c r="K36" i="125"/>
  <c r="J36" i="125"/>
  <c r="I36" i="125"/>
  <c r="H36" i="125"/>
  <c r="G36" i="125"/>
  <c r="F36" i="125"/>
  <c r="L32" i="125"/>
  <c r="K32" i="125"/>
  <c r="J32" i="125"/>
  <c r="I32" i="125"/>
  <c r="H32" i="125"/>
  <c r="G32" i="125"/>
  <c r="F32" i="125"/>
  <c r="L31" i="125"/>
  <c r="K31" i="125"/>
  <c r="J31" i="125"/>
  <c r="I31" i="125"/>
  <c r="H31" i="125"/>
  <c r="G31" i="125"/>
  <c r="F31" i="125"/>
  <c r="L30" i="125"/>
  <c r="K30" i="125"/>
  <c r="J30" i="125"/>
  <c r="I30" i="125"/>
  <c r="H30" i="125"/>
  <c r="G30" i="125"/>
  <c r="F30" i="125"/>
  <c r="L29" i="125"/>
  <c r="K29" i="125"/>
  <c r="J29" i="125"/>
  <c r="I29" i="125"/>
  <c r="H29" i="125"/>
  <c r="G29" i="125"/>
  <c r="F29" i="125"/>
  <c r="L28" i="125"/>
  <c r="K28" i="125"/>
  <c r="J28" i="125"/>
  <c r="I28" i="125"/>
  <c r="H28" i="125"/>
  <c r="G28" i="125"/>
  <c r="F28" i="125"/>
  <c r="L24" i="125"/>
  <c r="K24" i="125"/>
  <c r="J24" i="125"/>
  <c r="I24" i="125"/>
  <c r="H24" i="125"/>
  <c r="G24" i="125"/>
  <c r="F24" i="125"/>
  <c r="L23" i="125"/>
  <c r="K23" i="125"/>
  <c r="J23" i="125"/>
  <c r="I23" i="125"/>
  <c r="H23" i="125"/>
  <c r="G23" i="125"/>
  <c r="F23" i="125"/>
  <c r="L22" i="125"/>
  <c r="K22" i="125"/>
  <c r="J22" i="125"/>
  <c r="I22" i="125"/>
  <c r="H22" i="125"/>
  <c r="G22" i="125"/>
  <c r="F22" i="125"/>
  <c r="L21" i="125"/>
  <c r="K21" i="125"/>
  <c r="J21" i="125"/>
  <c r="I21" i="125"/>
  <c r="H21" i="125"/>
  <c r="G21" i="125"/>
  <c r="F21" i="125"/>
  <c r="L20" i="125"/>
  <c r="K20" i="125"/>
  <c r="J20" i="125"/>
  <c r="I20" i="125"/>
  <c r="H20" i="125"/>
  <c r="G20" i="125"/>
  <c r="F20" i="125"/>
  <c r="L19" i="125"/>
  <c r="K19" i="125"/>
  <c r="J19" i="125"/>
  <c r="I19" i="125"/>
  <c r="H19" i="125"/>
  <c r="G19" i="125"/>
  <c r="F19" i="125"/>
  <c r="L18" i="125"/>
  <c r="K18" i="125"/>
  <c r="J18" i="125"/>
  <c r="I18" i="125"/>
  <c r="H18" i="125"/>
  <c r="G18" i="125"/>
  <c r="F18" i="125"/>
  <c r="L17" i="125"/>
  <c r="K17" i="125"/>
  <c r="J17" i="125"/>
  <c r="I17" i="125"/>
  <c r="H17" i="125"/>
  <c r="G17" i="125"/>
  <c r="F17" i="125"/>
  <c r="L16" i="125"/>
  <c r="K16" i="125"/>
  <c r="J16" i="125"/>
  <c r="I16" i="125"/>
  <c r="H16" i="125"/>
  <c r="G16" i="125"/>
  <c r="F16" i="125"/>
  <c r="L15" i="125"/>
  <c r="K15" i="125"/>
  <c r="J15" i="125"/>
  <c r="I15" i="125"/>
  <c r="H15" i="125"/>
  <c r="G15" i="125"/>
  <c r="F15" i="125"/>
  <c r="L65" i="124"/>
  <c r="K65" i="124"/>
  <c r="J65" i="124"/>
  <c r="I65" i="124"/>
  <c r="H65" i="124"/>
  <c r="G65" i="124"/>
  <c r="F65" i="124"/>
  <c r="E65" i="124"/>
  <c r="D65" i="124"/>
  <c r="C65" i="124"/>
  <c r="L59" i="124"/>
  <c r="K59" i="124"/>
  <c r="J59" i="124"/>
  <c r="I59" i="124"/>
  <c r="E59" i="124"/>
  <c r="D59" i="124"/>
  <c r="C59" i="124"/>
  <c r="L58" i="124"/>
  <c r="K58" i="124"/>
  <c r="J58" i="124"/>
  <c r="I58" i="124"/>
  <c r="E58" i="124"/>
  <c r="D58" i="124"/>
  <c r="C58" i="124"/>
  <c r="L57" i="124"/>
  <c r="K57" i="124"/>
  <c r="J57" i="124"/>
  <c r="I57" i="124"/>
  <c r="E57" i="124"/>
  <c r="D57" i="124"/>
  <c r="C57" i="124"/>
  <c r="L53" i="124"/>
  <c r="K53" i="124"/>
  <c r="J53" i="124"/>
  <c r="I53" i="124"/>
  <c r="E53" i="124"/>
  <c r="D53" i="124"/>
  <c r="C53" i="124"/>
  <c r="L52" i="124"/>
  <c r="K52" i="124"/>
  <c r="J52" i="124"/>
  <c r="I52" i="124"/>
  <c r="E52" i="124"/>
  <c r="D52" i="124"/>
  <c r="C52" i="124"/>
  <c r="L51" i="124"/>
  <c r="K51" i="124"/>
  <c r="J51" i="124"/>
  <c r="I51" i="124"/>
  <c r="E51" i="124"/>
  <c r="D51" i="124"/>
  <c r="C51" i="124"/>
  <c r="L50" i="124"/>
  <c r="K50" i="124"/>
  <c r="J50" i="124"/>
  <c r="I50" i="124"/>
  <c r="E50" i="124"/>
  <c r="D50" i="124"/>
  <c r="C50" i="124"/>
  <c r="L49" i="124"/>
  <c r="K49" i="124"/>
  <c r="J49" i="124"/>
  <c r="I49" i="124"/>
  <c r="E49" i="124"/>
  <c r="D49" i="124"/>
  <c r="C49" i="124"/>
  <c r="K45" i="124"/>
  <c r="J45" i="124"/>
  <c r="I45" i="124"/>
  <c r="E45" i="124"/>
  <c r="D45" i="124"/>
  <c r="C45" i="124"/>
  <c r="K44" i="124"/>
  <c r="J44" i="124"/>
  <c r="I44" i="124"/>
  <c r="E44" i="124"/>
  <c r="D44" i="124"/>
  <c r="C44" i="124"/>
  <c r="K43" i="124"/>
  <c r="J43" i="124"/>
  <c r="I43" i="124"/>
  <c r="E43" i="124"/>
  <c r="D43" i="124"/>
  <c r="C43" i="124"/>
  <c r="K42" i="124"/>
  <c r="J42" i="124"/>
  <c r="I42" i="124"/>
  <c r="E42" i="124"/>
  <c r="D42" i="124"/>
  <c r="C42" i="124"/>
  <c r="K41" i="124"/>
  <c r="J41" i="124"/>
  <c r="I41" i="124"/>
  <c r="E41" i="124"/>
  <c r="D41" i="124"/>
  <c r="C41" i="124"/>
  <c r="K40" i="124"/>
  <c r="J40" i="124"/>
  <c r="I40" i="124"/>
  <c r="E40" i="124"/>
  <c r="D40" i="124"/>
  <c r="C40" i="124"/>
  <c r="K39" i="124"/>
  <c r="J39" i="124"/>
  <c r="I39" i="124"/>
  <c r="E39" i="124"/>
  <c r="D39" i="124"/>
  <c r="C39" i="124"/>
  <c r="K38" i="124"/>
  <c r="J38" i="124"/>
  <c r="I38" i="124"/>
  <c r="E38" i="124"/>
  <c r="D38" i="124"/>
  <c r="C38" i="124"/>
  <c r="K37" i="124"/>
  <c r="J37" i="124"/>
  <c r="I37" i="124"/>
  <c r="E37" i="124"/>
  <c r="D37" i="124"/>
  <c r="C37" i="124"/>
  <c r="K36" i="124"/>
  <c r="J36" i="124"/>
  <c r="I36" i="124"/>
  <c r="E36" i="124"/>
  <c r="D36" i="124"/>
  <c r="C36" i="124"/>
  <c r="L32" i="124"/>
  <c r="K32" i="124"/>
  <c r="J32" i="124"/>
  <c r="I32" i="124"/>
  <c r="E32" i="124"/>
  <c r="D32" i="124"/>
  <c r="C32" i="124"/>
  <c r="L31" i="124"/>
  <c r="K31" i="124"/>
  <c r="J31" i="124"/>
  <c r="I31" i="124"/>
  <c r="E31" i="124"/>
  <c r="D31" i="124"/>
  <c r="C31" i="124"/>
  <c r="L30" i="124"/>
  <c r="K30" i="124"/>
  <c r="J30" i="124"/>
  <c r="I30" i="124"/>
  <c r="E30" i="124"/>
  <c r="D30" i="124"/>
  <c r="C30" i="124"/>
  <c r="L29" i="124"/>
  <c r="K29" i="124"/>
  <c r="J29" i="124"/>
  <c r="I29" i="124"/>
  <c r="E29" i="124"/>
  <c r="D29" i="124"/>
  <c r="C29" i="124"/>
  <c r="L28" i="124"/>
  <c r="K28" i="124"/>
  <c r="J28" i="124"/>
  <c r="I28" i="124"/>
  <c r="E28" i="124"/>
  <c r="D28" i="124"/>
  <c r="C28" i="124"/>
  <c r="L24" i="124"/>
  <c r="K24" i="124"/>
  <c r="J24" i="124"/>
  <c r="I24" i="124"/>
  <c r="E24" i="124"/>
  <c r="D24" i="124"/>
  <c r="C24" i="124"/>
  <c r="L23" i="124"/>
  <c r="K23" i="124"/>
  <c r="J23" i="124"/>
  <c r="I23" i="124"/>
  <c r="E23" i="124"/>
  <c r="D23" i="124"/>
  <c r="C23" i="124"/>
  <c r="L22" i="124"/>
  <c r="K22" i="124"/>
  <c r="J22" i="124"/>
  <c r="I22" i="124"/>
  <c r="E22" i="124"/>
  <c r="D22" i="124"/>
  <c r="C22" i="124"/>
  <c r="L21" i="124"/>
  <c r="K21" i="124"/>
  <c r="J21" i="124"/>
  <c r="I21" i="124"/>
  <c r="E21" i="124"/>
  <c r="D21" i="124"/>
  <c r="C21" i="124"/>
  <c r="L20" i="124"/>
  <c r="K20" i="124"/>
  <c r="J20" i="124"/>
  <c r="I20" i="124"/>
  <c r="E20" i="124"/>
  <c r="D20" i="124"/>
  <c r="C20" i="124"/>
  <c r="L19" i="124"/>
  <c r="K19" i="124"/>
  <c r="J19" i="124"/>
  <c r="I19" i="124"/>
  <c r="E19" i="124"/>
  <c r="D19" i="124"/>
  <c r="C19" i="124"/>
  <c r="L18" i="124"/>
  <c r="K18" i="124"/>
  <c r="J18" i="124"/>
  <c r="I18" i="124"/>
  <c r="E18" i="124"/>
  <c r="D18" i="124"/>
  <c r="C18" i="124"/>
  <c r="L17" i="124"/>
  <c r="K17" i="124"/>
  <c r="J17" i="124"/>
  <c r="I17" i="124"/>
  <c r="E17" i="124"/>
  <c r="D17" i="124"/>
  <c r="C17" i="124"/>
  <c r="L16" i="124"/>
  <c r="K16" i="124"/>
  <c r="J16" i="124"/>
  <c r="I16" i="124"/>
  <c r="E16" i="124"/>
  <c r="D16" i="124"/>
  <c r="C16" i="124"/>
  <c r="L15" i="124"/>
  <c r="K15" i="124"/>
  <c r="J15" i="124"/>
  <c r="I15" i="124"/>
  <c r="E15" i="124"/>
  <c r="D15" i="124"/>
  <c r="C15" i="124"/>
  <c r="L65" i="123"/>
  <c r="K65" i="123"/>
  <c r="J65" i="123"/>
  <c r="I65" i="123"/>
  <c r="H65" i="123"/>
  <c r="G65" i="123"/>
  <c r="F65" i="123"/>
  <c r="E65" i="123"/>
  <c r="D65" i="123"/>
  <c r="C65" i="123"/>
  <c r="L59" i="123"/>
  <c r="E59" i="123"/>
  <c r="D59" i="123"/>
  <c r="C59" i="123"/>
  <c r="L58" i="123"/>
  <c r="E58" i="123"/>
  <c r="D58" i="123"/>
  <c r="C58" i="123"/>
  <c r="L57" i="123"/>
  <c r="E57" i="123"/>
  <c r="D57" i="123"/>
  <c r="C57" i="123"/>
  <c r="L53" i="123"/>
  <c r="E53" i="123"/>
  <c r="D53" i="123"/>
  <c r="C53" i="123"/>
  <c r="L52" i="123"/>
  <c r="E52" i="123"/>
  <c r="D52" i="123"/>
  <c r="C52" i="123"/>
  <c r="L51" i="123"/>
  <c r="E51" i="123"/>
  <c r="D51" i="123"/>
  <c r="C51" i="123"/>
  <c r="L50" i="123"/>
  <c r="E50" i="123"/>
  <c r="D50" i="123"/>
  <c r="C50" i="123"/>
  <c r="L49" i="123"/>
  <c r="E49" i="123"/>
  <c r="D49" i="123"/>
  <c r="C49" i="123"/>
  <c r="E45" i="123"/>
  <c r="D45" i="123"/>
  <c r="C45" i="123"/>
  <c r="E44" i="123"/>
  <c r="D44" i="123"/>
  <c r="C44" i="123"/>
  <c r="E43" i="123"/>
  <c r="D43" i="123"/>
  <c r="C43" i="123"/>
  <c r="E42" i="123"/>
  <c r="D42" i="123"/>
  <c r="C42" i="123"/>
  <c r="E41" i="123"/>
  <c r="D41" i="123"/>
  <c r="C41" i="123"/>
  <c r="E40" i="123"/>
  <c r="D40" i="123"/>
  <c r="C40" i="123"/>
  <c r="E39" i="123"/>
  <c r="D39" i="123"/>
  <c r="C39" i="123"/>
  <c r="E38" i="123"/>
  <c r="D38" i="123"/>
  <c r="C38" i="123"/>
  <c r="E37" i="123"/>
  <c r="D37" i="123"/>
  <c r="C37" i="123"/>
  <c r="E36" i="123"/>
  <c r="D36" i="123"/>
  <c r="C36" i="123"/>
  <c r="L32" i="123"/>
  <c r="E32" i="123"/>
  <c r="D32" i="123"/>
  <c r="C32" i="123"/>
  <c r="L31" i="123"/>
  <c r="E31" i="123"/>
  <c r="D31" i="123"/>
  <c r="C31" i="123"/>
  <c r="L30" i="123"/>
  <c r="E30" i="123"/>
  <c r="D30" i="123"/>
  <c r="C30" i="123"/>
  <c r="L29" i="123"/>
  <c r="E29" i="123"/>
  <c r="D29" i="123"/>
  <c r="C29" i="123"/>
  <c r="L28" i="123"/>
  <c r="E28" i="123"/>
  <c r="D28" i="123"/>
  <c r="C28" i="123"/>
  <c r="L24" i="123"/>
  <c r="E24" i="123"/>
  <c r="D24" i="123"/>
  <c r="C24" i="123"/>
  <c r="L23" i="123"/>
  <c r="E23" i="123"/>
  <c r="D23" i="123"/>
  <c r="C23" i="123"/>
  <c r="L22" i="123"/>
  <c r="E22" i="123"/>
  <c r="D22" i="123"/>
  <c r="C22" i="123"/>
  <c r="L21" i="123"/>
  <c r="E21" i="123"/>
  <c r="D21" i="123"/>
  <c r="C21" i="123"/>
  <c r="L20" i="123"/>
  <c r="E20" i="123"/>
  <c r="D20" i="123"/>
  <c r="C20" i="123"/>
  <c r="L19" i="123"/>
  <c r="E19" i="123"/>
  <c r="D19" i="123"/>
  <c r="C19" i="123"/>
  <c r="L18" i="123"/>
  <c r="E18" i="123"/>
  <c r="D18" i="123"/>
  <c r="C18" i="123"/>
  <c r="L17" i="123"/>
  <c r="E17" i="123"/>
  <c r="D17" i="123"/>
  <c r="C17" i="123"/>
  <c r="L16" i="123"/>
  <c r="E16" i="123"/>
  <c r="D16" i="123"/>
  <c r="C16" i="123"/>
  <c r="L15" i="123"/>
  <c r="E15" i="123"/>
  <c r="D15" i="123"/>
  <c r="C15" i="123"/>
  <c r="L65" i="122"/>
  <c r="K65" i="122"/>
  <c r="J65" i="122"/>
  <c r="I65" i="122"/>
  <c r="H65" i="122"/>
  <c r="G65" i="122"/>
  <c r="F65" i="122"/>
  <c r="E65" i="122"/>
  <c r="D65" i="122"/>
  <c r="C65" i="122"/>
  <c r="L59" i="122"/>
  <c r="E59" i="122"/>
  <c r="D59" i="122"/>
  <c r="C59" i="122"/>
  <c r="L58" i="122"/>
  <c r="E58" i="122"/>
  <c r="D58" i="122"/>
  <c r="C58" i="122"/>
  <c r="L57" i="122"/>
  <c r="E57" i="122"/>
  <c r="D57" i="122"/>
  <c r="C57" i="122"/>
  <c r="L53" i="122"/>
  <c r="E53" i="122"/>
  <c r="D53" i="122"/>
  <c r="C53" i="122"/>
  <c r="L52" i="122"/>
  <c r="E52" i="122"/>
  <c r="D52" i="122"/>
  <c r="C52" i="122"/>
  <c r="L51" i="122"/>
  <c r="E51" i="122"/>
  <c r="D51" i="122"/>
  <c r="C51" i="122"/>
  <c r="L50" i="122"/>
  <c r="E50" i="122"/>
  <c r="D50" i="122"/>
  <c r="C50" i="122"/>
  <c r="L49" i="122"/>
  <c r="E49" i="122"/>
  <c r="D49" i="122"/>
  <c r="C49" i="122"/>
  <c r="E45" i="122"/>
  <c r="D45" i="122"/>
  <c r="C45" i="122"/>
  <c r="E44" i="122"/>
  <c r="D44" i="122"/>
  <c r="C44" i="122"/>
  <c r="E43" i="122"/>
  <c r="D43" i="122"/>
  <c r="C43" i="122"/>
  <c r="E42" i="122"/>
  <c r="D42" i="122"/>
  <c r="C42" i="122"/>
  <c r="E41" i="122"/>
  <c r="D41" i="122"/>
  <c r="C41" i="122"/>
  <c r="E40" i="122"/>
  <c r="D40" i="122"/>
  <c r="C40" i="122"/>
  <c r="E39" i="122"/>
  <c r="D39" i="122"/>
  <c r="C39" i="122"/>
  <c r="E38" i="122"/>
  <c r="D38" i="122"/>
  <c r="C38" i="122"/>
  <c r="E37" i="122"/>
  <c r="D37" i="122"/>
  <c r="C37" i="122"/>
  <c r="E36" i="122"/>
  <c r="D36" i="122"/>
  <c r="C36" i="122"/>
  <c r="L32" i="122"/>
  <c r="E32" i="122"/>
  <c r="D32" i="122"/>
  <c r="C32" i="122"/>
  <c r="L31" i="122"/>
  <c r="E31" i="122"/>
  <c r="D31" i="122"/>
  <c r="C31" i="122"/>
  <c r="L30" i="122"/>
  <c r="E30" i="122"/>
  <c r="D30" i="122"/>
  <c r="C30" i="122"/>
  <c r="L29" i="122"/>
  <c r="E29" i="122"/>
  <c r="D29" i="122"/>
  <c r="C29" i="122"/>
  <c r="L28" i="122"/>
  <c r="E28" i="122"/>
  <c r="D28" i="122"/>
  <c r="C28" i="122"/>
  <c r="L24" i="122"/>
  <c r="E24" i="122"/>
  <c r="D24" i="122"/>
  <c r="C24" i="122"/>
  <c r="L23" i="122"/>
  <c r="E23" i="122"/>
  <c r="D23" i="122"/>
  <c r="C23" i="122"/>
  <c r="L22" i="122"/>
  <c r="E22" i="122"/>
  <c r="D22" i="122"/>
  <c r="C22" i="122"/>
  <c r="L21" i="122"/>
  <c r="E21" i="122"/>
  <c r="D21" i="122"/>
  <c r="C21" i="122"/>
  <c r="L20" i="122"/>
  <c r="E20" i="122"/>
  <c r="D20" i="122"/>
  <c r="C20" i="122"/>
  <c r="L19" i="122"/>
  <c r="E19" i="122"/>
  <c r="D19" i="122"/>
  <c r="C19" i="122"/>
  <c r="L18" i="122"/>
  <c r="E18" i="122"/>
  <c r="D18" i="122"/>
  <c r="C18" i="122"/>
  <c r="L17" i="122"/>
  <c r="E17" i="122"/>
  <c r="D17" i="122"/>
  <c r="C17" i="122"/>
  <c r="L16" i="122"/>
  <c r="E16" i="122"/>
  <c r="D16" i="122"/>
  <c r="C16" i="122"/>
  <c r="L15" i="122"/>
  <c r="E15" i="122"/>
  <c r="D15" i="122"/>
  <c r="C15" i="122"/>
  <c r="L65" i="121"/>
  <c r="K65" i="121"/>
  <c r="J65" i="121"/>
  <c r="I65" i="121"/>
  <c r="H65" i="121"/>
  <c r="G65" i="121"/>
  <c r="F65" i="121"/>
  <c r="E65" i="121"/>
  <c r="D65" i="121"/>
  <c r="C65" i="121"/>
  <c r="L59" i="121"/>
  <c r="E59" i="121"/>
  <c r="D59" i="121"/>
  <c r="C59" i="121"/>
  <c r="L58" i="121"/>
  <c r="E58" i="121"/>
  <c r="D58" i="121"/>
  <c r="C58" i="121"/>
  <c r="L57" i="121"/>
  <c r="E57" i="121"/>
  <c r="D57" i="121"/>
  <c r="C57" i="121"/>
  <c r="L53" i="121"/>
  <c r="E53" i="121"/>
  <c r="D53" i="121"/>
  <c r="C53" i="121"/>
  <c r="L52" i="121"/>
  <c r="E52" i="121"/>
  <c r="D52" i="121"/>
  <c r="C52" i="121"/>
  <c r="L51" i="121"/>
  <c r="E51" i="121"/>
  <c r="D51" i="121"/>
  <c r="C51" i="121"/>
  <c r="L50" i="121"/>
  <c r="E50" i="121"/>
  <c r="D50" i="121"/>
  <c r="C50" i="121"/>
  <c r="L49" i="121"/>
  <c r="E49" i="121"/>
  <c r="D49" i="121"/>
  <c r="C49" i="121"/>
  <c r="E45" i="121"/>
  <c r="D45" i="121"/>
  <c r="C45" i="121"/>
  <c r="E44" i="121"/>
  <c r="D44" i="121"/>
  <c r="C44" i="121"/>
  <c r="E43" i="121"/>
  <c r="D43" i="121"/>
  <c r="C43" i="121"/>
  <c r="E42" i="121"/>
  <c r="D42" i="121"/>
  <c r="C42" i="121"/>
  <c r="E41" i="121"/>
  <c r="D41" i="121"/>
  <c r="C41" i="121"/>
  <c r="E40" i="121"/>
  <c r="D40" i="121"/>
  <c r="C40" i="121"/>
  <c r="E39" i="121"/>
  <c r="D39" i="121"/>
  <c r="C39" i="121"/>
  <c r="E38" i="121"/>
  <c r="D38" i="121"/>
  <c r="C38" i="121"/>
  <c r="E37" i="121"/>
  <c r="D37" i="121"/>
  <c r="C37" i="121"/>
  <c r="E36" i="121"/>
  <c r="D36" i="121"/>
  <c r="C36" i="121"/>
  <c r="L32" i="121"/>
  <c r="E32" i="121"/>
  <c r="D32" i="121"/>
  <c r="C32" i="121"/>
  <c r="L31" i="121"/>
  <c r="E31" i="121"/>
  <c r="D31" i="121"/>
  <c r="C31" i="121"/>
  <c r="L30" i="121"/>
  <c r="E30" i="121"/>
  <c r="D30" i="121"/>
  <c r="C30" i="121"/>
  <c r="L29" i="121"/>
  <c r="E29" i="121"/>
  <c r="D29" i="121"/>
  <c r="C29" i="121"/>
  <c r="L28" i="121"/>
  <c r="E28" i="121"/>
  <c r="D28" i="121"/>
  <c r="C28" i="121"/>
  <c r="L24" i="121"/>
  <c r="E24" i="121"/>
  <c r="D24" i="121"/>
  <c r="C24" i="121"/>
  <c r="L23" i="121"/>
  <c r="E23" i="121"/>
  <c r="D23" i="121"/>
  <c r="C23" i="121"/>
  <c r="L22" i="121"/>
  <c r="E22" i="121"/>
  <c r="D22" i="121"/>
  <c r="C22" i="121"/>
  <c r="L21" i="121"/>
  <c r="E21" i="121"/>
  <c r="D21" i="121"/>
  <c r="C21" i="121"/>
  <c r="L20" i="121"/>
  <c r="E20" i="121"/>
  <c r="D20" i="121"/>
  <c r="C20" i="121"/>
  <c r="L19" i="121"/>
  <c r="E19" i="121"/>
  <c r="D19" i="121"/>
  <c r="C19" i="121"/>
  <c r="L18" i="121"/>
  <c r="E18" i="121"/>
  <c r="D18" i="121"/>
  <c r="C18" i="121"/>
  <c r="L17" i="121"/>
  <c r="E17" i="121"/>
  <c r="D17" i="121"/>
  <c r="C17" i="121"/>
  <c r="L16" i="121"/>
  <c r="E16" i="121"/>
  <c r="D16" i="121"/>
  <c r="C16" i="121"/>
  <c r="L15" i="121"/>
  <c r="E15" i="121"/>
  <c r="D15" i="121"/>
  <c r="C15" i="121"/>
  <c r="L65" i="120"/>
  <c r="K65" i="120"/>
  <c r="J65" i="120"/>
  <c r="I65" i="120"/>
  <c r="H65" i="120"/>
  <c r="G65" i="120"/>
  <c r="F65" i="120"/>
  <c r="E65" i="120"/>
  <c r="D65" i="120"/>
  <c r="C65" i="120"/>
  <c r="L59" i="120"/>
  <c r="K59" i="120"/>
  <c r="J59" i="120"/>
  <c r="I59" i="120"/>
  <c r="H59" i="120"/>
  <c r="G59" i="120"/>
  <c r="F59" i="120"/>
  <c r="L58" i="120"/>
  <c r="K58" i="120"/>
  <c r="J58" i="120"/>
  <c r="I58" i="120"/>
  <c r="H58" i="120"/>
  <c r="G58" i="120"/>
  <c r="F58" i="120"/>
  <c r="L57" i="120"/>
  <c r="K57" i="120"/>
  <c r="J57" i="120"/>
  <c r="I57" i="120"/>
  <c r="H57" i="120"/>
  <c r="G57" i="120"/>
  <c r="F57" i="120"/>
  <c r="L53" i="120"/>
  <c r="K53" i="120"/>
  <c r="J53" i="120"/>
  <c r="I53" i="120"/>
  <c r="H53" i="120"/>
  <c r="G53" i="120"/>
  <c r="F53" i="120"/>
  <c r="L52" i="120"/>
  <c r="K52" i="120"/>
  <c r="J52" i="120"/>
  <c r="I52" i="120"/>
  <c r="H52" i="120"/>
  <c r="G52" i="120"/>
  <c r="F52" i="120"/>
  <c r="L51" i="120"/>
  <c r="K51" i="120"/>
  <c r="J51" i="120"/>
  <c r="I51" i="120"/>
  <c r="H51" i="120"/>
  <c r="G51" i="120"/>
  <c r="F51" i="120"/>
  <c r="L50" i="120"/>
  <c r="K50" i="120"/>
  <c r="J50" i="120"/>
  <c r="I50" i="120"/>
  <c r="H50" i="120"/>
  <c r="G50" i="120"/>
  <c r="F50" i="120"/>
  <c r="L49" i="120"/>
  <c r="K49" i="120"/>
  <c r="J49" i="120"/>
  <c r="I49" i="120"/>
  <c r="H49" i="120"/>
  <c r="G49" i="120"/>
  <c r="F49" i="120"/>
  <c r="K45" i="120"/>
  <c r="J45" i="120"/>
  <c r="I45" i="120"/>
  <c r="H45" i="120"/>
  <c r="G45" i="120"/>
  <c r="F45" i="120"/>
  <c r="K44" i="120"/>
  <c r="J44" i="120"/>
  <c r="I44" i="120"/>
  <c r="H44" i="120"/>
  <c r="G44" i="120"/>
  <c r="F44" i="120"/>
  <c r="K43" i="120"/>
  <c r="J43" i="120"/>
  <c r="I43" i="120"/>
  <c r="H43" i="120"/>
  <c r="G43" i="120"/>
  <c r="F43" i="120"/>
  <c r="K42" i="120"/>
  <c r="J42" i="120"/>
  <c r="I42" i="120"/>
  <c r="H42" i="120"/>
  <c r="G42" i="120"/>
  <c r="F42" i="120"/>
  <c r="K41" i="120"/>
  <c r="J41" i="120"/>
  <c r="I41" i="120"/>
  <c r="H41" i="120"/>
  <c r="G41" i="120"/>
  <c r="F41" i="120"/>
  <c r="K40" i="120"/>
  <c r="J40" i="120"/>
  <c r="I40" i="120"/>
  <c r="H40" i="120"/>
  <c r="G40" i="120"/>
  <c r="F40" i="120"/>
  <c r="K39" i="120"/>
  <c r="J39" i="120"/>
  <c r="I39" i="120"/>
  <c r="H39" i="120"/>
  <c r="G39" i="120"/>
  <c r="F39" i="120"/>
  <c r="K38" i="120"/>
  <c r="J38" i="120"/>
  <c r="I38" i="120"/>
  <c r="H38" i="120"/>
  <c r="G38" i="120"/>
  <c r="F38" i="120"/>
  <c r="K37" i="120"/>
  <c r="J37" i="120"/>
  <c r="I37" i="120"/>
  <c r="H37" i="120"/>
  <c r="G37" i="120"/>
  <c r="F37" i="120"/>
  <c r="K36" i="120"/>
  <c r="J36" i="120"/>
  <c r="I36" i="120"/>
  <c r="H36" i="120"/>
  <c r="G36" i="120"/>
  <c r="F36" i="120"/>
  <c r="L32" i="120"/>
  <c r="K32" i="120"/>
  <c r="J32" i="120"/>
  <c r="I32" i="120"/>
  <c r="H32" i="120"/>
  <c r="G32" i="120"/>
  <c r="F32" i="120"/>
  <c r="L31" i="120"/>
  <c r="K31" i="120"/>
  <c r="J31" i="120"/>
  <c r="I31" i="120"/>
  <c r="H31" i="120"/>
  <c r="G31" i="120"/>
  <c r="F31" i="120"/>
  <c r="L30" i="120"/>
  <c r="K30" i="120"/>
  <c r="J30" i="120"/>
  <c r="I30" i="120"/>
  <c r="H30" i="120"/>
  <c r="G30" i="120"/>
  <c r="F30" i="120"/>
  <c r="L29" i="120"/>
  <c r="K29" i="120"/>
  <c r="J29" i="120"/>
  <c r="I29" i="120"/>
  <c r="H29" i="120"/>
  <c r="G29" i="120"/>
  <c r="F29" i="120"/>
  <c r="L28" i="120"/>
  <c r="K28" i="120"/>
  <c r="J28" i="120"/>
  <c r="I28" i="120"/>
  <c r="H28" i="120"/>
  <c r="G28" i="120"/>
  <c r="F28" i="120"/>
  <c r="L24" i="120"/>
  <c r="K24" i="120"/>
  <c r="J24" i="120"/>
  <c r="I24" i="120"/>
  <c r="H24" i="120"/>
  <c r="G24" i="120"/>
  <c r="F24" i="120"/>
  <c r="L23" i="120"/>
  <c r="K23" i="120"/>
  <c r="J23" i="120"/>
  <c r="I23" i="120"/>
  <c r="H23" i="120"/>
  <c r="G23" i="120"/>
  <c r="F23" i="120"/>
  <c r="L22" i="120"/>
  <c r="K22" i="120"/>
  <c r="J22" i="120"/>
  <c r="I22" i="120"/>
  <c r="H22" i="120"/>
  <c r="G22" i="120"/>
  <c r="F22" i="120"/>
  <c r="L21" i="120"/>
  <c r="K21" i="120"/>
  <c r="J21" i="120"/>
  <c r="I21" i="120"/>
  <c r="H21" i="120"/>
  <c r="G21" i="120"/>
  <c r="F21" i="120"/>
  <c r="L20" i="120"/>
  <c r="K20" i="120"/>
  <c r="J20" i="120"/>
  <c r="I20" i="120"/>
  <c r="H20" i="120"/>
  <c r="G20" i="120"/>
  <c r="F20" i="120"/>
  <c r="L19" i="120"/>
  <c r="K19" i="120"/>
  <c r="J19" i="120"/>
  <c r="I19" i="120"/>
  <c r="H19" i="120"/>
  <c r="G19" i="120"/>
  <c r="F19" i="120"/>
  <c r="L18" i="120"/>
  <c r="K18" i="120"/>
  <c r="J18" i="120"/>
  <c r="I18" i="120"/>
  <c r="H18" i="120"/>
  <c r="G18" i="120"/>
  <c r="F18" i="120"/>
  <c r="L17" i="120"/>
  <c r="K17" i="120"/>
  <c r="J17" i="120"/>
  <c r="I17" i="120"/>
  <c r="H17" i="120"/>
  <c r="G17" i="120"/>
  <c r="F17" i="120"/>
  <c r="L16" i="120"/>
  <c r="K16" i="120"/>
  <c r="J16" i="120"/>
  <c r="I16" i="120"/>
  <c r="H16" i="120"/>
  <c r="G16" i="120"/>
  <c r="F16" i="120"/>
  <c r="L15" i="120"/>
  <c r="K15" i="120"/>
  <c r="J15" i="120"/>
  <c r="I15" i="120"/>
  <c r="H15" i="120"/>
  <c r="G15" i="120"/>
  <c r="F15" i="120"/>
  <c r="L65" i="119"/>
  <c r="K65" i="119"/>
  <c r="J65" i="119"/>
  <c r="I65" i="119"/>
  <c r="H65" i="119"/>
  <c r="G65" i="119"/>
  <c r="F65" i="119"/>
  <c r="E65" i="119"/>
  <c r="D65" i="119"/>
  <c r="C65" i="119"/>
  <c r="L59" i="119"/>
  <c r="E59" i="119"/>
  <c r="D59" i="119"/>
  <c r="C59" i="119"/>
  <c r="L58" i="119"/>
  <c r="E58" i="119"/>
  <c r="D58" i="119"/>
  <c r="C58" i="119"/>
  <c r="L57" i="119"/>
  <c r="E57" i="119"/>
  <c r="D57" i="119"/>
  <c r="C57" i="119"/>
  <c r="L53" i="119"/>
  <c r="E53" i="119"/>
  <c r="D53" i="119"/>
  <c r="C53" i="119"/>
  <c r="L52" i="119"/>
  <c r="E52" i="119"/>
  <c r="D52" i="119"/>
  <c r="C52" i="119"/>
  <c r="L51" i="119"/>
  <c r="E51" i="119"/>
  <c r="D51" i="119"/>
  <c r="C51" i="119"/>
  <c r="L50" i="119"/>
  <c r="E50" i="119"/>
  <c r="D50" i="119"/>
  <c r="C50" i="119"/>
  <c r="L49" i="119"/>
  <c r="E49" i="119"/>
  <c r="D49" i="119"/>
  <c r="C49" i="119"/>
  <c r="E45" i="119"/>
  <c r="D45" i="119"/>
  <c r="C45" i="119"/>
  <c r="E44" i="119"/>
  <c r="D44" i="119"/>
  <c r="C44" i="119"/>
  <c r="E43" i="119"/>
  <c r="D43" i="119"/>
  <c r="C43" i="119"/>
  <c r="E42" i="119"/>
  <c r="D42" i="119"/>
  <c r="C42" i="119"/>
  <c r="E41" i="119"/>
  <c r="D41" i="119"/>
  <c r="C41" i="119"/>
  <c r="E40" i="119"/>
  <c r="D40" i="119"/>
  <c r="C40" i="119"/>
  <c r="E39" i="119"/>
  <c r="D39" i="119"/>
  <c r="C39" i="119"/>
  <c r="E38" i="119"/>
  <c r="D38" i="119"/>
  <c r="C38" i="119"/>
  <c r="E37" i="119"/>
  <c r="D37" i="119"/>
  <c r="C37" i="119"/>
  <c r="E36" i="119"/>
  <c r="D36" i="119"/>
  <c r="C36" i="119"/>
  <c r="L32" i="119"/>
  <c r="E32" i="119"/>
  <c r="D32" i="119"/>
  <c r="C32" i="119"/>
  <c r="L31" i="119"/>
  <c r="E31" i="119"/>
  <c r="D31" i="119"/>
  <c r="C31" i="119"/>
  <c r="L30" i="119"/>
  <c r="E30" i="119"/>
  <c r="D30" i="119"/>
  <c r="C30" i="119"/>
  <c r="L29" i="119"/>
  <c r="E29" i="119"/>
  <c r="D29" i="119"/>
  <c r="C29" i="119"/>
  <c r="L28" i="119"/>
  <c r="E28" i="119"/>
  <c r="D28" i="119"/>
  <c r="C28" i="119"/>
  <c r="L24" i="119"/>
  <c r="E24" i="119"/>
  <c r="D24" i="119"/>
  <c r="C24" i="119"/>
  <c r="L23" i="119"/>
  <c r="E23" i="119"/>
  <c r="D23" i="119"/>
  <c r="C23" i="119"/>
  <c r="L22" i="119"/>
  <c r="E22" i="119"/>
  <c r="D22" i="119"/>
  <c r="C22" i="119"/>
  <c r="L21" i="119"/>
  <c r="E21" i="119"/>
  <c r="D21" i="119"/>
  <c r="C21" i="119"/>
  <c r="L20" i="119"/>
  <c r="E20" i="119"/>
  <c r="D20" i="119"/>
  <c r="C20" i="119"/>
  <c r="L19" i="119"/>
  <c r="E19" i="119"/>
  <c r="D19" i="119"/>
  <c r="C19" i="119"/>
  <c r="L18" i="119"/>
  <c r="E18" i="119"/>
  <c r="D18" i="119"/>
  <c r="C18" i="119"/>
  <c r="L17" i="119"/>
  <c r="E17" i="119"/>
  <c r="D17" i="119"/>
  <c r="C17" i="119"/>
  <c r="L16" i="119"/>
  <c r="E16" i="119"/>
  <c r="D16" i="119"/>
  <c r="C16" i="119"/>
  <c r="L15" i="119"/>
  <c r="E15" i="119"/>
  <c r="D15" i="119"/>
  <c r="C15" i="119"/>
  <c r="L65" i="118"/>
  <c r="K65" i="118"/>
  <c r="J65" i="118"/>
  <c r="I65" i="118"/>
  <c r="H65" i="118"/>
  <c r="G65" i="118"/>
  <c r="F65" i="118"/>
  <c r="E65" i="118"/>
  <c r="D65" i="118"/>
  <c r="C65" i="118"/>
  <c r="L59" i="118"/>
  <c r="E59" i="118"/>
  <c r="D59" i="118"/>
  <c r="C59" i="118"/>
  <c r="L58" i="118"/>
  <c r="E58" i="118"/>
  <c r="D58" i="118"/>
  <c r="C58" i="118"/>
  <c r="L57" i="118"/>
  <c r="E57" i="118"/>
  <c r="D57" i="118"/>
  <c r="C57" i="118"/>
  <c r="L53" i="118"/>
  <c r="E53" i="118"/>
  <c r="D53" i="118"/>
  <c r="C53" i="118"/>
  <c r="L52" i="118"/>
  <c r="E52" i="118"/>
  <c r="D52" i="118"/>
  <c r="C52" i="118"/>
  <c r="L51" i="118"/>
  <c r="E51" i="118"/>
  <c r="D51" i="118"/>
  <c r="C51" i="118"/>
  <c r="L50" i="118"/>
  <c r="E50" i="118"/>
  <c r="D50" i="118"/>
  <c r="C50" i="118"/>
  <c r="L49" i="118"/>
  <c r="E49" i="118"/>
  <c r="D49" i="118"/>
  <c r="C49" i="118"/>
  <c r="E45" i="118"/>
  <c r="D45" i="118"/>
  <c r="C45" i="118"/>
  <c r="E44" i="118"/>
  <c r="D44" i="118"/>
  <c r="C44" i="118"/>
  <c r="E43" i="118"/>
  <c r="D43" i="118"/>
  <c r="C43" i="118"/>
  <c r="E42" i="118"/>
  <c r="D42" i="118"/>
  <c r="C42" i="118"/>
  <c r="E41" i="118"/>
  <c r="D41" i="118"/>
  <c r="C41" i="118"/>
  <c r="E40" i="118"/>
  <c r="D40" i="118"/>
  <c r="C40" i="118"/>
  <c r="E39" i="118"/>
  <c r="D39" i="118"/>
  <c r="C39" i="118"/>
  <c r="E38" i="118"/>
  <c r="D38" i="118"/>
  <c r="C38" i="118"/>
  <c r="E37" i="118"/>
  <c r="D37" i="118"/>
  <c r="C37" i="118"/>
  <c r="E36" i="118"/>
  <c r="D36" i="118"/>
  <c r="C36" i="118"/>
  <c r="L32" i="118"/>
  <c r="E32" i="118"/>
  <c r="D32" i="118"/>
  <c r="C32" i="118"/>
  <c r="L31" i="118"/>
  <c r="E31" i="118"/>
  <c r="D31" i="118"/>
  <c r="C31" i="118"/>
  <c r="L30" i="118"/>
  <c r="E30" i="118"/>
  <c r="D30" i="118"/>
  <c r="C30" i="118"/>
  <c r="L29" i="118"/>
  <c r="E29" i="118"/>
  <c r="D29" i="118"/>
  <c r="C29" i="118"/>
  <c r="L28" i="118"/>
  <c r="E28" i="118"/>
  <c r="D28" i="118"/>
  <c r="C28" i="118"/>
  <c r="L24" i="118"/>
  <c r="E24" i="118"/>
  <c r="D24" i="118"/>
  <c r="C24" i="118"/>
  <c r="L23" i="118"/>
  <c r="E23" i="118"/>
  <c r="D23" i="118"/>
  <c r="C23" i="118"/>
  <c r="L22" i="118"/>
  <c r="E22" i="118"/>
  <c r="D22" i="118"/>
  <c r="C22" i="118"/>
  <c r="L21" i="118"/>
  <c r="E21" i="118"/>
  <c r="D21" i="118"/>
  <c r="C21" i="118"/>
  <c r="L20" i="118"/>
  <c r="E20" i="118"/>
  <c r="D20" i="118"/>
  <c r="C20" i="118"/>
  <c r="L19" i="118"/>
  <c r="E19" i="118"/>
  <c r="D19" i="118"/>
  <c r="C19" i="118"/>
  <c r="L18" i="118"/>
  <c r="E18" i="118"/>
  <c r="D18" i="118"/>
  <c r="C18" i="118"/>
  <c r="L17" i="118"/>
  <c r="E17" i="118"/>
  <c r="D17" i="118"/>
  <c r="C17" i="118"/>
  <c r="L16" i="118"/>
  <c r="E16" i="118"/>
  <c r="D16" i="118"/>
  <c r="C16" i="118"/>
  <c r="L15" i="118"/>
  <c r="E15" i="118"/>
  <c r="D15" i="118"/>
  <c r="C15" i="118"/>
  <c r="L65" i="117"/>
  <c r="K65" i="117"/>
  <c r="J65" i="117"/>
  <c r="I65" i="117"/>
  <c r="H65" i="117"/>
  <c r="G65" i="117"/>
  <c r="F65" i="117"/>
  <c r="E65" i="117"/>
  <c r="D65" i="117"/>
  <c r="C65" i="117"/>
  <c r="L59" i="117"/>
  <c r="K59" i="117"/>
  <c r="J59" i="117"/>
  <c r="I59" i="117"/>
  <c r="H59" i="117"/>
  <c r="G59" i="117"/>
  <c r="F59" i="117"/>
  <c r="E59" i="117"/>
  <c r="D59" i="117"/>
  <c r="C59" i="117"/>
  <c r="L58" i="117"/>
  <c r="K58" i="117"/>
  <c r="J58" i="117"/>
  <c r="I58" i="117"/>
  <c r="H58" i="117"/>
  <c r="G58" i="117"/>
  <c r="F58" i="117"/>
  <c r="E58" i="117"/>
  <c r="D58" i="117"/>
  <c r="C58" i="117"/>
  <c r="L57" i="117"/>
  <c r="K57" i="117"/>
  <c r="J57" i="117"/>
  <c r="I57" i="117"/>
  <c r="H57" i="117"/>
  <c r="G57" i="117"/>
  <c r="F57" i="117"/>
  <c r="E57" i="117"/>
  <c r="D57" i="117"/>
  <c r="C57" i="117"/>
  <c r="L53" i="117"/>
  <c r="K53" i="117"/>
  <c r="J53" i="117"/>
  <c r="I53" i="117"/>
  <c r="H53" i="117"/>
  <c r="G53" i="117"/>
  <c r="F53" i="117"/>
  <c r="E53" i="117"/>
  <c r="D53" i="117"/>
  <c r="C53" i="117"/>
  <c r="L52" i="117"/>
  <c r="K52" i="117"/>
  <c r="J52" i="117"/>
  <c r="I52" i="117"/>
  <c r="H52" i="117"/>
  <c r="G52" i="117"/>
  <c r="F52" i="117"/>
  <c r="E52" i="117"/>
  <c r="D52" i="117"/>
  <c r="C52" i="117"/>
  <c r="L51" i="117"/>
  <c r="K51" i="117"/>
  <c r="J51" i="117"/>
  <c r="I51" i="117"/>
  <c r="H51" i="117"/>
  <c r="G51" i="117"/>
  <c r="F51" i="117"/>
  <c r="E51" i="117"/>
  <c r="D51" i="117"/>
  <c r="C51" i="117"/>
  <c r="L50" i="117"/>
  <c r="K50" i="117"/>
  <c r="J50" i="117"/>
  <c r="I50" i="117"/>
  <c r="H50" i="117"/>
  <c r="G50" i="117"/>
  <c r="F50" i="117"/>
  <c r="E50" i="117"/>
  <c r="D50" i="117"/>
  <c r="C50" i="117"/>
  <c r="L49" i="117"/>
  <c r="K49" i="117"/>
  <c r="J49" i="117"/>
  <c r="I49" i="117"/>
  <c r="H49" i="117"/>
  <c r="G49" i="117"/>
  <c r="F49" i="117"/>
  <c r="E49" i="117"/>
  <c r="D49" i="117"/>
  <c r="C49" i="117"/>
  <c r="K45" i="117"/>
  <c r="J45" i="117"/>
  <c r="I45" i="117"/>
  <c r="H45" i="117"/>
  <c r="G45" i="117"/>
  <c r="F45" i="117"/>
  <c r="E45" i="117"/>
  <c r="D45" i="117"/>
  <c r="C45" i="117"/>
  <c r="K44" i="117"/>
  <c r="J44" i="117"/>
  <c r="I44" i="117"/>
  <c r="H44" i="117"/>
  <c r="G44" i="117"/>
  <c r="F44" i="117"/>
  <c r="E44" i="117"/>
  <c r="D44" i="117"/>
  <c r="C44" i="117"/>
  <c r="K43" i="117"/>
  <c r="J43" i="117"/>
  <c r="I43" i="117"/>
  <c r="H43" i="117"/>
  <c r="G43" i="117"/>
  <c r="F43" i="117"/>
  <c r="E43" i="117"/>
  <c r="D43" i="117"/>
  <c r="C43" i="117"/>
  <c r="K42" i="117"/>
  <c r="J42" i="117"/>
  <c r="I42" i="117"/>
  <c r="H42" i="117"/>
  <c r="G42" i="117"/>
  <c r="F42" i="117"/>
  <c r="E42" i="117"/>
  <c r="D42" i="117"/>
  <c r="C42" i="117"/>
  <c r="K41" i="117"/>
  <c r="J41" i="117"/>
  <c r="I41" i="117"/>
  <c r="H41" i="117"/>
  <c r="G41" i="117"/>
  <c r="F41" i="117"/>
  <c r="E41" i="117"/>
  <c r="D41" i="117"/>
  <c r="C41" i="117"/>
  <c r="K40" i="117"/>
  <c r="J40" i="117"/>
  <c r="I40" i="117"/>
  <c r="H40" i="117"/>
  <c r="G40" i="117"/>
  <c r="F40" i="117"/>
  <c r="E40" i="117"/>
  <c r="D40" i="117"/>
  <c r="C40" i="117"/>
  <c r="K39" i="117"/>
  <c r="J39" i="117"/>
  <c r="I39" i="117"/>
  <c r="H39" i="117"/>
  <c r="G39" i="117"/>
  <c r="F39" i="117"/>
  <c r="E39" i="117"/>
  <c r="D39" i="117"/>
  <c r="C39" i="117"/>
  <c r="K38" i="117"/>
  <c r="J38" i="117"/>
  <c r="I38" i="117"/>
  <c r="H38" i="117"/>
  <c r="G38" i="117"/>
  <c r="F38" i="117"/>
  <c r="E38" i="117"/>
  <c r="D38" i="117"/>
  <c r="C38" i="117"/>
  <c r="K37" i="117"/>
  <c r="J37" i="117"/>
  <c r="I37" i="117"/>
  <c r="H37" i="117"/>
  <c r="G37" i="117"/>
  <c r="F37" i="117"/>
  <c r="E37" i="117"/>
  <c r="D37" i="117"/>
  <c r="C37" i="117"/>
  <c r="K36" i="117"/>
  <c r="J36" i="117"/>
  <c r="I36" i="117"/>
  <c r="H36" i="117"/>
  <c r="G36" i="117"/>
  <c r="F36" i="117"/>
  <c r="E36" i="117"/>
  <c r="D36" i="117"/>
  <c r="C36" i="117"/>
  <c r="L32" i="117"/>
  <c r="K32" i="117"/>
  <c r="J32" i="117"/>
  <c r="I32" i="117"/>
  <c r="H32" i="117"/>
  <c r="G32" i="117"/>
  <c r="F32" i="117"/>
  <c r="E32" i="117"/>
  <c r="D32" i="117"/>
  <c r="C32" i="117"/>
  <c r="L31" i="117"/>
  <c r="K31" i="117"/>
  <c r="J31" i="117"/>
  <c r="I31" i="117"/>
  <c r="H31" i="117"/>
  <c r="G31" i="117"/>
  <c r="F31" i="117"/>
  <c r="E31" i="117"/>
  <c r="D31" i="117"/>
  <c r="C31" i="117"/>
  <c r="L30" i="117"/>
  <c r="K30" i="117"/>
  <c r="J30" i="117"/>
  <c r="I30" i="117"/>
  <c r="H30" i="117"/>
  <c r="G30" i="117"/>
  <c r="F30" i="117"/>
  <c r="E30" i="117"/>
  <c r="D30" i="117"/>
  <c r="C30" i="117"/>
  <c r="L29" i="117"/>
  <c r="K29" i="117"/>
  <c r="J29" i="117"/>
  <c r="I29" i="117"/>
  <c r="H29" i="117"/>
  <c r="G29" i="117"/>
  <c r="F29" i="117"/>
  <c r="E29" i="117"/>
  <c r="D29" i="117"/>
  <c r="C29" i="117"/>
  <c r="L28" i="117"/>
  <c r="K28" i="117"/>
  <c r="J28" i="117"/>
  <c r="I28" i="117"/>
  <c r="H28" i="117"/>
  <c r="G28" i="117"/>
  <c r="F28" i="117"/>
  <c r="E28" i="117"/>
  <c r="D28" i="117"/>
  <c r="C28" i="117"/>
  <c r="L24" i="117"/>
  <c r="K24" i="117"/>
  <c r="J24" i="117"/>
  <c r="I24" i="117"/>
  <c r="H24" i="117"/>
  <c r="G24" i="117"/>
  <c r="F24" i="117"/>
  <c r="E24" i="117"/>
  <c r="D24" i="117"/>
  <c r="C24" i="117"/>
  <c r="L23" i="117"/>
  <c r="K23" i="117"/>
  <c r="J23" i="117"/>
  <c r="I23" i="117"/>
  <c r="H23" i="117"/>
  <c r="G23" i="117"/>
  <c r="F23" i="117"/>
  <c r="E23" i="117"/>
  <c r="D23" i="117"/>
  <c r="C23" i="117"/>
  <c r="L22" i="117"/>
  <c r="K22" i="117"/>
  <c r="J22" i="117"/>
  <c r="I22" i="117"/>
  <c r="H22" i="117"/>
  <c r="G22" i="117"/>
  <c r="F22" i="117"/>
  <c r="E22" i="117"/>
  <c r="D22" i="117"/>
  <c r="C22" i="117"/>
  <c r="L21" i="117"/>
  <c r="K21" i="117"/>
  <c r="J21" i="117"/>
  <c r="I21" i="117"/>
  <c r="H21" i="117"/>
  <c r="G21" i="117"/>
  <c r="F21" i="117"/>
  <c r="E21" i="117"/>
  <c r="D21" i="117"/>
  <c r="C21" i="117"/>
  <c r="L20" i="117"/>
  <c r="K20" i="117"/>
  <c r="J20" i="117"/>
  <c r="I20" i="117"/>
  <c r="H20" i="117"/>
  <c r="G20" i="117"/>
  <c r="F20" i="117"/>
  <c r="E20" i="117"/>
  <c r="D20" i="117"/>
  <c r="C20" i="117"/>
  <c r="L19" i="117"/>
  <c r="K19" i="117"/>
  <c r="J19" i="117"/>
  <c r="I19" i="117"/>
  <c r="H19" i="117"/>
  <c r="G19" i="117"/>
  <c r="F19" i="117"/>
  <c r="E19" i="117"/>
  <c r="D19" i="117"/>
  <c r="C19" i="117"/>
  <c r="L18" i="117"/>
  <c r="K18" i="117"/>
  <c r="J18" i="117"/>
  <c r="I18" i="117"/>
  <c r="H18" i="117"/>
  <c r="G18" i="117"/>
  <c r="F18" i="117"/>
  <c r="E18" i="117"/>
  <c r="D18" i="117"/>
  <c r="C18" i="117"/>
  <c r="L17" i="117"/>
  <c r="K17" i="117"/>
  <c r="J17" i="117"/>
  <c r="I17" i="117"/>
  <c r="H17" i="117"/>
  <c r="G17" i="117"/>
  <c r="F17" i="117"/>
  <c r="E17" i="117"/>
  <c r="D17" i="117"/>
  <c r="C17" i="117"/>
  <c r="L16" i="117"/>
  <c r="K16" i="117"/>
  <c r="J16" i="117"/>
  <c r="I16" i="117"/>
  <c r="H16" i="117"/>
  <c r="G16" i="117"/>
  <c r="F16" i="117"/>
  <c r="E16" i="117"/>
  <c r="D16" i="117"/>
  <c r="C16" i="117"/>
  <c r="L15" i="117"/>
  <c r="K15" i="117"/>
  <c r="J15" i="117"/>
  <c r="I15" i="117"/>
  <c r="H15" i="117"/>
  <c r="G15" i="117"/>
  <c r="F15" i="117"/>
  <c r="E15" i="117"/>
  <c r="D15" i="117"/>
  <c r="C15" i="117"/>
  <c r="L65" i="116"/>
  <c r="K65" i="116"/>
  <c r="J65" i="116"/>
  <c r="I65" i="116"/>
  <c r="H65" i="116"/>
  <c r="G65" i="116"/>
  <c r="F65" i="116"/>
  <c r="E65" i="116"/>
  <c r="D65" i="116"/>
  <c r="C65" i="116"/>
  <c r="L59" i="116"/>
  <c r="K59" i="116"/>
  <c r="J59" i="116"/>
  <c r="I59" i="116"/>
  <c r="H59" i="116"/>
  <c r="G59" i="116"/>
  <c r="F59" i="116"/>
  <c r="E59" i="116"/>
  <c r="D59" i="116"/>
  <c r="C59" i="116"/>
  <c r="L58" i="116"/>
  <c r="K58" i="116"/>
  <c r="J58" i="116"/>
  <c r="I58" i="116"/>
  <c r="H58" i="116"/>
  <c r="G58" i="116"/>
  <c r="F58" i="116"/>
  <c r="E58" i="116"/>
  <c r="D58" i="116"/>
  <c r="C58" i="116"/>
  <c r="L57" i="116"/>
  <c r="K57" i="116"/>
  <c r="J57" i="116"/>
  <c r="I57" i="116"/>
  <c r="H57" i="116"/>
  <c r="G57" i="116"/>
  <c r="F57" i="116"/>
  <c r="E57" i="116"/>
  <c r="D57" i="116"/>
  <c r="C57" i="116"/>
  <c r="L53" i="116"/>
  <c r="K53" i="116"/>
  <c r="J53" i="116"/>
  <c r="I53" i="116"/>
  <c r="H53" i="116"/>
  <c r="G53" i="116"/>
  <c r="F53" i="116"/>
  <c r="E53" i="116"/>
  <c r="D53" i="116"/>
  <c r="C53" i="116"/>
  <c r="L52" i="116"/>
  <c r="K52" i="116"/>
  <c r="J52" i="116"/>
  <c r="I52" i="116"/>
  <c r="H52" i="116"/>
  <c r="G52" i="116"/>
  <c r="F52" i="116"/>
  <c r="E52" i="116"/>
  <c r="D52" i="116"/>
  <c r="C52" i="116"/>
  <c r="L51" i="116"/>
  <c r="K51" i="116"/>
  <c r="J51" i="116"/>
  <c r="I51" i="116"/>
  <c r="H51" i="116"/>
  <c r="G51" i="116"/>
  <c r="F51" i="116"/>
  <c r="E51" i="116"/>
  <c r="D51" i="116"/>
  <c r="C51" i="116"/>
  <c r="L50" i="116"/>
  <c r="K50" i="116"/>
  <c r="J50" i="116"/>
  <c r="I50" i="116"/>
  <c r="H50" i="116"/>
  <c r="G50" i="116"/>
  <c r="F50" i="116"/>
  <c r="E50" i="116"/>
  <c r="D50" i="116"/>
  <c r="C50" i="116"/>
  <c r="L49" i="116"/>
  <c r="K49" i="116"/>
  <c r="J49" i="116"/>
  <c r="I49" i="116"/>
  <c r="H49" i="116"/>
  <c r="G49" i="116"/>
  <c r="F49" i="116"/>
  <c r="E49" i="116"/>
  <c r="D49" i="116"/>
  <c r="C49" i="116"/>
  <c r="K45" i="116"/>
  <c r="J45" i="116"/>
  <c r="I45" i="116"/>
  <c r="H45" i="116"/>
  <c r="G45" i="116"/>
  <c r="F45" i="116"/>
  <c r="E45" i="116"/>
  <c r="D45" i="116"/>
  <c r="C45" i="116"/>
  <c r="K44" i="116"/>
  <c r="J44" i="116"/>
  <c r="I44" i="116"/>
  <c r="H44" i="116"/>
  <c r="G44" i="116"/>
  <c r="F44" i="116"/>
  <c r="E44" i="116"/>
  <c r="D44" i="116"/>
  <c r="C44" i="116"/>
  <c r="K43" i="116"/>
  <c r="J43" i="116"/>
  <c r="I43" i="116"/>
  <c r="H43" i="116"/>
  <c r="G43" i="116"/>
  <c r="F43" i="116"/>
  <c r="E43" i="116"/>
  <c r="D43" i="116"/>
  <c r="C43" i="116"/>
  <c r="K42" i="116"/>
  <c r="J42" i="116"/>
  <c r="I42" i="116"/>
  <c r="H42" i="116"/>
  <c r="G42" i="116"/>
  <c r="F42" i="116"/>
  <c r="E42" i="116"/>
  <c r="D42" i="116"/>
  <c r="C42" i="116"/>
  <c r="K41" i="116"/>
  <c r="J41" i="116"/>
  <c r="I41" i="116"/>
  <c r="H41" i="116"/>
  <c r="G41" i="116"/>
  <c r="F41" i="116"/>
  <c r="E41" i="116"/>
  <c r="D41" i="116"/>
  <c r="C41" i="116"/>
  <c r="K40" i="116"/>
  <c r="J40" i="116"/>
  <c r="I40" i="116"/>
  <c r="H40" i="116"/>
  <c r="G40" i="116"/>
  <c r="F40" i="116"/>
  <c r="E40" i="116"/>
  <c r="D40" i="116"/>
  <c r="C40" i="116"/>
  <c r="K39" i="116"/>
  <c r="J39" i="116"/>
  <c r="I39" i="116"/>
  <c r="H39" i="116"/>
  <c r="G39" i="116"/>
  <c r="F39" i="116"/>
  <c r="E39" i="116"/>
  <c r="D39" i="116"/>
  <c r="C39" i="116"/>
  <c r="K38" i="116"/>
  <c r="J38" i="116"/>
  <c r="I38" i="116"/>
  <c r="H38" i="116"/>
  <c r="G38" i="116"/>
  <c r="F38" i="116"/>
  <c r="E38" i="116"/>
  <c r="D38" i="116"/>
  <c r="C38" i="116"/>
  <c r="K37" i="116"/>
  <c r="J37" i="116"/>
  <c r="I37" i="116"/>
  <c r="H37" i="116"/>
  <c r="G37" i="116"/>
  <c r="F37" i="116"/>
  <c r="E37" i="116"/>
  <c r="D37" i="116"/>
  <c r="C37" i="116"/>
  <c r="K36" i="116"/>
  <c r="J36" i="116"/>
  <c r="I36" i="116"/>
  <c r="H36" i="116"/>
  <c r="G36" i="116"/>
  <c r="F36" i="116"/>
  <c r="E36" i="116"/>
  <c r="D36" i="116"/>
  <c r="C36" i="116"/>
  <c r="L32" i="116"/>
  <c r="K32" i="116"/>
  <c r="J32" i="116"/>
  <c r="I32" i="116"/>
  <c r="H32" i="116"/>
  <c r="G32" i="116"/>
  <c r="F32" i="116"/>
  <c r="E32" i="116"/>
  <c r="D32" i="116"/>
  <c r="C32" i="116"/>
  <c r="L31" i="116"/>
  <c r="K31" i="116"/>
  <c r="J31" i="116"/>
  <c r="I31" i="116"/>
  <c r="H31" i="116"/>
  <c r="G31" i="116"/>
  <c r="F31" i="116"/>
  <c r="E31" i="116"/>
  <c r="D31" i="116"/>
  <c r="C31" i="116"/>
  <c r="L30" i="116"/>
  <c r="K30" i="116"/>
  <c r="J30" i="116"/>
  <c r="I30" i="116"/>
  <c r="H30" i="116"/>
  <c r="G30" i="116"/>
  <c r="F30" i="116"/>
  <c r="E30" i="116"/>
  <c r="D30" i="116"/>
  <c r="C30" i="116"/>
  <c r="L29" i="116"/>
  <c r="K29" i="116"/>
  <c r="J29" i="116"/>
  <c r="I29" i="116"/>
  <c r="H29" i="116"/>
  <c r="G29" i="116"/>
  <c r="F29" i="116"/>
  <c r="E29" i="116"/>
  <c r="D29" i="116"/>
  <c r="C29" i="116"/>
  <c r="L28" i="116"/>
  <c r="K28" i="116"/>
  <c r="J28" i="116"/>
  <c r="I28" i="116"/>
  <c r="H28" i="116"/>
  <c r="G28" i="116"/>
  <c r="F28" i="116"/>
  <c r="E28" i="116"/>
  <c r="D28" i="116"/>
  <c r="C28" i="116"/>
  <c r="L24" i="116"/>
  <c r="K24" i="116"/>
  <c r="J24" i="116"/>
  <c r="I24" i="116"/>
  <c r="H24" i="116"/>
  <c r="G24" i="116"/>
  <c r="F24" i="116"/>
  <c r="E24" i="116"/>
  <c r="D24" i="116"/>
  <c r="C24" i="116"/>
  <c r="L23" i="116"/>
  <c r="K23" i="116"/>
  <c r="J23" i="116"/>
  <c r="I23" i="116"/>
  <c r="H23" i="116"/>
  <c r="G23" i="116"/>
  <c r="F23" i="116"/>
  <c r="E23" i="116"/>
  <c r="D23" i="116"/>
  <c r="C23" i="116"/>
  <c r="L22" i="116"/>
  <c r="K22" i="116"/>
  <c r="J22" i="116"/>
  <c r="I22" i="116"/>
  <c r="H22" i="116"/>
  <c r="G22" i="116"/>
  <c r="F22" i="116"/>
  <c r="E22" i="116"/>
  <c r="D22" i="116"/>
  <c r="C22" i="116"/>
  <c r="L21" i="116"/>
  <c r="K21" i="116"/>
  <c r="J21" i="116"/>
  <c r="I21" i="116"/>
  <c r="H21" i="116"/>
  <c r="G21" i="116"/>
  <c r="F21" i="116"/>
  <c r="E21" i="116"/>
  <c r="D21" i="116"/>
  <c r="C21" i="116"/>
  <c r="L20" i="116"/>
  <c r="K20" i="116"/>
  <c r="J20" i="116"/>
  <c r="I20" i="116"/>
  <c r="H20" i="116"/>
  <c r="G20" i="116"/>
  <c r="F20" i="116"/>
  <c r="E20" i="116"/>
  <c r="D20" i="116"/>
  <c r="C20" i="116"/>
  <c r="L19" i="116"/>
  <c r="K19" i="116"/>
  <c r="J19" i="116"/>
  <c r="I19" i="116"/>
  <c r="H19" i="116"/>
  <c r="G19" i="116"/>
  <c r="F19" i="116"/>
  <c r="E19" i="116"/>
  <c r="D19" i="116"/>
  <c r="C19" i="116"/>
  <c r="L18" i="116"/>
  <c r="K18" i="116"/>
  <c r="J18" i="116"/>
  <c r="I18" i="116"/>
  <c r="H18" i="116"/>
  <c r="G18" i="116"/>
  <c r="F18" i="116"/>
  <c r="E18" i="116"/>
  <c r="D18" i="116"/>
  <c r="C18" i="116"/>
  <c r="L17" i="116"/>
  <c r="K17" i="116"/>
  <c r="J17" i="116"/>
  <c r="I17" i="116"/>
  <c r="H17" i="116"/>
  <c r="G17" i="116"/>
  <c r="F17" i="116"/>
  <c r="E17" i="116"/>
  <c r="D17" i="116"/>
  <c r="C17" i="116"/>
  <c r="L16" i="116"/>
  <c r="K16" i="116"/>
  <c r="J16" i="116"/>
  <c r="I16" i="116"/>
  <c r="H16" i="116"/>
  <c r="G16" i="116"/>
  <c r="F16" i="116"/>
  <c r="E16" i="116"/>
  <c r="D16" i="116"/>
  <c r="C16" i="116"/>
  <c r="L15" i="116"/>
  <c r="K15" i="116"/>
  <c r="J15" i="116"/>
  <c r="I15" i="116"/>
  <c r="H15" i="116"/>
  <c r="G15" i="116"/>
  <c r="F15" i="116"/>
  <c r="E15" i="116"/>
  <c r="D15" i="116"/>
  <c r="C15" i="116"/>
  <c r="L65" i="115"/>
  <c r="K65" i="115"/>
  <c r="J65" i="115"/>
  <c r="I65" i="115"/>
  <c r="H65" i="115"/>
  <c r="G65" i="115"/>
  <c r="F65" i="115"/>
  <c r="E65" i="115"/>
  <c r="D65" i="115"/>
  <c r="C65" i="115"/>
  <c r="L59" i="115"/>
  <c r="K59" i="115"/>
  <c r="J59" i="115"/>
  <c r="I59" i="115"/>
  <c r="E59" i="115"/>
  <c r="D59" i="115"/>
  <c r="C59" i="115"/>
  <c r="L58" i="115"/>
  <c r="K58" i="115"/>
  <c r="J58" i="115"/>
  <c r="I58" i="115"/>
  <c r="E58" i="115"/>
  <c r="D58" i="115"/>
  <c r="C58" i="115"/>
  <c r="L57" i="115"/>
  <c r="K57" i="115"/>
  <c r="J57" i="115"/>
  <c r="I57" i="115"/>
  <c r="E57" i="115"/>
  <c r="D57" i="115"/>
  <c r="C57" i="115"/>
  <c r="L53" i="115"/>
  <c r="K53" i="115"/>
  <c r="J53" i="115"/>
  <c r="I53" i="115"/>
  <c r="E53" i="115"/>
  <c r="D53" i="115"/>
  <c r="C53" i="115"/>
  <c r="L52" i="115"/>
  <c r="K52" i="115"/>
  <c r="J52" i="115"/>
  <c r="I52" i="115"/>
  <c r="E52" i="115"/>
  <c r="D52" i="115"/>
  <c r="C52" i="115"/>
  <c r="L51" i="115"/>
  <c r="K51" i="115"/>
  <c r="J51" i="115"/>
  <c r="I51" i="115"/>
  <c r="E51" i="115"/>
  <c r="D51" i="115"/>
  <c r="C51" i="115"/>
  <c r="L50" i="115"/>
  <c r="K50" i="115"/>
  <c r="J50" i="115"/>
  <c r="I50" i="115"/>
  <c r="E50" i="115"/>
  <c r="D50" i="115"/>
  <c r="C50" i="115"/>
  <c r="L49" i="115"/>
  <c r="K49" i="115"/>
  <c r="J49" i="115"/>
  <c r="I49" i="115"/>
  <c r="E49" i="115"/>
  <c r="D49" i="115"/>
  <c r="C49" i="115"/>
  <c r="K45" i="115"/>
  <c r="J45" i="115"/>
  <c r="I45" i="115"/>
  <c r="E45" i="115"/>
  <c r="D45" i="115"/>
  <c r="C45" i="115"/>
  <c r="K44" i="115"/>
  <c r="J44" i="115"/>
  <c r="I44" i="115"/>
  <c r="E44" i="115"/>
  <c r="D44" i="115"/>
  <c r="C44" i="115"/>
  <c r="K43" i="115"/>
  <c r="J43" i="115"/>
  <c r="I43" i="115"/>
  <c r="E43" i="115"/>
  <c r="D43" i="115"/>
  <c r="C43" i="115"/>
  <c r="K42" i="115"/>
  <c r="J42" i="115"/>
  <c r="I42" i="115"/>
  <c r="E42" i="115"/>
  <c r="D42" i="115"/>
  <c r="C42" i="115"/>
  <c r="K41" i="115"/>
  <c r="J41" i="115"/>
  <c r="I41" i="115"/>
  <c r="E41" i="115"/>
  <c r="D41" i="115"/>
  <c r="C41" i="115"/>
  <c r="K40" i="115"/>
  <c r="J40" i="115"/>
  <c r="I40" i="115"/>
  <c r="E40" i="115"/>
  <c r="D40" i="115"/>
  <c r="C40" i="115"/>
  <c r="K39" i="115"/>
  <c r="J39" i="115"/>
  <c r="I39" i="115"/>
  <c r="E39" i="115"/>
  <c r="D39" i="115"/>
  <c r="C39" i="115"/>
  <c r="K38" i="115"/>
  <c r="J38" i="115"/>
  <c r="I38" i="115"/>
  <c r="E38" i="115"/>
  <c r="D38" i="115"/>
  <c r="C38" i="115"/>
  <c r="K37" i="115"/>
  <c r="J37" i="115"/>
  <c r="I37" i="115"/>
  <c r="E37" i="115"/>
  <c r="D37" i="115"/>
  <c r="C37" i="115"/>
  <c r="K36" i="115"/>
  <c r="J36" i="115"/>
  <c r="I36" i="115"/>
  <c r="E36" i="115"/>
  <c r="D36" i="115"/>
  <c r="C36" i="115"/>
  <c r="L32" i="115"/>
  <c r="K32" i="115"/>
  <c r="J32" i="115"/>
  <c r="I32" i="115"/>
  <c r="E32" i="115"/>
  <c r="D32" i="115"/>
  <c r="C32" i="115"/>
  <c r="L31" i="115"/>
  <c r="K31" i="115"/>
  <c r="J31" i="115"/>
  <c r="I31" i="115"/>
  <c r="E31" i="115"/>
  <c r="D31" i="115"/>
  <c r="C31" i="115"/>
  <c r="L30" i="115"/>
  <c r="K30" i="115"/>
  <c r="J30" i="115"/>
  <c r="I30" i="115"/>
  <c r="E30" i="115"/>
  <c r="D30" i="115"/>
  <c r="C30" i="115"/>
  <c r="L29" i="115"/>
  <c r="K29" i="115"/>
  <c r="J29" i="115"/>
  <c r="I29" i="115"/>
  <c r="E29" i="115"/>
  <c r="D29" i="115"/>
  <c r="C29" i="115"/>
  <c r="L28" i="115"/>
  <c r="K28" i="115"/>
  <c r="J28" i="115"/>
  <c r="I28" i="115"/>
  <c r="E28" i="115"/>
  <c r="D28" i="115"/>
  <c r="C28" i="115"/>
  <c r="L24" i="115"/>
  <c r="K24" i="115"/>
  <c r="J24" i="115"/>
  <c r="I24" i="115"/>
  <c r="E24" i="115"/>
  <c r="D24" i="115"/>
  <c r="C24" i="115"/>
  <c r="L23" i="115"/>
  <c r="K23" i="115"/>
  <c r="J23" i="115"/>
  <c r="I23" i="115"/>
  <c r="E23" i="115"/>
  <c r="D23" i="115"/>
  <c r="C23" i="115"/>
  <c r="L22" i="115"/>
  <c r="K22" i="115"/>
  <c r="J22" i="115"/>
  <c r="I22" i="115"/>
  <c r="E22" i="115"/>
  <c r="D22" i="115"/>
  <c r="C22" i="115"/>
  <c r="L21" i="115"/>
  <c r="K21" i="115"/>
  <c r="J21" i="115"/>
  <c r="I21" i="115"/>
  <c r="E21" i="115"/>
  <c r="D21" i="115"/>
  <c r="C21" i="115"/>
  <c r="L20" i="115"/>
  <c r="K20" i="115"/>
  <c r="J20" i="115"/>
  <c r="I20" i="115"/>
  <c r="E20" i="115"/>
  <c r="D20" i="115"/>
  <c r="C20" i="115"/>
  <c r="L19" i="115"/>
  <c r="K19" i="115"/>
  <c r="J19" i="115"/>
  <c r="I19" i="115"/>
  <c r="E19" i="115"/>
  <c r="D19" i="115"/>
  <c r="C19" i="115"/>
  <c r="L18" i="115"/>
  <c r="K18" i="115"/>
  <c r="J18" i="115"/>
  <c r="I18" i="115"/>
  <c r="E18" i="115"/>
  <c r="D18" i="115"/>
  <c r="C18" i="115"/>
  <c r="L17" i="115"/>
  <c r="K17" i="115"/>
  <c r="J17" i="115"/>
  <c r="I17" i="115"/>
  <c r="E17" i="115"/>
  <c r="D17" i="115"/>
  <c r="C17" i="115"/>
  <c r="L16" i="115"/>
  <c r="K16" i="115"/>
  <c r="J16" i="115"/>
  <c r="I16" i="115"/>
  <c r="E16" i="115"/>
  <c r="D16" i="115"/>
  <c r="C16" i="115"/>
  <c r="L15" i="115"/>
  <c r="K15" i="115"/>
  <c r="J15" i="115"/>
  <c r="I15" i="115"/>
  <c r="E15" i="115"/>
  <c r="D15" i="115"/>
  <c r="C15" i="115"/>
  <c r="L65" i="114"/>
  <c r="K65" i="114"/>
  <c r="J65" i="114"/>
  <c r="I65" i="114"/>
  <c r="H65" i="114"/>
  <c r="G65" i="114"/>
  <c r="F65" i="114"/>
  <c r="E65" i="114"/>
  <c r="D65" i="114"/>
  <c r="C65" i="114"/>
  <c r="L59" i="114"/>
  <c r="K59" i="114"/>
  <c r="J59" i="114"/>
  <c r="I59" i="114"/>
  <c r="H59" i="114"/>
  <c r="G59" i="114"/>
  <c r="F59" i="114"/>
  <c r="L58" i="114"/>
  <c r="K58" i="114"/>
  <c r="J58" i="114"/>
  <c r="I58" i="114"/>
  <c r="H58" i="114"/>
  <c r="G58" i="114"/>
  <c r="F58" i="114"/>
  <c r="L57" i="114"/>
  <c r="K57" i="114"/>
  <c r="J57" i="114"/>
  <c r="I57" i="114"/>
  <c r="H57" i="114"/>
  <c r="G57" i="114"/>
  <c r="F57" i="114"/>
  <c r="L53" i="114"/>
  <c r="K53" i="114"/>
  <c r="J53" i="114"/>
  <c r="I53" i="114"/>
  <c r="H53" i="114"/>
  <c r="G53" i="114"/>
  <c r="F53" i="114"/>
  <c r="L52" i="114"/>
  <c r="K52" i="114"/>
  <c r="J52" i="114"/>
  <c r="I52" i="114"/>
  <c r="H52" i="114"/>
  <c r="G52" i="114"/>
  <c r="F52" i="114"/>
  <c r="L51" i="114"/>
  <c r="K51" i="114"/>
  <c r="J51" i="114"/>
  <c r="I51" i="114"/>
  <c r="H51" i="114"/>
  <c r="G51" i="114"/>
  <c r="F51" i="114"/>
  <c r="L50" i="114"/>
  <c r="K50" i="114"/>
  <c r="J50" i="114"/>
  <c r="I50" i="114"/>
  <c r="H50" i="114"/>
  <c r="G50" i="114"/>
  <c r="F50" i="114"/>
  <c r="L49" i="114"/>
  <c r="K49" i="114"/>
  <c r="J49" i="114"/>
  <c r="I49" i="114"/>
  <c r="H49" i="114"/>
  <c r="G49" i="114"/>
  <c r="F49" i="114"/>
  <c r="K45" i="114"/>
  <c r="J45" i="114"/>
  <c r="I45" i="114"/>
  <c r="H45" i="114"/>
  <c r="G45" i="114"/>
  <c r="F45" i="114"/>
  <c r="K44" i="114"/>
  <c r="J44" i="114"/>
  <c r="I44" i="114"/>
  <c r="H44" i="114"/>
  <c r="G44" i="114"/>
  <c r="F44" i="114"/>
  <c r="K43" i="114"/>
  <c r="J43" i="114"/>
  <c r="I43" i="114"/>
  <c r="H43" i="114"/>
  <c r="G43" i="114"/>
  <c r="F43" i="114"/>
  <c r="K42" i="114"/>
  <c r="J42" i="114"/>
  <c r="I42" i="114"/>
  <c r="H42" i="114"/>
  <c r="G42" i="114"/>
  <c r="F42" i="114"/>
  <c r="K41" i="114"/>
  <c r="J41" i="114"/>
  <c r="I41" i="114"/>
  <c r="H41" i="114"/>
  <c r="G41" i="114"/>
  <c r="F41" i="114"/>
  <c r="K40" i="114"/>
  <c r="J40" i="114"/>
  <c r="I40" i="114"/>
  <c r="H40" i="114"/>
  <c r="G40" i="114"/>
  <c r="F40" i="114"/>
  <c r="K39" i="114"/>
  <c r="J39" i="114"/>
  <c r="I39" i="114"/>
  <c r="H39" i="114"/>
  <c r="G39" i="114"/>
  <c r="F39" i="114"/>
  <c r="K38" i="114"/>
  <c r="J38" i="114"/>
  <c r="I38" i="114"/>
  <c r="H38" i="114"/>
  <c r="G38" i="114"/>
  <c r="F38" i="114"/>
  <c r="K37" i="114"/>
  <c r="J37" i="114"/>
  <c r="I37" i="114"/>
  <c r="H37" i="114"/>
  <c r="G37" i="114"/>
  <c r="F37" i="114"/>
  <c r="K36" i="114"/>
  <c r="J36" i="114"/>
  <c r="I36" i="114"/>
  <c r="H36" i="114"/>
  <c r="G36" i="114"/>
  <c r="F36" i="114"/>
  <c r="L32" i="114"/>
  <c r="K32" i="114"/>
  <c r="J32" i="114"/>
  <c r="I32" i="114"/>
  <c r="H32" i="114"/>
  <c r="G32" i="114"/>
  <c r="F32" i="114"/>
  <c r="L31" i="114"/>
  <c r="K31" i="114"/>
  <c r="J31" i="114"/>
  <c r="I31" i="114"/>
  <c r="H31" i="114"/>
  <c r="G31" i="114"/>
  <c r="F31" i="114"/>
  <c r="L30" i="114"/>
  <c r="K30" i="114"/>
  <c r="J30" i="114"/>
  <c r="I30" i="114"/>
  <c r="H30" i="114"/>
  <c r="G30" i="114"/>
  <c r="F30" i="114"/>
  <c r="L29" i="114"/>
  <c r="K29" i="114"/>
  <c r="J29" i="114"/>
  <c r="I29" i="114"/>
  <c r="H29" i="114"/>
  <c r="G29" i="114"/>
  <c r="F29" i="114"/>
  <c r="L28" i="114"/>
  <c r="K28" i="114"/>
  <c r="J28" i="114"/>
  <c r="I28" i="114"/>
  <c r="H28" i="114"/>
  <c r="G28" i="114"/>
  <c r="F28" i="114"/>
  <c r="L24" i="114"/>
  <c r="K24" i="114"/>
  <c r="J24" i="114"/>
  <c r="I24" i="114"/>
  <c r="H24" i="114"/>
  <c r="G24" i="114"/>
  <c r="F24" i="114"/>
  <c r="L23" i="114"/>
  <c r="K23" i="114"/>
  <c r="J23" i="114"/>
  <c r="I23" i="114"/>
  <c r="H23" i="114"/>
  <c r="G23" i="114"/>
  <c r="F23" i="114"/>
  <c r="L22" i="114"/>
  <c r="K22" i="114"/>
  <c r="J22" i="114"/>
  <c r="I22" i="114"/>
  <c r="H22" i="114"/>
  <c r="G22" i="114"/>
  <c r="F22" i="114"/>
  <c r="L21" i="114"/>
  <c r="K21" i="114"/>
  <c r="J21" i="114"/>
  <c r="I21" i="114"/>
  <c r="H21" i="114"/>
  <c r="G21" i="114"/>
  <c r="F21" i="114"/>
  <c r="L20" i="114"/>
  <c r="K20" i="114"/>
  <c r="J20" i="114"/>
  <c r="I20" i="114"/>
  <c r="H20" i="114"/>
  <c r="G20" i="114"/>
  <c r="F20" i="114"/>
  <c r="L19" i="114"/>
  <c r="K19" i="114"/>
  <c r="J19" i="114"/>
  <c r="I19" i="114"/>
  <c r="H19" i="114"/>
  <c r="G19" i="114"/>
  <c r="F19" i="114"/>
  <c r="L18" i="114"/>
  <c r="K18" i="114"/>
  <c r="J18" i="114"/>
  <c r="I18" i="114"/>
  <c r="H18" i="114"/>
  <c r="G18" i="114"/>
  <c r="F18" i="114"/>
  <c r="L17" i="114"/>
  <c r="K17" i="114"/>
  <c r="J17" i="114"/>
  <c r="I17" i="114"/>
  <c r="H17" i="114"/>
  <c r="G17" i="114"/>
  <c r="F17" i="114"/>
  <c r="L16" i="114"/>
  <c r="K16" i="114"/>
  <c r="J16" i="114"/>
  <c r="I16" i="114"/>
  <c r="H16" i="114"/>
  <c r="G16" i="114"/>
  <c r="F16" i="114"/>
  <c r="L15" i="114"/>
  <c r="K15" i="114"/>
  <c r="J15" i="114"/>
  <c r="I15" i="114"/>
  <c r="H15" i="114"/>
  <c r="G15" i="114"/>
  <c r="F15" i="114"/>
  <c r="L65" i="113"/>
  <c r="K65" i="113"/>
  <c r="J65" i="113"/>
  <c r="I65" i="113"/>
  <c r="H65" i="113"/>
  <c r="G65" i="113"/>
  <c r="F65" i="113"/>
  <c r="E65" i="113"/>
  <c r="D65" i="113"/>
  <c r="C65" i="113"/>
  <c r="L59" i="113"/>
  <c r="K59" i="113"/>
  <c r="J59" i="113"/>
  <c r="I59" i="113"/>
  <c r="H59" i="113"/>
  <c r="G59" i="113"/>
  <c r="F59" i="113"/>
  <c r="E59" i="113"/>
  <c r="D59" i="113"/>
  <c r="C59" i="113"/>
  <c r="L58" i="113"/>
  <c r="K58" i="113"/>
  <c r="J58" i="113"/>
  <c r="I58" i="113"/>
  <c r="H58" i="113"/>
  <c r="G58" i="113"/>
  <c r="F58" i="113"/>
  <c r="E58" i="113"/>
  <c r="D58" i="113"/>
  <c r="C58" i="113"/>
  <c r="L57" i="113"/>
  <c r="K57" i="113"/>
  <c r="J57" i="113"/>
  <c r="I57" i="113"/>
  <c r="H57" i="113"/>
  <c r="G57" i="113"/>
  <c r="F57" i="113"/>
  <c r="E57" i="113"/>
  <c r="D57" i="113"/>
  <c r="C57" i="113"/>
  <c r="L53" i="113"/>
  <c r="K53" i="113"/>
  <c r="J53" i="113"/>
  <c r="I53" i="113"/>
  <c r="H53" i="113"/>
  <c r="G53" i="113"/>
  <c r="F53" i="113"/>
  <c r="E53" i="113"/>
  <c r="D53" i="113"/>
  <c r="C53" i="113"/>
  <c r="L52" i="113"/>
  <c r="K52" i="113"/>
  <c r="J52" i="113"/>
  <c r="I52" i="113"/>
  <c r="H52" i="113"/>
  <c r="G52" i="113"/>
  <c r="F52" i="113"/>
  <c r="E52" i="113"/>
  <c r="D52" i="113"/>
  <c r="C52" i="113"/>
  <c r="L51" i="113"/>
  <c r="K51" i="113"/>
  <c r="J51" i="113"/>
  <c r="I51" i="113"/>
  <c r="H51" i="113"/>
  <c r="G51" i="113"/>
  <c r="F51" i="113"/>
  <c r="E51" i="113"/>
  <c r="D51" i="113"/>
  <c r="C51" i="113"/>
  <c r="L50" i="113"/>
  <c r="K50" i="113"/>
  <c r="J50" i="113"/>
  <c r="I50" i="113"/>
  <c r="H50" i="113"/>
  <c r="G50" i="113"/>
  <c r="F50" i="113"/>
  <c r="E50" i="113"/>
  <c r="D50" i="113"/>
  <c r="C50" i="113"/>
  <c r="L49" i="113"/>
  <c r="K49" i="113"/>
  <c r="J49" i="113"/>
  <c r="I49" i="113"/>
  <c r="H49" i="113"/>
  <c r="G49" i="113"/>
  <c r="F49" i="113"/>
  <c r="E49" i="113"/>
  <c r="D49" i="113"/>
  <c r="C49" i="113"/>
  <c r="K45" i="113"/>
  <c r="J45" i="113"/>
  <c r="I45" i="113"/>
  <c r="H45" i="113"/>
  <c r="G45" i="113"/>
  <c r="F45" i="113"/>
  <c r="E45" i="113"/>
  <c r="D45" i="113"/>
  <c r="C45" i="113"/>
  <c r="K44" i="113"/>
  <c r="J44" i="113"/>
  <c r="I44" i="113"/>
  <c r="H44" i="113"/>
  <c r="G44" i="113"/>
  <c r="F44" i="113"/>
  <c r="E44" i="113"/>
  <c r="D44" i="113"/>
  <c r="C44" i="113"/>
  <c r="K43" i="113"/>
  <c r="J43" i="113"/>
  <c r="I43" i="113"/>
  <c r="H43" i="113"/>
  <c r="G43" i="113"/>
  <c r="F43" i="113"/>
  <c r="E43" i="113"/>
  <c r="D43" i="113"/>
  <c r="C43" i="113"/>
  <c r="K42" i="113"/>
  <c r="J42" i="113"/>
  <c r="I42" i="113"/>
  <c r="H42" i="113"/>
  <c r="G42" i="113"/>
  <c r="F42" i="113"/>
  <c r="E42" i="113"/>
  <c r="D42" i="113"/>
  <c r="C42" i="113"/>
  <c r="K41" i="113"/>
  <c r="J41" i="113"/>
  <c r="I41" i="113"/>
  <c r="H41" i="113"/>
  <c r="G41" i="113"/>
  <c r="F41" i="113"/>
  <c r="E41" i="113"/>
  <c r="D41" i="113"/>
  <c r="C41" i="113"/>
  <c r="K40" i="113"/>
  <c r="J40" i="113"/>
  <c r="I40" i="113"/>
  <c r="H40" i="113"/>
  <c r="G40" i="113"/>
  <c r="F40" i="113"/>
  <c r="E40" i="113"/>
  <c r="D40" i="113"/>
  <c r="C40" i="113"/>
  <c r="K39" i="113"/>
  <c r="J39" i="113"/>
  <c r="I39" i="113"/>
  <c r="H39" i="113"/>
  <c r="G39" i="113"/>
  <c r="F39" i="113"/>
  <c r="E39" i="113"/>
  <c r="D39" i="113"/>
  <c r="C39" i="113"/>
  <c r="K38" i="113"/>
  <c r="J38" i="113"/>
  <c r="I38" i="113"/>
  <c r="H38" i="113"/>
  <c r="G38" i="113"/>
  <c r="F38" i="113"/>
  <c r="E38" i="113"/>
  <c r="D38" i="113"/>
  <c r="C38" i="113"/>
  <c r="K37" i="113"/>
  <c r="J37" i="113"/>
  <c r="I37" i="113"/>
  <c r="H37" i="113"/>
  <c r="G37" i="113"/>
  <c r="F37" i="113"/>
  <c r="E37" i="113"/>
  <c r="D37" i="113"/>
  <c r="C37" i="113"/>
  <c r="K36" i="113"/>
  <c r="J36" i="113"/>
  <c r="I36" i="113"/>
  <c r="H36" i="113"/>
  <c r="G36" i="113"/>
  <c r="F36" i="113"/>
  <c r="E36" i="113"/>
  <c r="D36" i="113"/>
  <c r="C36" i="113"/>
  <c r="L32" i="113"/>
  <c r="K32" i="113"/>
  <c r="J32" i="113"/>
  <c r="I32" i="113"/>
  <c r="H32" i="113"/>
  <c r="G32" i="113"/>
  <c r="F32" i="113"/>
  <c r="E32" i="113"/>
  <c r="D32" i="113"/>
  <c r="C32" i="113"/>
  <c r="L31" i="113"/>
  <c r="K31" i="113"/>
  <c r="J31" i="113"/>
  <c r="I31" i="113"/>
  <c r="H31" i="113"/>
  <c r="G31" i="113"/>
  <c r="F31" i="113"/>
  <c r="E31" i="113"/>
  <c r="D31" i="113"/>
  <c r="C31" i="113"/>
  <c r="L30" i="113"/>
  <c r="K30" i="113"/>
  <c r="J30" i="113"/>
  <c r="I30" i="113"/>
  <c r="H30" i="113"/>
  <c r="G30" i="113"/>
  <c r="F30" i="113"/>
  <c r="E30" i="113"/>
  <c r="D30" i="113"/>
  <c r="C30" i="113"/>
  <c r="L29" i="113"/>
  <c r="K29" i="113"/>
  <c r="J29" i="113"/>
  <c r="I29" i="113"/>
  <c r="H29" i="113"/>
  <c r="G29" i="113"/>
  <c r="F29" i="113"/>
  <c r="E29" i="113"/>
  <c r="D29" i="113"/>
  <c r="C29" i="113"/>
  <c r="L28" i="113"/>
  <c r="K28" i="113"/>
  <c r="J28" i="113"/>
  <c r="I28" i="113"/>
  <c r="H28" i="113"/>
  <c r="G28" i="113"/>
  <c r="F28" i="113"/>
  <c r="E28" i="113"/>
  <c r="D28" i="113"/>
  <c r="C28" i="113"/>
  <c r="L24" i="113"/>
  <c r="K24" i="113"/>
  <c r="J24" i="113"/>
  <c r="I24" i="113"/>
  <c r="H24" i="113"/>
  <c r="G24" i="113"/>
  <c r="F24" i="113"/>
  <c r="E24" i="113"/>
  <c r="D24" i="113"/>
  <c r="C24" i="113"/>
  <c r="L23" i="113"/>
  <c r="K23" i="113"/>
  <c r="J23" i="113"/>
  <c r="I23" i="113"/>
  <c r="H23" i="113"/>
  <c r="G23" i="113"/>
  <c r="F23" i="113"/>
  <c r="E23" i="113"/>
  <c r="D23" i="113"/>
  <c r="C23" i="113"/>
  <c r="L22" i="113"/>
  <c r="K22" i="113"/>
  <c r="J22" i="113"/>
  <c r="I22" i="113"/>
  <c r="H22" i="113"/>
  <c r="G22" i="113"/>
  <c r="F22" i="113"/>
  <c r="E22" i="113"/>
  <c r="D22" i="113"/>
  <c r="C22" i="113"/>
  <c r="L21" i="113"/>
  <c r="K21" i="113"/>
  <c r="J21" i="113"/>
  <c r="I21" i="113"/>
  <c r="H21" i="113"/>
  <c r="G21" i="113"/>
  <c r="F21" i="113"/>
  <c r="E21" i="113"/>
  <c r="D21" i="113"/>
  <c r="C21" i="113"/>
  <c r="L20" i="113"/>
  <c r="K20" i="113"/>
  <c r="J20" i="113"/>
  <c r="I20" i="113"/>
  <c r="H20" i="113"/>
  <c r="G20" i="113"/>
  <c r="F20" i="113"/>
  <c r="E20" i="113"/>
  <c r="D20" i="113"/>
  <c r="C20" i="113"/>
  <c r="L19" i="113"/>
  <c r="K19" i="113"/>
  <c r="J19" i="113"/>
  <c r="I19" i="113"/>
  <c r="H19" i="113"/>
  <c r="G19" i="113"/>
  <c r="F19" i="113"/>
  <c r="E19" i="113"/>
  <c r="D19" i="113"/>
  <c r="C19" i="113"/>
  <c r="L18" i="113"/>
  <c r="K18" i="113"/>
  <c r="J18" i="113"/>
  <c r="I18" i="113"/>
  <c r="H18" i="113"/>
  <c r="G18" i="113"/>
  <c r="F18" i="113"/>
  <c r="E18" i="113"/>
  <c r="D18" i="113"/>
  <c r="C18" i="113"/>
  <c r="L17" i="113"/>
  <c r="K17" i="113"/>
  <c r="J17" i="113"/>
  <c r="I17" i="113"/>
  <c r="H17" i="113"/>
  <c r="G17" i="113"/>
  <c r="F17" i="113"/>
  <c r="E17" i="113"/>
  <c r="D17" i="113"/>
  <c r="C17" i="113"/>
  <c r="L16" i="113"/>
  <c r="K16" i="113"/>
  <c r="J16" i="113"/>
  <c r="I16" i="113"/>
  <c r="H16" i="113"/>
  <c r="G16" i="113"/>
  <c r="F16" i="113"/>
  <c r="E16" i="113"/>
  <c r="D16" i="113"/>
  <c r="C16" i="113"/>
  <c r="L15" i="113"/>
  <c r="K15" i="113"/>
  <c r="J15" i="113"/>
  <c r="I15" i="113"/>
  <c r="H15" i="113"/>
  <c r="G15" i="113"/>
  <c r="F15" i="113"/>
  <c r="E15" i="113"/>
  <c r="D15" i="113"/>
  <c r="C15" i="113"/>
  <c r="L65" i="112"/>
  <c r="K65" i="112"/>
  <c r="J65" i="112"/>
  <c r="I65" i="112"/>
  <c r="H65" i="112"/>
  <c r="G65" i="112"/>
  <c r="F65" i="112"/>
  <c r="E65" i="112"/>
  <c r="D65" i="112"/>
  <c r="C65" i="112"/>
  <c r="L59" i="112"/>
  <c r="K59" i="112"/>
  <c r="J59" i="112"/>
  <c r="I59" i="112"/>
  <c r="H59" i="112"/>
  <c r="G59" i="112"/>
  <c r="F59" i="112"/>
  <c r="E59" i="112"/>
  <c r="D59" i="112"/>
  <c r="C59" i="112"/>
  <c r="L58" i="112"/>
  <c r="K58" i="112"/>
  <c r="J58" i="112"/>
  <c r="I58" i="112"/>
  <c r="H58" i="112"/>
  <c r="G58" i="112"/>
  <c r="F58" i="112"/>
  <c r="E58" i="112"/>
  <c r="D58" i="112"/>
  <c r="C58" i="112"/>
  <c r="L57" i="112"/>
  <c r="K57" i="112"/>
  <c r="J57" i="112"/>
  <c r="I57" i="112"/>
  <c r="H57" i="112"/>
  <c r="G57" i="112"/>
  <c r="F57" i="112"/>
  <c r="E57" i="112"/>
  <c r="D57" i="112"/>
  <c r="C57" i="112"/>
  <c r="L53" i="112"/>
  <c r="K53" i="112"/>
  <c r="J53" i="112"/>
  <c r="I53" i="112"/>
  <c r="H53" i="112"/>
  <c r="G53" i="112"/>
  <c r="F53" i="112"/>
  <c r="E53" i="112"/>
  <c r="D53" i="112"/>
  <c r="C53" i="112"/>
  <c r="L52" i="112"/>
  <c r="K52" i="112"/>
  <c r="J52" i="112"/>
  <c r="I52" i="112"/>
  <c r="H52" i="112"/>
  <c r="G52" i="112"/>
  <c r="F52" i="112"/>
  <c r="E52" i="112"/>
  <c r="D52" i="112"/>
  <c r="C52" i="112"/>
  <c r="L51" i="112"/>
  <c r="K51" i="112"/>
  <c r="J51" i="112"/>
  <c r="I51" i="112"/>
  <c r="H51" i="112"/>
  <c r="G51" i="112"/>
  <c r="F51" i="112"/>
  <c r="E51" i="112"/>
  <c r="D51" i="112"/>
  <c r="C51" i="112"/>
  <c r="L50" i="112"/>
  <c r="K50" i="112"/>
  <c r="J50" i="112"/>
  <c r="I50" i="112"/>
  <c r="H50" i="112"/>
  <c r="G50" i="112"/>
  <c r="F50" i="112"/>
  <c r="E50" i="112"/>
  <c r="D50" i="112"/>
  <c r="C50" i="112"/>
  <c r="L49" i="112"/>
  <c r="K49" i="112"/>
  <c r="J49" i="112"/>
  <c r="I49" i="112"/>
  <c r="H49" i="112"/>
  <c r="G49" i="112"/>
  <c r="F49" i="112"/>
  <c r="E49" i="112"/>
  <c r="D49" i="112"/>
  <c r="C49" i="112"/>
  <c r="K45" i="112"/>
  <c r="J45" i="112"/>
  <c r="I45" i="112"/>
  <c r="H45" i="112"/>
  <c r="G45" i="112"/>
  <c r="F45" i="112"/>
  <c r="E45" i="112"/>
  <c r="D45" i="112"/>
  <c r="C45" i="112"/>
  <c r="K44" i="112"/>
  <c r="J44" i="112"/>
  <c r="I44" i="112"/>
  <c r="H44" i="112"/>
  <c r="G44" i="112"/>
  <c r="F44" i="112"/>
  <c r="E44" i="112"/>
  <c r="D44" i="112"/>
  <c r="C44" i="112"/>
  <c r="K43" i="112"/>
  <c r="J43" i="112"/>
  <c r="I43" i="112"/>
  <c r="H43" i="112"/>
  <c r="G43" i="112"/>
  <c r="F43" i="112"/>
  <c r="E43" i="112"/>
  <c r="D43" i="112"/>
  <c r="C43" i="112"/>
  <c r="K42" i="112"/>
  <c r="J42" i="112"/>
  <c r="I42" i="112"/>
  <c r="H42" i="112"/>
  <c r="G42" i="112"/>
  <c r="F42" i="112"/>
  <c r="E42" i="112"/>
  <c r="D42" i="112"/>
  <c r="C42" i="112"/>
  <c r="K41" i="112"/>
  <c r="J41" i="112"/>
  <c r="I41" i="112"/>
  <c r="H41" i="112"/>
  <c r="G41" i="112"/>
  <c r="F41" i="112"/>
  <c r="E41" i="112"/>
  <c r="D41" i="112"/>
  <c r="C41" i="112"/>
  <c r="K40" i="112"/>
  <c r="J40" i="112"/>
  <c r="I40" i="112"/>
  <c r="H40" i="112"/>
  <c r="G40" i="112"/>
  <c r="F40" i="112"/>
  <c r="E40" i="112"/>
  <c r="D40" i="112"/>
  <c r="C40" i="112"/>
  <c r="K39" i="112"/>
  <c r="J39" i="112"/>
  <c r="I39" i="112"/>
  <c r="H39" i="112"/>
  <c r="G39" i="112"/>
  <c r="F39" i="112"/>
  <c r="E39" i="112"/>
  <c r="D39" i="112"/>
  <c r="C39" i="112"/>
  <c r="K38" i="112"/>
  <c r="J38" i="112"/>
  <c r="I38" i="112"/>
  <c r="H38" i="112"/>
  <c r="G38" i="112"/>
  <c r="F38" i="112"/>
  <c r="E38" i="112"/>
  <c r="D38" i="112"/>
  <c r="C38" i="112"/>
  <c r="K37" i="112"/>
  <c r="J37" i="112"/>
  <c r="I37" i="112"/>
  <c r="H37" i="112"/>
  <c r="G37" i="112"/>
  <c r="F37" i="112"/>
  <c r="E37" i="112"/>
  <c r="D37" i="112"/>
  <c r="C37" i="112"/>
  <c r="K36" i="112"/>
  <c r="J36" i="112"/>
  <c r="I36" i="112"/>
  <c r="H36" i="112"/>
  <c r="G36" i="112"/>
  <c r="F36" i="112"/>
  <c r="E36" i="112"/>
  <c r="D36" i="112"/>
  <c r="C36" i="112"/>
  <c r="L32" i="112"/>
  <c r="K32" i="112"/>
  <c r="J32" i="112"/>
  <c r="I32" i="112"/>
  <c r="H32" i="112"/>
  <c r="G32" i="112"/>
  <c r="F32" i="112"/>
  <c r="E32" i="112"/>
  <c r="D32" i="112"/>
  <c r="C32" i="112"/>
  <c r="L31" i="112"/>
  <c r="K31" i="112"/>
  <c r="J31" i="112"/>
  <c r="I31" i="112"/>
  <c r="H31" i="112"/>
  <c r="G31" i="112"/>
  <c r="F31" i="112"/>
  <c r="E31" i="112"/>
  <c r="D31" i="112"/>
  <c r="C31" i="112"/>
  <c r="L30" i="112"/>
  <c r="K30" i="112"/>
  <c r="J30" i="112"/>
  <c r="I30" i="112"/>
  <c r="H30" i="112"/>
  <c r="G30" i="112"/>
  <c r="F30" i="112"/>
  <c r="E30" i="112"/>
  <c r="D30" i="112"/>
  <c r="C30" i="112"/>
  <c r="L29" i="112"/>
  <c r="K29" i="112"/>
  <c r="J29" i="112"/>
  <c r="I29" i="112"/>
  <c r="H29" i="112"/>
  <c r="G29" i="112"/>
  <c r="F29" i="112"/>
  <c r="E29" i="112"/>
  <c r="D29" i="112"/>
  <c r="C29" i="112"/>
  <c r="L28" i="112"/>
  <c r="K28" i="112"/>
  <c r="J28" i="112"/>
  <c r="I28" i="112"/>
  <c r="H28" i="112"/>
  <c r="G28" i="112"/>
  <c r="F28" i="112"/>
  <c r="E28" i="112"/>
  <c r="D28" i="112"/>
  <c r="C28" i="112"/>
  <c r="L24" i="112"/>
  <c r="K24" i="112"/>
  <c r="J24" i="112"/>
  <c r="I24" i="112"/>
  <c r="H24" i="112"/>
  <c r="G24" i="112"/>
  <c r="F24" i="112"/>
  <c r="E24" i="112"/>
  <c r="D24" i="112"/>
  <c r="C24" i="112"/>
  <c r="L23" i="112"/>
  <c r="K23" i="112"/>
  <c r="J23" i="112"/>
  <c r="I23" i="112"/>
  <c r="H23" i="112"/>
  <c r="G23" i="112"/>
  <c r="F23" i="112"/>
  <c r="E23" i="112"/>
  <c r="D23" i="112"/>
  <c r="C23" i="112"/>
  <c r="L22" i="112"/>
  <c r="K22" i="112"/>
  <c r="J22" i="112"/>
  <c r="I22" i="112"/>
  <c r="H22" i="112"/>
  <c r="G22" i="112"/>
  <c r="F22" i="112"/>
  <c r="E22" i="112"/>
  <c r="D22" i="112"/>
  <c r="C22" i="112"/>
  <c r="L21" i="112"/>
  <c r="K21" i="112"/>
  <c r="J21" i="112"/>
  <c r="I21" i="112"/>
  <c r="H21" i="112"/>
  <c r="G21" i="112"/>
  <c r="F21" i="112"/>
  <c r="E21" i="112"/>
  <c r="D21" i="112"/>
  <c r="C21" i="112"/>
  <c r="L20" i="112"/>
  <c r="K20" i="112"/>
  <c r="J20" i="112"/>
  <c r="I20" i="112"/>
  <c r="H20" i="112"/>
  <c r="G20" i="112"/>
  <c r="F20" i="112"/>
  <c r="E20" i="112"/>
  <c r="D20" i="112"/>
  <c r="C20" i="112"/>
  <c r="L19" i="112"/>
  <c r="K19" i="112"/>
  <c r="J19" i="112"/>
  <c r="I19" i="112"/>
  <c r="H19" i="112"/>
  <c r="G19" i="112"/>
  <c r="F19" i="112"/>
  <c r="E19" i="112"/>
  <c r="D19" i="112"/>
  <c r="C19" i="112"/>
  <c r="L18" i="112"/>
  <c r="K18" i="112"/>
  <c r="J18" i="112"/>
  <c r="I18" i="112"/>
  <c r="H18" i="112"/>
  <c r="G18" i="112"/>
  <c r="F18" i="112"/>
  <c r="E18" i="112"/>
  <c r="D18" i="112"/>
  <c r="C18" i="112"/>
  <c r="L17" i="112"/>
  <c r="K17" i="112"/>
  <c r="J17" i="112"/>
  <c r="I17" i="112"/>
  <c r="H17" i="112"/>
  <c r="G17" i="112"/>
  <c r="F17" i="112"/>
  <c r="E17" i="112"/>
  <c r="D17" i="112"/>
  <c r="C17" i="112"/>
  <c r="L16" i="112"/>
  <c r="K16" i="112"/>
  <c r="J16" i="112"/>
  <c r="I16" i="112"/>
  <c r="H16" i="112"/>
  <c r="G16" i="112"/>
  <c r="F16" i="112"/>
  <c r="E16" i="112"/>
  <c r="D16" i="112"/>
  <c r="C16" i="112"/>
  <c r="L15" i="112"/>
  <c r="K15" i="112"/>
  <c r="J15" i="112"/>
  <c r="I15" i="112"/>
  <c r="H15" i="112"/>
  <c r="G15" i="112"/>
  <c r="F15" i="112"/>
  <c r="E15" i="112"/>
  <c r="D15" i="112"/>
  <c r="C15" i="112"/>
  <c r="L65" i="111"/>
  <c r="K65" i="111"/>
  <c r="J65" i="111"/>
  <c r="I65" i="111"/>
  <c r="H65" i="111"/>
  <c r="G65" i="111"/>
  <c r="F65" i="111"/>
  <c r="E65" i="111"/>
  <c r="D65" i="111"/>
  <c r="C65" i="111"/>
  <c r="L59" i="111"/>
  <c r="K59" i="111"/>
  <c r="J59" i="111"/>
  <c r="I59" i="111"/>
  <c r="H59" i="111"/>
  <c r="G59" i="111"/>
  <c r="F59" i="111"/>
  <c r="E59" i="111"/>
  <c r="D59" i="111"/>
  <c r="C59" i="111"/>
  <c r="L58" i="111"/>
  <c r="K58" i="111"/>
  <c r="J58" i="111"/>
  <c r="I58" i="111"/>
  <c r="H58" i="111"/>
  <c r="G58" i="111"/>
  <c r="F58" i="111"/>
  <c r="E58" i="111"/>
  <c r="D58" i="111"/>
  <c r="C58" i="111"/>
  <c r="L57" i="111"/>
  <c r="K57" i="111"/>
  <c r="J57" i="111"/>
  <c r="I57" i="111"/>
  <c r="H57" i="111"/>
  <c r="G57" i="111"/>
  <c r="F57" i="111"/>
  <c r="E57" i="111"/>
  <c r="D57" i="111"/>
  <c r="C57" i="111"/>
  <c r="L53" i="111"/>
  <c r="K53" i="111"/>
  <c r="J53" i="111"/>
  <c r="I53" i="111"/>
  <c r="H53" i="111"/>
  <c r="G53" i="111"/>
  <c r="F53" i="111"/>
  <c r="E53" i="111"/>
  <c r="D53" i="111"/>
  <c r="C53" i="111"/>
  <c r="L52" i="111"/>
  <c r="K52" i="111"/>
  <c r="J52" i="111"/>
  <c r="I52" i="111"/>
  <c r="H52" i="111"/>
  <c r="G52" i="111"/>
  <c r="F52" i="111"/>
  <c r="E52" i="111"/>
  <c r="D52" i="111"/>
  <c r="C52" i="111"/>
  <c r="L51" i="111"/>
  <c r="K51" i="111"/>
  <c r="J51" i="111"/>
  <c r="I51" i="111"/>
  <c r="H51" i="111"/>
  <c r="G51" i="111"/>
  <c r="F51" i="111"/>
  <c r="E51" i="111"/>
  <c r="D51" i="111"/>
  <c r="C51" i="111"/>
  <c r="L50" i="111"/>
  <c r="K50" i="111"/>
  <c r="J50" i="111"/>
  <c r="I50" i="111"/>
  <c r="H50" i="111"/>
  <c r="G50" i="111"/>
  <c r="F50" i="111"/>
  <c r="E50" i="111"/>
  <c r="D50" i="111"/>
  <c r="C50" i="111"/>
  <c r="L49" i="111"/>
  <c r="K49" i="111"/>
  <c r="J49" i="111"/>
  <c r="I49" i="111"/>
  <c r="H49" i="111"/>
  <c r="G49" i="111"/>
  <c r="F49" i="111"/>
  <c r="E49" i="111"/>
  <c r="D49" i="111"/>
  <c r="C49" i="111"/>
  <c r="K45" i="111"/>
  <c r="J45" i="111"/>
  <c r="I45" i="111"/>
  <c r="H45" i="111"/>
  <c r="G45" i="111"/>
  <c r="F45" i="111"/>
  <c r="E45" i="111"/>
  <c r="D45" i="111"/>
  <c r="C45" i="111"/>
  <c r="K44" i="111"/>
  <c r="J44" i="111"/>
  <c r="I44" i="111"/>
  <c r="H44" i="111"/>
  <c r="G44" i="111"/>
  <c r="F44" i="111"/>
  <c r="E44" i="111"/>
  <c r="D44" i="111"/>
  <c r="C44" i="111"/>
  <c r="K43" i="111"/>
  <c r="J43" i="111"/>
  <c r="I43" i="111"/>
  <c r="H43" i="111"/>
  <c r="G43" i="111"/>
  <c r="F43" i="111"/>
  <c r="E43" i="111"/>
  <c r="D43" i="111"/>
  <c r="C43" i="111"/>
  <c r="K42" i="111"/>
  <c r="J42" i="111"/>
  <c r="I42" i="111"/>
  <c r="H42" i="111"/>
  <c r="G42" i="111"/>
  <c r="F42" i="111"/>
  <c r="E42" i="111"/>
  <c r="D42" i="111"/>
  <c r="C42" i="111"/>
  <c r="K41" i="111"/>
  <c r="J41" i="111"/>
  <c r="I41" i="111"/>
  <c r="H41" i="111"/>
  <c r="G41" i="111"/>
  <c r="F41" i="111"/>
  <c r="E41" i="111"/>
  <c r="D41" i="111"/>
  <c r="C41" i="111"/>
  <c r="K40" i="111"/>
  <c r="J40" i="111"/>
  <c r="I40" i="111"/>
  <c r="H40" i="111"/>
  <c r="G40" i="111"/>
  <c r="F40" i="111"/>
  <c r="E40" i="111"/>
  <c r="D40" i="111"/>
  <c r="C40" i="111"/>
  <c r="K39" i="111"/>
  <c r="J39" i="111"/>
  <c r="I39" i="111"/>
  <c r="H39" i="111"/>
  <c r="G39" i="111"/>
  <c r="F39" i="111"/>
  <c r="E39" i="111"/>
  <c r="D39" i="111"/>
  <c r="C39" i="111"/>
  <c r="K38" i="111"/>
  <c r="J38" i="111"/>
  <c r="I38" i="111"/>
  <c r="H38" i="111"/>
  <c r="G38" i="111"/>
  <c r="F38" i="111"/>
  <c r="E38" i="111"/>
  <c r="D38" i="111"/>
  <c r="C38" i="111"/>
  <c r="K37" i="111"/>
  <c r="J37" i="111"/>
  <c r="I37" i="111"/>
  <c r="H37" i="111"/>
  <c r="G37" i="111"/>
  <c r="F37" i="111"/>
  <c r="E37" i="111"/>
  <c r="D37" i="111"/>
  <c r="C37" i="111"/>
  <c r="K36" i="111"/>
  <c r="J36" i="111"/>
  <c r="I36" i="111"/>
  <c r="H36" i="111"/>
  <c r="G36" i="111"/>
  <c r="F36" i="111"/>
  <c r="E36" i="111"/>
  <c r="D36" i="111"/>
  <c r="C36" i="111"/>
  <c r="L32" i="111"/>
  <c r="K32" i="111"/>
  <c r="J32" i="111"/>
  <c r="I32" i="111"/>
  <c r="H32" i="111"/>
  <c r="G32" i="111"/>
  <c r="F32" i="111"/>
  <c r="E32" i="111"/>
  <c r="D32" i="111"/>
  <c r="C32" i="111"/>
  <c r="L31" i="111"/>
  <c r="K31" i="111"/>
  <c r="J31" i="111"/>
  <c r="I31" i="111"/>
  <c r="H31" i="111"/>
  <c r="G31" i="111"/>
  <c r="F31" i="111"/>
  <c r="E31" i="111"/>
  <c r="D31" i="111"/>
  <c r="C31" i="111"/>
  <c r="L30" i="111"/>
  <c r="K30" i="111"/>
  <c r="J30" i="111"/>
  <c r="I30" i="111"/>
  <c r="H30" i="111"/>
  <c r="G30" i="111"/>
  <c r="F30" i="111"/>
  <c r="E30" i="111"/>
  <c r="D30" i="111"/>
  <c r="C30" i="111"/>
  <c r="L29" i="111"/>
  <c r="K29" i="111"/>
  <c r="J29" i="111"/>
  <c r="I29" i="111"/>
  <c r="H29" i="111"/>
  <c r="G29" i="111"/>
  <c r="F29" i="111"/>
  <c r="E29" i="111"/>
  <c r="D29" i="111"/>
  <c r="C29" i="111"/>
  <c r="L28" i="111"/>
  <c r="K28" i="111"/>
  <c r="J28" i="111"/>
  <c r="I28" i="111"/>
  <c r="H28" i="111"/>
  <c r="G28" i="111"/>
  <c r="F28" i="111"/>
  <c r="E28" i="111"/>
  <c r="D28" i="111"/>
  <c r="C28" i="111"/>
  <c r="L24" i="111"/>
  <c r="K24" i="111"/>
  <c r="J24" i="111"/>
  <c r="I24" i="111"/>
  <c r="H24" i="111"/>
  <c r="G24" i="111"/>
  <c r="F24" i="111"/>
  <c r="E24" i="111"/>
  <c r="D24" i="111"/>
  <c r="C24" i="111"/>
  <c r="L23" i="111"/>
  <c r="K23" i="111"/>
  <c r="J23" i="111"/>
  <c r="I23" i="111"/>
  <c r="H23" i="111"/>
  <c r="G23" i="111"/>
  <c r="F23" i="111"/>
  <c r="E23" i="111"/>
  <c r="D23" i="111"/>
  <c r="C23" i="111"/>
  <c r="L22" i="111"/>
  <c r="K22" i="111"/>
  <c r="J22" i="111"/>
  <c r="I22" i="111"/>
  <c r="H22" i="111"/>
  <c r="G22" i="111"/>
  <c r="F22" i="111"/>
  <c r="E22" i="111"/>
  <c r="D22" i="111"/>
  <c r="C22" i="111"/>
  <c r="L21" i="111"/>
  <c r="K21" i="111"/>
  <c r="J21" i="111"/>
  <c r="I21" i="111"/>
  <c r="H21" i="111"/>
  <c r="G21" i="111"/>
  <c r="F21" i="111"/>
  <c r="E21" i="111"/>
  <c r="D21" i="111"/>
  <c r="C21" i="111"/>
  <c r="L20" i="111"/>
  <c r="K20" i="111"/>
  <c r="J20" i="111"/>
  <c r="I20" i="111"/>
  <c r="H20" i="111"/>
  <c r="G20" i="111"/>
  <c r="F20" i="111"/>
  <c r="E20" i="111"/>
  <c r="D20" i="111"/>
  <c r="C20" i="111"/>
  <c r="L19" i="111"/>
  <c r="K19" i="111"/>
  <c r="J19" i="111"/>
  <c r="I19" i="111"/>
  <c r="H19" i="111"/>
  <c r="G19" i="111"/>
  <c r="F19" i="111"/>
  <c r="E19" i="111"/>
  <c r="D19" i="111"/>
  <c r="C19" i="111"/>
  <c r="L18" i="111"/>
  <c r="K18" i="111"/>
  <c r="J18" i="111"/>
  <c r="I18" i="111"/>
  <c r="H18" i="111"/>
  <c r="G18" i="111"/>
  <c r="F18" i="111"/>
  <c r="E18" i="111"/>
  <c r="D18" i="111"/>
  <c r="C18" i="111"/>
  <c r="L17" i="111"/>
  <c r="K17" i="111"/>
  <c r="J17" i="111"/>
  <c r="I17" i="111"/>
  <c r="H17" i="111"/>
  <c r="G17" i="111"/>
  <c r="F17" i="111"/>
  <c r="E17" i="111"/>
  <c r="D17" i="111"/>
  <c r="C17" i="111"/>
  <c r="L16" i="111"/>
  <c r="K16" i="111"/>
  <c r="J16" i="111"/>
  <c r="I16" i="111"/>
  <c r="H16" i="111"/>
  <c r="G16" i="111"/>
  <c r="F16" i="111"/>
  <c r="E16" i="111"/>
  <c r="D16" i="111"/>
  <c r="C16" i="111"/>
  <c r="L15" i="111"/>
  <c r="K15" i="111"/>
  <c r="J15" i="111"/>
  <c r="I15" i="111"/>
  <c r="H15" i="111"/>
  <c r="G15" i="111"/>
  <c r="F15" i="111"/>
  <c r="E15" i="111"/>
  <c r="D15" i="111"/>
  <c r="C15" i="111"/>
  <c r="L65" i="110"/>
  <c r="K65" i="110"/>
  <c r="J65" i="110"/>
  <c r="I65" i="110"/>
  <c r="H65" i="110"/>
  <c r="G65" i="110"/>
  <c r="F65" i="110"/>
  <c r="E65" i="110"/>
  <c r="D65" i="110"/>
  <c r="C65" i="110"/>
  <c r="L59" i="110"/>
  <c r="E59" i="110"/>
  <c r="D59" i="110"/>
  <c r="C59" i="110"/>
  <c r="L58" i="110"/>
  <c r="E58" i="110"/>
  <c r="D58" i="110"/>
  <c r="C58" i="110"/>
  <c r="L57" i="110"/>
  <c r="E57" i="110"/>
  <c r="D57" i="110"/>
  <c r="C57" i="110"/>
  <c r="L53" i="110"/>
  <c r="E53" i="110"/>
  <c r="D53" i="110"/>
  <c r="C53" i="110"/>
  <c r="L52" i="110"/>
  <c r="E52" i="110"/>
  <c r="D52" i="110"/>
  <c r="C52" i="110"/>
  <c r="L51" i="110"/>
  <c r="E51" i="110"/>
  <c r="D51" i="110"/>
  <c r="C51" i="110"/>
  <c r="L50" i="110"/>
  <c r="E50" i="110"/>
  <c r="D50" i="110"/>
  <c r="C50" i="110"/>
  <c r="L49" i="110"/>
  <c r="E49" i="110"/>
  <c r="D49" i="110"/>
  <c r="C49" i="110"/>
  <c r="E45" i="110"/>
  <c r="D45" i="110"/>
  <c r="C45" i="110"/>
  <c r="E44" i="110"/>
  <c r="D44" i="110"/>
  <c r="C44" i="110"/>
  <c r="E43" i="110"/>
  <c r="D43" i="110"/>
  <c r="C43" i="110"/>
  <c r="E42" i="110"/>
  <c r="D42" i="110"/>
  <c r="C42" i="110"/>
  <c r="E41" i="110"/>
  <c r="D41" i="110"/>
  <c r="C41" i="110"/>
  <c r="E40" i="110"/>
  <c r="D40" i="110"/>
  <c r="C40" i="110"/>
  <c r="E39" i="110"/>
  <c r="D39" i="110"/>
  <c r="C39" i="110"/>
  <c r="E38" i="110"/>
  <c r="D38" i="110"/>
  <c r="C38" i="110"/>
  <c r="E37" i="110"/>
  <c r="D37" i="110"/>
  <c r="C37" i="110"/>
  <c r="E36" i="110"/>
  <c r="D36" i="110"/>
  <c r="C36" i="110"/>
  <c r="L32" i="110"/>
  <c r="E32" i="110"/>
  <c r="D32" i="110"/>
  <c r="C32" i="110"/>
  <c r="L31" i="110"/>
  <c r="E31" i="110"/>
  <c r="D31" i="110"/>
  <c r="C31" i="110"/>
  <c r="L30" i="110"/>
  <c r="E30" i="110"/>
  <c r="D30" i="110"/>
  <c r="C30" i="110"/>
  <c r="L29" i="110"/>
  <c r="E29" i="110"/>
  <c r="D29" i="110"/>
  <c r="C29" i="110"/>
  <c r="L28" i="110"/>
  <c r="E28" i="110"/>
  <c r="D28" i="110"/>
  <c r="C28" i="110"/>
  <c r="L24" i="110"/>
  <c r="E24" i="110"/>
  <c r="D24" i="110"/>
  <c r="C24" i="110"/>
  <c r="L23" i="110"/>
  <c r="E23" i="110"/>
  <c r="D23" i="110"/>
  <c r="C23" i="110"/>
  <c r="L22" i="110"/>
  <c r="E22" i="110"/>
  <c r="D22" i="110"/>
  <c r="C22" i="110"/>
  <c r="L21" i="110"/>
  <c r="E21" i="110"/>
  <c r="D21" i="110"/>
  <c r="C21" i="110"/>
  <c r="L20" i="110"/>
  <c r="E20" i="110"/>
  <c r="D20" i="110"/>
  <c r="C20" i="110"/>
  <c r="L19" i="110"/>
  <c r="E19" i="110"/>
  <c r="D19" i="110"/>
  <c r="C19" i="110"/>
  <c r="L18" i="110"/>
  <c r="E18" i="110"/>
  <c r="D18" i="110"/>
  <c r="C18" i="110"/>
  <c r="L17" i="110"/>
  <c r="E17" i="110"/>
  <c r="D17" i="110"/>
  <c r="C17" i="110"/>
  <c r="L16" i="110"/>
  <c r="E16" i="110"/>
  <c r="D16" i="110"/>
  <c r="C16" i="110"/>
  <c r="L15" i="110"/>
  <c r="E15" i="110"/>
  <c r="D15" i="110"/>
  <c r="C15" i="110"/>
  <c r="L65" i="109"/>
  <c r="K65" i="109"/>
  <c r="J65" i="109"/>
  <c r="I65" i="109"/>
  <c r="H65" i="109"/>
  <c r="G65" i="109"/>
  <c r="F65" i="109"/>
  <c r="E65" i="109"/>
  <c r="D65" i="109"/>
  <c r="C65" i="109"/>
  <c r="L59" i="109"/>
  <c r="K59" i="109"/>
  <c r="J59" i="109"/>
  <c r="I59" i="109"/>
  <c r="H59" i="109"/>
  <c r="G59" i="109"/>
  <c r="F59" i="109"/>
  <c r="E59" i="109"/>
  <c r="D59" i="109"/>
  <c r="C59" i="109"/>
  <c r="L58" i="109"/>
  <c r="K58" i="109"/>
  <c r="J58" i="109"/>
  <c r="I58" i="109"/>
  <c r="H58" i="109"/>
  <c r="G58" i="109"/>
  <c r="F58" i="109"/>
  <c r="E58" i="109"/>
  <c r="D58" i="109"/>
  <c r="C58" i="109"/>
  <c r="L57" i="109"/>
  <c r="K57" i="109"/>
  <c r="J57" i="109"/>
  <c r="I57" i="109"/>
  <c r="H57" i="109"/>
  <c r="G57" i="109"/>
  <c r="F57" i="109"/>
  <c r="E57" i="109"/>
  <c r="D57" i="109"/>
  <c r="C57" i="109"/>
  <c r="L53" i="109"/>
  <c r="K53" i="109"/>
  <c r="J53" i="109"/>
  <c r="I53" i="109"/>
  <c r="H53" i="109"/>
  <c r="G53" i="109"/>
  <c r="F53" i="109"/>
  <c r="E53" i="109"/>
  <c r="D53" i="109"/>
  <c r="C53" i="109"/>
  <c r="L52" i="109"/>
  <c r="K52" i="109"/>
  <c r="J52" i="109"/>
  <c r="I52" i="109"/>
  <c r="H52" i="109"/>
  <c r="G52" i="109"/>
  <c r="F52" i="109"/>
  <c r="E52" i="109"/>
  <c r="D52" i="109"/>
  <c r="C52" i="109"/>
  <c r="L51" i="109"/>
  <c r="K51" i="109"/>
  <c r="J51" i="109"/>
  <c r="I51" i="109"/>
  <c r="H51" i="109"/>
  <c r="G51" i="109"/>
  <c r="F51" i="109"/>
  <c r="E51" i="109"/>
  <c r="D51" i="109"/>
  <c r="C51" i="109"/>
  <c r="L50" i="109"/>
  <c r="K50" i="109"/>
  <c r="J50" i="109"/>
  <c r="I50" i="109"/>
  <c r="H50" i="109"/>
  <c r="G50" i="109"/>
  <c r="F50" i="109"/>
  <c r="E50" i="109"/>
  <c r="D50" i="109"/>
  <c r="C50" i="109"/>
  <c r="L49" i="109"/>
  <c r="K49" i="109"/>
  <c r="J49" i="109"/>
  <c r="I49" i="109"/>
  <c r="H49" i="109"/>
  <c r="G49" i="109"/>
  <c r="F49" i="109"/>
  <c r="E49" i="109"/>
  <c r="D49" i="109"/>
  <c r="C49" i="109"/>
  <c r="K45" i="109"/>
  <c r="J45" i="109"/>
  <c r="I45" i="109"/>
  <c r="H45" i="109"/>
  <c r="G45" i="109"/>
  <c r="F45" i="109"/>
  <c r="E45" i="109"/>
  <c r="D45" i="109"/>
  <c r="C45" i="109"/>
  <c r="K44" i="109"/>
  <c r="J44" i="109"/>
  <c r="I44" i="109"/>
  <c r="H44" i="109"/>
  <c r="G44" i="109"/>
  <c r="F44" i="109"/>
  <c r="E44" i="109"/>
  <c r="D44" i="109"/>
  <c r="C44" i="109"/>
  <c r="K43" i="109"/>
  <c r="J43" i="109"/>
  <c r="I43" i="109"/>
  <c r="H43" i="109"/>
  <c r="G43" i="109"/>
  <c r="F43" i="109"/>
  <c r="E43" i="109"/>
  <c r="D43" i="109"/>
  <c r="C43" i="109"/>
  <c r="K42" i="109"/>
  <c r="J42" i="109"/>
  <c r="I42" i="109"/>
  <c r="H42" i="109"/>
  <c r="G42" i="109"/>
  <c r="F42" i="109"/>
  <c r="E42" i="109"/>
  <c r="D42" i="109"/>
  <c r="C42" i="109"/>
  <c r="K41" i="109"/>
  <c r="J41" i="109"/>
  <c r="I41" i="109"/>
  <c r="H41" i="109"/>
  <c r="G41" i="109"/>
  <c r="F41" i="109"/>
  <c r="E41" i="109"/>
  <c r="D41" i="109"/>
  <c r="C41" i="109"/>
  <c r="K40" i="109"/>
  <c r="J40" i="109"/>
  <c r="I40" i="109"/>
  <c r="H40" i="109"/>
  <c r="G40" i="109"/>
  <c r="F40" i="109"/>
  <c r="E40" i="109"/>
  <c r="D40" i="109"/>
  <c r="C40" i="109"/>
  <c r="K39" i="109"/>
  <c r="J39" i="109"/>
  <c r="I39" i="109"/>
  <c r="H39" i="109"/>
  <c r="G39" i="109"/>
  <c r="F39" i="109"/>
  <c r="E39" i="109"/>
  <c r="D39" i="109"/>
  <c r="C39" i="109"/>
  <c r="K38" i="109"/>
  <c r="J38" i="109"/>
  <c r="I38" i="109"/>
  <c r="H38" i="109"/>
  <c r="G38" i="109"/>
  <c r="F38" i="109"/>
  <c r="E38" i="109"/>
  <c r="D38" i="109"/>
  <c r="C38" i="109"/>
  <c r="K37" i="109"/>
  <c r="J37" i="109"/>
  <c r="I37" i="109"/>
  <c r="H37" i="109"/>
  <c r="G37" i="109"/>
  <c r="F37" i="109"/>
  <c r="E37" i="109"/>
  <c r="D37" i="109"/>
  <c r="C37" i="109"/>
  <c r="K36" i="109"/>
  <c r="J36" i="109"/>
  <c r="I36" i="109"/>
  <c r="H36" i="109"/>
  <c r="G36" i="109"/>
  <c r="F36" i="109"/>
  <c r="E36" i="109"/>
  <c r="D36" i="109"/>
  <c r="C36" i="109"/>
  <c r="L32" i="109"/>
  <c r="K32" i="109"/>
  <c r="J32" i="109"/>
  <c r="I32" i="109"/>
  <c r="H32" i="109"/>
  <c r="G32" i="109"/>
  <c r="F32" i="109"/>
  <c r="E32" i="109"/>
  <c r="D32" i="109"/>
  <c r="C32" i="109"/>
  <c r="L31" i="109"/>
  <c r="K31" i="109"/>
  <c r="J31" i="109"/>
  <c r="I31" i="109"/>
  <c r="H31" i="109"/>
  <c r="G31" i="109"/>
  <c r="F31" i="109"/>
  <c r="E31" i="109"/>
  <c r="D31" i="109"/>
  <c r="C31" i="109"/>
  <c r="L30" i="109"/>
  <c r="K30" i="109"/>
  <c r="J30" i="109"/>
  <c r="I30" i="109"/>
  <c r="H30" i="109"/>
  <c r="G30" i="109"/>
  <c r="F30" i="109"/>
  <c r="E30" i="109"/>
  <c r="D30" i="109"/>
  <c r="C30" i="109"/>
  <c r="L29" i="109"/>
  <c r="K29" i="109"/>
  <c r="J29" i="109"/>
  <c r="I29" i="109"/>
  <c r="H29" i="109"/>
  <c r="G29" i="109"/>
  <c r="F29" i="109"/>
  <c r="E29" i="109"/>
  <c r="D29" i="109"/>
  <c r="C29" i="109"/>
  <c r="L28" i="109"/>
  <c r="K28" i="109"/>
  <c r="J28" i="109"/>
  <c r="I28" i="109"/>
  <c r="H28" i="109"/>
  <c r="G28" i="109"/>
  <c r="F28" i="109"/>
  <c r="E28" i="109"/>
  <c r="D28" i="109"/>
  <c r="C28" i="109"/>
  <c r="L24" i="109"/>
  <c r="K24" i="109"/>
  <c r="J24" i="109"/>
  <c r="I24" i="109"/>
  <c r="H24" i="109"/>
  <c r="G24" i="109"/>
  <c r="F24" i="109"/>
  <c r="E24" i="109"/>
  <c r="D24" i="109"/>
  <c r="C24" i="109"/>
  <c r="L23" i="109"/>
  <c r="K23" i="109"/>
  <c r="J23" i="109"/>
  <c r="I23" i="109"/>
  <c r="H23" i="109"/>
  <c r="G23" i="109"/>
  <c r="F23" i="109"/>
  <c r="E23" i="109"/>
  <c r="D23" i="109"/>
  <c r="C23" i="109"/>
  <c r="L22" i="109"/>
  <c r="K22" i="109"/>
  <c r="J22" i="109"/>
  <c r="I22" i="109"/>
  <c r="H22" i="109"/>
  <c r="G22" i="109"/>
  <c r="F22" i="109"/>
  <c r="E22" i="109"/>
  <c r="D22" i="109"/>
  <c r="C22" i="109"/>
  <c r="L21" i="109"/>
  <c r="K21" i="109"/>
  <c r="J21" i="109"/>
  <c r="I21" i="109"/>
  <c r="H21" i="109"/>
  <c r="G21" i="109"/>
  <c r="F21" i="109"/>
  <c r="E21" i="109"/>
  <c r="D21" i="109"/>
  <c r="C21" i="109"/>
  <c r="L20" i="109"/>
  <c r="K20" i="109"/>
  <c r="J20" i="109"/>
  <c r="I20" i="109"/>
  <c r="H20" i="109"/>
  <c r="G20" i="109"/>
  <c r="F20" i="109"/>
  <c r="E20" i="109"/>
  <c r="D20" i="109"/>
  <c r="C20" i="109"/>
  <c r="L19" i="109"/>
  <c r="K19" i="109"/>
  <c r="J19" i="109"/>
  <c r="I19" i="109"/>
  <c r="H19" i="109"/>
  <c r="G19" i="109"/>
  <c r="F19" i="109"/>
  <c r="E19" i="109"/>
  <c r="D19" i="109"/>
  <c r="C19" i="109"/>
  <c r="L18" i="109"/>
  <c r="K18" i="109"/>
  <c r="J18" i="109"/>
  <c r="I18" i="109"/>
  <c r="H18" i="109"/>
  <c r="G18" i="109"/>
  <c r="F18" i="109"/>
  <c r="E18" i="109"/>
  <c r="D18" i="109"/>
  <c r="C18" i="109"/>
  <c r="L17" i="109"/>
  <c r="K17" i="109"/>
  <c r="J17" i="109"/>
  <c r="I17" i="109"/>
  <c r="H17" i="109"/>
  <c r="G17" i="109"/>
  <c r="F17" i="109"/>
  <c r="E17" i="109"/>
  <c r="D17" i="109"/>
  <c r="C17" i="109"/>
  <c r="L16" i="109"/>
  <c r="K16" i="109"/>
  <c r="J16" i="109"/>
  <c r="I16" i="109"/>
  <c r="H16" i="109"/>
  <c r="G16" i="109"/>
  <c r="F16" i="109"/>
  <c r="E16" i="109"/>
  <c r="D16" i="109"/>
  <c r="C16" i="109"/>
  <c r="L15" i="109"/>
  <c r="K15" i="109"/>
  <c r="J15" i="109"/>
  <c r="I15" i="109"/>
  <c r="H15" i="109"/>
  <c r="G15" i="109"/>
  <c r="F15" i="109"/>
  <c r="E15" i="109"/>
  <c r="D15" i="109"/>
  <c r="C15" i="109"/>
  <c r="L65" i="108"/>
  <c r="K65" i="108"/>
  <c r="J65" i="108"/>
  <c r="I65" i="108"/>
  <c r="H65" i="108"/>
  <c r="G65" i="108"/>
  <c r="F65" i="108"/>
  <c r="E65" i="108"/>
  <c r="D65" i="108"/>
  <c r="C65" i="108"/>
  <c r="L59" i="108"/>
  <c r="E59" i="108"/>
  <c r="D59" i="108"/>
  <c r="C59" i="108"/>
  <c r="L58" i="108"/>
  <c r="E58" i="108"/>
  <c r="D58" i="108"/>
  <c r="C58" i="108"/>
  <c r="L57" i="108"/>
  <c r="E57" i="108"/>
  <c r="D57" i="108"/>
  <c r="C57" i="108"/>
  <c r="L53" i="108"/>
  <c r="E53" i="108"/>
  <c r="D53" i="108"/>
  <c r="C53" i="108"/>
  <c r="L52" i="108"/>
  <c r="E52" i="108"/>
  <c r="D52" i="108"/>
  <c r="C52" i="108"/>
  <c r="L51" i="108"/>
  <c r="E51" i="108"/>
  <c r="D51" i="108"/>
  <c r="C51" i="108"/>
  <c r="L50" i="108"/>
  <c r="E50" i="108"/>
  <c r="D50" i="108"/>
  <c r="C50" i="108"/>
  <c r="L49" i="108"/>
  <c r="E49" i="108"/>
  <c r="D49" i="108"/>
  <c r="C49" i="108"/>
  <c r="E45" i="108"/>
  <c r="D45" i="108"/>
  <c r="C45" i="108"/>
  <c r="E44" i="108"/>
  <c r="D44" i="108"/>
  <c r="C44" i="108"/>
  <c r="E43" i="108"/>
  <c r="D43" i="108"/>
  <c r="C43" i="108"/>
  <c r="E42" i="108"/>
  <c r="D42" i="108"/>
  <c r="C42" i="108"/>
  <c r="E41" i="108"/>
  <c r="D41" i="108"/>
  <c r="C41" i="108"/>
  <c r="E40" i="108"/>
  <c r="D40" i="108"/>
  <c r="C40" i="108"/>
  <c r="E39" i="108"/>
  <c r="D39" i="108"/>
  <c r="C39" i="108"/>
  <c r="E38" i="108"/>
  <c r="D38" i="108"/>
  <c r="C38" i="108"/>
  <c r="E37" i="108"/>
  <c r="D37" i="108"/>
  <c r="C37" i="108"/>
  <c r="E36" i="108"/>
  <c r="D36" i="108"/>
  <c r="C36" i="108"/>
  <c r="L32" i="108"/>
  <c r="E32" i="108"/>
  <c r="D32" i="108"/>
  <c r="C32" i="108"/>
  <c r="L31" i="108"/>
  <c r="E31" i="108"/>
  <c r="D31" i="108"/>
  <c r="C31" i="108"/>
  <c r="L30" i="108"/>
  <c r="E30" i="108"/>
  <c r="D30" i="108"/>
  <c r="C30" i="108"/>
  <c r="L29" i="108"/>
  <c r="E29" i="108"/>
  <c r="D29" i="108"/>
  <c r="C29" i="108"/>
  <c r="L28" i="108"/>
  <c r="E28" i="108"/>
  <c r="D28" i="108"/>
  <c r="C28" i="108"/>
  <c r="L24" i="108"/>
  <c r="E24" i="108"/>
  <c r="D24" i="108"/>
  <c r="C24" i="108"/>
  <c r="L23" i="108"/>
  <c r="E23" i="108"/>
  <c r="D23" i="108"/>
  <c r="C23" i="108"/>
  <c r="L22" i="108"/>
  <c r="E22" i="108"/>
  <c r="D22" i="108"/>
  <c r="C22" i="108"/>
  <c r="L21" i="108"/>
  <c r="E21" i="108"/>
  <c r="D21" i="108"/>
  <c r="C21" i="108"/>
  <c r="L20" i="108"/>
  <c r="E20" i="108"/>
  <c r="D20" i="108"/>
  <c r="C20" i="108"/>
  <c r="L19" i="108"/>
  <c r="E19" i="108"/>
  <c r="D19" i="108"/>
  <c r="C19" i="108"/>
  <c r="L18" i="108"/>
  <c r="E18" i="108"/>
  <c r="D18" i="108"/>
  <c r="C18" i="108"/>
  <c r="L17" i="108"/>
  <c r="E17" i="108"/>
  <c r="D17" i="108"/>
  <c r="C17" i="108"/>
  <c r="L16" i="108"/>
  <c r="E16" i="108"/>
  <c r="D16" i="108"/>
  <c r="C16" i="108"/>
  <c r="L15" i="108"/>
  <c r="E15" i="108"/>
  <c r="D15" i="108"/>
  <c r="C15" i="108"/>
  <c r="L65" i="107"/>
  <c r="K65" i="107"/>
  <c r="J65" i="107"/>
  <c r="I65" i="107"/>
  <c r="H65" i="107"/>
  <c r="G65" i="107"/>
  <c r="F65" i="107"/>
  <c r="E65" i="107"/>
  <c r="D65" i="107"/>
  <c r="C65" i="107"/>
  <c r="L59" i="107"/>
  <c r="E59" i="107"/>
  <c r="D59" i="107"/>
  <c r="C59" i="107"/>
  <c r="L58" i="107"/>
  <c r="E58" i="107"/>
  <c r="D58" i="107"/>
  <c r="C58" i="107"/>
  <c r="L57" i="107"/>
  <c r="E57" i="107"/>
  <c r="D57" i="107"/>
  <c r="C57" i="107"/>
  <c r="L53" i="107"/>
  <c r="E53" i="107"/>
  <c r="D53" i="107"/>
  <c r="C53" i="107"/>
  <c r="L52" i="107"/>
  <c r="E52" i="107"/>
  <c r="D52" i="107"/>
  <c r="C52" i="107"/>
  <c r="L51" i="107"/>
  <c r="E51" i="107"/>
  <c r="D51" i="107"/>
  <c r="C51" i="107"/>
  <c r="L50" i="107"/>
  <c r="E50" i="107"/>
  <c r="D50" i="107"/>
  <c r="C50" i="107"/>
  <c r="L49" i="107"/>
  <c r="E49" i="107"/>
  <c r="D49" i="107"/>
  <c r="C49" i="107"/>
  <c r="E45" i="107"/>
  <c r="D45" i="107"/>
  <c r="C45" i="107"/>
  <c r="E44" i="107"/>
  <c r="D44" i="107"/>
  <c r="C44" i="107"/>
  <c r="E43" i="107"/>
  <c r="D43" i="107"/>
  <c r="C43" i="107"/>
  <c r="E42" i="107"/>
  <c r="D42" i="107"/>
  <c r="C42" i="107"/>
  <c r="E41" i="107"/>
  <c r="D41" i="107"/>
  <c r="C41" i="107"/>
  <c r="E40" i="107"/>
  <c r="D40" i="107"/>
  <c r="C40" i="107"/>
  <c r="E39" i="107"/>
  <c r="D39" i="107"/>
  <c r="C39" i="107"/>
  <c r="E38" i="107"/>
  <c r="D38" i="107"/>
  <c r="C38" i="107"/>
  <c r="E37" i="107"/>
  <c r="D37" i="107"/>
  <c r="C37" i="107"/>
  <c r="E36" i="107"/>
  <c r="D36" i="107"/>
  <c r="C36" i="107"/>
  <c r="L32" i="107"/>
  <c r="E32" i="107"/>
  <c r="D32" i="107"/>
  <c r="C32" i="107"/>
  <c r="L31" i="107"/>
  <c r="E31" i="107"/>
  <c r="D31" i="107"/>
  <c r="C31" i="107"/>
  <c r="L30" i="107"/>
  <c r="E30" i="107"/>
  <c r="D30" i="107"/>
  <c r="C30" i="107"/>
  <c r="L29" i="107"/>
  <c r="E29" i="107"/>
  <c r="D29" i="107"/>
  <c r="C29" i="107"/>
  <c r="L28" i="107"/>
  <c r="E28" i="107"/>
  <c r="D28" i="107"/>
  <c r="C28" i="107"/>
  <c r="L24" i="107"/>
  <c r="E24" i="107"/>
  <c r="D24" i="107"/>
  <c r="C24" i="107"/>
  <c r="L23" i="107"/>
  <c r="E23" i="107"/>
  <c r="D23" i="107"/>
  <c r="C23" i="107"/>
  <c r="L22" i="107"/>
  <c r="E22" i="107"/>
  <c r="D22" i="107"/>
  <c r="C22" i="107"/>
  <c r="L21" i="107"/>
  <c r="E21" i="107"/>
  <c r="D21" i="107"/>
  <c r="C21" i="107"/>
  <c r="L20" i="107"/>
  <c r="E20" i="107"/>
  <c r="D20" i="107"/>
  <c r="C20" i="107"/>
  <c r="L19" i="107"/>
  <c r="E19" i="107"/>
  <c r="D19" i="107"/>
  <c r="C19" i="107"/>
  <c r="L18" i="107"/>
  <c r="E18" i="107"/>
  <c r="D18" i="107"/>
  <c r="C18" i="107"/>
  <c r="L17" i="107"/>
  <c r="E17" i="107"/>
  <c r="D17" i="107"/>
  <c r="C17" i="107"/>
  <c r="L16" i="107"/>
  <c r="E16" i="107"/>
  <c r="D16" i="107"/>
  <c r="C16" i="107"/>
  <c r="L15" i="107"/>
  <c r="E15" i="107"/>
  <c r="D15" i="107"/>
  <c r="C15" i="107"/>
  <c r="L65" i="106"/>
  <c r="K65" i="106"/>
  <c r="J65" i="106"/>
  <c r="I65" i="106"/>
  <c r="H65" i="106"/>
  <c r="G65" i="106"/>
  <c r="F65" i="106"/>
  <c r="E65" i="106"/>
  <c r="D65" i="106"/>
  <c r="C65" i="106"/>
  <c r="L59" i="106"/>
  <c r="E59" i="106"/>
  <c r="D59" i="106"/>
  <c r="C59" i="106"/>
  <c r="L58" i="106"/>
  <c r="E58" i="106"/>
  <c r="D58" i="106"/>
  <c r="C58" i="106"/>
  <c r="L57" i="106"/>
  <c r="E57" i="106"/>
  <c r="D57" i="106"/>
  <c r="C57" i="106"/>
  <c r="L53" i="106"/>
  <c r="E53" i="106"/>
  <c r="D53" i="106"/>
  <c r="C53" i="106"/>
  <c r="L52" i="106"/>
  <c r="E52" i="106"/>
  <c r="D52" i="106"/>
  <c r="C52" i="106"/>
  <c r="L51" i="106"/>
  <c r="E51" i="106"/>
  <c r="D51" i="106"/>
  <c r="C51" i="106"/>
  <c r="L50" i="106"/>
  <c r="E50" i="106"/>
  <c r="D50" i="106"/>
  <c r="C50" i="106"/>
  <c r="L49" i="106"/>
  <c r="E49" i="106"/>
  <c r="D49" i="106"/>
  <c r="C49" i="106"/>
  <c r="E45" i="106"/>
  <c r="D45" i="106"/>
  <c r="C45" i="106"/>
  <c r="E44" i="106"/>
  <c r="D44" i="106"/>
  <c r="C44" i="106"/>
  <c r="E43" i="106"/>
  <c r="D43" i="106"/>
  <c r="C43" i="106"/>
  <c r="E42" i="106"/>
  <c r="D42" i="106"/>
  <c r="C42" i="106"/>
  <c r="E41" i="106"/>
  <c r="D41" i="106"/>
  <c r="C41" i="106"/>
  <c r="E40" i="106"/>
  <c r="D40" i="106"/>
  <c r="C40" i="106"/>
  <c r="E39" i="106"/>
  <c r="D39" i="106"/>
  <c r="C39" i="106"/>
  <c r="E38" i="106"/>
  <c r="D38" i="106"/>
  <c r="C38" i="106"/>
  <c r="E37" i="106"/>
  <c r="D37" i="106"/>
  <c r="C37" i="106"/>
  <c r="E36" i="106"/>
  <c r="D36" i="106"/>
  <c r="C36" i="106"/>
  <c r="L32" i="106"/>
  <c r="E32" i="106"/>
  <c r="D32" i="106"/>
  <c r="C32" i="106"/>
  <c r="L31" i="106"/>
  <c r="E31" i="106"/>
  <c r="D31" i="106"/>
  <c r="C31" i="106"/>
  <c r="L30" i="106"/>
  <c r="E30" i="106"/>
  <c r="D30" i="106"/>
  <c r="C30" i="106"/>
  <c r="L29" i="106"/>
  <c r="E29" i="106"/>
  <c r="D29" i="106"/>
  <c r="C29" i="106"/>
  <c r="L28" i="106"/>
  <c r="E28" i="106"/>
  <c r="D28" i="106"/>
  <c r="C28" i="106"/>
  <c r="L24" i="106"/>
  <c r="E24" i="106"/>
  <c r="D24" i="106"/>
  <c r="C24" i="106"/>
  <c r="L23" i="106"/>
  <c r="E23" i="106"/>
  <c r="D23" i="106"/>
  <c r="C23" i="106"/>
  <c r="L22" i="106"/>
  <c r="E22" i="106"/>
  <c r="D22" i="106"/>
  <c r="C22" i="106"/>
  <c r="L21" i="106"/>
  <c r="E21" i="106"/>
  <c r="D21" i="106"/>
  <c r="C21" i="106"/>
  <c r="L20" i="106"/>
  <c r="E20" i="106"/>
  <c r="D20" i="106"/>
  <c r="C20" i="106"/>
  <c r="L19" i="106"/>
  <c r="E19" i="106"/>
  <c r="D19" i="106"/>
  <c r="C19" i="106"/>
  <c r="L18" i="106"/>
  <c r="E18" i="106"/>
  <c r="D18" i="106"/>
  <c r="C18" i="106"/>
  <c r="L17" i="106"/>
  <c r="E17" i="106"/>
  <c r="D17" i="106"/>
  <c r="C17" i="106"/>
  <c r="L16" i="106"/>
  <c r="E16" i="106"/>
  <c r="D16" i="106"/>
  <c r="C16" i="106"/>
  <c r="L15" i="106"/>
  <c r="E15" i="106"/>
  <c r="D15" i="106"/>
  <c r="C15" i="106"/>
  <c r="L65" i="105"/>
  <c r="K65" i="105"/>
  <c r="J65" i="105"/>
  <c r="I65" i="105"/>
  <c r="H65" i="105"/>
  <c r="G65" i="105"/>
  <c r="F65" i="105"/>
  <c r="E65" i="105"/>
  <c r="D65" i="105"/>
  <c r="C65" i="105"/>
  <c r="L59" i="105"/>
  <c r="E59" i="105"/>
  <c r="D59" i="105"/>
  <c r="C59" i="105"/>
  <c r="L58" i="105"/>
  <c r="E58" i="105"/>
  <c r="D58" i="105"/>
  <c r="C58" i="105"/>
  <c r="L57" i="105"/>
  <c r="E57" i="105"/>
  <c r="D57" i="105"/>
  <c r="C57" i="105"/>
  <c r="L53" i="105"/>
  <c r="E53" i="105"/>
  <c r="D53" i="105"/>
  <c r="C53" i="105"/>
  <c r="L52" i="105"/>
  <c r="E52" i="105"/>
  <c r="D52" i="105"/>
  <c r="C52" i="105"/>
  <c r="L51" i="105"/>
  <c r="E51" i="105"/>
  <c r="D51" i="105"/>
  <c r="C51" i="105"/>
  <c r="L50" i="105"/>
  <c r="E50" i="105"/>
  <c r="D50" i="105"/>
  <c r="C50" i="105"/>
  <c r="L49" i="105"/>
  <c r="E49" i="105"/>
  <c r="D49" i="105"/>
  <c r="C49" i="105"/>
  <c r="E45" i="105"/>
  <c r="D45" i="105"/>
  <c r="C45" i="105"/>
  <c r="E44" i="105"/>
  <c r="D44" i="105"/>
  <c r="C44" i="105"/>
  <c r="E43" i="105"/>
  <c r="D43" i="105"/>
  <c r="C43" i="105"/>
  <c r="E42" i="105"/>
  <c r="D42" i="105"/>
  <c r="C42" i="105"/>
  <c r="E41" i="105"/>
  <c r="D41" i="105"/>
  <c r="C41" i="105"/>
  <c r="E40" i="105"/>
  <c r="D40" i="105"/>
  <c r="C40" i="105"/>
  <c r="E39" i="105"/>
  <c r="D39" i="105"/>
  <c r="C39" i="105"/>
  <c r="E38" i="105"/>
  <c r="D38" i="105"/>
  <c r="C38" i="105"/>
  <c r="E37" i="105"/>
  <c r="D37" i="105"/>
  <c r="C37" i="105"/>
  <c r="E36" i="105"/>
  <c r="D36" i="105"/>
  <c r="C36" i="105"/>
  <c r="L32" i="105"/>
  <c r="E32" i="105"/>
  <c r="D32" i="105"/>
  <c r="C32" i="105"/>
  <c r="L31" i="105"/>
  <c r="E31" i="105"/>
  <c r="D31" i="105"/>
  <c r="C31" i="105"/>
  <c r="L30" i="105"/>
  <c r="E30" i="105"/>
  <c r="D30" i="105"/>
  <c r="C30" i="105"/>
  <c r="L29" i="105"/>
  <c r="E29" i="105"/>
  <c r="D29" i="105"/>
  <c r="C29" i="105"/>
  <c r="L28" i="105"/>
  <c r="E28" i="105"/>
  <c r="D28" i="105"/>
  <c r="C28" i="105"/>
  <c r="L24" i="105"/>
  <c r="E24" i="105"/>
  <c r="D24" i="105"/>
  <c r="C24" i="105"/>
  <c r="L23" i="105"/>
  <c r="E23" i="105"/>
  <c r="D23" i="105"/>
  <c r="C23" i="105"/>
  <c r="L22" i="105"/>
  <c r="E22" i="105"/>
  <c r="D22" i="105"/>
  <c r="C22" i="105"/>
  <c r="L21" i="105"/>
  <c r="E21" i="105"/>
  <c r="D21" i="105"/>
  <c r="C21" i="105"/>
  <c r="L20" i="105"/>
  <c r="E20" i="105"/>
  <c r="D20" i="105"/>
  <c r="C20" i="105"/>
  <c r="L19" i="105"/>
  <c r="E19" i="105"/>
  <c r="D19" i="105"/>
  <c r="C19" i="105"/>
  <c r="L18" i="105"/>
  <c r="E18" i="105"/>
  <c r="D18" i="105"/>
  <c r="C18" i="105"/>
  <c r="L17" i="105"/>
  <c r="E17" i="105"/>
  <c r="D17" i="105"/>
  <c r="C17" i="105"/>
  <c r="L16" i="105"/>
  <c r="E16" i="105"/>
  <c r="D16" i="105"/>
  <c r="C16" i="105"/>
  <c r="L15" i="105"/>
  <c r="E15" i="105"/>
  <c r="D15" i="105"/>
  <c r="C15" i="105"/>
  <c r="L65" i="104"/>
  <c r="K65" i="104"/>
  <c r="J65" i="104"/>
  <c r="I65" i="104"/>
  <c r="H65" i="104"/>
  <c r="G65" i="104"/>
  <c r="F65" i="104"/>
  <c r="E65" i="104"/>
  <c r="D65" i="104"/>
  <c r="C65" i="104"/>
  <c r="L59" i="104"/>
  <c r="E59" i="104"/>
  <c r="D59" i="104"/>
  <c r="C59" i="104"/>
  <c r="L58" i="104"/>
  <c r="E58" i="104"/>
  <c r="D58" i="104"/>
  <c r="C58" i="104"/>
  <c r="L57" i="104"/>
  <c r="E57" i="104"/>
  <c r="D57" i="104"/>
  <c r="C57" i="104"/>
  <c r="L53" i="104"/>
  <c r="E53" i="104"/>
  <c r="D53" i="104"/>
  <c r="C53" i="104"/>
  <c r="L52" i="104"/>
  <c r="E52" i="104"/>
  <c r="D52" i="104"/>
  <c r="C52" i="104"/>
  <c r="L51" i="104"/>
  <c r="E51" i="104"/>
  <c r="D51" i="104"/>
  <c r="C51" i="104"/>
  <c r="L50" i="104"/>
  <c r="E50" i="104"/>
  <c r="D50" i="104"/>
  <c r="C50" i="104"/>
  <c r="L49" i="104"/>
  <c r="E49" i="104"/>
  <c r="D49" i="104"/>
  <c r="C49" i="104"/>
  <c r="E45" i="104"/>
  <c r="D45" i="104"/>
  <c r="C45" i="104"/>
  <c r="E44" i="104"/>
  <c r="D44" i="104"/>
  <c r="C44" i="104"/>
  <c r="E43" i="104"/>
  <c r="D43" i="104"/>
  <c r="C43" i="104"/>
  <c r="E42" i="104"/>
  <c r="D42" i="104"/>
  <c r="C42" i="104"/>
  <c r="E41" i="104"/>
  <c r="D41" i="104"/>
  <c r="C41" i="104"/>
  <c r="E40" i="104"/>
  <c r="D40" i="104"/>
  <c r="C40" i="104"/>
  <c r="E39" i="104"/>
  <c r="D39" i="104"/>
  <c r="C39" i="104"/>
  <c r="E38" i="104"/>
  <c r="D38" i="104"/>
  <c r="C38" i="104"/>
  <c r="E37" i="104"/>
  <c r="D37" i="104"/>
  <c r="C37" i="104"/>
  <c r="E36" i="104"/>
  <c r="D36" i="104"/>
  <c r="C36" i="104"/>
  <c r="L32" i="104"/>
  <c r="E32" i="104"/>
  <c r="D32" i="104"/>
  <c r="C32" i="104"/>
  <c r="L31" i="104"/>
  <c r="E31" i="104"/>
  <c r="D31" i="104"/>
  <c r="C31" i="104"/>
  <c r="L30" i="104"/>
  <c r="E30" i="104"/>
  <c r="D30" i="104"/>
  <c r="C30" i="104"/>
  <c r="L29" i="104"/>
  <c r="E29" i="104"/>
  <c r="D29" i="104"/>
  <c r="C29" i="104"/>
  <c r="L28" i="104"/>
  <c r="E28" i="104"/>
  <c r="D28" i="104"/>
  <c r="C28" i="104"/>
  <c r="L24" i="104"/>
  <c r="E24" i="104"/>
  <c r="D24" i="104"/>
  <c r="C24" i="104"/>
  <c r="L23" i="104"/>
  <c r="E23" i="104"/>
  <c r="D23" i="104"/>
  <c r="C23" i="104"/>
  <c r="L22" i="104"/>
  <c r="E22" i="104"/>
  <c r="D22" i="104"/>
  <c r="C22" i="104"/>
  <c r="L21" i="104"/>
  <c r="E21" i="104"/>
  <c r="D21" i="104"/>
  <c r="C21" i="104"/>
  <c r="L20" i="104"/>
  <c r="E20" i="104"/>
  <c r="D20" i="104"/>
  <c r="C20" i="104"/>
  <c r="L19" i="104"/>
  <c r="E19" i="104"/>
  <c r="D19" i="104"/>
  <c r="C19" i="104"/>
  <c r="L18" i="104"/>
  <c r="E18" i="104"/>
  <c r="D18" i="104"/>
  <c r="C18" i="104"/>
  <c r="L17" i="104"/>
  <c r="E17" i="104"/>
  <c r="D17" i="104"/>
  <c r="C17" i="104"/>
  <c r="L16" i="104"/>
  <c r="E16" i="104"/>
  <c r="D16" i="104"/>
  <c r="C16" i="104"/>
  <c r="L15" i="104"/>
  <c r="E15" i="104"/>
  <c r="D15" i="104"/>
  <c r="C15" i="104"/>
  <c r="L65" i="103"/>
  <c r="K65" i="103"/>
  <c r="J65" i="103"/>
  <c r="I65" i="103"/>
  <c r="H65" i="103"/>
  <c r="G65" i="103"/>
  <c r="F65" i="103"/>
  <c r="E65" i="103"/>
  <c r="D65" i="103"/>
  <c r="C65" i="103"/>
  <c r="L59" i="103"/>
  <c r="E59" i="103"/>
  <c r="D59" i="103"/>
  <c r="C59" i="103"/>
  <c r="L58" i="103"/>
  <c r="E58" i="103"/>
  <c r="D58" i="103"/>
  <c r="C58" i="103"/>
  <c r="L57" i="103"/>
  <c r="E57" i="103"/>
  <c r="D57" i="103"/>
  <c r="C57" i="103"/>
  <c r="L53" i="103"/>
  <c r="E53" i="103"/>
  <c r="D53" i="103"/>
  <c r="C53" i="103"/>
  <c r="L52" i="103"/>
  <c r="E52" i="103"/>
  <c r="D52" i="103"/>
  <c r="C52" i="103"/>
  <c r="L51" i="103"/>
  <c r="E51" i="103"/>
  <c r="D51" i="103"/>
  <c r="C51" i="103"/>
  <c r="L50" i="103"/>
  <c r="E50" i="103"/>
  <c r="D50" i="103"/>
  <c r="C50" i="103"/>
  <c r="L49" i="103"/>
  <c r="E49" i="103"/>
  <c r="D49" i="103"/>
  <c r="C49" i="103"/>
  <c r="E45" i="103"/>
  <c r="D45" i="103"/>
  <c r="C45" i="103"/>
  <c r="E44" i="103"/>
  <c r="D44" i="103"/>
  <c r="C44" i="103"/>
  <c r="E43" i="103"/>
  <c r="D43" i="103"/>
  <c r="C43" i="103"/>
  <c r="E42" i="103"/>
  <c r="D42" i="103"/>
  <c r="C42" i="103"/>
  <c r="E41" i="103"/>
  <c r="D41" i="103"/>
  <c r="C41" i="103"/>
  <c r="E40" i="103"/>
  <c r="D40" i="103"/>
  <c r="C40" i="103"/>
  <c r="E39" i="103"/>
  <c r="D39" i="103"/>
  <c r="C39" i="103"/>
  <c r="E38" i="103"/>
  <c r="D38" i="103"/>
  <c r="C38" i="103"/>
  <c r="E37" i="103"/>
  <c r="D37" i="103"/>
  <c r="C37" i="103"/>
  <c r="E36" i="103"/>
  <c r="D36" i="103"/>
  <c r="C36" i="103"/>
  <c r="L32" i="103"/>
  <c r="E32" i="103"/>
  <c r="D32" i="103"/>
  <c r="C32" i="103"/>
  <c r="L31" i="103"/>
  <c r="E31" i="103"/>
  <c r="D31" i="103"/>
  <c r="C31" i="103"/>
  <c r="L30" i="103"/>
  <c r="E30" i="103"/>
  <c r="D30" i="103"/>
  <c r="C30" i="103"/>
  <c r="L29" i="103"/>
  <c r="E29" i="103"/>
  <c r="D29" i="103"/>
  <c r="C29" i="103"/>
  <c r="L28" i="103"/>
  <c r="E28" i="103"/>
  <c r="D28" i="103"/>
  <c r="C28" i="103"/>
  <c r="L24" i="103"/>
  <c r="E24" i="103"/>
  <c r="D24" i="103"/>
  <c r="C24" i="103"/>
  <c r="L23" i="103"/>
  <c r="E23" i="103"/>
  <c r="D23" i="103"/>
  <c r="C23" i="103"/>
  <c r="L22" i="103"/>
  <c r="E22" i="103"/>
  <c r="D22" i="103"/>
  <c r="C22" i="103"/>
  <c r="L21" i="103"/>
  <c r="E21" i="103"/>
  <c r="D21" i="103"/>
  <c r="C21" i="103"/>
  <c r="L20" i="103"/>
  <c r="E20" i="103"/>
  <c r="D20" i="103"/>
  <c r="C20" i="103"/>
  <c r="L19" i="103"/>
  <c r="E19" i="103"/>
  <c r="D19" i="103"/>
  <c r="C19" i="103"/>
  <c r="L18" i="103"/>
  <c r="E18" i="103"/>
  <c r="D18" i="103"/>
  <c r="C18" i="103"/>
  <c r="L17" i="103"/>
  <c r="E17" i="103"/>
  <c r="D17" i="103"/>
  <c r="C17" i="103"/>
  <c r="L16" i="103"/>
  <c r="E16" i="103"/>
  <c r="D16" i="103"/>
  <c r="C16" i="103"/>
  <c r="L15" i="103"/>
  <c r="E15" i="103"/>
  <c r="D15" i="103"/>
  <c r="C15" i="103"/>
  <c r="L65" i="102"/>
  <c r="K65" i="102"/>
  <c r="J65" i="102"/>
  <c r="I65" i="102"/>
  <c r="H65" i="102"/>
  <c r="G65" i="102"/>
  <c r="F65" i="102"/>
  <c r="E65" i="102"/>
  <c r="D65" i="102"/>
  <c r="C65" i="102"/>
  <c r="L59" i="102"/>
  <c r="E59" i="102"/>
  <c r="D59" i="102"/>
  <c r="C59" i="102"/>
  <c r="L58" i="102"/>
  <c r="E58" i="102"/>
  <c r="D58" i="102"/>
  <c r="C58" i="102"/>
  <c r="L57" i="102"/>
  <c r="E57" i="102"/>
  <c r="D57" i="102"/>
  <c r="C57" i="102"/>
  <c r="L53" i="102"/>
  <c r="E53" i="102"/>
  <c r="D53" i="102"/>
  <c r="C53" i="102"/>
  <c r="L52" i="102"/>
  <c r="E52" i="102"/>
  <c r="D52" i="102"/>
  <c r="C52" i="102"/>
  <c r="L51" i="102"/>
  <c r="E51" i="102"/>
  <c r="D51" i="102"/>
  <c r="C51" i="102"/>
  <c r="L50" i="102"/>
  <c r="E50" i="102"/>
  <c r="D50" i="102"/>
  <c r="C50" i="102"/>
  <c r="L49" i="102"/>
  <c r="E49" i="102"/>
  <c r="D49" i="102"/>
  <c r="C49" i="102"/>
  <c r="E45" i="102"/>
  <c r="D45" i="102"/>
  <c r="C45" i="102"/>
  <c r="E44" i="102"/>
  <c r="D44" i="102"/>
  <c r="C44" i="102"/>
  <c r="E43" i="102"/>
  <c r="D43" i="102"/>
  <c r="C43" i="102"/>
  <c r="E42" i="102"/>
  <c r="D42" i="102"/>
  <c r="C42" i="102"/>
  <c r="E41" i="102"/>
  <c r="D41" i="102"/>
  <c r="C41" i="102"/>
  <c r="E40" i="102"/>
  <c r="D40" i="102"/>
  <c r="C40" i="102"/>
  <c r="E39" i="102"/>
  <c r="D39" i="102"/>
  <c r="C39" i="102"/>
  <c r="E38" i="102"/>
  <c r="D38" i="102"/>
  <c r="C38" i="102"/>
  <c r="E37" i="102"/>
  <c r="D37" i="102"/>
  <c r="C37" i="102"/>
  <c r="E36" i="102"/>
  <c r="D36" i="102"/>
  <c r="C36" i="102"/>
  <c r="L32" i="102"/>
  <c r="E32" i="102"/>
  <c r="D32" i="102"/>
  <c r="C32" i="102"/>
  <c r="L31" i="102"/>
  <c r="E31" i="102"/>
  <c r="D31" i="102"/>
  <c r="C31" i="102"/>
  <c r="L30" i="102"/>
  <c r="E30" i="102"/>
  <c r="D30" i="102"/>
  <c r="C30" i="102"/>
  <c r="L29" i="102"/>
  <c r="E29" i="102"/>
  <c r="D29" i="102"/>
  <c r="C29" i="102"/>
  <c r="L28" i="102"/>
  <c r="E28" i="102"/>
  <c r="D28" i="102"/>
  <c r="C28" i="102"/>
  <c r="L24" i="102"/>
  <c r="E24" i="102"/>
  <c r="D24" i="102"/>
  <c r="C24" i="102"/>
  <c r="L23" i="102"/>
  <c r="E23" i="102"/>
  <c r="D23" i="102"/>
  <c r="C23" i="102"/>
  <c r="L22" i="102"/>
  <c r="E22" i="102"/>
  <c r="D22" i="102"/>
  <c r="C22" i="102"/>
  <c r="L21" i="102"/>
  <c r="E21" i="102"/>
  <c r="D21" i="102"/>
  <c r="C21" i="102"/>
  <c r="L20" i="102"/>
  <c r="E20" i="102"/>
  <c r="D20" i="102"/>
  <c r="C20" i="102"/>
  <c r="L19" i="102"/>
  <c r="E19" i="102"/>
  <c r="D19" i="102"/>
  <c r="C19" i="102"/>
  <c r="L18" i="102"/>
  <c r="E18" i="102"/>
  <c r="D18" i="102"/>
  <c r="C18" i="102"/>
  <c r="L17" i="102"/>
  <c r="E17" i="102"/>
  <c r="D17" i="102"/>
  <c r="C17" i="102"/>
  <c r="L16" i="102"/>
  <c r="E16" i="102"/>
  <c r="D16" i="102"/>
  <c r="C16" i="102"/>
  <c r="L15" i="102"/>
  <c r="E15" i="102"/>
  <c r="D15" i="102"/>
  <c r="C15" i="102"/>
  <c r="L65" i="101"/>
  <c r="K65" i="101"/>
  <c r="J65" i="101"/>
  <c r="I65" i="101"/>
  <c r="H65" i="101"/>
  <c r="G65" i="101"/>
  <c r="F65" i="101"/>
  <c r="E65" i="101"/>
  <c r="D65" i="101"/>
  <c r="C65" i="101"/>
  <c r="L59" i="101"/>
  <c r="E59" i="101"/>
  <c r="D59" i="101"/>
  <c r="C59" i="101"/>
  <c r="L58" i="101"/>
  <c r="E58" i="101"/>
  <c r="D58" i="101"/>
  <c r="C58" i="101"/>
  <c r="L57" i="101"/>
  <c r="E57" i="101"/>
  <c r="D57" i="101"/>
  <c r="C57" i="101"/>
  <c r="L53" i="101"/>
  <c r="E53" i="101"/>
  <c r="D53" i="101"/>
  <c r="C53" i="101"/>
  <c r="L52" i="101"/>
  <c r="E52" i="101"/>
  <c r="D52" i="101"/>
  <c r="C52" i="101"/>
  <c r="L51" i="101"/>
  <c r="E51" i="101"/>
  <c r="D51" i="101"/>
  <c r="C51" i="101"/>
  <c r="L50" i="101"/>
  <c r="E50" i="101"/>
  <c r="D50" i="101"/>
  <c r="C50" i="101"/>
  <c r="L49" i="101"/>
  <c r="E49" i="101"/>
  <c r="D49" i="101"/>
  <c r="C49" i="101"/>
  <c r="E45" i="101"/>
  <c r="D45" i="101"/>
  <c r="C45" i="101"/>
  <c r="E44" i="101"/>
  <c r="D44" i="101"/>
  <c r="C44" i="101"/>
  <c r="E43" i="101"/>
  <c r="D43" i="101"/>
  <c r="C43" i="101"/>
  <c r="E42" i="101"/>
  <c r="D42" i="101"/>
  <c r="C42" i="101"/>
  <c r="E41" i="101"/>
  <c r="D41" i="101"/>
  <c r="C41" i="101"/>
  <c r="E40" i="101"/>
  <c r="D40" i="101"/>
  <c r="C40" i="101"/>
  <c r="E39" i="101"/>
  <c r="D39" i="101"/>
  <c r="C39" i="101"/>
  <c r="E38" i="101"/>
  <c r="D38" i="101"/>
  <c r="C38" i="101"/>
  <c r="E37" i="101"/>
  <c r="D37" i="101"/>
  <c r="C37" i="101"/>
  <c r="E36" i="101"/>
  <c r="D36" i="101"/>
  <c r="C36" i="101"/>
  <c r="L32" i="101"/>
  <c r="E32" i="101"/>
  <c r="D32" i="101"/>
  <c r="C32" i="101"/>
  <c r="L31" i="101"/>
  <c r="E31" i="101"/>
  <c r="D31" i="101"/>
  <c r="C31" i="101"/>
  <c r="L30" i="101"/>
  <c r="E30" i="101"/>
  <c r="D30" i="101"/>
  <c r="C30" i="101"/>
  <c r="L29" i="101"/>
  <c r="E29" i="101"/>
  <c r="D29" i="101"/>
  <c r="C29" i="101"/>
  <c r="L28" i="101"/>
  <c r="E28" i="101"/>
  <c r="D28" i="101"/>
  <c r="C28" i="101"/>
  <c r="L24" i="101"/>
  <c r="E24" i="101"/>
  <c r="D24" i="101"/>
  <c r="C24" i="101"/>
  <c r="L23" i="101"/>
  <c r="E23" i="101"/>
  <c r="D23" i="101"/>
  <c r="C23" i="101"/>
  <c r="L22" i="101"/>
  <c r="E22" i="101"/>
  <c r="D22" i="101"/>
  <c r="C22" i="101"/>
  <c r="L21" i="101"/>
  <c r="E21" i="101"/>
  <c r="D21" i="101"/>
  <c r="C21" i="101"/>
  <c r="L20" i="101"/>
  <c r="E20" i="101"/>
  <c r="D20" i="101"/>
  <c r="C20" i="101"/>
  <c r="L19" i="101"/>
  <c r="E19" i="101"/>
  <c r="D19" i="101"/>
  <c r="C19" i="101"/>
  <c r="L18" i="101"/>
  <c r="E18" i="101"/>
  <c r="D18" i="101"/>
  <c r="C18" i="101"/>
  <c r="L17" i="101"/>
  <c r="E17" i="101"/>
  <c r="D17" i="101"/>
  <c r="C17" i="101"/>
  <c r="L16" i="101"/>
  <c r="E16" i="101"/>
  <c r="D16" i="101"/>
  <c r="C16" i="101"/>
  <c r="L15" i="101"/>
  <c r="E15" i="101"/>
  <c r="D15" i="101"/>
  <c r="C15" i="101"/>
  <c r="L65" i="100"/>
  <c r="K65" i="100"/>
  <c r="J65" i="100"/>
  <c r="I65" i="100"/>
  <c r="H65" i="100"/>
  <c r="G65" i="100"/>
  <c r="F65" i="100"/>
  <c r="E65" i="100"/>
  <c r="D65" i="100"/>
  <c r="C65" i="100"/>
  <c r="C58" i="100"/>
  <c r="D58" i="100"/>
  <c r="E58" i="100"/>
  <c r="L58" i="100"/>
  <c r="C59" i="100"/>
  <c r="D59" i="100"/>
  <c r="E59" i="100"/>
  <c r="L59" i="100"/>
  <c r="L57" i="100"/>
  <c r="E57" i="100"/>
  <c r="D57" i="100"/>
  <c r="C57" i="100"/>
  <c r="C50" i="100"/>
  <c r="D50" i="100"/>
  <c r="E50" i="100"/>
  <c r="L50" i="100"/>
  <c r="C51" i="100"/>
  <c r="D51" i="100"/>
  <c r="E51" i="100"/>
  <c r="L51" i="100"/>
  <c r="C52" i="100"/>
  <c r="D52" i="100"/>
  <c r="E52" i="100"/>
  <c r="L52" i="100"/>
  <c r="C53" i="100"/>
  <c r="D53" i="100"/>
  <c r="E53" i="100"/>
  <c r="L53" i="100"/>
  <c r="L49" i="100"/>
  <c r="E49" i="100"/>
  <c r="D49" i="100"/>
  <c r="C49" i="100"/>
  <c r="C37" i="100"/>
  <c r="D37" i="100"/>
  <c r="E37" i="100"/>
  <c r="C38" i="100"/>
  <c r="D38" i="100"/>
  <c r="E38" i="100"/>
  <c r="C39" i="100"/>
  <c r="D39" i="100"/>
  <c r="E39" i="100"/>
  <c r="C40" i="100"/>
  <c r="D40" i="100"/>
  <c r="E40" i="100"/>
  <c r="C41" i="100"/>
  <c r="D41" i="100"/>
  <c r="E41" i="100"/>
  <c r="C42" i="100"/>
  <c r="D42" i="100"/>
  <c r="E42" i="100"/>
  <c r="C43" i="100"/>
  <c r="D43" i="100"/>
  <c r="E43" i="100"/>
  <c r="C44" i="100"/>
  <c r="D44" i="100"/>
  <c r="E44" i="100"/>
  <c r="C45" i="100"/>
  <c r="D45" i="100"/>
  <c r="E45" i="100"/>
  <c r="E36" i="100"/>
  <c r="D36" i="100"/>
  <c r="C36" i="100"/>
  <c r="C29" i="100"/>
  <c r="D29" i="100"/>
  <c r="E29" i="100"/>
  <c r="L29" i="100"/>
  <c r="C30" i="100"/>
  <c r="D30" i="100"/>
  <c r="E30" i="100"/>
  <c r="L30" i="100"/>
  <c r="C31" i="100"/>
  <c r="D31" i="100"/>
  <c r="E31" i="100"/>
  <c r="L31" i="100"/>
  <c r="C32" i="100"/>
  <c r="D32" i="100"/>
  <c r="E32" i="100"/>
  <c r="L32" i="100"/>
  <c r="L28" i="100"/>
  <c r="E28" i="100"/>
  <c r="D28" i="100"/>
  <c r="C28" i="100"/>
  <c r="C16" i="100"/>
  <c r="D16" i="100"/>
  <c r="E16" i="100"/>
  <c r="L16" i="100"/>
  <c r="C17" i="100"/>
  <c r="D17" i="100"/>
  <c r="E17" i="100"/>
  <c r="L17" i="100"/>
  <c r="C18" i="100"/>
  <c r="D18" i="100"/>
  <c r="E18" i="100"/>
  <c r="L18" i="100"/>
  <c r="C19" i="100"/>
  <c r="D19" i="100"/>
  <c r="E19" i="100"/>
  <c r="L19" i="100"/>
  <c r="C20" i="100"/>
  <c r="D20" i="100"/>
  <c r="E20" i="100"/>
  <c r="L20" i="100"/>
  <c r="C21" i="100"/>
  <c r="D21" i="100"/>
  <c r="E21" i="100"/>
  <c r="L21" i="100"/>
  <c r="C22" i="100"/>
  <c r="D22" i="100"/>
  <c r="E22" i="100"/>
  <c r="L22" i="100"/>
  <c r="C23" i="100"/>
  <c r="D23" i="100"/>
  <c r="E23" i="100"/>
  <c r="L23" i="100"/>
  <c r="C24" i="100"/>
  <c r="D24" i="100"/>
  <c r="E24" i="100"/>
  <c r="L24" i="100"/>
  <c r="L15" i="100"/>
  <c r="E15" i="100"/>
  <c r="D15" i="100"/>
  <c r="C15" i="100"/>
  <c r="L65" i="95"/>
  <c r="K65" i="95"/>
  <c r="J65" i="95"/>
  <c r="I65" i="95"/>
  <c r="H65" i="95"/>
  <c r="G65" i="95"/>
  <c r="F65" i="95"/>
  <c r="E65" i="95"/>
  <c r="D65" i="95"/>
  <c r="C65" i="95"/>
  <c r="L59" i="95"/>
  <c r="K59" i="95"/>
  <c r="J59" i="95"/>
  <c r="I59" i="95"/>
  <c r="H59" i="95"/>
  <c r="G59" i="95"/>
  <c r="F59" i="95"/>
  <c r="E59" i="95"/>
  <c r="D59" i="95"/>
  <c r="C59" i="95"/>
  <c r="L58" i="95"/>
  <c r="K58" i="95"/>
  <c r="J58" i="95"/>
  <c r="I58" i="95"/>
  <c r="H58" i="95"/>
  <c r="G58" i="95"/>
  <c r="F58" i="95"/>
  <c r="E58" i="95"/>
  <c r="D58" i="95"/>
  <c r="C58" i="95"/>
  <c r="L57" i="95"/>
  <c r="K57" i="95"/>
  <c r="J57" i="95"/>
  <c r="I57" i="95"/>
  <c r="H57" i="95"/>
  <c r="G57" i="95"/>
  <c r="F57" i="95"/>
  <c r="E57" i="95"/>
  <c r="D57" i="95"/>
  <c r="C57" i="95"/>
  <c r="L53" i="95"/>
  <c r="K53" i="95"/>
  <c r="J53" i="95"/>
  <c r="I53" i="95"/>
  <c r="H53" i="95"/>
  <c r="G53" i="95"/>
  <c r="F53" i="95"/>
  <c r="E53" i="95"/>
  <c r="D53" i="95"/>
  <c r="C53" i="95"/>
  <c r="L52" i="95"/>
  <c r="K52" i="95"/>
  <c r="J52" i="95"/>
  <c r="I52" i="95"/>
  <c r="H52" i="95"/>
  <c r="G52" i="95"/>
  <c r="F52" i="95"/>
  <c r="E52" i="95"/>
  <c r="D52" i="95"/>
  <c r="C52" i="95"/>
  <c r="L51" i="95"/>
  <c r="K51" i="95"/>
  <c r="J51" i="95"/>
  <c r="I51" i="95"/>
  <c r="H51" i="95"/>
  <c r="G51" i="95"/>
  <c r="F51" i="95"/>
  <c r="E51" i="95"/>
  <c r="D51" i="95"/>
  <c r="C51" i="95"/>
  <c r="L50" i="95"/>
  <c r="K50" i="95"/>
  <c r="J50" i="95"/>
  <c r="I50" i="95"/>
  <c r="H50" i="95"/>
  <c r="G50" i="95"/>
  <c r="F50" i="95"/>
  <c r="E50" i="95"/>
  <c r="D50" i="95"/>
  <c r="C50" i="95"/>
  <c r="L49" i="95"/>
  <c r="K49" i="95"/>
  <c r="J49" i="95"/>
  <c r="I49" i="95"/>
  <c r="H49" i="95"/>
  <c r="G49" i="95"/>
  <c r="F49" i="95"/>
  <c r="E49" i="95"/>
  <c r="D49" i="95"/>
  <c r="C49" i="95"/>
  <c r="K45" i="95"/>
  <c r="J45" i="95"/>
  <c r="I45" i="95"/>
  <c r="H45" i="95"/>
  <c r="G45" i="95"/>
  <c r="F45" i="95"/>
  <c r="E45" i="95"/>
  <c r="D45" i="95"/>
  <c r="C45" i="95"/>
  <c r="K44" i="95"/>
  <c r="J44" i="95"/>
  <c r="I44" i="95"/>
  <c r="H44" i="95"/>
  <c r="G44" i="95"/>
  <c r="F44" i="95"/>
  <c r="E44" i="95"/>
  <c r="D44" i="95"/>
  <c r="C44" i="95"/>
  <c r="K43" i="95"/>
  <c r="J43" i="95"/>
  <c r="I43" i="95"/>
  <c r="H43" i="95"/>
  <c r="G43" i="95"/>
  <c r="F43" i="95"/>
  <c r="E43" i="95"/>
  <c r="D43" i="95"/>
  <c r="C43" i="95"/>
  <c r="K42" i="95"/>
  <c r="J42" i="95"/>
  <c r="I42" i="95"/>
  <c r="H42" i="95"/>
  <c r="G42" i="95"/>
  <c r="F42" i="95"/>
  <c r="E42" i="95"/>
  <c r="D42" i="95"/>
  <c r="C42" i="95"/>
  <c r="K41" i="95"/>
  <c r="J41" i="95"/>
  <c r="I41" i="95"/>
  <c r="H41" i="95"/>
  <c r="G41" i="95"/>
  <c r="F41" i="95"/>
  <c r="E41" i="95"/>
  <c r="D41" i="95"/>
  <c r="C41" i="95"/>
  <c r="K40" i="95"/>
  <c r="J40" i="95"/>
  <c r="I40" i="95"/>
  <c r="H40" i="95"/>
  <c r="G40" i="95"/>
  <c r="F40" i="95"/>
  <c r="E40" i="95"/>
  <c r="D40" i="95"/>
  <c r="C40" i="95"/>
  <c r="K39" i="95"/>
  <c r="J39" i="95"/>
  <c r="I39" i="95"/>
  <c r="H39" i="95"/>
  <c r="G39" i="95"/>
  <c r="F39" i="95"/>
  <c r="E39" i="95"/>
  <c r="D39" i="95"/>
  <c r="C39" i="95"/>
  <c r="K38" i="95"/>
  <c r="J38" i="95"/>
  <c r="I38" i="95"/>
  <c r="H38" i="95"/>
  <c r="G38" i="95"/>
  <c r="F38" i="95"/>
  <c r="E38" i="95"/>
  <c r="D38" i="95"/>
  <c r="C38" i="95"/>
  <c r="K37" i="95"/>
  <c r="J37" i="95"/>
  <c r="I37" i="95"/>
  <c r="H37" i="95"/>
  <c r="G37" i="95"/>
  <c r="F37" i="95"/>
  <c r="E37" i="95"/>
  <c r="D37" i="95"/>
  <c r="C37" i="95"/>
  <c r="K36" i="95"/>
  <c r="J36" i="95"/>
  <c r="I36" i="95"/>
  <c r="H36" i="95"/>
  <c r="G36" i="95"/>
  <c r="F36" i="95"/>
  <c r="E36" i="95"/>
  <c r="D36" i="95"/>
  <c r="C36" i="95"/>
  <c r="L32" i="95"/>
  <c r="K32" i="95"/>
  <c r="J32" i="95"/>
  <c r="I32" i="95"/>
  <c r="H32" i="95"/>
  <c r="G32" i="95"/>
  <c r="F32" i="95"/>
  <c r="E32" i="95"/>
  <c r="D32" i="95"/>
  <c r="C32" i="95"/>
  <c r="L31" i="95"/>
  <c r="K31" i="95"/>
  <c r="J31" i="95"/>
  <c r="I31" i="95"/>
  <c r="H31" i="95"/>
  <c r="G31" i="95"/>
  <c r="F31" i="95"/>
  <c r="E31" i="95"/>
  <c r="D31" i="95"/>
  <c r="C31" i="95"/>
  <c r="L30" i="95"/>
  <c r="K30" i="95"/>
  <c r="J30" i="95"/>
  <c r="I30" i="95"/>
  <c r="H30" i="95"/>
  <c r="G30" i="95"/>
  <c r="F30" i="95"/>
  <c r="E30" i="95"/>
  <c r="D30" i="95"/>
  <c r="C30" i="95"/>
  <c r="L29" i="95"/>
  <c r="K29" i="95"/>
  <c r="J29" i="95"/>
  <c r="I29" i="95"/>
  <c r="H29" i="95"/>
  <c r="G29" i="95"/>
  <c r="F29" i="95"/>
  <c r="E29" i="95"/>
  <c r="D29" i="95"/>
  <c r="C29" i="95"/>
  <c r="L28" i="95"/>
  <c r="K28" i="95"/>
  <c r="J28" i="95"/>
  <c r="I28" i="95"/>
  <c r="H28" i="95"/>
  <c r="G28" i="95"/>
  <c r="F28" i="95"/>
  <c r="E28" i="95"/>
  <c r="D28" i="95"/>
  <c r="C28" i="95"/>
  <c r="L24" i="95"/>
  <c r="K24" i="95"/>
  <c r="J24" i="95"/>
  <c r="I24" i="95"/>
  <c r="H24" i="95"/>
  <c r="G24" i="95"/>
  <c r="F24" i="95"/>
  <c r="E24" i="95"/>
  <c r="D24" i="95"/>
  <c r="C24" i="95"/>
  <c r="L23" i="95"/>
  <c r="K23" i="95"/>
  <c r="J23" i="95"/>
  <c r="I23" i="95"/>
  <c r="H23" i="95"/>
  <c r="G23" i="95"/>
  <c r="F23" i="95"/>
  <c r="E23" i="95"/>
  <c r="D23" i="95"/>
  <c r="C23" i="95"/>
  <c r="L22" i="95"/>
  <c r="K22" i="95"/>
  <c r="J22" i="95"/>
  <c r="I22" i="95"/>
  <c r="H22" i="95"/>
  <c r="G22" i="95"/>
  <c r="F22" i="95"/>
  <c r="E22" i="95"/>
  <c r="D22" i="95"/>
  <c r="C22" i="95"/>
  <c r="L21" i="95"/>
  <c r="K21" i="95"/>
  <c r="J21" i="95"/>
  <c r="I21" i="95"/>
  <c r="H21" i="95"/>
  <c r="G21" i="95"/>
  <c r="F21" i="95"/>
  <c r="E21" i="95"/>
  <c r="D21" i="95"/>
  <c r="C21" i="95"/>
  <c r="L20" i="95"/>
  <c r="K20" i="95"/>
  <c r="J20" i="95"/>
  <c r="I20" i="95"/>
  <c r="H20" i="95"/>
  <c r="G20" i="95"/>
  <c r="F20" i="95"/>
  <c r="E20" i="95"/>
  <c r="D20" i="95"/>
  <c r="C20" i="95"/>
  <c r="L19" i="95"/>
  <c r="K19" i="95"/>
  <c r="J19" i="95"/>
  <c r="I19" i="95"/>
  <c r="H19" i="95"/>
  <c r="G19" i="95"/>
  <c r="F19" i="95"/>
  <c r="E19" i="95"/>
  <c r="D19" i="95"/>
  <c r="C19" i="95"/>
  <c r="L18" i="95"/>
  <c r="K18" i="95"/>
  <c r="J18" i="95"/>
  <c r="I18" i="95"/>
  <c r="H18" i="95"/>
  <c r="G18" i="95"/>
  <c r="F18" i="95"/>
  <c r="E18" i="95"/>
  <c r="D18" i="95"/>
  <c r="C18" i="95"/>
  <c r="L17" i="95"/>
  <c r="K17" i="95"/>
  <c r="J17" i="95"/>
  <c r="I17" i="95"/>
  <c r="H17" i="95"/>
  <c r="G17" i="95"/>
  <c r="F17" i="95"/>
  <c r="E17" i="95"/>
  <c r="D17" i="95"/>
  <c r="C17" i="95"/>
  <c r="L16" i="95"/>
  <c r="K16" i="95"/>
  <c r="J16" i="95"/>
  <c r="I16" i="95"/>
  <c r="H16" i="95"/>
  <c r="G16" i="95"/>
  <c r="F16" i="95"/>
  <c r="E16" i="95"/>
  <c r="D16" i="95"/>
  <c r="C16" i="95"/>
  <c r="L15" i="95"/>
  <c r="K15" i="95"/>
  <c r="J15" i="95"/>
  <c r="I15" i="95"/>
  <c r="H15" i="95"/>
  <c r="G15" i="95"/>
  <c r="F15" i="95"/>
  <c r="E15" i="95"/>
  <c r="D15" i="95"/>
  <c r="C15" i="95"/>
  <c r="C58" i="94"/>
  <c r="D58" i="94"/>
  <c r="E58" i="94"/>
  <c r="F58" i="94"/>
  <c r="G58" i="94"/>
  <c r="H58" i="94"/>
  <c r="I58" i="94"/>
  <c r="J58" i="94"/>
  <c r="K58" i="94"/>
  <c r="L58" i="94"/>
  <c r="C59" i="94"/>
  <c r="D59" i="94"/>
  <c r="E59" i="94"/>
  <c r="F59" i="94"/>
  <c r="G59" i="94"/>
  <c r="H59" i="94"/>
  <c r="I59" i="94"/>
  <c r="J59" i="94"/>
  <c r="K59" i="94"/>
  <c r="L59" i="94"/>
  <c r="L57" i="94"/>
  <c r="K57" i="94"/>
  <c r="J57" i="94"/>
  <c r="I57" i="94"/>
  <c r="H57" i="94"/>
  <c r="G57" i="94"/>
  <c r="F57" i="94"/>
  <c r="E57" i="94"/>
  <c r="D57" i="94"/>
  <c r="C57" i="94"/>
  <c r="C50" i="94"/>
  <c r="D50" i="94"/>
  <c r="E50" i="94"/>
  <c r="F50" i="94"/>
  <c r="G50" i="94"/>
  <c r="H50" i="94"/>
  <c r="I50" i="94"/>
  <c r="J50" i="94"/>
  <c r="K50" i="94"/>
  <c r="L50" i="94"/>
  <c r="C51" i="94"/>
  <c r="D51" i="94"/>
  <c r="E51" i="94"/>
  <c r="F51" i="94"/>
  <c r="G51" i="94"/>
  <c r="H51" i="94"/>
  <c r="I51" i="94"/>
  <c r="J51" i="94"/>
  <c r="K51" i="94"/>
  <c r="L51" i="94"/>
  <c r="C52" i="94"/>
  <c r="D52" i="94"/>
  <c r="E52" i="94"/>
  <c r="F52" i="94"/>
  <c r="G52" i="94"/>
  <c r="H52" i="94"/>
  <c r="I52" i="94"/>
  <c r="J52" i="94"/>
  <c r="K52" i="94"/>
  <c r="L52" i="94"/>
  <c r="C53" i="94"/>
  <c r="D53" i="94"/>
  <c r="E53" i="94"/>
  <c r="F53" i="94"/>
  <c r="G53" i="94"/>
  <c r="H53" i="94"/>
  <c r="I53" i="94"/>
  <c r="J53" i="94"/>
  <c r="K53" i="94"/>
  <c r="L53" i="94"/>
  <c r="L49" i="94"/>
  <c r="K49" i="94"/>
  <c r="J49" i="94"/>
  <c r="I49" i="94"/>
  <c r="H49" i="94"/>
  <c r="G49" i="94"/>
  <c r="F49" i="94"/>
  <c r="E49" i="94"/>
  <c r="D49" i="94"/>
  <c r="C49" i="94"/>
  <c r="C37" i="94"/>
  <c r="D37" i="94"/>
  <c r="E37" i="94"/>
  <c r="F37" i="94"/>
  <c r="G37" i="94"/>
  <c r="H37" i="94"/>
  <c r="I37" i="94"/>
  <c r="J37" i="94"/>
  <c r="K37" i="94"/>
  <c r="C38" i="94"/>
  <c r="D38" i="94"/>
  <c r="E38" i="94"/>
  <c r="F38" i="94"/>
  <c r="G38" i="94"/>
  <c r="H38" i="94"/>
  <c r="I38" i="94"/>
  <c r="J38" i="94"/>
  <c r="K38" i="94"/>
  <c r="C39" i="94"/>
  <c r="D39" i="94"/>
  <c r="E39" i="94"/>
  <c r="F39" i="94"/>
  <c r="G39" i="94"/>
  <c r="H39" i="94"/>
  <c r="I39" i="94"/>
  <c r="J39" i="94"/>
  <c r="K39" i="94"/>
  <c r="C40" i="94"/>
  <c r="D40" i="94"/>
  <c r="E40" i="94"/>
  <c r="F40" i="94"/>
  <c r="G40" i="94"/>
  <c r="H40" i="94"/>
  <c r="I40" i="94"/>
  <c r="J40" i="94"/>
  <c r="K40" i="94"/>
  <c r="C41" i="94"/>
  <c r="D41" i="94"/>
  <c r="E41" i="94"/>
  <c r="F41" i="94"/>
  <c r="G41" i="94"/>
  <c r="H41" i="94"/>
  <c r="I41" i="94"/>
  <c r="J41" i="94"/>
  <c r="K41" i="94"/>
  <c r="C42" i="94"/>
  <c r="D42" i="94"/>
  <c r="E42" i="94"/>
  <c r="F42" i="94"/>
  <c r="G42" i="94"/>
  <c r="H42" i="94"/>
  <c r="I42" i="94"/>
  <c r="J42" i="94"/>
  <c r="K42" i="94"/>
  <c r="C43" i="94"/>
  <c r="D43" i="94"/>
  <c r="E43" i="94"/>
  <c r="F43" i="94"/>
  <c r="G43" i="94"/>
  <c r="H43" i="94"/>
  <c r="I43" i="94"/>
  <c r="J43" i="94"/>
  <c r="K43" i="94"/>
  <c r="C44" i="94"/>
  <c r="D44" i="94"/>
  <c r="E44" i="94"/>
  <c r="F44" i="94"/>
  <c r="G44" i="94"/>
  <c r="H44" i="94"/>
  <c r="I44" i="94"/>
  <c r="J44" i="94"/>
  <c r="K44" i="94"/>
  <c r="C45" i="94"/>
  <c r="D45" i="94"/>
  <c r="E45" i="94"/>
  <c r="F45" i="94"/>
  <c r="G45" i="94"/>
  <c r="H45" i="94"/>
  <c r="I45" i="94"/>
  <c r="J45" i="94"/>
  <c r="K45" i="94"/>
  <c r="K36" i="94"/>
  <c r="J36" i="94"/>
  <c r="I36" i="94"/>
  <c r="H36" i="94"/>
  <c r="G36" i="94"/>
  <c r="F36" i="94"/>
  <c r="E36" i="94"/>
  <c r="D36" i="94"/>
  <c r="C36" i="94"/>
  <c r="C29" i="94"/>
  <c r="D29" i="94"/>
  <c r="E29" i="94"/>
  <c r="F29" i="94"/>
  <c r="G29" i="94"/>
  <c r="H29" i="94"/>
  <c r="I29" i="94"/>
  <c r="J29" i="94"/>
  <c r="K29" i="94"/>
  <c r="L29" i="94"/>
  <c r="C30" i="94"/>
  <c r="D30" i="94"/>
  <c r="E30" i="94"/>
  <c r="F30" i="94"/>
  <c r="G30" i="94"/>
  <c r="H30" i="94"/>
  <c r="I30" i="94"/>
  <c r="J30" i="94"/>
  <c r="K30" i="94"/>
  <c r="L30" i="94"/>
  <c r="C31" i="94"/>
  <c r="D31" i="94"/>
  <c r="E31" i="94"/>
  <c r="F31" i="94"/>
  <c r="G31" i="94"/>
  <c r="H31" i="94"/>
  <c r="I31" i="94"/>
  <c r="J31" i="94"/>
  <c r="K31" i="94"/>
  <c r="L31" i="94"/>
  <c r="C32" i="94"/>
  <c r="D32" i="94"/>
  <c r="E32" i="94"/>
  <c r="F32" i="94"/>
  <c r="G32" i="94"/>
  <c r="H32" i="94"/>
  <c r="I32" i="94"/>
  <c r="J32" i="94"/>
  <c r="K32" i="94"/>
  <c r="L32" i="94"/>
  <c r="L28" i="94"/>
  <c r="K28" i="94"/>
  <c r="J28" i="94"/>
  <c r="I28" i="94"/>
  <c r="H28" i="94"/>
  <c r="G28" i="94"/>
  <c r="F28" i="94"/>
  <c r="E28" i="94"/>
  <c r="D28" i="94"/>
  <c r="C28" i="94"/>
  <c r="C16" i="94"/>
  <c r="D16" i="94"/>
  <c r="E16" i="94"/>
  <c r="F16" i="94"/>
  <c r="G16" i="94"/>
  <c r="H16" i="94"/>
  <c r="I16" i="94"/>
  <c r="J16" i="94"/>
  <c r="K16" i="94"/>
  <c r="L16" i="94"/>
  <c r="C17" i="94"/>
  <c r="D17" i="94"/>
  <c r="E17" i="94"/>
  <c r="F17" i="94"/>
  <c r="G17" i="94"/>
  <c r="H17" i="94"/>
  <c r="I17" i="94"/>
  <c r="J17" i="94"/>
  <c r="K17" i="94"/>
  <c r="L17" i="94"/>
  <c r="C18" i="94"/>
  <c r="D18" i="94"/>
  <c r="E18" i="94"/>
  <c r="F18" i="94"/>
  <c r="G18" i="94"/>
  <c r="H18" i="94"/>
  <c r="I18" i="94"/>
  <c r="J18" i="94"/>
  <c r="K18" i="94"/>
  <c r="L18" i="94"/>
  <c r="C19" i="94"/>
  <c r="D19" i="94"/>
  <c r="E19" i="94"/>
  <c r="F19" i="94"/>
  <c r="G19" i="94"/>
  <c r="H19" i="94"/>
  <c r="I19" i="94"/>
  <c r="J19" i="94"/>
  <c r="K19" i="94"/>
  <c r="L19" i="94"/>
  <c r="C20" i="94"/>
  <c r="D20" i="94"/>
  <c r="E20" i="94"/>
  <c r="F20" i="94"/>
  <c r="G20" i="94"/>
  <c r="H20" i="94"/>
  <c r="I20" i="94"/>
  <c r="J20" i="94"/>
  <c r="K20" i="94"/>
  <c r="L20" i="94"/>
  <c r="C21" i="94"/>
  <c r="D21" i="94"/>
  <c r="E21" i="94"/>
  <c r="F21" i="94"/>
  <c r="G21" i="94"/>
  <c r="H21" i="94"/>
  <c r="I21" i="94"/>
  <c r="J21" i="94"/>
  <c r="K21" i="94"/>
  <c r="L21" i="94"/>
  <c r="C22" i="94"/>
  <c r="D22" i="94"/>
  <c r="E22" i="94"/>
  <c r="F22" i="94"/>
  <c r="G22" i="94"/>
  <c r="H22" i="94"/>
  <c r="I22" i="94"/>
  <c r="J22" i="94"/>
  <c r="K22" i="94"/>
  <c r="L22" i="94"/>
  <c r="C23" i="94"/>
  <c r="D23" i="94"/>
  <c r="E23" i="94"/>
  <c r="F23" i="94"/>
  <c r="G23" i="94"/>
  <c r="H23" i="94"/>
  <c r="I23" i="94"/>
  <c r="J23" i="94"/>
  <c r="K23" i="94"/>
  <c r="L23" i="94"/>
  <c r="C24" i="94"/>
  <c r="D24" i="94"/>
  <c r="E24" i="94"/>
  <c r="F24" i="94"/>
  <c r="G24" i="94"/>
  <c r="H24" i="94"/>
  <c r="I24" i="94"/>
  <c r="J24" i="94"/>
  <c r="K24" i="94"/>
  <c r="L24" i="94"/>
  <c r="L15" i="94"/>
  <c r="K15" i="94"/>
  <c r="J15" i="94"/>
  <c r="I15" i="94"/>
  <c r="H15" i="94"/>
  <c r="G15" i="94"/>
  <c r="F15" i="94"/>
  <c r="E15" i="94"/>
  <c r="D15" i="94"/>
  <c r="C15" i="94"/>
  <c r="L65" i="94"/>
  <c r="K65" i="94"/>
  <c r="J65" i="94"/>
  <c r="I65" i="94"/>
  <c r="H65" i="94"/>
  <c r="G65" i="94"/>
  <c r="F65" i="94"/>
  <c r="E65" i="94"/>
  <c r="D65" i="94"/>
  <c r="C65" i="94"/>
  <c r="L65" i="8"/>
  <c r="K65" i="8"/>
  <c r="J65" i="8"/>
  <c r="I65" i="8"/>
  <c r="H65" i="8"/>
  <c r="G65" i="8"/>
  <c r="F65" i="8"/>
  <c r="E65" i="8"/>
  <c r="D65" i="8"/>
  <c r="C65" i="8"/>
  <c r="L50" i="8"/>
  <c r="L51" i="8"/>
  <c r="L52" i="8"/>
  <c r="L53" i="8"/>
  <c r="L49" i="8"/>
  <c r="C58" i="8"/>
  <c r="D58" i="8"/>
  <c r="E58" i="8"/>
  <c r="F58" i="8"/>
  <c r="G58" i="8"/>
  <c r="H58" i="8"/>
  <c r="I58" i="8"/>
  <c r="J58" i="8"/>
  <c r="K58" i="8"/>
  <c r="L58" i="8"/>
  <c r="C59" i="8"/>
  <c r="D59" i="8"/>
  <c r="E59" i="8"/>
  <c r="F59" i="8"/>
  <c r="G59" i="8"/>
  <c r="H59" i="8"/>
  <c r="I59" i="8"/>
  <c r="J59" i="8"/>
  <c r="K59" i="8"/>
  <c r="L59" i="8"/>
  <c r="L57" i="8"/>
  <c r="K57" i="8"/>
  <c r="J57" i="8"/>
  <c r="I57" i="8"/>
  <c r="H57" i="8"/>
  <c r="G57" i="8"/>
  <c r="F57" i="8"/>
  <c r="E57" i="8"/>
  <c r="D57" i="8"/>
  <c r="C57" i="8"/>
  <c r="C50" i="8"/>
  <c r="D50" i="8"/>
  <c r="E50" i="8"/>
  <c r="F50" i="8"/>
  <c r="G50" i="8"/>
  <c r="H50" i="8"/>
  <c r="I50" i="8"/>
  <c r="J50" i="8"/>
  <c r="K50" i="8"/>
  <c r="C51" i="8"/>
  <c r="D51" i="8"/>
  <c r="E51" i="8"/>
  <c r="F51" i="8"/>
  <c r="G51" i="8"/>
  <c r="H51" i="8"/>
  <c r="I51" i="8"/>
  <c r="J51" i="8"/>
  <c r="K51" i="8"/>
  <c r="C52" i="8"/>
  <c r="D52" i="8"/>
  <c r="E52" i="8"/>
  <c r="F52" i="8"/>
  <c r="G52" i="8"/>
  <c r="H52" i="8"/>
  <c r="I52" i="8"/>
  <c r="J52" i="8"/>
  <c r="K52" i="8"/>
  <c r="C53" i="8"/>
  <c r="D53" i="8"/>
  <c r="E53" i="8"/>
  <c r="F53" i="8"/>
  <c r="G53" i="8"/>
  <c r="H53" i="8"/>
  <c r="I53" i="8"/>
  <c r="J53" i="8"/>
  <c r="K53" i="8"/>
  <c r="K49" i="8"/>
  <c r="J49" i="8"/>
  <c r="I49" i="8"/>
  <c r="H49" i="8"/>
  <c r="G49" i="8"/>
  <c r="F49" i="8"/>
  <c r="E49" i="8"/>
  <c r="D49" i="8"/>
  <c r="C49" i="8"/>
  <c r="C37" i="8"/>
  <c r="D37" i="8"/>
  <c r="E37" i="8"/>
  <c r="F37" i="8"/>
  <c r="G37" i="8"/>
  <c r="H37" i="8"/>
  <c r="I37" i="8"/>
  <c r="J37" i="8"/>
  <c r="K37" i="8"/>
  <c r="C38" i="8"/>
  <c r="D38" i="8"/>
  <c r="E38" i="8"/>
  <c r="F38" i="8"/>
  <c r="G38" i="8"/>
  <c r="H38" i="8"/>
  <c r="I38" i="8"/>
  <c r="J38" i="8"/>
  <c r="K38" i="8"/>
  <c r="C39" i="8"/>
  <c r="D39" i="8"/>
  <c r="E39" i="8"/>
  <c r="F39" i="8"/>
  <c r="G39" i="8"/>
  <c r="H39" i="8"/>
  <c r="I39" i="8"/>
  <c r="J39" i="8"/>
  <c r="K39" i="8"/>
  <c r="C40" i="8"/>
  <c r="D40" i="8"/>
  <c r="E40" i="8"/>
  <c r="F40" i="8"/>
  <c r="G40" i="8"/>
  <c r="H40" i="8"/>
  <c r="I40" i="8"/>
  <c r="J40" i="8"/>
  <c r="K40" i="8"/>
  <c r="C41" i="8"/>
  <c r="D41" i="8"/>
  <c r="E41" i="8"/>
  <c r="F41" i="8"/>
  <c r="G41" i="8"/>
  <c r="H41" i="8"/>
  <c r="I41" i="8"/>
  <c r="J41" i="8"/>
  <c r="K41" i="8"/>
  <c r="C42" i="8"/>
  <c r="D42" i="8"/>
  <c r="E42" i="8"/>
  <c r="F42" i="8"/>
  <c r="G42" i="8"/>
  <c r="H42" i="8"/>
  <c r="I42" i="8"/>
  <c r="J42" i="8"/>
  <c r="K42" i="8"/>
  <c r="C43" i="8"/>
  <c r="D43" i="8"/>
  <c r="E43" i="8"/>
  <c r="F43" i="8"/>
  <c r="G43" i="8"/>
  <c r="H43" i="8"/>
  <c r="I43" i="8"/>
  <c r="J43" i="8"/>
  <c r="K43" i="8"/>
  <c r="C44" i="8"/>
  <c r="D44" i="8"/>
  <c r="E44" i="8"/>
  <c r="F44" i="8"/>
  <c r="G44" i="8"/>
  <c r="H44" i="8"/>
  <c r="I44" i="8"/>
  <c r="J44" i="8"/>
  <c r="K44" i="8"/>
  <c r="C45" i="8"/>
  <c r="D45" i="8"/>
  <c r="E45" i="8"/>
  <c r="F45" i="8"/>
  <c r="G45" i="8"/>
  <c r="H45" i="8"/>
  <c r="I45" i="8"/>
  <c r="J45" i="8"/>
  <c r="K45" i="8"/>
  <c r="K36" i="8"/>
  <c r="J36" i="8"/>
  <c r="I36" i="8"/>
  <c r="H36" i="8"/>
  <c r="G36" i="8"/>
  <c r="F36" i="8"/>
  <c r="E36" i="8"/>
  <c r="D36" i="8"/>
  <c r="C36" i="8"/>
  <c r="C29" i="8"/>
  <c r="D29" i="8"/>
  <c r="E29" i="8"/>
  <c r="F29" i="8"/>
  <c r="G29" i="8"/>
  <c r="H29" i="8"/>
  <c r="I29" i="8"/>
  <c r="J29" i="8"/>
  <c r="K29" i="8"/>
  <c r="L29" i="8"/>
  <c r="C30" i="8"/>
  <c r="D30" i="8"/>
  <c r="E30" i="8"/>
  <c r="F30" i="8"/>
  <c r="G30" i="8"/>
  <c r="H30" i="8"/>
  <c r="I30" i="8"/>
  <c r="J30" i="8"/>
  <c r="K30" i="8"/>
  <c r="L30" i="8"/>
  <c r="C31" i="8"/>
  <c r="D31" i="8"/>
  <c r="E31" i="8"/>
  <c r="F31" i="8"/>
  <c r="G31" i="8"/>
  <c r="H31" i="8"/>
  <c r="I31" i="8"/>
  <c r="J31" i="8"/>
  <c r="K31" i="8"/>
  <c r="L31" i="8"/>
  <c r="C32" i="8"/>
  <c r="D32" i="8"/>
  <c r="E32" i="8"/>
  <c r="F32" i="8"/>
  <c r="G32" i="8"/>
  <c r="H32" i="8"/>
  <c r="I32" i="8"/>
  <c r="J32" i="8"/>
  <c r="K32" i="8"/>
  <c r="L32" i="8"/>
  <c r="L28" i="8"/>
  <c r="K28" i="8"/>
  <c r="J28" i="8"/>
  <c r="I28" i="8"/>
  <c r="H28" i="8"/>
  <c r="G28" i="8"/>
  <c r="F28" i="8"/>
  <c r="E28" i="8"/>
  <c r="D28" i="8"/>
  <c r="C28" i="8"/>
  <c r="L16" i="8"/>
  <c r="L17" i="8"/>
  <c r="L18" i="8"/>
  <c r="L19" i="8"/>
  <c r="L20" i="8"/>
  <c r="L21" i="8"/>
  <c r="L22" i="8"/>
  <c r="L23" i="8"/>
  <c r="L24" i="8"/>
  <c r="L15" i="8"/>
  <c r="K16" i="8"/>
  <c r="K17" i="8"/>
  <c r="K18" i="8"/>
  <c r="K19" i="8"/>
  <c r="K20" i="8"/>
  <c r="K21" i="8"/>
  <c r="K22" i="8"/>
  <c r="K23" i="8"/>
  <c r="K24" i="8"/>
  <c r="K15" i="8"/>
  <c r="J16" i="8"/>
  <c r="J17" i="8"/>
  <c r="J18" i="8"/>
  <c r="J19" i="8"/>
  <c r="J20" i="8"/>
  <c r="J21" i="8"/>
  <c r="J22" i="8"/>
  <c r="J23" i="8"/>
  <c r="J24" i="8"/>
  <c r="J15" i="8"/>
  <c r="I16" i="8"/>
  <c r="I17" i="8"/>
  <c r="I18" i="8"/>
  <c r="I19" i="8"/>
  <c r="I20" i="8"/>
  <c r="I21" i="8"/>
  <c r="I22" i="8"/>
  <c r="I23" i="8"/>
  <c r="I24" i="8"/>
  <c r="I15" i="8"/>
  <c r="H16" i="8"/>
  <c r="H17" i="8"/>
  <c r="H18" i="8"/>
  <c r="H19" i="8"/>
  <c r="H20" i="8"/>
  <c r="H21" i="8"/>
  <c r="H22" i="8"/>
  <c r="H23" i="8"/>
  <c r="H24" i="8"/>
  <c r="H15" i="8"/>
  <c r="E15" i="8"/>
  <c r="D16" i="8"/>
  <c r="D17" i="8"/>
  <c r="D18" i="8"/>
  <c r="D19" i="8"/>
  <c r="D20" i="8"/>
  <c r="D21" i="8"/>
  <c r="D22" i="8"/>
  <c r="D23" i="8"/>
  <c r="D24" i="8"/>
  <c r="D15" i="8"/>
  <c r="C16" i="8"/>
  <c r="C17" i="8"/>
  <c r="C18" i="8"/>
  <c r="C19" i="8"/>
  <c r="C20" i="8"/>
  <c r="C21" i="8"/>
  <c r="C22" i="8"/>
  <c r="C23" i="8"/>
  <c r="C24" i="8"/>
  <c r="C15" i="8"/>
  <c r="G16" i="8"/>
  <c r="G17" i="8"/>
  <c r="G18" i="8"/>
  <c r="G19" i="8"/>
  <c r="G20" i="8"/>
  <c r="G21" i="8"/>
  <c r="G22" i="8"/>
  <c r="G23" i="8"/>
  <c r="G24" i="8"/>
  <c r="G15" i="8"/>
  <c r="F16" i="8"/>
  <c r="F17" i="8"/>
  <c r="F18" i="8"/>
  <c r="F19" i="8"/>
  <c r="F20" i="8"/>
  <c r="F21" i="8"/>
  <c r="F22" i="8"/>
  <c r="F23" i="8"/>
  <c r="F24" i="8"/>
  <c r="F15" i="8"/>
  <c r="C46" i="116" l="1"/>
  <c r="C25" i="122"/>
  <c r="C33" i="122"/>
  <c r="C60" i="122"/>
  <c r="C46" i="122"/>
  <c r="C54" i="122"/>
  <c r="C33" i="116"/>
  <c r="C60" i="116"/>
  <c r="C25" i="116"/>
  <c r="C54" i="116"/>
  <c r="F60" i="128"/>
  <c r="J60" i="128"/>
  <c r="I25" i="128"/>
  <c r="E33" i="128"/>
  <c r="C46" i="128"/>
  <c r="K46" i="128"/>
  <c r="G54" i="128"/>
  <c r="J25" i="128"/>
  <c r="F33" i="128"/>
  <c r="I54" i="128"/>
  <c r="G60" i="128"/>
  <c r="H60" i="128"/>
  <c r="I60" i="128"/>
  <c r="J54" i="128"/>
  <c r="F54" i="128"/>
  <c r="H60" i="127"/>
  <c r="E46" i="127"/>
  <c r="I54" i="127"/>
  <c r="G60" i="127"/>
  <c r="G60" i="125"/>
  <c r="C60" i="128"/>
  <c r="K60" i="128"/>
  <c r="H25" i="126"/>
  <c r="D33" i="126"/>
  <c r="J46" i="126"/>
  <c r="H25" i="128"/>
  <c r="D25" i="128"/>
  <c r="L25" i="128"/>
  <c r="F60" i="126"/>
  <c r="E46" i="128"/>
  <c r="F46" i="128"/>
  <c r="J46" i="128"/>
  <c r="F25" i="128"/>
  <c r="H33" i="128"/>
  <c r="G25" i="128"/>
  <c r="C25" i="128"/>
  <c r="K25" i="128"/>
  <c r="C33" i="128"/>
  <c r="K33" i="128"/>
  <c r="E54" i="128"/>
  <c r="D33" i="128"/>
  <c r="L33" i="128"/>
  <c r="D60" i="128"/>
  <c r="L60" i="128"/>
  <c r="E60" i="128"/>
  <c r="D46" i="128"/>
  <c r="L46" i="128"/>
  <c r="H54" i="128"/>
  <c r="I46" i="128"/>
  <c r="E25" i="128"/>
  <c r="I33" i="128"/>
  <c r="G33" i="128"/>
  <c r="G46" i="128"/>
  <c r="C54" i="128"/>
  <c r="K54" i="128"/>
  <c r="J33" i="128"/>
  <c r="H46" i="128"/>
  <c r="D54" i="128"/>
  <c r="L54" i="128"/>
  <c r="I60" i="127"/>
  <c r="D60" i="127"/>
  <c r="L60" i="127"/>
  <c r="I60" i="126"/>
  <c r="I25" i="127"/>
  <c r="E25" i="127"/>
  <c r="E60" i="127"/>
  <c r="J25" i="127"/>
  <c r="F33" i="127"/>
  <c r="D33" i="127"/>
  <c r="L33" i="127"/>
  <c r="L46" i="127"/>
  <c r="H54" i="127"/>
  <c r="F60" i="127"/>
  <c r="D46" i="127"/>
  <c r="K25" i="127"/>
  <c r="D25" i="127"/>
  <c r="G25" i="127"/>
  <c r="C33" i="127"/>
  <c r="K33" i="127"/>
  <c r="I33" i="127"/>
  <c r="I46" i="127"/>
  <c r="E54" i="127"/>
  <c r="C60" i="127"/>
  <c r="K60" i="127"/>
  <c r="J33" i="127"/>
  <c r="J46" i="127"/>
  <c r="F46" i="127"/>
  <c r="F54" i="127"/>
  <c r="E33" i="127"/>
  <c r="G54" i="127"/>
  <c r="H25" i="127"/>
  <c r="H33" i="127"/>
  <c r="J54" i="127"/>
  <c r="G33" i="127"/>
  <c r="G46" i="127"/>
  <c r="C46" i="127"/>
  <c r="K46" i="127"/>
  <c r="C54" i="127"/>
  <c r="K54" i="127"/>
  <c r="C25" i="127"/>
  <c r="L25" i="127"/>
  <c r="F25" i="127"/>
  <c r="H46" i="127"/>
  <c r="D54" i="127"/>
  <c r="L54" i="127"/>
  <c r="J60" i="127"/>
  <c r="G33" i="125"/>
  <c r="E46" i="125"/>
  <c r="I54" i="125"/>
  <c r="G60" i="126"/>
  <c r="H25" i="125"/>
  <c r="D33" i="125"/>
  <c r="L33" i="125"/>
  <c r="J33" i="125"/>
  <c r="J46" i="125"/>
  <c r="F54" i="125"/>
  <c r="D54" i="125"/>
  <c r="L54" i="125"/>
  <c r="D60" i="125"/>
  <c r="L60" i="125"/>
  <c r="G25" i="126"/>
  <c r="C25" i="126"/>
  <c r="K25" i="126"/>
  <c r="C33" i="126"/>
  <c r="K33" i="126"/>
  <c r="E54" i="126"/>
  <c r="C60" i="126"/>
  <c r="K60" i="126"/>
  <c r="H54" i="126"/>
  <c r="F54" i="126"/>
  <c r="L46" i="126"/>
  <c r="I54" i="126"/>
  <c r="H60" i="126"/>
  <c r="K54" i="126"/>
  <c r="L33" i="126"/>
  <c r="D60" i="126"/>
  <c r="L60" i="126"/>
  <c r="I25" i="126"/>
  <c r="E33" i="126"/>
  <c r="C46" i="126"/>
  <c r="K46" i="126"/>
  <c r="G54" i="126"/>
  <c r="E60" i="126"/>
  <c r="F33" i="126"/>
  <c r="D46" i="126"/>
  <c r="E46" i="126"/>
  <c r="I46" i="126"/>
  <c r="L25" i="126"/>
  <c r="F46" i="126"/>
  <c r="J54" i="126"/>
  <c r="D25" i="126"/>
  <c r="E25" i="126"/>
  <c r="I33" i="126"/>
  <c r="G33" i="126"/>
  <c r="G46" i="126"/>
  <c r="C54" i="126"/>
  <c r="J25" i="126"/>
  <c r="F25" i="126"/>
  <c r="J33" i="126"/>
  <c r="H33" i="126"/>
  <c r="H46" i="126"/>
  <c r="D54" i="126"/>
  <c r="L54" i="126"/>
  <c r="J60" i="126"/>
  <c r="K54" i="125"/>
  <c r="I60" i="125"/>
  <c r="D46" i="124"/>
  <c r="F60" i="124"/>
  <c r="G25" i="125"/>
  <c r="C33" i="125"/>
  <c r="C60" i="125"/>
  <c r="K60" i="125"/>
  <c r="I60" i="120"/>
  <c r="C46" i="121"/>
  <c r="K46" i="121"/>
  <c r="G54" i="121"/>
  <c r="E60" i="121"/>
  <c r="I60" i="122"/>
  <c r="I25" i="123"/>
  <c r="I60" i="124"/>
  <c r="J25" i="123"/>
  <c r="F33" i="123"/>
  <c r="D33" i="123"/>
  <c r="L33" i="123"/>
  <c r="J33" i="124"/>
  <c r="D54" i="124"/>
  <c r="L54" i="124"/>
  <c r="J60" i="124"/>
  <c r="J25" i="125"/>
  <c r="F60" i="125"/>
  <c r="H60" i="125"/>
  <c r="K33" i="125"/>
  <c r="I33" i="125"/>
  <c r="I46" i="125"/>
  <c r="E54" i="125"/>
  <c r="I25" i="125"/>
  <c r="E25" i="125"/>
  <c r="E33" i="125"/>
  <c r="G54" i="125"/>
  <c r="E60" i="125"/>
  <c r="D46" i="125"/>
  <c r="L46" i="125"/>
  <c r="H54" i="125"/>
  <c r="K25" i="125"/>
  <c r="C25" i="125"/>
  <c r="D25" i="125"/>
  <c r="H33" i="125"/>
  <c r="F33" i="125"/>
  <c r="F46" i="125"/>
  <c r="J54" i="125"/>
  <c r="L25" i="125"/>
  <c r="G46" i="125"/>
  <c r="C46" i="125"/>
  <c r="K46" i="125"/>
  <c r="C54" i="125"/>
  <c r="F25" i="125"/>
  <c r="H46" i="125"/>
  <c r="J60" i="125"/>
  <c r="E25" i="120"/>
  <c r="I33" i="120"/>
  <c r="D46" i="123"/>
  <c r="F25" i="124"/>
  <c r="C60" i="123"/>
  <c r="K60" i="123"/>
  <c r="C25" i="124"/>
  <c r="K25" i="124"/>
  <c r="G25" i="124"/>
  <c r="G33" i="124"/>
  <c r="I54" i="124"/>
  <c r="G54" i="124"/>
  <c r="G60" i="124"/>
  <c r="H60" i="124"/>
  <c r="H46" i="124"/>
  <c r="I33" i="124"/>
  <c r="I46" i="124"/>
  <c r="E46" i="124"/>
  <c r="E54" i="124"/>
  <c r="C60" i="124"/>
  <c r="K60" i="124"/>
  <c r="D33" i="124"/>
  <c r="J46" i="124"/>
  <c r="F54" i="124"/>
  <c r="D60" i="124"/>
  <c r="L60" i="124"/>
  <c r="H25" i="124"/>
  <c r="L33" i="124"/>
  <c r="I25" i="124"/>
  <c r="E33" i="124"/>
  <c r="C33" i="124"/>
  <c r="K33" i="124"/>
  <c r="C46" i="124"/>
  <c r="K46" i="124"/>
  <c r="E60" i="124"/>
  <c r="H54" i="124"/>
  <c r="F33" i="124"/>
  <c r="J25" i="124"/>
  <c r="L25" i="124"/>
  <c r="H33" i="124"/>
  <c r="F46" i="124"/>
  <c r="J54" i="124"/>
  <c r="L46" i="124"/>
  <c r="D25" i="124"/>
  <c r="E25" i="124"/>
  <c r="G46" i="124"/>
  <c r="C54" i="124"/>
  <c r="K54" i="124"/>
  <c r="I60" i="123"/>
  <c r="F60" i="122"/>
  <c r="F54" i="123"/>
  <c r="D60" i="123"/>
  <c r="L60" i="123"/>
  <c r="C25" i="120"/>
  <c r="K25" i="120"/>
  <c r="I25" i="120"/>
  <c r="G46" i="121"/>
  <c r="K54" i="122"/>
  <c r="G25" i="123"/>
  <c r="E25" i="123"/>
  <c r="E33" i="123"/>
  <c r="C46" i="123"/>
  <c r="I54" i="123"/>
  <c r="G60" i="123"/>
  <c r="J54" i="121"/>
  <c r="H60" i="121"/>
  <c r="L46" i="123"/>
  <c r="E60" i="123"/>
  <c r="C25" i="123"/>
  <c r="K25" i="123"/>
  <c r="G33" i="123"/>
  <c r="E46" i="123"/>
  <c r="H54" i="123"/>
  <c r="F60" i="123"/>
  <c r="H33" i="123"/>
  <c r="G54" i="123"/>
  <c r="H25" i="123"/>
  <c r="G46" i="123"/>
  <c r="K46" i="123"/>
  <c r="J54" i="123"/>
  <c r="H60" i="123"/>
  <c r="L25" i="123"/>
  <c r="F25" i="123"/>
  <c r="C54" i="123"/>
  <c r="K54" i="123"/>
  <c r="D25" i="123"/>
  <c r="J33" i="123"/>
  <c r="H46" i="123"/>
  <c r="C33" i="123"/>
  <c r="K33" i="123"/>
  <c r="I33" i="123"/>
  <c r="I46" i="123"/>
  <c r="D54" i="123"/>
  <c r="L54" i="123"/>
  <c r="J60" i="123"/>
  <c r="J46" i="123"/>
  <c r="F46" i="123"/>
  <c r="E54" i="123"/>
  <c r="J60" i="120"/>
  <c r="J60" i="122"/>
  <c r="G60" i="119"/>
  <c r="C60" i="120"/>
  <c r="K60" i="120"/>
  <c r="G60" i="121"/>
  <c r="I25" i="122"/>
  <c r="E33" i="122"/>
  <c r="K46" i="122"/>
  <c r="G54" i="122"/>
  <c r="F33" i="120"/>
  <c r="J25" i="122"/>
  <c r="F33" i="122"/>
  <c r="D46" i="122"/>
  <c r="L46" i="122"/>
  <c r="H54" i="122"/>
  <c r="H25" i="119"/>
  <c r="J46" i="119"/>
  <c r="F54" i="119"/>
  <c r="D60" i="119"/>
  <c r="L60" i="119"/>
  <c r="D25" i="120"/>
  <c r="L25" i="120"/>
  <c r="F46" i="120"/>
  <c r="J46" i="120"/>
  <c r="J54" i="120"/>
  <c r="H60" i="120"/>
  <c r="H25" i="121"/>
  <c r="D33" i="121"/>
  <c r="L33" i="121"/>
  <c r="F54" i="121"/>
  <c r="D60" i="121"/>
  <c r="L60" i="121"/>
  <c r="H60" i="122"/>
  <c r="E25" i="122"/>
  <c r="F25" i="122"/>
  <c r="J33" i="122"/>
  <c r="G25" i="122"/>
  <c r="K33" i="122"/>
  <c r="I46" i="122"/>
  <c r="E54" i="122"/>
  <c r="K60" i="122"/>
  <c r="H25" i="122"/>
  <c r="D33" i="122"/>
  <c r="L33" i="122"/>
  <c r="J46" i="122"/>
  <c r="F54" i="122"/>
  <c r="D60" i="122"/>
  <c r="L60" i="122"/>
  <c r="E60" i="122"/>
  <c r="K25" i="122"/>
  <c r="G33" i="122"/>
  <c r="E46" i="122"/>
  <c r="I54" i="122"/>
  <c r="G60" i="122"/>
  <c r="F46" i="122"/>
  <c r="J54" i="122"/>
  <c r="D25" i="122"/>
  <c r="I33" i="122"/>
  <c r="G46" i="122"/>
  <c r="L25" i="122"/>
  <c r="H33" i="122"/>
  <c r="H46" i="122"/>
  <c r="D54" i="122"/>
  <c r="L54" i="122"/>
  <c r="I60" i="119"/>
  <c r="C46" i="120"/>
  <c r="K46" i="120"/>
  <c r="I46" i="120"/>
  <c r="G46" i="120"/>
  <c r="G54" i="120"/>
  <c r="E60" i="120"/>
  <c r="E25" i="121"/>
  <c r="I25" i="121"/>
  <c r="I33" i="121"/>
  <c r="I60" i="121"/>
  <c r="F60" i="118"/>
  <c r="J25" i="120"/>
  <c r="D46" i="120"/>
  <c r="L46" i="120"/>
  <c r="H54" i="120"/>
  <c r="F60" i="120"/>
  <c r="F25" i="121"/>
  <c r="J25" i="121"/>
  <c r="J33" i="121"/>
  <c r="D54" i="121"/>
  <c r="L54" i="121"/>
  <c r="J60" i="121"/>
  <c r="C25" i="118"/>
  <c r="K25" i="118"/>
  <c r="E46" i="118"/>
  <c r="G60" i="118"/>
  <c r="G25" i="119"/>
  <c r="I46" i="119"/>
  <c r="G46" i="119"/>
  <c r="E54" i="119"/>
  <c r="G33" i="120"/>
  <c r="E33" i="120"/>
  <c r="E46" i="120"/>
  <c r="I54" i="120"/>
  <c r="G60" i="120"/>
  <c r="G25" i="121"/>
  <c r="C33" i="121"/>
  <c r="K33" i="121"/>
  <c r="I46" i="121"/>
  <c r="E54" i="121"/>
  <c r="C54" i="121"/>
  <c r="K54" i="121"/>
  <c r="C60" i="121"/>
  <c r="K60" i="121"/>
  <c r="J25" i="119"/>
  <c r="F33" i="119"/>
  <c r="D33" i="119"/>
  <c r="F25" i="120"/>
  <c r="J33" i="120"/>
  <c r="H33" i="120"/>
  <c r="H46" i="120"/>
  <c r="D54" i="120"/>
  <c r="L54" i="120"/>
  <c r="D46" i="121"/>
  <c r="L46" i="121"/>
  <c r="J46" i="121"/>
  <c r="H46" i="121"/>
  <c r="H54" i="121"/>
  <c r="F60" i="121"/>
  <c r="G25" i="120"/>
  <c r="C33" i="120"/>
  <c r="K33" i="120"/>
  <c r="E54" i="120"/>
  <c r="C54" i="120"/>
  <c r="K54" i="120"/>
  <c r="C25" i="121"/>
  <c r="K25" i="121"/>
  <c r="G33" i="121"/>
  <c r="E33" i="121"/>
  <c r="E46" i="121"/>
  <c r="I54" i="121"/>
  <c r="D60" i="118"/>
  <c r="L60" i="118"/>
  <c r="H60" i="119"/>
  <c r="H25" i="120"/>
  <c r="D33" i="120"/>
  <c r="L33" i="120"/>
  <c r="F54" i="120"/>
  <c r="D60" i="120"/>
  <c r="L60" i="120"/>
  <c r="D25" i="121"/>
  <c r="L25" i="121"/>
  <c r="H33" i="121"/>
  <c r="F33" i="121"/>
  <c r="F46" i="121"/>
  <c r="C60" i="119"/>
  <c r="K60" i="119"/>
  <c r="E33" i="119"/>
  <c r="C33" i="119"/>
  <c r="K33" i="119"/>
  <c r="C46" i="119"/>
  <c r="K46" i="119"/>
  <c r="G54" i="119"/>
  <c r="E60" i="119"/>
  <c r="L33" i="119"/>
  <c r="D46" i="119"/>
  <c r="L46" i="119"/>
  <c r="H54" i="119"/>
  <c r="F60" i="119"/>
  <c r="C25" i="119"/>
  <c r="K25" i="119"/>
  <c r="I25" i="119"/>
  <c r="E46" i="119"/>
  <c r="D25" i="119"/>
  <c r="H33" i="119"/>
  <c r="F46" i="119"/>
  <c r="I33" i="119"/>
  <c r="G33" i="119"/>
  <c r="C54" i="119"/>
  <c r="K54" i="119"/>
  <c r="I54" i="119"/>
  <c r="L25" i="119"/>
  <c r="E25" i="119"/>
  <c r="F25" i="119"/>
  <c r="J33" i="119"/>
  <c r="H46" i="119"/>
  <c r="D54" i="119"/>
  <c r="L54" i="119"/>
  <c r="J54" i="119"/>
  <c r="J60" i="119"/>
  <c r="L33" i="118"/>
  <c r="J46" i="118"/>
  <c r="F54" i="118"/>
  <c r="D33" i="118"/>
  <c r="J33" i="118"/>
  <c r="C33" i="118"/>
  <c r="K33" i="118"/>
  <c r="E25" i="118"/>
  <c r="I33" i="118"/>
  <c r="G33" i="118"/>
  <c r="G46" i="118"/>
  <c r="C54" i="118"/>
  <c r="K54" i="118"/>
  <c r="I54" i="118"/>
  <c r="I60" i="118"/>
  <c r="H46" i="118"/>
  <c r="F46" i="118"/>
  <c r="D46" i="118"/>
  <c r="L46" i="118"/>
  <c r="D54" i="118"/>
  <c r="L54" i="118"/>
  <c r="J60" i="118"/>
  <c r="G60" i="117"/>
  <c r="G25" i="118"/>
  <c r="I46" i="118"/>
  <c r="E54" i="118"/>
  <c r="C60" i="118"/>
  <c r="K60" i="118"/>
  <c r="I25" i="118"/>
  <c r="E33" i="118"/>
  <c r="C46" i="118"/>
  <c r="K46" i="118"/>
  <c r="G54" i="118"/>
  <c r="E60" i="118"/>
  <c r="J25" i="118"/>
  <c r="H25" i="118"/>
  <c r="F25" i="118"/>
  <c r="F33" i="118"/>
  <c r="D25" i="118"/>
  <c r="L25" i="118"/>
  <c r="H33" i="118"/>
  <c r="J54" i="118"/>
  <c r="H54" i="118"/>
  <c r="H60" i="118"/>
  <c r="I60" i="117"/>
  <c r="J60" i="117"/>
  <c r="G60" i="114"/>
  <c r="G60" i="116"/>
  <c r="C60" i="117"/>
  <c r="I60" i="116"/>
  <c r="C46" i="117"/>
  <c r="F60" i="115"/>
  <c r="J60" i="116"/>
  <c r="H54" i="117"/>
  <c r="F60" i="117"/>
  <c r="H60" i="117"/>
  <c r="C33" i="117"/>
  <c r="E60" i="117"/>
  <c r="F54" i="117"/>
  <c r="F33" i="117"/>
  <c r="C25" i="117"/>
  <c r="E46" i="117"/>
  <c r="K46" i="117"/>
  <c r="I46" i="117"/>
  <c r="D25" i="117"/>
  <c r="C54" i="117"/>
  <c r="K54" i="117"/>
  <c r="H33" i="117"/>
  <c r="I25" i="117"/>
  <c r="D33" i="117"/>
  <c r="L33" i="117"/>
  <c r="J33" i="117"/>
  <c r="J46" i="117"/>
  <c r="E54" i="117"/>
  <c r="K60" i="117"/>
  <c r="K25" i="117"/>
  <c r="J25" i="117"/>
  <c r="F25" i="117"/>
  <c r="E33" i="117"/>
  <c r="D60" i="117"/>
  <c r="L60" i="117"/>
  <c r="G54" i="117"/>
  <c r="F46" i="117"/>
  <c r="D46" i="117"/>
  <c r="L46" i="117"/>
  <c r="I54" i="117"/>
  <c r="L25" i="117"/>
  <c r="I33" i="117"/>
  <c r="G33" i="117"/>
  <c r="G46" i="117"/>
  <c r="J54" i="117"/>
  <c r="G25" i="117"/>
  <c r="E25" i="117"/>
  <c r="H46" i="117"/>
  <c r="H25" i="117"/>
  <c r="K33" i="117"/>
  <c r="D54" i="117"/>
  <c r="L54" i="117"/>
  <c r="K33" i="116"/>
  <c r="I33" i="116"/>
  <c r="I46" i="116"/>
  <c r="K60" i="116"/>
  <c r="J46" i="116"/>
  <c r="F46" i="116"/>
  <c r="F54" i="116"/>
  <c r="I60" i="115"/>
  <c r="H54" i="116"/>
  <c r="F60" i="116"/>
  <c r="J46" i="115"/>
  <c r="F54" i="115"/>
  <c r="H60" i="116"/>
  <c r="E54" i="116"/>
  <c r="D60" i="116"/>
  <c r="L60" i="116"/>
  <c r="I25" i="116"/>
  <c r="G25" i="116"/>
  <c r="E25" i="116"/>
  <c r="E33" i="116"/>
  <c r="K46" i="116"/>
  <c r="G54" i="116"/>
  <c r="E60" i="116"/>
  <c r="F33" i="116"/>
  <c r="D33" i="116"/>
  <c r="L33" i="116"/>
  <c r="D46" i="116"/>
  <c r="L46" i="116"/>
  <c r="K25" i="116"/>
  <c r="G33" i="116"/>
  <c r="J25" i="116"/>
  <c r="L25" i="116"/>
  <c r="H25" i="116"/>
  <c r="J54" i="116"/>
  <c r="D25" i="116"/>
  <c r="H33" i="116"/>
  <c r="G46" i="116"/>
  <c r="E46" i="116"/>
  <c r="K54" i="116"/>
  <c r="I54" i="116"/>
  <c r="F25" i="116"/>
  <c r="J33" i="116"/>
  <c r="H46" i="116"/>
  <c r="D54" i="116"/>
  <c r="L54" i="116"/>
  <c r="J60" i="115"/>
  <c r="I25" i="115"/>
  <c r="E46" i="115"/>
  <c r="I46" i="115"/>
  <c r="G60" i="115"/>
  <c r="H60" i="115"/>
  <c r="F25" i="115"/>
  <c r="G25" i="115"/>
  <c r="C25" i="115"/>
  <c r="K25" i="115"/>
  <c r="E54" i="115"/>
  <c r="C60" i="115"/>
  <c r="K60" i="115"/>
  <c r="D60" i="115"/>
  <c r="L60" i="115"/>
  <c r="E33" i="115"/>
  <c r="C33" i="115"/>
  <c r="K33" i="115"/>
  <c r="C46" i="115"/>
  <c r="K46" i="115"/>
  <c r="G54" i="115"/>
  <c r="E60" i="115"/>
  <c r="H25" i="115"/>
  <c r="J25" i="115"/>
  <c r="F33" i="115"/>
  <c r="D33" i="115"/>
  <c r="L33" i="115"/>
  <c r="D46" i="115"/>
  <c r="L46" i="115"/>
  <c r="H54" i="115"/>
  <c r="L25" i="115"/>
  <c r="D25" i="115"/>
  <c r="F46" i="115"/>
  <c r="E25" i="115"/>
  <c r="I33" i="115"/>
  <c r="G33" i="115"/>
  <c r="G46" i="115"/>
  <c r="C54" i="115"/>
  <c r="K54" i="115"/>
  <c r="I54" i="115"/>
  <c r="J33" i="115"/>
  <c r="H33" i="115"/>
  <c r="H46" i="115"/>
  <c r="D54" i="115"/>
  <c r="L54" i="115"/>
  <c r="J54" i="115"/>
  <c r="I60" i="114"/>
  <c r="C60" i="112"/>
  <c r="K60" i="112"/>
  <c r="C25" i="113"/>
  <c r="K25" i="113"/>
  <c r="G60" i="113"/>
  <c r="F25" i="113"/>
  <c r="J33" i="113"/>
  <c r="H33" i="113"/>
  <c r="H46" i="113"/>
  <c r="D54" i="113"/>
  <c r="L54" i="113"/>
  <c r="J60" i="113"/>
  <c r="F46" i="114"/>
  <c r="D46" i="114"/>
  <c r="L46" i="114"/>
  <c r="J54" i="114"/>
  <c r="H60" i="114"/>
  <c r="C60" i="114"/>
  <c r="K60" i="114"/>
  <c r="J25" i="114"/>
  <c r="C25" i="114"/>
  <c r="E46" i="114"/>
  <c r="I54" i="114"/>
  <c r="D54" i="114"/>
  <c r="L54" i="114"/>
  <c r="J60" i="114"/>
  <c r="K33" i="114"/>
  <c r="I46" i="114"/>
  <c r="D25" i="114"/>
  <c r="G25" i="114"/>
  <c r="C33" i="114"/>
  <c r="H25" i="114"/>
  <c r="F25" i="114"/>
  <c r="L33" i="114"/>
  <c r="F54" i="114"/>
  <c r="D60" i="114"/>
  <c r="L60" i="114"/>
  <c r="D33" i="114"/>
  <c r="J46" i="114"/>
  <c r="I25" i="114"/>
  <c r="E33" i="114"/>
  <c r="C46" i="114"/>
  <c r="K46" i="114"/>
  <c r="G54" i="114"/>
  <c r="E54" i="114"/>
  <c r="E60" i="114"/>
  <c r="F33" i="114"/>
  <c r="H54" i="114"/>
  <c r="F60" i="114"/>
  <c r="K25" i="114"/>
  <c r="L25" i="114"/>
  <c r="E25" i="114"/>
  <c r="I33" i="114"/>
  <c r="G33" i="114"/>
  <c r="G46" i="114"/>
  <c r="C54" i="114"/>
  <c r="K54" i="114"/>
  <c r="J33" i="114"/>
  <c r="H33" i="114"/>
  <c r="H46" i="114"/>
  <c r="I60" i="113"/>
  <c r="C60" i="113"/>
  <c r="K60" i="113"/>
  <c r="D25" i="112"/>
  <c r="H33" i="112"/>
  <c r="F33" i="112"/>
  <c r="F46" i="112"/>
  <c r="J54" i="112"/>
  <c r="H60" i="112"/>
  <c r="F54" i="113"/>
  <c r="F60" i="113"/>
  <c r="H60" i="113"/>
  <c r="E54" i="113"/>
  <c r="L25" i="113"/>
  <c r="D33" i="113"/>
  <c r="D60" i="113"/>
  <c r="L60" i="113"/>
  <c r="I46" i="113"/>
  <c r="H25" i="113"/>
  <c r="D25" i="113"/>
  <c r="L33" i="113"/>
  <c r="I25" i="113"/>
  <c r="E33" i="113"/>
  <c r="C33" i="113"/>
  <c r="K33" i="113"/>
  <c r="C46" i="113"/>
  <c r="K46" i="113"/>
  <c r="G54" i="113"/>
  <c r="E60" i="113"/>
  <c r="G25" i="113"/>
  <c r="J25" i="113"/>
  <c r="F33" i="113"/>
  <c r="D46" i="113"/>
  <c r="L46" i="113"/>
  <c r="H54" i="113"/>
  <c r="E46" i="113"/>
  <c r="F46" i="113"/>
  <c r="J46" i="113"/>
  <c r="J54" i="113"/>
  <c r="E25" i="113"/>
  <c r="I33" i="113"/>
  <c r="G33" i="113"/>
  <c r="G46" i="113"/>
  <c r="C54" i="113"/>
  <c r="K54" i="113"/>
  <c r="I54" i="113"/>
  <c r="I60" i="112"/>
  <c r="J60" i="112"/>
  <c r="F54" i="112"/>
  <c r="D54" i="112"/>
  <c r="L54" i="112"/>
  <c r="G46" i="111"/>
  <c r="E46" i="111"/>
  <c r="C54" i="111"/>
  <c r="K54" i="111"/>
  <c r="I54" i="111"/>
  <c r="I60" i="111"/>
  <c r="F25" i="111"/>
  <c r="J33" i="111"/>
  <c r="H33" i="111"/>
  <c r="H46" i="111"/>
  <c r="D54" i="111"/>
  <c r="L54" i="111"/>
  <c r="J54" i="111"/>
  <c r="J60" i="111"/>
  <c r="J25" i="112"/>
  <c r="F60" i="112"/>
  <c r="C60" i="111"/>
  <c r="K60" i="111"/>
  <c r="C25" i="112"/>
  <c r="E46" i="112"/>
  <c r="I54" i="112"/>
  <c r="G60" i="112"/>
  <c r="K25" i="112"/>
  <c r="K33" i="112"/>
  <c r="I33" i="112"/>
  <c r="I46" i="112"/>
  <c r="E54" i="112"/>
  <c r="L33" i="112"/>
  <c r="J33" i="112"/>
  <c r="J46" i="112"/>
  <c r="D60" i="112"/>
  <c r="L60" i="112"/>
  <c r="G25" i="112"/>
  <c r="C33" i="112"/>
  <c r="H25" i="112"/>
  <c r="D33" i="112"/>
  <c r="I25" i="112"/>
  <c r="E25" i="112"/>
  <c r="E33" i="112"/>
  <c r="C46" i="112"/>
  <c r="K46" i="112"/>
  <c r="G54" i="112"/>
  <c r="E60" i="112"/>
  <c r="D46" i="112"/>
  <c r="L46" i="112"/>
  <c r="H54" i="112"/>
  <c r="L25" i="112"/>
  <c r="G33" i="112"/>
  <c r="G46" i="112"/>
  <c r="C54" i="112"/>
  <c r="K54" i="112"/>
  <c r="F25" i="112"/>
  <c r="H46" i="112"/>
  <c r="I33" i="111"/>
  <c r="I46" i="111"/>
  <c r="E54" i="111"/>
  <c r="H25" i="111"/>
  <c r="J46" i="111"/>
  <c r="F54" i="111"/>
  <c r="D60" i="111"/>
  <c r="L60" i="111"/>
  <c r="I25" i="111"/>
  <c r="E25" i="111"/>
  <c r="E33" i="111"/>
  <c r="C33" i="111"/>
  <c r="K33" i="111"/>
  <c r="C46" i="111"/>
  <c r="K46" i="111"/>
  <c r="G54" i="111"/>
  <c r="E60" i="111"/>
  <c r="J25" i="111"/>
  <c r="F33" i="111"/>
  <c r="D33" i="111"/>
  <c r="L33" i="111"/>
  <c r="D46" i="111"/>
  <c r="L46" i="111"/>
  <c r="H54" i="111"/>
  <c r="F60" i="111"/>
  <c r="G25" i="110"/>
  <c r="C33" i="110"/>
  <c r="K33" i="110"/>
  <c r="I33" i="110"/>
  <c r="C60" i="110"/>
  <c r="K60" i="110"/>
  <c r="C25" i="111"/>
  <c r="K25" i="111"/>
  <c r="G25" i="111"/>
  <c r="G33" i="111"/>
  <c r="G60" i="111"/>
  <c r="H60" i="109"/>
  <c r="H25" i="110"/>
  <c r="L25" i="110"/>
  <c r="D33" i="110"/>
  <c r="L33" i="110"/>
  <c r="F54" i="110"/>
  <c r="D25" i="111"/>
  <c r="L25" i="111"/>
  <c r="F46" i="111"/>
  <c r="H60" i="111"/>
  <c r="I60" i="110"/>
  <c r="J60" i="110"/>
  <c r="C46" i="108"/>
  <c r="K46" i="108"/>
  <c r="I60" i="109"/>
  <c r="J60" i="107"/>
  <c r="E33" i="110"/>
  <c r="E46" i="110"/>
  <c r="I54" i="110"/>
  <c r="H60" i="110"/>
  <c r="I46" i="110"/>
  <c r="E54" i="110"/>
  <c r="D60" i="110"/>
  <c r="L60" i="110"/>
  <c r="F25" i="110"/>
  <c r="I25" i="110"/>
  <c r="E25" i="110"/>
  <c r="G54" i="110"/>
  <c r="E60" i="110"/>
  <c r="D25" i="110"/>
  <c r="J25" i="110"/>
  <c r="F33" i="110"/>
  <c r="H54" i="110"/>
  <c r="F60" i="110"/>
  <c r="K25" i="110"/>
  <c r="G60" i="110"/>
  <c r="C25" i="110"/>
  <c r="F46" i="110"/>
  <c r="D46" i="110"/>
  <c r="L46" i="110"/>
  <c r="J46" i="110"/>
  <c r="J54" i="110"/>
  <c r="G33" i="110"/>
  <c r="G46" i="110"/>
  <c r="C46" i="110"/>
  <c r="K46" i="110"/>
  <c r="C54" i="110"/>
  <c r="K54" i="110"/>
  <c r="J33" i="110"/>
  <c r="H33" i="110"/>
  <c r="H46" i="110"/>
  <c r="D54" i="110"/>
  <c r="L54" i="110"/>
  <c r="C60" i="109"/>
  <c r="K60" i="109"/>
  <c r="D33" i="109"/>
  <c r="L33" i="109"/>
  <c r="J33" i="109"/>
  <c r="J46" i="109"/>
  <c r="F54" i="109"/>
  <c r="D54" i="109"/>
  <c r="L54" i="109"/>
  <c r="D60" i="109"/>
  <c r="L60" i="109"/>
  <c r="C33" i="109"/>
  <c r="K33" i="109"/>
  <c r="C46" i="109"/>
  <c r="K46" i="109"/>
  <c r="G46" i="109"/>
  <c r="E60" i="109"/>
  <c r="F60" i="109"/>
  <c r="G60" i="109"/>
  <c r="G25" i="109"/>
  <c r="G33" i="109"/>
  <c r="I46" i="109"/>
  <c r="E46" i="109"/>
  <c r="E54" i="109"/>
  <c r="G54" i="109"/>
  <c r="D46" i="109"/>
  <c r="L46" i="109"/>
  <c r="H54" i="109"/>
  <c r="C25" i="109"/>
  <c r="H25" i="109"/>
  <c r="D25" i="109"/>
  <c r="H33" i="109"/>
  <c r="F33" i="109"/>
  <c r="F46" i="109"/>
  <c r="J54" i="109"/>
  <c r="J25" i="109"/>
  <c r="K25" i="109"/>
  <c r="E33" i="109"/>
  <c r="L25" i="109"/>
  <c r="E25" i="109"/>
  <c r="I25" i="109"/>
  <c r="I33" i="109"/>
  <c r="C54" i="109"/>
  <c r="K54" i="109"/>
  <c r="I54" i="109"/>
  <c r="F25" i="109"/>
  <c r="H46" i="109"/>
  <c r="J60" i="109"/>
  <c r="I60" i="108"/>
  <c r="C60" i="108"/>
  <c r="K60" i="108"/>
  <c r="J54" i="105"/>
  <c r="H60" i="105"/>
  <c r="F46" i="107"/>
  <c r="H60" i="107"/>
  <c r="H25" i="108"/>
  <c r="D25" i="108"/>
  <c r="D33" i="108"/>
  <c r="F54" i="108"/>
  <c r="I25" i="106"/>
  <c r="G25" i="106"/>
  <c r="G33" i="106"/>
  <c r="I54" i="106"/>
  <c r="H60" i="108"/>
  <c r="I46" i="108"/>
  <c r="E46" i="108"/>
  <c r="G54" i="108"/>
  <c r="F33" i="108"/>
  <c r="L46" i="108"/>
  <c r="H54" i="108"/>
  <c r="D46" i="108"/>
  <c r="J54" i="108"/>
  <c r="J60" i="108"/>
  <c r="E54" i="108"/>
  <c r="L25" i="108"/>
  <c r="L33" i="108"/>
  <c r="D60" i="108"/>
  <c r="L60" i="108"/>
  <c r="E33" i="108"/>
  <c r="E60" i="108"/>
  <c r="I25" i="108"/>
  <c r="C33" i="108"/>
  <c r="J25" i="108"/>
  <c r="F60" i="108"/>
  <c r="K33" i="108"/>
  <c r="C25" i="108"/>
  <c r="K25" i="108"/>
  <c r="G25" i="108"/>
  <c r="G33" i="108"/>
  <c r="I54" i="108"/>
  <c r="G60" i="108"/>
  <c r="F46" i="108"/>
  <c r="J46" i="108"/>
  <c r="G46" i="108"/>
  <c r="C54" i="108"/>
  <c r="K54" i="108"/>
  <c r="E25" i="108"/>
  <c r="I33" i="108"/>
  <c r="F25" i="108"/>
  <c r="J33" i="108"/>
  <c r="H33" i="108"/>
  <c r="H46" i="108"/>
  <c r="D54" i="108"/>
  <c r="L54" i="108"/>
  <c r="I60" i="107"/>
  <c r="H60" i="106"/>
  <c r="H25" i="107"/>
  <c r="F54" i="107"/>
  <c r="I25" i="107"/>
  <c r="C46" i="107"/>
  <c r="K46" i="107"/>
  <c r="G54" i="107"/>
  <c r="J25" i="107"/>
  <c r="F33" i="107"/>
  <c r="D33" i="107"/>
  <c r="I54" i="107"/>
  <c r="G60" i="107"/>
  <c r="D25" i="107"/>
  <c r="G25" i="107"/>
  <c r="C25" i="107"/>
  <c r="K25" i="107"/>
  <c r="C33" i="107"/>
  <c r="K33" i="107"/>
  <c r="I46" i="107"/>
  <c r="E54" i="107"/>
  <c r="C60" i="107"/>
  <c r="K60" i="107"/>
  <c r="J46" i="107"/>
  <c r="D60" i="107"/>
  <c r="L60" i="107"/>
  <c r="E60" i="107"/>
  <c r="L33" i="107"/>
  <c r="D46" i="107"/>
  <c r="L46" i="107"/>
  <c r="H54" i="107"/>
  <c r="F60" i="107"/>
  <c r="E33" i="107"/>
  <c r="E46" i="107"/>
  <c r="L25" i="107"/>
  <c r="E25" i="107"/>
  <c r="I33" i="107"/>
  <c r="G33" i="107"/>
  <c r="G46" i="107"/>
  <c r="C54" i="107"/>
  <c r="K54" i="107"/>
  <c r="F25" i="107"/>
  <c r="J33" i="107"/>
  <c r="H33" i="107"/>
  <c r="H46" i="107"/>
  <c r="D54" i="107"/>
  <c r="L54" i="107"/>
  <c r="J54" i="107"/>
  <c r="C33" i="105"/>
  <c r="K33" i="105"/>
  <c r="C46" i="105"/>
  <c r="K46" i="105"/>
  <c r="I46" i="105"/>
  <c r="G46" i="105"/>
  <c r="G54" i="105"/>
  <c r="C54" i="106"/>
  <c r="K54" i="106"/>
  <c r="I60" i="106"/>
  <c r="J60" i="106"/>
  <c r="E60" i="106"/>
  <c r="J25" i="106"/>
  <c r="F33" i="106"/>
  <c r="L33" i="106"/>
  <c r="H54" i="106"/>
  <c r="L46" i="106"/>
  <c r="K25" i="106"/>
  <c r="E25" i="106"/>
  <c r="I46" i="106"/>
  <c r="G46" i="106"/>
  <c r="E46" i="106"/>
  <c r="E54" i="106"/>
  <c r="C60" i="106"/>
  <c r="K60" i="106"/>
  <c r="L25" i="106"/>
  <c r="F54" i="106"/>
  <c r="D60" i="106"/>
  <c r="L60" i="106"/>
  <c r="H25" i="106"/>
  <c r="D25" i="106"/>
  <c r="D33" i="106"/>
  <c r="E33" i="106"/>
  <c r="C33" i="106"/>
  <c r="K33" i="106"/>
  <c r="C46" i="106"/>
  <c r="K46" i="106"/>
  <c r="G54" i="106"/>
  <c r="F60" i="106"/>
  <c r="G60" i="106"/>
  <c r="F46" i="106"/>
  <c r="J46" i="106"/>
  <c r="C25" i="106"/>
  <c r="I33" i="106"/>
  <c r="D46" i="106"/>
  <c r="F25" i="106"/>
  <c r="J33" i="106"/>
  <c r="H33" i="106"/>
  <c r="H46" i="106"/>
  <c r="D54" i="106"/>
  <c r="L54" i="106"/>
  <c r="J54" i="106"/>
  <c r="I60" i="105"/>
  <c r="J25" i="104"/>
  <c r="J60" i="105"/>
  <c r="C25" i="104"/>
  <c r="G33" i="104"/>
  <c r="E33" i="104"/>
  <c r="E46" i="104"/>
  <c r="G60" i="104"/>
  <c r="H60" i="104"/>
  <c r="D46" i="105"/>
  <c r="H46" i="105"/>
  <c r="H54" i="105"/>
  <c r="I54" i="105"/>
  <c r="G60" i="105"/>
  <c r="F25" i="105"/>
  <c r="D25" i="105"/>
  <c r="G25" i="105"/>
  <c r="E54" i="105"/>
  <c r="C54" i="105"/>
  <c r="K54" i="105"/>
  <c r="C60" i="105"/>
  <c r="K60" i="105"/>
  <c r="H25" i="105"/>
  <c r="D33" i="105"/>
  <c r="L33" i="105"/>
  <c r="J46" i="105"/>
  <c r="F54" i="105"/>
  <c r="D60" i="105"/>
  <c r="L60" i="105"/>
  <c r="E60" i="105"/>
  <c r="L46" i="105"/>
  <c r="F60" i="105"/>
  <c r="E33" i="105"/>
  <c r="E46" i="105"/>
  <c r="F33" i="105"/>
  <c r="F46" i="105"/>
  <c r="H33" i="105"/>
  <c r="E25" i="105"/>
  <c r="C25" i="105"/>
  <c r="K25" i="105"/>
  <c r="I25" i="105"/>
  <c r="I33" i="105"/>
  <c r="G33" i="105"/>
  <c r="L25" i="105"/>
  <c r="J25" i="105"/>
  <c r="J33" i="105"/>
  <c r="D54" i="105"/>
  <c r="L54" i="105"/>
  <c r="I60" i="102"/>
  <c r="E25" i="103"/>
  <c r="G54" i="103"/>
  <c r="I60" i="104"/>
  <c r="E54" i="104"/>
  <c r="F46" i="104"/>
  <c r="C60" i="104"/>
  <c r="K60" i="104"/>
  <c r="I46" i="104"/>
  <c r="J46" i="104"/>
  <c r="F54" i="104"/>
  <c r="D60" i="104"/>
  <c r="L60" i="104"/>
  <c r="K25" i="104"/>
  <c r="L25" i="104"/>
  <c r="F25" i="104"/>
  <c r="G25" i="104"/>
  <c r="H25" i="104"/>
  <c r="C33" i="104"/>
  <c r="K33" i="104"/>
  <c r="C46" i="104"/>
  <c r="K46" i="104"/>
  <c r="G46" i="104"/>
  <c r="G54" i="104"/>
  <c r="E60" i="104"/>
  <c r="F33" i="104"/>
  <c r="D33" i="104"/>
  <c r="L33" i="104"/>
  <c r="D46" i="104"/>
  <c r="L46" i="104"/>
  <c r="H54" i="104"/>
  <c r="F60" i="104"/>
  <c r="E25" i="104"/>
  <c r="I25" i="104"/>
  <c r="I33" i="104"/>
  <c r="C54" i="104"/>
  <c r="K54" i="104"/>
  <c r="I54" i="104"/>
  <c r="D25" i="104"/>
  <c r="J33" i="104"/>
  <c r="H33" i="104"/>
  <c r="H46" i="104"/>
  <c r="D54" i="104"/>
  <c r="L54" i="104"/>
  <c r="J54" i="104"/>
  <c r="J60" i="104"/>
  <c r="I60" i="103"/>
  <c r="F33" i="102"/>
  <c r="D33" i="102"/>
  <c r="L33" i="102"/>
  <c r="D46" i="102"/>
  <c r="L46" i="102"/>
  <c r="H54" i="102"/>
  <c r="F60" i="102"/>
  <c r="J60" i="103"/>
  <c r="K60" i="103"/>
  <c r="D33" i="103"/>
  <c r="L33" i="103"/>
  <c r="J46" i="103"/>
  <c r="F54" i="103"/>
  <c r="H54" i="103"/>
  <c r="I54" i="103"/>
  <c r="G60" i="103"/>
  <c r="E33" i="103"/>
  <c r="D25" i="103"/>
  <c r="J25" i="103"/>
  <c r="G25" i="103"/>
  <c r="C33" i="103"/>
  <c r="K33" i="103"/>
  <c r="I33" i="103"/>
  <c r="I46" i="103"/>
  <c r="E54" i="103"/>
  <c r="C54" i="103"/>
  <c r="K54" i="103"/>
  <c r="C60" i="103"/>
  <c r="D60" i="103"/>
  <c r="L60" i="103"/>
  <c r="E60" i="103"/>
  <c r="D46" i="103"/>
  <c r="L46" i="103"/>
  <c r="H46" i="103"/>
  <c r="F60" i="103"/>
  <c r="K25" i="103"/>
  <c r="G33" i="103"/>
  <c r="E46" i="103"/>
  <c r="I25" i="103"/>
  <c r="C25" i="103"/>
  <c r="H33" i="103"/>
  <c r="F33" i="103"/>
  <c r="F46" i="103"/>
  <c r="H60" i="103"/>
  <c r="H25" i="103"/>
  <c r="G46" i="103"/>
  <c r="C46" i="103"/>
  <c r="K46" i="103"/>
  <c r="L25" i="103"/>
  <c r="F25" i="103"/>
  <c r="J33" i="103"/>
  <c r="D54" i="103"/>
  <c r="L54" i="103"/>
  <c r="J54" i="103"/>
  <c r="G46" i="102"/>
  <c r="C46" i="102"/>
  <c r="K46" i="102"/>
  <c r="C54" i="102"/>
  <c r="K54" i="102"/>
  <c r="F25" i="102"/>
  <c r="J33" i="102"/>
  <c r="D54" i="102"/>
  <c r="L54" i="102"/>
  <c r="J60" i="102"/>
  <c r="G25" i="102"/>
  <c r="C33" i="102"/>
  <c r="K33" i="102"/>
  <c r="I33" i="102"/>
  <c r="I46" i="102"/>
  <c r="E54" i="102"/>
  <c r="C60" i="102"/>
  <c r="K60" i="102"/>
  <c r="J46" i="102"/>
  <c r="H46" i="102"/>
  <c r="F46" i="102"/>
  <c r="F54" i="102"/>
  <c r="D60" i="102"/>
  <c r="L60" i="102"/>
  <c r="E60" i="100"/>
  <c r="I60" i="101"/>
  <c r="I25" i="102"/>
  <c r="E25" i="102"/>
  <c r="G54" i="102"/>
  <c r="E60" i="102"/>
  <c r="C25" i="102"/>
  <c r="K25" i="102"/>
  <c r="G33" i="102"/>
  <c r="E33" i="102"/>
  <c r="E46" i="102"/>
  <c r="I54" i="102"/>
  <c r="G60" i="102"/>
  <c r="D33" i="101"/>
  <c r="L33" i="101"/>
  <c r="J33" i="101"/>
  <c r="F54" i="101"/>
  <c r="D25" i="102"/>
  <c r="L25" i="102"/>
  <c r="J25" i="102"/>
  <c r="H25" i="102"/>
  <c r="H33" i="102"/>
  <c r="J54" i="102"/>
  <c r="H60" i="102"/>
  <c r="I25" i="100"/>
  <c r="J60" i="101"/>
  <c r="C60" i="101"/>
  <c r="K60" i="101"/>
  <c r="C46" i="101"/>
  <c r="K46" i="101"/>
  <c r="G54" i="101"/>
  <c r="I54" i="101"/>
  <c r="G60" i="101"/>
  <c r="J54" i="101"/>
  <c r="H54" i="101"/>
  <c r="H60" i="101"/>
  <c r="H33" i="101"/>
  <c r="G25" i="101"/>
  <c r="C33" i="101"/>
  <c r="K33" i="101"/>
  <c r="I33" i="101"/>
  <c r="I46" i="101"/>
  <c r="E54" i="101"/>
  <c r="H25" i="101"/>
  <c r="D60" i="101"/>
  <c r="L60" i="101"/>
  <c r="E60" i="101"/>
  <c r="D46" i="101"/>
  <c r="L46" i="101"/>
  <c r="F60" i="101"/>
  <c r="F33" i="101"/>
  <c r="C25" i="101"/>
  <c r="K25" i="101"/>
  <c r="G33" i="101"/>
  <c r="E33" i="101"/>
  <c r="E46" i="101"/>
  <c r="J25" i="101"/>
  <c r="D25" i="101"/>
  <c r="F46" i="101"/>
  <c r="E25" i="101"/>
  <c r="I25" i="101"/>
  <c r="G46" i="101"/>
  <c r="C54" i="101"/>
  <c r="K54" i="101"/>
  <c r="J46" i="101"/>
  <c r="L25" i="101"/>
  <c r="F25" i="101"/>
  <c r="H46" i="101"/>
  <c r="D54" i="101"/>
  <c r="L54" i="101"/>
  <c r="D33" i="100"/>
  <c r="H54" i="100"/>
  <c r="G60" i="100"/>
  <c r="H60" i="100"/>
  <c r="J60" i="100"/>
  <c r="F54" i="100"/>
  <c r="J54" i="100"/>
  <c r="L33" i="100"/>
  <c r="E25" i="100"/>
  <c r="D60" i="100"/>
  <c r="L60" i="100"/>
  <c r="D46" i="100"/>
  <c r="L46" i="100"/>
  <c r="J46" i="100"/>
  <c r="H46" i="100"/>
  <c r="F60" i="100"/>
  <c r="G33" i="100"/>
  <c r="E46" i="100"/>
  <c r="I54" i="100"/>
  <c r="G54" i="100"/>
  <c r="H33" i="100"/>
  <c r="F33" i="100"/>
  <c r="F46" i="100"/>
  <c r="H25" i="100"/>
  <c r="G46" i="100"/>
  <c r="C46" i="100"/>
  <c r="K46" i="100"/>
  <c r="C54" i="100"/>
  <c r="K54" i="100"/>
  <c r="I60" i="100"/>
  <c r="K25" i="100"/>
  <c r="E33" i="100"/>
  <c r="L25" i="100"/>
  <c r="J25" i="100"/>
  <c r="J33" i="100"/>
  <c r="D54" i="100"/>
  <c r="L54" i="100"/>
  <c r="C25" i="100"/>
  <c r="F25" i="100"/>
  <c r="D25" i="100"/>
  <c r="G25" i="100"/>
  <c r="C33" i="100"/>
  <c r="K33" i="100"/>
  <c r="I33" i="100"/>
  <c r="I46" i="100"/>
  <c r="E54" i="100"/>
  <c r="C60" i="100"/>
  <c r="K60" i="100"/>
  <c r="H54" i="95"/>
  <c r="I54" i="95"/>
  <c r="G60" i="95"/>
  <c r="I60" i="95"/>
  <c r="F25" i="95"/>
  <c r="I46" i="95"/>
  <c r="E46" i="95"/>
  <c r="E54" i="95"/>
  <c r="C60" i="95"/>
  <c r="K60" i="95"/>
  <c r="H25" i="95"/>
  <c r="L25" i="95"/>
  <c r="D33" i="95"/>
  <c r="L33" i="95"/>
  <c r="F54" i="95"/>
  <c r="F60" i="95"/>
  <c r="H60" i="95"/>
  <c r="D25" i="95"/>
  <c r="D60" i="95"/>
  <c r="L60" i="95"/>
  <c r="I25" i="95"/>
  <c r="E33" i="95"/>
  <c r="C33" i="95"/>
  <c r="K33" i="95"/>
  <c r="C46" i="95"/>
  <c r="K46" i="95"/>
  <c r="G54" i="95"/>
  <c r="E60" i="95"/>
  <c r="L46" i="95"/>
  <c r="D46" i="95"/>
  <c r="C25" i="95"/>
  <c r="K25" i="95"/>
  <c r="G25" i="95"/>
  <c r="G33" i="95"/>
  <c r="J25" i="95"/>
  <c r="F46" i="95"/>
  <c r="J46" i="95"/>
  <c r="J54" i="95"/>
  <c r="F33" i="95"/>
  <c r="E25" i="95"/>
  <c r="I33" i="95"/>
  <c r="G46" i="95"/>
  <c r="C54" i="95"/>
  <c r="K54" i="95"/>
  <c r="J33" i="95"/>
  <c r="H33" i="95"/>
  <c r="H46" i="95"/>
  <c r="D54" i="95"/>
  <c r="L54" i="95"/>
  <c r="J60" i="95"/>
  <c r="G33" i="94"/>
  <c r="G60" i="94"/>
  <c r="F33" i="8"/>
  <c r="G33" i="8"/>
  <c r="H54" i="8"/>
  <c r="H60" i="94"/>
  <c r="E60" i="8"/>
  <c r="G60" i="8"/>
  <c r="J60" i="8"/>
  <c r="I60" i="94"/>
  <c r="J60" i="94"/>
  <c r="E54" i="94"/>
  <c r="H54" i="94"/>
  <c r="I54" i="94"/>
  <c r="D46" i="94"/>
  <c r="L46" i="94"/>
  <c r="J25" i="94"/>
  <c r="C25" i="94"/>
  <c r="K25" i="94"/>
  <c r="I25" i="94"/>
  <c r="G25" i="94"/>
  <c r="I46" i="94"/>
  <c r="G46" i="94"/>
  <c r="E46" i="94"/>
  <c r="C60" i="94"/>
  <c r="K60" i="94"/>
  <c r="D33" i="94"/>
  <c r="J33" i="94"/>
  <c r="J46" i="94"/>
  <c r="F54" i="94"/>
  <c r="D60" i="94"/>
  <c r="L60" i="94"/>
  <c r="H25" i="94"/>
  <c r="L33" i="94"/>
  <c r="E33" i="94"/>
  <c r="C33" i="94"/>
  <c r="K33" i="94"/>
  <c r="C46" i="94"/>
  <c r="K46" i="94"/>
  <c r="G54" i="94"/>
  <c r="E60" i="94"/>
  <c r="F60" i="94"/>
  <c r="L25" i="94"/>
  <c r="H33" i="94"/>
  <c r="F33" i="94"/>
  <c r="F46" i="94"/>
  <c r="J54" i="94"/>
  <c r="D25" i="94"/>
  <c r="E25" i="94"/>
  <c r="I33" i="94"/>
  <c r="C54" i="94"/>
  <c r="K54" i="94"/>
  <c r="F25" i="94"/>
  <c r="H46" i="94"/>
  <c r="D54" i="94"/>
  <c r="L54" i="94"/>
  <c r="G46" i="8"/>
  <c r="J33" i="8"/>
  <c r="H60" i="8"/>
  <c r="F54" i="8"/>
  <c r="I60" i="8"/>
  <c r="C46" i="8"/>
  <c r="K46" i="8"/>
  <c r="G54" i="8"/>
  <c r="D60" i="8"/>
  <c r="E46" i="8"/>
  <c r="I54" i="8"/>
  <c r="I33" i="8"/>
  <c r="F46" i="8"/>
  <c r="J54" i="8"/>
  <c r="C60" i="8"/>
  <c r="K60" i="8"/>
  <c r="C54" i="8"/>
  <c r="L60" i="8"/>
  <c r="C33" i="8"/>
  <c r="K33" i="8"/>
  <c r="L33" i="8"/>
  <c r="D33" i="8"/>
  <c r="H46" i="8"/>
  <c r="D54" i="8"/>
  <c r="I46" i="8"/>
  <c r="E54" i="8"/>
  <c r="K54" i="8"/>
  <c r="F60" i="8"/>
  <c r="E33" i="8"/>
  <c r="H33" i="8"/>
  <c r="J46" i="8"/>
  <c r="D46" i="8"/>
  <c r="L46" i="8"/>
  <c r="L54" i="8"/>
  <c r="L25" i="8"/>
  <c r="K25" i="8"/>
  <c r="J25" i="8"/>
  <c r="I25" i="8"/>
  <c r="H25" i="8"/>
  <c r="C25" i="8"/>
  <c r="G25" i="8"/>
  <c r="F25" i="8"/>
  <c r="E25" i="8"/>
  <c r="D25" i="8"/>
</calcChain>
</file>

<file path=xl/sharedStrings.xml><?xml version="1.0" encoding="utf-8"?>
<sst xmlns="http://schemas.openxmlformats.org/spreadsheetml/2006/main" count="85784" uniqueCount="19763">
  <si>
    <t>KOD_NO</t>
  </si>
  <si>
    <t>KADEME</t>
  </si>
  <si>
    <t>İL</t>
  </si>
  <si>
    <t>İLÇE</t>
  </si>
  <si>
    <t>ŞEBEKE_UNSURU</t>
  </si>
  <si>
    <t>KESİNTİ_NEDENİNE_İLİŞKİN_AÇIKLAMA</t>
  </si>
  <si>
    <t>KAYNAĞA_GÖRE</t>
  </si>
  <si>
    <t>SÜREYE_GÖRE</t>
  </si>
  <si>
    <t>SEBEBE_GÖRE</t>
  </si>
  <si>
    <t>BİLDİRİME_GÖRE</t>
  </si>
  <si>
    <t>BAŞLAMA_TARİHİ_VE_ZAMANI</t>
  </si>
  <si>
    <t>SONA_ERME_TARİHİ_VE_ZAMANI</t>
  </si>
  <si>
    <t>KESİNTİ_SÜRESİ</t>
  </si>
  <si>
    <t>AG</t>
  </si>
  <si>
    <t>OG</t>
  </si>
  <si>
    <t>Dışsal</t>
  </si>
  <si>
    <t>Mücbir</t>
  </si>
  <si>
    <t>Güvenlik</t>
  </si>
  <si>
    <t>T.C. ENERJİ PİYASASI DÜZENLEME KURUMU</t>
  </si>
  <si>
    <t>Form No</t>
  </si>
  <si>
    <t>EPF-02</t>
  </si>
  <si>
    <t>Form Adı</t>
  </si>
  <si>
    <t>Kalite Göstergeleri (Tablo 5)</t>
  </si>
  <si>
    <t>Form Versiyonu</t>
  </si>
  <si>
    <t>Lisans No</t>
  </si>
  <si>
    <t>Vergi No</t>
  </si>
  <si>
    <t>Önemli Not 1:</t>
  </si>
  <si>
    <t>Hesaplanan veriler, dakika cinsinden ve en fazla 2 ondalıklı sayı olacaktır.</t>
  </si>
  <si>
    <t>Lisans Sahibi Unvanı</t>
  </si>
  <si>
    <t>Önemli Not 2:</t>
  </si>
  <si>
    <t>Yönetmelikte gri olan hücrelerin, bildirim sistemindeki teknik sebeplerle "0,00" (sıfır) olarak doldurulması, boş bırakılmaması gerekmektedir.</t>
  </si>
  <si>
    <t>Yıl</t>
  </si>
  <si>
    <t>Dönem</t>
  </si>
  <si>
    <t>İli</t>
  </si>
  <si>
    <t>* Süreler dakika cinsinden girilecektir.</t>
  </si>
  <si>
    <t>A) OKSÜRE (Bildirimsiz)</t>
  </si>
  <si>
    <t>GENEL TOPLAM</t>
  </si>
  <si>
    <t>KAYNAK</t>
  </si>
  <si>
    <t>SEBEP</t>
  </si>
  <si>
    <t xml:space="preserve">OG </t>
  </si>
  <si>
    <t xml:space="preserve">AG </t>
  </si>
  <si>
    <t>B) OKSÜRE (Bildirimli)</t>
  </si>
  <si>
    <t>C) OKSIK (Bildirimsiz)</t>
  </si>
  <si>
    <t>D) OKSIK (Bildirimli)</t>
  </si>
  <si>
    <t>E) OKSIK kısa</t>
  </si>
  <si>
    <t>2- İl bazında OKSÜRE ve OKSIK hesabında ilgili ilin kullanıcı sayısı kullanılır.</t>
  </si>
  <si>
    <t>Dağıtım-AG</t>
  </si>
  <si>
    <t>Dağıtım-OG</t>
  </si>
  <si>
    <t>TÜM BÖLGE</t>
  </si>
  <si>
    <t>İL-1</t>
  </si>
  <si>
    <t>İL-2</t>
  </si>
  <si>
    <t>İlçesi</t>
  </si>
  <si>
    <t>KENTSEL_OG</t>
  </si>
  <si>
    <t>KENTSEL_AG</t>
  </si>
  <si>
    <t>KENTALTI_OG</t>
  </si>
  <si>
    <t>KENTALTI_AG</t>
  </si>
  <si>
    <t>KIRSAL_OG</t>
  </si>
  <si>
    <t>KIRSAL_AG</t>
  </si>
  <si>
    <t>TOPLAM_KENTSEL_OG</t>
  </si>
  <si>
    <t>TOPLAM_KENTSEL_AG</t>
  </si>
  <si>
    <t>TOPLAM_KENTALTI_OG</t>
  </si>
  <si>
    <t>TOPLAM_KENTALTI_AG</t>
  </si>
  <si>
    <t>TOPLAM_KIRSAL_OG</t>
  </si>
  <si>
    <t>TOPLAM_KIRSAL_AG</t>
  </si>
  <si>
    <t>KENTSEL KULLANICILAR</t>
  </si>
  <si>
    <t>KENTALTI KULLANICILAR</t>
  </si>
  <si>
    <t>KIRSAL KULLANICILAR</t>
  </si>
  <si>
    <t xml:space="preserve">GENEL TOPLAM </t>
  </si>
  <si>
    <t xml:space="preserve">TOPLAM </t>
  </si>
  <si>
    <t>İLETİM</t>
  </si>
  <si>
    <t>Şebeke İşletmecisi</t>
  </si>
  <si>
    <r>
      <t>Kullanıcı Sayıları (U</t>
    </r>
    <r>
      <rPr>
        <b/>
        <vertAlign val="subscript"/>
        <sz val="12"/>
        <color theme="1"/>
        <rFont val="Times New Roman"/>
        <family val="1"/>
        <charset val="162"/>
      </rPr>
      <t>top</t>
    </r>
    <r>
      <rPr>
        <b/>
        <sz val="12"/>
        <color theme="1"/>
        <rFont val="Times New Roman"/>
        <family val="1"/>
        <charset val="162"/>
      </rPr>
      <t>)</t>
    </r>
  </si>
  <si>
    <t>F) Göstergelerin Hesaplanmasında Kullanılan Kullanıcı Sayıları</t>
  </si>
  <si>
    <t>AÇIKLAMALAR:</t>
  </si>
  <si>
    <t xml:space="preserve">1- Tablo, kullanım yerinin bulunduğu kentsel, kentaltı veya kırsal dağıtım bölgesine göre ve bağlantı noktasının OG veya AG seviyesinde olmasına göre doldurulur. </t>
  </si>
  <si>
    <t>3- Dağıtım bölgesi bazında OKSÜRE ve OKSIK hesabında dağıtım bölgesinin kullanıcı sayısı kullanılır (İllerin OKSÜRE ve OKSIK göstergelerinin toplamı dağıtım bölgesi OKSÜRE ve OKSIK değeri olarak kullanılmaz).”</t>
  </si>
  <si>
    <t>İZMİR</t>
  </si>
  <si>
    <t>MANİSA</t>
  </si>
  <si>
    <t>KONAK</t>
  </si>
  <si>
    <t>BORNOVA</t>
  </si>
  <si>
    <t>BUCA</t>
  </si>
  <si>
    <t>KARŞIYAKA</t>
  </si>
  <si>
    <t>NARLIDERE</t>
  </si>
  <si>
    <t>GAZİEMİR</t>
  </si>
  <si>
    <t>ÇİĞLİ</t>
  </si>
  <si>
    <t>GÜZELBAHÇE</t>
  </si>
  <si>
    <t>KARABAĞLAR</t>
  </si>
  <si>
    <t>SELÇUK</t>
  </si>
  <si>
    <t>SEFERİHİSAR</t>
  </si>
  <si>
    <t>ÖDEMİŞ</t>
  </si>
  <si>
    <t>BERGAMA</t>
  </si>
  <si>
    <t>ALİAĞA</t>
  </si>
  <si>
    <t>ÇEŞME</t>
  </si>
  <si>
    <t>URLA</t>
  </si>
  <si>
    <t>BAYINDIR</t>
  </si>
  <si>
    <t>KARABURUN</t>
  </si>
  <si>
    <t>MENDERES</t>
  </si>
  <si>
    <t>FOÇA</t>
  </si>
  <si>
    <t>KINIK</t>
  </si>
  <si>
    <t>TORBALI</t>
  </si>
  <si>
    <t>KEMALPAŞA</t>
  </si>
  <si>
    <t>MENEMEN</t>
  </si>
  <si>
    <t>TİRE</t>
  </si>
  <si>
    <t>DİKİLİ</t>
  </si>
  <si>
    <t>KİRAZ</t>
  </si>
  <si>
    <t>BEYDAĞ</t>
  </si>
  <si>
    <t>BAYRAKLI</t>
  </si>
  <si>
    <t>BALÇOVA</t>
  </si>
  <si>
    <t>AKHİSAR</t>
  </si>
  <si>
    <t>ALAŞEHİR</t>
  </si>
  <si>
    <t>DEMİRCİ</t>
  </si>
  <si>
    <t>GÖRDES</t>
  </si>
  <si>
    <t>KIRKAĞAÇ</t>
  </si>
  <si>
    <t>KULA</t>
  </si>
  <si>
    <t>SALİHLİ</t>
  </si>
  <si>
    <t>SARIGÖL</t>
  </si>
  <si>
    <t>SARUHANLI</t>
  </si>
  <si>
    <t>SELENDİ</t>
  </si>
  <si>
    <t>SOMA</t>
  </si>
  <si>
    <t>TURGUTLU</t>
  </si>
  <si>
    <t>AHMETLİ</t>
  </si>
  <si>
    <t>GÖLMARMARA</t>
  </si>
  <si>
    <t>KÖPRÜBAŞI</t>
  </si>
  <si>
    <t>ŞEHZADELER</t>
  </si>
  <si>
    <t>YUNUSEMRE</t>
  </si>
  <si>
    <t>ŞEBEKE_UNSURU_KODU</t>
  </si>
  <si>
    <t>Saha Dağıtım Kutusu (SDK)</t>
  </si>
  <si>
    <t>MENEMEN TR-65 35-28-L00065_E _41900937</t>
  </si>
  <si>
    <t>AG Direkten Kesme Açma</t>
  </si>
  <si>
    <t>Uzun</t>
  </si>
  <si>
    <t>Şebeke işletmecisi</t>
  </si>
  <si>
    <t>Bildirimsiz</t>
  </si>
  <si>
    <t>01.09.2021 00:14:15</t>
  </si>
  <si>
    <t>01.09.2021 00:39:00</t>
  </si>
  <si>
    <t>Kullanıcı Bağlantı Hattı</t>
  </si>
  <si>
    <t>ŞEHİT KEMAL KÖK 35-17-M00449_950300867_950300867</t>
  </si>
  <si>
    <t>AG Havai Branşman Arızası</t>
  </si>
  <si>
    <t>01.09.2021 00:15:44</t>
  </si>
  <si>
    <t>01.09.2021 01:13:00</t>
  </si>
  <si>
    <t>ZEYTİNALANI TR-118 35-19-L00118_956692172_956692172</t>
  </si>
  <si>
    <t>AG Branşman Yeraltı Kablo Arızası</t>
  </si>
  <si>
    <t>01.09.2021 00:28:07</t>
  </si>
  <si>
    <t>01.09.2021 01:20:00</t>
  </si>
  <si>
    <t>K-941 35-02-K00941_9349235 G1B_5841201</t>
  </si>
  <si>
    <t>AG Pano Kol Sigorta Atığı</t>
  </si>
  <si>
    <t>01.09.2021 01:45:00</t>
  </si>
  <si>
    <t>01.09.2021 03:11:00</t>
  </si>
  <si>
    <t>MURADİYE DM-4 45-71-M00190_953207539_953207539</t>
  </si>
  <si>
    <t>01.09.2021 04:24:00</t>
  </si>
  <si>
    <t>01.09.2021 12:49:37</t>
  </si>
  <si>
    <t>TM Fideri</t>
  </si>
  <si>
    <t>SELÇUK TM 35-13-A00003_AYSULUK M05_65979935</t>
  </si>
  <si>
    <t>Manevra</t>
  </si>
  <si>
    <t>İletim</t>
  </si>
  <si>
    <t>Bildirimli</t>
  </si>
  <si>
    <t>01.09.2021 06:01:00</t>
  </si>
  <si>
    <t>01.09.2021 06:14:00</t>
  </si>
  <si>
    <t>M-1285 35-02-M01285_C C1B_5809152</t>
  </si>
  <si>
    <t>AG Yük Ayırıcı Arızası</t>
  </si>
  <si>
    <t>01.09.2021 06:49:00</t>
  </si>
  <si>
    <t>01.09.2021 10:14:44</t>
  </si>
  <si>
    <t>OG Fideri</t>
  </si>
  <si>
    <t>M-1433 35-02-M01433_YILMAZ DÖKÜM M01_2034664</t>
  </si>
  <si>
    <t>OG Fider Açması</t>
  </si>
  <si>
    <t>01.09.2021 07:26:00</t>
  </si>
  <si>
    <t>01.09.2021 07:59:00</t>
  </si>
  <si>
    <t>Dağıtım Transformatörü</t>
  </si>
  <si>
    <t>KEMERDAMLARI TR-2 45-78-M00587_45-78-M00587_2352749</t>
  </si>
  <si>
    <t>Müteahhit Çalışması</t>
  </si>
  <si>
    <t>01.09.2021 09:00:00</t>
  </si>
  <si>
    <t>01.09.2021 17:32:00</t>
  </si>
  <si>
    <t>DM</t>
  </si>
  <si>
    <t>GELENBE İM 45-76-A00001_GELENBE L09_2324154</t>
  </si>
  <si>
    <t>01.09.2021 09:05:00</t>
  </si>
  <si>
    <t>01.09.2021 16:56:00</t>
  </si>
  <si>
    <t>OTOYOL DM 45-80-M02917_HatBaşıAyırıcı_53136322 M01_53136322</t>
  </si>
  <si>
    <t>01.09.2021 09:07:00</t>
  </si>
  <si>
    <t>01.09.2021 17:50:59</t>
  </si>
  <si>
    <t>ÜÇPINAR DM 45-71-M00183_AVDAL M02_72249224</t>
  </si>
  <si>
    <t>Şebeke Bakım Çalışması</t>
  </si>
  <si>
    <t>01.09.2021 09:08:00</t>
  </si>
  <si>
    <t>01.09.2021 18:26:51</t>
  </si>
  <si>
    <t>AG Fideri</t>
  </si>
  <si>
    <t>KUŞÇULAR TR-6 35-19-M00218_5855062_56389670_56389670</t>
  </si>
  <si>
    <t>01.09.2021 09:16:00</t>
  </si>
  <si>
    <t>01.09.2021 17:13:31</t>
  </si>
  <si>
    <t>KÖK</t>
  </si>
  <si>
    <t>ÇAVLU TR-1 KÖK 45-78-L00624_ L02_2327420</t>
  </si>
  <si>
    <t>01.09.2021 09:18:00</t>
  </si>
  <si>
    <t>01.09.2021 15:12:59</t>
  </si>
  <si>
    <t>DEĞİRMENDERE DM 35-22-M00085_ÇİLE KÖK M07_50066610</t>
  </si>
  <si>
    <t>01.09.2021 09:21:00</t>
  </si>
  <si>
    <t>01.09.2021 13:21:06</t>
  </si>
  <si>
    <t>BOYACIK TR-1 45-74-M00115_45-74-M00115_2349237</t>
  </si>
  <si>
    <t>01.09.2021 09:22:00</t>
  </si>
  <si>
    <t>01.09.2021 18:02:08</t>
  </si>
  <si>
    <t>_D_56402042_56402042</t>
  </si>
  <si>
    <t>01.09.2021 09:45:00</t>
  </si>
  <si>
    <t>01.09.2021 16:38:05</t>
  </si>
  <si>
    <t>İZCİ TARIMSAL SULAMA 45-71-M01108_953247428_953247428</t>
  </si>
  <si>
    <t>01.09.2021 10:06:00</t>
  </si>
  <si>
    <t>01.09.2021 17:04:22</t>
  </si>
  <si>
    <t>DOĞANAY KÖK 35-26-M01060_TORMER KÖK M04_65924107</t>
  </si>
  <si>
    <t>OG Yeraltı Kablo Arızası</t>
  </si>
  <si>
    <t>01.09.2021 10:07:52</t>
  </si>
  <si>
    <t>01.09.2021 12:32:24</t>
  </si>
  <si>
    <t>L-316 YALIKENT 35-18-L00316_12267781_56356591_56356591</t>
  </si>
  <si>
    <t>01.09.2021 10:08:00</t>
  </si>
  <si>
    <t>01.09.2021 13:00:24</t>
  </si>
  <si>
    <t>AHMETLİ TR-30 MEZARLIK 45-84-L00030_TR-28 L04_72162129</t>
  </si>
  <si>
    <t>01.09.2021 10:36:00</t>
  </si>
  <si>
    <t>ZEYTİNLİOVA TR-7 45-72-L00421_ÜÇ AVLU ÇIKIŞI L02_66556445</t>
  </si>
  <si>
    <t>01.09.2021 10:10:00</t>
  </si>
  <si>
    <t>01.09.2021 11:48:35</t>
  </si>
  <si>
    <t>ÇIRPI İM 35-20-A00002_ÇIRPI SULAMA M09_2307615</t>
  </si>
  <si>
    <t>01.09.2021 10:10:09</t>
  </si>
  <si>
    <t>01.09.2021 10:31:01</t>
  </si>
  <si>
    <t>01.09.2021 10:10:36</t>
  </si>
  <si>
    <t>01.09.2021 12:36:15</t>
  </si>
  <si>
    <t>M-2600 35-01-M02600_B B1_5849987</t>
  </si>
  <si>
    <t>01.09.2021 10:10:59</t>
  </si>
  <si>
    <t>01.09.2021 12:08:04</t>
  </si>
  <si>
    <t>L-169 35-18-L00169_950442897_950442897</t>
  </si>
  <si>
    <t>01.09.2021 10:11:04</t>
  </si>
  <si>
    <t>01.09.2021 12:25:07</t>
  </si>
  <si>
    <t>SÖĞÜTÖREN TR-2 35-20-L00348_955193324_955193324</t>
  </si>
  <si>
    <t>01.09.2021 10:14:28</t>
  </si>
  <si>
    <t>01.09.2021 15:44:40</t>
  </si>
  <si>
    <t>K-3506 35-01-K03506_912443044_912443044</t>
  </si>
  <si>
    <t>01.09.2021 10:16:36</t>
  </si>
  <si>
    <t>01.09.2021 12:48:44</t>
  </si>
  <si>
    <t>DALKARA TR-1 45-75-M00260_B_56390876_56390876</t>
  </si>
  <si>
    <t>01.09.2021 10:18:40</t>
  </si>
  <si>
    <t>01.09.2021 15:00:53</t>
  </si>
  <si>
    <t>KERESTECİLER TR-3 45-83-M00140_95000052776_95000052776</t>
  </si>
  <si>
    <t>01.09.2021 10:19:26</t>
  </si>
  <si>
    <t>01.09.2021 12:04:00</t>
  </si>
  <si>
    <t>DM-1/65 45-71-M00011_95000052359_95000052359</t>
  </si>
  <si>
    <t>AG Box / Sdk Abone Çıkış Sigorta Atığı</t>
  </si>
  <si>
    <t>01.09.2021 10:22:00</t>
  </si>
  <si>
    <t>01.09.2021 11:05:13</t>
  </si>
  <si>
    <t>KAMİL GEBEŞ ÖZEL TR 45-78-M00433Ö_DIREK TIPI TRAFO HUCRESI H01_2109009</t>
  </si>
  <si>
    <t>OG Ayırıcı Arızası</t>
  </si>
  <si>
    <t>01.09.2021 10:25:02</t>
  </si>
  <si>
    <t>01.09.2021 12:37:46</t>
  </si>
  <si>
    <t>K-2572 35-01-K02572_911811932_911811932</t>
  </si>
  <si>
    <t>NH Altlık Arızası</t>
  </si>
  <si>
    <t>01.09.2021 10:25:14</t>
  </si>
  <si>
    <t>01.09.2021 12:45:29</t>
  </si>
  <si>
    <t>M-2892 35-10-M02892_912564547_912564547</t>
  </si>
  <si>
    <t>Üçüncü Şahısların Vermiş Olduğu Hasarlar</t>
  </si>
  <si>
    <t>01.09.2021 10:32:07</t>
  </si>
  <si>
    <t>01.09.2021 13:10:41</t>
  </si>
  <si>
    <t>AZMAK TR-1 35-21-L00046_953361382_953361382</t>
  </si>
  <si>
    <t>01.09.2021 10:35:25</t>
  </si>
  <si>
    <t>01.09.2021 12:56:11</t>
  </si>
  <si>
    <t>MECİDİYE TR-3 45-72-L00576_TR-1 GİRİŞ L01_2104644</t>
  </si>
  <si>
    <t>Kısa</t>
  </si>
  <si>
    <t>01.09.2021 10:35:51</t>
  </si>
  <si>
    <t>01.09.2021 10:36:11</t>
  </si>
  <si>
    <t>KARAKUYU KÖK 35-22-M00091_NOHUT GÖLÜ(KÖY SULAMA) M01_72111686</t>
  </si>
  <si>
    <t>01.09.2021 10:36:24</t>
  </si>
  <si>
    <t>01.09.2021 11:18:27</t>
  </si>
  <si>
    <t>_11602259_56385263_56385263</t>
  </si>
  <si>
    <t>01.09.2021 10:39:00</t>
  </si>
  <si>
    <t>01.09.2021 12:17:00</t>
  </si>
  <si>
    <t>L-47 DENİZKENT SİTESİ 35-14-L00047_956652718_956652718</t>
  </si>
  <si>
    <t>01.09.2021 10:40:56</t>
  </si>
  <si>
    <t>01.09.2021 13:22:26</t>
  </si>
  <si>
    <t>K-3074 35-04-K03074_D_56359224_56359224</t>
  </si>
  <si>
    <t>01.09.2021 10:45:23</t>
  </si>
  <si>
    <t>01.09.2021 16:06:37</t>
  </si>
  <si>
    <t>M-2089 35-09-M02089_914992004_914992004</t>
  </si>
  <si>
    <t>01.09.2021 10:51:17</t>
  </si>
  <si>
    <t>01.09.2021 14:49:34</t>
  </si>
  <si>
    <t>MENEMEN İM 35-28-A00001_HIDIR TEPE L15_2311060</t>
  </si>
  <si>
    <t>01.09.2021 10:53:00</t>
  </si>
  <si>
    <t>01.09.2021 10:55:00</t>
  </si>
  <si>
    <t>SÜLEYMANLI TR-8 45-72-L00306_956314301_956314301</t>
  </si>
  <si>
    <t>01.09.2021 10:53:33</t>
  </si>
  <si>
    <t>01.09.2021 17:45:57</t>
  </si>
  <si>
    <t>TR-11 35-31-L00011_956592218_956592218</t>
  </si>
  <si>
    <t>01.09.2021 10:56:39</t>
  </si>
  <si>
    <t>01.09.2021 15:47:40</t>
  </si>
  <si>
    <t>K-4036 35-02-K04036_910187623_910187623</t>
  </si>
  <si>
    <t>01.09.2021 10:59:27</t>
  </si>
  <si>
    <t>01.09.2021 14:07:41</t>
  </si>
  <si>
    <t>ÇAYBAŞI DM-1/19 35-26-M00182_ M12_2333048</t>
  </si>
  <si>
    <t>01.09.2021 11:00:00</t>
  </si>
  <si>
    <t>01.09.2021 13:36:49</t>
  </si>
  <si>
    <t>L-426 ESKİ GARAJ 35-18-L00426_95000159830_95000159830</t>
  </si>
  <si>
    <t>01.09.2021 11:01:47</t>
  </si>
  <si>
    <t>01.09.2021 13:49:28</t>
  </si>
  <si>
    <t>TR-32 35-30-L00032_G_56397997_56397997</t>
  </si>
  <si>
    <t>AG Tel Kopuğu</t>
  </si>
  <si>
    <t>01.09.2021 11:10:34</t>
  </si>
  <si>
    <t>01.09.2021 13:41:11</t>
  </si>
  <si>
    <t>DM-3 (TR-16) 35-15-M00016_DONANIMLI YEDEK M07_67054190</t>
  </si>
  <si>
    <t>01.09.2021 11:12:57</t>
  </si>
  <si>
    <t>01.09.2021 11:44:02</t>
  </si>
  <si>
    <t>M-1815 KISIK DM-2 35-22-M00096_M-1814 KISIK DM(CUMAOVASI-2) M13_72100665</t>
  </si>
  <si>
    <t>01.09.2021 11:16:56</t>
  </si>
  <si>
    <t>01.09.2021 11:36:00</t>
  </si>
  <si>
    <t>ŞEREMET GES ÖZEL TR 45-77-M00193Ö_ M03_55028178</t>
  </si>
  <si>
    <t>01.09.2021 11:16:57</t>
  </si>
  <si>
    <t>01.09.2021 15:00:02</t>
  </si>
  <si>
    <t>ÇIRPI TR-1-2/2 35-20-M00007_955196220_955196220</t>
  </si>
  <si>
    <t>01.09.2021 11:24:25</t>
  </si>
  <si>
    <t>01.09.2021 12:37:18</t>
  </si>
  <si>
    <t>TAYTAN TR-2 45-78-M00313__72373807_72373807</t>
  </si>
  <si>
    <t>AG İzolatör Arızası</t>
  </si>
  <si>
    <t>01.09.2021 11:30:14</t>
  </si>
  <si>
    <t>01.09.2021 15:44:12</t>
  </si>
  <si>
    <t>TR-35 45-78-L00035_953251195_953251195</t>
  </si>
  <si>
    <t>01.09.2021 11:34:33</t>
  </si>
  <si>
    <t>01.09.2021 16:27:36</t>
  </si>
  <si>
    <t>ÇAPAKLI KÖK 45-78-M01161_SÜLEYMANİYE M06_78225754</t>
  </si>
  <si>
    <t>01.09.2021 11:37:00</t>
  </si>
  <si>
    <t>01.09.2021 12:41:28</t>
  </si>
  <si>
    <t>TR-11 35-15-M00011__72373398_72373398</t>
  </si>
  <si>
    <t>01.09.2021 11:38:56</t>
  </si>
  <si>
    <t>01.09.2021 13:00:22</t>
  </si>
  <si>
    <t>TR-1/42-B 45-72-M00110_956480353_956480353</t>
  </si>
  <si>
    <t>01.09.2021 11:48:55</t>
  </si>
  <si>
    <t>01.09.2021 14:00:00</t>
  </si>
  <si>
    <t>EVRENLİ KÖK 45-73-M00139_HatBaşıAyırıcı_53135638 M02_53135638</t>
  </si>
  <si>
    <t>01.09.2021 12:02:03</t>
  </si>
  <si>
    <t>01.09.2021 13:45:44</t>
  </si>
  <si>
    <t>BORNOVA TM 35-02-A00005_YEŞİLOVA K14_2057657</t>
  </si>
  <si>
    <t>01.09.2021 12:16:00</t>
  </si>
  <si>
    <t>01.09.2021 13:26:00</t>
  </si>
  <si>
    <t>GÜLBAHÇE TR-12 35-19-L00168_956669647_956669647</t>
  </si>
  <si>
    <t>01.09.2021 12:16:29</t>
  </si>
  <si>
    <t>01.09.2021 13:16:49</t>
  </si>
  <si>
    <t>MENEMEN TR-58 35-28-L00058_953386446_953386446</t>
  </si>
  <si>
    <t>01.09.2021 12:17:29</t>
  </si>
  <si>
    <t>01.09.2021 15:44:41</t>
  </si>
  <si>
    <t>K-724 35-01-K00724_B B2_5902091</t>
  </si>
  <si>
    <t>01.09.2021 12:30:14</t>
  </si>
  <si>
    <t>01.09.2021 14:18:53</t>
  </si>
  <si>
    <t>ULUCAK TM 35-28-A00002_HatBaşıAyırıcı_53133919 M13_53133919</t>
  </si>
  <si>
    <t>OG Sigorta Atması</t>
  </si>
  <si>
    <t>01.09.2021 12:37:00</t>
  </si>
  <si>
    <t>01.09.2021 15:16:59</t>
  </si>
  <si>
    <t>KOYUNDERE TR-11 35-28-M00157_KOYUNDERE TR-10 M02_66527557</t>
  </si>
  <si>
    <t>Yangın</t>
  </si>
  <si>
    <t>01.09.2021 12:51:00</t>
  </si>
  <si>
    <t>01.09.2021 13:39:19</t>
  </si>
  <si>
    <t>YENİFOÇA TR-3 35-23-M00003_35-23-M00003_72191346</t>
  </si>
  <si>
    <t>AG Kademe Ayarı</t>
  </si>
  <si>
    <t>01.09.2021 12:59:00</t>
  </si>
  <si>
    <t>01.09.2021 13:08:00</t>
  </si>
  <si>
    <t>K-941 35-02-K00941_A_56363786_56363786</t>
  </si>
  <si>
    <t>01.09.2021 13:00:47</t>
  </si>
  <si>
    <t>01.09.2021 13:43:19</t>
  </si>
  <si>
    <t>K-4537 35-07-K04537_912809792_912809792</t>
  </si>
  <si>
    <t>01.09.2021 13:02:00</t>
  </si>
  <si>
    <t>01.09.2021 14:44:07</t>
  </si>
  <si>
    <t>HASAN VARLIK 35-26-M00535_6779364_56360281_56360281</t>
  </si>
  <si>
    <t>01.09.2021 13:11:03</t>
  </si>
  <si>
    <t>01.09.2021 18:36:16</t>
  </si>
  <si>
    <t>MANİSA BÜYÜKŞEHİR BELEDİYESİ YUNUSEMRE TÜRBESİ 45-77-L00444_DİREK NO 1 ÇIKAN L03_79436960</t>
  </si>
  <si>
    <t>01.09.2021 13:19:56</t>
  </si>
  <si>
    <t>01.09.2021 13:20:46</t>
  </si>
  <si>
    <t>K-612 35-02-K00612_K-610 K02_2114028</t>
  </si>
  <si>
    <t>01.09.2021 13:20:00</t>
  </si>
  <si>
    <t>01.09.2021 17:17:34</t>
  </si>
  <si>
    <t>KAYAKÖY DM 35-15-L00866_İLKKURŞUN L05_72307055</t>
  </si>
  <si>
    <t>01.09.2021 13:21:27</t>
  </si>
  <si>
    <t>01.09.2021 13:54:30</t>
  </si>
  <si>
    <t>TR-12 HÜKÜMET KONAĞI 35-19-M00012_956665919_956665919</t>
  </si>
  <si>
    <t>01.09.2021 13:22:32</t>
  </si>
  <si>
    <t>01.09.2021 17:22:43</t>
  </si>
  <si>
    <t>TR-138 35-15-M00138_950356614_950356614</t>
  </si>
  <si>
    <t>01.09.2021 13:22:39</t>
  </si>
  <si>
    <t>01.09.2021 15:20:57</t>
  </si>
  <si>
    <t>KAŞIKÇI KÖYÜ TR-1 45-75-M00078_B_56391541_56391541</t>
  </si>
  <si>
    <t>01.09.2021 13:24:00</t>
  </si>
  <si>
    <t>01.09.2021 14:05:35</t>
  </si>
  <si>
    <t>DEMİRKÖPRÜ TM 45-78-A00005_KULA M05_2096291</t>
  </si>
  <si>
    <t>01.09.2021 13:32:46</t>
  </si>
  <si>
    <t>01.09.2021 13:36:00</t>
  </si>
  <si>
    <t>ÇATAK TR-5 35-31-L00175_95000015075_95000015075</t>
  </si>
  <si>
    <t>01.09.2021 13:36:59</t>
  </si>
  <si>
    <t>01.09.2021 18:47:48</t>
  </si>
  <si>
    <t>DM-20/09 45-71-M00589_953244720_953244720</t>
  </si>
  <si>
    <t>01.09.2021 13:41:00</t>
  </si>
  <si>
    <t>01.09.2021 14:41:00</t>
  </si>
  <si>
    <t>K-493 35-01-K00493_35-01-K00493_42783858</t>
  </si>
  <si>
    <t>AG Nötr İletken Kopması</t>
  </si>
  <si>
    <t>01.09.2021 13:49:17</t>
  </si>
  <si>
    <t>01.09.2021 16:00:14</t>
  </si>
  <si>
    <t>ALOSBİ TM 35-17-A00006_ADALET-1 M09_2054693</t>
  </si>
  <si>
    <t>01.09.2021 13:57:01</t>
  </si>
  <si>
    <t>01.09.2021 14:13:00</t>
  </si>
  <si>
    <t>K-1545 35-02-K01545_99992707_99992707</t>
  </si>
  <si>
    <t>01.09.2021 14:02:36</t>
  </si>
  <si>
    <t>01.09.2021 14:53:44</t>
  </si>
  <si>
    <t>BUCA TM 35-03-A00003_Buca-8 K10_2311888</t>
  </si>
  <si>
    <t>01.09.2021 14:04:00</t>
  </si>
  <si>
    <t>01.09.2021 15:15:00</t>
  </si>
  <si>
    <t>IŞIKLAR TM 35-02-A00006_BATIÇİM-1 M24_2308413</t>
  </si>
  <si>
    <t>01.09.2021 14:09:06</t>
  </si>
  <si>
    <t>01.09.2021 16:43:14</t>
  </si>
  <si>
    <t>YILMAZ BİLGİN SULAMA GRUBU 35-29-L00704_A_56388019_56388019</t>
  </si>
  <si>
    <t>AG Atlama Kopuğu</t>
  </si>
  <si>
    <t>01.09.2021 14:12:27</t>
  </si>
  <si>
    <t>01.09.2021 17:27:20</t>
  </si>
  <si>
    <t>TR-2 35-19-L00002_A_60984865_60984865</t>
  </si>
  <si>
    <t>01.09.2021 14:21:07</t>
  </si>
  <si>
    <t>01.09.2021 18:22:20</t>
  </si>
  <si>
    <t>DM-2/9(TR-254) 35-19-L00254_956662546_956662546</t>
  </si>
  <si>
    <t>01.09.2021 14:24:00</t>
  </si>
  <si>
    <t>01.09.2021 16:01:37</t>
  </si>
  <si>
    <t>ÇALTIDERE KÖK 35-17-M00231_DERE MADENCİLİK M05_66291147</t>
  </si>
  <si>
    <t>01.09.2021 14:58:00</t>
  </si>
  <si>
    <t>01.09.2021 15:47:00</t>
  </si>
  <si>
    <t>PAPUÇLU KÖYÜ ÇAY MAH TR-1 45-77-M00076_A_56386101_56386101</t>
  </si>
  <si>
    <t>01.09.2021 15:16:00</t>
  </si>
  <si>
    <t>01.09.2021 16:05:23</t>
  </si>
  <si>
    <t>M-1442 35-04-M01442_913510515_913510515</t>
  </si>
  <si>
    <t>01.09.2021 15:17:49</t>
  </si>
  <si>
    <t>01.09.2021 18:20:41</t>
  </si>
  <si>
    <t>_956504976_956504976</t>
  </si>
  <si>
    <t>01.09.2021 15:22:00</t>
  </si>
  <si>
    <t>01.09.2021 17:00:39</t>
  </si>
  <si>
    <t>K-3239 35-02-K03239_35-02-K03239_2370050</t>
  </si>
  <si>
    <t>Hırsızlık</t>
  </si>
  <si>
    <t>01.09.2021 15:22:11</t>
  </si>
  <si>
    <t>01.09.2021 22:42:27</t>
  </si>
  <si>
    <t>KIRMAHALLE  TR-12 35-28-M00271_A_65513049_65513049</t>
  </si>
  <si>
    <t>01.09.2021 15:23:22</t>
  </si>
  <si>
    <t>01.09.2021 16:39:20</t>
  </si>
  <si>
    <t>K-3103 35-10-K03103_912641423_912641423</t>
  </si>
  <si>
    <t>01.09.2021 15:23:26</t>
  </si>
  <si>
    <t>01.09.2021 15:58:51</t>
  </si>
  <si>
    <t>KAYMAKÇI TR-26 35-15-M00247_950397669_950397669</t>
  </si>
  <si>
    <t>01.09.2021 15:23:27</t>
  </si>
  <si>
    <t>01.09.2021 18:58:55</t>
  </si>
  <si>
    <t>K-1293 35-04-K01293_99267946_99267946</t>
  </si>
  <si>
    <t>01.09.2021 15:23:40</t>
  </si>
  <si>
    <t>01.09.2021 21:07:43</t>
  </si>
  <si>
    <t>ILIPINAR KÖK 35-23-M00154_HatBaşıAyırıcı_58164931 M07_58164931</t>
  </si>
  <si>
    <t>01.09.2021 15:23:44</t>
  </si>
  <si>
    <t>01.09.2021 15:50:35</t>
  </si>
  <si>
    <t>K-1081 35-02-K01081_913101284_913101284</t>
  </si>
  <si>
    <t>01.09.2021 15:24:07</t>
  </si>
  <si>
    <t>01.09.2021 16:52:31</t>
  </si>
  <si>
    <t>DEMİRCİLİ DM 35-15-L00895_ÜZÜMLÜ L02_2335950</t>
  </si>
  <si>
    <t>01.09.2021 15:26:00</t>
  </si>
  <si>
    <t>01.09.2021 15:37:12</t>
  </si>
  <si>
    <t>OĞLANANASI TR-8 35-22-M00261_C_56353751_56353751</t>
  </si>
  <si>
    <t>AG Box / Sdk Giriş Sigorta Atığı</t>
  </si>
  <si>
    <t>01.09.2021 15:28:10</t>
  </si>
  <si>
    <t>01.09.2021 17:39:38</t>
  </si>
  <si>
    <t>01.09.2021 15:28:21</t>
  </si>
  <si>
    <t>01.09.2021 16:49:00</t>
  </si>
  <si>
    <t>K-4002 35-03-K04002_K-2714 K02_41925868</t>
  </si>
  <si>
    <t>01.09.2021 15:28:47</t>
  </si>
  <si>
    <t>01.09.2021 19:07:41</t>
  </si>
  <si>
    <t>DM2/12 35-29-M00115_950318161_950318161</t>
  </si>
  <si>
    <t>01.09.2021 15:29:33</t>
  </si>
  <si>
    <t>01.09.2021 21:23:17</t>
  </si>
  <si>
    <t>BERGAMA İM-2 35-16-A00002_TR-135(TRM-2/135) L04_2055523</t>
  </si>
  <si>
    <t>01.09.2021 15:34:48</t>
  </si>
  <si>
    <t>01.09.2021 15:43:21</t>
  </si>
  <si>
    <t>KÜNER TR-3 35-22-M00226_A_56366812_56366812</t>
  </si>
  <si>
    <t>01.09.2021 15:37:14</t>
  </si>
  <si>
    <t>01.09.2021 16:28:13</t>
  </si>
  <si>
    <t>L-353 İŞTUR 35-18-L00353_950455414_950455414</t>
  </si>
  <si>
    <t>01.09.2021 15:44:31</t>
  </si>
  <si>
    <t>01.09.2021 18:50:42</t>
  </si>
  <si>
    <t>DEMİRKÖPRÜ TM 45-78-A00005_KULA M05_2329518</t>
  </si>
  <si>
    <t>01.09.2021 15:47:17</t>
  </si>
  <si>
    <t>01.09.2021 16:12:15</t>
  </si>
  <si>
    <t>ALAŞEHİR TR-75 45-73-M00075_945680473_945680473</t>
  </si>
  <si>
    <t>01.09.2021 15:48:28</t>
  </si>
  <si>
    <t>01.09.2021 16:45:31</t>
  </si>
  <si>
    <t>ÇIRPI TR-1/3 35-20-M00003_955205480_955205480</t>
  </si>
  <si>
    <t>01.09.2021 15:51:14</t>
  </si>
  <si>
    <t>01.09.2021 17:46:37</t>
  </si>
  <si>
    <t>SOMA KÖYLER DM-2 45-82-M00125_HatBaşıAyırıcı_53135609 M08_53135609</t>
  </si>
  <si>
    <t>01.09.2021 16:05:07</t>
  </si>
  <si>
    <t>01.09.2021 18:35:52</t>
  </si>
  <si>
    <t>L-438 35-18-L00438_L-437 L03_2064709</t>
  </si>
  <si>
    <t>01.09.2021 16:08:12</t>
  </si>
  <si>
    <t>01.09.2021 17:07:59</t>
  </si>
  <si>
    <t>MORDOĞAN TR-23 35-21-L00152_953356794_953356794</t>
  </si>
  <si>
    <t>01.09.2021 16:08:59</t>
  </si>
  <si>
    <t>01.09.2021 19:25:35</t>
  </si>
  <si>
    <t>M-1637 35-01-M01637_911367114_911367114</t>
  </si>
  <si>
    <t>01.09.2021 16:11:39</t>
  </si>
  <si>
    <t>01.09.2021 19:40:22</t>
  </si>
  <si>
    <t>YENİ ŞAKRAN TR-6 35-17-M00206_950309235_950309235</t>
  </si>
  <si>
    <t>01.09.2021 16:15:00</t>
  </si>
  <si>
    <t>01.09.2021 17:41:43</t>
  </si>
  <si>
    <t>OVACIK TR-1 35-31-L00151_956583297_956583297</t>
  </si>
  <si>
    <t>01.09.2021 16:15:11</t>
  </si>
  <si>
    <t>01.09.2021 21:20:16</t>
  </si>
  <si>
    <t>DELİÖMER TR-1 35-22-M00280_C_56406899_56406899</t>
  </si>
  <si>
    <t>01.09.2021 16:15:53</t>
  </si>
  <si>
    <t>01.09.2021 17:07:19</t>
  </si>
  <si>
    <t>EMLAKDERE TR-2 45-71-M01028_45-71-M01028_2355324</t>
  </si>
  <si>
    <t>AG Yeraltı Kablo Arızası</t>
  </si>
  <si>
    <t>01.09.2021 16:15:59</t>
  </si>
  <si>
    <t>01.09.2021 19:19:32</t>
  </si>
  <si>
    <t>TÜRKELLİ DM (TR-4) 35-28-M00368_TÜRKELLİ TR-1803 ÇIKIŞ M14_56299113</t>
  </si>
  <si>
    <t>01.09.2021 16:17:15</t>
  </si>
  <si>
    <t>01.09.2021 17:12:10</t>
  </si>
  <si>
    <t>M-2314 35-02-M02314_B_65513211_65513211</t>
  </si>
  <si>
    <t>01.09.2021 16:18:31</t>
  </si>
  <si>
    <t>01.09.2021 17:58:07</t>
  </si>
  <si>
    <t>KAYALIOĞLU TR-8 45-72-L00073_956493422_956493422</t>
  </si>
  <si>
    <t>01.09.2021 16:22:06</t>
  </si>
  <si>
    <t>01.09.2021 17:55:52</t>
  </si>
  <si>
    <t>K-1075 35-02-K01075_913174321_913174321</t>
  </si>
  <si>
    <t>01.09.2021 16:28:57</t>
  </si>
  <si>
    <t>01.09.2021 19:14:01</t>
  </si>
  <si>
    <t>MURADİYE TR-2 SU DEPOSU 45-71-M00199_953114530_953114530</t>
  </si>
  <si>
    <t>01.09.2021 16:30:00</t>
  </si>
  <si>
    <t>01.09.2021 18:26:01</t>
  </si>
  <si>
    <t>M-516 METAŞ KÖK 35-02-M00516_M-515 M01_72046087</t>
  </si>
  <si>
    <t>01.09.2021 19:11:08</t>
  </si>
  <si>
    <t>LOKMANKUYU KÖK 35-15-L00903_48738064_56372795_56372795</t>
  </si>
  <si>
    <t>AG Sehim Bozukluğu</t>
  </si>
  <si>
    <t>01.09.2021 16:30:38</t>
  </si>
  <si>
    <t>01.09.2021 18:47:45</t>
  </si>
  <si>
    <t>DM-12/TR-1 45-73-M00067_ÜNİVERSİTE BAKLACI M01_65918041</t>
  </si>
  <si>
    <t>01.09.2021 16:33:07</t>
  </si>
  <si>
    <t>01.09.2021 17:06:39</t>
  </si>
  <si>
    <t>K-1267 35-01-K01267_97898311_97898311</t>
  </si>
  <si>
    <t>01.09.2021 16:40:07</t>
  </si>
  <si>
    <t>01.09.2021 17:37:35</t>
  </si>
  <si>
    <t>GÖRDES TR-3 45-75-M00003_945605756_945605756</t>
  </si>
  <si>
    <t>01.09.2021 16:53:17</t>
  </si>
  <si>
    <t>01.09.2021 18:41:34</t>
  </si>
  <si>
    <t>M-103 35-09-M00103_961558116_961558116</t>
  </si>
  <si>
    <t>01.09.2021 16:53:19</t>
  </si>
  <si>
    <t>01.09.2021 19:28:54</t>
  </si>
  <si>
    <t>KARADOĞAN TR-6 35-15-L00465__72372042_72372042</t>
  </si>
  <si>
    <t>01.09.2021 17:01:02</t>
  </si>
  <si>
    <t>01.09.2021 19:47:07</t>
  </si>
  <si>
    <t>K-1506 35-03-K01506_910223094_910223094</t>
  </si>
  <si>
    <t>01.09.2021 17:01:20</t>
  </si>
  <si>
    <t>01.09.2021 17:46:47</t>
  </si>
  <si>
    <t>VEZİRKÖPRÜ İM 35-03-A00002_FİDANLIK K17_2050518</t>
  </si>
  <si>
    <t>01.09.2021 17:07:10</t>
  </si>
  <si>
    <t>01.09.2021 18:17:11</t>
  </si>
  <si>
    <t>DM06/TR07 GARAJ YANI 45-73-M00038_945671949_945671949</t>
  </si>
  <si>
    <t>01.09.2021 17:07:28</t>
  </si>
  <si>
    <t>01.09.2021 18:55:49</t>
  </si>
  <si>
    <t>KÜÇÜKAVULCUK TR-3 35-15-L01099_ H_48481189</t>
  </si>
  <si>
    <t>01.09.2021 17:09:12</t>
  </si>
  <si>
    <t>01.09.2021 17:48:24</t>
  </si>
  <si>
    <t>SELİMŞAHLAR TR-2 45-71-M00137_HatBaşıAyırıcı_53135159 M03_53135159</t>
  </si>
  <si>
    <t>01.09.2021 17:09:52</t>
  </si>
  <si>
    <t>01.09.2021 17:10:37</t>
  </si>
  <si>
    <t>TR-14 35-31-L00014_956589748_956589748</t>
  </si>
  <si>
    <t>01.09.2021 17:11:00</t>
  </si>
  <si>
    <t>01.09.2021 19:21:00</t>
  </si>
  <si>
    <t>OTOYOL DM 45-80-M02917_HatBaşıAyırıcı_53137209 M01_53137209</t>
  </si>
  <si>
    <t>01.09.2021 17:11:40</t>
  </si>
  <si>
    <t>01.09.2021 17:12:22</t>
  </si>
  <si>
    <t>RAŞİT EKİCİ TARIMSAL SULAMA TR-1 45-71-M01112_45-71-M01112_2371680</t>
  </si>
  <si>
    <t>01.09.2021 17:12:47</t>
  </si>
  <si>
    <t>01.09.2021 21:54:25</t>
  </si>
  <si>
    <t>ÇİLEME TR-4 35-22-M00163_35-22-M00163_2377300</t>
  </si>
  <si>
    <t>01.09.2021 17:19:07</t>
  </si>
  <si>
    <t>01.09.2021 18:46:51</t>
  </si>
  <si>
    <t>YENİ ŞAKRAN TR-6 35-17-M00206_6220685 _5812755</t>
  </si>
  <si>
    <t>01.09.2021 17:24:00</t>
  </si>
  <si>
    <t>01.09.2021 17:47:34</t>
  </si>
  <si>
    <t>AKSELENDİ TR-6 45-72-L00828_956492240_956492240</t>
  </si>
  <si>
    <t>01.09.2021 17:25:32</t>
  </si>
  <si>
    <t>01.09.2021 19:34:26</t>
  </si>
  <si>
    <t>TR-1/14-A 45-72-M00098_E E1_49745782</t>
  </si>
  <si>
    <t>01.09.2021 17:30:50</t>
  </si>
  <si>
    <t>01.09.2021 18:37:27</t>
  </si>
  <si>
    <t>TR-32 MEZBAHA YANI 35-15-M00032_950365911_950365911</t>
  </si>
  <si>
    <t>01.09.2021 17:33:29</t>
  </si>
  <si>
    <t>01.09.2021 20:42:06</t>
  </si>
  <si>
    <t>TR-1/18-A 45-72-M00102_A_56391718_56391718</t>
  </si>
  <si>
    <t>01.09.2021 17:35:00</t>
  </si>
  <si>
    <t>01.09.2021 19:00:19</t>
  </si>
  <si>
    <t>BEKİRLER TR-3 45-72-L00360_B_56389649_56389649</t>
  </si>
  <si>
    <t>01.09.2021 17:37:02</t>
  </si>
  <si>
    <t>01.09.2021 18:57:14</t>
  </si>
  <si>
    <t>TR-142 35-15-L00142_950353181_950353181</t>
  </si>
  <si>
    <t>01.09.2021 17:37:59</t>
  </si>
  <si>
    <t>01.09.2021 18:34:34</t>
  </si>
  <si>
    <t>BAKIR TARIMSAL SULAMA TR-6 45-76-M00100_A_56388871_56388871</t>
  </si>
  <si>
    <t>01.09.2021 17:38:22</t>
  </si>
  <si>
    <t>01.09.2021 19:30:28</t>
  </si>
  <si>
    <t>DELEMENLER BAHÇEARASI TR-1 45-73-M00670_A_56390297_56390297</t>
  </si>
  <si>
    <t>01.09.2021 17:50:30</t>
  </si>
  <si>
    <t>01.09.2021 19:17:36</t>
  </si>
  <si>
    <t>TR-4 35-31-M00004_956592526_956592526</t>
  </si>
  <si>
    <t>01.09.2021 18:00:00</t>
  </si>
  <si>
    <t>01.09.2021 18:49:47</t>
  </si>
  <si>
    <t>TORUNLU BARIŞ MAHALLESİ TR-1 45-78-M01077_A_56388055_56388055</t>
  </si>
  <si>
    <t>01.09.2021 18:09:40</t>
  </si>
  <si>
    <t>01.09.2021 22:06:35</t>
  </si>
  <si>
    <t>KAYMAKÇI İM 35-15-A00004_ÇAYLI L04_2121819</t>
  </si>
  <si>
    <t>01.09.2021 18:13:27</t>
  </si>
  <si>
    <t>01.09.2021 18:36:08</t>
  </si>
  <si>
    <t>MENEMEN İM 35-28-A00001_KOYUNDERE M15_2323832</t>
  </si>
  <si>
    <t>01.09.2021 18:14:17</t>
  </si>
  <si>
    <t>01.09.2021 18:22:00</t>
  </si>
  <si>
    <t>TR-2/112 45-83-L00112__72373354_72373354</t>
  </si>
  <si>
    <t>01.09.2021 18:17:55</t>
  </si>
  <si>
    <t>01.09.2021 21:01:34</t>
  </si>
  <si>
    <t>TR-87 35-17-M00087__56393137_56393137</t>
  </si>
  <si>
    <t>01.09.2021 18:18:16</t>
  </si>
  <si>
    <t>01.09.2021 19:20:29</t>
  </si>
  <si>
    <t>K-418 35-03-K00418_K-2675 K02_41928986</t>
  </si>
  <si>
    <t>01.09.2021 18:19:00</t>
  </si>
  <si>
    <t>01.09.2021 19:15:12</t>
  </si>
  <si>
    <t>M-1245 35-01-M01245_911164557_911164557</t>
  </si>
  <si>
    <t>01.09.2021 18:22:10</t>
  </si>
  <si>
    <t>01.09.2021 19:24:34</t>
  </si>
  <si>
    <t>TR-105 35-15-M00105_HASTANE DM M04_66875008</t>
  </si>
  <si>
    <t>01.09.2021 18:33:00</t>
  </si>
  <si>
    <t>01.09.2021 19:06:00</t>
  </si>
  <si>
    <t>TR-15 ( M-715) 35-30-M00715_955298232_955298232</t>
  </si>
  <si>
    <t>01.09.2021 18:50:00</t>
  </si>
  <si>
    <t>01.09.2021 20:27:28</t>
  </si>
  <si>
    <t>SOMA TR-21/2 45-82-M00116_B_56388587_56388587</t>
  </si>
  <si>
    <t>01.09.2021 19:28:49</t>
  </si>
  <si>
    <t>01.09.2021 21:44:11</t>
  </si>
  <si>
    <t>YEŞİLOVA TR-2 45-78-M01059_49347175_56391286_56391286</t>
  </si>
  <si>
    <t>01.09.2021 19:29:21</t>
  </si>
  <si>
    <t>01.09.2021 20:18:00</t>
  </si>
  <si>
    <t>DM-8/10 45-71-M00287_953220221_953220221</t>
  </si>
  <si>
    <t>01.09.2021 19:30:18</t>
  </si>
  <si>
    <t>01.09.2021 21:06:21</t>
  </si>
  <si>
    <t>TR-15 ( M-715) 35-30-M00715_D_56367598_56367598</t>
  </si>
  <si>
    <t>01.09.2021 19:34:18</t>
  </si>
  <si>
    <t>01.09.2021 21:15:45</t>
  </si>
  <si>
    <t>VİLLAKENT DM 35-28-M00381_RECEP ÖNEL M02_66521694</t>
  </si>
  <si>
    <t>01.09.2021 19:34:24</t>
  </si>
  <si>
    <t>01.09.2021 21:51:11</t>
  </si>
  <si>
    <t>DM-5/TR-8 (ESKİ TR-40) 35-26-M01360_956625525_956625525</t>
  </si>
  <si>
    <t>01.09.2021 19:36:15</t>
  </si>
  <si>
    <t>01.09.2021 20:28:29</t>
  </si>
  <si>
    <t>AKÇEŞME TR-1 45-72-L00860_956493152_956493152</t>
  </si>
  <si>
    <t>01.09.2021 19:41:10</t>
  </si>
  <si>
    <t>01.09.2021 21:07:42</t>
  </si>
  <si>
    <t>KIZILAVLU SÖNMEZLER MAH.TR 45-78-M00830_49235381_56389153_56389153</t>
  </si>
  <si>
    <t>01.09.2021 19:41:23</t>
  </si>
  <si>
    <t>01.09.2021 21:25:46</t>
  </si>
  <si>
    <t>KAYRANLAR TR-1 45-81-M00062_A_56388194_56388194</t>
  </si>
  <si>
    <t>01.09.2021 19:49:38</t>
  </si>
  <si>
    <t>01.09.2021 22:29:01</t>
  </si>
  <si>
    <t>DM-3/07 (KURTULUŞ) 45-71-M00073_953217575_953217575</t>
  </si>
  <si>
    <t>01.09.2021 19:51:08</t>
  </si>
  <si>
    <t>01.09.2021 22:49:58</t>
  </si>
  <si>
    <t>AKGEDİK TR-1 45-71-M01047_45-71-M01047_2349562</t>
  </si>
  <si>
    <t>AG Termik Açması</t>
  </si>
  <si>
    <t>01.09.2021 19:52:13</t>
  </si>
  <si>
    <t>01.09.2021 20:50:44</t>
  </si>
  <si>
    <t>TAŞLIYATAK TR-3 35-31-L00363_47791685_56352281_56352281</t>
  </si>
  <si>
    <t>01.09.2021 19:52:26</t>
  </si>
  <si>
    <t>02.09.2021 00:22:41</t>
  </si>
  <si>
    <t>K-4537 35-07-K04537_7123346 e2_5829759</t>
  </si>
  <si>
    <t>01.09.2021 19:57:07</t>
  </si>
  <si>
    <t>01.09.2021 20:32:17</t>
  </si>
  <si>
    <t>ULUCAK DM-2/17 35-27-M00859_97969883_97969883</t>
  </si>
  <si>
    <t>01.09.2021 19:57:08</t>
  </si>
  <si>
    <t>02.09.2021 01:23:37</t>
  </si>
  <si>
    <t>K-1683 35-01-K01683_A_56377224_56377224</t>
  </si>
  <si>
    <t>01.09.2021 19:58:47</t>
  </si>
  <si>
    <t>01.09.2021 21:44:14</t>
  </si>
  <si>
    <t>ÇEPNİBEKTAŞ TR-1 45-83-L00300_955159511_955159511</t>
  </si>
  <si>
    <t>01.09.2021 20:01:25</t>
  </si>
  <si>
    <t>01.09.2021 23:29:12</t>
  </si>
  <si>
    <t>ASLANLAR TR-5 35-26-L00406_7475338_60982517_60982517</t>
  </si>
  <si>
    <t>01.09.2021 20:01:28</t>
  </si>
  <si>
    <t>02.09.2021 00:21:33</t>
  </si>
  <si>
    <t>DEMİRDERE TR-2 35-29-L00492_950390049_950390049</t>
  </si>
  <si>
    <t>01.09.2021 20:04:12</t>
  </si>
  <si>
    <t>01.09.2021 23:53:42</t>
  </si>
  <si>
    <t>01.09.2021 20:05:38</t>
  </si>
  <si>
    <t>01.09.2021 21:57:36</t>
  </si>
  <si>
    <t>ÇALTIDERE KÖK 35-17-M00231_HatBaşıAyırıcı_65313818 M01_65313818</t>
  </si>
  <si>
    <t>01.09.2021 20:08:11</t>
  </si>
  <si>
    <t>01.09.2021 20:53:21</t>
  </si>
  <si>
    <t>01.09.2021 20:08:55</t>
  </si>
  <si>
    <t>01.09.2021 20:58:20</t>
  </si>
  <si>
    <t>BALABANLI DM 35-15-M00280_OTURAKKUYU M04_72306393</t>
  </si>
  <si>
    <t>01.09.2021 20:10:57</t>
  </si>
  <si>
    <t>01.09.2021 20:41:39</t>
  </si>
  <si>
    <t>L-281 35-18-L00281_950460328_950460328</t>
  </si>
  <si>
    <t>01.09.2021 20:17:41</t>
  </si>
  <si>
    <t>01.09.2021 22:57:42</t>
  </si>
  <si>
    <t>SULUDERE TR-9 CEVİZDALLARI 35-31-L00084_47968206_65512284_65512284</t>
  </si>
  <si>
    <t>01.09.2021 20:20:42</t>
  </si>
  <si>
    <t>01.09.2021 21:01:17</t>
  </si>
  <si>
    <t>URGANLI TR-10 45-83-M00548_955161676_955161676</t>
  </si>
  <si>
    <t>01.09.2021 20:21:10</t>
  </si>
  <si>
    <t>02.09.2021 00:33:28</t>
  </si>
  <si>
    <t>GÖRECE M-355 35-22-M00355_7107226 a1b_5966985</t>
  </si>
  <si>
    <t>01.09.2021 20:21:42</t>
  </si>
  <si>
    <t>01.09.2021 21:19:50</t>
  </si>
  <si>
    <t>MEDAR TR-6 45-72-L00276_956514188_956514188</t>
  </si>
  <si>
    <t>01.09.2021 20:23:29</t>
  </si>
  <si>
    <t>01.09.2021 22:05:41</t>
  </si>
  <si>
    <t>KAPIKAYA TR-1 35-17-M00185_DIREK TIPI TRAFO HUCRESI H01_2098153</t>
  </si>
  <si>
    <t>01.09.2021 20:25:33</t>
  </si>
  <si>
    <t>01.09.2021 21:35:30</t>
  </si>
  <si>
    <t>TR-2/84 45-83-L00084_955154348_955154348</t>
  </si>
  <si>
    <t>01.09.2021 20:29:47</t>
  </si>
  <si>
    <t>01.09.2021 23:39:33</t>
  </si>
  <si>
    <t>01.09.2021 20:29:51</t>
  </si>
  <si>
    <t>01.09.2021 21:13:00</t>
  </si>
  <si>
    <t>TOKATBAŞI TR-2 35-20-L00102_955207872_955207872</t>
  </si>
  <si>
    <t>01.09.2021 20:32:45</t>
  </si>
  <si>
    <t>01.09.2021 22:10:58</t>
  </si>
  <si>
    <t>DERBENT TR-5 45-83-L00410_DIREK TIPI TRAFO HUCRESI H01_2109226</t>
  </si>
  <si>
    <t>01.09.2021 20:34:41</t>
  </si>
  <si>
    <t>01.09.2021 22:06:44</t>
  </si>
  <si>
    <t>K-1049 35-02-K01049_A a1b_5839014</t>
  </si>
  <si>
    <t>01.09.2021 20:39:28</t>
  </si>
  <si>
    <t>01.09.2021 21:33:16</t>
  </si>
  <si>
    <t>AKÇAALAN YEDİEVLER TR-3 35-22-M00223_DIREK TIPI TRAFO HUCRESI H01_2126912</t>
  </si>
  <si>
    <t>01.09.2021 20:46:14</t>
  </si>
  <si>
    <t>01.09.2021 21:39:01</t>
  </si>
  <si>
    <t>K-1683 35-01-K01683_35-01-K01683_2360128</t>
  </si>
  <si>
    <t>01.09.2021 20:54:30</t>
  </si>
  <si>
    <t>01.09.2021 21:59:32</t>
  </si>
  <si>
    <t>DERBENT İM-DM 45-83-A00004_DERBENT L05_2097159</t>
  </si>
  <si>
    <t>01.09.2021 21:04:58</t>
  </si>
  <si>
    <t>01.09.2021 21:24:35</t>
  </si>
  <si>
    <t>ÇINARDİBİ TR-1 35-20-M00049_955208437_955208437</t>
  </si>
  <si>
    <t>01.09.2021 21:12:44</t>
  </si>
  <si>
    <t>01.09.2021 23:45:39</t>
  </si>
  <si>
    <t>IŞIKLAR TM 35-02-A00006_BATIÇİM-2 M17_2308405</t>
  </si>
  <si>
    <t>OG Kablo Başlığı Arızası</t>
  </si>
  <si>
    <t>01.09.2021 21:22:37</t>
  </si>
  <si>
    <t>01.09.2021 22:00:52</t>
  </si>
  <si>
    <t>MENDERES DM-2/TR-1 35-22-M00300_KÖYLER-1 M15_2095712</t>
  </si>
  <si>
    <t>01.09.2021 21:22:53</t>
  </si>
  <si>
    <t>01.09.2021 21:29:00</t>
  </si>
  <si>
    <t>M-103 35-09-M00103_97610386_97610386</t>
  </si>
  <si>
    <t>01.09.2021 21:28:11</t>
  </si>
  <si>
    <t>01.09.2021 22:47:21</t>
  </si>
  <si>
    <t>KÜÇÜK AVULCUK TR-1 35-15-L00715_B_56370047_56370047</t>
  </si>
  <si>
    <t>01.09.2021 21:28:54</t>
  </si>
  <si>
    <t>01.09.2021 22:23:33</t>
  </si>
  <si>
    <t>DOĞANCI TR-6 35-31-L00331_47904065_56391349_56391349</t>
  </si>
  <si>
    <t>01.09.2021 21:37:58</t>
  </si>
  <si>
    <t>02.09.2021 02:02:32</t>
  </si>
  <si>
    <t>M-2981 35-02-M02981_99638135_99638135</t>
  </si>
  <si>
    <t>01.09.2021 22:31:09</t>
  </si>
  <si>
    <t>02.09.2021 01:57:16</t>
  </si>
  <si>
    <t>K-3162 35-03-K03162_910066163_910066163</t>
  </si>
  <si>
    <t>01.09.2021 22:44:28</t>
  </si>
  <si>
    <t>02.09.2021 00:16:18</t>
  </si>
  <si>
    <t>AKÇEŞME TR-2 45-75-M00275_A_56390196_56390196</t>
  </si>
  <si>
    <t>01.09.2021 22:48:40</t>
  </si>
  <si>
    <t>02.09.2021 00:25:40</t>
  </si>
  <si>
    <t>SELÇUK İM/DM 35-13-A00004_AYASULUK (TEİAŞ GİRİŞ) M05_65986038</t>
  </si>
  <si>
    <t>01.09.2021 23:00:22</t>
  </si>
  <si>
    <t>01.09.2021 23:01:01</t>
  </si>
  <si>
    <t>İĞDELİ DAMLAR SOKAK TR-4 35-31-L00344_35-31-L00344_2365273</t>
  </si>
  <si>
    <t>01.09.2021 23:11:33</t>
  </si>
  <si>
    <t>02.09.2021 02:51:11</t>
  </si>
  <si>
    <t>GÖRDES TR-33 45-75-M00033_945604803_945604803</t>
  </si>
  <si>
    <t>01.09.2021 23:26:57</t>
  </si>
  <si>
    <t>02.09.2021 01:25:02</t>
  </si>
  <si>
    <t>ARDIÇ MAHALLESİ TR-9 35-21-L00130_B_56378009_56378009</t>
  </si>
  <si>
    <t>01.09.2021 23:28:30</t>
  </si>
  <si>
    <t>02.09.2021 00:54:18</t>
  </si>
  <si>
    <t>GÜNEY DM 45-83-L00130_DAĞMARMARA L07_2303291</t>
  </si>
  <si>
    <t>02.09.2021 00:38:04</t>
  </si>
  <si>
    <t>02.09.2021 01:54:42</t>
  </si>
  <si>
    <t>DM-25/17-A 45-71-M00054_953195555_953195555</t>
  </si>
  <si>
    <t>02.09.2021 00:45:00</t>
  </si>
  <si>
    <t>02.09.2021 02:01:29</t>
  </si>
  <si>
    <t>KEMALİYE DM (TR-1) 45-73-M00150_ALAŞEHİR GİRİŞ PİYADELER KÖKDEN M08_66715924</t>
  </si>
  <si>
    <t>02.09.2021 02:02:49</t>
  </si>
  <si>
    <t>02.09.2021 03:50:51</t>
  </si>
  <si>
    <t>TOPARLAR TR-1 35-29-L00323_A_56360832_56360832</t>
  </si>
  <si>
    <t>02.09.2021 06:09:18</t>
  </si>
  <si>
    <t>02.09.2021 11:14:30</t>
  </si>
  <si>
    <t>GÖKEYÜP TR-1 KÖK 45-78-M00798_45-78-M00798_2372354</t>
  </si>
  <si>
    <t>02.09.2021 06:17:22</t>
  </si>
  <si>
    <t>02.09.2021 09:36:46</t>
  </si>
  <si>
    <t>DUMANLAR KÖK 45-81-M00044_SELENDİ DM M01_72038295</t>
  </si>
  <si>
    <t>02.09.2021 06:22:29</t>
  </si>
  <si>
    <t>02.09.2021 06:22:59</t>
  </si>
  <si>
    <t>ALAŞEHİR TR-77 BAKLACI KÖYÜ 45-73-M00077_45-73-M00077_2354328</t>
  </si>
  <si>
    <t>02.09.2021 06:33:08</t>
  </si>
  <si>
    <t>02.09.2021 07:15:55</t>
  </si>
  <si>
    <t>TR-8 35-16-L00008_953320380_953320380</t>
  </si>
  <si>
    <t>02.09.2021 06:40:13</t>
  </si>
  <si>
    <t>02.09.2021 11:32:28</t>
  </si>
  <si>
    <t>YUKARIBEY DM (TR-3) 35-16-M00866_HatBaşıAyırıcı_60213185 M05_60213185</t>
  </si>
  <si>
    <t>02.09.2021 06:46:19</t>
  </si>
  <si>
    <t>02.09.2021 06:47:09</t>
  </si>
  <si>
    <t>TEKELİ ARITMA KÖK 35-22-M00090_İTOP M04_2328483</t>
  </si>
  <si>
    <t>02.09.2021 06:50:34</t>
  </si>
  <si>
    <t>02.09.2021 08:10:21</t>
  </si>
  <si>
    <t>KULA İM 45-77-A00001_HatBaşıAyırıcı_79939740 M07_79939740</t>
  </si>
  <si>
    <t>02.09.2021 06:56:18</t>
  </si>
  <si>
    <t>02.09.2021 07:56:03</t>
  </si>
  <si>
    <t>DERBENT İM-DM 45-83-A00004_FABRİKALAR L06_2097157</t>
  </si>
  <si>
    <t>02.09.2021 06:59:49</t>
  </si>
  <si>
    <t>02.09.2021 07:29:53</t>
  </si>
  <si>
    <t>BEYKÖY KÖK TR-12 35-32-L00012_BEYKÖY TR-13 L02_2334564</t>
  </si>
  <si>
    <t>02.09.2021 07:05:19</t>
  </si>
  <si>
    <t>02.09.2021 08:58:00</t>
  </si>
  <si>
    <t>TR-155 35-15-L00155_35-15-L00155_2348830</t>
  </si>
  <si>
    <t>AG Klemens Arızası</t>
  </si>
  <si>
    <t>02.09.2021 07:15:44</t>
  </si>
  <si>
    <t>02.09.2021 09:46:41</t>
  </si>
  <si>
    <t>SULUDERE KÖK 35-31-L00057_SULUDERE-1 L06_2113340</t>
  </si>
  <si>
    <t>02.09.2021 07:21:59</t>
  </si>
  <si>
    <t>02.09.2021 07:22:29</t>
  </si>
  <si>
    <t>ÖZEGE KÖK 35-26-M00203_ARSLANLAR TM GİRİŞ M05_65967600</t>
  </si>
  <si>
    <t>02.09.2021 07:30:59</t>
  </si>
  <si>
    <t>02.09.2021 08:50:35</t>
  </si>
  <si>
    <t>ALİBEYLİ DM 45-80-M00064_ALİBEYLİ ŞEHİR-1 M07_72190833</t>
  </si>
  <si>
    <t>02.09.2021 07:37:29</t>
  </si>
  <si>
    <t>02.09.2021 08:48:03</t>
  </si>
  <si>
    <t>M-2760(YATIRIM REZERVE) 35-10-M02760_ M01_72853569</t>
  </si>
  <si>
    <t>02.09.2021 07:41:55</t>
  </si>
  <si>
    <t>02.09.2021 08:36:03</t>
  </si>
  <si>
    <t>ALİAĞA TR-43 DM 35-17-M00043_GÜZELHİSAR ÇIKIŞI M13_2315084</t>
  </si>
  <si>
    <t>02.09.2021 07:42:39</t>
  </si>
  <si>
    <t>02.09.2021 08:21:29</t>
  </si>
  <si>
    <t>DEREKÖY KÖK 45-77-L00290_YURTBAŞI L05_2120663</t>
  </si>
  <si>
    <t>02.09.2021 07:43:09</t>
  </si>
  <si>
    <t>02.09.2021 08:35:47</t>
  </si>
  <si>
    <t>DAĞDERE DM 45-72-M00097_ÇITAK M05_2106082</t>
  </si>
  <si>
    <t>02.09.2021 07:44:14</t>
  </si>
  <si>
    <t>02.09.2021 08:07:22</t>
  </si>
  <si>
    <t>ÇANAKÇI KÖK 45-79-M00194_ÇİMENTEPE YENİKÖY M01_67098832</t>
  </si>
  <si>
    <t>02.09.2021 07:48:49</t>
  </si>
  <si>
    <t>02.09.2021 07:49:19</t>
  </si>
  <si>
    <t>GÖKEYÜP TR-1 KÖK 45-78-M00798_DEMİRKÖPRÜ TM M05_2106979</t>
  </si>
  <si>
    <t>02.09.2021 07:49:00</t>
  </si>
  <si>
    <t>02.09.2021 07:50:09</t>
  </si>
  <si>
    <t>02.09.2021 07:50:00</t>
  </si>
  <si>
    <t>02.09.2021 08:20:49</t>
  </si>
  <si>
    <t>02.09.2021 07:50:30</t>
  </si>
  <si>
    <t>02.09.2021 15:39:29</t>
  </si>
  <si>
    <t>SÜLEYMANLI TR-10 45-72-L00304_B_56394267_56394267</t>
  </si>
  <si>
    <t>02.09.2021 08:03:57</t>
  </si>
  <si>
    <t>02.09.2021 15:41:44</t>
  </si>
  <si>
    <t>ÜÇPINAR DM 45-71-M00183_PELİTALAN M03_72249125</t>
  </si>
  <si>
    <t>02.09.2021 08:10:53</t>
  </si>
  <si>
    <t>02.09.2021 08:26:33</t>
  </si>
  <si>
    <t>ALAŞEHİR TR-57 45-73-M00057_TR-58-59-60 M02_66699676</t>
  </si>
  <si>
    <t>02.09.2021 08:15:09</t>
  </si>
  <si>
    <t>02.09.2021 08:54:46</t>
  </si>
  <si>
    <t>ULUKENT DM-3/18 35-28-M00058_C_56364710_56364710</t>
  </si>
  <si>
    <t>02.09.2021 08:37:27</t>
  </si>
  <si>
    <t>02.09.2021 10:13:47</t>
  </si>
  <si>
    <t>GRUPKENT TR-2 35-30-M00204_DIREK TIPI TRAFO HUCRESI H01_2044011</t>
  </si>
  <si>
    <t>02.09.2021 08:39:25</t>
  </si>
  <si>
    <t>02.09.2021 10:28:57</t>
  </si>
  <si>
    <t>MURADİYE ORTA ÖLÇEKLİ SANAYİ TR-7 45-71-M00225_A A1_44453736</t>
  </si>
  <si>
    <t>02.09.2021 08:40:00</t>
  </si>
  <si>
    <t>02.09.2021 11:02:49</t>
  </si>
  <si>
    <t>GÜLPINAR TR-1 45-86-M00235_A_56401177_56401177</t>
  </si>
  <si>
    <t>02.09.2021 08:40:58</t>
  </si>
  <si>
    <t>02.09.2021 10:10:07</t>
  </si>
  <si>
    <t>_48253435_56360525_56360525</t>
  </si>
  <si>
    <t>02.09.2021 08:44:00</t>
  </si>
  <si>
    <t>02.09.2021 09:40:41</t>
  </si>
  <si>
    <t>KAYAPINAR KÖK 45-71-M02146_KAYAPINAR M06_60777325</t>
  </si>
  <si>
    <t>02.09.2021 08:47:29</t>
  </si>
  <si>
    <t>02.09.2021 17:27:29</t>
  </si>
  <si>
    <t>ÜÇPINAR DM 45-71-M00183_GÖKBEL M09_72249134</t>
  </si>
  <si>
    <t>02.09.2021 08:49:06</t>
  </si>
  <si>
    <t>02.09.2021 09:01:44</t>
  </si>
  <si>
    <t>TR-38 (M-1083) 35-22-M00038_B_56402907_56402907</t>
  </si>
  <si>
    <t>02.09.2021 08:52:02</t>
  </si>
  <si>
    <t>02.09.2021 10:19:37</t>
  </si>
  <si>
    <t>TR-58 (SERAY SÜT) 45-81-M00152_915777190_915777190</t>
  </si>
  <si>
    <t>02.09.2021 08:52:24</t>
  </si>
  <si>
    <t>02.09.2021 10:34:25</t>
  </si>
  <si>
    <t>İSMAİLLİ KÖK 35-16-M00045_HatBaşıAyırıcı_53140528 M05_53140528</t>
  </si>
  <si>
    <t>02.09.2021 08:54:00</t>
  </si>
  <si>
    <t>02.09.2021 13:15:13</t>
  </si>
  <si>
    <t>MENDERES DM-2/TR-1 35-22-M00300_KÖYLER-1 M15_2328470</t>
  </si>
  <si>
    <t>02.09.2021 08:59:48</t>
  </si>
  <si>
    <t>02.09.2021 14:00:38</t>
  </si>
  <si>
    <t>HALİLBEYLİ TR-1 KÖK 35-27-M01057_HAMZABABA VE KÖYLER M04_61283942</t>
  </si>
  <si>
    <t>02.09.2021 09:00:00</t>
  </si>
  <si>
    <t>02.09.2021 11:38:02</t>
  </si>
  <si>
    <t>OSMANCIK TR-1 45-83-L00243_45-83-L00243_2359482</t>
  </si>
  <si>
    <t>02.09.2021 09:01:23</t>
  </si>
  <si>
    <t>02.09.2021 14:30:56</t>
  </si>
  <si>
    <t>GÖKÇEYURT TR-1 35-27-M01049_ H_61267112</t>
  </si>
  <si>
    <t>02.09.2021 09:02:00</t>
  </si>
  <si>
    <t>02.09.2021 11:46:45</t>
  </si>
  <si>
    <t>ARSLANLAR TM 35-26-A00004_TAMSA M09_2306546</t>
  </si>
  <si>
    <t>02.09.2021 09:06:53</t>
  </si>
  <si>
    <t>02.09.2021 09:54:53</t>
  </si>
  <si>
    <t>İKİZTEPE KÖK 45-78-M00258_İKİZTEPE M03_66251182</t>
  </si>
  <si>
    <t>02.09.2021 09:07:09</t>
  </si>
  <si>
    <t>02.09.2021 09:07:30</t>
  </si>
  <si>
    <t>K-3736 35-03-K03736_35-03-K03736_2355597</t>
  </si>
  <si>
    <t>AG Hatta Ağaç Kesimi</t>
  </si>
  <si>
    <t>02.09.2021 09:08:59</t>
  </si>
  <si>
    <t>02.09.2021 09:21:22</t>
  </si>
  <si>
    <t>BOMONTİ YAPI ÖZEL TR 35-26-M01298Ö_ H01_2113579</t>
  </si>
  <si>
    <t>02.09.2021 09:09:32</t>
  </si>
  <si>
    <t>02.09.2021 13:04:29</t>
  </si>
  <si>
    <t>KUŞÇULAR TR-6 35-19-M00218_7756034_56390358_56390358</t>
  </si>
  <si>
    <t>02.09.2021 09:12:00</t>
  </si>
  <si>
    <t>02.09.2021 17:08:28</t>
  </si>
  <si>
    <t>GÖKÇEÖREN KÖK 45-77-M00024_GÖKÇEÖREN TR-1 M01_72216585</t>
  </si>
  <si>
    <t>02.09.2021 09:25:39</t>
  </si>
  <si>
    <t>02.09.2021 09:26:10</t>
  </si>
  <si>
    <t>K-2786 35-01-K02786_E_56352626_56352626</t>
  </si>
  <si>
    <t>02.09.2021 09:27:00</t>
  </si>
  <si>
    <t>02.09.2021 10:15:20</t>
  </si>
  <si>
    <t>L-290 35-18-L00290_950448550_950448550</t>
  </si>
  <si>
    <t>02.09.2021 12:44:47</t>
  </si>
  <si>
    <t>TOKMAKLI KÖK 45-86-M00047_ÇATALOLUK ENH.(BORLU KÖK) M01_72227668</t>
  </si>
  <si>
    <t>02.09.2021 09:30:59</t>
  </si>
  <si>
    <t>02.09.2021 09:33:19</t>
  </si>
  <si>
    <t>SULUDERE TR-10 35-31-L00064_47982912_56400173_56400173</t>
  </si>
  <si>
    <t>02.09.2021 09:32:00</t>
  </si>
  <si>
    <t>02.09.2021 12:38:37</t>
  </si>
  <si>
    <t>İĞDELİ DAMLAR SOKAK TR-4 35-31-L00344_47904917_56385165_56385165</t>
  </si>
  <si>
    <t>02.09.2021 09:35:00</t>
  </si>
  <si>
    <t>02.09.2021 14:58:45</t>
  </si>
  <si>
    <t>TR-37/A 45-77-L00095_945488946_945488946</t>
  </si>
  <si>
    <t>02.09.2021 09:35:39</t>
  </si>
  <si>
    <t>02.09.2021 11:20:58</t>
  </si>
  <si>
    <t>TORBALI DM 35-26-M00001_956625714_956625714</t>
  </si>
  <si>
    <t>02.09.2021 09:36:17</t>
  </si>
  <si>
    <t>02.09.2021 15:16:42</t>
  </si>
  <si>
    <t>L-376 PAZARYERİ 35-18-L00376_950448117_950448117</t>
  </si>
  <si>
    <t>02.09.2021 09:38:55</t>
  </si>
  <si>
    <t>02.09.2021 17:28:36</t>
  </si>
  <si>
    <t>NİF KÖK 35-27-M00365_ETHEM KUYUMCU-YENER TINAZ M02_72177338</t>
  </si>
  <si>
    <t>02.09.2021 09:41:38</t>
  </si>
  <si>
    <t>02.09.2021 14:48:11</t>
  </si>
  <si>
    <t>GRUPKENT KÖK 35-30-M00200_GRUPKENT M02_72066321</t>
  </si>
  <si>
    <t>02.09.2021 09:43:48</t>
  </si>
  <si>
    <t>02.09.2021 10:24:00</t>
  </si>
  <si>
    <t>02.09.2021 09:45:43</t>
  </si>
  <si>
    <t>02.09.2021 11:09:48</t>
  </si>
  <si>
    <t>GÖRECE M-355 35-22-M00355_6647383 c1b_5965970</t>
  </si>
  <si>
    <t>02.09.2021 09:45:57</t>
  </si>
  <si>
    <t>02.09.2021 11:13:31</t>
  </si>
  <si>
    <t>TR-15 ( M-715) 35-30-M00715_955297819_955297819</t>
  </si>
  <si>
    <t>02.09.2021 09:47:14</t>
  </si>
  <si>
    <t>02.09.2021 11:19:53</t>
  </si>
  <si>
    <t>M-2380 35-03-M02380_35-03-M02380_55019355</t>
  </si>
  <si>
    <t>02.09.2021 09:47:51</t>
  </si>
  <si>
    <t>02.09.2021 13:15:24</t>
  </si>
  <si>
    <t>KARABAĞLAR TM 35-01-A00012_KARABAĞLAR-6 K25_2310498</t>
  </si>
  <si>
    <t>02.09.2021 09:51:53</t>
  </si>
  <si>
    <t>02.09.2021 10:37:53</t>
  </si>
  <si>
    <t>TR-35/A 45-78-L00715_954867514_954867514</t>
  </si>
  <si>
    <t>02.09.2021 09:52:19</t>
  </si>
  <si>
    <t>02.09.2021 11:11:13</t>
  </si>
  <si>
    <t>K-3338 35-02-K03338_35-02-K03338_2359363</t>
  </si>
  <si>
    <t>02.09.2021 09:55:49</t>
  </si>
  <si>
    <t>02.09.2021 10:20:38</t>
  </si>
  <si>
    <t>VİLLAKENT TR-5 35-28-M00382_D d1_5926368</t>
  </si>
  <si>
    <t>02.09.2021 09:58:15</t>
  </si>
  <si>
    <t>02.09.2021 11:21:01</t>
  </si>
  <si>
    <t>02.09.2021 10:00:28</t>
  </si>
  <si>
    <t>02.09.2021 10:19:12</t>
  </si>
  <si>
    <t>KAVAKLIDERE TR-12 45-73-M00145_TR-14 M05_2317559</t>
  </si>
  <si>
    <t>02.09.2021 10:00:39</t>
  </si>
  <si>
    <t>02.09.2021 13:12:13</t>
  </si>
  <si>
    <t>L-184 35-18-L00184_950437174_950437174</t>
  </si>
  <si>
    <t>02.09.2021 10:07:00</t>
  </si>
  <si>
    <t>02.09.2021 13:12:42</t>
  </si>
  <si>
    <t>ABDÜL ÖZTÜRK TEDAŞ 35-26-L00055_11304290_56358641_56358641</t>
  </si>
  <si>
    <t>02.09.2021 10:09:00</t>
  </si>
  <si>
    <t>02.09.2021 12:28:28</t>
  </si>
  <si>
    <t>02.09.2021 10:21:02</t>
  </si>
  <si>
    <t>02.09.2021 10:38:47</t>
  </si>
  <si>
    <t>M-1284 35-02-M01284_D_56382781_56382781</t>
  </si>
  <si>
    <t>02.09.2021 10:26:12</t>
  </si>
  <si>
    <t>02.09.2021 11:08:11</t>
  </si>
  <si>
    <t>AVŞAR TR-2 45-83-L00352_B_56399732_56399732</t>
  </si>
  <si>
    <t>02.09.2021 10:34:00</t>
  </si>
  <si>
    <t>02.09.2021 11:31:41</t>
  </si>
  <si>
    <t>K-4031 35-01-K04031_K-4347 K01_2119650</t>
  </si>
  <si>
    <t>02.09.2021 10:36:05</t>
  </si>
  <si>
    <t>02.09.2021 10:53:19</t>
  </si>
  <si>
    <t>TR-45 35-22-M00045_955281510_955281510</t>
  </si>
  <si>
    <t>02.09.2021 10:37:08</t>
  </si>
  <si>
    <t>02.09.2021 13:21:28</t>
  </si>
  <si>
    <t>HELVACI TR-11 35-17-M00371__72371874_72371874</t>
  </si>
  <si>
    <t>02.09.2021 10:40:39</t>
  </si>
  <si>
    <t>02.09.2021 11:43:30</t>
  </si>
  <si>
    <t>02.09.2021 10:45:03</t>
  </si>
  <si>
    <t>02.09.2021 10:53:01</t>
  </si>
  <si>
    <t>SAKARLI KÖK 45-76-M00046_HatBaşıAyırıcı_53134687 M03_53134687</t>
  </si>
  <si>
    <t>02.09.2021 10:45:59</t>
  </si>
  <si>
    <t>02.09.2021 13:15:31</t>
  </si>
  <si>
    <t>02.09.2021 10:49:36</t>
  </si>
  <si>
    <t>02.09.2021 12:41:54</t>
  </si>
  <si>
    <t>SÜTÇÜLER TR-1 35-27-M00408_912458828_912458828</t>
  </si>
  <si>
    <t>02.09.2021 10:52:24</t>
  </si>
  <si>
    <t>02.09.2021 13:57:46</t>
  </si>
  <si>
    <t>TR-20 (SANAYİ KABİN) 35-32-L00020_946411104_946411104</t>
  </si>
  <si>
    <t>02.09.2021 10:52:45</t>
  </si>
  <si>
    <t>02.09.2021 11:48:32</t>
  </si>
  <si>
    <t>AĞAÇ İŞLERİ TR-2 35-22-M00140_B_56353934_56353934</t>
  </si>
  <si>
    <t>02.09.2021 11:04:19</t>
  </si>
  <si>
    <t>02.09.2021 12:35:56</t>
  </si>
  <si>
    <t>ARMUTLU TR-23 35-27-L00023_914973219_914973219</t>
  </si>
  <si>
    <t>02.09.2021 11:09:13</t>
  </si>
  <si>
    <t>02.09.2021 15:08:14</t>
  </si>
  <si>
    <t>TR-21 (M-721) 35-30-M00721_955298260_955298260</t>
  </si>
  <si>
    <t>02.09.2021 11:14:19</t>
  </si>
  <si>
    <t>02.09.2021 15:03:14</t>
  </si>
  <si>
    <t>DM-16/22 45-71-M02398_953200085_953200085</t>
  </si>
  <si>
    <t>02.09.2021 11:16:00</t>
  </si>
  <si>
    <t>02.09.2021 12:11:19</t>
  </si>
  <si>
    <t>KUŞÇULAR TR-14 35-19-M00259_8424957_56394750_56394750</t>
  </si>
  <si>
    <t>02.09.2021 11:18:54</t>
  </si>
  <si>
    <t>02.09.2021 13:55:39</t>
  </si>
  <si>
    <t>K-4347 35-01-K04347_K-4031 K01_2052014</t>
  </si>
  <si>
    <t>02.09.2021 11:19:08</t>
  </si>
  <si>
    <t>02.09.2021 11:24:38</t>
  </si>
  <si>
    <t>VEZİRKÖPRÜ İM 35-03-A00002_YEŞİLBAĞLAR K18_2308921</t>
  </si>
  <si>
    <t>02.09.2021 11:45:36</t>
  </si>
  <si>
    <t>TAT DM 35-26-M00070_SEVGİ ERYÖNE M08_64662437</t>
  </si>
  <si>
    <t>02.09.2021 11:22:07</t>
  </si>
  <si>
    <t>02.09.2021 14:29:35</t>
  </si>
  <si>
    <t>TOKATBAŞI TR-2 35-20-L00102_6973851_56360770_56360770</t>
  </si>
  <si>
    <t>02.09.2021 11:24:33</t>
  </si>
  <si>
    <t>02.09.2021 15:21:47</t>
  </si>
  <si>
    <t>K-150 35-02-K00150_910026916_910026916</t>
  </si>
  <si>
    <t>02.09.2021 11:28:34</t>
  </si>
  <si>
    <t>02.09.2021 12:33:13</t>
  </si>
  <si>
    <t>HACIHALİLLER TR-2 45-71-M01785_953189820_953189820</t>
  </si>
  <si>
    <t>02.09.2021 11:29:00</t>
  </si>
  <si>
    <t>02.09.2021 19:26:11</t>
  </si>
  <si>
    <t>KATIRALAN TR-1 35-30-M00160_955296444_955296444</t>
  </si>
  <si>
    <t>02.09.2021 11:31:49</t>
  </si>
  <si>
    <t>02.09.2021 13:19:50</t>
  </si>
  <si>
    <t>ALANLAR TR-1 35-24-M00065_B_56369716_56369716</t>
  </si>
  <si>
    <t>02.09.2021 11:32:37</t>
  </si>
  <si>
    <t>02.09.2021 12:59:22</t>
  </si>
  <si>
    <t>GÖLCÜK TR-40 35-15-L00999_950395160_950395160</t>
  </si>
  <si>
    <t>02.09.2021 11:33:52</t>
  </si>
  <si>
    <t>02.09.2021 13:38:09</t>
  </si>
  <si>
    <t>K-2631 35-03-K02631_K-1132 K03_41967555</t>
  </si>
  <si>
    <t>02.09.2021 11:44:00</t>
  </si>
  <si>
    <t>02.09.2021 12:10:01</t>
  </si>
  <si>
    <t>GÖRECE M-356 35-22-M00356_955290355_955290355</t>
  </si>
  <si>
    <t>02.09.2021 11:46:44</t>
  </si>
  <si>
    <t>02.09.2021 16:07:51</t>
  </si>
  <si>
    <t>K-1478 35-03-K01478_K-1466 K03_41919470</t>
  </si>
  <si>
    <t>02.09.2021 11:54:05</t>
  </si>
  <si>
    <t>02.09.2021 14:37:15</t>
  </si>
  <si>
    <t>M-1208 35-02-M01208_99628265_99628265</t>
  </si>
  <si>
    <t>02.09.2021 12:04:30</t>
  </si>
  <si>
    <t>02.09.2021 12:56:16</t>
  </si>
  <si>
    <t>DM-1/14-C 45-71-M00038_953216754_953216754</t>
  </si>
  <si>
    <t>02.09.2021 12:06:37</t>
  </si>
  <si>
    <t>02.09.2021 13:32:20</t>
  </si>
  <si>
    <t>02.09.2021 12:09:48</t>
  </si>
  <si>
    <t>02.09.2021 12:46:51</t>
  </si>
  <si>
    <t>AKGEDİK KÖK-2 45-71-M00163_UZUNBURUN M02_55994964</t>
  </si>
  <si>
    <t>02.09.2021 12:10:29</t>
  </si>
  <si>
    <t>02.09.2021 13:03:00</t>
  </si>
  <si>
    <t>AVDAN TR-4 45-82-M00234_A_56405104_56405104</t>
  </si>
  <si>
    <t>02.09.2021 12:20:46</t>
  </si>
  <si>
    <t>02.09.2021 15:25:43</t>
  </si>
  <si>
    <t>02.09.2021 12:35:00</t>
  </si>
  <si>
    <t>02.09.2021 15:19:49</t>
  </si>
  <si>
    <t>ALAŞEHİR DM-13/1 45-73-M01121_945676077_945676077</t>
  </si>
  <si>
    <t>02.09.2021 12:43:28</t>
  </si>
  <si>
    <t>02.09.2021 14:03:56</t>
  </si>
  <si>
    <t>DOMİNOS KÖK 35-26-M00208_BEŞİKÇİOĞLU M03_65962998</t>
  </si>
  <si>
    <t>02.09.2021 12:50:00</t>
  </si>
  <si>
    <t>02.09.2021 14:32:39</t>
  </si>
  <si>
    <t>ÖZBEY TR-1 35-26-L00137_ H_42450212</t>
  </si>
  <si>
    <t>02.09.2021 13:01:18</t>
  </si>
  <si>
    <t>02.09.2021 14:37:31</t>
  </si>
  <si>
    <t>FOÇA TR-4 35-23-L00004_950413930_950413930</t>
  </si>
  <si>
    <t>02.09.2021 13:06:03</t>
  </si>
  <si>
    <t>02.09.2021 14:19:14</t>
  </si>
  <si>
    <t>KARABURUN TR-2 35-21-L00014_953367794_953367794</t>
  </si>
  <si>
    <t>02.09.2021 13:11:07</t>
  </si>
  <si>
    <t>02.09.2021 14:50:41</t>
  </si>
  <si>
    <t>TABAKLAR KÖYÜ TR-1 35-32-L00064_A_56386655_56386655</t>
  </si>
  <si>
    <t>02.09.2021 13:17:00</t>
  </si>
  <si>
    <t>02.09.2021 13:39:39</t>
  </si>
  <si>
    <t>M-2559 35-01-M02559_911132336_911132336</t>
  </si>
  <si>
    <t>02.09.2021 13:18:21</t>
  </si>
  <si>
    <t>02.09.2021 16:19:01</t>
  </si>
  <si>
    <t>L-372 35-18-L00372_950463311_950463311</t>
  </si>
  <si>
    <t>02.09.2021 13:26:44</t>
  </si>
  <si>
    <t>02.09.2021 15:15:58</t>
  </si>
  <si>
    <t>BEYDERE KÖK 45-71-M00128_ESKİ KARAAĞAÇLI M07_50217231</t>
  </si>
  <si>
    <t>02.09.2021 13:28:47</t>
  </si>
  <si>
    <t>02.09.2021 15:23:08</t>
  </si>
  <si>
    <t>DM-3/22 35-26-M00796_95000512489_95000512489</t>
  </si>
  <si>
    <t>02.09.2021 13:29:04</t>
  </si>
  <si>
    <t>02.09.2021 18:04:04</t>
  </si>
  <si>
    <t>02.09.2021 13:33:16</t>
  </si>
  <si>
    <t>02.09.2021 14:13:05</t>
  </si>
  <si>
    <t>GERÇEKLİ TR-2 35-15-L00649_C_56406764_56406764</t>
  </si>
  <si>
    <t>02.09.2021 13:43:00</t>
  </si>
  <si>
    <t>02.09.2021 15:21:25</t>
  </si>
  <si>
    <t>TR-122 35-15-M00122_DAĞITIM TRAFO TR-122 M02_66907531</t>
  </si>
  <si>
    <t>02.09.2021 13:44:30</t>
  </si>
  <si>
    <t>02.09.2021 15:08:59</t>
  </si>
  <si>
    <t>HALİTPAŞA TR-11 45-80-M00063_95000122427_95000122427</t>
  </si>
  <si>
    <t>02.09.2021 13:47:00</t>
  </si>
  <si>
    <t>02.09.2021 15:36:36</t>
  </si>
  <si>
    <t>L-58 HAVACILAR SİTESİ 35-14-L00058_956640639_956640639</t>
  </si>
  <si>
    <t>02.09.2021 13:51:54</t>
  </si>
  <si>
    <t>02.09.2021 16:02:18</t>
  </si>
  <si>
    <t>DM-14/16-A 45-71-M00552_953200368_953200368</t>
  </si>
  <si>
    <t>02.09.2021 13:57:00</t>
  </si>
  <si>
    <t>02.09.2021 15:02:43</t>
  </si>
  <si>
    <t>TR-58 35-30-L00058_D_56367282_56367282</t>
  </si>
  <si>
    <t>02.09.2021 13:57:26</t>
  </si>
  <si>
    <t>02.09.2021 16:02:01</t>
  </si>
  <si>
    <t>BİRGİ TR-24 35-15-L00795_35-15-L00795_2357960</t>
  </si>
  <si>
    <t>02.09.2021 14:00:05</t>
  </si>
  <si>
    <t>02.09.2021 15:43:18</t>
  </si>
  <si>
    <t>M-1223 35-01-M01223_D_56371816_56371816</t>
  </si>
  <si>
    <t>02.09.2021 14:00:27</t>
  </si>
  <si>
    <t>02.09.2021 16:29:16</t>
  </si>
  <si>
    <t>K-112 35-01-K00112_910887228_910887228</t>
  </si>
  <si>
    <t>02.09.2021 14:04:36</t>
  </si>
  <si>
    <t>02.09.2021 21:43:59</t>
  </si>
  <si>
    <t>GÜLBAHÇE TR-12 35-19-L00168_956697295_956697295</t>
  </si>
  <si>
    <t>02.09.2021 14:10:06</t>
  </si>
  <si>
    <t>02.09.2021 18:40:31</t>
  </si>
  <si>
    <t>TR-1 (DM-5/1) 35-19-M00001_956694257_956694257</t>
  </si>
  <si>
    <t>02.09.2021 14:12:19</t>
  </si>
  <si>
    <t>02.09.2021 19:32:12</t>
  </si>
  <si>
    <t>KURUCUOVA TR-6 35-15-L00250_950402376_950402376</t>
  </si>
  <si>
    <t>02.09.2021 14:22:27</t>
  </si>
  <si>
    <t>02.09.2021 18:39:28</t>
  </si>
  <si>
    <t>ÖZBEY İM 35-26-A00005_ÖZBEY YENİKÖY L02_2064119</t>
  </si>
  <si>
    <t>02.09.2021 14:23:31</t>
  </si>
  <si>
    <t>02.09.2021 14:46:23</t>
  </si>
  <si>
    <t>02.09.2021 14:23:59</t>
  </si>
  <si>
    <t>02.09.2021 20:05:20</t>
  </si>
  <si>
    <t>SARIGÖL TR-52 45-79-M00052_B_56402286_56402286</t>
  </si>
  <si>
    <t>02.09.2021 14:25:00</t>
  </si>
  <si>
    <t>02.09.2021 15:49:02</t>
  </si>
  <si>
    <t>K-4625 35-03-K04625_DAĞITIM TRAFO K-4625 K03_41922102</t>
  </si>
  <si>
    <t>02.09.2021 14:29:23</t>
  </si>
  <si>
    <t>02.09.2021 15:10:19</t>
  </si>
  <si>
    <t>DM06/TR02 45-73-M00052_TR-57 DM-6/9 RADYAL M06_66687740</t>
  </si>
  <si>
    <t>02.09.2021 14:39:01</t>
  </si>
  <si>
    <t>02.09.2021 15:59:49</t>
  </si>
  <si>
    <t>BAĞYOLU TR-2 45-71-M01599_45-71-M01599_2355064</t>
  </si>
  <si>
    <t>02.09.2021 14:40:00</t>
  </si>
  <si>
    <t>02.09.2021 20:31:50</t>
  </si>
  <si>
    <t>M-713 KEMAL KAYAN 35-08-M00713Ö_ M01_2334626</t>
  </si>
  <si>
    <t>02.09.2021 14:58:00</t>
  </si>
  <si>
    <t>02.09.2021 16:00:09</t>
  </si>
  <si>
    <t>DAĞDERE DM 45-72-M00097_DAĞDERE MERKEZ M04_2106084</t>
  </si>
  <si>
    <t>02.09.2021 15:00:12</t>
  </si>
  <si>
    <t>02.09.2021 15:32:09</t>
  </si>
  <si>
    <t>TR-1/21 45-72-M00021_TR-1/17 M01_61377487</t>
  </si>
  <si>
    <t>02.09.2021 15:01:21</t>
  </si>
  <si>
    <t>02.09.2021 15:17:38</t>
  </si>
  <si>
    <t>DM-12/07 45-71-M00459_953200279_953200279</t>
  </si>
  <si>
    <t>02.09.2021 15:07:00</t>
  </si>
  <si>
    <t>02.09.2021 16:00:39</t>
  </si>
  <si>
    <t>02.09.2021 15:11:36</t>
  </si>
  <si>
    <t>02.09.2021 17:59:32</t>
  </si>
  <si>
    <t>SARIÇAY KÖPRÜSÜ TR-1 35-22-M00297_A_56366831_56366831</t>
  </si>
  <si>
    <t>02.09.2021 15:12:06</t>
  </si>
  <si>
    <t>02.09.2021 19:42:59</t>
  </si>
  <si>
    <t>SOMA TR-27/3 45-82-M00106_A_56388922_56388922</t>
  </si>
  <si>
    <t>02.09.2021 15:19:04</t>
  </si>
  <si>
    <t>02.09.2021 16:16:27</t>
  </si>
  <si>
    <t>TR-57 BAKSAN 35-19-L00057_956663373_956663373</t>
  </si>
  <si>
    <t>02.09.2021 15:25:45</t>
  </si>
  <si>
    <t>02.09.2021 21:25:01</t>
  </si>
  <si>
    <t>M-998 35-03-M00998_910327564_910327564</t>
  </si>
  <si>
    <t>02.09.2021 15:27:34</t>
  </si>
  <si>
    <t>02.09.2021 21:44:07</t>
  </si>
  <si>
    <t>K-3451 35-08-K03451_B_56366827_56366827</t>
  </si>
  <si>
    <t>02.09.2021 15:42:56</t>
  </si>
  <si>
    <t>02.09.2021 19:58:32</t>
  </si>
  <si>
    <t>BAHÇELİ TR-2 45-73-M00433_B_56403637_56403637</t>
  </si>
  <si>
    <t>02.09.2021 15:47:11</t>
  </si>
  <si>
    <t>02.09.2021 17:37:01</t>
  </si>
  <si>
    <t>SÜLEYMANLI TR-6 45-72-L00303_C_56391835_56391835</t>
  </si>
  <si>
    <t>02.09.2021 15:48:25</t>
  </si>
  <si>
    <t>02.09.2021 17:16:45</t>
  </si>
  <si>
    <t>K-2655 35-01-K02655_35-01-K02655_2370813</t>
  </si>
  <si>
    <t>02.09.2021 15:55:44</t>
  </si>
  <si>
    <t>02.09.2021 16:44:49</t>
  </si>
  <si>
    <t>ALAŞEHİR TR-57 45-73-M00057_TR-58-59-60 M02_66699709</t>
  </si>
  <si>
    <t>02.09.2021 15:57:19</t>
  </si>
  <si>
    <t>02.09.2021 16:23:25</t>
  </si>
  <si>
    <t>TR-2/7 45-72-L00007_A_56393686_56393686</t>
  </si>
  <si>
    <t>02.09.2021 15:57:29</t>
  </si>
  <si>
    <t>02.09.2021 17:26:51</t>
  </si>
  <si>
    <t>K-3149 35-01-K03149_35-01-K03149_2369927</t>
  </si>
  <si>
    <t>02.09.2021 16:00:08</t>
  </si>
  <si>
    <t>02.09.2021 18:05:44</t>
  </si>
  <si>
    <t>SAİPLER TR-1 35-26-M00479_35-26-M00479_2362208</t>
  </si>
  <si>
    <t>02.09.2021 17:10:52</t>
  </si>
  <si>
    <t>TR-113 CAMİ YANI 35-26-M00113_7229944_56359110_56359110</t>
  </si>
  <si>
    <t>02.09.2021 16:02:08</t>
  </si>
  <si>
    <t>02.09.2021 17:27:16</t>
  </si>
  <si>
    <t>KUŞÇULAR TR-10(OVAKAHVE) 35-19-M00222_956675355_956675355</t>
  </si>
  <si>
    <t>02.09.2021 16:04:55</t>
  </si>
  <si>
    <t>02.09.2021 17:38:24</t>
  </si>
  <si>
    <t>RASİM ALINIR SULAMA GRUBU 35-29-L00473_35-29-L00473_2373702</t>
  </si>
  <si>
    <t>02.09.2021 16:06:44</t>
  </si>
  <si>
    <t>02.09.2021 18:07:39</t>
  </si>
  <si>
    <t>K-2397 35-02-K02397_915025608_915025608</t>
  </si>
  <si>
    <t>02.09.2021 16:07:54</t>
  </si>
  <si>
    <t>02.09.2021 17:38:53</t>
  </si>
  <si>
    <t>HAYKIRAN TR-1 35-28-M00200__72372588_72372588</t>
  </si>
  <si>
    <t>02.09.2021 16:09:35</t>
  </si>
  <si>
    <t>02.09.2021 17:57:11</t>
  </si>
  <si>
    <t>KARAYAĞCI TR-1 45-75-M00195_45-75-M00195_2372957</t>
  </si>
  <si>
    <t>02.09.2021 16:09:54</t>
  </si>
  <si>
    <t>02.09.2021 17:14:56</t>
  </si>
  <si>
    <t>TİRE İM-DM-1 35-29-A00001_DM-1/66 M04_2059514</t>
  </si>
  <si>
    <t>02.09.2021 16:12:55</t>
  </si>
  <si>
    <t>02.09.2021 16:31:10</t>
  </si>
  <si>
    <t>02.09.2021 16:15:02</t>
  </si>
  <si>
    <t>02.09.2021 19:56:16</t>
  </si>
  <si>
    <t>BAŞARAN TR-6 35-31-L00075_47942023_56371432_56371432</t>
  </si>
  <si>
    <t>02.09.2021 16:15:06</t>
  </si>
  <si>
    <t>02.09.2021 17:28:11</t>
  </si>
  <si>
    <t>SARNIÇ TR-1 45-77-L00329_45-77-L00329_2353492</t>
  </si>
  <si>
    <t>02.09.2021 16:15:53</t>
  </si>
  <si>
    <t>02.09.2021 18:56:52</t>
  </si>
  <si>
    <t>K-210 35-07-K00210_B_56376229_56376229</t>
  </si>
  <si>
    <t>02.09.2021 16:20:22</t>
  </si>
  <si>
    <t>02.09.2021 16:34:40</t>
  </si>
  <si>
    <t>DİLEK TR-4 45-80-M00139_45-80-M00139_2373715</t>
  </si>
  <si>
    <t>02.09.2021 16:20:27</t>
  </si>
  <si>
    <t>02.09.2021 17:48:32</t>
  </si>
  <si>
    <t>YENİCE KÖK 45-86-M00234_HatBaşıAyırıcı_53134396 M02_53134396</t>
  </si>
  <si>
    <t>02.09.2021 16:32:12</t>
  </si>
  <si>
    <t>02.09.2021 17:27:25</t>
  </si>
  <si>
    <t>M-2706 35-02-M02706__78562147_78562147</t>
  </si>
  <si>
    <t>02.09.2021 16:32:37</t>
  </si>
  <si>
    <t>02.09.2021 18:11:06</t>
  </si>
  <si>
    <t>M-712 KERESTECİLER SİTESİ 35-08-M00712_M -1937 M03_72145231</t>
  </si>
  <si>
    <t>02.09.2021 16:34:55</t>
  </si>
  <si>
    <t>02.09.2021 18:25:00</t>
  </si>
  <si>
    <t>TR-64 GERENLİKUYU 35-15-L00064_B_56370737_56370737</t>
  </si>
  <si>
    <t>02.09.2021 16:37:20</t>
  </si>
  <si>
    <t>02.09.2021 17:31:58</t>
  </si>
  <si>
    <t>ZAFER YILMAZ GRUBU 35-26-M01142_DIREK TIPI TRAFO HUCRESI H01_2041792</t>
  </si>
  <si>
    <t>02.09.2021 16:42:56</t>
  </si>
  <si>
    <t>02.09.2021 17:46:01</t>
  </si>
  <si>
    <t>MENDERES DM-2/TR-1 35-22-M00300_DM-1/TR-1 M04_2328339</t>
  </si>
  <si>
    <t>02.09.2021 16:46:12</t>
  </si>
  <si>
    <t>02.09.2021 19:05:35</t>
  </si>
  <si>
    <t>ALOSBİ TM 35-17-A00006_ALİAĞA RES M06_2310718</t>
  </si>
  <si>
    <t>02.09.2021 16:46:18</t>
  </si>
  <si>
    <t>02.09.2021 16:59:13</t>
  </si>
  <si>
    <t>ALAŞEHİR TR-83 45-73-M00083_945680481_945680481</t>
  </si>
  <si>
    <t>02.09.2021 16:52:28</t>
  </si>
  <si>
    <t>02.09.2021 19:14:21</t>
  </si>
  <si>
    <t>L-266 35-18-L00266_950445506_950445506</t>
  </si>
  <si>
    <t>02.09.2021 16:56:35</t>
  </si>
  <si>
    <t>02.09.2021 18:34:44</t>
  </si>
  <si>
    <t>K-3451 35-08-K03451_35-08-K03451_42458068</t>
  </si>
  <si>
    <t>02.09.2021 16:57:15</t>
  </si>
  <si>
    <t>02.09.2021 20:01:24</t>
  </si>
  <si>
    <t>DEREÇİFTLİK ESENÇAY 45-75-M00234_A_56389938_56389938</t>
  </si>
  <si>
    <t>02.09.2021 16:59:39</t>
  </si>
  <si>
    <t>02.09.2021 18:11:24</t>
  </si>
  <si>
    <t>AYANLAR TR-1 45-85-L00249_DIREK TIPI TRAFO HUCRESI H01_2115605</t>
  </si>
  <si>
    <t>02.09.2021 17:00:35</t>
  </si>
  <si>
    <t>02.09.2021 19:59:19</t>
  </si>
  <si>
    <t>ALAŞARLI TR-2 35-15-L00194_B_56369696_56369696</t>
  </si>
  <si>
    <t>02.09.2021 17:04:27</t>
  </si>
  <si>
    <t>02.09.2021 18:07:00</t>
  </si>
  <si>
    <t>HACIVELİLER TR-1 45-85-L00083_945472242_945472242</t>
  </si>
  <si>
    <t>02.09.2021 17:06:29</t>
  </si>
  <si>
    <t>02.09.2021 20:59:44</t>
  </si>
  <si>
    <t>M-669 KÖK 35-17-M00669_YENİ KARAKÖY M05_72390611</t>
  </si>
  <si>
    <t>02.09.2021 17:07:41</t>
  </si>
  <si>
    <t>02.09.2021 18:21:42</t>
  </si>
  <si>
    <t>K-3751 35-08-K03751_A_56358180_56358180</t>
  </si>
  <si>
    <t>02.09.2021 17:09:27</t>
  </si>
  <si>
    <t>02.09.2021 22:01:19</t>
  </si>
  <si>
    <t>ŞEVKİ OLGUN VE ARK. T-SULAMA GRB.OTOBAN 35-13-L00131_DIREK TIPI TRAFO HUCRESI H01_2044505</t>
  </si>
  <si>
    <t>02.09.2021 17:11:37</t>
  </si>
  <si>
    <t>02.09.2021 19:35:24</t>
  </si>
  <si>
    <t>M-2044 35-08-M02044_35-08-M02044_42967516</t>
  </si>
  <si>
    <t>02.09.2021 17:11:38</t>
  </si>
  <si>
    <t>02.09.2021 22:04:45</t>
  </si>
  <si>
    <t>FOÇA TR-45 35-23-L00045_957960108_957960108</t>
  </si>
  <si>
    <t>02.09.2021 17:17:22</t>
  </si>
  <si>
    <t>02.09.2021 19:42:55</t>
  </si>
  <si>
    <t>ARMUTLU DM-2/TR-28 (ESKİ TR-2) 35-27-L00002_913293995_913293995</t>
  </si>
  <si>
    <t>02.09.2021 17:24:23</t>
  </si>
  <si>
    <t>02.09.2021 21:51:01</t>
  </si>
  <si>
    <t>KIRKAĞAÇ TR-11 45-76-M00011_955247612_955247612</t>
  </si>
  <si>
    <t>02.09.2021 17:33:01</t>
  </si>
  <si>
    <t>02.09.2021 22:12:45</t>
  </si>
  <si>
    <t>TR-91 35-19-L00091_8870581_56372199_56372199</t>
  </si>
  <si>
    <t>02.09.2021 17:36:40</t>
  </si>
  <si>
    <t>02.09.2021 20:28:19</t>
  </si>
  <si>
    <t>ÇOBANLAR SUBATAN TR-1 35-15-L00358_35-15-L00358_2365314</t>
  </si>
  <si>
    <t>02.09.2021 17:37:30</t>
  </si>
  <si>
    <t>02.09.2021 20:06:41</t>
  </si>
  <si>
    <t>KAVAKDERE DM 35-14-M00339_KAVAKDERE KÖY M08_65666681</t>
  </si>
  <si>
    <t>02.09.2021 17:38:11</t>
  </si>
  <si>
    <t>02.09.2021 18:04:13</t>
  </si>
  <si>
    <t>M-2115 35-03-M02115_B_56366073_56366073</t>
  </si>
  <si>
    <t>02.09.2021 17:39:02</t>
  </si>
  <si>
    <t>02.09.2021 18:42:45</t>
  </si>
  <si>
    <t>TR-38 35-19-L00038_956680961_956680961</t>
  </si>
  <si>
    <t>02.09.2021 17:40:54</t>
  </si>
  <si>
    <t>02.09.2021 19:10:58</t>
  </si>
  <si>
    <t>TR-2/83 45-83-L00083_48124873_56397379_56397379</t>
  </si>
  <si>
    <t>02.09.2021 17:41:58</t>
  </si>
  <si>
    <t>02.09.2021 21:40:06</t>
  </si>
  <si>
    <t>SELENDİ TR-16 45-81-M00016_45-81-M00016_71987624</t>
  </si>
  <si>
    <t>AG Hatta Yabancı Cisim</t>
  </si>
  <si>
    <t>02.09.2021 17:45:19</t>
  </si>
  <si>
    <t>02.09.2021 18:40:22</t>
  </si>
  <si>
    <t>K-15 35-02-K00015_99485684_99485684</t>
  </si>
  <si>
    <t>02.09.2021 18:04:36</t>
  </si>
  <si>
    <t>02.09.2021 19:20:44</t>
  </si>
  <si>
    <t>İĞDELİ DAMLAR SOKAK TR-4 35-31-L00344_47904982_56385835_56385835</t>
  </si>
  <si>
    <t>02.09.2021 18:07:07</t>
  </si>
  <si>
    <t>02.09.2021 20:56:47</t>
  </si>
  <si>
    <t>MURADİYE DM-4 45-71-M00190_B_56389334_56389334</t>
  </si>
  <si>
    <t>02.09.2021 18:07:47</t>
  </si>
  <si>
    <t>02.09.2021 20:51:27</t>
  </si>
  <si>
    <t>HALKAPINAR TR-1 35-29-L00639_B_56402764_56402764</t>
  </si>
  <si>
    <t>02.09.2021 18:11:08</t>
  </si>
  <si>
    <t>02.09.2021 19:30:24</t>
  </si>
  <si>
    <t>DM-5/18 35-26-M00809_956629290_956629290</t>
  </si>
  <si>
    <t>02.09.2021 18:16:43</t>
  </si>
  <si>
    <t>02.09.2021 19:53:12</t>
  </si>
  <si>
    <t>SARPINCIK TR-1 35-21-L00070_953357688_953357688</t>
  </si>
  <si>
    <t>02.09.2021 18:21:00</t>
  </si>
  <si>
    <t>02.09.2021 18:52:56</t>
  </si>
  <si>
    <t>K-3011 35-01-K03011_911616834_911616834</t>
  </si>
  <si>
    <t>02.09.2021 18:27:07</t>
  </si>
  <si>
    <t>02.09.2021 20:14:55</t>
  </si>
  <si>
    <t>KIZILAVLU KÖK 45-78-M00837_DELİBAŞLI GRUBU M02_66247833</t>
  </si>
  <si>
    <t>02.09.2021 18:28:29</t>
  </si>
  <si>
    <t>02.09.2021 18:29:09</t>
  </si>
  <si>
    <t>KEMAL ERGÜN SULAMA GRUBU 35-29-M00189_DIREK TIPI TRAFO HUCRESI H01_2099117</t>
  </si>
  <si>
    <t>02.09.2021 18:31:31</t>
  </si>
  <si>
    <t>02.09.2021 20:27:28</t>
  </si>
  <si>
    <t>ARAPLIOVASI GES DM 35-16-M00811_BÖLCEK ENH ÇIKIŞ M022_62466278</t>
  </si>
  <si>
    <t>02.09.2021 18:37:39</t>
  </si>
  <si>
    <t>02.09.2021 18:38:19</t>
  </si>
  <si>
    <t>TR-1-5/12 35-20-L00061_955211701_955211701</t>
  </si>
  <si>
    <t>02.09.2021 18:40:40</t>
  </si>
  <si>
    <t>02.09.2021 19:55:15</t>
  </si>
  <si>
    <t>IŞIKLAR KÖK 45-73-M00467_BAKLACI M02_67094230</t>
  </si>
  <si>
    <t>02.09.2021 18:45:19</t>
  </si>
  <si>
    <t>02.09.2021 18:49:29</t>
  </si>
  <si>
    <t>PAYAMLI M-10 35-25-M00184_956637639_956637639</t>
  </si>
  <si>
    <t>02.09.2021 18:47:06</t>
  </si>
  <si>
    <t>02.09.2021 19:48:51</t>
  </si>
  <si>
    <t>02.09.2021 18:51:13</t>
  </si>
  <si>
    <t>02.09.2021 21:42:47</t>
  </si>
  <si>
    <t>M-2112 35-03-M02112_A_56365376_56365376</t>
  </si>
  <si>
    <t>02.09.2021 22:27:22</t>
  </si>
  <si>
    <t>LÜTFİYE TR-1 45-80-M00131_956538220_956538220</t>
  </si>
  <si>
    <t>02.09.2021 18:55:02</t>
  </si>
  <si>
    <t>02.09.2021 20:20:20</t>
  </si>
  <si>
    <t>KISIK METAL İŞLERİ KÖK 35-22-M00099_B TR8/B2_5764726</t>
  </si>
  <si>
    <t>02.09.2021 18:56:25</t>
  </si>
  <si>
    <t>02.09.2021 20:14:46</t>
  </si>
  <si>
    <t>02.09.2021 19:00:43</t>
  </si>
  <si>
    <t>02.09.2021 21:00:05</t>
  </si>
  <si>
    <t>TR-146 35-16-L00146_953335215_953335215</t>
  </si>
  <si>
    <t>02.09.2021 19:12:00</t>
  </si>
  <si>
    <t>02.09.2021 20:34:15</t>
  </si>
  <si>
    <t>02.09.2021 19:18:20</t>
  </si>
  <si>
    <t>02.09.2021 20:22:17</t>
  </si>
  <si>
    <t>KAYNARPINAR TR-1 35-21-L00116_953360320_953360320</t>
  </si>
  <si>
    <t>02.09.2021 19:19:21</t>
  </si>
  <si>
    <t>02.09.2021 23:47:58</t>
  </si>
  <si>
    <t>ESBAŞ İM 35-08-A00001_ESBAŞ-12 K04_2050758</t>
  </si>
  <si>
    <t>02.09.2021 19:26:14</t>
  </si>
  <si>
    <t>02.09.2021 19:41:00</t>
  </si>
  <si>
    <t>ESBAŞ İM 35-08-A00001_ESBAŞ-10 K05_2053329</t>
  </si>
  <si>
    <t>02.09.2021 19:27:00</t>
  </si>
  <si>
    <t>02.09.2021 20:43:00</t>
  </si>
  <si>
    <t>K-123 35-01-K00123_35-01-K00123_2375634</t>
  </si>
  <si>
    <t>02.09.2021 19:27:59</t>
  </si>
  <si>
    <t>02.09.2021 20:43:22</t>
  </si>
  <si>
    <t>TR-58 (SERAY SÜT) 45-81-M00152_B_56387294_56387294</t>
  </si>
  <si>
    <t>02.09.2021 19:30:44</t>
  </si>
  <si>
    <t>02.09.2021 20:39:50</t>
  </si>
  <si>
    <t>PAZARKÖY YENİ MAH TR-4 45-78-L00655_49253338_56391420_56391420</t>
  </si>
  <si>
    <t>02.09.2021 19:31:37</t>
  </si>
  <si>
    <t>02.09.2021 20:51:57</t>
  </si>
  <si>
    <t>TR-2 GÖLCÜKLER 35-22-M00002_DIREK TIPI TRAFO HUCRESI H01_2125082</t>
  </si>
  <si>
    <t>02.09.2021 19:32:41</t>
  </si>
  <si>
    <t>02.09.2021 19:57:53</t>
  </si>
  <si>
    <t>_49207148_56403973_56403973</t>
  </si>
  <si>
    <t>02.09.2021 19:45:35</t>
  </si>
  <si>
    <t>02.09.2021 21:12:32</t>
  </si>
  <si>
    <t>EYNEZ KÖK 45-82-M00158_EYNEZ M04_72199497</t>
  </si>
  <si>
    <t>OG İletken Kopması</t>
  </si>
  <si>
    <t>02.09.2021 19:48:18</t>
  </si>
  <si>
    <t>03.09.2021 01:47:33</t>
  </si>
  <si>
    <t>M-2525 35-07-M02525_99060942_99060942</t>
  </si>
  <si>
    <t>02.09.2021 19:50:27</t>
  </si>
  <si>
    <t>03.09.2021 02:23:03</t>
  </si>
  <si>
    <t>02.09.2021 19:58:19</t>
  </si>
  <si>
    <t>02.09.2021 20:18:46</t>
  </si>
  <si>
    <t>TR-73 YAŞAR KAHRAMAN GRB. 35-15-M00073_B_56369306_56369306</t>
  </si>
  <si>
    <t>02.09.2021 20:11:18</t>
  </si>
  <si>
    <t>02.09.2021 21:12:44</t>
  </si>
  <si>
    <t>BAHÇELİ TR-2 45-73-M00433_45-73-M00433_2354551</t>
  </si>
  <si>
    <t>02.09.2021 22:25:10</t>
  </si>
  <si>
    <t>M-669 KÖK 35-17-M00669_HatBaşıAyırıcı_72921931 M05_72921931</t>
  </si>
  <si>
    <t>02.09.2021 20:36:11</t>
  </si>
  <si>
    <t>02.09.2021 22:43:58</t>
  </si>
  <si>
    <t>TR-2/85 45-83-L00085_48122374_56385646_56385646</t>
  </si>
  <si>
    <t>02.09.2021 20:48:36</t>
  </si>
  <si>
    <t>02.09.2021 22:57:05</t>
  </si>
  <si>
    <t>KARABEL KÖK(VİŞNELİ KÖK) 35-26-M01207_VİŞNELİ M04_66051328</t>
  </si>
  <si>
    <t>02.09.2021 21:04:34</t>
  </si>
  <si>
    <t>02.09.2021 21:52:46</t>
  </si>
  <si>
    <t>ÇAMPINAR TARIMSAL SULAMA TR-8 45-83-M00364_45-83-M00364_2355928</t>
  </si>
  <si>
    <t>02.09.2021 21:29:51</t>
  </si>
  <si>
    <t>02.09.2021 23:15:53</t>
  </si>
  <si>
    <t>K-342 35-02-K00342_910024649_910024649</t>
  </si>
  <si>
    <t>02.09.2021 21:35:20</t>
  </si>
  <si>
    <t>02.09.2021 22:33:37</t>
  </si>
  <si>
    <t>DM-2/TR-18 45-72-M00678_956508680_956508680</t>
  </si>
  <si>
    <t>02.09.2021 22:03:21</t>
  </si>
  <si>
    <t>03.09.2021 01:34:23</t>
  </si>
  <si>
    <t>TR-81 35-19-L00081_9420792_60982315_60982315</t>
  </si>
  <si>
    <t>02.09.2021 22:17:45</t>
  </si>
  <si>
    <t>03.09.2021 03:32:46</t>
  </si>
  <si>
    <t>02.09.2021 22:32:41</t>
  </si>
  <si>
    <t>02.09.2021 22:51:11</t>
  </si>
  <si>
    <t>L-247 AHMETBEY ÇEŞMESİ 35-14-L00247_956662228_956662228</t>
  </si>
  <si>
    <t>02.09.2021 23:02:40</t>
  </si>
  <si>
    <t>02.09.2021 23:58:40</t>
  </si>
  <si>
    <t>K-3643 35-08-K03643_97625314_97625314</t>
  </si>
  <si>
    <t>02.09.2021 23:08:49</t>
  </si>
  <si>
    <t>03.09.2021 00:03:45</t>
  </si>
  <si>
    <t>ÜÇPINAR DM 45-71-M00183_HatBaşıAyırıcı_53135842 M11_53135842</t>
  </si>
  <si>
    <t>02.09.2021 23:16:13</t>
  </si>
  <si>
    <t>03.09.2021 01:36:45</t>
  </si>
  <si>
    <t>K-2786 35-01-K02786_913173034_913173034</t>
  </si>
  <si>
    <t>02.09.2021 23:20:46</t>
  </si>
  <si>
    <t>03.09.2021 00:35:43</t>
  </si>
  <si>
    <t>L-140 35-18-L00140_L142 MAVİ BESTE L07_2092540</t>
  </si>
  <si>
    <t>02.09.2021 23:23:01</t>
  </si>
  <si>
    <t>03.09.2021 01:10:41</t>
  </si>
  <si>
    <t>GÖKÇEN İM 35-29-A00004_SARILAR L08_2106420</t>
  </si>
  <si>
    <t>02.09.2021 23:42:52</t>
  </si>
  <si>
    <t>02.09.2021 23:43:19</t>
  </si>
  <si>
    <t>DM-12/TR-1 45-72-L00062_E_56406910_56406910</t>
  </si>
  <si>
    <t>02.09.2021 23:54:07</t>
  </si>
  <si>
    <t>03.09.2021 00:39:54</t>
  </si>
  <si>
    <t>KIRTEPE KÖK 35-29-L00055_GÖKÇEN TOPRAK SULAMA L04_72212791</t>
  </si>
  <si>
    <t>02.09.2021 23:58:24</t>
  </si>
  <si>
    <t>03.09.2021 00:43:20</t>
  </si>
  <si>
    <t>YAKAKÖY KÖK 45-75-M00067_KAYACIK KÖK M01_2092153</t>
  </si>
  <si>
    <t>03.09.2021 00:00:32</t>
  </si>
  <si>
    <t>03.09.2021 00:00:59</t>
  </si>
  <si>
    <t>GÜRES KÖK 45-80-M00053_KOLDERE-GÜMÜRCELİ-MTV M01_72195903</t>
  </si>
  <si>
    <t>03.09.2021 00:03:29</t>
  </si>
  <si>
    <t>03.09.2021 00:21:00</t>
  </si>
  <si>
    <t>MÜTEVELLİ TR-6 45-80-M00105_45-80-M00105_2376625</t>
  </si>
  <si>
    <t>03.09.2021 00:28:27</t>
  </si>
  <si>
    <t>03.09.2021 01:40:16</t>
  </si>
  <si>
    <t>YENİFOÇA TR-44 35-23-M00044_950423634_950423634</t>
  </si>
  <si>
    <t>03.09.2021 00:38:27</t>
  </si>
  <si>
    <t>03.09.2021 03:02:54</t>
  </si>
  <si>
    <t>TR-90 35-15-M00090_35-15-M00090_2364916</t>
  </si>
  <si>
    <t>03.09.2021 00:41:30</t>
  </si>
  <si>
    <t>03.09.2021 01:05:12</t>
  </si>
  <si>
    <t>PANCAR TR-7 35-26-M00904_ H_66216037</t>
  </si>
  <si>
    <t>OG Kademe Ayarı</t>
  </si>
  <si>
    <t>03.09.2021 01:16:10</t>
  </si>
  <si>
    <t>03.09.2021 01:34:59</t>
  </si>
  <si>
    <t>KARABULU KÖK 35-31-L00227_İĞDELİ L02_2119132</t>
  </si>
  <si>
    <t>03.09.2021 01:20:49</t>
  </si>
  <si>
    <t>03.09.2021 01:22:00</t>
  </si>
  <si>
    <t>TR-1 35-31-L00001_47995456_56365213_56365213</t>
  </si>
  <si>
    <t>03.09.2021 01:42:00</t>
  </si>
  <si>
    <t>03.09.2021 02:57:49</t>
  </si>
  <si>
    <t>K-3905 DEÜ BUCA ÖĞRENCİ YURDU 35-03-K03905Ö_ K02_2315156</t>
  </si>
  <si>
    <t>03.09.2021 02:11:50</t>
  </si>
  <si>
    <t>03.09.2021 02:16:44</t>
  </si>
  <si>
    <t>OVAKENT İM 35-15-A00003_LOKMAN KUYU L06_2057393</t>
  </si>
  <si>
    <t>03.09.2021 02:15:10</t>
  </si>
  <si>
    <t>03.09.2021 03:24:57</t>
  </si>
  <si>
    <t>03.09.2021 03:05:02</t>
  </si>
  <si>
    <t>03.09.2021 03:05:40</t>
  </si>
  <si>
    <t>ORTAKÖY KÖK 45-78-M01336_DEMİRKÖPRÜ HES GİRİŞ M04_72415056</t>
  </si>
  <si>
    <t>03.09.2021 03:22:50</t>
  </si>
  <si>
    <t>03.09.2021 03:26:14</t>
  </si>
  <si>
    <t>YENİCE KÖK 45-86-M00234_İÇİKLER ÇIKIŞ M02_41955326</t>
  </si>
  <si>
    <t>03.09.2021 03:22:54</t>
  </si>
  <si>
    <t>03.09.2021 03:26:44</t>
  </si>
  <si>
    <t>BORLU KÖK 45-86-M00046_ÇATALOLUK DM M02_72227047</t>
  </si>
  <si>
    <t>03.09.2021 03:23:44</t>
  </si>
  <si>
    <t>AKHİSAR İM 45-72-A00001_ESKİ ZEYTİN OVA L06_2058305</t>
  </si>
  <si>
    <t>03.09.2021 03:54:18</t>
  </si>
  <si>
    <t>03.09.2021 04:08:11</t>
  </si>
  <si>
    <t>SAĞANCI TR-1 35-16-L00264_35-16-L00264_2346605</t>
  </si>
  <si>
    <t>03.09.2021 04:42:43</t>
  </si>
  <si>
    <t>03.09.2021 06:28:00</t>
  </si>
  <si>
    <t>K-855 35-01-K00855_D_56377168_56377168</t>
  </si>
  <si>
    <t>03.09.2021 04:48:48</t>
  </si>
  <si>
    <t>03.09.2021 06:41:17</t>
  </si>
  <si>
    <t>KALEMOĞLU KÖK 45-75-M00069_FUNDACIK KÖK M01_2101948</t>
  </si>
  <si>
    <t>03.09.2021 04:59:19</t>
  </si>
  <si>
    <t>03.09.2021 04:59:39</t>
  </si>
  <si>
    <t>SUDELİĞİ KÖK 45-72-L00111_SELCİKLİ ÇIKIŞI L04_66544620</t>
  </si>
  <si>
    <t>03.09.2021 05:11:49</t>
  </si>
  <si>
    <t>03.09.2021 05:12:23</t>
  </si>
  <si>
    <t>KONAKLI TR-12 35-15-L00899_DAĞITIM TRAFO KONAKLI TR-12 L03_67111438</t>
  </si>
  <si>
    <t>03.09.2021 05:20:43</t>
  </si>
  <si>
    <t>03.09.2021 07:54:36</t>
  </si>
  <si>
    <t>BAŞARAN TR-3 35-31-L00072_47943191_56367715_56367715</t>
  </si>
  <si>
    <t>03.09.2021 06:17:59</t>
  </si>
  <si>
    <t>03.09.2021 07:30:19</t>
  </si>
  <si>
    <t>DOĞANCI HACILAR TR-9 35-31-L00329_35-31-L00329_2364997</t>
  </si>
  <si>
    <t>03.09.2021 06:42:28</t>
  </si>
  <si>
    <t>03.09.2021 10:01:19</t>
  </si>
  <si>
    <t>03.09.2021 07:08:12</t>
  </si>
  <si>
    <t>03.09.2021 09:56:19</t>
  </si>
  <si>
    <t>M-1531 35-09-M01531_D_56367679_56367679</t>
  </si>
  <si>
    <t>03.09.2021 07:19:36</t>
  </si>
  <si>
    <t>03.09.2021 08:34:03</t>
  </si>
  <si>
    <t>NURİYE DM 45-80-M00090_AKHİSAR-1(İZSU) M08_72194610</t>
  </si>
  <si>
    <t>03.09.2021 07:25:07</t>
  </si>
  <si>
    <t>03.09.2021 09:13:25</t>
  </si>
  <si>
    <t>YAZIBAŞI DM-5 35-26-M00550_BATI BGETON/KUŞÇUBURUN TR-1 TR-2 TR-3 M16_2085661</t>
  </si>
  <si>
    <t>03.09.2021 07:30:40</t>
  </si>
  <si>
    <t>03.09.2021 07:34:04</t>
  </si>
  <si>
    <t>ARSLANLAR TM 35-26-A00004_YAZIBAŞI-2 M17_2305565</t>
  </si>
  <si>
    <t>03.09.2021 07:31:23</t>
  </si>
  <si>
    <t>03.09.2021 07:33:21</t>
  </si>
  <si>
    <t>L-121 35-18-L00121_950439510_950439510</t>
  </si>
  <si>
    <t>03.09.2021 07:37:43</t>
  </si>
  <si>
    <t>03.09.2021 09:37:57</t>
  </si>
  <si>
    <t>DM-18/10 45-71-M00263_DM-18 (UNCU BOZKÖY) M03_72255483</t>
  </si>
  <si>
    <t>03.09.2021 07:40:22</t>
  </si>
  <si>
    <t>03.09.2021 09:15:07</t>
  </si>
  <si>
    <t>HELVACI DM-2 35-17-M00359_HELVACI M04_66476613</t>
  </si>
  <si>
    <t>03.09.2021 08:05:10</t>
  </si>
  <si>
    <t>03.09.2021 08:07:30</t>
  </si>
  <si>
    <t>BAŞARAN TR-6 35-31-L00075_35-31-L00075_2351270</t>
  </si>
  <si>
    <t>03.09.2021 08:09:00</t>
  </si>
  <si>
    <t>03.09.2021 09:39:14</t>
  </si>
  <si>
    <t>SOMA DM-1 45-82-M00050_TR-7/2 M11_60207311</t>
  </si>
  <si>
    <t>03.09.2021 08:09:26</t>
  </si>
  <si>
    <t>03.09.2021 08:26:34</t>
  </si>
  <si>
    <t>İZSU SARUHANLI ÖZEL KÖK-1 45-80-M02760Ö_ M01_2323752</t>
  </si>
  <si>
    <t>03.09.2021 08:13:31</t>
  </si>
  <si>
    <t>03.09.2021 10:05:30</t>
  </si>
  <si>
    <t>İĞDELİ TR-1 35-31-L00300_47810993_56352548_56352548</t>
  </si>
  <si>
    <t>03.09.2021 08:17:32</t>
  </si>
  <si>
    <t>03.09.2021 11:25:57</t>
  </si>
  <si>
    <t>TR-56 35-17-M00056_DAĞITIM TRAFO TR-56 M04_66228435</t>
  </si>
  <si>
    <t>03.09.2021 08:19:34</t>
  </si>
  <si>
    <t>03.09.2021 10:17:57</t>
  </si>
  <si>
    <t>03.09.2021 08:25:40</t>
  </si>
  <si>
    <t>03.09.2021 10:24:00</t>
  </si>
  <si>
    <t>TR-62 35-16-L00062_953321239_953321239</t>
  </si>
  <si>
    <t>03.09.2021 08:28:45</t>
  </si>
  <si>
    <t>03.09.2021 09:07:10</t>
  </si>
  <si>
    <t>GÖRECE M-353 35-22-M00353_DAĞITIM TRAFO GÖRECE M-353 M03_72142555</t>
  </si>
  <si>
    <t>03.09.2021 08:29:56</t>
  </si>
  <si>
    <t>03.09.2021 15:54:34</t>
  </si>
  <si>
    <t>ÇAPAKLI KÖK 45-78-M01161_HatBaşıAyırıcı_53138968 M05_53138968</t>
  </si>
  <si>
    <t>03.09.2021 08:30:00</t>
  </si>
  <si>
    <t>03.09.2021 08:30:50</t>
  </si>
  <si>
    <t>ALABAŞ TR-7 35-15-L00132_A_56398091_56398091</t>
  </si>
  <si>
    <t>03.09.2021 08:34:54</t>
  </si>
  <si>
    <t>03.09.2021 11:58:38</t>
  </si>
  <si>
    <t>SOMA DM-4/TR10 45-82-M00010_TR-11 M05_60208799</t>
  </si>
  <si>
    <t>03.09.2021 08:36:21</t>
  </si>
  <si>
    <t>03.09.2021 09:08:15</t>
  </si>
  <si>
    <t>PANCAR OSB DM-13 35-26-M00911_YATSAN M04_2335564</t>
  </si>
  <si>
    <t>03.09.2021 08:38:45</t>
  </si>
  <si>
    <t>03.09.2021 09:17:26</t>
  </si>
  <si>
    <t>ÇORTAK TR-1 45-81-M00063_945628942_945628942</t>
  </si>
  <si>
    <t>03.09.2021 08:38:53</t>
  </si>
  <si>
    <t>03.09.2021 09:37:00</t>
  </si>
  <si>
    <t>ULUCAK TM 35-28-A00002_HatBaşıAyırıcı_53133662 M13_53133662</t>
  </si>
  <si>
    <t>03.09.2021 08:43:41</t>
  </si>
  <si>
    <t>03.09.2021 09:53:45</t>
  </si>
  <si>
    <t>DM-1/12 45-71-M00031_A a1b_45143073</t>
  </si>
  <si>
    <t>03.09.2021 08:46:00</t>
  </si>
  <si>
    <t>03.09.2021 09:47:11</t>
  </si>
  <si>
    <t>KIRDAMLARI KARGACIK TR-1 45-78-M00499_49232425_56392991_56392991</t>
  </si>
  <si>
    <t>03.09.2021 08:46:40</t>
  </si>
  <si>
    <t>03.09.2021 10:37:11</t>
  </si>
  <si>
    <t>M-2908 35-02-M02908_F_56378679_56378679</t>
  </si>
  <si>
    <t>03.09.2021 08:51:36</t>
  </si>
  <si>
    <t>03.09.2021 17:00:51</t>
  </si>
  <si>
    <t>BOZCAYAKA TR-1 35-15-L00919_35-15-L00919_2365527</t>
  </si>
  <si>
    <t>03.09.2021 08:52:20</t>
  </si>
  <si>
    <t>03.09.2021 17:14:03</t>
  </si>
  <si>
    <t>BURUNCUK TR-5 35-20-L00305_6218225_56375672_56375672</t>
  </si>
  <si>
    <t>03.09.2021 08:58:00</t>
  </si>
  <si>
    <t>03.09.2021 14:29:17</t>
  </si>
  <si>
    <t>KAPANCI KÖK 45-78-L00229_KENDİRLİ-YARAŞLI L04_2108493</t>
  </si>
  <si>
    <t>03.09.2021 08:58:24</t>
  </si>
  <si>
    <t>03.09.2021 10:12:40</t>
  </si>
  <si>
    <t>ULUKENT DM-4/1 35-28-M00043_B b1b_5767553</t>
  </si>
  <si>
    <t>03.09.2021 08:58:35</t>
  </si>
  <si>
    <t>03.09.2021 17:28:12</t>
  </si>
  <si>
    <t>İLYASLAR KÖK 45-76-M00048_İLYASLAR M02_72213067</t>
  </si>
  <si>
    <t>03.09.2021 09:00:00</t>
  </si>
  <si>
    <t>03.09.2021 11:34:34</t>
  </si>
  <si>
    <t>BATTALMUSTAFA PEHLİVANLAR TR-1 45-77-L00203_A_56356301_56356301</t>
  </si>
  <si>
    <t>03.09.2021 09:01:58</t>
  </si>
  <si>
    <t>03.09.2021 10:08:28</t>
  </si>
  <si>
    <t>M-271 KARAKAYALAR DM 35-14-M00271_ÇEVREKENT M06_2097312</t>
  </si>
  <si>
    <t>03.09.2021 09:02:54</t>
  </si>
  <si>
    <t>03.09.2021 13:09:42</t>
  </si>
  <si>
    <t>ILIPINAR KÖK 35-23-M00154_ILIPINAR SULAMA ÇIKIŞI M08_67163398</t>
  </si>
  <si>
    <t>Fiziki İrtibat</t>
  </si>
  <si>
    <t>03.09.2021 09:04:00</t>
  </si>
  <si>
    <t>03.09.2021 09:50:11</t>
  </si>
  <si>
    <t>03.09.2021 09:05:03</t>
  </si>
  <si>
    <t>03.09.2021 15:45:33</t>
  </si>
  <si>
    <t>K-4301 35-07-K04301_35-07-K04301_48363990</t>
  </si>
  <si>
    <t>03.09.2021 09:05:44</t>
  </si>
  <si>
    <t>03.09.2021 16:08:06</t>
  </si>
  <si>
    <t>ULUKENT DM-4/13 35-28-M00031_35-28-M00031_66485447</t>
  </si>
  <si>
    <t>03.09.2021 09:07:00</t>
  </si>
  <si>
    <t>03.09.2021 09:26:00</t>
  </si>
  <si>
    <t>K-652 35-01-K00652_F_56358156_56358156</t>
  </si>
  <si>
    <t>03.09.2021 09:07:45</t>
  </si>
  <si>
    <t>03.09.2021 11:17:34</t>
  </si>
  <si>
    <t>EMİRALEM TR-5 35-28-M00501_953394650_953394650</t>
  </si>
  <si>
    <t>03.09.2021 09:08:31</t>
  </si>
  <si>
    <t>03.09.2021 12:43:18</t>
  </si>
  <si>
    <t>DEĞİRMENDERE DM 35-22-M00085_ÇAMÖNÜ - ATAKÖY M09_50066534</t>
  </si>
  <si>
    <t>03.09.2021 09:09:07</t>
  </si>
  <si>
    <t>03.09.2021 13:08:51</t>
  </si>
  <si>
    <t>BEYLER KÖK 45-85-L00034_TAŞKUYUCAK L03_72102935</t>
  </si>
  <si>
    <t>03.09.2021 09:09:22</t>
  </si>
  <si>
    <t>03.09.2021 17:09:04</t>
  </si>
  <si>
    <t>M-1058 35-02-M01058_TRAFO M01_2112984</t>
  </si>
  <si>
    <t>03.09.2021 09:10:00</t>
  </si>
  <si>
    <t>03.09.2021 12:27:25</t>
  </si>
  <si>
    <t>TR-2/8 45-83-L00008_48078467_56388569_56388569</t>
  </si>
  <si>
    <t>03.09.2021 09:10:52</t>
  </si>
  <si>
    <t>03.09.2021 16:36:01</t>
  </si>
  <si>
    <t>K-4537 35-07-K04537_TRAFO K03_48414027</t>
  </si>
  <si>
    <t>03.09.2021 09:11:00</t>
  </si>
  <si>
    <t>03.09.2021 09:22:50</t>
  </si>
  <si>
    <t>POYRAZDAMLARI TR-11 45-78-M00576_KEMERDAMLARI YUKARIKEMER M05_2328103</t>
  </si>
  <si>
    <t>03.09.2021 09:13:20</t>
  </si>
  <si>
    <t>03.09.2021 10:51:33</t>
  </si>
  <si>
    <t>M-2991(YATIRIM REZERVE) 35-02-M02991_A_56379004_56379004</t>
  </si>
  <si>
    <t>03.09.2021 09:14:46</t>
  </si>
  <si>
    <t>03.09.2021 18:23:17</t>
  </si>
  <si>
    <t>TR-2 35-19-L00002_B_56393845_56393845</t>
  </si>
  <si>
    <t>03.09.2021 09:16:10</t>
  </si>
  <si>
    <t>03.09.2021 11:16:42</t>
  </si>
  <si>
    <t>SOMA TR-31/1 45-82-M00104_A_56404428_56404428</t>
  </si>
  <si>
    <t>03.09.2021 09:16:41</t>
  </si>
  <si>
    <t>03.09.2021 14:53:01</t>
  </si>
  <si>
    <t>M-2353 35-03-M02353_910509568_910509568</t>
  </si>
  <si>
    <t>03.09.2021 09:18:36</t>
  </si>
  <si>
    <t>03.09.2021 13:00:53</t>
  </si>
  <si>
    <t>SOMA TR-10/1 45-82-M00071_45-82-M00071_2370311</t>
  </si>
  <si>
    <t>03.09.2021 09:19:00</t>
  </si>
  <si>
    <t>03.09.2021 12:47:27</t>
  </si>
  <si>
    <t>UĞUR UŞARER-ALİ RIZA SÜPÜREN ÖZEL TR 35-15-M00349Ö_35-15-M00349Ö_2364836</t>
  </si>
  <si>
    <t>03.09.2021 09:19:51</t>
  </si>
  <si>
    <t>03.09.2021 19:22:19</t>
  </si>
  <si>
    <t>ÖDEMİŞ İM 35-15-A00001_BOZDAĞ L26_2309738</t>
  </si>
  <si>
    <t>03.09.2021 09:21:00</t>
  </si>
  <si>
    <t>03.09.2021 11:13:43</t>
  </si>
  <si>
    <t>KARAHAYİT TR-1 35-20-L00283_35-20-L00283_2348648</t>
  </si>
  <si>
    <t>03.09.2021 09:22:28</t>
  </si>
  <si>
    <t>03.09.2021 16:51:58</t>
  </si>
  <si>
    <t>DM-3 (TR-16) 35-15-M00016_35-15-M00016_67054331</t>
  </si>
  <si>
    <t>03.09.2021 09:22:42</t>
  </si>
  <si>
    <t>03.09.2021 19:06:02</t>
  </si>
  <si>
    <t>TR-50 35-15-M00050_35-15-M00050_66575278</t>
  </si>
  <si>
    <t>03.09.2021 09:25:10</t>
  </si>
  <si>
    <t>03.09.2021 19:10:44</t>
  </si>
  <si>
    <t>SOMA-10/2 45-82-M00072_45-82-M00072_72186174</t>
  </si>
  <si>
    <t>03.09.2021 09:25:41</t>
  </si>
  <si>
    <t>03.09.2021 12:44:58</t>
  </si>
  <si>
    <t>LOKMANKUYU KÖK 35-15-L00903_DAĞITIM TRAFO LOKMANKUYU KÖK L06_67112630</t>
  </si>
  <si>
    <t>OG Kesici Arızası</t>
  </si>
  <si>
    <t>03.09.2021 09:27:48</t>
  </si>
  <si>
    <t>03.09.2021 13:29:22</t>
  </si>
  <si>
    <t>KEMERDAMLARI TR-1 45-78-M00588_45-78-M00588_2352750</t>
  </si>
  <si>
    <t>03.09.2021 09:30:05</t>
  </si>
  <si>
    <t>03.09.2021 17:38:14</t>
  </si>
  <si>
    <t>HELVACI DM-2 35-17-M00359_HATUNDERE M03_66476619</t>
  </si>
  <si>
    <t>03.09.2021 09:30:37</t>
  </si>
  <si>
    <t>03.09.2021 09:36:24</t>
  </si>
  <si>
    <t>TURGUTALP TR-4/7 45-82-M00064_TR-4/2 M02_72193382</t>
  </si>
  <si>
    <t>03.09.2021 09:30:50</t>
  </si>
  <si>
    <t>03.09.2021 12:21:02</t>
  </si>
  <si>
    <t>TR-31 35-15-M00031_35-15-M00031_2365873</t>
  </si>
  <si>
    <t>03.09.2021 09:30:59</t>
  </si>
  <si>
    <t>03.09.2021 19:17:40</t>
  </si>
  <si>
    <t>HELVACI KÖK-1 35-17-M00360_HELVACI DM-2 M03_66443930</t>
  </si>
  <si>
    <t>03.09.2021 09:31:44</t>
  </si>
  <si>
    <t>03.09.2021 10:11:45</t>
  </si>
  <si>
    <t>M-180 DALYAN ARITMA DM 35-18-M00180_950442599_950442599</t>
  </si>
  <si>
    <t>03.09.2021 09:32:08</t>
  </si>
  <si>
    <t>03.09.2021 11:07:30</t>
  </si>
  <si>
    <t>K-2846 35-07-K02846_D_56383524_56383524</t>
  </si>
  <si>
    <t>03.09.2021 09:36:50</t>
  </si>
  <si>
    <t>03.09.2021 16:06:57</t>
  </si>
  <si>
    <t>ÖDEMİŞ İM 35-15-A00001_ESKİ OVAKENT L15_2310686</t>
  </si>
  <si>
    <t>03.09.2021 09:37:23</t>
  </si>
  <si>
    <t>03.09.2021 18:18:49</t>
  </si>
  <si>
    <t>GÜMÜLDÜR DM 35-25-M00100_BARAJ M01_2309330</t>
  </si>
  <si>
    <t>03.09.2021 09:38:36</t>
  </si>
  <si>
    <t>03.09.2021 17:28:23</t>
  </si>
  <si>
    <t>TR-142 YAĞCILAR KÖK 35-19-M00142_YAĞCILAR M01_72114553</t>
  </si>
  <si>
    <t>03.09.2021 09:38:45</t>
  </si>
  <si>
    <t>03.09.2021 19:08:47</t>
  </si>
  <si>
    <t>SİYEKLİ KÖK 45-71-M00185_BORNOVA GES KÖK M01_72257558</t>
  </si>
  <si>
    <t>03.09.2021 09:39:00</t>
  </si>
  <si>
    <t>03.09.2021 17:09:00</t>
  </si>
  <si>
    <t>DM-8/10 45-71-M00287_953220211_953220211</t>
  </si>
  <si>
    <t>03.09.2021 09:40:00</t>
  </si>
  <si>
    <t>03.09.2021 10:38:15</t>
  </si>
  <si>
    <t>TR-1/40 KÖK 45-72-M00040_TR-1/42 M03_61318174</t>
  </si>
  <si>
    <t>03.09.2021 09:41:13</t>
  </si>
  <si>
    <t>03.09.2021 10:18:31</t>
  </si>
  <si>
    <t>TR-33 35-15-M00033_35-15-M00033_2365875</t>
  </si>
  <si>
    <t>03.09.2021 09:42:20</t>
  </si>
  <si>
    <t>03.09.2021 19:13:47</t>
  </si>
  <si>
    <t>DEMİRCİ KÖK 35-26-M00779_YEŞİLKÖY ENH M01_65897058</t>
  </si>
  <si>
    <t>03.09.2021 09:43:10</t>
  </si>
  <si>
    <t>03.09.2021 09:48:40</t>
  </si>
  <si>
    <t>K-4494 35-03-K04494_G_56364668_56364668</t>
  </si>
  <si>
    <t>03.09.2021 09:47:35</t>
  </si>
  <si>
    <t>03.09.2021 13:42:29</t>
  </si>
  <si>
    <t>BAYINDIR İM 35-20-A00001_CANLI L09_2313515</t>
  </si>
  <si>
    <t>03.09.2021 09:48:00</t>
  </si>
  <si>
    <t>03.09.2021 10:00:00</t>
  </si>
  <si>
    <t>_A_56399147_56399147</t>
  </si>
  <si>
    <t>03.09.2021 09:53:48</t>
  </si>
  <si>
    <t>03.09.2021 16:38:38</t>
  </si>
  <si>
    <t>_12122240_56356523_56356523</t>
  </si>
  <si>
    <t>03.09.2021 09:55:00</t>
  </si>
  <si>
    <t>03.09.2021 17:39:17</t>
  </si>
  <si>
    <t>YAYAKIRILDIK TR-1 45-72-M00241_956520980_956520980</t>
  </si>
  <si>
    <t>03.09.2021 09:55:50</t>
  </si>
  <si>
    <t>03.09.2021 17:24:30</t>
  </si>
  <si>
    <t>K-1343 35-01-K01343_35-01-K01343_2358117</t>
  </si>
  <si>
    <t>03.09.2021 10:01:40</t>
  </si>
  <si>
    <t>03.09.2021 12:08:20</t>
  </si>
  <si>
    <t>ALANKÖY TR-1 35-20-L00288_DIREK TIPI TRAFO HUCRESI H01_2045463</t>
  </si>
  <si>
    <t>03.09.2021 10:02:17</t>
  </si>
  <si>
    <t>03.09.2021 17:25:47</t>
  </si>
  <si>
    <t>TR-53 35-17-M00053_M-460 M02_66222805</t>
  </si>
  <si>
    <t>03.09.2021 10:06:14</t>
  </si>
  <si>
    <t>03.09.2021 10:11:00</t>
  </si>
  <si>
    <t>GÖBELLER TR-1 35-16-M00110_35-16-M00110_2349444</t>
  </si>
  <si>
    <t>03.09.2021 10:07:50</t>
  </si>
  <si>
    <t>03.09.2021 12:50:14</t>
  </si>
  <si>
    <t>BAŞKÖY TR-1 35-29-L00229_950320625_950320625</t>
  </si>
  <si>
    <t>03.09.2021 10:10:17</t>
  </si>
  <si>
    <t>03.09.2021 12:28:52</t>
  </si>
  <si>
    <t>M-1193 35-02-M01193_912944390_912944390</t>
  </si>
  <si>
    <t>03.09.2021 10:12:13</t>
  </si>
  <si>
    <t>03.09.2021 12:29:34</t>
  </si>
  <si>
    <t>GÜLBAHÇE TR-5 (TR-186) 35-19-L00186_915958563_915958563</t>
  </si>
  <si>
    <t>03.09.2021 10:12:31</t>
  </si>
  <si>
    <t>03.09.2021 11:58:15</t>
  </si>
  <si>
    <t>AZMAK MAHALLESİ TR-22 35-21-L00127_35-21-L00127_2354318</t>
  </si>
  <si>
    <t>03.09.2021 10:13:44</t>
  </si>
  <si>
    <t>03.09.2021 18:10:02</t>
  </si>
  <si>
    <t>SIRIMLI CINGILLAR TR-4 35-31-L00195_35-31-L00195_2364633</t>
  </si>
  <si>
    <t>03.09.2021 10:17:00</t>
  </si>
  <si>
    <t>03.09.2021 16:12:25</t>
  </si>
  <si>
    <t>DM-1/12 45-71-M00031_SB B6_45143183</t>
  </si>
  <si>
    <t>03.09.2021 11:51:53</t>
  </si>
  <si>
    <t>KOBAŞDERE TR-1 45-72-L00205_956485110_956485110</t>
  </si>
  <si>
    <t>03.09.2021 10:17:24</t>
  </si>
  <si>
    <t>03.09.2021 15:44:55</t>
  </si>
  <si>
    <t>AŞAĞIÇOBANİSA TR-12 45-71-M00097_45-71-M00097_60972150</t>
  </si>
  <si>
    <t>03.09.2021 10:18:04</t>
  </si>
  <si>
    <t>03.09.2021 12:25:02</t>
  </si>
  <si>
    <t>TAYTAN TR-6 45-78-M01294_ H_61374493</t>
  </si>
  <si>
    <t>OG Hatta Yabancı Cisim</t>
  </si>
  <si>
    <t>03.09.2021 10:19:39</t>
  </si>
  <si>
    <t>03.09.2021 11:58:27</t>
  </si>
  <si>
    <t>AŞAĞIÇOBANİSA TR-23 45-71-M00933_953197648_953197648</t>
  </si>
  <si>
    <t>03.09.2021 10:20:00</t>
  </si>
  <si>
    <t>03.09.2021 11:55:45</t>
  </si>
  <si>
    <t>K-3888 35-02-K03888_99555479_99555479</t>
  </si>
  <si>
    <t>03.09.2021 10:22:37</t>
  </si>
  <si>
    <t>03.09.2021 12:15:37</t>
  </si>
  <si>
    <t>TR-56 35-17-M00056_B B01_60812341</t>
  </si>
  <si>
    <t>03.09.2021 10:23:03</t>
  </si>
  <si>
    <t>03.09.2021 10:59:37</t>
  </si>
  <si>
    <t>K-1112 35-03-K01112_A_56377105_56377105</t>
  </si>
  <si>
    <t>03.09.2021 10:27:38</t>
  </si>
  <si>
    <t>03.09.2021 18:42:43</t>
  </si>
  <si>
    <t>DEMİRCİ KÖK 35-26-M00779_YEŞİLKÖY ENH M01_42707191</t>
  </si>
  <si>
    <t>03.09.2021 10:30:00</t>
  </si>
  <si>
    <t>03.09.2021 15:13:00</t>
  </si>
  <si>
    <t>ALİAĞA TR-43 DM 35-17-M00043_HatBaşıAyırıcı_53134056 M12_53134056</t>
  </si>
  <si>
    <t>03.09.2021 10:31:55</t>
  </si>
  <si>
    <t>03.09.2021 11:40:28</t>
  </si>
  <si>
    <t>M-1207 35-02-M01207_B_56370231_56370231</t>
  </si>
  <si>
    <t>03.09.2021 10:32:09</t>
  </si>
  <si>
    <t>03.09.2021 11:55:15</t>
  </si>
  <si>
    <t>DOĞANCI TR-8 35-31-L00333_35-31-L00333_2365001</t>
  </si>
  <si>
    <t>03.09.2021 10:40:00</t>
  </si>
  <si>
    <t>03.09.2021 13:22:17</t>
  </si>
  <si>
    <t>K-145 35-01-K00145_910687542_910687542</t>
  </si>
  <si>
    <t>03.09.2021 10:40:54</t>
  </si>
  <si>
    <t>03.09.2021 11:47:56</t>
  </si>
  <si>
    <t>M-2955(YATIRIM REZERVE) 35-01-M02955_D_56365790_56365790</t>
  </si>
  <si>
    <t>03.09.2021 10:42:06</t>
  </si>
  <si>
    <t>03.09.2021 17:21:12</t>
  </si>
  <si>
    <t>ULUCAK DM-2/1 35-27-M00335_ULUCAK DM-2 M02_72175359</t>
  </si>
  <si>
    <t>03.09.2021 10:47:00</t>
  </si>
  <si>
    <t>03.09.2021 11:22:37</t>
  </si>
  <si>
    <t>03.09.2021 10:51:39</t>
  </si>
  <si>
    <t>03.09.2021 17:27:53</t>
  </si>
  <si>
    <t>BALIKLIOVA TR-4 35-19-L00274_956670942_956670942</t>
  </si>
  <si>
    <t>03.09.2021 10:56:26</t>
  </si>
  <si>
    <t>03.09.2021 16:12:05</t>
  </si>
  <si>
    <t>ULUKENT DM-3/3 35-28-M00049_35-28-M00049_66488340</t>
  </si>
  <si>
    <t>03.09.2021 11:00:00</t>
  </si>
  <si>
    <t>03.09.2021 11:38:00</t>
  </si>
  <si>
    <t>SAĞRAKÇI TR-1 45-72-L00219_A_56406585_56406585</t>
  </si>
  <si>
    <t>03.09.2021 11:00:14</t>
  </si>
  <si>
    <t>03.09.2021 14:24:07</t>
  </si>
  <si>
    <t>TR-33 45-77-L00033_TR-34 L02_2105879</t>
  </si>
  <si>
    <t>03.09.2021 11:01:04</t>
  </si>
  <si>
    <t>03.09.2021 12:07:18</t>
  </si>
  <si>
    <t>K-2338 35-03-K02338_A_56363967_56363967</t>
  </si>
  <si>
    <t>03.09.2021 11:02:46</t>
  </si>
  <si>
    <t>03.09.2021 16:17:25</t>
  </si>
  <si>
    <t>BADEMLER TR-1 35-19-L00298_6745765_56389691_56389691</t>
  </si>
  <si>
    <t>03.09.2021 11:03:07</t>
  </si>
  <si>
    <t>03.09.2021 12:40:55</t>
  </si>
  <si>
    <t>ÇAMYAYLA TR-1 45-81-M00181_45-81-M00181_2375149</t>
  </si>
  <si>
    <t>03.09.2021 11:16:57</t>
  </si>
  <si>
    <t>03.09.2021 12:39:56</t>
  </si>
  <si>
    <t>ÇOBANKÖY TR-1 35-29-L00507_967155502_967155502</t>
  </si>
  <si>
    <t>03.09.2021 11:24:50</t>
  </si>
  <si>
    <t>03.09.2021 14:36:36</t>
  </si>
  <si>
    <t>TR-2/98 45-83-M00780_TR-2/100 L02_2327927</t>
  </si>
  <si>
    <t>03.09.2021 11:31:00</t>
  </si>
  <si>
    <t>03.09.2021 12:54:04</t>
  </si>
  <si>
    <t>EMENLER TR-2 35-31-L00138_47840969_56390465_56390465</t>
  </si>
  <si>
    <t>03.09.2021 11:32:03</t>
  </si>
  <si>
    <t>03.09.2021 19:05:12</t>
  </si>
  <si>
    <t>03.09.2021 11:43:29</t>
  </si>
  <si>
    <t>03.09.2021 12:09:40</t>
  </si>
  <si>
    <t>OVAKENT İM 35-15-A00003_TR-2 M05_2057385</t>
  </si>
  <si>
    <t>03.09.2021 11:43:53</t>
  </si>
  <si>
    <t>03.09.2021 12:09:28</t>
  </si>
  <si>
    <t>L-434 MENDERES BP 35-18-L00434_950456903_950456903</t>
  </si>
  <si>
    <t>03.09.2021 11:43:54</t>
  </si>
  <si>
    <t>03.09.2021 14:13:31</t>
  </si>
  <si>
    <t>KOLDERE TR-6 45-80-M00054_KOLDERE TR-3 M03_72196781</t>
  </si>
  <si>
    <t>03.09.2021 11:45:00</t>
  </si>
  <si>
    <t>03.09.2021 12:22:17</t>
  </si>
  <si>
    <t>TR-56 35-17-M00056__56390049_56390049</t>
  </si>
  <si>
    <t>03.09.2021 11:45:19</t>
  </si>
  <si>
    <t>03.09.2021 12:48:09</t>
  </si>
  <si>
    <t>BALLICA İM 45-72-A00005_HAMİDİYE L07_2095866</t>
  </si>
  <si>
    <t>03.09.2021 11:45:40</t>
  </si>
  <si>
    <t>03.09.2021 12:30:00</t>
  </si>
  <si>
    <t>TAT DM 35-26-M00070_BESAN M07_64662436</t>
  </si>
  <si>
    <t>03.09.2021 11:46:00</t>
  </si>
  <si>
    <t>03.09.2021 15:53:25</t>
  </si>
  <si>
    <t>03.09.2021 11:49:32</t>
  </si>
  <si>
    <t>03.09.2021 18:43:56</t>
  </si>
  <si>
    <t>CEVİZALAN TR-3 35-15-L01018_35-15-L01018_2365057</t>
  </si>
  <si>
    <t>03.09.2021 11:52:26</t>
  </si>
  <si>
    <t>03.09.2021 15:21:28</t>
  </si>
  <si>
    <t>KELLETEPE KÖK 35-31-L00035_SULUDERE KÖK L05_72230945</t>
  </si>
  <si>
    <t>03.09.2021 11:54:04</t>
  </si>
  <si>
    <t>03.09.2021 13:49:36</t>
  </si>
  <si>
    <t>EĞRİLİMAN TR-1 35-21-L00098_953368925_953368925</t>
  </si>
  <si>
    <t>03.09.2021 12:00:47</t>
  </si>
  <si>
    <t>03.09.2021 19:14:40</t>
  </si>
  <si>
    <t>ÇANDARLI TR-6 35-30-M00006_E_56363325_56363325</t>
  </si>
  <si>
    <t>03.09.2021 12:03:30</t>
  </si>
  <si>
    <t>03.09.2021 14:55:58</t>
  </si>
  <si>
    <t>AKGEDİK KÖK-3 45-71-M00164_GÜRLE M04_55994735</t>
  </si>
  <si>
    <t>03.09.2021 12:09:00</t>
  </si>
  <si>
    <t>03.09.2021 14:55:41</t>
  </si>
  <si>
    <t>TİRE DM-2/4 35-29-L00023_48395460_56387302_56387302</t>
  </si>
  <si>
    <t>03.09.2021 12:13:09</t>
  </si>
  <si>
    <t>03.09.2021 15:47:37</t>
  </si>
  <si>
    <t>SARIGÖL TR-48/A 45-79-M00495_945558456_945558456</t>
  </si>
  <si>
    <t>03.09.2021 12:15:00</t>
  </si>
  <si>
    <t>03.09.2021 13:58:18</t>
  </si>
  <si>
    <t>03.09.2021 12:18:13</t>
  </si>
  <si>
    <t>03.09.2021 12:30:53</t>
  </si>
  <si>
    <t>L-325 (ALBAYRAK) 35-18-L00325_950449961_950449961</t>
  </si>
  <si>
    <t>03.09.2021 12:21:38</t>
  </si>
  <si>
    <t>03.09.2021 13:02:40</t>
  </si>
  <si>
    <t>DM-2/4 35-26-M00826_956632174_956632174</t>
  </si>
  <si>
    <t>03.09.2021 12:27:48</t>
  </si>
  <si>
    <t>03.09.2021 13:44:53</t>
  </si>
  <si>
    <t>03.09.2021 12:32:57</t>
  </si>
  <si>
    <t>03.09.2021 12:34:48</t>
  </si>
  <si>
    <t>KINIK TR-14 KÖK 35-24-L00014__72410325_72410325</t>
  </si>
  <si>
    <t>03.09.2021 12:34:18</t>
  </si>
  <si>
    <t>03.09.2021 14:02:03</t>
  </si>
  <si>
    <t>M-1542 35-01-M01542_910970066_910970066</t>
  </si>
  <si>
    <t>03.09.2021 12:36:43</t>
  </si>
  <si>
    <t>03.09.2021 14:11:16</t>
  </si>
  <si>
    <t>K-342 35-02-K00342_99865932_99865932</t>
  </si>
  <si>
    <t>03.09.2021 12:40:12</t>
  </si>
  <si>
    <t>03.09.2021 14:58:59</t>
  </si>
  <si>
    <t>HACIKARACALAR TR-1 45-81-M00102_A_56398790_56398790</t>
  </si>
  <si>
    <t>03.09.2021 12:51:12</t>
  </si>
  <si>
    <t>03.09.2021 18:48:17</t>
  </si>
  <si>
    <t>03.09.2021 12:56:48</t>
  </si>
  <si>
    <t>03.09.2021 18:49:15</t>
  </si>
  <si>
    <t>03.09.2021 13:01:37</t>
  </si>
  <si>
    <t>03.09.2021 13:17:57</t>
  </si>
  <si>
    <t>03.09.2021 13:01:43</t>
  </si>
  <si>
    <t>03.09.2021 13:17:47</t>
  </si>
  <si>
    <t>ÇANDARLI DM-TR-20 35-30-M00020_DENİZKÖY KÖYLER M04_72352815</t>
  </si>
  <si>
    <t>03.09.2021 13:02:10</t>
  </si>
  <si>
    <t>03.09.2021 13:02:30</t>
  </si>
  <si>
    <t>KARABULU TR-1 35-31-L00348_47897795_56392372_56392372</t>
  </si>
  <si>
    <t>03.09.2021 13:08:43</t>
  </si>
  <si>
    <t>03.09.2021 21:55:54</t>
  </si>
  <si>
    <t>EMİRALEM TR-4 35-28-M00502_C_56357689_56357689</t>
  </si>
  <si>
    <t>03.09.2021 13:09:57</t>
  </si>
  <si>
    <t>03.09.2021 14:55:59</t>
  </si>
  <si>
    <t>M-2373 35-02-M02373_910152788_910152788</t>
  </si>
  <si>
    <t>03.09.2021 13:15:13</t>
  </si>
  <si>
    <t>03.09.2021 14:56:22</t>
  </si>
  <si>
    <t>SOMA TR-13 45-82-M00013_A_56401812_56401812</t>
  </si>
  <si>
    <t>03.09.2021 13:16:41</t>
  </si>
  <si>
    <t>03.09.2021 14:32:53</t>
  </si>
  <si>
    <t>KARAOBA TR-1 45-77-L00129_945498563_945498563</t>
  </si>
  <si>
    <t>03.09.2021 13:17:05</t>
  </si>
  <si>
    <t>03.09.2021 14:30:43</t>
  </si>
  <si>
    <t>BÜYÜKKÖMÜRCÜ TR-1 35-29-L00335_B_56381238_56381238</t>
  </si>
  <si>
    <t>03.09.2021 13:19:02</t>
  </si>
  <si>
    <t>03.09.2021 15:39:43</t>
  </si>
  <si>
    <t>MENEMEN DM-3/13 35-28-M00722_953375633_953375633</t>
  </si>
  <si>
    <t>03.09.2021 13:22:00</t>
  </si>
  <si>
    <t>03.09.2021 14:33:52</t>
  </si>
  <si>
    <t>DOĞANCI TR-3 35-31-L00336_47796974_56352957_56352957</t>
  </si>
  <si>
    <t>03.09.2021 13:25:00</t>
  </si>
  <si>
    <t>03.09.2021 15:10:03</t>
  </si>
  <si>
    <t>K-4590 35-01-K04590_C_56355028_56355028</t>
  </si>
  <si>
    <t>03.09.2021 13:34:00</t>
  </si>
  <si>
    <t>03.09.2021 14:36:10</t>
  </si>
  <si>
    <t>YAŞAR SÖKELİOĞLU-1 35-20-L00099_9752189_56360399_56360399</t>
  </si>
  <si>
    <t>03.09.2021 13:55:18</t>
  </si>
  <si>
    <t>03.09.2021 15:39:31</t>
  </si>
  <si>
    <t>İLHAMİ İKİZ VE ARK. TR 35-24-M00067_35-24-M00067_2370450</t>
  </si>
  <si>
    <t>03.09.2021 13:59:36</t>
  </si>
  <si>
    <t>03.09.2021 15:26:09</t>
  </si>
  <si>
    <t>BADEMLİ KARAHAYIT MEV. TR-28 35-15-L01041_35-15-L01041_2364712</t>
  </si>
  <si>
    <t>03.09.2021 14:05:22</t>
  </si>
  <si>
    <t>03.09.2021 16:08:50</t>
  </si>
  <si>
    <t>L-289 DEMET AKBAĞ TRAFO 35-18-L00289_950447643_950447643</t>
  </si>
  <si>
    <t>03.09.2021 14:05:23</t>
  </si>
  <si>
    <t>03.09.2021 15:46:28</t>
  </si>
  <si>
    <t>TR-2/3 45-83-L00003_48137784_56395641_56395641</t>
  </si>
  <si>
    <t>03.09.2021 14:07:37</t>
  </si>
  <si>
    <t>03.09.2021 18:23:49</t>
  </si>
  <si>
    <t>K-2572 35-01-K02572_911451772_911451772</t>
  </si>
  <si>
    <t>03.09.2021 14:07:55</t>
  </si>
  <si>
    <t>03.09.2021 17:18:30</t>
  </si>
  <si>
    <t>ZEYTİNDAĞ TR-3 35-16-M00005_DIREK TIPI TRAFO HUCRESI H01_2045112</t>
  </si>
  <si>
    <t>03.09.2021 14:18:28</t>
  </si>
  <si>
    <t>03.09.2021 15:24:29</t>
  </si>
  <si>
    <t>UZUNKÖY TR-2 35-31-L00143_47827445_56389534_56389534</t>
  </si>
  <si>
    <t>03.09.2021 14:19:21</t>
  </si>
  <si>
    <t>03.09.2021 20:40:03</t>
  </si>
  <si>
    <t>ÖZBEK TR-5 35-19-M00235_9484855_56378096_56378096</t>
  </si>
  <si>
    <t>03.09.2021 14:25:25</t>
  </si>
  <si>
    <t>03.09.2021 15:57:03</t>
  </si>
  <si>
    <t>K-821 35-03-K00821_910199695_910199695</t>
  </si>
  <si>
    <t>03.09.2021 14:29:20</t>
  </si>
  <si>
    <t>03.09.2021 16:04:54</t>
  </si>
  <si>
    <t>BAKIR MERKEZ TR-1 35-32-L00057_B_72224660_72224660</t>
  </si>
  <si>
    <t>03.09.2021 14:38:20</t>
  </si>
  <si>
    <t>03.09.2021 17:08:20</t>
  </si>
  <si>
    <t>TR-7 35-26-M00007_956614445_956614445</t>
  </si>
  <si>
    <t>03.09.2021 14:39:37</t>
  </si>
  <si>
    <t>03.09.2021 17:18:39</t>
  </si>
  <si>
    <t>K-2626 35-02-K02626_910140996_910140996</t>
  </si>
  <si>
    <t>03.09.2021 14:43:50</t>
  </si>
  <si>
    <t>03.09.2021 16:14:40</t>
  </si>
  <si>
    <t>03.09.2021 14:48:19</t>
  </si>
  <si>
    <t>03.09.2021 19:32:02</t>
  </si>
  <si>
    <t>BADEMLİ TR-2 35-30-L00099_D_56353386_56353386</t>
  </si>
  <si>
    <t>03.09.2021 14:52:52</t>
  </si>
  <si>
    <t>03.09.2021 20:06:29</t>
  </si>
  <si>
    <t>AHMETBEYLER DM 35-16-M00154_HatBaşıAyırıcı_53139430 M04_53139430</t>
  </si>
  <si>
    <t>03.09.2021 14:55:00</t>
  </si>
  <si>
    <t>03.09.2021 15:55:51</t>
  </si>
  <si>
    <t>DOĞANCI TR-13 35-31-L00368_35-31-L00368_2365638</t>
  </si>
  <si>
    <t>03.09.2021 14:57:09</t>
  </si>
  <si>
    <t>03.09.2021 19:18:36</t>
  </si>
  <si>
    <t>03.09.2021 14:59:10</t>
  </si>
  <si>
    <t>03.09.2021 15:15:03</t>
  </si>
  <si>
    <t>TİRE TM 35-29-A00003_TİRE-1 M23_2313888</t>
  </si>
  <si>
    <t>03.09.2021 15:00:00</t>
  </si>
  <si>
    <t>03.09.2021 15:10:00</t>
  </si>
  <si>
    <t>ÇANDARLI TR-21 35-30-M00021_CANTEK M02_72081435</t>
  </si>
  <si>
    <t>OG Hatta Ağaç Kesimi</t>
  </si>
  <si>
    <t>03.09.2021 15:00:30</t>
  </si>
  <si>
    <t>03.09.2021 15:37:00</t>
  </si>
  <si>
    <t>ZEYTİNDAĞ DM 35-16-M00138_ZEYTİNDAĞ M05_76071852</t>
  </si>
  <si>
    <t>03.09.2021 15:02:20</t>
  </si>
  <si>
    <t>03.09.2021 15:21:12</t>
  </si>
  <si>
    <t>TAŞLIYATAK CEBECİLER TR-4 35-31-L00367_47791929_56352003_56352003</t>
  </si>
  <si>
    <t>03.09.2021 15:06:40</t>
  </si>
  <si>
    <t>03.09.2021 19:33:54</t>
  </si>
  <si>
    <t>POYRAZ KÖK 45-78-M00651_POYRAZ MERKEZ-BOZAĞAÇ M03_2307304</t>
  </si>
  <si>
    <t>03.09.2021 15:33:09</t>
  </si>
  <si>
    <t>03.09.2021 16:46:16</t>
  </si>
  <si>
    <t>YAĞCILAR KÖK 45-71-M00179_HatBaşıAyırıcı_53135847 M04_53135847</t>
  </si>
  <si>
    <t>03.09.2021 15:43:50</t>
  </si>
  <si>
    <t>03.09.2021 15:44:40</t>
  </si>
  <si>
    <t>K-2872 35-08-K02872_35-08-K02872_41983826</t>
  </si>
  <si>
    <t>03.09.2021 15:45:02</t>
  </si>
  <si>
    <t>03.09.2021 16:55:04</t>
  </si>
  <si>
    <t>ÇAMKÖY TR-1 35-16-L00259_47532966_56397421_56397421</t>
  </si>
  <si>
    <t>03.09.2021 15:52:15</t>
  </si>
  <si>
    <t>03.09.2021 18:51:33</t>
  </si>
  <si>
    <t>M-1843 35-02-M01843_910105401_910105401</t>
  </si>
  <si>
    <t>03.09.2021 15:58:30</t>
  </si>
  <si>
    <t>03.09.2021 17:01:13</t>
  </si>
  <si>
    <t>ÇAYLI TR-9 35-15-L00202_B_56369645_56369645</t>
  </si>
  <si>
    <t>03.09.2021 16:00:39</t>
  </si>
  <si>
    <t>03.09.2021 18:11:25</t>
  </si>
  <si>
    <t>BAHÇELİ TR-2 45-73-M00433_C_56400896_56400896</t>
  </si>
  <si>
    <t>03.09.2021 16:07:03</t>
  </si>
  <si>
    <t>03.09.2021 21:28:09</t>
  </si>
  <si>
    <t>BAKIR MERKEZ TR-1 35-32-L00057_A_72224661_72224661</t>
  </si>
  <si>
    <t>03.09.2021 16:08:48</t>
  </si>
  <si>
    <t>03.09.2021 17:01:01</t>
  </si>
  <si>
    <t>İNECİK TR-1 35-21-L00121__79262419_79262419</t>
  </si>
  <si>
    <t>03.09.2021 16:09:57</t>
  </si>
  <si>
    <t>03.09.2021 20:32:10</t>
  </si>
  <si>
    <t>YILDIZ TR-1 PEHLİVANLAR 45-81-M00039_C_56402591_56402591</t>
  </si>
  <si>
    <t>03.09.2021 16:15:28</t>
  </si>
  <si>
    <t>03.09.2021 17:50:34</t>
  </si>
  <si>
    <t>İ.İHSAN KURU SULAMA GRUBU 35-29-M00366_35-29-M00366_2373911</t>
  </si>
  <si>
    <t>03.09.2021 16:16:29</t>
  </si>
  <si>
    <t>03.09.2021 17:15:50</t>
  </si>
  <si>
    <t>L-47 DENİZKENT SİTESİ 35-14-L00047_956639889_956639889</t>
  </si>
  <si>
    <t>03.09.2021 16:17:51</t>
  </si>
  <si>
    <t>03.09.2021 20:47:18</t>
  </si>
  <si>
    <t>KARABULU TR-5 35-31-L00352_47897589_56394117_56394117</t>
  </si>
  <si>
    <t>03.09.2021 16:21:23</t>
  </si>
  <si>
    <t>03.09.2021 22:32:34</t>
  </si>
  <si>
    <t>SOFTALAR TR-1 45-75-M00207_C_56386592_56386592</t>
  </si>
  <si>
    <t>03.09.2021 16:25:47</t>
  </si>
  <si>
    <t>03.09.2021 17:47:10</t>
  </si>
  <si>
    <t>ÇAMYAYLA TR-1 45-81-M00181_B_56384158_56384158</t>
  </si>
  <si>
    <t>03.09.2021 16:30:54</t>
  </si>
  <si>
    <t>03.09.2021 20:38:46</t>
  </si>
  <si>
    <t>TR-16 45-78-L00016_953301016_953301016</t>
  </si>
  <si>
    <t>03.09.2021 16:33:59</t>
  </si>
  <si>
    <t>03.09.2021 17:18:43</t>
  </si>
  <si>
    <t>GÖZLET TR-1 45-80-M00129_956543786_956543786</t>
  </si>
  <si>
    <t>03.09.2021 16:36:31</t>
  </si>
  <si>
    <t>03.09.2021 21:48:15</t>
  </si>
  <si>
    <t>MURADİYE TR-3/B 45-71-M00206_953243226_953243226</t>
  </si>
  <si>
    <t>03.09.2021 16:37:00</t>
  </si>
  <si>
    <t>03.09.2021 18:41:53</t>
  </si>
  <si>
    <t>ELMACIK TR-1 45-73-M00423_45-73-M00423_2354545</t>
  </si>
  <si>
    <t>03.09.2021 16:40:19</t>
  </si>
  <si>
    <t>03.09.2021 20:26:37</t>
  </si>
  <si>
    <t>CABBAR DM 45-73-M00100_KÖYLER ÇIKIŞI M04_2057594</t>
  </si>
  <si>
    <t>03.09.2021 16:43:31</t>
  </si>
  <si>
    <t>03.09.2021 17:06:35</t>
  </si>
  <si>
    <t>TR-1/45 45-72-M00045_E_56389931_56389931</t>
  </si>
  <si>
    <t>03.09.2021 16:55:14</t>
  </si>
  <si>
    <t>03.09.2021 20:33:59</t>
  </si>
  <si>
    <t>DM-20/08 45-71-M00419_G G01_60600276</t>
  </si>
  <si>
    <t>03.09.2021 17:04:35</t>
  </si>
  <si>
    <t>03.09.2021 18:34:16</t>
  </si>
  <si>
    <t>YILMAZ İM 45-78-A00003_TR-2 (15.8) L02_2108822</t>
  </si>
  <si>
    <t>03.09.2021 17:08:44</t>
  </si>
  <si>
    <t>03.09.2021 17:33:11</t>
  </si>
  <si>
    <t>BATTAL MUSTAFA İMAMLAR TR 45-77-L00190_A_56355933_56355933</t>
  </si>
  <si>
    <t>03.09.2021 17:10:24</t>
  </si>
  <si>
    <t>03.09.2021 19:17:55</t>
  </si>
  <si>
    <t>YENİCEKÖY TR-2 45-72-L00183_C_56391271_56391271</t>
  </si>
  <si>
    <t>03.09.2021 17:17:35</t>
  </si>
  <si>
    <t>03.09.2021 19:03:56</t>
  </si>
  <si>
    <t>GÜMÜLCELİ TR-2 45-80-M00109_956543473_956543473</t>
  </si>
  <si>
    <t>03.09.2021 17:17:49</t>
  </si>
  <si>
    <t>03.09.2021 21:25:46</t>
  </si>
  <si>
    <t>K-4439 35-02-K04439_B_56362833_56362833</t>
  </si>
  <si>
    <t>03.09.2021 17:22:40</t>
  </si>
  <si>
    <t>03.09.2021 19:13:41</t>
  </si>
  <si>
    <t>MIDIKLI KÖK 45-81-M00043_KINIK M03_2101974</t>
  </si>
  <si>
    <t>03.09.2021 17:27:34</t>
  </si>
  <si>
    <t>03.09.2021 17:28:04</t>
  </si>
  <si>
    <t>TR-1/72 45-72-M00072_B_56390418_56390418</t>
  </si>
  <si>
    <t>03.09.2021 17:32:13</t>
  </si>
  <si>
    <t>03.09.2021 19:53:20</t>
  </si>
  <si>
    <t>BÜYÜKBELEN KÖK 45-80-M00066_ÇULLU GÖRECE ENH M03_72191842</t>
  </si>
  <si>
    <t>03.09.2021 17:33:35</t>
  </si>
  <si>
    <t>03.09.2021 18:47:32</t>
  </si>
  <si>
    <t>_C_56363162_56363162</t>
  </si>
  <si>
    <t>03.09.2021 17:35:05</t>
  </si>
  <si>
    <t>03.09.2021 22:49:34</t>
  </si>
  <si>
    <t>BEBEKLİ TR-2 45-77-L00197_945493296_945493296</t>
  </si>
  <si>
    <t>03.09.2021 17:35:38</t>
  </si>
  <si>
    <t>03.09.2021 20:15:00</t>
  </si>
  <si>
    <t>YILMAZ İM 45-78-A00003_AYTEKİN ŞENER L01_2108825</t>
  </si>
  <si>
    <t>03.09.2021 17:36:03</t>
  </si>
  <si>
    <t>03.09.2021 18:47:22</t>
  </si>
  <si>
    <t>BEYAZKENT SİTESİ 35-30-M00343_955307135_955307135</t>
  </si>
  <si>
    <t>03.09.2021 17:36:43</t>
  </si>
  <si>
    <t>03.09.2021 18:50:07</t>
  </si>
  <si>
    <t>L-47 DENİZKENT SİTESİ 35-14-L00047_956639914_956639914</t>
  </si>
  <si>
    <t>03.09.2021 17:37:22</t>
  </si>
  <si>
    <t>03.09.2021 21:30:49</t>
  </si>
  <si>
    <t>KIRANKÖY ALANYAKA TR-1 45-75-M00189_C_56385924_56385924</t>
  </si>
  <si>
    <t>03.09.2021 17:37:40</t>
  </si>
  <si>
    <t>03.09.2021 18:59:28</t>
  </si>
  <si>
    <t>L-476 MAMURBABA YENİ KABİN 35-18-L00476_950451260_950451260</t>
  </si>
  <si>
    <t>03.09.2021 17:37:45</t>
  </si>
  <si>
    <t>03.09.2021 19:03:10</t>
  </si>
  <si>
    <t>TR-13 35-27-M00013_TR-17 M03_72169859</t>
  </si>
  <si>
    <t>03.09.2021 17:38:34</t>
  </si>
  <si>
    <t>03.09.2021 18:39:54</t>
  </si>
  <si>
    <t>M-1965 35-02-M01965_C_56380113_56380113</t>
  </si>
  <si>
    <t>03.09.2021 17:39:54</t>
  </si>
  <si>
    <t>03.09.2021 20:05:11</t>
  </si>
  <si>
    <t>SELÇUK İM/DM 35-13-A00004_BELEVİ (ARSLANLAR-2) M13_65986278</t>
  </si>
  <si>
    <t>03.09.2021 17:41:21</t>
  </si>
  <si>
    <t>03.09.2021 17:56:04</t>
  </si>
  <si>
    <t>K-240 35-01-K00240_912280399_912280399</t>
  </si>
  <si>
    <t>03.09.2021 17:46:55</t>
  </si>
  <si>
    <t>03.09.2021 22:12:50</t>
  </si>
  <si>
    <t>UĞURLU KÖK 45-86-M00045_HatBaşıAyırıcı_53135182 M02_53135182</t>
  </si>
  <si>
    <t>03.09.2021 17:52:00</t>
  </si>
  <si>
    <t>03.09.2021 17:52:24</t>
  </si>
  <si>
    <t>03.09.2021 17:57:50</t>
  </si>
  <si>
    <t>03.09.2021 19:04:08</t>
  </si>
  <si>
    <t>BALABANLI DM 35-15-M00280_KIZILCAAVLU M05_72306394</t>
  </si>
  <si>
    <t>03.09.2021 18:03:19</t>
  </si>
  <si>
    <t>03.09.2021 18:40:16</t>
  </si>
  <si>
    <t>BÜYÜKBELEN TR-6 45-80-M00069_45-80-M00069_72193098</t>
  </si>
  <si>
    <t>03.09.2021 18:17:39</t>
  </si>
  <si>
    <t>03.09.2021 18:59:27</t>
  </si>
  <si>
    <t>PİRENTEPE TR-1 35-22-M00270_955282831_955282831</t>
  </si>
  <si>
    <t>03.09.2021 18:22:53</t>
  </si>
  <si>
    <t>03.09.2021 19:06:21</t>
  </si>
  <si>
    <t>TR-2 45-78-L00002_953265199_953265199</t>
  </si>
  <si>
    <t>03.09.2021 18:23:20</t>
  </si>
  <si>
    <t>03.09.2021 19:18:25</t>
  </si>
  <si>
    <t>OĞLANANASI TR-2 35-22-M00255_A_56353716_56353716</t>
  </si>
  <si>
    <t>03.09.2021 18:27:16</t>
  </si>
  <si>
    <t>03.09.2021 20:13:33</t>
  </si>
  <si>
    <t>KARABULU TR-2 35-31-L00349_47897557_56394077_56394077</t>
  </si>
  <si>
    <t>03.09.2021 18:37:00</t>
  </si>
  <si>
    <t>03.09.2021 23:23:17</t>
  </si>
  <si>
    <t>ARSLANLAR TM 35-26-A00004_KÖYLER-1 L42_2057981</t>
  </si>
  <si>
    <t>03.09.2021 18:56:04</t>
  </si>
  <si>
    <t>03.09.2021 19:06:00</t>
  </si>
  <si>
    <t>KIRMAHALLE  TR-12 35-28-M00271_35-28-M00271_2351707</t>
  </si>
  <si>
    <t>03.09.2021 18:58:30</t>
  </si>
  <si>
    <t>03.09.2021 19:44:53</t>
  </si>
  <si>
    <t>ARSLANLAR TM 35-26-A00004_BEŞİKÇİOĞLU M21_2307689</t>
  </si>
  <si>
    <t>OG Atlama(Jumper) Arızası</t>
  </si>
  <si>
    <t>03.09.2021 19:06:28</t>
  </si>
  <si>
    <t>03.09.2021 21:43:04</t>
  </si>
  <si>
    <t>KAPAKLI DM 45-72-M00309_RAHMİYE-1 TARIMSAL SULAMA M06_2099423</t>
  </si>
  <si>
    <t>03.09.2021 19:10:03</t>
  </si>
  <si>
    <t>03.09.2021 23:12:13</t>
  </si>
  <si>
    <t>03.09.2021 19:16:04</t>
  </si>
  <si>
    <t>03.09.2021 19:28:21</t>
  </si>
  <si>
    <t>EĞERCİ TR-1 35-26-L00167_DIREK TIPI TRAFO HUCRESI H01_2040538</t>
  </si>
  <si>
    <t>03.09.2021 19:17:23</t>
  </si>
  <si>
    <t>03.09.2021 21:19:55</t>
  </si>
  <si>
    <t>EMENLER TR-2 35-31-L00138_47840968_56391517_56391517</t>
  </si>
  <si>
    <t>03.09.2021 19:19:00</t>
  </si>
  <si>
    <t>03.09.2021 22:08:57</t>
  </si>
  <si>
    <t>TELEKLER TR-1 35-28-M00276_DIREK TIPI TRAFO HUCRESI H01_2110246</t>
  </si>
  <si>
    <t>03.09.2021 19:19:55</t>
  </si>
  <si>
    <t>03.09.2021 21:35:11</t>
  </si>
  <si>
    <t>HACIRAHMANLI TR-1 KÖK 45-80-M00070_İSHAKÇELEBİ M04_72197690</t>
  </si>
  <si>
    <t>03.09.2021 19:21:34</t>
  </si>
  <si>
    <t>03.09.2021 20:06:51</t>
  </si>
  <si>
    <t>OĞLANANASI TR-9 35-22-M00262_DIREK TIPI TRAFO HUCRESI H01_2112509</t>
  </si>
  <si>
    <t>03.09.2021 19:27:59</t>
  </si>
  <si>
    <t>03.09.2021 21:13:03</t>
  </si>
  <si>
    <t>K-240 35-01-K00240_35-01-K00240_2367486</t>
  </si>
  <si>
    <t>03.09.2021 19:30:41</t>
  </si>
  <si>
    <t>03.09.2021 20:18:11</t>
  </si>
  <si>
    <t>03.09.2021 19:32:07</t>
  </si>
  <si>
    <t>03.09.2021 23:17:11</t>
  </si>
  <si>
    <t>BELENYAKA TR-7 45-73-M00665_E_56407032_56407032</t>
  </si>
  <si>
    <t>03.09.2021 19:38:41</t>
  </si>
  <si>
    <t>03.09.2021 23:28:16</t>
  </si>
  <si>
    <t>_B_56383199_56383199</t>
  </si>
  <si>
    <t>03.09.2021 19:41:16</t>
  </si>
  <si>
    <t>03.09.2021 21:43:43</t>
  </si>
  <si>
    <t>YEŞİLOVA TR-1 45-78-M01058_49347103_56387750_56387750</t>
  </si>
  <si>
    <t>03.09.2021 19:42:56</t>
  </si>
  <si>
    <t>03.09.2021 20:51:37</t>
  </si>
  <si>
    <t>YILMAZ İM 45-78-A00003_HatBaşıAyırıcı_53140496 L01_53140496</t>
  </si>
  <si>
    <t>03.09.2021 19:44:30</t>
  </si>
  <si>
    <t>03.09.2021 21:36:07</t>
  </si>
  <si>
    <t>KONAKLI TR-2 35-15-L00918_48652852_56370689_56370689</t>
  </si>
  <si>
    <t>03.09.2021 19:49:05</t>
  </si>
  <si>
    <t>03.09.2021 23:38:57</t>
  </si>
  <si>
    <t>TR-155 45-78-L00155_953263465_953263465</t>
  </si>
  <si>
    <t>03.09.2021 19:52:14</t>
  </si>
  <si>
    <t>03.09.2021 20:21:51</t>
  </si>
  <si>
    <t>SÖĞÜTÖREN TR-3 35-20-L00349_35-20-L00349_2359209</t>
  </si>
  <si>
    <t>03.09.2021 19:52:24</t>
  </si>
  <si>
    <t>03.09.2021 20:26:15</t>
  </si>
  <si>
    <t>ŞEYHDAVUTLAR TR-5 NAMAZGAH 45-79-M00496_A_56381569_56381569</t>
  </si>
  <si>
    <t>03.09.2021 19:56:32</t>
  </si>
  <si>
    <t>03.09.2021 22:15:41</t>
  </si>
  <si>
    <t>AKÖREN TR-19 KÖK 45-78-M00974_ALAŞEHİR M04_66244783</t>
  </si>
  <si>
    <t>03.09.2021 19:59:00</t>
  </si>
  <si>
    <t>03.09.2021 19:59:34</t>
  </si>
  <si>
    <t>ÇAYKÖY TR-1 45-78-L00429_49322405_56393166_56393166</t>
  </si>
  <si>
    <t>03.09.2021 20:08:49</t>
  </si>
  <si>
    <t>03.09.2021 22:06:10</t>
  </si>
  <si>
    <t>KIZLARALANI TR-2 45-72-L00713_915867866_915867866</t>
  </si>
  <si>
    <t>03.09.2021 20:10:06</t>
  </si>
  <si>
    <t>03.09.2021 23:01:47</t>
  </si>
  <si>
    <t>03.09.2021 20:41:00</t>
  </si>
  <si>
    <t>03.09.2021 21:14:30</t>
  </si>
  <si>
    <t>M-333 35-02-M00333_B_56377492_56377492</t>
  </si>
  <si>
    <t>03.09.2021 20:47:15</t>
  </si>
  <si>
    <t>03.09.2021 22:25:13</t>
  </si>
  <si>
    <t>BİMEYKO TR-2 35-30-M00049_955324517_955324517</t>
  </si>
  <si>
    <t>03.09.2021 20:55:22</t>
  </si>
  <si>
    <t>04.09.2021 01:49:27</t>
  </si>
  <si>
    <t>03.09.2021 21:02:02</t>
  </si>
  <si>
    <t>03.09.2021 21:26:48</t>
  </si>
  <si>
    <t>M-1814 KISIK DM-1 35-22-M00095_SULAMA M15_72099859</t>
  </si>
  <si>
    <t>03.09.2021 21:10:00</t>
  </si>
  <si>
    <t>03.09.2021 21:19:39</t>
  </si>
  <si>
    <t>PİYADELER KÖK 45-73-M00136_ŞAHYAR M03_66674814</t>
  </si>
  <si>
    <t>03.09.2021 21:13:35</t>
  </si>
  <si>
    <t>03.09.2021 21:16:00</t>
  </si>
  <si>
    <t>SÜLEYMANLI KÖK 35-28-M00606_BOZALAN M04_66870996</t>
  </si>
  <si>
    <t>03.09.2021 21:18:40</t>
  </si>
  <si>
    <t>03.09.2021 21:34:32</t>
  </si>
  <si>
    <t>DEREKÖY TR-1 35-20-L00255_955208254_955208254</t>
  </si>
  <si>
    <t>03.09.2021 21:21:55</t>
  </si>
  <si>
    <t>03.09.2021 23:13:36</t>
  </si>
  <si>
    <t>SARISU TR-4 35-31-L00082_47816467_56352592_56352592</t>
  </si>
  <si>
    <t>03.09.2021 21:27:26</t>
  </si>
  <si>
    <t>04.09.2021 02:14:31</t>
  </si>
  <si>
    <t>DERBENT İM-DM 45-83-A00004_MANİSA-1 M03_2099895</t>
  </si>
  <si>
    <t>03.09.2021 21:28:54</t>
  </si>
  <si>
    <t>03.09.2021 22:27:00</t>
  </si>
  <si>
    <t>VİLLAKENT TR-5 35-28-M00382_953372297_953372297</t>
  </si>
  <si>
    <t>03.09.2021 21:30:34</t>
  </si>
  <si>
    <t>03.09.2021 22:01:52</t>
  </si>
  <si>
    <t>03.09.2021 21:35:26</t>
  </si>
  <si>
    <t>03.09.2021 22:26:41</t>
  </si>
  <si>
    <t>03.09.2021 21:53:30</t>
  </si>
  <si>
    <t>03.09.2021 22:15:39</t>
  </si>
  <si>
    <t>GÜMÜLDÜR M-38 35-25-M00038_955290791_955290791</t>
  </si>
  <si>
    <t>03.09.2021 22:06:00</t>
  </si>
  <si>
    <t>03.09.2021 23:39:13</t>
  </si>
  <si>
    <t>TR-105 35-15-M00105_TR-118 M01_66874982</t>
  </si>
  <si>
    <t>03.09.2021 22:09:00</t>
  </si>
  <si>
    <t>03.09.2021 22:16:00</t>
  </si>
  <si>
    <t>SOMA TR-11/1 45-82-M00034_DIREK TIPI TRAFO HUCRESI H01_2082416</t>
  </si>
  <si>
    <t>03.09.2021 22:17:16</t>
  </si>
  <si>
    <t>03.09.2021 23:52:00</t>
  </si>
  <si>
    <t>K-2980 35-01-K02980_911463927_911463927</t>
  </si>
  <si>
    <t>03.09.2021 22:19:38</t>
  </si>
  <si>
    <t>04.09.2021 00:51:32</t>
  </si>
  <si>
    <t>L-330 DENİZKIZI-1 35-18-L00330_950437846_950437846</t>
  </si>
  <si>
    <t>03.09.2021 22:21:09</t>
  </si>
  <si>
    <t>03.09.2021 23:16:27</t>
  </si>
  <si>
    <t>İSTASYONALTI KÖK 45-83-M00131_ARPALIK KÖK-1 M03_2329934</t>
  </si>
  <si>
    <t>03.09.2021 22:28:14</t>
  </si>
  <si>
    <t>03.09.2021 23:23:30</t>
  </si>
  <si>
    <t>03.09.2021 22:43:58</t>
  </si>
  <si>
    <t>03.09.2021 23:03:00</t>
  </si>
  <si>
    <t>OVAKENT İM 35-15-A00003_TR-1 M02_2057381</t>
  </si>
  <si>
    <t>03.09.2021 22:44:25</t>
  </si>
  <si>
    <t>03.09.2021 22:59:51</t>
  </si>
  <si>
    <t>SOMA DM-4/TR10 45-82-M00010_TR-11 M05_60208852</t>
  </si>
  <si>
    <t>03.09.2021 23:14:20</t>
  </si>
  <si>
    <t>03.09.2021 23:56:29</t>
  </si>
  <si>
    <t>K-893 35-04-K00893_912450664_912450664</t>
  </si>
  <si>
    <t>03.09.2021 23:23:08</t>
  </si>
  <si>
    <t>03.09.2021 23:57:21</t>
  </si>
  <si>
    <t>ADALA DM 45-78-M00827_AGROLİVE GES ÇIKIŞ M05_66127568</t>
  </si>
  <si>
    <t>03.09.2021 23:26:34</t>
  </si>
  <si>
    <t>04.09.2021 00:33:28</t>
  </si>
  <si>
    <t>BOYNUYOĞUN KÖK 35-29-L00051_ESKİBOYNUYOĞUN L02_72215398</t>
  </si>
  <si>
    <t>03.09.2021 23:44:10</t>
  </si>
  <si>
    <t>04.09.2021 00:24:26</t>
  </si>
  <si>
    <t>TİYENLİ TR-3 45-85-M00012_45-85-M00012_2353545</t>
  </si>
  <si>
    <t>04.09.2021 00:18:53</t>
  </si>
  <si>
    <t>04.09.2021 01:03:49</t>
  </si>
  <si>
    <t>ARPALIK TARIMSAL SULAMA TR-4 45-83-M00341_45-83-M00341_2359575</t>
  </si>
  <si>
    <t>04.09.2021 00:20:23</t>
  </si>
  <si>
    <t>04.09.2021 01:16:13</t>
  </si>
  <si>
    <t>K-4137 35-07-K04137_ILICA TM K04_48276346</t>
  </si>
  <si>
    <t>04.09.2021 00:27:05</t>
  </si>
  <si>
    <t>04.09.2021 01:27:02</t>
  </si>
  <si>
    <t>BALLICA İM 45-72-A00005_HAMİDİYE L07_2327273</t>
  </si>
  <si>
    <t>04.09.2021 01:09:00</t>
  </si>
  <si>
    <t>04.09.2021 01:47:43</t>
  </si>
  <si>
    <t>K-3109 35-04-K03109_912471323_912471323</t>
  </si>
  <si>
    <t>04.09.2021 01:29:33</t>
  </si>
  <si>
    <t>04.09.2021 02:42:07</t>
  </si>
  <si>
    <t>BOZKÖY TR-3 35-26-M00905_915158371_915158371</t>
  </si>
  <si>
    <t>04.09.2021 01:31:26</t>
  </si>
  <si>
    <t>04.09.2021 02:48:30</t>
  </si>
  <si>
    <t>ULUDERBENT DM 45-73-M00491_ÖRENCİK M01_66856544</t>
  </si>
  <si>
    <t>04.09.2021 01:35:21</t>
  </si>
  <si>
    <t>04.09.2021 01:35:41</t>
  </si>
  <si>
    <t>K-4564 35-02-K04564_K-4642 K02_2066276</t>
  </si>
  <si>
    <t>04.09.2021 02:10:00</t>
  </si>
  <si>
    <t>04.09.2021 02:24:50</t>
  </si>
  <si>
    <t>TİYENLİ KÖK 45-85-M00004_TİYENLİ KÖY ÇIKIŞI M01_72102208</t>
  </si>
  <si>
    <t>04.09.2021 02:39:51</t>
  </si>
  <si>
    <t>04.09.2021 03:36:00</t>
  </si>
  <si>
    <t>KINIK İM 35-24-A00001_SOMA M01_2059065</t>
  </si>
  <si>
    <t>04.09.2021 02:48:31</t>
  </si>
  <si>
    <t>04.09.2021 02:53:56</t>
  </si>
  <si>
    <t>KAVAKDERE DM 35-14-M00339_KAVAKDERE KÖY M08_65666754</t>
  </si>
  <si>
    <t>04.09.2021 06:08:31</t>
  </si>
  <si>
    <t>04.09.2021 07:49:01</t>
  </si>
  <si>
    <t>TORBALI İM 35-26-A00001_6 MVA ÇIKIŞ M06_2071910</t>
  </si>
  <si>
    <t>04.09.2021 06:29:47</t>
  </si>
  <si>
    <t>04.09.2021 07:13:07</t>
  </si>
  <si>
    <t>BORNOVA TM 35-02-A00005_YENİASIR K27_2308393</t>
  </si>
  <si>
    <t>04.09.2021 06:42:15</t>
  </si>
  <si>
    <t>04.09.2021 08:13:06</t>
  </si>
  <si>
    <t>TIRAZLI KÖK 45-79-M00079_BAHARLAR M06_72036244</t>
  </si>
  <si>
    <t>04.09.2021 06:53:35</t>
  </si>
  <si>
    <t>04.09.2021 06:53:55</t>
  </si>
  <si>
    <t>04.09.2021 06:58:15</t>
  </si>
  <si>
    <t>04.09.2021 06:58:41</t>
  </si>
  <si>
    <t>TORBALI İM 35-26-A00001_İZMİR YOLU L02_2071919</t>
  </si>
  <si>
    <t>04.09.2021 07:12:54</t>
  </si>
  <si>
    <t>04.09.2021 07:13:35</t>
  </si>
  <si>
    <t>TORBALI İM 35-26-A00001_ÖRNEK YAPI-SULAMA L05_2071927</t>
  </si>
  <si>
    <t>04.09.2021 07:12:59</t>
  </si>
  <si>
    <t>04.09.2021 07:32:30</t>
  </si>
  <si>
    <t>KARAHIDIRLI KÖK 35-16-M00718_HatBaşıAyırıcı_53140591 M3_53140591</t>
  </si>
  <si>
    <t>04.09.2021 07:21:21</t>
  </si>
  <si>
    <t>04.09.2021 10:05:24</t>
  </si>
  <si>
    <t>ÇAVDAR TR-1 45-82-L00057_45-82-L00057_79724729</t>
  </si>
  <si>
    <t>04.09.2021 07:30:45</t>
  </si>
  <si>
    <t>04.09.2021 09:48:56</t>
  </si>
  <si>
    <t>DM-2/14 35-29-M00099_48384780_60983206_60983206</t>
  </si>
  <si>
    <t>04.09.2021 07:37:03</t>
  </si>
  <si>
    <t>04.09.2021 09:06:44</t>
  </si>
  <si>
    <t>M-1230 35-01-M01230_913471165_913471165</t>
  </si>
  <si>
    <t>04.09.2021 07:39:00</t>
  </si>
  <si>
    <t>04.09.2021 12:13:59</t>
  </si>
  <si>
    <t>NURİ SOLMAN 45-71-M00918_DIREK TIPI TRAFO HUCRESI H01_2082484</t>
  </si>
  <si>
    <t>04.09.2021 07:40:20</t>
  </si>
  <si>
    <t>04.09.2021 09:26:03</t>
  </si>
  <si>
    <t>YAZIBAŞI DM-3 35-26-M00764_AYRANCILAR M03_2116407</t>
  </si>
  <si>
    <t>04.09.2021 07:43:53</t>
  </si>
  <si>
    <t>04.09.2021 08:49:14</t>
  </si>
  <si>
    <t>KARGIN KÖK 45-71-M00095_HatBaşıAyırıcı_53134727 M07_53134727</t>
  </si>
  <si>
    <t>04.09.2021 07:53:21</t>
  </si>
  <si>
    <t>04.09.2021 07:53:45</t>
  </si>
  <si>
    <t>AKKOYUNLU TR-4 35-29-L00128_B_56359848_56359848</t>
  </si>
  <si>
    <t>04.09.2021 07:54:37</t>
  </si>
  <si>
    <t>04.09.2021 09:06:05</t>
  </si>
  <si>
    <t>OVAKENT İM 35-15-A00003_ÇATAL ARMUT L05_2057398</t>
  </si>
  <si>
    <t>04.09.2021 07:54:59</t>
  </si>
  <si>
    <t>04.09.2021 08:47:00</t>
  </si>
  <si>
    <t>ALKAN KÖYÜ TR-1 45-73-M00204_945672853_945672853</t>
  </si>
  <si>
    <t>04.09.2021 07:56:32</t>
  </si>
  <si>
    <t>04.09.2021 10:48:42</t>
  </si>
  <si>
    <t>DURASILLI TR-7 45-78-M01118_TR-8 M05_2327267</t>
  </si>
  <si>
    <t>04.09.2021 07:58:35</t>
  </si>
  <si>
    <t>04.09.2021 08:45:00</t>
  </si>
  <si>
    <t>KAYAPINAR KÖK 45-71-M02146_KAYAPINAR M06_60777384</t>
  </si>
  <si>
    <t>04.09.2021 08:12:57</t>
  </si>
  <si>
    <t>04.09.2021 17:27:36</t>
  </si>
  <si>
    <t>SARAÇLAR KÖK 45-77-L00104_HAMİDİYE L05_72240038</t>
  </si>
  <si>
    <t>04.09.2021 08:21:21</t>
  </si>
  <si>
    <t>04.09.2021 08:21:45</t>
  </si>
  <si>
    <t>TR-14 35-32-L00014_946411356_946411356</t>
  </si>
  <si>
    <t>04.09.2021 08:23:00</t>
  </si>
  <si>
    <t>04.09.2021 10:16:28</t>
  </si>
  <si>
    <t>AHMETLİ TR-5 35-26-L00129_35-26-L00129_2371264</t>
  </si>
  <si>
    <t>04.09.2021 08:26:02</t>
  </si>
  <si>
    <t>04.09.2021 09:40:31</t>
  </si>
  <si>
    <t>SANCAKLI UZUNÇINAR KÖYÜ 45-71-M00566_953247460_953247460</t>
  </si>
  <si>
    <t>04.09.2021 08:28:00</t>
  </si>
  <si>
    <t>04.09.2021 12:01:10</t>
  </si>
  <si>
    <t>M-2353 35-03-M02353_966055336_966055336</t>
  </si>
  <si>
    <t>04.09.2021 08:28:40</t>
  </si>
  <si>
    <t>04.09.2021 16:37:52</t>
  </si>
  <si>
    <t>04.09.2021 08:29:01</t>
  </si>
  <si>
    <t>04.09.2021 10:23:19</t>
  </si>
  <si>
    <t>YUKARIKOÇAKLAR TR-4 45-79-M00106_A_56397601_56397601</t>
  </si>
  <si>
    <t>04.09.2021 08:30:50</t>
  </si>
  <si>
    <t>04.09.2021 10:19:46</t>
  </si>
  <si>
    <t>BOZCAYAKA TR-1 35-15-L00919_C_56370359_56370359</t>
  </si>
  <si>
    <t>04.09.2021 11:10:50</t>
  </si>
  <si>
    <t>04.09.2021 11:46:12</t>
  </si>
  <si>
    <t>GÜZELKÖY SULAMA TR 45-71-M01300_DIREK TIPI TRAFO HUCRESI H01_2095424</t>
  </si>
  <si>
    <t>04.09.2021 08:49:00</t>
  </si>
  <si>
    <t>04.09.2021 14:56:00</t>
  </si>
  <si>
    <t>L-330 DENİZKIZI-1 35-18-L00330_950437847_950437847</t>
  </si>
  <si>
    <t>04.09.2021 08:51:00</t>
  </si>
  <si>
    <t>04.09.2021 10:05:15</t>
  </si>
  <si>
    <t>M-1921 35-02-M01921_B B1b_5765048</t>
  </si>
  <si>
    <t>04.09.2021 08:56:54</t>
  </si>
  <si>
    <t>04.09.2021 18:44:42</t>
  </si>
  <si>
    <t>SELENDİ TR-33 (KASAP HÜSEYİN) 45-81-M00033_B_56387191_56387191</t>
  </si>
  <si>
    <t>04.09.2021 08:58:07</t>
  </si>
  <si>
    <t>04.09.2021 10:50:51</t>
  </si>
  <si>
    <t>K-1993 35-02-K01993_K-4564 K03_50024534</t>
  </si>
  <si>
    <t>04.09.2021 08:58:11</t>
  </si>
  <si>
    <t>04.09.2021 12:45:15</t>
  </si>
  <si>
    <t>TR-2/7 45-72-L00007_B_56393685_56393685</t>
  </si>
  <si>
    <t>04.09.2021 09:00:10</t>
  </si>
  <si>
    <t>04.09.2021 18:03:07</t>
  </si>
  <si>
    <t>_A_56366917_56366917</t>
  </si>
  <si>
    <t>04.09.2021 09:02:53</t>
  </si>
  <si>
    <t>04.09.2021 16:09:34</t>
  </si>
  <si>
    <t>_E_56383138_56383138</t>
  </si>
  <si>
    <t>04.09.2021 09:02:55</t>
  </si>
  <si>
    <t>04.09.2021 17:07:11</t>
  </si>
  <si>
    <t>HACIRAHMANLI TR-1 KÖK 45-80-M00070_HACIRAHMANLI M05_72197691</t>
  </si>
  <si>
    <t>04.09.2021 09:04:05</t>
  </si>
  <si>
    <t>04.09.2021 09:50:00</t>
  </si>
  <si>
    <t>_F_56380415_56380415</t>
  </si>
  <si>
    <t>04.09.2021 09:04:58</t>
  </si>
  <si>
    <t>04.09.2021 17:08:54</t>
  </si>
  <si>
    <t>DOĞANCI TR-2 35-31-L00335_47797523_56352284_56352284</t>
  </si>
  <si>
    <t>04.09.2021 09:05:08</t>
  </si>
  <si>
    <t>04.09.2021 11:03:17</t>
  </si>
  <si>
    <t>04.09.2021 09:06:55</t>
  </si>
  <si>
    <t>04.09.2021 17:01:01</t>
  </si>
  <si>
    <t>KÜÇÜKYAYA TR-1 45-76-L00130_45-76-L00130_2347427</t>
  </si>
  <si>
    <t>04.09.2021 09:06:59</t>
  </si>
  <si>
    <t>04.09.2021 16:52:45</t>
  </si>
  <si>
    <t>BEDELLER TR-1 45-80-M00089_45-80-M00089_2372245</t>
  </si>
  <si>
    <t>04.09.2021 09:07:25</t>
  </si>
  <si>
    <t>04.09.2021 17:30:40</t>
  </si>
  <si>
    <t>04.09.2021 09:08:09</t>
  </si>
  <si>
    <t>04.09.2021 16:50:32</t>
  </si>
  <si>
    <t>DM-3 (TR-16) 35-15-M00016_48863974_56372746_56372746</t>
  </si>
  <si>
    <t>04.09.2021 09:08:50</t>
  </si>
  <si>
    <t>04.09.2021 17:55:09</t>
  </si>
  <si>
    <t>TR-1-6/1 YAĞCI KAVAĞI 35-20-L00033_GENCER FİDERİ L02_66512522</t>
  </si>
  <si>
    <t>04.09.2021 09:09:08</t>
  </si>
  <si>
    <t>04.09.2021 12:37:20</t>
  </si>
  <si>
    <t>04.09.2021 09:09:51</t>
  </si>
  <si>
    <t>04.09.2021 11:24:09</t>
  </si>
  <si>
    <t>L-47 DENİZKENT SİTESİ 35-14-L00047_956658629_956658629</t>
  </si>
  <si>
    <t>04.09.2021 09:09:57</t>
  </si>
  <si>
    <t>04.09.2021 11:32:47</t>
  </si>
  <si>
    <t>L-6 35-18-L00006_10345518 a1_5959243</t>
  </si>
  <si>
    <t>04.09.2021 09:13:26</t>
  </si>
  <si>
    <t>04.09.2021 10:14:19</t>
  </si>
  <si>
    <t>M-287 35-02-M00287_E E1B_5812181</t>
  </si>
  <si>
    <t>04.09.2021 09:15:16</t>
  </si>
  <si>
    <t>04.09.2021 12:53:55</t>
  </si>
  <si>
    <t>L-100 DÜZCE 35-14-L00100_5767193_56367514_56367514</t>
  </si>
  <si>
    <t>04.09.2021 09:17:49</t>
  </si>
  <si>
    <t>04.09.2021 12:42:54</t>
  </si>
  <si>
    <t>SOMA TR-12/2 45-82-M00087_A_56404252_56404252</t>
  </si>
  <si>
    <t>04.09.2021 09:17:50</t>
  </si>
  <si>
    <t>04.09.2021 11:42:43</t>
  </si>
  <si>
    <t>_A_56369814_56369814</t>
  </si>
  <si>
    <t>04.09.2021 09:17:56</t>
  </si>
  <si>
    <t>04.09.2021 12:53:53</t>
  </si>
  <si>
    <t>_B_56385971_56385971</t>
  </si>
  <si>
    <t>04.09.2021 09:19:32</t>
  </si>
  <si>
    <t>04.09.2021 16:56:26</t>
  </si>
  <si>
    <t>04.09.2021 09:21:00</t>
  </si>
  <si>
    <t>04.09.2021 16:37:30</t>
  </si>
  <si>
    <t>BALIKLIOVA TR-4 35-19-L00274_956677229_956677229</t>
  </si>
  <si>
    <t>04.09.2021 09:23:00</t>
  </si>
  <si>
    <t>04.09.2021 12:49:43</t>
  </si>
  <si>
    <t>ARSLANLAR TM 35-26-A00004_BAYINDIR M01_2056536</t>
  </si>
  <si>
    <t>04.09.2021 09:24:47</t>
  </si>
  <si>
    <t>04.09.2021 15:58:03</t>
  </si>
  <si>
    <t>K-1547 35-02-K01547_99701960_99701960</t>
  </si>
  <si>
    <t>04.09.2021 09:25:10</t>
  </si>
  <si>
    <t>04.09.2021 17:03:18</t>
  </si>
  <si>
    <t>04.09.2021 09:26:20</t>
  </si>
  <si>
    <t>04.09.2021 17:16:57</t>
  </si>
  <si>
    <t>KAYMAKÇI İM 35-15-A00004_ORHANGAZİ L08_2121826</t>
  </si>
  <si>
    <t>OG Trafo Arızası</t>
  </si>
  <si>
    <t>04.09.2021 09:27:45</t>
  </si>
  <si>
    <t>04.09.2021 12:43:24</t>
  </si>
  <si>
    <t>YAHŞELLİ KÖK 35-28-M00293_HatBaşıAyırıcı_53133856 M01_53133856</t>
  </si>
  <si>
    <t>04.09.2021 09:28:31</t>
  </si>
  <si>
    <t>04.09.2021 09:29:01</t>
  </si>
  <si>
    <t>ÇINARDİBİ TR-7 35-20-M00074_95000063389_95000063389</t>
  </si>
  <si>
    <t>04.09.2021 09:29:38</t>
  </si>
  <si>
    <t>04.09.2021 12:34:48</t>
  </si>
  <si>
    <t>K-2861 35-03-K02861_E_56364684_56364684</t>
  </si>
  <si>
    <t>04.09.2021 09:29:48</t>
  </si>
  <si>
    <t>04.09.2021 11:44:10</t>
  </si>
  <si>
    <t>04.09.2021 09:30:13</t>
  </si>
  <si>
    <t>04.09.2021 11:04:39</t>
  </si>
  <si>
    <t>BOSTANLI KÜME EVLERİ TR-2 45-83-M00694_C_65513868_65513868</t>
  </si>
  <si>
    <t>04.09.2021 09:30:45</t>
  </si>
  <si>
    <t>04.09.2021 12:45:26</t>
  </si>
  <si>
    <t>TR-126 35-15-M00126_35-15-M00126_2365204</t>
  </si>
  <si>
    <t>04.09.2021 09:31:51</t>
  </si>
  <si>
    <t>04.09.2021 18:58:24</t>
  </si>
  <si>
    <t>04.09.2021 09:39:21</t>
  </si>
  <si>
    <t>04.09.2021 18:20:56</t>
  </si>
  <si>
    <t>DM-14/08 45-71-M00385_953200700_953200700</t>
  </si>
  <si>
    <t>04.09.2021 09:42:00</t>
  </si>
  <si>
    <t>04.09.2021 12:00:55</t>
  </si>
  <si>
    <t>BERGAMA İM-2 35-16-A00002_KÖYLER(ÇAMKÖY) L12_2311755</t>
  </si>
  <si>
    <t>04.09.2021 09:45:37</t>
  </si>
  <si>
    <t>04.09.2021 10:47:14</t>
  </si>
  <si>
    <t>TR-109 35-15-M00109_35-15-M00109_66578531</t>
  </si>
  <si>
    <t>04.09.2021 09:49:01</t>
  </si>
  <si>
    <t>04.09.2021 18:31:09</t>
  </si>
  <si>
    <t>DERBENT İM-DM 45-83-A00004_AKÇAPINAR L04_2097161</t>
  </si>
  <si>
    <t>04.09.2021 09:53:27</t>
  </si>
  <si>
    <t>04.09.2021 10:47:42</t>
  </si>
  <si>
    <t>ÇORTAK  DEĞİRMENDERE TR-1 45-81-M00069_45-81-M00069_2377013</t>
  </si>
  <si>
    <t>04.09.2021 09:54:41</t>
  </si>
  <si>
    <t>04.09.2021 18:22:42</t>
  </si>
  <si>
    <t>KARAYAHŞİ TR-1 45-78-L00424_A_65508856_65508856</t>
  </si>
  <si>
    <t>04.09.2021 09:55:39</t>
  </si>
  <si>
    <t>04.09.2021 11:05:51</t>
  </si>
  <si>
    <t>AHMETLİ TR-25 45-84-L00025_TR-30 L04_65892198</t>
  </si>
  <si>
    <t>04.09.2021 09:58:00</t>
  </si>
  <si>
    <t>04.09.2021 10:40:16</t>
  </si>
  <si>
    <t>DM-2/TR-5 35-22-M00806_955264406_955264406</t>
  </si>
  <si>
    <t>04.09.2021 10:03:10</t>
  </si>
  <si>
    <t>04.09.2021 11:52:52</t>
  </si>
  <si>
    <t>YAYAKENT DM 35-24-M00209_BALABAN M05_72093570</t>
  </si>
  <si>
    <t>04.09.2021 10:05:51</t>
  </si>
  <si>
    <t>04.09.2021 10:06:11</t>
  </si>
  <si>
    <t>04.09.2021 10:06:21</t>
  </si>
  <si>
    <t>04.09.2021 11:13:00</t>
  </si>
  <si>
    <t>SÜLEYMANLI TR-11 45-72-L00331_C_56393442_56393442</t>
  </si>
  <si>
    <t>04.09.2021 10:13:11</t>
  </si>
  <si>
    <t>04.09.2021 13:59:58</t>
  </si>
  <si>
    <t>PAYAMLI M-6 35-25-M00162_956637017_956637017</t>
  </si>
  <si>
    <t>04.09.2021 10:18:11</t>
  </si>
  <si>
    <t>04.09.2021 14:53:52</t>
  </si>
  <si>
    <t>KULALAR TR-1 45-74-M00208_DIREK TIPI TRAFO HUCRESI H01_2108116</t>
  </si>
  <si>
    <t>04.09.2021 10:28:38</t>
  </si>
  <si>
    <t>04.09.2021 11:57:53</t>
  </si>
  <si>
    <t>M-2955(YATIRIM REZERVE) 35-01-M02955_E_56365794_56365794</t>
  </si>
  <si>
    <t>04.09.2021 10:30:18</t>
  </si>
  <si>
    <t>04.09.2021 16:02:22</t>
  </si>
  <si>
    <t>K-3995 35-03-K03995_35-03-K03995_41969809</t>
  </si>
  <si>
    <t>04.09.2021 10:31:31</t>
  </si>
  <si>
    <t>04.09.2021 13:04:06</t>
  </si>
  <si>
    <t>DM-1/59 35-29-M00059_950338756_950338756</t>
  </si>
  <si>
    <t>04.09.2021 10:31:37</t>
  </si>
  <si>
    <t>04.09.2021 13:54:11</t>
  </si>
  <si>
    <t>TR-64 45-77-L00064_945491015_945491015</t>
  </si>
  <si>
    <t>04.09.2021 10:32:13</t>
  </si>
  <si>
    <t>04.09.2021 11:42:22</t>
  </si>
  <si>
    <t>POLYAK TR-2 35-30-L00133_955310175_955310175</t>
  </si>
  <si>
    <t>04.09.2021 10:43:00</t>
  </si>
  <si>
    <t>04.09.2021 11:14:41</t>
  </si>
  <si>
    <t>M-3084 35-02-M03084_910123317_910123317</t>
  </si>
  <si>
    <t>04.09.2021 10:52:31</t>
  </si>
  <si>
    <t>04.09.2021 14:21:43</t>
  </si>
  <si>
    <t>K-426 35-07-K00426_G g3b_5831842</t>
  </si>
  <si>
    <t>04.09.2021 10:58:05</t>
  </si>
  <si>
    <t>04.09.2021 11:44:09</t>
  </si>
  <si>
    <t>AHMETLİ TR-74 KURTULUŞ 45-84-L00074_C_56388437_56388437</t>
  </si>
  <si>
    <t>04.09.2021 11:09:30</t>
  </si>
  <si>
    <t>04.09.2021 11:59:45</t>
  </si>
  <si>
    <t>TR-24 45-77-L00024_945487295_945487295</t>
  </si>
  <si>
    <t>04.09.2021 11:14:33</t>
  </si>
  <si>
    <t>04.09.2021 12:21:17</t>
  </si>
  <si>
    <t>KARABURUN TR-1/15 35-21-L00019_966731184_966731184</t>
  </si>
  <si>
    <t>04.09.2021 11:19:03</t>
  </si>
  <si>
    <t>04.09.2021 14:15:36</t>
  </si>
  <si>
    <t>_6648363 B6_5950845</t>
  </si>
  <si>
    <t>04.09.2021 11:21:38</t>
  </si>
  <si>
    <t>04.09.2021 13:15:43</t>
  </si>
  <si>
    <t>KAYMAKÇI TR-16 35-15-M00245_35-15-M00245_66804468</t>
  </si>
  <si>
    <t>04.09.2021 11:21:41</t>
  </si>
  <si>
    <t>04.09.2021 14:37:05</t>
  </si>
  <si>
    <t>MEDAR TR-6 45-72-L00276_TR-1 L05_2104213</t>
  </si>
  <si>
    <t>04.09.2021 11:27:25</t>
  </si>
  <si>
    <t>04.09.2021 12:08:13</t>
  </si>
  <si>
    <t>YİĞİTLER TR-1 35-27-L00225_35-27-L00225_2350594</t>
  </si>
  <si>
    <t>04.09.2021 11:28:48</t>
  </si>
  <si>
    <t>04.09.2021 13:28:14</t>
  </si>
  <si>
    <t>SARIGÖL TR-40 45-79-M00040_C_56396940_56396940</t>
  </si>
  <si>
    <t>04.09.2021 11:40:13</t>
  </si>
  <si>
    <t>04.09.2021 13:10:21</t>
  </si>
  <si>
    <t>ÜÇPINAR DM 45-71-M00183_ESKİ ÜÇPINAR M11_72249561</t>
  </si>
  <si>
    <t>04.09.2021 11:48:54</t>
  </si>
  <si>
    <t>04.09.2021 13:40:01</t>
  </si>
  <si>
    <t>KÜÇÜKOBA TR-1 45-74-M00108_A_56356780_56356780</t>
  </si>
  <si>
    <t>04.09.2021 11:51:58</t>
  </si>
  <si>
    <t>04.09.2021 13:41:36</t>
  </si>
  <si>
    <t>TR-55 35-30-L00055_B_60984958_60984958</t>
  </si>
  <si>
    <t>04.09.2021 11:53:00</t>
  </si>
  <si>
    <t>04.09.2021 13:05:43</t>
  </si>
  <si>
    <t>K-1854 35-07-K01854_35-07-K01854_65925246</t>
  </si>
  <si>
    <t>04.09.2021 12:04:11</t>
  </si>
  <si>
    <t>04.09.2021 15:06:40</t>
  </si>
  <si>
    <t>SEYREK TR-5/2 35-28-M00911_953393156_953393156</t>
  </si>
  <si>
    <t>04.09.2021 12:09:53</t>
  </si>
  <si>
    <t>04.09.2021 13:11:33</t>
  </si>
  <si>
    <t>GÜNEŞLİ KÖK 45-75-M00056_C_56384611_56384611</t>
  </si>
  <si>
    <t>04.09.2021 12:29:10</t>
  </si>
  <si>
    <t>04.09.2021 15:58:44</t>
  </si>
  <si>
    <t>HASAN ÖZER SULAMA TR 45-71-M01012_DIREK TIPI TRAFO HUCRESI H01_2087350</t>
  </si>
  <si>
    <t>04.09.2021 12:29:35</t>
  </si>
  <si>
    <t>04.09.2021 15:13:38</t>
  </si>
  <si>
    <t>SUBAŞI TR-5 45-73-M00814_945645461_945645461</t>
  </si>
  <si>
    <t>04.09.2021 12:29:36</t>
  </si>
  <si>
    <t>04.09.2021 14:19:46</t>
  </si>
  <si>
    <t>_B_56384564_56384564</t>
  </si>
  <si>
    <t>04.09.2021 12:44:50</t>
  </si>
  <si>
    <t>04.09.2021 14:03:07</t>
  </si>
  <si>
    <t>İBRAHİM GÜÇLÜ SULAMA GRUBU 35-29-M00243_B_56361084_56361084</t>
  </si>
  <si>
    <t>04.09.2021 12:45:57</t>
  </si>
  <si>
    <t>04.09.2021 15:17:11</t>
  </si>
  <si>
    <t>İSMAİLLİ KÖK 35-16-M00045_SEKLİK M07_72049734</t>
  </si>
  <si>
    <t>04.09.2021 12:55:07</t>
  </si>
  <si>
    <t>04.09.2021 14:10:12</t>
  </si>
  <si>
    <t>HALİL DEDEOĞLU SULAMA GRUBU TR 35-27-M00511_952998987_952998987</t>
  </si>
  <si>
    <t>04.09.2021 12:56:29</t>
  </si>
  <si>
    <t>04.09.2021 15:22:48</t>
  </si>
  <si>
    <t>SEFERİHİSAR İM 35-14-A00002_BEYLER L10_72378370</t>
  </si>
  <si>
    <t>04.09.2021 12:58:17</t>
  </si>
  <si>
    <t>04.09.2021 17:03:01</t>
  </si>
  <si>
    <t>04.09.2021 13:00:00</t>
  </si>
  <si>
    <t>04.09.2021 15:20:00</t>
  </si>
  <si>
    <t>TR-2/70 45-83-L00070_955144246_955144246</t>
  </si>
  <si>
    <t>04.09.2021 13:01:00</t>
  </si>
  <si>
    <t>04.09.2021 18:57:52</t>
  </si>
  <si>
    <t>M-2530 35-07-M02530_E_56379348_56379348</t>
  </si>
  <si>
    <t>04.09.2021 13:01:14</t>
  </si>
  <si>
    <t>04.09.2021 17:09:39</t>
  </si>
  <si>
    <t>M-2530 35-07-M02530_912471934_912471934</t>
  </si>
  <si>
    <t>04.09.2021 17:25:16</t>
  </si>
  <si>
    <t>YAYAKENT TR-3 35-24-M00003_B_56352661_56352661</t>
  </si>
  <si>
    <t>04.09.2021 13:02:47</t>
  </si>
  <si>
    <t>04.09.2021 14:10:01</t>
  </si>
  <si>
    <t>KUYUCAK TR-1 35-22-M00273_955285220_955285220</t>
  </si>
  <si>
    <t>04.09.2021 13:12:44</t>
  </si>
  <si>
    <t>04.09.2021 16:04:07</t>
  </si>
  <si>
    <t>OCAKLI TR-6 35-15-L00780_A_56371074_56371074</t>
  </si>
  <si>
    <t>04.09.2021 13:20:41</t>
  </si>
  <si>
    <t>04.09.2021 15:27:23</t>
  </si>
  <si>
    <t>TR-100 35-15-M00100_950356330_950356330</t>
  </si>
  <si>
    <t>04.09.2021 13:26:00</t>
  </si>
  <si>
    <t>04.09.2021 14:10:16</t>
  </si>
  <si>
    <t>TR-142 YAĞCILAR KÖK 35-19-M00142_OTOBAN GİŞELER M02_72114517</t>
  </si>
  <si>
    <t>04.09.2021 13:41:00</t>
  </si>
  <si>
    <t>04.09.2021 14:17:14</t>
  </si>
  <si>
    <t>OĞLANANASI TR-10 35-22-M00263_955294569_955294569</t>
  </si>
  <si>
    <t>04.09.2021 13:42:29</t>
  </si>
  <si>
    <t>04.09.2021 14:46:16</t>
  </si>
  <si>
    <t>TİYENLİ KÖK 45-85-M00004_TİYENLİ KÖY ÇIKIŞI M01_72102279</t>
  </si>
  <si>
    <t>04.09.2021 13:45:30</t>
  </si>
  <si>
    <t>04.09.2021 14:43:30</t>
  </si>
  <si>
    <t>DM-2/16 (BİM KARŞISI) 45-71-M00112_953194337_953194337</t>
  </si>
  <si>
    <t>04.09.2021 13:51:58</t>
  </si>
  <si>
    <t>04.09.2021 15:14:56</t>
  </si>
  <si>
    <t>_950445698_950445698</t>
  </si>
  <si>
    <t>04.09.2021 13:52:08</t>
  </si>
  <si>
    <t>04.09.2021 15:26:40</t>
  </si>
  <si>
    <t>ÇAĞLAYAN TR-1 45-73-M00173_B_56390363_56390363</t>
  </si>
  <si>
    <t>04.09.2021 13:52:27</t>
  </si>
  <si>
    <t>04.09.2021 15:59:13</t>
  </si>
  <si>
    <t>EĞRİDERE MERKEZ TR-1 35-32-L00043_35-32-L00043_72222890</t>
  </si>
  <si>
    <t>04.09.2021 14:02:31</t>
  </si>
  <si>
    <t>04.09.2021 14:46:49</t>
  </si>
  <si>
    <t>KARABURUN TR-2 35-21-L00014_953367993_953367993</t>
  </si>
  <si>
    <t>04.09.2021 14:08:33</t>
  </si>
  <si>
    <t>04.09.2021 18:36:57</t>
  </si>
  <si>
    <t>İSMAİLLİ KÖK 35-16-M00045_KOYUNELİ M04_72049231</t>
  </si>
  <si>
    <t>04.09.2021 14:09:00</t>
  </si>
  <si>
    <t>04.09.2021 14:28:31</t>
  </si>
  <si>
    <t>MURADİYE TR-1 İSTASYON KABİN 45-71-M00192_953176826_953176826</t>
  </si>
  <si>
    <t>04.09.2021 14:13:00</t>
  </si>
  <si>
    <t>04.09.2021 21:28:42</t>
  </si>
  <si>
    <t>DM-6/10 35-26-M00659_956615504_956615504</t>
  </si>
  <si>
    <t>04.09.2021 14:17:32</t>
  </si>
  <si>
    <t>04.09.2021 15:21:11</t>
  </si>
  <si>
    <t>L-67 ELMASTAŞ 35-14-L00067_11742681_56377851_56377851</t>
  </si>
  <si>
    <t>04.09.2021 14:17:51</t>
  </si>
  <si>
    <t>04.09.2021 17:24:16</t>
  </si>
  <si>
    <t>K-4033 35-01-K04033_911628259_911628259</t>
  </si>
  <si>
    <t>04.09.2021 14:21:49</t>
  </si>
  <si>
    <t>04.09.2021 16:56:10</t>
  </si>
  <si>
    <t>L-117 OVACIK 35-18-L00117_B_56374681_56374681</t>
  </si>
  <si>
    <t>04.09.2021 14:33:48</t>
  </si>
  <si>
    <t>04.09.2021 15:44:38</t>
  </si>
  <si>
    <t>TR-96 35-16-L00096_953346781_953346781</t>
  </si>
  <si>
    <t>04.09.2021 14:47:40</t>
  </si>
  <si>
    <t>04.09.2021 17:19:29</t>
  </si>
  <si>
    <t>TR-74 ( M-774) 35-30-M00774_955298871_955298871</t>
  </si>
  <si>
    <t>04.09.2021 14:48:12</t>
  </si>
  <si>
    <t>04.09.2021 18:34:27</t>
  </si>
  <si>
    <t>TR-48 35-26-M00048__60982473_60982473</t>
  </si>
  <si>
    <t>04.09.2021 14:55:02</t>
  </si>
  <si>
    <t>04.09.2021 15:33:39</t>
  </si>
  <si>
    <t>TR-93 35-15-M00093_950380908_950380908</t>
  </si>
  <si>
    <t>04.09.2021 14:58:43</t>
  </si>
  <si>
    <t>04.09.2021 17:05:36</t>
  </si>
  <si>
    <t>EMİRLİ TR-8 35-15-L00644_950409338_950409338</t>
  </si>
  <si>
    <t>04.09.2021 15:00:45</t>
  </si>
  <si>
    <t>04.09.2021 20:31:41</t>
  </si>
  <si>
    <t>KARABURUN TR-4/18 35-21-L00012_95000486355_95000486355</t>
  </si>
  <si>
    <t>04.09.2021 15:13:00</t>
  </si>
  <si>
    <t>04.09.2021 21:26:16</t>
  </si>
  <si>
    <t>K-1386 35-01-K01386_910948857_910948857</t>
  </si>
  <si>
    <t>04.09.2021 15:23:32</t>
  </si>
  <si>
    <t>04.09.2021 17:50:20</t>
  </si>
  <si>
    <t>URGANLI TR-2 45-83-M00570_955157535_955157535</t>
  </si>
  <si>
    <t>04.09.2021 15:27:00</t>
  </si>
  <si>
    <t>04.09.2021 21:40:44</t>
  </si>
  <si>
    <t>BEYDERE KÖK 45-71-M00128_ESKİ KARAAĞAÇLI M07_50217162</t>
  </si>
  <si>
    <t>04.09.2021 15:30:00</t>
  </si>
  <si>
    <t>04.09.2021 17:00:14</t>
  </si>
  <si>
    <t>L-424 AKTAŞ MARKET 35-18-L00424_949867477_949867477</t>
  </si>
  <si>
    <t>04.09.2021 15:40:22</t>
  </si>
  <si>
    <t>04.09.2021 16:54:36</t>
  </si>
  <si>
    <t>04.09.2021 15:46:04</t>
  </si>
  <si>
    <t>04.09.2021 18:22:32</t>
  </si>
  <si>
    <t>04.09.2021 15:48:11</t>
  </si>
  <si>
    <t>04.09.2021 15:48:56</t>
  </si>
  <si>
    <t>YOLÜSTÜ İM 35-15-A00002_YOLÜSTÜ MERKEZ L08_2314556</t>
  </si>
  <si>
    <t>04.09.2021 15:59:15</t>
  </si>
  <si>
    <t>04.09.2021 19:30:55</t>
  </si>
  <si>
    <t>K-1144 35-04-K01144_35-04-K01144_2371460</t>
  </si>
  <si>
    <t>04.09.2021 16:02:06</t>
  </si>
  <si>
    <t>04.09.2021 16:48:00</t>
  </si>
  <si>
    <t>04.09.2021 16:04:16</t>
  </si>
  <si>
    <t>04.09.2021 16:04:46</t>
  </si>
  <si>
    <t>ESKİOBA KÖK 35-29-L00037_AYAKLIKIRI L07_2045393</t>
  </si>
  <si>
    <t>04.09.2021 16:06:01</t>
  </si>
  <si>
    <t>04.09.2021 16:06:21</t>
  </si>
  <si>
    <t>GÜMÜŞGÖLÜ TARIMSAL SULAMA TR-2 35-22-M00211_DIREK TIPI TRAFO HUCRESI H01_2126900</t>
  </si>
  <si>
    <t>04.09.2021 16:08:05</t>
  </si>
  <si>
    <t>04.09.2021 17:31:21</t>
  </si>
  <si>
    <t>ESKİOBA KÖK 35-29-L00037_AYAKLIKIRI L07_2324400</t>
  </si>
  <si>
    <t>04.09.2021 16:10:51</t>
  </si>
  <si>
    <t>04.09.2021 16:53:40</t>
  </si>
  <si>
    <t>M-2204 DOĞANCILAR TR-5 35-03-M02204_966594217_966594217</t>
  </si>
  <si>
    <t>04.09.2021 16:14:03</t>
  </si>
  <si>
    <t>04.09.2021 17:38:09</t>
  </si>
  <si>
    <t>ÇANDARLI DM-TR-20 35-30-M00020_BERGAMA-1 M11_72352932</t>
  </si>
  <si>
    <t>04.09.2021 16:16:41</t>
  </si>
  <si>
    <t>04.09.2021 16:58:00</t>
  </si>
  <si>
    <t>DEMİRTAŞ KÖK 35-30-M00149_ESENTEPE KÖYLER M02_72078600</t>
  </si>
  <si>
    <t>04.09.2021 16:17:06</t>
  </si>
  <si>
    <t>04.09.2021 16:46:56</t>
  </si>
  <si>
    <t>TR-55(YATIRIM REZERVE) 35-26-M00055_ M02_73403417</t>
  </si>
  <si>
    <t>04.09.2021 16:21:36</t>
  </si>
  <si>
    <t>04.09.2021 17:05:07</t>
  </si>
  <si>
    <t>ŞEHİTLİOĞLU ALTINTAŞ TR-1 45-77-M00083_A_56388498_56388498</t>
  </si>
  <si>
    <t>04.09.2021 16:23:37</t>
  </si>
  <si>
    <t>04.09.2021 17:18:54</t>
  </si>
  <si>
    <t>GÜZELKÖY KÖK 45-71-M00123_SULAMA M06_50218009</t>
  </si>
  <si>
    <t>OG Atlama Arızası</t>
  </si>
  <si>
    <t>04.09.2021 16:31:46</t>
  </si>
  <si>
    <t>04.09.2021 19:52:23</t>
  </si>
  <si>
    <t>YUKARI KIZILCA TR-5 35-27-L00341_950239411_950239411</t>
  </si>
  <si>
    <t>04.09.2021 16:34:43</t>
  </si>
  <si>
    <t>04.09.2021 20:39:17</t>
  </si>
  <si>
    <t>FOÇA TR-32 35-23-L00032_B_56398199_56398199</t>
  </si>
  <si>
    <t>04.09.2021 16:37:00</t>
  </si>
  <si>
    <t>04.09.2021 19:18:27</t>
  </si>
  <si>
    <t>TİRE İM-DM-1 35-29-A00001_HatBaşıAyırıcı_53138579 L13_53138579</t>
  </si>
  <si>
    <t>04.09.2021 16:45:57</t>
  </si>
  <si>
    <t>04.09.2021 18:36:15</t>
  </si>
  <si>
    <t>TR-55 KÖK 35-19-M00055_956662840_956662840</t>
  </si>
  <si>
    <t>04.09.2021 16:46:00</t>
  </si>
  <si>
    <t>04.09.2021 17:38:57</t>
  </si>
  <si>
    <t>K-1531 35-08-K01531_E_56381830_56381830</t>
  </si>
  <si>
    <t>04.09.2021 16:48:48</t>
  </si>
  <si>
    <t>04.09.2021 18:53:06</t>
  </si>
  <si>
    <t>K-808 35-01-K00808_912140296_912140296</t>
  </si>
  <si>
    <t>04.09.2021 16:48:54</t>
  </si>
  <si>
    <t>04.09.2021 21:48:08</t>
  </si>
  <si>
    <t>PANCAR TR-4 35-26-M00896_35-26-M00896_66407131</t>
  </si>
  <si>
    <t>04.09.2021 16:59:36</t>
  </si>
  <si>
    <t>04.09.2021 17:41:18</t>
  </si>
  <si>
    <t>PAPUÇLU KÖYÜ ÇAY MAH TR-1 45-77-M00076_DIREK TIPI TRAFO HUCRESI H01_2057985</t>
  </si>
  <si>
    <t>04.09.2021 17:05:13</t>
  </si>
  <si>
    <t>04.09.2021 18:02:24</t>
  </si>
  <si>
    <t>ÇAPAKLI KÖK 45-78-M01161_HatBaşıAyırıcı_53140251 M04_53140251</t>
  </si>
  <si>
    <t>04.09.2021 17:05:42</t>
  </si>
  <si>
    <t>04.09.2021 18:58:15</t>
  </si>
  <si>
    <t>GÖKÇELER (YAYLACIK MAH.) TR-1 45-71-M00999_45-71-M00999_2357089</t>
  </si>
  <si>
    <t>04.09.2021 17:07:00</t>
  </si>
  <si>
    <t>04.09.2021 18:30:28</t>
  </si>
  <si>
    <t>ESKİOBA TR-3 35-29-L00145_35-29-L00145_2372902</t>
  </si>
  <si>
    <t>04.09.2021 17:09:41</t>
  </si>
  <si>
    <t>04.09.2021 18:41:51</t>
  </si>
  <si>
    <t>K-140 35-02-K00140_912715955_912715955</t>
  </si>
  <si>
    <t>04.09.2021 17:13:41</t>
  </si>
  <si>
    <t>04.09.2021 19:01:29</t>
  </si>
  <si>
    <t>04.09.2021 17:16:29</t>
  </si>
  <si>
    <t>04.09.2021 19:31:48</t>
  </si>
  <si>
    <t>K-524 35-01-K00524_911524704_911524704</t>
  </si>
  <si>
    <t>04.09.2021 17:25:05</t>
  </si>
  <si>
    <t>04.09.2021 20:01:03</t>
  </si>
  <si>
    <t>PAYAMLI M-10 35-25-M00184_956637642_956637642</t>
  </si>
  <si>
    <t>04.09.2021 17:29:22</t>
  </si>
  <si>
    <t>04.09.2021 19:04:19</t>
  </si>
  <si>
    <t>L-115 OVACIK 35-18-L00115_950199341_950199341</t>
  </si>
  <si>
    <t>04.09.2021 17:34:10</t>
  </si>
  <si>
    <t>04.09.2021 18:28:33</t>
  </si>
  <si>
    <t>M-3569(YATIRIM REZERVE) 35-02-M03569_910226173_910226173</t>
  </si>
  <si>
    <t>04.09.2021 17:38:00</t>
  </si>
  <si>
    <t>04.09.2021 21:51:30</t>
  </si>
  <si>
    <t>M-2955 35-01-M02955_912141661_912141661</t>
  </si>
  <si>
    <t>04.09.2021 17:40:15</t>
  </si>
  <si>
    <t>04.09.2021 20:27:28</t>
  </si>
  <si>
    <t>K-1936 35-09-K01936_D_56378616_56378616</t>
  </si>
  <si>
    <t>04.09.2021 17:58:00</t>
  </si>
  <si>
    <t>04.09.2021 19:00:02</t>
  </si>
  <si>
    <t>04.09.2021 18:05:21</t>
  </si>
  <si>
    <t>04.09.2021 18:05:41</t>
  </si>
  <si>
    <t>TİRE İM-DM-1 35-29-A00001_MAHMUTLAR L13_2312356</t>
  </si>
  <si>
    <t>04.09.2021 18:06:00</t>
  </si>
  <si>
    <t>04.09.2021 18:50:53</t>
  </si>
  <si>
    <t>DİKİLİ İM 35-30-A00001_ALTINOVA-1 M08_72357026</t>
  </si>
  <si>
    <t>04.09.2021 18:07:56</t>
  </si>
  <si>
    <t>04.09.2021 18:13:00</t>
  </si>
  <si>
    <t>YENİÇİFTLİK TR-2 35-20-L00400_48253414_56360701_56360701</t>
  </si>
  <si>
    <t>04.09.2021 18:08:02</t>
  </si>
  <si>
    <t>04.09.2021 19:31:53</t>
  </si>
  <si>
    <t>TR-1/42-A 45-72-M00109_956503013_956503013</t>
  </si>
  <si>
    <t>04.09.2021 18:12:19</t>
  </si>
  <si>
    <t>04.09.2021 20:35:40</t>
  </si>
  <si>
    <t>SELENDİ TR-7 SANAYİ 45-81-M00007_C_56400924_56400924</t>
  </si>
  <si>
    <t>04.09.2021 18:16:01</t>
  </si>
  <si>
    <t>04.09.2021 21:13:30</t>
  </si>
  <si>
    <t>KAPANCI KÖK 45-78-L00229_HASALAN L02_2108490</t>
  </si>
  <si>
    <t>04.09.2021 18:17:31</t>
  </si>
  <si>
    <t>04.09.2021 18:18:06</t>
  </si>
  <si>
    <t>04.09.2021 18:40:00</t>
  </si>
  <si>
    <t>04.09.2021 19:35:42</t>
  </si>
  <si>
    <t>KARAALİ TR-1 45-71-M01470_45-71-M01470_2366198</t>
  </si>
  <si>
    <t>04.09.2021 18:49:05</t>
  </si>
  <si>
    <t>04.09.2021 18:50:25</t>
  </si>
  <si>
    <t>04.09.2021 20:56:30</t>
  </si>
  <si>
    <t>ÇOBANLAR SUBATAN TR-2 35-15-L00357_A_56407129_56407129</t>
  </si>
  <si>
    <t>04.09.2021 18:50:34</t>
  </si>
  <si>
    <t>04.09.2021 22:46:07</t>
  </si>
  <si>
    <t>ÇANŞA KÖK 45-81-M00047_ M03_2317361</t>
  </si>
  <si>
    <t>04.09.2021 18:53:46</t>
  </si>
  <si>
    <t>04.09.2021 20:06:43</t>
  </si>
  <si>
    <t>BAĞARASI TR-12 35-23-M00181_42067214_56357381_56357381</t>
  </si>
  <si>
    <t>AG Direk Değişimi</t>
  </si>
  <si>
    <t>04.09.2021 18:58:00</t>
  </si>
  <si>
    <t>04.09.2021 20:18:42</t>
  </si>
  <si>
    <t>K-4716 35-02-K04716_A_64851660_64851660</t>
  </si>
  <si>
    <t>04.09.2021 18:58:19</t>
  </si>
  <si>
    <t>04.09.2021 20:46:18</t>
  </si>
  <si>
    <t>04.09.2021 19:11:54</t>
  </si>
  <si>
    <t>04.09.2021 22:53:26</t>
  </si>
  <si>
    <t>SELÇUK İM/DM 35-13-A00004_ŞEHİR-2 L13_65986292</t>
  </si>
  <si>
    <t>04.09.2021 19:12:51</t>
  </si>
  <si>
    <t>04.09.2021 19:19:00</t>
  </si>
  <si>
    <t>YONCAKÖY TR-1 35-13-L00071_YONCAKÖY TR-1 GİRİŞ L01_66467618</t>
  </si>
  <si>
    <t>04.09.2021 19:13:01</t>
  </si>
  <si>
    <t>04.09.2021 19:19:46</t>
  </si>
  <si>
    <t>SELÇUK İM/DM 35-13-A00004_ŞEHİR-1 L03_65986071</t>
  </si>
  <si>
    <t>04.09.2021 20:15:21</t>
  </si>
  <si>
    <t>K-1774 35-02-K01774_914642747_914642747</t>
  </si>
  <si>
    <t>04.09.2021 19:24:00</t>
  </si>
  <si>
    <t>04.09.2021 20:19:07</t>
  </si>
  <si>
    <t>ALMAK TM 35-17-A00003_YENİFOÇA-2 M28_2055978</t>
  </si>
  <si>
    <t>04.09.2021 19:28:01</t>
  </si>
  <si>
    <t>04.09.2021 20:38:00</t>
  </si>
  <si>
    <t>ALMAK TM 35-17-A00003_HatBaşıAyırıcı_65314110 M28_65314110</t>
  </si>
  <si>
    <t>04.09.2021 22:15:57</t>
  </si>
  <si>
    <t>POYRAZ KÖK 45-78-M00651_POYRAZ MERKEZ-BOZAĞAÇ M03_2057459</t>
  </si>
  <si>
    <t>04.09.2021 19:31:56</t>
  </si>
  <si>
    <t>04.09.2021 20:54:00</t>
  </si>
  <si>
    <t>04.09.2021 19:34:30</t>
  </si>
  <si>
    <t>04.09.2021 22:15:45</t>
  </si>
  <si>
    <t>MURADİYE DM-5 45-71-M00618_C C01b_75807925</t>
  </si>
  <si>
    <t>04.09.2021 19:35:34</t>
  </si>
  <si>
    <t>04.09.2021 20:25:33</t>
  </si>
  <si>
    <t>KEMER TR-19 35-31-L00374_47983452_56400208_56400208</t>
  </si>
  <si>
    <t>04.09.2021 19:37:02</t>
  </si>
  <si>
    <t>04.09.2021 20:12:51</t>
  </si>
  <si>
    <t>MANİSA TM-1 45-71-A00001_DONANIMLI YEDEK M05_2059994</t>
  </si>
  <si>
    <t>04.09.2021 19:39:51</t>
  </si>
  <si>
    <t>04.09.2021 19:52:00</t>
  </si>
  <si>
    <t>DM-3/19 (ESKİ TR-2/72) 45-83-L00072_955150464_955150464</t>
  </si>
  <si>
    <t>04.09.2021 19:48:00</t>
  </si>
  <si>
    <t>04.09.2021 22:40:36</t>
  </si>
  <si>
    <t>L-45 JANDARMA SİTESİ 35-14-L00045_956640184_956640184</t>
  </si>
  <si>
    <t>04.09.2021 19:49:55</t>
  </si>
  <si>
    <t>04.09.2021 23:49:53</t>
  </si>
  <si>
    <t>HALKEĞİTİMCİLER-2 35-30-M00348_42903398_60985262_60985262</t>
  </si>
  <si>
    <t>04.09.2021 19:51:12</t>
  </si>
  <si>
    <t>04.09.2021 21:49:50</t>
  </si>
  <si>
    <t>DM-1/TR-26 35-14-M00302_956643561_956643561</t>
  </si>
  <si>
    <t>04.09.2021 20:05:32</t>
  </si>
  <si>
    <t>04.09.2021 21:04:49</t>
  </si>
  <si>
    <t>M-263 35-09-M00263_M-347 M03_47547818</t>
  </si>
  <si>
    <t>04.09.2021 20:07:36</t>
  </si>
  <si>
    <t>04.09.2021 20:28:14</t>
  </si>
  <si>
    <t>DM-7/21 35-28-M00966_C C3b_5762361</t>
  </si>
  <si>
    <t>04.09.2021 20:14:00</t>
  </si>
  <si>
    <t>04.09.2021 20:29:34</t>
  </si>
  <si>
    <t>L-77 ARDACAN SİTESİ 35-14-L00077_956645900_956645900</t>
  </si>
  <si>
    <t>04.09.2021 20:18:00</t>
  </si>
  <si>
    <t>04.09.2021 22:35:16</t>
  </si>
  <si>
    <t>TR-87 45-78-L00087_953264130_953264130</t>
  </si>
  <si>
    <t>04.09.2021 20:32:25</t>
  </si>
  <si>
    <t>04.09.2021 21:54:08</t>
  </si>
  <si>
    <t>OCAKLI TR-3 35-15-L00769_48853315_56371756_56371756</t>
  </si>
  <si>
    <t>04.09.2021 20:32:45</t>
  </si>
  <si>
    <t>04.09.2021 20:58:01</t>
  </si>
  <si>
    <t>DM-1/TR-26 35-14-M00302_956643105_956643105</t>
  </si>
  <si>
    <t>04.09.2021 20:42:13</t>
  </si>
  <si>
    <t>04.09.2021 22:21:26</t>
  </si>
  <si>
    <t>YENİFOÇA TR-44 35-23-M00044_YENİFOÇA TR-45 - YENİFOÇA TR-43 M01_72188275</t>
  </si>
  <si>
    <t>04.09.2021 20:48:25</t>
  </si>
  <si>
    <t>04.09.2021 22:12:17</t>
  </si>
  <si>
    <t>ŞEYHDAVUTLAR TR-6 (TR-2) 45-79-M00503_B_56385081_56385081</t>
  </si>
  <si>
    <t>04.09.2021 20:52:15</t>
  </si>
  <si>
    <t>04.09.2021 23:14:06</t>
  </si>
  <si>
    <t>DM-8/5 45-71-M02257_953240209_953240209</t>
  </si>
  <si>
    <t>04.09.2021 22:28:38</t>
  </si>
  <si>
    <t>TR-86 35-16-L00086_953318982_953318982</t>
  </si>
  <si>
    <t>04.09.2021 21:07:33</t>
  </si>
  <si>
    <t>04.09.2021 22:16:41</t>
  </si>
  <si>
    <t>KARAKUYU-2 35-26-M00439_956604806_956604806</t>
  </si>
  <si>
    <t>04.09.2021 21:17:26</t>
  </si>
  <si>
    <t>04.09.2021 22:31:07</t>
  </si>
  <si>
    <t>EVCİLER TR-1 45-77-L00268_945492446_945492446</t>
  </si>
  <si>
    <t>04.09.2021 21:44:15</t>
  </si>
  <si>
    <t>04.09.2021 22:23:22</t>
  </si>
  <si>
    <t>TAŞPINAR MAHALLESİ TR-1 35-24-M00078_35-24-M00078_2358706</t>
  </si>
  <si>
    <t>04.09.2021 21:48:11</t>
  </si>
  <si>
    <t>04.09.2021 23:16:52</t>
  </si>
  <si>
    <t>NİHAT  ÖZKAN VE ARK. T-SULAMA GRB. 35-13-L00106_A_56371325_56371325</t>
  </si>
  <si>
    <t>04.09.2021 22:37:37</t>
  </si>
  <si>
    <t>04.09.2021 23:17:51</t>
  </si>
  <si>
    <t>ÇINARLIKUYU KÖK 45-71-M00188_ÇINARLIKUYU TR-1 M02_72248739</t>
  </si>
  <si>
    <t>04.09.2021 22:42:26</t>
  </si>
  <si>
    <t>04.09.2021 22:43:21</t>
  </si>
  <si>
    <t>K-1174 35-01-K01174_912111443_912111443</t>
  </si>
  <si>
    <t>04.09.2021 23:23:30</t>
  </si>
  <si>
    <t>05.09.2021 01:34:04</t>
  </si>
  <si>
    <t>KARAOĞLANLI TR-2 45-71-M00092_TR-1 KÖK M03_2075949</t>
  </si>
  <si>
    <t>04.09.2021 23:24:41</t>
  </si>
  <si>
    <t>05.09.2021 02:05:00</t>
  </si>
  <si>
    <t>TAŞDİBİ TR-1 45-80-M00171_B_73432603_73432603</t>
  </si>
  <si>
    <t>05.09.2021 00:21:34</t>
  </si>
  <si>
    <t>05.09.2021 02:53:32</t>
  </si>
  <si>
    <t>TR-38 45-74-M00038_945586794_945586794</t>
  </si>
  <si>
    <t>05.09.2021 00:45:09</t>
  </si>
  <si>
    <t>05.09.2021 01:22:22</t>
  </si>
  <si>
    <t>ÜÇPINAR DM 45-71-M00183_GÖKBEL M09_72249143</t>
  </si>
  <si>
    <t>05.09.2021 00:57:06</t>
  </si>
  <si>
    <t>05.09.2021 01:05:00</t>
  </si>
  <si>
    <t>M-1149 35-09-M01149_M-344 M03_47615748</t>
  </si>
  <si>
    <t>05.09.2021 01:58:26</t>
  </si>
  <si>
    <t>05.09.2021 03:18:39</t>
  </si>
  <si>
    <t>KULALAR TR-1 45-74-M00208_45-74-M00208_2359525</t>
  </si>
  <si>
    <t>05.09.2021 02:44:56</t>
  </si>
  <si>
    <t>05.09.2021 05:32:20</t>
  </si>
  <si>
    <t>BORNOVA TM 35-02-A00005_TR-B M47_2308098</t>
  </si>
  <si>
    <t>TEİAŞ Trafo Arızası</t>
  </si>
  <si>
    <t>05.09.2021 02:50:26</t>
  </si>
  <si>
    <t>05.09.2021 04:22:00</t>
  </si>
  <si>
    <t>ÇANAKÇI TR-2 45-79-M00186_C_56402930_56402930</t>
  </si>
  <si>
    <t>05.09.2021 05:18:59</t>
  </si>
  <si>
    <t>05.09.2021 10:09:02</t>
  </si>
  <si>
    <t>SOBRAN TR-1 45-73-M00952_45-73-M00952_2353922</t>
  </si>
  <si>
    <t>05.09.2021 05:59:42</t>
  </si>
  <si>
    <t>05.09.2021 06:42:38</t>
  </si>
  <si>
    <t>YENİ ŞAKRAN TR-19 35-17-M00216__56357386_56357386</t>
  </si>
  <si>
    <t>05.09.2021 06:04:36</t>
  </si>
  <si>
    <t>05.09.2021 07:07:17</t>
  </si>
  <si>
    <t>KAYAKÖY DM 35-15-L00866_KAYAKÖY İÇME SUYU L07_72307059</t>
  </si>
  <si>
    <t>05.09.2021 06:36:36</t>
  </si>
  <si>
    <t>05.09.2021 07:16:48</t>
  </si>
  <si>
    <t>SARIGÖL DM 45-79-M00069_ESKİ KÖYLER FİDERİ M05_2076621</t>
  </si>
  <si>
    <t>05.09.2021 06:41:46</t>
  </si>
  <si>
    <t>05.09.2021 08:13:52</t>
  </si>
  <si>
    <t>KULA İM 45-77-A00001_DEMİRKÖPRÜ M03_2049497</t>
  </si>
  <si>
    <t>05.09.2021 06:49:02</t>
  </si>
  <si>
    <t>05.09.2021 07:01:04</t>
  </si>
  <si>
    <t>YENİFOÇA TR-24 35-23-M00024_YENİFOÇA TR-25 M02_72189448</t>
  </si>
  <si>
    <t>05.09.2021 07:03:46</t>
  </si>
  <si>
    <t>05.09.2021 07:52:25</t>
  </si>
  <si>
    <t>GÖLMARMARA TR-19 45-85-L00019_TR-20 L04_72105872</t>
  </si>
  <si>
    <t>05.09.2021 07:06:06</t>
  </si>
  <si>
    <t>05.09.2021 08:00:00</t>
  </si>
  <si>
    <t>EVRENLİ KÖK 45-73-M00139_BAHADIR ÇIKIŞ M02_2055359</t>
  </si>
  <si>
    <t>05.09.2021 07:20:42</t>
  </si>
  <si>
    <t>05.09.2021 08:01:33</t>
  </si>
  <si>
    <t>DM-2/TR-20 35-22-M00853_TR-51 (ALTINTEPE) M01_66057503</t>
  </si>
  <si>
    <t>05.09.2021 07:35:02</t>
  </si>
  <si>
    <t>05.09.2021 08:10:52</t>
  </si>
  <si>
    <t>TR-1/59A 45-71-M02142_ H_60543412</t>
  </si>
  <si>
    <t>05.09.2021 07:35:37</t>
  </si>
  <si>
    <t>05.09.2021 11:55:22</t>
  </si>
  <si>
    <t>SOMA DM-5/17 45-82-M00421_DM-2 GİRİŞ M06_2035031</t>
  </si>
  <si>
    <t>05.09.2021 07:43:22</t>
  </si>
  <si>
    <t>EYNEZ TR-1 45-82-M00295_DIREK TIPI TRAFO HUCRESI H01_2092670</t>
  </si>
  <si>
    <t>05.09.2021 07:55:47</t>
  </si>
  <si>
    <t>05.09.2021 14:56:04</t>
  </si>
  <si>
    <t>DUMANLAR KÖK 45-81-M00044_DUMANLAR M03_72038303</t>
  </si>
  <si>
    <t>05.09.2021 07:59:22</t>
  </si>
  <si>
    <t>05.09.2021 07:59:56</t>
  </si>
  <si>
    <t>KIRKAĞAÇ TR-10 45-76-M00010_KIRKAĞAÇ TR-25/TR-22/TR-15/TR-17 M02_72217272</t>
  </si>
  <si>
    <t>05.09.2021 08:00:22</t>
  </si>
  <si>
    <t>05.09.2021 08:24:53</t>
  </si>
  <si>
    <t>DM-2/TR-20 35-22-M00853_HatBaşıAyırıcı_53132711 M01_53132711</t>
  </si>
  <si>
    <t>05.09.2021 08:04:56</t>
  </si>
  <si>
    <t>05.09.2021 10:23:34</t>
  </si>
  <si>
    <t>KÖPRÜBAŞI TR-25 (SANAYİ) 45-86-M00025_KÖPRÜBAŞI TR-26 M01_72219343</t>
  </si>
  <si>
    <t>05.09.2021 08:07:00</t>
  </si>
  <si>
    <t>05.09.2021 08:35:00</t>
  </si>
  <si>
    <t>KARAKUYU KÖK 35-26-M00437_KÖYLER KORUCUK M06_66057122</t>
  </si>
  <si>
    <t>05.09.2021 08:13:36</t>
  </si>
  <si>
    <t>05.09.2021 09:08:47</t>
  </si>
  <si>
    <t>ÖDEMİŞ İM 35-15-A00001_GERİLİM-ÖLÇÜ -B L18_2062388</t>
  </si>
  <si>
    <t>05.09.2021 08:14:46</t>
  </si>
  <si>
    <t>YENİ FOÇA TR-29 35-23-M00029_YENİFOÇA TR-30 M01_2334908</t>
  </si>
  <si>
    <t>05.09.2021 08:14:20</t>
  </si>
  <si>
    <t>05.09.2021 09:50:02</t>
  </si>
  <si>
    <t>ÇAPAK ORTA KÖY 35-26-M00412_35-26-M00412_2356629</t>
  </si>
  <si>
    <t>05.09.2021 08:15:42</t>
  </si>
  <si>
    <t>05.09.2021 08:55:27</t>
  </si>
  <si>
    <t>TR-60 BAYRAMKUYU 35-15-L00060_DIREK TIPI TRAFO HUCRESI H01_2037803</t>
  </si>
  <si>
    <t>05.09.2021 08:17:16</t>
  </si>
  <si>
    <t>05.09.2021 09:20:06</t>
  </si>
  <si>
    <t>ESKİN TR-2 45-81-M00234_B_56389047_56389047</t>
  </si>
  <si>
    <t>05.09.2021 08:18:36</t>
  </si>
  <si>
    <t>05.09.2021 10:39:33</t>
  </si>
  <si>
    <t>KARGIN KÖK 45-71-M00095_KARGIN BAKIR HAT TURGUTLU YÖNÜ M05_2076269</t>
  </si>
  <si>
    <t>05.09.2021 08:29:58</t>
  </si>
  <si>
    <t>05.09.2021 16:24:31</t>
  </si>
  <si>
    <t>K-609 35-02-K00609_9119126_56362768_56362768</t>
  </si>
  <si>
    <t>05.09.2021 08:30:46</t>
  </si>
  <si>
    <t>05.09.2021 09:51:41</t>
  </si>
  <si>
    <t>BAHÇELİ TR-1 35-30-L00147_35-30-L00147_2361405</t>
  </si>
  <si>
    <t>05.09.2021 08:38:43</t>
  </si>
  <si>
    <t>05.09.2021 10:21:03</t>
  </si>
  <si>
    <t>K-3685 35-04-K03685_DOĞANÇAY İ.M. K05_2038068</t>
  </si>
  <si>
    <t>Trafo Bakım Çalışması</t>
  </si>
  <si>
    <t>05.09.2021 08:39:32</t>
  </si>
  <si>
    <t>05.09.2021 13:04:00</t>
  </si>
  <si>
    <t>SOMA DM-1 45-82-M00050_DM-2 M05_60207297</t>
  </si>
  <si>
    <t>05.09.2021 08:51:14</t>
  </si>
  <si>
    <t>05.09.2021 09:16:04</t>
  </si>
  <si>
    <t>KELLETEPE KÖK 35-31-L00035_KİRAZ İM L01_72230898</t>
  </si>
  <si>
    <t>05.09.2021 08:56:46</t>
  </si>
  <si>
    <t>05.09.2021 09:29:47</t>
  </si>
  <si>
    <t>DEMİRTAŞ KÖK 35-30-M00149_ESENTEPE KÖYLER M02_72078653</t>
  </si>
  <si>
    <t>05.09.2021 08:58:11</t>
  </si>
  <si>
    <t>05.09.2021 09:51:00</t>
  </si>
  <si>
    <t>MENEMEN TR-11 35-28-L00011_MENEMEN ENDÜSTRİ MESLEK LİSESİ L01_66579801</t>
  </si>
  <si>
    <t>05.09.2021 09:02:45</t>
  </si>
  <si>
    <t>05.09.2021 11:38:14</t>
  </si>
  <si>
    <t>05.09.2021 09:03:00</t>
  </si>
  <si>
    <t>05.09.2021 12:53:18</t>
  </si>
  <si>
    <t>DM-1/43 45-71-M00026_45-71-M00026_66460049</t>
  </si>
  <si>
    <t>05.09.2021 09:04:15</t>
  </si>
  <si>
    <t>05.09.2021 13:15:23</t>
  </si>
  <si>
    <t>MÜTEVELLİ TR-2 45-80-M00101_45-80-M00101_2376559</t>
  </si>
  <si>
    <t>05.09.2021 09:05:50</t>
  </si>
  <si>
    <t>05.09.2021 11:53:32</t>
  </si>
  <si>
    <t>M-331 35-02-M00331_M-333 M03_2083550</t>
  </si>
  <si>
    <t>05.09.2021 09:05:52</t>
  </si>
  <si>
    <t>05.09.2021 16:29:57</t>
  </si>
  <si>
    <t>DM-2/43 35-26-M01149_T t1a_5909738</t>
  </si>
  <si>
    <t>05.09.2021 09:09:02</t>
  </si>
  <si>
    <t>05.09.2021 09:56:54</t>
  </si>
  <si>
    <t>OĞUZLAR TR-1 35-15-L00739_B_56406344_56406344</t>
  </si>
  <si>
    <t>05.09.2021 09:09:11</t>
  </si>
  <si>
    <t>05.09.2021 10:17:26</t>
  </si>
  <si>
    <t>ZEYTİNALANI TR-101 35-19-L00101_956669036_956669036</t>
  </si>
  <si>
    <t>05.09.2021 09:09:39</t>
  </si>
  <si>
    <t>05.09.2021 12:55:03</t>
  </si>
  <si>
    <t>TR-1/28 45-72-M00028_TR-1/29 YENİ TARİŞ VE ARITMA TESİSLERİ M02_66492542</t>
  </si>
  <si>
    <t>05.09.2021 09:09:44</t>
  </si>
  <si>
    <t>05.09.2021 10:14:18</t>
  </si>
  <si>
    <t>TR-2/16 45-72-L00016_TR-2/17 L02_2102099</t>
  </si>
  <si>
    <t>05.09.2021 09:12:00</t>
  </si>
  <si>
    <t>05.09.2021 13:25:09</t>
  </si>
  <si>
    <t>DM-12/03 (KIZ YURDU YANI) 45-71-M00317_DM-12/04 M04_72099107</t>
  </si>
  <si>
    <t>05.09.2021 12:27:32</t>
  </si>
  <si>
    <t>_C_56400550_56400550</t>
  </si>
  <si>
    <t>05.09.2021 09:15:36</t>
  </si>
  <si>
    <t>05.09.2021 10:46:00</t>
  </si>
  <si>
    <t>L-329 35-18-L00329_950437089_950437089</t>
  </si>
  <si>
    <t>05.09.2021 09:17:39</t>
  </si>
  <si>
    <t>05.09.2021 17:21:34</t>
  </si>
  <si>
    <t>05.09.2021 09:22:16</t>
  </si>
  <si>
    <t>05.09.2021 17:03:57</t>
  </si>
  <si>
    <t>K-524 35-01-K00524_R_56366006_56366006</t>
  </si>
  <si>
    <t>05.09.2021 09:25:27</t>
  </si>
  <si>
    <t>05.09.2021 12:58:12</t>
  </si>
  <si>
    <t>SARIKAYA KÖK 35-31-L00284_İĞDELİ L01_2113777</t>
  </si>
  <si>
    <t>05.09.2021 09:26:57</t>
  </si>
  <si>
    <t>05.09.2021 09:27:42</t>
  </si>
  <si>
    <t>DM-2 35-17-M00002_DOLUM TESİSİ M23_2122623</t>
  </si>
  <si>
    <t>05.09.2021 09:30:54</t>
  </si>
  <si>
    <t>05.09.2021 12:28:24</t>
  </si>
  <si>
    <t>05.09.2021 09:31:35</t>
  </si>
  <si>
    <t>05.09.2021 17:05:00</t>
  </si>
  <si>
    <t>SULUDERE KÖK 35-31-L00057_VELİLER KÖK L02_2337262</t>
  </si>
  <si>
    <t>05.09.2021 09:33:22</t>
  </si>
  <si>
    <t>05.09.2021 16:09:39</t>
  </si>
  <si>
    <t>05.09.2021 09:39:04</t>
  </si>
  <si>
    <t>05.09.2021 10:35:38</t>
  </si>
  <si>
    <t>AYAZÖREN TR-1 45-77-L00107_B_56387111_56387111</t>
  </si>
  <si>
    <t>05.09.2021 09:39:43</t>
  </si>
  <si>
    <t>05.09.2021 14:22:12</t>
  </si>
  <si>
    <t>M-1814 KISIK DM-1 35-22-M00095_IŞIKLAR-1 M14_72099714</t>
  </si>
  <si>
    <t>05.09.2021 09:39:47</t>
  </si>
  <si>
    <t>05.09.2021 10:20:59</t>
  </si>
  <si>
    <t>DM-2/TR-20 35-22-M00853_TR-51 (ALTINTEPE) M01_66057540</t>
  </si>
  <si>
    <t>05.09.2021 09:41:00</t>
  </si>
  <si>
    <t>05.09.2021 10:02:50</t>
  </si>
  <si>
    <t>K-1364 35-01-K01364_D_56364434_56364434</t>
  </si>
  <si>
    <t>05.09.2021 09:41:47</t>
  </si>
  <si>
    <t>05.09.2021 17:31:47</t>
  </si>
  <si>
    <t>SOMA TR-44 45-82-M00044_SOMA TR-44/2 M03_2091595</t>
  </si>
  <si>
    <t>05.09.2021 09:42:47</t>
  </si>
  <si>
    <t>05.09.2021 11:24:53</t>
  </si>
  <si>
    <t>AHMETLİ TR-74 KURTULUŞ 45-84-L00074_45-84-L00074_2367459</t>
  </si>
  <si>
    <t>05.09.2021 09:46:18</t>
  </si>
  <si>
    <t>05.09.2021 16:40:40</t>
  </si>
  <si>
    <t>_B_65502838_65502838</t>
  </si>
  <si>
    <t>05.09.2021 09:47:42</t>
  </si>
  <si>
    <t>05.09.2021 17:32:22</t>
  </si>
  <si>
    <t>IŞIKLAR TM 35-02-A00006_BATIÇİM-2 M17_2056412</t>
  </si>
  <si>
    <t>05.09.2021 09:52:02</t>
  </si>
  <si>
    <t>05.09.2021 10:25:40</t>
  </si>
  <si>
    <t>K-2926 35-01-K02926_E_56376732_56376732</t>
  </si>
  <si>
    <t>05.09.2021 09:53:57</t>
  </si>
  <si>
    <t>05.09.2021 12:09:34</t>
  </si>
  <si>
    <t>K-2926 35-01-K02926_A_56375642_56375642</t>
  </si>
  <si>
    <t>05.09.2021 09:55:23</t>
  </si>
  <si>
    <t>05.09.2021 12:13:08</t>
  </si>
  <si>
    <t>ÇAVUŞLAR TR-1 45-79-M00270_A_56388291_56388291</t>
  </si>
  <si>
    <t>05.09.2021 09:59:11</t>
  </si>
  <si>
    <t>05.09.2021 11:50:27</t>
  </si>
  <si>
    <t>HELVACI TR-1 35-17-M00361_C_60982273_60982273</t>
  </si>
  <si>
    <t>05.09.2021 10:00:24</t>
  </si>
  <si>
    <t>05.09.2021 17:05:02</t>
  </si>
  <si>
    <t>TR-16 45-77-L00016_TR-17 L03_2316705</t>
  </si>
  <si>
    <t>05.09.2021 10:01:12</t>
  </si>
  <si>
    <t>05.09.2021 12:49:44</t>
  </si>
  <si>
    <t>L-270 35-18-L00270_950462072_950462072</t>
  </si>
  <si>
    <t>05.09.2021 10:05:03</t>
  </si>
  <si>
    <t>05.09.2021 12:25:30</t>
  </si>
  <si>
    <t>KAZANLI KÖK 35-15-L00951_GÖKÇEN İM L01_66954456</t>
  </si>
  <si>
    <t>05.09.2021 10:07:02</t>
  </si>
  <si>
    <t>05.09.2021 10:07:47</t>
  </si>
  <si>
    <t>K-524 35-01-K00524_35-01-K00524_2367115</t>
  </si>
  <si>
    <t>05.09.2021 10:10:00</t>
  </si>
  <si>
    <t>05.09.2021 13:20:01</t>
  </si>
  <si>
    <t>DM-3/TR-3 35-13-M00055_946422098_946422098</t>
  </si>
  <si>
    <t>05.09.2021 10:23:37</t>
  </si>
  <si>
    <t>05.09.2021 12:14:46</t>
  </si>
  <si>
    <t>KAZANLI KÖK 35-15-L00951_OVA MAHALLESİ KAZANLI L06_66954511</t>
  </si>
  <si>
    <t>05.09.2021 10:26:04</t>
  </si>
  <si>
    <t>05.09.2021 11:51:05</t>
  </si>
  <si>
    <t>M-1815 KISIK DM-2 35-22-M00096_METAL İŞLERİ TR-1 M11_72100791</t>
  </si>
  <si>
    <t>05.09.2021 10:29:32</t>
  </si>
  <si>
    <t>05.09.2021 11:12:31</t>
  </si>
  <si>
    <t>ÇANAKÇI TR-2 45-79-M00186_DIREK TIPI TRAFO HUCRESI H01_2075442</t>
  </si>
  <si>
    <t>05.09.2021 10:31:44</t>
  </si>
  <si>
    <t>05.09.2021 16:14:23</t>
  </si>
  <si>
    <t>HANPAŞA TR-1 45-72-M00205_A_65499294_65499294</t>
  </si>
  <si>
    <t>05.09.2021 10:38:40</t>
  </si>
  <si>
    <t>05.09.2021 14:07:06</t>
  </si>
  <si>
    <t>ARSLANLAR TM 35-26-A00004_KÖYLER-2 L43_2305570</t>
  </si>
  <si>
    <t>05.09.2021 10:42:00</t>
  </si>
  <si>
    <t>05.09.2021 11:08:17</t>
  </si>
  <si>
    <t>05.09.2021 10:46:35</t>
  </si>
  <si>
    <t>05.09.2021 12:05:48</t>
  </si>
  <si>
    <t>05.09.2021 10:47:00</t>
  </si>
  <si>
    <t>05.09.2021 17:18:00</t>
  </si>
  <si>
    <t>DM-2/19 (NECATİBEY TR) 45-71-M00124_953187506_953187506</t>
  </si>
  <si>
    <t>05.09.2021 10:49:03</t>
  </si>
  <si>
    <t>05.09.2021 14:11:38</t>
  </si>
  <si>
    <t>FOÇA TR-10 35-23-L00010_B_56398214_56398214</t>
  </si>
  <si>
    <t>05.09.2021 10:53:00</t>
  </si>
  <si>
    <t>05.09.2021 12:45:58</t>
  </si>
  <si>
    <t>YENİ ŞAKRAN TR-6 35-17-M00206_950309230_950309230</t>
  </si>
  <si>
    <t>05.09.2021 10:53:04</t>
  </si>
  <si>
    <t>05.09.2021 15:54:25</t>
  </si>
  <si>
    <t>TEKKE TR-3 35-15-L00125_A_56368656_56368656</t>
  </si>
  <si>
    <t>05.09.2021 11:02:32</t>
  </si>
  <si>
    <t>05.09.2021 15:29:58</t>
  </si>
  <si>
    <t>MALTEPE TR-3 35-28-M00446_10449647_56359208_56359208</t>
  </si>
  <si>
    <t>05.09.2021 11:03:09</t>
  </si>
  <si>
    <t>05.09.2021 11:39:04</t>
  </si>
  <si>
    <t>TR-52 35-19-L00052_956671912_956671912</t>
  </si>
  <si>
    <t>05.09.2021 11:05:08</t>
  </si>
  <si>
    <t>05.09.2021 11:43:26</t>
  </si>
  <si>
    <t>DERBENT TM 45-83-A00003_TURGUTLU-3 M02_2312529</t>
  </si>
  <si>
    <t>05.09.2021 11:08:02</t>
  </si>
  <si>
    <t>05.09.2021 11:43:00</t>
  </si>
  <si>
    <t>K-2974 35-02-K02974_E_56375143_56375143</t>
  </si>
  <si>
    <t>05.09.2021 11:09:11</t>
  </si>
  <si>
    <t>05.09.2021 13:18:47</t>
  </si>
  <si>
    <t>M-78 FULYA EVLERİ 35-14-M00078_956635598_956635598</t>
  </si>
  <si>
    <t>05.09.2021 11:10:27</t>
  </si>
  <si>
    <t>05.09.2021 15:18:14</t>
  </si>
  <si>
    <t>KINIK İM 35-24-A00001_SOMA M01_2310183</t>
  </si>
  <si>
    <t>OG İzolatör Arızası</t>
  </si>
  <si>
    <t>05.09.2021 11:20:49</t>
  </si>
  <si>
    <t>05.09.2021 11:56:53</t>
  </si>
  <si>
    <t>İNCESU TR-1 45-77-L00100_B_56385302_56385302</t>
  </si>
  <si>
    <t>05.09.2021 11:25:37</t>
  </si>
  <si>
    <t>05.09.2021 14:52:04</t>
  </si>
  <si>
    <t>KARABURUN İM 35-21-A00001_HatBaşıAyırıcı_53138005 L03_53138005</t>
  </si>
  <si>
    <t>05.09.2021 11:34:39</t>
  </si>
  <si>
    <t>05.09.2021 12:51:38</t>
  </si>
  <si>
    <t>ARSLANLAR TM 35-26-A00004_BALIKDAĞI M02_2305251</t>
  </si>
  <si>
    <t>05.09.2021 11:40:00</t>
  </si>
  <si>
    <t>05.09.2021 12:12:00</t>
  </si>
  <si>
    <t>BOSTANLAR TR-1 45-71-M01594_45-71-M01594_2354656</t>
  </si>
  <si>
    <t>05.09.2021 11:48:12</t>
  </si>
  <si>
    <t>05.09.2021 16:40:00</t>
  </si>
  <si>
    <t>TABAKLAR TR-2 45-75-M00337_C_56398563_56398563</t>
  </si>
  <si>
    <t>05.09.2021 11:50:31</t>
  </si>
  <si>
    <t>05.09.2021 12:30:55</t>
  </si>
  <si>
    <t>MENDERES DM-4/TR-1 35-22-M00004_DM-4/TR-12 M14_2104463</t>
  </si>
  <si>
    <t>05.09.2021 11:51:13</t>
  </si>
  <si>
    <t>05.09.2021 12:05:00</t>
  </si>
  <si>
    <t>KARABURUN İM 35-21-A00001_YENİ LİMAN L03_2062913</t>
  </si>
  <si>
    <t>05.09.2021 11:52:42</t>
  </si>
  <si>
    <t>05.09.2021 12:01:00</t>
  </si>
  <si>
    <t>CEVİZLİ BALYERİ TR-8 35-31-L00326_47797223_56351958_56351958</t>
  </si>
  <si>
    <t>05.09.2021 11:53:04</t>
  </si>
  <si>
    <t>05.09.2021 14:42:18</t>
  </si>
  <si>
    <t>05.09.2021 11:53:41</t>
  </si>
  <si>
    <t>05.09.2021 12:35:39</t>
  </si>
  <si>
    <t>ÇAYBAŞI DM-1/19 35-26-M00182_35-26-M00182_2357146</t>
  </si>
  <si>
    <t>05.09.2021 12:14:00</t>
  </si>
  <si>
    <t>05.09.2021 12:54:00</t>
  </si>
  <si>
    <t>K-2984 35-03-K02984_913065130_913065130</t>
  </si>
  <si>
    <t>05.09.2021 12:17:42</t>
  </si>
  <si>
    <t>05.09.2021 13:24:35</t>
  </si>
  <si>
    <t>ÖREN TR-6 35-27-L00215_95000023834_95000023834</t>
  </si>
  <si>
    <t>05.09.2021 12:19:21</t>
  </si>
  <si>
    <t>05.09.2021 14:45:05</t>
  </si>
  <si>
    <t>DM-12 45-71-M00305_DM-16 M06_2080005</t>
  </si>
  <si>
    <t>05.09.2021 12:23:16</t>
  </si>
  <si>
    <t>05.09.2021 12:25:11</t>
  </si>
  <si>
    <t>MORDOĞAN TR-25 35-21-L00153_953365967_953365967</t>
  </si>
  <si>
    <t>05.09.2021 12:24:22</t>
  </si>
  <si>
    <t>05.09.2021 14:13:55</t>
  </si>
  <si>
    <t>ALHAN TR-436 TARIMSAL SULAMA 45-73-M00202_45-73-M00202_2354199</t>
  </si>
  <si>
    <t>05.09.2021 12:26:27</t>
  </si>
  <si>
    <t>05.09.2021 14:40:55</t>
  </si>
  <si>
    <t>L-444 35-18-L00444_950446556_950446556</t>
  </si>
  <si>
    <t>05.09.2021 12:29:53</t>
  </si>
  <si>
    <t>05.09.2021 14:30:46</t>
  </si>
  <si>
    <t>MURADİYE DM 45-71-M00006_ORMAN FİDANLIĞI M12_2077013</t>
  </si>
  <si>
    <t>05.09.2021 12:31:18</t>
  </si>
  <si>
    <t>05.09.2021 16:54:58</t>
  </si>
  <si>
    <t>MENDERES DM-2/TR-1 35-22-M00300_PERLİT M18_2095706</t>
  </si>
  <si>
    <t>05.09.2021 12:39:21</t>
  </si>
  <si>
    <t>05.09.2021 12:55:12</t>
  </si>
  <si>
    <t>L-300 DM 35-18-L00300_D D01_5935605</t>
  </si>
  <si>
    <t>05.09.2021 12:47:00</t>
  </si>
  <si>
    <t>05.09.2021 13:30:43</t>
  </si>
  <si>
    <t>ARAPBAŞI TR-2 35-20-M00032_11664373_56359676_56359676</t>
  </si>
  <si>
    <t>05.09.2021 12:47:04</t>
  </si>
  <si>
    <t>05.09.2021 13:57:39</t>
  </si>
  <si>
    <t>TIRMANLAR TR-1 35-16-M00083_B_56394960_56394960</t>
  </si>
  <si>
    <t>05.09.2021 12:58:46</t>
  </si>
  <si>
    <t>05.09.2021 15:11:14</t>
  </si>
  <si>
    <t>M-3569(YATIRIM REZERVE) 35-02-M03569_910513991_910513991</t>
  </si>
  <si>
    <t>05.09.2021 13:05:33</t>
  </si>
  <si>
    <t>05.09.2021 15:00:30</t>
  </si>
  <si>
    <t>PAMUKYAZI-4 35-26-L00383_35-26-L00383_2347842</t>
  </si>
  <si>
    <t>05.09.2021 13:19:52</t>
  </si>
  <si>
    <t>05.09.2021 17:56:16</t>
  </si>
  <si>
    <t>DM-1/TR-8 URLA 35-19-M00466_50032538 B02_50033071</t>
  </si>
  <si>
    <t>05.09.2021 13:29:03</t>
  </si>
  <si>
    <t>05.09.2021 15:12:15</t>
  </si>
  <si>
    <t>BAKIR TR-6 45-76-M00072_DIREK TIPI TRAFO HUCRESI H01_2088279</t>
  </si>
  <si>
    <t>05.09.2021 13:29:17</t>
  </si>
  <si>
    <t>05.09.2021 14:35:04</t>
  </si>
  <si>
    <t>TEKKEDERE DM 35-16-M00137_HatBaşıAyırıcı_53140678 M03_53140678</t>
  </si>
  <si>
    <t>05.09.2021 13:32:17</t>
  </si>
  <si>
    <t>05.09.2021 17:50:35</t>
  </si>
  <si>
    <t>M-1921 35-02-M01921_953114798_953114798</t>
  </si>
  <si>
    <t>05.09.2021 13:33:53</t>
  </si>
  <si>
    <t>05.09.2021 16:13:45</t>
  </si>
  <si>
    <t>MAVİ KÖŞE TR-1 KÖK 35-17-M00224__56356205_56356205</t>
  </si>
  <si>
    <t>05.09.2021 13:35:17</t>
  </si>
  <si>
    <t>05.09.2021 14:14:18</t>
  </si>
  <si>
    <t>DM-1/52 45-71-M00325_953201598_953201598</t>
  </si>
  <si>
    <t>05.09.2021 13:36:22</t>
  </si>
  <si>
    <t>05.09.2021 15:43:16</t>
  </si>
  <si>
    <t>KURTTUTAN TR-1 45-78-M01152_953272529_953272529</t>
  </si>
  <si>
    <t>05.09.2021 13:52:42</t>
  </si>
  <si>
    <t>05.09.2021 14:51:08</t>
  </si>
  <si>
    <t>M-1394 35-01-M01394_A_56382542_56382542</t>
  </si>
  <si>
    <t>05.09.2021 14:05:17</t>
  </si>
  <si>
    <t>05.09.2021 17:44:41</t>
  </si>
  <si>
    <t>ULUCAK DM 35-27-M00792_EĞRİDERE-2 M18_2052607</t>
  </si>
  <si>
    <t>05.09.2021 14:19:32</t>
  </si>
  <si>
    <t>05.09.2021 14:54:00</t>
  </si>
  <si>
    <t>L-105 35-18-L00105_HatBaşıAyırıcı_66541673 L03_66541673</t>
  </si>
  <si>
    <t>05.09.2021 14:21:49</t>
  </si>
  <si>
    <t>05.09.2021 15:44:28</t>
  </si>
  <si>
    <t>TR-319 35-19-M00319_965895874_965895874</t>
  </si>
  <si>
    <t>05.09.2021 14:36:35</t>
  </si>
  <si>
    <t>05.09.2021 18:39:37</t>
  </si>
  <si>
    <t>05.09.2021 14:44:50</t>
  </si>
  <si>
    <t>05.09.2021 15:39:49</t>
  </si>
  <si>
    <t>EMİRLİ TR-8 35-15-L00644_950406559_950406559</t>
  </si>
  <si>
    <t>05.09.2021 14:50:30</t>
  </si>
  <si>
    <t>05.09.2021 16:00:45</t>
  </si>
  <si>
    <t>TAŞTEPE TR-1 35-24-M00091_955213673_955213673</t>
  </si>
  <si>
    <t>05.09.2021 15:01:19</t>
  </si>
  <si>
    <t>05.09.2021 15:50:51</t>
  </si>
  <si>
    <t>K-278 35-01-K00278_912428341_912428341</t>
  </si>
  <si>
    <t>05.09.2021 15:20:17</t>
  </si>
  <si>
    <t>05.09.2021 17:19:25</t>
  </si>
  <si>
    <t>L-105 35-18-L00105_OVACIK KÖYÜ VE VERİCİLER L02_2324754</t>
  </si>
  <si>
    <t>05.09.2021 15:31:57</t>
  </si>
  <si>
    <t>05.09.2021 15:54:09</t>
  </si>
  <si>
    <t>TR-1/3 45-83-M00003_HatBaşıAyırıcı_53136621 M05_53136621</t>
  </si>
  <si>
    <t>05.09.2021 15:32:19</t>
  </si>
  <si>
    <t>05.09.2021 21:36:47</t>
  </si>
  <si>
    <t>K-1796 35-01-K01796_D 1D_5870662</t>
  </si>
  <si>
    <t>05.09.2021 15:44:27</t>
  </si>
  <si>
    <t>05.09.2021 18:05:27</t>
  </si>
  <si>
    <t>KAVACIK TR-1 35-01-L00001_911550193_911550193</t>
  </si>
  <si>
    <t>05.09.2021 15:50:00</t>
  </si>
  <si>
    <t>05.09.2021 17:54:06</t>
  </si>
  <si>
    <t>TR-64 35-30-L00064_955319478_955319478</t>
  </si>
  <si>
    <t>05.09.2021 15:52:42</t>
  </si>
  <si>
    <t>05.09.2021 18:20:30</t>
  </si>
  <si>
    <t>ÜNİVERSİTE TM 35-02-A00008_4.SANAYİ-1 M03_2310280</t>
  </si>
  <si>
    <t>05.09.2021 16:00:30</t>
  </si>
  <si>
    <t>05.09.2021 16:15:02</t>
  </si>
  <si>
    <t>ÇAPAK ORTA KÖY 35-26-M00412_6712772_56358881_56358881</t>
  </si>
  <si>
    <t>05.09.2021 16:14:00</t>
  </si>
  <si>
    <t>05.09.2021 17:48:23</t>
  </si>
  <si>
    <t>YEŞİLDERE TR 45-74-M00190_45-74-M00190_2355347</t>
  </si>
  <si>
    <t>05.09.2021 16:16:47</t>
  </si>
  <si>
    <t>05.09.2021 17:18:01</t>
  </si>
  <si>
    <t>05.09.2021 16:20:15</t>
  </si>
  <si>
    <t>05.09.2021 17:19:02</t>
  </si>
  <si>
    <t>K-2361 35-02-K02361_910090738_910090738</t>
  </si>
  <si>
    <t>05.09.2021 16:25:00</t>
  </si>
  <si>
    <t>05.09.2021 18:29:52</t>
  </si>
  <si>
    <t>K-145 35-01-K00145_D D1_5870622</t>
  </si>
  <si>
    <t>05.09.2021 16:27:00</t>
  </si>
  <si>
    <t>05.09.2021 18:55:46</t>
  </si>
  <si>
    <t>KOYUNDERE DM 35-28-M00165_MENEMEN İ.M. M01_66524377</t>
  </si>
  <si>
    <t>05.09.2021 16:36:57</t>
  </si>
  <si>
    <t>05.09.2021 17:04:22</t>
  </si>
  <si>
    <t>DM-3/2 35-29-M00101_DIREK TIPI TRAFO HUCRESI H01_2093237</t>
  </si>
  <si>
    <t>05.09.2021 16:45:47</t>
  </si>
  <si>
    <t>05.09.2021 17:22:54</t>
  </si>
  <si>
    <t>PINARLAR TR-1 45-81-M00241_B_56399145_56399145</t>
  </si>
  <si>
    <t>05.09.2021 16:52:53</t>
  </si>
  <si>
    <t>05.09.2021 18:09:46</t>
  </si>
  <si>
    <t>MUSTAFA YILMAZ SULAMA GRUBU 35-29-M00226_915183837_915183837</t>
  </si>
  <si>
    <t>05.09.2021 17:06:41</t>
  </si>
  <si>
    <t>05.09.2021 17:24:19</t>
  </si>
  <si>
    <t>KÖPRÜBAŞI TR-42 KOCAOSMANLI 45-86-M00042_A_56400443_56400443</t>
  </si>
  <si>
    <t>05.09.2021 17:07:54</t>
  </si>
  <si>
    <t>05.09.2021 18:17:39</t>
  </si>
  <si>
    <t>AKÇAKİLİSE TR-1 35-21-L00044_B_76803841_76803841</t>
  </si>
  <si>
    <t>05.09.2021 17:14:56</t>
  </si>
  <si>
    <t>05.09.2021 20:03:31</t>
  </si>
  <si>
    <t>TR-30 (M-730) 35-30-M00730_955300361_955300361</t>
  </si>
  <si>
    <t>05.09.2021 17:16:52</t>
  </si>
  <si>
    <t>05.09.2021 21:34:04</t>
  </si>
  <si>
    <t>TÖYKO KÖK 35-30-M00213_GÜZELEGE SİTESİ M02_2039759</t>
  </si>
  <si>
    <t>05.09.2021 17:20:14</t>
  </si>
  <si>
    <t>05.09.2021 18:39:59</t>
  </si>
  <si>
    <t>GÜLBAHÇE TR-7 35-19-L00167_956684982_956684982</t>
  </si>
  <si>
    <t>05.09.2021 17:23:21</t>
  </si>
  <si>
    <t>05.09.2021 20:28:29</t>
  </si>
  <si>
    <t>TOPALAHMETLER TR-1 45-81-M00099_A_56387580_56387580</t>
  </si>
  <si>
    <t>05.09.2021 17:33:04</t>
  </si>
  <si>
    <t>05.09.2021 20:44:04</t>
  </si>
  <si>
    <t>TR-125 35-16-L00125_A_56352874_56352874</t>
  </si>
  <si>
    <t>Yük Aktarımı</t>
  </si>
  <si>
    <t>05.09.2021 17:38:00</t>
  </si>
  <si>
    <t>05.09.2021 18:04:00</t>
  </si>
  <si>
    <t>L-96 35-18-L00096_950453612_950453612</t>
  </si>
  <si>
    <t>05.09.2021 17:48:25</t>
  </si>
  <si>
    <t>05.09.2021 19:35:15</t>
  </si>
  <si>
    <t>TAŞTEPE TR-1 35-24-M00091_955216373_955216373</t>
  </si>
  <si>
    <t>05.09.2021 17:54:17</t>
  </si>
  <si>
    <t>05.09.2021 20:28:30</t>
  </si>
  <si>
    <t>DM-4/TR-3 (TR-37) 35-13-L00037_946423268_946423268</t>
  </si>
  <si>
    <t>05.09.2021 17:57:32</t>
  </si>
  <si>
    <t>05.09.2021 18:49:41</t>
  </si>
  <si>
    <t>TR-150 35-16-L00150_C_56353136_56353136</t>
  </si>
  <si>
    <t>05.09.2021 18:32:08</t>
  </si>
  <si>
    <t>TR-103 TARIMSAL SULAMA 45-80-M01103_45-80-M01103_2369267</t>
  </si>
  <si>
    <t>05.09.2021 18:23:51</t>
  </si>
  <si>
    <t>05.09.2021 19:41:43</t>
  </si>
  <si>
    <t>TEKELİ TARIMSAL SULAMA TR-1 35-22-M00202_915032117_915032117</t>
  </si>
  <si>
    <t>05.09.2021 18:26:54</t>
  </si>
  <si>
    <t>05.09.2021 19:37:56</t>
  </si>
  <si>
    <t>KOYUNDERE TR-5 35-28-M00137_B_56364746_56364746</t>
  </si>
  <si>
    <t>05.09.2021 18:36:20</t>
  </si>
  <si>
    <t>05.09.2021 19:54:13</t>
  </si>
  <si>
    <t>ARSLANLAR TM 35-26-A00004_KÖYLER-3 L45_2305569</t>
  </si>
  <si>
    <t>05.09.2021 18:44:55</t>
  </si>
  <si>
    <t>05.09.2021 18:47:00</t>
  </si>
  <si>
    <t>MALAZ TR-1 45-75-M00290_A_56398877_56398877</t>
  </si>
  <si>
    <t>05.09.2021 18:51:13</t>
  </si>
  <si>
    <t>05.09.2021 20:01:08</t>
  </si>
  <si>
    <t>M-1974 35-09-M01974_97750795_97750795</t>
  </si>
  <si>
    <t>05.09.2021 18:55:07</t>
  </si>
  <si>
    <t>05.09.2021 20:25:17</t>
  </si>
  <si>
    <t>05.09.2021 18:58:02</t>
  </si>
  <si>
    <t>05.09.2021 20:41:55</t>
  </si>
  <si>
    <t>İCİKLER ULUMAH TR-1 45-86-M00175_A_56389374_56389374</t>
  </si>
  <si>
    <t>05.09.2021 18:58:38</t>
  </si>
  <si>
    <t>05.09.2021 20:30:53</t>
  </si>
  <si>
    <t>AHMETLİ TR-31 45-84-L00031_B_65509508_65509508</t>
  </si>
  <si>
    <t>05.09.2021 19:08:48</t>
  </si>
  <si>
    <t>05.09.2021 19:51:59</t>
  </si>
  <si>
    <t>05.09.2021 19:11:46</t>
  </si>
  <si>
    <t>05.09.2021 22:25:36</t>
  </si>
  <si>
    <t>BAŞARAN TR-5 35-31-L00074_47942904_56370469_56370469</t>
  </si>
  <si>
    <t>05.09.2021 19:18:46</t>
  </si>
  <si>
    <t>05.09.2021 20:03:50</t>
  </si>
  <si>
    <t>KIRANKÖY ALANYAKA TR-1 45-75-M00189_B_56385893_56385893</t>
  </si>
  <si>
    <t>05.09.2021 19:19:43</t>
  </si>
  <si>
    <t>05.09.2021 21:58:59</t>
  </si>
  <si>
    <t>05.09.2021 19:27:17</t>
  </si>
  <si>
    <t>05.09.2021 20:38:42</t>
  </si>
  <si>
    <t>MENEMEN DM-4 35-28-M00733_953372790_953372790</t>
  </si>
  <si>
    <t>05.09.2021 19:29:35</t>
  </si>
  <si>
    <t>05.09.2021 22:07:07</t>
  </si>
  <si>
    <t>DM-4/18 35-26-M00803_956629720_956629720</t>
  </si>
  <si>
    <t>05.09.2021 19:39:53</t>
  </si>
  <si>
    <t>05.09.2021 20:40:07</t>
  </si>
  <si>
    <t>HACIRAHMANLI TR-5 45-80-M00184_956564986_956564986</t>
  </si>
  <si>
    <t>05.09.2021 19:45:00</t>
  </si>
  <si>
    <t>05.09.2021 21:00:07</t>
  </si>
  <si>
    <t>DM-1/52 45-71-M00325_SA_60984624_60984624</t>
  </si>
  <si>
    <t>05.09.2021 19:45:48</t>
  </si>
  <si>
    <t>05.09.2021 20:41:35</t>
  </si>
  <si>
    <t>BADEMLİ TR-5 35-30-L00102_B_56353293_56353293</t>
  </si>
  <si>
    <t>05.09.2021 19:49:13</t>
  </si>
  <si>
    <t>05.09.2021 22:25:50</t>
  </si>
  <si>
    <t>TR-2/25 45-83-L00025_45-83-L00025_2347690</t>
  </si>
  <si>
    <t>05.09.2021 20:01:17</t>
  </si>
  <si>
    <t>05.09.2021 21:42:06</t>
  </si>
  <si>
    <t>ÖMERLER TR-1 45-76-M00083_45-76-M00083_2375661</t>
  </si>
  <si>
    <t>05.09.2021 20:06:27</t>
  </si>
  <si>
    <t>05.09.2021 21:10:03</t>
  </si>
  <si>
    <t>L-329 35-18-L00329_950437090_950437090</t>
  </si>
  <si>
    <t>05.09.2021 20:45:18</t>
  </si>
  <si>
    <t>05.09.2021 22:57:07</t>
  </si>
  <si>
    <t>_C_56385729_56385729</t>
  </si>
  <si>
    <t>05.09.2021 20:51:00</t>
  </si>
  <si>
    <t>05.09.2021 21:54:29</t>
  </si>
  <si>
    <t>TR-2/76 45-83-M00774_955153767_955153767</t>
  </si>
  <si>
    <t>AG Box / Sdk Abone Çıkış Faz Sigorta Atığı</t>
  </si>
  <si>
    <t>05.09.2021 21:30:04</t>
  </si>
  <si>
    <t>05.09.2021 22:46:33</t>
  </si>
  <si>
    <t>K-3590 35-01-K03590_910539477_910539477</t>
  </si>
  <si>
    <t>05.09.2021 21:40:19</t>
  </si>
  <si>
    <t>05.09.2021 22:57:13</t>
  </si>
  <si>
    <t>K-2361 35-02-K02361_TRAFO K03_2065399</t>
  </si>
  <si>
    <t>05.09.2021 22:10:15</t>
  </si>
  <si>
    <t>05.09.2021 22:50:07</t>
  </si>
  <si>
    <t>KONAKLI TR-1 35-15-L00902_48652770_56369997_56369997</t>
  </si>
  <si>
    <t>05.09.2021 22:45:59</t>
  </si>
  <si>
    <t>05.09.2021 23:58:05</t>
  </si>
  <si>
    <t>AYKO YAPI SİTESİ TR 35-30-M00351_B_56405434_56405434</t>
  </si>
  <si>
    <t>05.09.2021 23:09:51</t>
  </si>
  <si>
    <t>06.09.2021 01:32:35</t>
  </si>
  <si>
    <t>M-3569(YATIRIM REZERVE) 35-02-M03569_910199256_910199256</t>
  </si>
  <si>
    <t>05.09.2021 23:17:30</t>
  </si>
  <si>
    <t>06.09.2021 00:30:33</t>
  </si>
  <si>
    <t>05.09.2021 23:25:28</t>
  </si>
  <si>
    <t>06.09.2021 01:18:00</t>
  </si>
  <si>
    <t>DM-1/52 45-71-M00325_953239832_953239832</t>
  </si>
  <si>
    <t>05.09.2021 23:57:00</t>
  </si>
  <si>
    <t>06.09.2021 02:12:52</t>
  </si>
  <si>
    <t>BORNOVA TM 35-02-A00005_BOĞAZİÇİ-2 M33_2058689</t>
  </si>
  <si>
    <t>06.09.2021 00:06:22</t>
  </si>
  <si>
    <t>06.09.2021 00:26:56</t>
  </si>
  <si>
    <t>BÜYÜKSÜMBÜLLER TR-1 45-71-M00818_953226797_953226797</t>
  </si>
  <si>
    <t>06.09.2021 01:28:00</t>
  </si>
  <si>
    <t>06.09.2021 03:48:24</t>
  </si>
  <si>
    <t>SALİHLİ İM 45-78-A00001_ŞEHİR-6 L04_48929109</t>
  </si>
  <si>
    <t>06.09.2021 04:43:16</t>
  </si>
  <si>
    <t>06.09.2021 06:27:54</t>
  </si>
  <si>
    <t>ÇEŞME İM 35-18-A00001_ALTINYUNUS L10_2053074</t>
  </si>
  <si>
    <t>06.09.2021 04:45:23</t>
  </si>
  <si>
    <t>06.09.2021 04:54:05</t>
  </si>
  <si>
    <t>YENİ FOÇA TR-30 35-23-M00030_K.K.K. KAMPI M02_76459358</t>
  </si>
  <si>
    <t>06.09.2021 04:59:31</t>
  </si>
  <si>
    <t>06.09.2021 09:00:19</t>
  </si>
  <si>
    <t>TR-17 45-78-L00017_TR-3 L02_2107322</t>
  </si>
  <si>
    <t>06.09.2021 06:18:22</t>
  </si>
  <si>
    <t>06.09.2021 07:36:53</t>
  </si>
  <si>
    <t>AVŞAR İM 45-83-A00002_TR-A (34.5) M06_2309881</t>
  </si>
  <si>
    <t>06.09.2021 06:21:03</t>
  </si>
  <si>
    <t>06.09.2021 07:06:16</t>
  </si>
  <si>
    <t>YAKACIK TR-2 35-20-L00233_5830925_56373466_56373466</t>
  </si>
  <si>
    <t>06.09.2021 06:44:03</t>
  </si>
  <si>
    <t>06.09.2021 08:06:26</t>
  </si>
  <si>
    <t>CAFERBEY KÖK 45-78-L00231_HatBaşıAyırıcı_53139908 L04_53139908</t>
  </si>
  <si>
    <t>06.09.2021 06:46:58</t>
  </si>
  <si>
    <t>06.09.2021 09:15:04</t>
  </si>
  <si>
    <t>ÇAKALLAR TR-1 45-81-M00135_A_56402650_56402650</t>
  </si>
  <si>
    <t>06.09.2021 06:47:59</t>
  </si>
  <si>
    <t>06.09.2021 08:10:10</t>
  </si>
  <si>
    <t>YAZIBAŞI DM-4 35-26-M00633_YAZIBAŞI DM-6 M03_2308927</t>
  </si>
  <si>
    <t>06.09.2021 06:48:33</t>
  </si>
  <si>
    <t>06.09.2021 07:44:06</t>
  </si>
  <si>
    <t>L-360 İMBAT SİTESİ 35-18-L00360_950455542_950455542</t>
  </si>
  <si>
    <t>06.09.2021 06:51:39</t>
  </si>
  <si>
    <t>06.09.2021 12:15:13</t>
  </si>
  <si>
    <t>BEYDAĞ İM 35-32-A00001_YEŞİLKÖY L13_2049961</t>
  </si>
  <si>
    <t>06.09.2021 06:54:09</t>
  </si>
  <si>
    <t>06.09.2021 07:06:33</t>
  </si>
  <si>
    <t>FEVZİPAŞA TR-1 45-71-M00579_45-71-M00579_2353703</t>
  </si>
  <si>
    <t>06.09.2021 06:57:00</t>
  </si>
  <si>
    <t>06.09.2021 09:13:42</t>
  </si>
  <si>
    <t>L-81 ÇAĞDAŞKENT 35-18-L00081_A A1_5786036</t>
  </si>
  <si>
    <t>06.09.2021 07:03:56</t>
  </si>
  <si>
    <t>06.09.2021 09:42:29</t>
  </si>
  <si>
    <t>TR-2/83-A 45-83-L00309_48122520_56389033_56389033</t>
  </si>
  <si>
    <t>06.09.2021 07:09:00</t>
  </si>
  <si>
    <t>06.09.2021 08:38:48</t>
  </si>
  <si>
    <t>TR-7 45-74-M00007_A_56353841_56353841</t>
  </si>
  <si>
    <t>06.09.2021 07:13:31</t>
  </si>
  <si>
    <t>06.09.2021 07:54:10</t>
  </si>
  <si>
    <t>ALÇUK TM 35-17-A00001_HatBaşıAyırıcı_53133604 M30_53133604</t>
  </si>
  <si>
    <t>06.09.2021 07:25:10</t>
  </si>
  <si>
    <t>06.09.2021 08:05:58</t>
  </si>
  <si>
    <t>TR-3 45-78-L00003_TR-4 L03_2105218</t>
  </si>
  <si>
    <t>06.09.2021 07:33:00</t>
  </si>
  <si>
    <t>06.09.2021 10:51:59</t>
  </si>
  <si>
    <t>SOFTALAR TR-1 45-75-M00207_B_56386590_56386590</t>
  </si>
  <si>
    <t>06.09.2021 07:48:52</t>
  </si>
  <si>
    <t>06.09.2021 09:44:47</t>
  </si>
  <si>
    <t>YUKARIBEY DM (TR-3) 35-16-M00866_AŞAĞICUMA DM M02_79464823</t>
  </si>
  <si>
    <t>06.09.2021 08:04:59</t>
  </si>
  <si>
    <t>06.09.2021 09:59:58</t>
  </si>
  <si>
    <t>HANPAŞA TR-1 45-72-M00205_ H_61412315</t>
  </si>
  <si>
    <t>06.09.2021 08:07:22</t>
  </si>
  <si>
    <t>06.09.2021 11:30:57</t>
  </si>
  <si>
    <t>M-328 35-03-M00328_910499581_910499581</t>
  </si>
  <si>
    <t>06.09.2021 08:08:57</t>
  </si>
  <si>
    <t>06.09.2021 10:10:06</t>
  </si>
  <si>
    <t>06.09.2021 08:13:29</t>
  </si>
  <si>
    <t>06.09.2021 08:15:49</t>
  </si>
  <si>
    <t>L-401 ALTINYUNUS DM 35-18-L00401_SAĞLIKÇILAR L-477 L15_2092223</t>
  </si>
  <si>
    <t>06.09.2021 08:15:21</t>
  </si>
  <si>
    <t>06.09.2021 09:51:48</t>
  </si>
  <si>
    <t>KUŞÇULAR TR-11(KASABA EVLERİ) 35-19-M00264_955038040_955038040</t>
  </si>
  <si>
    <t>06.09.2021 08:16:41</t>
  </si>
  <si>
    <t>06.09.2021 09:48:28</t>
  </si>
  <si>
    <t>SOMA A SANTRALİ İM/DM 45-82-A00001_HatBaşıAyırıcı_53135904 L16_53135904</t>
  </si>
  <si>
    <t>06.09.2021 08:30:00</t>
  </si>
  <si>
    <t>06.09.2021 10:14:18</t>
  </si>
  <si>
    <t>GÖKEYÜP TR-3 45-78-M00816_953298000_953298000</t>
  </si>
  <si>
    <t>06.09.2021 08:33:59</t>
  </si>
  <si>
    <t>06.09.2021 13:44:08</t>
  </si>
  <si>
    <t>POYRACIK TR-3 35-24-L00026_B_56368681_56368681</t>
  </si>
  <si>
    <t>06.09.2021 08:42:24</t>
  </si>
  <si>
    <t>06.09.2021 10:05:54</t>
  </si>
  <si>
    <t>SOMA KÖYLER DM-2 45-82-M00125_BERGAMA M02_2303940</t>
  </si>
  <si>
    <t>06.09.2021 08:46:29</t>
  </si>
  <si>
    <t>06.09.2021 08:51:28</t>
  </si>
  <si>
    <t>YAYAKENT TR-1 35-24-M00001_955227528_955227528</t>
  </si>
  <si>
    <t>06.09.2021 08:49:34</t>
  </si>
  <si>
    <t>06.09.2021 10:23:14</t>
  </si>
  <si>
    <t>06.09.2021 08:57:16</t>
  </si>
  <si>
    <t>06.09.2021 11:12:14</t>
  </si>
  <si>
    <t>06.09.2021 08:59:48</t>
  </si>
  <si>
    <t>06.09.2021 16:51:28</t>
  </si>
  <si>
    <t>SEYREKLİ TR-3 35-15-L00442_B_56406959_56406959</t>
  </si>
  <si>
    <t>06.09.2021 09:00:53</t>
  </si>
  <si>
    <t>06.09.2021 14:07:06</t>
  </si>
  <si>
    <t>CANLI TR-3 35-20-L00134_8284581_56377766_56377766</t>
  </si>
  <si>
    <t>06.09.2021 09:01:04</t>
  </si>
  <si>
    <t>06.09.2021 18:45:02</t>
  </si>
  <si>
    <t>TR-2/7 45-72-L00007_D_56393687_56393687</t>
  </si>
  <si>
    <t>06.09.2021 09:03:45</t>
  </si>
  <si>
    <t>06.09.2021 17:23:41</t>
  </si>
  <si>
    <t>TR-322 35-19-M00521_35-19-M00521_80491819</t>
  </si>
  <si>
    <t>06.09.2021 09:06:00</t>
  </si>
  <si>
    <t>06.09.2021 11:46:20</t>
  </si>
  <si>
    <t>KADIDEĞİRMENİ KÖK 45-82-M00127_UZUN AHIRLA KÖK (ÜÇYOL ULARCA) M03_2091830</t>
  </si>
  <si>
    <t>06.09.2021 09:07:01</t>
  </si>
  <si>
    <t>06.09.2021 16:00:46</t>
  </si>
  <si>
    <t>HELVACI DM-2 35-17-M00359_AVEA MOBİL M02_66476667</t>
  </si>
  <si>
    <t>06.09.2021 09:09:16</t>
  </si>
  <si>
    <t>06.09.2021 09:56:35</t>
  </si>
  <si>
    <t>ÖDEMİŞ TM-2 35-15-A00005_OSMANTEPE M19_2334264</t>
  </si>
  <si>
    <t>06.09.2021 09:09:58</t>
  </si>
  <si>
    <t>06.09.2021 10:20:52</t>
  </si>
  <si>
    <t>M-3090(YATIRIM REZERVE) 35-09-M03090_D d1b_5866742</t>
  </si>
  <si>
    <t>06.09.2021 09:10:08</t>
  </si>
  <si>
    <t>06.09.2021 11:05:53</t>
  </si>
  <si>
    <t>06.09.2021 09:13:08</t>
  </si>
  <si>
    <t>06.09.2021 17:54:11</t>
  </si>
  <si>
    <t>K-1395 35-08-K01395_D_56384028_56384028</t>
  </si>
  <si>
    <t>06.09.2021 09:16:00</t>
  </si>
  <si>
    <t>06.09.2021 10:03:59</t>
  </si>
  <si>
    <t>M-2353 35-03-M02353_910348355_910348355</t>
  </si>
  <si>
    <t>06.09.2021 09:18:38</t>
  </si>
  <si>
    <t>06.09.2021 12:43:39</t>
  </si>
  <si>
    <t>KORDON KÖK 45-78-M00730_HatBaşıAyırıcı_53139398 M02_53139398</t>
  </si>
  <si>
    <t>06.09.2021 09:19:49</t>
  </si>
  <si>
    <t>06.09.2021 12:07:09</t>
  </si>
  <si>
    <t>BAYINDIR İM 35-20-A00001_ZEYTİNOVA-2 L02_2058792</t>
  </si>
  <si>
    <t>06.09.2021 09:19:59</t>
  </si>
  <si>
    <t>06.09.2021 16:54:00</t>
  </si>
  <si>
    <t>DM-3/26 35-27-M00909_35-27-M00909_49888547</t>
  </si>
  <si>
    <t>06.09.2021 09:27:46</t>
  </si>
  <si>
    <t>06.09.2021 15:11:30</t>
  </si>
  <si>
    <t>K-3766 35-04-K03766_35-04-K03766_2356018</t>
  </si>
  <si>
    <t>06.09.2021 09:30:19</t>
  </si>
  <si>
    <t>06.09.2021 10:03:29</t>
  </si>
  <si>
    <t>06.09.2021 09:30:57</t>
  </si>
  <si>
    <t>06.09.2021 09:32:57</t>
  </si>
  <si>
    <t>K-3677 35-03-K03677_910168245_910168245</t>
  </si>
  <si>
    <t>06.09.2021 09:33:12</t>
  </si>
  <si>
    <t>06.09.2021 11:10:45</t>
  </si>
  <si>
    <t>K-1229 35-01-K01229_35-01-K01229_2355499</t>
  </si>
  <si>
    <t>06.09.2021 09:33:29</t>
  </si>
  <si>
    <t>06.09.2021 10:28:25</t>
  </si>
  <si>
    <t>SÜTÇÜLER TR-2 35-27-M00406_DIREK TIPI TRAFO HUCRESI H01_2054151</t>
  </si>
  <si>
    <t>06.09.2021 09:33:32</t>
  </si>
  <si>
    <t>06.09.2021 11:34:00</t>
  </si>
  <si>
    <t>DOKUZLAR TR-1 35-31-L00168_47834972_56390159_56390159</t>
  </si>
  <si>
    <t>06.09.2021 09:34:00</t>
  </si>
  <si>
    <t>06.09.2021 12:48:03</t>
  </si>
  <si>
    <t>TR-26 35-17-M00217_10032775_56389406_56389406</t>
  </si>
  <si>
    <t>06.09.2021 09:34:13</t>
  </si>
  <si>
    <t>06.09.2021 11:00:27</t>
  </si>
  <si>
    <t>YENİÇİFTLİK TR-2 35-20-L00400__72731357_72731357</t>
  </si>
  <si>
    <t>06.09.2021 09:34:44</t>
  </si>
  <si>
    <t>06.09.2021 19:01:28</t>
  </si>
  <si>
    <t>MENDERES DM-2/TR-1 35-22-M00300_PERLİT M18_2328467</t>
  </si>
  <si>
    <t>06.09.2021 09:36:32</t>
  </si>
  <si>
    <t>06.09.2021 14:35:38</t>
  </si>
  <si>
    <t>DM-13/04(CEMİYET KARŞISI) 45-71-M00057_A_56396886_56396886</t>
  </si>
  <si>
    <t>06.09.2021 09:37:06</t>
  </si>
  <si>
    <t>06.09.2021 17:22:12</t>
  </si>
  <si>
    <t>KARAKOCA TR-1 45-71-M00978_A_56395236_56395236</t>
  </si>
  <si>
    <t>06.09.2021 09:37:55</t>
  </si>
  <si>
    <t>06.09.2021 12:27:51</t>
  </si>
  <si>
    <t>M-447 35-09-M00447_a_56363534_56363534</t>
  </si>
  <si>
    <t>06.09.2021 09:39:33</t>
  </si>
  <si>
    <t>06.09.2021 12:00:56</t>
  </si>
  <si>
    <t>L-62 İSTUR 35-14-L00062_956652480_956652480</t>
  </si>
  <si>
    <t>06.09.2021 09:40:05</t>
  </si>
  <si>
    <t>06.09.2021 15:43:51</t>
  </si>
  <si>
    <t>M-2200 BELENBAŞI TR-2 35-03-M02200_910535088_910535088</t>
  </si>
  <si>
    <t>06.09.2021 09:41:52</t>
  </si>
  <si>
    <t>06.09.2021 13:38:03</t>
  </si>
  <si>
    <t>L-111 ÇAMTEPE 35-14-L00111_956642900_956642900</t>
  </si>
  <si>
    <t>06.09.2021 09:42:56</t>
  </si>
  <si>
    <t>06.09.2021 13:46:58</t>
  </si>
  <si>
    <t>L-175 35-18-L00175_49990595 A01_49991032</t>
  </si>
  <si>
    <t>06.09.2021 09:45:34</t>
  </si>
  <si>
    <t>06.09.2021 12:55:04</t>
  </si>
  <si>
    <t>KAYIŞLAR KÖK 45-80-M00183_KAYIŞLAR M02_72195772</t>
  </si>
  <si>
    <t>06.09.2021 09:46:17</t>
  </si>
  <si>
    <t>06.09.2021 10:18:21</t>
  </si>
  <si>
    <t>ALAÇATI İM 35-18-A00002_ILICA-1 L07_2052451</t>
  </si>
  <si>
    <t>06.09.2021 09:46:19</t>
  </si>
  <si>
    <t>06.09.2021 10:48:00</t>
  </si>
  <si>
    <t>TR-2/116 45-83-M00714_G G04_65617529</t>
  </si>
  <si>
    <t>06.09.2021 09:46:47</t>
  </si>
  <si>
    <t>06.09.2021 12:13:01</t>
  </si>
  <si>
    <t>L-47 DENİZKENT SİTESİ 35-14-L00047_956658619_956658619</t>
  </si>
  <si>
    <t>06.09.2021 09:50:14</t>
  </si>
  <si>
    <t>06.09.2021 17:41:27</t>
  </si>
  <si>
    <t>L-256 (18 KABİN) 35-18-L00256_DAĞITIM TRAFO L-256 (18 KABİN) L06_2095072</t>
  </si>
  <si>
    <t>06.09.2021 09:53:18</t>
  </si>
  <si>
    <t>06.09.2021 11:08:25</t>
  </si>
  <si>
    <t>DUMANLAR KÖK 45-81-M00044_KARABEYLER M02_72038302</t>
  </si>
  <si>
    <t>06.09.2021 09:54:43</t>
  </si>
  <si>
    <t>06.09.2021 09:55:39</t>
  </si>
  <si>
    <t>CAFERBEYLI TR-2 45-78-L00704_DIREK TIPI TRAFO HUCRESI H01_2125919</t>
  </si>
  <si>
    <t>06.09.2021 09:56:34</t>
  </si>
  <si>
    <t>06.09.2021 12:10:18</t>
  </si>
  <si>
    <t>ÇIRPI İM 35-20-A00002_HASKÖY L13_2056287</t>
  </si>
  <si>
    <t>06.09.2021 09:57:49</t>
  </si>
  <si>
    <t>06.09.2021 10:34:22</t>
  </si>
  <si>
    <t>KORDON KÖK 45-78-M00730_HatBaşıAyırıcı_53139496 M03_53139496</t>
  </si>
  <si>
    <t>06.09.2021 09:59:43</t>
  </si>
  <si>
    <t>06.09.2021 10:00:09</t>
  </si>
  <si>
    <t>KUŞÇULAR DM 35-19-M00461_KUŞÇULAR DM-2 M03_47230053</t>
  </si>
  <si>
    <t>06.09.2021 10:01:43</t>
  </si>
  <si>
    <t>06.09.2021 10:27:48</t>
  </si>
  <si>
    <t>KULA İM 45-77-A00001_ESKİ SELENDİ M07_2049428</t>
  </si>
  <si>
    <t>06.09.2021 10:01:49</t>
  </si>
  <si>
    <t>06.09.2021 10:09:20</t>
  </si>
  <si>
    <t>PAYAMLI M-9 35-25-M00165_956637732_956637732</t>
  </si>
  <si>
    <t>06.09.2021 10:12:39</t>
  </si>
  <si>
    <t>06.09.2021 11:24:33</t>
  </si>
  <si>
    <t>K-1976 35-02-K01976_35-02-K01976_2369051</t>
  </si>
  <si>
    <t>06.09.2021 10:15:00</t>
  </si>
  <si>
    <t>06.09.2021 10:59:10</t>
  </si>
  <si>
    <t>TR-1/67 (CEZAEVİ YANI) 45-83-M00067_ŞAHİN OTOMOTİV ÖZEL M04_2331139</t>
  </si>
  <si>
    <t>06.09.2021 10:16:08</t>
  </si>
  <si>
    <t>06.09.2021 11:18:43</t>
  </si>
  <si>
    <t>YASEMİN DM 35-19-M00002_HatBaşıAyırıcı_53137319 M02_53137319</t>
  </si>
  <si>
    <t>06.09.2021 10:18:00</t>
  </si>
  <si>
    <t>06.09.2021 13:21:36</t>
  </si>
  <si>
    <t>YENMİŞ KÖK 35-27-M00366_GÜVENİKSAN-ÇAMBEL 2 M01_72163649</t>
  </si>
  <si>
    <t>06.09.2021 10:28:43</t>
  </si>
  <si>
    <t>06.09.2021 10:36:09</t>
  </si>
  <si>
    <t>_B_56399190_56399190</t>
  </si>
  <si>
    <t>06.09.2021 10:28:59</t>
  </si>
  <si>
    <t>06.09.2021 17:25:41</t>
  </si>
  <si>
    <t>GEMİ SÖKÜM(M-130) TR 35-17-M00130_TOTALGAZ DM M03_79389032</t>
  </si>
  <si>
    <t>06.09.2021 10:29:26</t>
  </si>
  <si>
    <t>06.09.2021 11:38:49</t>
  </si>
  <si>
    <t>K-705 35-02-K00705_99964545_99964545</t>
  </si>
  <si>
    <t>06.09.2021 10:31:02</t>
  </si>
  <si>
    <t>06.09.2021 14:35:36</t>
  </si>
  <si>
    <t>06.09.2021 10:35:06</t>
  </si>
  <si>
    <t>06.09.2021 18:32:40</t>
  </si>
  <si>
    <t>_C_56366176_56366176</t>
  </si>
  <si>
    <t>06.09.2021 10:37:15</t>
  </si>
  <si>
    <t>06.09.2021 17:18:34</t>
  </si>
  <si>
    <t>M-2530 35-07-M02530_912470972_912470972</t>
  </si>
  <si>
    <t>06.09.2021 10:38:14</t>
  </si>
  <si>
    <t>06.09.2021 12:20:33</t>
  </si>
  <si>
    <t>EĞRİDERE KOKARCA TR-6 35-32-L00082_B_56390017_56390017</t>
  </si>
  <si>
    <t>06.09.2021 10:48:53</t>
  </si>
  <si>
    <t>06.09.2021 17:24:37</t>
  </si>
  <si>
    <t>KESİKKÖY TR-2 35-28-M00334_DIREK TIPI TRAFO HUCRESI H01_2108172</t>
  </si>
  <si>
    <t>06.09.2021 11:01:46</t>
  </si>
  <si>
    <t>06.09.2021 14:24:09</t>
  </si>
  <si>
    <t>ULUCAK DM-2/12 35-27-M00320_914649281_914649281</t>
  </si>
  <si>
    <t>06.09.2021 11:04:52</t>
  </si>
  <si>
    <t>06.09.2021 15:40:54</t>
  </si>
  <si>
    <t>L-377 35-18-L00377_950448901_950448901</t>
  </si>
  <si>
    <t>06.09.2021 11:06:09</t>
  </si>
  <si>
    <t>06.09.2021 14:13:02</t>
  </si>
  <si>
    <t>FUNDACIK KÖK 45-75-M00068_HatBaşıAyırıcı_53135520 M03_53135520</t>
  </si>
  <si>
    <t>06.09.2021 11:07:54</t>
  </si>
  <si>
    <t>06.09.2021 12:58:08</t>
  </si>
  <si>
    <t>SARIGÖL TR-29 45-79-M00029_945568131_945568131</t>
  </si>
  <si>
    <t>06.09.2021 11:15:31</t>
  </si>
  <si>
    <t>06.09.2021 12:33:19</t>
  </si>
  <si>
    <t>TR-2/2 45-83-L00002_48136612_56385903_56385903</t>
  </si>
  <si>
    <t>06.09.2021 11:22:34</t>
  </si>
  <si>
    <t>06.09.2021 13:53:55</t>
  </si>
  <si>
    <t>ESKİOBA KÖK 35-29-L00037_MAHMUTLAR L02_2093166</t>
  </si>
  <si>
    <t>06.09.2021 11:22:49</t>
  </si>
  <si>
    <t>06.09.2021 11:23:03</t>
  </si>
  <si>
    <t>06.09.2021 11:25:00</t>
  </si>
  <si>
    <t>06.09.2021 12:49:10</t>
  </si>
  <si>
    <t>ERGENEKON TR-11 45-83-M00623_48087733_56388966_56388966</t>
  </si>
  <si>
    <t>06.09.2021 11:31:36</t>
  </si>
  <si>
    <t>06.09.2021 19:59:55</t>
  </si>
  <si>
    <t>BEYDAĞ İM 35-32-A00001_BEYDAĞ L02_2308130</t>
  </si>
  <si>
    <t>06.09.2021 11:34:13</t>
  </si>
  <si>
    <t>06.09.2021 12:38:16</t>
  </si>
  <si>
    <t>M-2530 35-07-M02530_R_56379383_56379383</t>
  </si>
  <si>
    <t>06.09.2021 11:35:33</t>
  </si>
  <si>
    <t>06.09.2021 12:35:22</t>
  </si>
  <si>
    <t>K-4114 35-08-K04114_942546296_942546296</t>
  </si>
  <si>
    <t>06.09.2021 11:40:29</t>
  </si>
  <si>
    <t>06.09.2021 12:34:31</t>
  </si>
  <si>
    <t>M-2115 35-03-M02115_913413419_913413419</t>
  </si>
  <si>
    <t>06.09.2021 11:43:31</t>
  </si>
  <si>
    <t>06.09.2021 14:04:05</t>
  </si>
  <si>
    <t>M-2956(YATIRIM REZERVE) 35-04-M02956_H H1B_5837472</t>
  </si>
  <si>
    <t>06.09.2021 11:50:51</t>
  </si>
  <si>
    <t>06.09.2021 13:26:12</t>
  </si>
  <si>
    <t>TR-1/59 45-72-M00059_956509159_956509159</t>
  </si>
  <si>
    <t>06.09.2021 11:54:47</t>
  </si>
  <si>
    <t>06.09.2021 14:04:53</t>
  </si>
  <si>
    <t>DM-7/21 35-28-M00966_DM-7 L02_66570977</t>
  </si>
  <si>
    <t>06.09.2021 11:57:23</t>
  </si>
  <si>
    <t>06.09.2021 13:12:11</t>
  </si>
  <si>
    <t>K-4114 35-08-K04114_35-08-K04114_42841508</t>
  </si>
  <si>
    <t>06.09.2021 11:59:39</t>
  </si>
  <si>
    <t>06.09.2021 12:45:27</t>
  </si>
  <si>
    <t>YOLÜSTÜ İM 35-15-A00002_YOLÜSTÜ MERKEZ L08_2074336</t>
  </si>
  <si>
    <t>06.09.2021 12:00:58</t>
  </si>
  <si>
    <t>06.09.2021 12:46:23</t>
  </si>
  <si>
    <t>TR-133 35-26-M00133_956620793_956620793</t>
  </si>
  <si>
    <t>06.09.2021 12:12:19</t>
  </si>
  <si>
    <t>06.09.2021 13:24:32</t>
  </si>
  <si>
    <t>HUZURKENT SİTESİ TR 35-30-M00296_DIREK TIPI TRAFO HUCRESI H01_2040307</t>
  </si>
  <si>
    <t>06.09.2021 12:19:11</t>
  </si>
  <si>
    <t>06.09.2021 14:04:00</t>
  </si>
  <si>
    <t>GÜVENDİK TR-1 45-76-L00086_DIREK TIPI TRAFO HUCRESI H01_2036353</t>
  </si>
  <si>
    <t>OG Direk Yıkılması</t>
  </si>
  <si>
    <t>06.09.2021 12:28:50</t>
  </si>
  <si>
    <t>06.09.2021 22:08:30</t>
  </si>
  <si>
    <t>KİRAZ İM 35-31-A00001_TR-2 (34.5) M10_2328571</t>
  </si>
  <si>
    <t>06.09.2021 12:36:39</t>
  </si>
  <si>
    <t>06.09.2021 13:40:40</t>
  </si>
  <si>
    <t>KİRAZ İM 35-31-A00001_TR-3 (15.8) L07_2331662</t>
  </si>
  <si>
    <t>06.09.2021 12:37:28</t>
  </si>
  <si>
    <t>06.09.2021 13:41:03</t>
  </si>
  <si>
    <t>BOSTANLI GIS TM 35-04-A00001_Bostanlı-9 K16_2311279</t>
  </si>
  <si>
    <t>06.09.2021 12:52:33</t>
  </si>
  <si>
    <t>06.09.2021 13:50:28</t>
  </si>
  <si>
    <t>_H H1_61178764</t>
  </si>
  <si>
    <t>06.09.2021 12:53:00</t>
  </si>
  <si>
    <t>06.09.2021 14:07:46</t>
  </si>
  <si>
    <t>HAMZABEYLİ TR-2 45-71-M01772_45-71-M01772_2372641</t>
  </si>
  <si>
    <t>06.09.2021 12:55:03</t>
  </si>
  <si>
    <t>06.09.2021 17:55:39</t>
  </si>
  <si>
    <t>TR-5 35-26-M00005_TR-9 M02_72400871</t>
  </si>
  <si>
    <t>06.09.2021 12:57:09</t>
  </si>
  <si>
    <t>06.09.2021 13:30:40</t>
  </si>
  <si>
    <t>KURUCALAR TR-1 45-81-M00131_A_56399130_56399130</t>
  </si>
  <si>
    <t>06.09.2021 12:58:56</t>
  </si>
  <si>
    <t>06.09.2021 14:30:28</t>
  </si>
  <si>
    <t>ARDIÇ TR-8 35-21-L00131_953366541_953366541</t>
  </si>
  <si>
    <t>06.09.2021 12:59:06</t>
  </si>
  <si>
    <t>06.09.2021 16:15:46</t>
  </si>
  <si>
    <t>SARUHANLI DM 45-80-M00001_SARUHANLI TM-2 M15_2324167</t>
  </si>
  <si>
    <t>06.09.2021 13:00:19</t>
  </si>
  <si>
    <t>06.09.2021 13:31:42</t>
  </si>
  <si>
    <t>L-281 35-18-L00281_950462575_950462575</t>
  </si>
  <si>
    <t>06.09.2021 13:06:08</t>
  </si>
  <si>
    <t>06.09.2021 17:43:50</t>
  </si>
  <si>
    <t>YANIKDAĞ TR-4 45-75-M00205_B_56385020_56385020</t>
  </si>
  <si>
    <t>06.09.2021 13:06:46</t>
  </si>
  <si>
    <t>06.09.2021 15:24:22</t>
  </si>
  <si>
    <t>KAPAKLI DM 45-72-M00309_KAPAKLI ŞEHİR M04_2099420</t>
  </si>
  <si>
    <t>06.09.2021 13:07:49</t>
  </si>
  <si>
    <t>06.09.2021 14:48:12</t>
  </si>
  <si>
    <t>ŞEYHDAVUTLAR TR-4 KEMİKLİ 45-79-M00121_B_56401843_56401843</t>
  </si>
  <si>
    <t>06.09.2021 13:08:58</t>
  </si>
  <si>
    <t>06.09.2021 14:46:47</t>
  </si>
  <si>
    <t>MORDOĞAN TR-54 35-21-L00195_953366928_953366928</t>
  </si>
  <si>
    <t>06.09.2021 13:10:12</t>
  </si>
  <si>
    <t>06.09.2021 17:06:10</t>
  </si>
  <si>
    <t>ÜÇPINAR DM 45-71-M00183_ESKİ YAĞCILAR M10_72249340</t>
  </si>
  <si>
    <t>06.09.2021 13:13:03</t>
  </si>
  <si>
    <t>06.09.2021 14:03:43</t>
  </si>
  <si>
    <t>06.09.2021 13:14:33</t>
  </si>
  <si>
    <t>06.09.2021 13:20:58</t>
  </si>
  <si>
    <t>HALİTPAŞA TR-9 45-80-M00080_45-80-M00080_2351036</t>
  </si>
  <si>
    <t>06.09.2021 13:23:55</t>
  </si>
  <si>
    <t>06.09.2021 14:01:57</t>
  </si>
  <si>
    <t>K-4114 35-08-K04114_913335196_913335196</t>
  </si>
  <si>
    <t>06.09.2021 13:27:02</t>
  </si>
  <si>
    <t>06.09.2021 14:15:57</t>
  </si>
  <si>
    <t>AYRANCILAR DM-3 35-26-M00795_PANCAR-3 (AYIRANCILAR-2) M14_2116036</t>
  </si>
  <si>
    <t>06.09.2021 13:37:49</t>
  </si>
  <si>
    <t>06.09.2021 14:27:45</t>
  </si>
  <si>
    <t>06.09.2021 13:38:49</t>
  </si>
  <si>
    <t>06.09.2021 14:12:41</t>
  </si>
  <si>
    <t>OĞLANANASI TR-4 35-22-M00258_955286658_955286658</t>
  </si>
  <si>
    <t>06.09.2021 13:39:25</t>
  </si>
  <si>
    <t>06.09.2021 15:40:45</t>
  </si>
  <si>
    <t>TATAR DM 35-19-M00256_MORDOĞAN-1 ÇIKIŞ M13_2053776</t>
  </si>
  <si>
    <t>06.09.2021 13:39:48</t>
  </si>
  <si>
    <t>06.09.2021 15:46:34</t>
  </si>
  <si>
    <t>URLA TM-1 35-19-A00004_ALAÇATI-2 M04_2054363</t>
  </si>
  <si>
    <t>06.09.2021 13:40:13</t>
  </si>
  <si>
    <t>06.09.2021 13:45:00</t>
  </si>
  <si>
    <t>K-3148 35-04-K03148_K-3038 K03_2046657</t>
  </si>
  <si>
    <t>06.09.2021 13:46:00</t>
  </si>
  <si>
    <t>06.09.2021 14:38:14</t>
  </si>
  <si>
    <t>K-1869 35-09-K01869_914535586_914535586</t>
  </si>
  <si>
    <t>06.09.2021 13:51:43</t>
  </si>
  <si>
    <t>06.09.2021 17:19:42</t>
  </si>
  <si>
    <t>06.09.2021 13:52:59</t>
  </si>
  <si>
    <t>06.09.2021 16:00:09</t>
  </si>
  <si>
    <t>KABAZLI TR-3 45-78-M00680_49289466_56390410_56390410</t>
  </si>
  <si>
    <t>06.09.2021 13:53:44</t>
  </si>
  <si>
    <t>06.09.2021 17:57:27</t>
  </si>
  <si>
    <t>L-401 ALTINYUNUS DM 35-18-L00401_950457590_950457590</t>
  </si>
  <si>
    <t>06.09.2021 13:55:37</t>
  </si>
  <si>
    <t>06.09.2021 15:40:42</t>
  </si>
  <si>
    <t>TR-59 35-16-L00059_A_56398461_56398461</t>
  </si>
  <si>
    <t>06.09.2021 14:01:09</t>
  </si>
  <si>
    <t>06.09.2021 14:57:17</t>
  </si>
  <si>
    <t>KESİKKÖY DM 35-28-M00309_SAKIPAĞA KÖK M09_2329426</t>
  </si>
  <si>
    <t>06.09.2021 14:01:39</t>
  </si>
  <si>
    <t>06.09.2021 14:35:27</t>
  </si>
  <si>
    <t>M-2675 (YATIRIM REZERVE) 35-01-M02675_35-01-M02675_62507681</t>
  </si>
  <si>
    <t>06.09.2021 14:02:52</t>
  </si>
  <si>
    <t>06.09.2021 14:36:18</t>
  </si>
  <si>
    <t>SEZENER EMRAN SULAMA GRUBU 35-29-M00215_955214419_955214419</t>
  </si>
  <si>
    <t>06.09.2021 14:14:06</t>
  </si>
  <si>
    <t>06.09.2021 19:02:08</t>
  </si>
  <si>
    <t>ÜÇYOL KÖK 45-82-M00128_URUZLAR GES M06_2329339</t>
  </si>
  <si>
    <t>06.09.2021 14:20:33</t>
  </si>
  <si>
    <t>06.09.2021 15:06:05</t>
  </si>
  <si>
    <t>OVAKENT İM 35-15-A00003_MESCİTLİ L08_2057389</t>
  </si>
  <si>
    <t>06.09.2021 14:23:14</t>
  </si>
  <si>
    <t>06.09.2021 15:01:38</t>
  </si>
  <si>
    <t>06.09.2021 14:23:19</t>
  </si>
  <si>
    <t>06.09.2021 15:02:31</t>
  </si>
  <si>
    <t>OVAKENT İM 35-15-A00003_KONAKLI L04_2057395</t>
  </si>
  <si>
    <t>06.09.2021 14:23:29</t>
  </si>
  <si>
    <t>06.09.2021 15:03:14</t>
  </si>
  <si>
    <t>OVAKENT İM 35-15-A00003_OVAKENT L03_2057871</t>
  </si>
  <si>
    <t>06.09.2021 14:23:31</t>
  </si>
  <si>
    <t>06.09.2021 15:03:18</t>
  </si>
  <si>
    <t>OVAKENT İM 35-15-A00003_BADEMLİ L01_2057876</t>
  </si>
  <si>
    <t>06.09.2021 14:23:34</t>
  </si>
  <si>
    <t>06.09.2021 15:03:42</t>
  </si>
  <si>
    <t>DM-2/44 35-26-M00841_KÖYTÜR-EGE TAV M01_66235405</t>
  </si>
  <si>
    <t>06.09.2021 14:27:12</t>
  </si>
  <si>
    <t>06.09.2021 14:51:27</t>
  </si>
  <si>
    <t>HALİTPAŞA DM 45-80-M00060_HALİTPAŞA ŞEHİR M04_72188655</t>
  </si>
  <si>
    <t>06.09.2021 14:29:53</t>
  </si>
  <si>
    <t>06.09.2021 14:37:00</t>
  </si>
  <si>
    <t>TR-37 45-78-L00037_953266666_953266666</t>
  </si>
  <si>
    <t>06.09.2021 14:31:25</t>
  </si>
  <si>
    <t>06.09.2021 21:10:11</t>
  </si>
  <si>
    <t>K-3038 35-04-K03038_TRAFO K04_2310293</t>
  </si>
  <si>
    <t>06.09.2021 14:37:34</t>
  </si>
  <si>
    <t>06.09.2021 16:21:52</t>
  </si>
  <si>
    <t>TR-114 35-16-L00114_A_56397753_56397753</t>
  </si>
  <si>
    <t>06.09.2021 14:39:20</t>
  </si>
  <si>
    <t>06.09.2021 15:45:50</t>
  </si>
  <si>
    <t>06.09.2021 14:44:47</t>
  </si>
  <si>
    <t>06.09.2021 15:01:35</t>
  </si>
  <si>
    <t>SALMAN KÖYÜ TR-1 35-21-L00076_35-21-L00076_2376072</t>
  </si>
  <si>
    <t>06.09.2021 14:45:09</t>
  </si>
  <si>
    <t>06.09.2021 15:40:14</t>
  </si>
  <si>
    <t>06.09.2021 14:46:21</t>
  </si>
  <si>
    <t>KOZBEYLİ TR-1 35-23-M00070_42095125_56364440_56364440</t>
  </si>
  <si>
    <t>06.09.2021 14:50:00</t>
  </si>
  <si>
    <t>06.09.2021 15:18:48</t>
  </si>
  <si>
    <t>TURGUTALP TR-4/5 45-82-M00067_B_56389358_56389358</t>
  </si>
  <si>
    <t>06.09.2021 14:55:58</t>
  </si>
  <si>
    <t>06.09.2021 17:02:56</t>
  </si>
  <si>
    <t>_B_56353827_56353827</t>
  </si>
  <si>
    <t>06.09.2021 14:56:26</t>
  </si>
  <si>
    <t>06.09.2021 15:50:59</t>
  </si>
  <si>
    <t>YAKACIK TR-2 35-20-L00233_955212289_955212289</t>
  </si>
  <si>
    <t>06.09.2021 15:01:54</t>
  </si>
  <si>
    <t>06.09.2021 16:08:18</t>
  </si>
  <si>
    <t>TR-66 35-16-L00066_47553414_56398133_56398133</t>
  </si>
  <si>
    <t>06.09.2021 15:10:38</t>
  </si>
  <si>
    <t>06.09.2021 20:44:34</t>
  </si>
  <si>
    <t>YOLÜSTÜ TR-6 35-15-M00270_966557708_966557708</t>
  </si>
  <si>
    <t>06.09.2021 15:11:14</t>
  </si>
  <si>
    <t>06.09.2021 15:42:15</t>
  </si>
  <si>
    <t>RAMAZANLAR TR-1 45-81-M00145_A_56398843_56398843</t>
  </si>
  <si>
    <t>06.09.2021 15:12:20</t>
  </si>
  <si>
    <t>06.09.2021 16:38:54</t>
  </si>
  <si>
    <t>İSTASYONALTI KÖK 45-83-M00131_CELALETTİN AŞKIN M08_2097308</t>
  </si>
  <si>
    <t>06.09.2021 15:13:00</t>
  </si>
  <si>
    <t>06.09.2021 18:30:03</t>
  </si>
  <si>
    <t>L-61 İSTUR 35-14-L00061_956639371_956639371</t>
  </si>
  <si>
    <t>06.09.2021 15:17:54</t>
  </si>
  <si>
    <t>06.09.2021 22:01:29</t>
  </si>
  <si>
    <t>M-2314 35-02-M02314_915028839_915028839</t>
  </si>
  <si>
    <t>06.09.2021 15:20:50</t>
  </si>
  <si>
    <t>06.09.2021 17:51:55</t>
  </si>
  <si>
    <t>06.09.2021 15:21:09</t>
  </si>
  <si>
    <t>06.09.2021 15:21:49</t>
  </si>
  <si>
    <t>L-250 35-18-L00250_950467462_950467462</t>
  </si>
  <si>
    <t>06.09.2021 15:21:17</t>
  </si>
  <si>
    <t>06.09.2021 16:39:17</t>
  </si>
  <si>
    <t>K-705 35-02-K00705_910231023_910231023</t>
  </si>
  <si>
    <t>06.09.2021 15:22:09</t>
  </si>
  <si>
    <t>06.09.2021 17:13:43</t>
  </si>
  <si>
    <t>KIRMAHALLE  TR-12 35-28-M00271_B_65504752_65504752</t>
  </si>
  <si>
    <t>06.09.2021 15:34:40</t>
  </si>
  <si>
    <t>06.09.2021 17:43:19</t>
  </si>
  <si>
    <t>06.09.2021 15:37:03</t>
  </si>
  <si>
    <t>06.09.2021 15:37:19</t>
  </si>
  <si>
    <t>YILMAZ İM 45-78-A00003_AYTEKİN ŞENER L01_2331489</t>
  </si>
  <si>
    <t>06.09.2021 15:42:06</t>
  </si>
  <si>
    <t>06.09.2021 16:17:18</t>
  </si>
  <si>
    <t>TR-40 35-13-L00040_946418544_946418544</t>
  </si>
  <si>
    <t>06.09.2021 15:43:00</t>
  </si>
  <si>
    <t>06.09.2021 17:39:36</t>
  </si>
  <si>
    <t>K-1779 35-01-K01779_98447765_98447765</t>
  </si>
  <si>
    <t>06.09.2021 15:43:35</t>
  </si>
  <si>
    <t>06.09.2021 17:58:46</t>
  </si>
  <si>
    <t>L-232 BİTLİSLİLER 35-14-L00232_956640764_956640764</t>
  </si>
  <si>
    <t>06.09.2021 15:44:47</t>
  </si>
  <si>
    <t>06.09.2021 18:10:34</t>
  </si>
  <si>
    <t>K-427 35-04-K00427_99135040_99135040</t>
  </si>
  <si>
    <t>06.09.2021 15:46:23</t>
  </si>
  <si>
    <t>06.09.2021 17:13:58</t>
  </si>
  <si>
    <t>KOZLUCA TR-2 45-73-M00502_45-73-M00502_2352162</t>
  </si>
  <si>
    <t>06.09.2021 15:47:33</t>
  </si>
  <si>
    <t>06.09.2021 17:34:03</t>
  </si>
  <si>
    <t>TR-93 45-78-L00093__56391397_56391397</t>
  </si>
  <si>
    <t>06.09.2021 15:49:11</t>
  </si>
  <si>
    <t>06.09.2021 18:11:14</t>
  </si>
  <si>
    <t>BÖLCEK DM 35-16-M00153_GÖÇBEYLİ-MEZARLIKALTI M02_72045025</t>
  </si>
  <si>
    <t>06.09.2021 15:50:34</t>
  </si>
  <si>
    <t>06.09.2021 17:30:44</t>
  </si>
  <si>
    <t>TR-1/45 45-72-M00045_B_56392907_56392907</t>
  </si>
  <si>
    <t>06.09.2021 15:50:46</t>
  </si>
  <si>
    <t>06.09.2021 17:09:55</t>
  </si>
  <si>
    <t>L-360 İMBAT SİTESİ 35-18-L00360_950455541_950455541</t>
  </si>
  <si>
    <t>06.09.2021 15:54:57</t>
  </si>
  <si>
    <t>06.09.2021 18:18:20</t>
  </si>
  <si>
    <t>AZMİ ANDUR ÖZEL TR 45-75-M00203Ö_DIREK TIPI TRAFO HUCRESI H01_2086601</t>
  </si>
  <si>
    <t>06.09.2021 15:56:57</t>
  </si>
  <si>
    <t>06.09.2021 21:31:59</t>
  </si>
  <si>
    <t>M-1017 35-03-M01017_910202555_910202555</t>
  </si>
  <si>
    <t>06.09.2021 16:01:24</t>
  </si>
  <si>
    <t>06.09.2021 17:13:26</t>
  </si>
  <si>
    <t>06.09.2021 16:01:47</t>
  </si>
  <si>
    <t>06.09.2021 16:04:02</t>
  </si>
  <si>
    <t>K-3980 35-04-K03980_K-1411 K02_2113891</t>
  </si>
  <si>
    <t>06.09.2021 16:02:39</t>
  </si>
  <si>
    <t>06.09.2021 16:16:00</t>
  </si>
  <si>
    <t>YUKARI ILGINDERE TR-1 35-16-M00150_47422516_56402017_56402017</t>
  </si>
  <si>
    <t>06.09.2021 16:09:07</t>
  </si>
  <si>
    <t>06.09.2021 20:57:49</t>
  </si>
  <si>
    <t>TR-2/57 45-72-L00057_49660810 A1b_49660823</t>
  </si>
  <si>
    <t>06.09.2021 16:09:51</t>
  </si>
  <si>
    <t>06.09.2021 19:13:42</t>
  </si>
  <si>
    <t>_A_56403398_56403398</t>
  </si>
  <si>
    <t>06.09.2021 16:19:17</t>
  </si>
  <si>
    <t>06.09.2021 19:56:11</t>
  </si>
  <si>
    <t>06.09.2021 16:23:02</t>
  </si>
  <si>
    <t>06.09.2021 16:28:17</t>
  </si>
  <si>
    <t>ANDAK KÖK 35-23-M00312_FOÇA-2 M02_41958337</t>
  </si>
  <si>
    <t>06.09.2021 16:24:19</t>
  </si>
  <si>
    <t>06.09.2021 17:15:51</t>
  </si>
  <si>
    <t>M-2557 35-01-M02557_A A2_66269508</t>
  </si>
  <si>
    <t>06.09.2021 16:28:32</t>
  </si>
  <si>
    <t>06.09.2021 19:16:46</t>
  </si>
  <si>
    <t>SERİNYAYLA KERİMLİ MAH. TR-1 45-73-L00001_B_56404990_56404990</t>
  </si>
  <si>
    <t>06.09.2021 16:29:09</t>
  </si>
  <si>
    <t>06.09.2021 19:42:53</t>
  </si>
  <si>
    <t>K-4494 35-03-K04494_910560411_910560411</t>
  </si>
  <si>
    <t>06.09.2021 16:36:54</t>
  </si>
  <si>
    <t>06.09.2021 20:55:06</t>
  </si>
  <si>
    <t>ÖRNEKKÖY TR-1 35-27-L00128_YAYLACIK L02_72169410</t>
  </si>
  <si>
    <t>06.09.2021 16:42:58</t>
  </si>
  <si>
    <t>06.09.2021 19:57:57</t>
  </si>
  <si>
    <t>SANAYİ TR-2 (DM-1/TR-28) 35-14-M00312_956643465_956643465</t>
  </si>
  <si>
    <t>06.09.2021 16:47:19</t>
  </si>
  <si>
    <t>06.09.2021 19:38:38</t>
  </si>
  <si>
    <t>KAYMAKÇI TR-26 35-15-M00247_966393290_966393290</t>
  </si>
  <si>
    <t>06.09.2021 16:47:28</t>
  </si>
  <si>
    <t>06.09.2021 17:47:30</t>
  </si>
  <si>
    <t>KARAYAĞCI YANIKDAĞ TR-2 45-75-M00194_45-75-M00194_2353626</t>
  </si>
  <si>
    <t>06.09.2021 16:48:00</t>
  </si>
  <si>
    <t>06.09.2021 17:47:28</t>
  </si>
  <si>
    <t>BÜYÜKBELEN TR-7 45-80-M00098_956550316_956550316</t>
  </si>
  <si>
    <t>06.09.2021 16:55:51</t>
  </si>
  <si>
    <t>06.09.2021 18:38:44</t>
  </si>
  <si>
    <t>ADİLKÖY TR-1 45-82-L00054_DIREK TIPI TRAFO HUCRESI H01_2090124</t>
  </si>
  <si>
    <t>06.09.2021 17:15:47</t>
  </si>
  <si>
    <t>06.09.2021 22:30:18</t>
  </si>
  <si>
    <t>06.09.2021 17:24:39</t>
  </si>
  <si>
    <t>06.09.2021 17:35:53</t>
  </si>
  <si>
    <t>BANKACILAR TR-2 35-30-M00208_35-30-M00208_2346966</t>
  </si>
  <si>
    <t>06.09.2021 17:24:47</t>
  </si>
  <si>
    <t>06.09.2021 18:49:30</t>
  </si>
  <si>
    <t>ÇİTKÖY TR-2 35-16-M00060_47449034_56399717_56399717</t>
  </si>
  <si>
    <t>06.09.2021 17:25:04</t>
  </si>
  <si>
    <t>06.09.2021 18:37:05</t>
  </si>
  <si>
    <t>06.09.2021 17:25:13</t>
  </si>
  <si>
    <t>06.09.2021 17:25:49</t>
  </si>
  <si>
    <t>GÜZELYALI TM 35-01-A00008_GÜZELYALI-8 K15_2313687</t>
  </si>
  <si>
    <t>06.09.2021 17:29:55</t>
  </si>
  <si>
    <t>06.09.2021 18:57:00</t>
  </si>
  <si>
    <t>K-573 35-01-K00573_910876646_910876646</t>
  </si>
  <si>
    <t>06.09.2021 17:32:46</t>
  </si>
  <si>
    <t>06.09.2021 18:26:39</t>
  </si>
  <si>
    <t>06.09.2021 17:33:49</t>
  </si>
  <si>
    <t>06.09.2021 18:12:33</t>
  </si>
  <si>
    <t>ESKİ KARAKÖY TR 35-17-M00447_35-17-M00447_2372686</t>
  </si>
  <si>
    <t>06.09.2021 17:41:19</t>
  </si>
  <si>
    <t>06.09.2021 19:51:49</t>
  </si>
  <si>
    <t>DOĞANCI KÖYÜ TR-4 35-31-L00328_35-31-L00328_2364996</t>
  </si>
  <si>
    <t>06.09.2021 17:49:29</t>
  </si>
  <si>
    <t>06.09.2021 19:03:21</t>
  </si>
  <si>
    <t>K-3677 35-03-K03677_910534153_910534153</t>
  </si>
  <si>
    <t>06.09.2021 17:49:54</t>
  </si>
  <si>
    <t>06.09.2021 22:04:17</t>
  </si>
  <si>
    <t>ALAŞEHİR TR-68 45-73-M00068_45-73-M00068_2353060</t>
  </si>
  <si>
    <t>06.09.2021 17:51:49</t>
  </si>
  <si>
    <t>06.09.2021 18:23:25</t>
  </si>
  <si>
    <t>AHMETBEYLİ MAYDANOZ M-8 35-22-M00246_6631034_56353703_56353703</t>
  </si>
  <si>
    <t>06.09.2021 17:54:56</t>
  </si>
  <si>
    <t>06.09.2021 19:32:44</t>
  </si>
  <si>
    <t>06.09.2021 17:55:50</t>
  </si>
  <si>
    <t>06.09.2021 19:27:13</t>
  </si>
  <si>
    <t>K-908 35-04-K00908_C_56383570_56383570</t>
  </si>
  <si>
    <t>06.09.2021 18:01:00</t>
  </si>
  <si>
    <t>06.09.2021 18:43:43</t>
  </si>
  <si>
    <t>YILMAZ İM 45-78-A00003_HatBaşıAyırıcı_53140405 L01_53140405</t>
  </si>
  <si>
    <t>06.09.2021 18:03:42</t>
  </si>
  <si>
    <t>06.09.2021 20:01:52</t>
  </si>
  <si>
    <t>PINARLI TR-9 35-20-M00096__72554208_72554208</t>
  </si>
  <si>
    <t>06.09.2021 18:04:31</t>
  </si>
  <si>
    <t>06.09.2021 20:02:26</t>
  </si>
  <si>
    <t>06.09.2021 18:04:55</t>
  </si>
  <si>
    <t>06.09.2021 21:28:37</t>
  </si>
  <si>
    <t>06.09.2021 18:06:00</t>
  </si>
  <si>
    <t>06.09.2021 19:50:19</t>
  </si>
  <si>
    <t>TR-55 35-17-M00055_950313013_950313013</t>
  </si>
  <si>
    <t>06.09.2021 18:06:23</t>
  </si>
  <si>
    <t>06.09.2021 19:31:36</t>
  </si>
  <si>
    <t>HÜSNÜ MOLA SULAMA TR 45-71-M01342_45-71-M01342_2357161</t>
  </si>
  <si>
    <t>06.09.2021 18:21:28</t>
  </si>
  <si>
    <t>06.09.2021 20:29:01</t>
  </si>
  <si>
    <t>06.09.2021 18:25:00</t>
  </si>
  <si>
    <t>06.09.2021 20:32:06</t>
  </si>
  <si>
    <t>GÜMÜLCELİ TR-5 45-80-M00112_956543076_956543076</t>
  </si>
  <si>
    <t>06.09.2021 18:26:43</t>
  </si>
  <si>
    <t>06.09.2021 20:24:18</t>
  </si>
  <si>
    <t>GÖKEYÜP TR-1 KÖK 45-78-M00798_HatBaşıAyırıcı_53139974 M04_53139974</t>
  </si>
  <si>
    <t>06.09.2021 18:33:45</t>
  </si>
  <si>
    <t>06.09.2021 20:09:32</t>
  </si>
  <si>
    <t>ÇATALCA TR-2 35-22-M00268_955271018_955271018</t>
  </si>
  <si>
    <t>06.09.2021 18:33:53</t>
  </si>
  <si>
    <t>06.09.2021 19:06:28</t>
  </si>
  <si>
    <t>GÖÇBEYLİ DM 35-16-M00139_ALİBEYLİ M05_72044680</t>
  </si>
  <si>
    <t>06.09.2021 18:36:16</t>
  </si>
  <si>
    <t>06.09.2021 19:36:28</t>
  </si>
  <si>
    <t>BAĞARASI TR-3 35-23-M00172_42067672_56366209_56366209</t>
  </si>
  <si>
    <t>06.09.2021 18:39:40</t>
  </si>
  <si>
    <t>06.09.2021 19:39:37</t>
  </si>
  <si>
    <t>ALACALAR TR-1 45-76-L00087_A_56385241_56385241</t>
  </si>
  <si>
    <t>06.09.2021 18:43:05</t>
  </si>
  <si>
    <t>06.09.2021 23:14:31</t>
  </si>
  <si>
    <t>TR-2/5 45-72-L00005_B_56389632_56389632</t>
  </si>
  <si>
    <t>06.09.2021 18:52:49</t>
  </si>
  <si>
    <t>06.09.2021 21:43:39</t>
  </si>
  <si>
    <t>K-3796 35-01-K03796_A A3_5927101</t>
  </si>
  <si>
    <t>AG Box Arızası</t>
  </si>
  <si>
    <t>06.09.2021 18:58:26</t>
  </si>
  <si>
    <t>06.09.2021 20:50:08</t>
  </si>
  <si>
    <t>L-336 REİSDERE 35-18-L00336_950467006_950467006</t>
  </si>
  <si>
    <t>06.09.2021 18:58:46</t>
  </si>
  <si>
    <t>06.09.2021 20:51:20</t>
  </si>
  <si>
    <t>TR-14 45-74-M00014_945586890_945586890</t>
  </si>
  <si>
    <t>06.09.2021 19:02:11</t>
  </si>
  <si>
    <t>06.09.2021 19:47:41</t>
  </si>
  <si>
    <t>DM-2/1  DENİZKENARI 35-18-L00577_950454529_950454529</t>
  </si>
  <si>
    <t>06.09.2021 19:05:50</t>
  </si>
  <si>
    <t>06.09.2021 22:36:54</t>
  </si>
  <si>
    <t>06.09.2021 19:06:22</t>
  </si>
  <si>
    <t>06.09.2021 19:45:12</t>
  </si>
  <si>
    <t>M-715 35-17-M00715_950301243_950301243</t>
  </si>
  <si>
    <t>06.09.2021 19:06:52</t>
  </si>
  <si>
    <t>06.09.2021 20:45:55</t>
  </si>
  <si>
    <t>TR-56 35-16-L00056_C_56352674_56352674</t>
  </si>
  <si>
    <t>06.09.2021 19:10:26</t>
  </si>
  <si>
    <t>06.09.2021 21:16:23</t>
  </si>
  <si>
    <t>M-3439(YATIRIM REZERVE) 35-03-M03439_910441540_910441540</t>
  </si>
  <si>
    <t>06.09.2021 19:29:29</t>
  </si>
  <si>
    <t>06.09.2021 22:22:01</t>
  </si>
  <si>
    <t>YAKAKÖY ULUBEY TR-1 45-75-M00263_A_56394125_56394125</t>
  </si>
  <si>
    <t>06.09.2021 19:40:55</t>
  </si>
  <si>
    <t>07.09.2021 02:11:12</t>
  </si>
  <si>
    <t>ZEYTİNBURNU TR-1 45-86-M00196_A_56404860_56404860</t>
  </si>
  <si>
    <t>06.09.2021 19:43:08</t>
  </si>
  <si>
    <t>06.09.2021 20:16:51</t>
  </si>
  <si>
    <t>TR-1/4 45-83-M00004_955176266_955176266</t>
  </si>
  <si>
    <t>06.09.2021 19:44:42</t>
  </si>
  <si>
    <t>06.09.2021 21:48:59</t>
  </si>
  <si>
    <t>EĞERCİ TR-1 35-26-L00167_956633351_956633351</t>
  </si>
  <si>
    <t>06.09.2021 19:50:29</t>
  </si>
  <si>
    <t>06.09.2021 20:56:38</t>
  </si>
  <si>
    <t>AHMETBEYLİ MAYDANOZ M-8 35-22-M00246_B_56353705_56353705</t>
  </si>
  <si>
    <t>06.09.2021 20:01:12</t>
  </si>
  <si>
    <t>06.09.2021 21:00:19</t>
  </si>
  <si>
    <t>L-47 DENİZKENT SİTESİ 35-14-L00047_956635628_956635628</t>
  </si>
  <si>
    <t>06.09.2021 20:05:00</t>
  </si>
  <si>
    <t>06.09.2021 22:44:29</t>
  </si>
  <si>
    <t>BOZYERLER TR-2 35-16-M00140_35-16-M00140_2362220</t>
  </si>
  <si>
    <t>06.09.2021 20:06:02</t>
  </si>
  <si>
    <t>06.09.2021 23:34:55</t>
  </si>
  <si>
    <t>FUNDACIK KÖK 45-75-M00068_FUNDACIK M03_67108815</t>
  </si>
  <si>
    <t>06.09.2021 20:06:33</t>
  </si>
  <si>
    <t>06.09.2021 20:06:59</t>
  </si>
  <si>
    <t>KARAPINAR TR-1 45-78-M01107_A_56387618_56387618</t>
  </si>
  <si>
    <t>06.09.2021 20:18:08</t>
  </si>
  <si>
    <t>06.09.2021 22:15:48</t>
  </si>
  <si>
    <t>DM-2/19 (NECATİBEY TR) 45-71-M00124_953187509_953187509</t>
  </si>
  <si>
    <t>06.09.2021 20:23:12</t>
  </si>
  <si>
    <t>06.09.2021 21:54:05</t>
  </si>
  <si>
    <t>DM-7/15 35-26-M00635_35-26-M00635_65954059</t>
  </si>
  <si>
    <t>06.09.2021 20:26:22</t>
  </si>
  <si>
    <t>06.09.2021 21:52:14</t>
  </si>
  <si>
    <t>KAPAKLI TR-7 45-72-M00314_956490641_956490641</t>
  </si>
  <si>
    <t>06.09.2021 20:31:10</t>
  </si>
  <si>
    <t>06.09.2021 23:49:06</t>
  </si>
  <si>
    <t>GÜRÇEŞME TR-1 45-74-M00143_45-74-M00143_2352597</t>
  </si>
  <si>
    <t>06.09.2021 20:46:40</t>
  </si>
  <si>
    <t>06.09.2021 22:35:26</t>
  </si>
  <si>
    <t>YENİ ŞAKRAN M-469 35-17-M00469_9532831_56357151_56357151</t>
  </si>
  <si>
    <t>06.09.2021 20:55:14</t>
  </si>
  <si>
    <t>06.09.2021 22:31:02</t>
  </si>
  <si>
    <t>DAMARDI AKPINAR TR-2 45-75-M00326_B_56398209_56398209</t>
  </si>
  <si>
    <t>06.09.2021 20:59:16</t>
  </si>
  <si>
    <t>06.09.2021 22:20:35</t>
  </si>
  <si>
    <t>EMENLER TR-1 35-31-L00139_47841240_56391542_56391542</t>
  </si>
  <si>
    <t>06.09.2021 21:01:17</t>
  </si>
  <si>
    <t>06.09.2021 21:45:38</t>
  </si>
  <si>
    <t>MURATLAR TR-2 35-16-M00719_35-16-M00719_2369897</t>
  </si>
  <si>
    <t>06.09.2021 21:01:49</t>
  </si>
  <si>
    <t>06.09.2021 21:45:04</t>
  </si>
  <si>
    <t>BÖLCEK-3 TR 35-16-M00024_47439355_56399298_56399298</t>
  </si>
  <si>
    <t>06.09.2021 21:02:54</t>
  </si>
  <si>
    <t>06.09.2021 22:43:11</t>
  </si>
  <si>
    <t>KIZILAVLU KÖK 45-78-M00837_HatBaşıAyırıcı_53137221 M02_53137221</t>
  </si>
  <si>
    <t>06.09.2021 21:17:58</t>
  </si>
  <si>
    <t>06.09.2021 22:54:47</t>
  </si>
  <si>
    <t>SELENDİ DM 45-81-M00001_SELENDİ ŞEHİR-3 M11_2321597</t>
  </si>
  <si>
    <t>06.09.2021 21:30:43</t>
  </si>
  <si>
    <t>06.09.2021 21:33:00</t>
  </si>
  <si>
    <t>ÇİFTÇİGEDİĞİ TR-2 35-20-L00170_DIREK TIPI TRAFO HUCRESI H01_2048024</t>
  </si>
  <si>
    <t>06.09.2021 21:37:05</t>
  </si>
  <si>
    <t>07.09.2021 03:19:24</t>
  </si>
  <si>
    <t>DEĞİRMENDERE DM 35-22-M00085_ÇAMÖNÜ - ATAKÖY M09_50066540</t>
  </si>
  <si>
    <t>06.09.2021 21:57:43</t>
  </si>
  <si>
    <t>06.09.2021 22:34:21</t>
  </si>
  <si>
    <t>TR-2/11 45-72-L00011_956477036_956477036</t>
  </si>
  <si>
    <t>06.09.2021 22:18:29</t>
  </si>
  <si>
    <t>07.09.2021 00:01:35</t>
  </si>
  <si>
    <t>DOĞANCI TR-12 35-31-L00339_47793595_56351957_56351957</t>
  </si>
  <si>
    <t>06.09.2021 22:28:35</t>
  </si>
  <si>
    <t>07.09.2021 02:57:02</t>
  </si>
  <si>
    <t>PANCAR TR-6 35-26-M00903_964496577_964496577</t>
  </si>
  <si>
    <t>06.09.2021 22:54:54</t>
  </si>
  <si>
    <t>07.09.2021 01:19:54</t>
  </si>
  <si>
    <t>L-376 PAZARYERİ 35-18-L00376_950434414_950434414</t>
  </si>
  <si>
    <t>06.09.2021 22:56:00</t>
  </si>
  <si>
    <t>06.09.2021 23:41:03</t>
  </si>
  <si>
    <t>DM-1/59 45-71-M00020_KUŞLUBAHÇE M02_66398633</t>
  </si>
  <si>
    <t>06.09.2021 23:14:45</t>
  </si>
  <si>
    <t>06.09.2021 23:39:00</t>
  </si>
  <si>
    <t>KARABURUN BOZKÖY 35-21-L00053_C_56358259_56358259</t>
  </si>
  <si>
    <t>06.09.2021 23:28:36</t>
  </si>
  <si>
    <t>07.09.2021 05:02:50</t>
  </si>
  <si>
    <t>ULUKENT TR-5 35-28-M00085_35-28-M00085_2351359</t>
  </si>
  <si>
    <t>06.09.2021 23:29:55</t>
  </si>
  <si>
    <t>07.09.2021 02:15:27</t>
  </si>
  <si>
    <t>K-4033 35-01-K04033_35-01-K04033_2352880</t>
  </si>
  <si>
    <t>06.09.2021 23:31:00</t>
  </si>
  <si>
    <t>07.09.2021 00:39:45</t>
  </si>
  <si>
    <t>TR-90 35-17-M00090_35-17-M00090_66211041</t>
  </si>
  <si>
    <t>06.09.2021 23:33:00</t>
  </si>
  <si>
    <t>06.09.2021 23:49:07</t>
  </si>
  <si>
    <t>M-2009 35-01-M02009_9253619 2R_5857633</t>
  </si>
  <si>
    <t>06.09.2021 23:39:59</t>
  </si>
  <si>
    <t>07.09.2021 01:27:27</t>
  </si>
  <si>
    <t>K-1115 35-04-K01115_912532598_912532598</t>
  </si>
  <si>
    <t>06.09.2021 23:42:01</t>
  </si>
  <si>
    <t>07.09.2021 01:03:20</t>
  </si>
  <si>
    <t>MORDOĞAN İM 35-21-A00002_KARABURUN M04_2061842</t>
  </si>
  <si>
    <t>07.09.2021 00:10:29</t>
  </si>
  <si>
    <t>07.09.2021 00:12:42</t>
  </si>
  <si>
    <t>KIRKAĞAÇ DM 45-76-M00043_SOMA A SANTRALİ İM/DM M02_72247485</t>
  </si>
  <si>
    <t>07.09.2021 00:42:32</t>
  </si>
  <si>
    <t>07.09.2021 01:04:45</t>
  </si>
  <si>
    <t>TR-58 35-16-L00058_35-16-L00058_2349578</t>
  </si>
  <si>
    <t>07.09.2021 00:46:57</t>
  </si>
  <si>
    <t>07.09.2021 02:15:52</t>
  </si>
  <si>
    <t>K-155 35-02-K00155_35-02-K00155_2374930</t>
  </si>
  <si>
    <t>07.09.2021 01:03:17</t>
  </si>
  <si>
    <t>07.09.2021 05:25:27</t>
  </si>
  <si>
    <t>K-4826 35-04-K04826_B_60982385_60982385</t>
  </si>
  <si>
    <t>07.09.2021 01:46:00</t>
  </si>
  <si>
    <t>07.09.2021 02:10:36</t>
  </si>
  <si>
    <t>TOYGAR KÖK 45-73-M00166_TOYGAR ÇIKIŞ M01_66715045</t>
  </si>
  <si>
    <t>07.09.2021 01:47:12</t>
  </si>
  <si>
    <t>07.09.2021 01:47:32</t>
  </si>
  <si>
    <t>YUKARIBEY TR-1 35-16-M00120_DIREK TIPI TRAFO HUCRESI H01_2043053</t>
  </si>
  <si>
    <t>07.09.2021 03:07:10</t>
  </si>
  <si>
    <t>07.09.2021 05:59:16</t>
  </si>
  <si>
    <t>ULARCA TR-1 45-82-M00174_45-82-M00174_2353506</t>
  </si>
  <si>
    <t>07.09.2021 04:08:34</t>
  </si>
  <si>
    <t>07.09.2021 08:40:58</t>
  </si>
  <si>
    <t>TR-73 35-16-L00073_TR-76 L02_71993443</t>
  </si>
  <si>
    <t>07.09.2021 04:25:44</t>
  </si>
  <si>
    <t>07.09.2021 06:51:04</t>
  </si>
  <si>
    <t>SAĞANCI İM 35-16-A00003_TR-A L04_2072978</t>
  </si>
  <si>
    <t>07.09.2021 04:31:00</t>
  </si>
  <si>
    <t>07.09.2021 04:54:51</t>
  </si>
  <si>
    <t>TR-52 35-30-L00052_TR-48 L01_72042060</t>
  </si>
  <si>
    <t>07.09.2021 04:32:25</t>
  </si>
  <si>
    <t>07.09.2021 04:54:41</t>
  </si>
  <si>
    <t>DİKİLİ İM 35-30-A00001_TRAFO-1 L01_72356754</t>
  </si>
  <si>
    <t>07.09.2021 04:32:31</t>
  </si>
  <si>
    <t>07.09.2021 04:54:45</t>
  </si>
  <si>
    <t>EVRENLİ KÖK 45-73-M00139_EVRENLİ OSMANİYE KOZLUCA M03_2055362</t>
  </si>
  <si>
    <t>07.09.2021 05:13:05</t>
  </si>
  <si>
    <t>07.09.2021 05:13:42</t>
  </si>
  <si>
    <t>ÇİFTLİK İM 35-18-A00003_SAĞLIKÇILAR L06_2307805</t>
  </si>
  <si>
    <t>07.09.2021 05:21:32</t>
  </si>
  <si>
    <t>07.09.2021 05:43:03</t>
  </si>
  <si>
    <t>GÖLMARMARA İM 45-85-A00001_ESKİ GÖLMARMARA L28_2305901</t>
  </si>
  <si>
    <t>07.09.2021 05:25:30</t>
  </si>
  <si>
    <t>07.09.2021 09:12:07</t>
  </si>
  <si>
    <t>YILMAZ İM 45-78-A00003_ÇAMURHAMAMI L09_2331484</t>
  </si>
  <si>
    <t>07.09.2021 05:36:48</t>
  </si>
  <si>
    <t>07.09.2021 06:11:12</t>
  </si>
  <si>
    <t>YILMAZ İM 45-78-A00003_CAFERBEY L05_2331485</t>
  </si>
  <si>
    <t>07.09.2021 05:37:12</t>
  </si>
  <si>
    <t>07.09.2021 06:19:18</t>
  </si>
  <si>
    <t>KIZLARALANI KÖK 45-72-L00698_HatBaşıAyırıcı_53139880 L02_53139880</t>
  </si>
  <si>
    <t>07.09.2021 06:07:12</t>
  </si>
  <si>
    <t>07.09.2021 06:07:42</t>
  </si>
  <si>
    <t>ALİAĞA TR-43 DM 35-17-M00043_GÜZELHİSAR ÇIKIŞI M13_2122093</t>
  </si>
  <si>
    <t>07.09.2021 06:12:52</t>
  </si>
  <si>
    <t>07.09.2021 07:00:00</t>
  </si>
  <si>
    <t>ELİFLİ TR-1 35-20-L00107_955199526_955199526</t>
  </si>
  <si>
    <t>07.09.2021 06:14:26</t>
  </si>
  <si>
    <t>07.09.2021 08:09:36</t>
  </si>
  <si>
    <t>ÇAPAKLI TR-1 45-78-M00445_45-78-M00445_2362444</t>
  </si>
  <si>
    <t>07.09.2021 06:16:08</t>
  </si>
  <si>
    <t>07.09.2021 07:03:26</t>
  </si>
  <si>
    <t>DELEMENLER KÖK 45-73-M00490_GÜZLE BELENYAKA M05_2081977</t>
  </si>
  <si>
    <t>07.09.2021 06:24:32</t>
  </si>
  <si>
    <t>07.09.2021 06:25:05</t>
  </si>
  <si>
    <t>KARABURUN BOZKÖY 35-21-L00053_B_56358258_56358258</t>
  </si>
  <si>
    <t>07.09.2021 06:27:24</t>
  </si>
  <si>
    <t>07.09.2021 10:29:17</t>
  </si>
  <si>
    <t>MURADİYE DM-5/8 KÖK 45-71-M00828_DM-4/20 M03_72087087</t>
  </si>
  <si>
    <t>07.09.2021 06:35:26</t>
  </si>
  <si>
    <t>07.09.2021 07:00:04</t>
  </si>
  <si>
    <t>MANİSA TM-1 45-71-A00001_MURADİYE--1 M08_2309461</t>
  </si>
  <si>
    <t>07.09.2021 06:36:22</t>
  </si>
  <si>
    <t>07.09.2021 07:18:52</t>
  </si>
  <si>
    <t>K-308 35-04-K00308_G G1B_5819809</t>
  </si>
  <si>
    <t>07.09.2021 06:53:39</t>
  </si>
  <si>
    <t>07.09.2021 12:01:10</t>
  </si>
  <si>
    <t>TR-46 45-78-L00046_953255323_953255323</t>
  </si>
  <si>
    <t>07.09.2021 06:59:25</t>
  </si>
  <si>
    <t>07.09.2021 07:44:42</t>
  </si>
  <si>
    <t>07.09.2021 07:04:42</t>
  </si>
  <si>
    <t>07.09.2021 09:37:57</t>
  </si>
  <si>
    <t>BAĞARASI TR-4 35-23-M00173_DIREK TIPI TRAFO HUCRESI H01_2057831</t>
  </si>
  <si>
    <t>07.09.2021 07:05:47</t>
  </si>
  <si>
    <t>07.09.2021 11:14:47</t>
  </si>
  <si>
    <t>ULACIK TR-1 45-74-M00167_DIREK TIPI TRAFO HUCRESI H01_2054885</t>
  </si>
  <si>
    <t>07.09.2021 07:10:15</t>
  </si>
  <si>
    <t>07.09.2021 09:21:29</t>
  </si>
  <si>
    <t>CABBAR DM 45-73-M00100_KEMALİYE-1 ÇIKIŞ M09_2058104</t>
  </si>
  <si>
    <t>07.09.2021 07:17:18</t>
  </si>
  <si>
    <t>07.09.2021 07:25:43</t>
  </si>
  <si>
    <t>GÖZTEPE İM 35-01-A00004_KÜÇÜKYALI K26_2046477</t>
  </si>
  <si>
    <t>07.09.2021 07:17:24</t>
  </si>
  <si>
    <t>07.09.2021 08:48:23</t>
  </si>
  <si>
    <t>07.09.2021 07:18:25</t>
  </si>
  <si>
    <t>07.09.2021 07:24:02</t>
  </si>
  <si>
    <t>BADINCA KÖK 45-73-M00341_CABBAR DM GİRİŞ M01_75912944</t>
  </si>
  <si>
    <t>07.09.2021 07:18:32</t>
  </si>
  <si>
    <t>07.09.2021 07:24:35</t>
  </si>
  <si>
    <t>07.09.2021 07:18:58</t>
  </si>
  <si>
    <t>07.09.2021 07:38:00</t>
  </si>
  <si>
    <t>TR-123 35-16-L00123_HatBaşıAyırıcı_53132995 L02_53132995</t>
  </si>
  <si>
    <t>07.09.2021 07:29:12</t>
  </si>
  <si>
    <t>07.09.2021 09:09:38</t>
  </si>
  <si>
    <t>07.09.2021 07:30:02</t>
  </si>
  <si>
    <t>07.09.2021 07:30:22</t>
  </si>
  <si>
    <t>_C_56362083_56362083</t>
  </si>
  <si>
    <t>07.09.2021 07:30:08</t>
  </si>
  <si>
    <t>07.09.2021 10:23:00</t>
  </si>
  <si>
    <t>SOMA TR-15/4 45-82-M00095_TR-16/1 M02_72189136</t>
  </si>
  <si>
    <t>07.09.2021 07:30:32</t>
  </si>
  <si>
    <t>07.09.2021 07:46:12</t>
  </si>
  <si>
    <t>07.09.2021 07:31:54</t>
  </si>
  <si>
    <t>07.09.2021 07:56:17</t>
  </si>
  <si>
    <t>NARLIDERE KÜÇÜKBAHÇE TR-3 45-73-M00419_B_56392363_56392363</t>
  </si>
  <si>
    <t>07.09.2021 07:33:55</t>
  </si>
  <si>
    <t>07.09.2021 09:40:13</t>
  </si>
  <si>
    <t>AKKOYUNLU TR-4 35-29-L00128_A_56359903_56359903</t>
  </si>
  <si>
    <t>07.09.2021 07:36:04</t>
  </si>
  <si>
    <t>07.09.2021 09:24:24</t>
  </si>
  <si>
    <t>TR-2/83 45-83-L00083_48124206_56401391_56401391</t>
  </si>
  <si>
    <t>07.09.2021 09:34:31</t>
  </si>
  <si>
    <t>K-996 35-02-K00996_B_56375903_56375903</t>
  </si>
  <si>
    <t>07.09.2021 07:38:40</t>
  </si>
  <si>
    <t>07.09.2021 10:14:35</t>
  </si>
  <si>
    <t>ALİAĞA TR-43 DM 35-17-M00043_HatBaşıAyırıcı_72823532 M13_72823532</t>
  </si>
  <si>
    <t>07.09.2021 07:44:00</t>
  </si>
  <si>
    <t>07.09.2021 08:55:49</t>
  </si>
  <si>
    <t>07.09.2021 07:49:01</t>
  </si>
  <si>
    <t>07.09.2021 10:26:47</t>
  </si>
  <si>
    <t>KAZIKBAĞLARI TR-1 35-16-M00482_6866334_56375833_56375833</t>
  </si>
  <si>
    <t>07.09.2021 08:00:53</t>
  </si>
  <si>
    <t>07.09.2021 09:28:29</t>
  </si>
  <si>
    <t>LÜTFİYE TR-1 45-80-M00131_45-80-M00131_2357249</t>
  </si>
  <si>
    <t>07.09.2021 08:04:25</t>
  </si>
  <si>
    <t>07.09.2021 08:45:12</t>
  </si>
  <si>
    <t>07.09.2021 08:07:14</t>
  </si>
  <si>
    <t>07.09.2021 11:24:49</t>
  </si>
  <si>
    <t>YAKACIK TR-3 35-20-L00240_5827832_56374252_56374252</t>
  </si>
  <si>
    <t>07.09.2021 08:09:20</t>
  </si>
  <si>
    <t>07.09.2021 08:56:03</t>
  </si>
  <si>
    <t>DM-2/6 (DM-10) 45-71-M00276_TR-39 M02_66499597</t>
  </si>
  <si>
    <t>07.09.2021 08:15:17</t>
  </si>
  <si>
    <t>07.09.2021 09:04:59</t>
  </si>
  <si>
    <t>YÜKSEKKÖY TR-1 35-17-M00184_9743949_56356982_56356982</t>
  </si>
  <si>
    <t>07.09.2021 08:17:32</t>
  </si>
  <si>
    <t>07.09.2021 10:37:25</t>
  </si>
  <si>
    <t>ÇAMÖNÜ SULAMA KOOP. ÖZEL 45-72-L00238Ö_DIREK TIPI TRAFO HUCRESI H01_2109377</t>
  </si>
  <si>
    <t>07.09.2021 08:18:31</t>
  </si>
  <si>
    <t>07.09.2021 10:13:53</t>
  </si>
  <si>
    <t>ÇAMLIBEL TR-5 35-20-L00352_11207900_56375998_56375998</t>
  </si>
  <si>
    <t>07.09.2021 08:26:42</t>
  </si>
  <si>
    <t>07.09.2021 10:59:49</t>
  </si>
  <si>
    <t>ARMAĞANLAR TR-1 35-16-M00031_953322552_953322552</t>
  </si>
  <si>
    <t>07.09.2021 08:29:00</t>
  </si>
  <si>
    <t>07.09.2021 11:08:10</t>
  </si>
  <si>
    <t>DOĞANCI TR-12 35-31-L00339_47793613_56351974_56351974</t>
  </si>
  <si>
    <t>07.09.2021 08:30:00</t>
  </si>
  <si>
    <t>07.09.2021 12:01:59</t>
  </si>
  <si>
    <t>OVAKENT TR-8 35-15-L00588_A_56407008_56407008</t>
  </si>
  <si>
    <t>07.09.2021 08:31:33</t>
  </si>
  <si>
    <t>07.09.2021 09:31:53</t>
  </si>
  <si>
    <t>AVDAL TR-1 45-71-M01588_A_56365868_56365868</t>
  </si>
  <si>
    <t>07.09.2021 08:32:21</t>
  </si>
  <si>
    <t>07.09.2021 12:19:40</t>
  </si>
  <si>
    <t>BİMEYKO TR-3 35-30-M00050_C_56353099_56353099</t>
  </si>
  <si>
    <t>07.09.2021 08:38:20</t>
  </si>
  <si>
    <t>07.09.2021 14:30:47</t>
  </si>
  <si>
    <t>KÜÇÜK SANAYİ SİTESİ TR-6 45-83-L00147_48096981_56384228_56384228</t>
  </si>
  <si>
    <t>07.09.2021 08:39:10</t>
  </si>
  <si>
    <t>07.09.2021 19:12:14</t>
  </si>
  <si>
    <t>TR-1/53B 45-71-M02141_D_60983345_60983345</t>
  </si>
  <si>
    <t>07.09.2021 08:45:19</t>
  </si>
  <si>
    <t>07.09.2021 13:01:23</t>
  </si>
  <si>
    <t>TR-160 45-78-L00160__72374688_72374688</t>
  </si>
  <si>
    <t>07.09.2021 08:50:38</t>
  </si>
  <si>
    <t>07.09.2021 10:29:27</t>
  </si>
  <si>
    <t>ORUÇLAR TR-1 35-16-M00093_953325155_953325155</t>
  </si>
  <si>
    <t>07.09.2021 08:51:13</t>
  </si>
  <si>
    <t>07.09.2021 18:11:04</t>
  </si>
  <si>
    <t>K-4487 35-01-K04487_K-35 K01_2053196</t>
  </si>
  <si>
    <t>07.09.2021 08:51:26</t>
  </si>
  <si>
    <t>07.09.2021 10:24:15</t>
  </si>
  <si>
    <t>07.09.2021 08:51:34</t>
  </si>
  <si>
    <t>07.09.2021 08:58:36</t>
  </si>
  <si>
    <t>ÇİFTLİK İM 35-18-A00003_SAĞLIKÇILAR L06_2054614</t>
  </si>
  <si>
    <t>07.09.2021 08:57:10</t>
  </si>
  <si>
    <t>07.09.2021 11:57:56</t>
  </si>
  <si>
    <t>KARGIN KÖK 45-71-M00095_HatBaşıAyırıcı_53135142 M07_53135142</t>
  </si>
  <si>
    <t>07.09.2021 08:59:37</t>
  </si>
  <si>
    <t>07.09.2021 19:08:33</t>
  </si>
  <si>
    <t>ÇANDARLI TR-3 35-30-M00003_A_56362672_56362672</t>
  </si>
  <si>
    <t>07.09.2021 08:59:51</t>
  </si>
  <si>
    <t>07.09.2021 10:38:10</t>
  </si>
  <si>
    <t>TR-2/88 45-83-L00088_95000600641_95000600641</t>
  </si>
  <si>
    <t>07.09.2021 09:00:18</t>
  </si>
  <si>
    <t>07.09.2021 14:28:48</t>
  </si>
  <si>
    <t>KOLDERE KÖK 45-80-M00051_GÜMÜLCELİ M011_73403320</t>
  </si>
  <si>
    <t>07.09.2021 09:01:42</t>
  </si>
  <si>
    <t>07.09.2021 09:48:01</t>
  </si>
  <si>
    <t>07.09.2021 09:02:18</t>
  </si>
  <si>
    <t>07.09.2021 18:21:36</t>
  </si>
  <si>
    <t>DİKİLİ İM 35-30-A00001_ALTINOVA-2 M15_72357038</t>
  </si>
  <si>
    <t>07.09.2021 09:06:00</t>
  </si>
  <si>
    <t>07.09.2021 09:34:06</t>
  </si>
  <si>
    <t>07.09.2021 09:08:00</t>
  </si>
  <si>
    <t>07.09.2021 09:30:06</t>
  </si>
  <si>
    <t>M-1234 35-01-M01234_D_56376459_56376459</t>
  </si>
  <si>
    <t>07.09.2021 09:08:12</t>
  </si>
  <si>
    <t>07.09.2021 13:01:05</t>
  </si>
  <si>
    <t>TİRE SANAYİ TR-3 35-29-L00020_DIREK TIPI TRAFO HUCRESI H01_2048494</t>
  </si>
  <si>
    <t>07.09.2021 09:09:10</t>
  </si>
  <si>
    <t>07.09.2021 16:56:05</t>
  </si>
  <si>
    <t>GÖKÇEN İM 35-29-A00004_GÖKÇEN ŞEHİR L15_2105917</t>
  </si>
  <si>
    <t>07.09.2021 09:10:00</t>
  </si>
  <si>
    <t>07.09.2021 10:46:20</t>
  </si>
  <si>
    <t>HELVACI TR-1 35-17-M00361_D_60982272_60982272</t>
  </si>
  <si>
    <t>07.09.2021 09:11:22</t>
  </si>
  <si>
    <t>07.09.2021 17:22:32</t>
  </si>
  <si>
    <t>YUSUF DEDE GRB TR 35-30-M00093_35-30-M00093_2347456</t>
  </si>
  <si>
    <t>07.09.2021 09:13:08</t>
  </si>
  <si>
    <t>07.09.2021 12:42:36</t>
  </si>
  <si>
    <t>K-748 35-07-K00748_35-07-K00748_48409163</t>
  </si>
  <si>
    <t>07.09.2021 09:13:56</t>
  </si>
  <si>
    <t>07.09.2021 11:11:29</t>
  </si>
  <si>
    <t>DİNDARLI KÖK TR-3 KAKLIK 45-79-M00395_KIZILÇUKUR GÜNYAKA KARACAALİ BEYHARMAN M06_72035371</t>
  </si>
  <si>
    <t>07.09.2021 09:15:32</t>
  </si>
  <si>
    <t>07.09.2021 09:16:06</t>
  </si>
  <si>
    <t>KURUCUOVA TR-8 35-15-L00249_950407232_950407232</t>
  </si>
  <si>
    <t>07.09.2021 11:52:18</t>
  </si>
  <si>
    <t>TR-82 35-19-L00082_6299707_65509101_65509101</t>
  </si>
  <si>
    <t>07.09.2021 09:18:08</t>
  </si>
  <si>
    <t>07.09.2021 12:41:29</t>
  </si>
  <si>
    <t>TR-19 35-32-L00019_946411564_946411564</t>
  </si>
  <si>
    <t>07.09.2021 09:20:00</t>
  </si>
  <si>
    <t>07.09.2021 12:25:07</t>
  </si>
  <si>
    <t>07.09.2021 09:20:02</t>
  </si>
  <si>
    <t>07.09.2021 17:11:19</t>
  </si>
  <si>
    <t>_C_56400551_56400551</t>
  </si>
  <si>
    <t>07.09.2021 09:21:56</t>
  </si>
  <si>
    <t>07.09.2021 17:58:34</t>
  </si>
  <si>
    <t>TEPEKÖY TR-1 45-73-M00785_C_56385762_56385762</t>
  </si>
  <si>
    <t>07.09.2021 09:24:20</t>
  </si>
  <si>
    <t>07.09.2021 11:45:01</t>
  </si>
  <si>
    <t>DM-09/13-A 45-71-M00382_45-71-M00382_2355307</t>
  </si>
  <si>
    <t>07.09.2021 09:26:14</t>
  </si>
  <si>
    <t>07.09.2021 10:56:02</t>
  </si>
  <si>
    <t>PINARCIK TR-1 35-17-R00041_6904929_56357478_56357478</t>
  </si>
  <si>
    <t>07.09.2021 09:29:54</t>
  </si>
  <si>
    <t>07.09.2021 10:12:58</t>
  </si>
  <si>
    <t>BEKİRLER TR-1 45-72-L00357_A_56390298_56390298</t>
  </si>
  <si>
    <t>07.09.2021 09:31:00</t>
  </si>
  <si>
    <t>07.09.2021 13:13:41</t>
  </si>
  <si>
    <t>TR-33 45-78-L00033_953301603_953301603</t>
  </si>
  <si>
    <t>07.09.2021 09:31:13</t>
  </si>
  <si>
    <t>07.09.2021 11:36:55</t>
  </si>
  <si>
    <t>MUSTAFA ÇAKMAK VE ARKADAŞLARI TR 35-24-M00028_35-24-M00028_2373813</t>
  </si>
  <si>
    <t>07.09.2021 09:31:22</t>
  </si>
  <si>
    <t>07.09.2021 10:25:40</t>
  </si>
  <si>
    <t>ALKORU SİTESİ TR 35-30-M00040_35-30-M00040_2348682</t>
  </si>
  <si>
    <t>07.09.2021 09:32:04</t>
  </si>
  <si>
    <t>07.09.2021 15:14:19</t>
  </si>
  <si>
    <t>MORDOĞAN İM 35-21-A00002_KARABURUN 15,8 (MORDOĞAN KÖYLER) L12_2303193</t>
  </si>
  <si>
    <t>07.09.2021 09:33:46</t>
  </si>
  <si>
    <t>07.09.2021 11:22:03</t>
  </si>
  <si>
    <t>SEYREK TR-8 35-28-M00377_953393139_953393139</t>
  </si>
  <si>
    <t>07.09.2021 09:35:10</t>
  </si>
  <si>
    <t>07.09.2021 10:33:00</t>
  </si>
  <si>
    <t>SELÇİKLİ KARAPINAR TR-1 45-72-L00161_B_56390537_56390537</t>
  </si>
  <si>
    <t>07.09.2021 09:36:56</t>
  </si>
  <si>
    <t>07.09.2021 11:48:45</t>
  </si>
  <si>
    <t>DOĞANBEY KÖK 35-14-M00100_DOĞANBEY KÖY M01_80639780</t>
  </si>
  <si>
    <t>07.09.2021 09:39:25</t>
  </si>
  <si>
    <t>07.09.2021 10:43:06</t>
  </si>
  <si>
    <t>MORALILAR İM 45-72-A00002_PINARCIK L03_2097901</t>
  </si>
  <si>
    <t>07.09.2021 09:44:52</t>
  </si>
  <si>
    <t>07.09.2021 09:45:12</t>
  </si>
  <si>
    <t>MESCİTLİ TR-3 35-15-L00097_C_56362259_56362259</t>
  </si>
  <si>
    <t>07.09.2021 09:46:43</t>
  </si>
  <si>
    <t>07.09.2021 14:56:48</t>
  </si>
  <si>
    <t>07.09.2021 09:49:12</t>
  </si>
  <si>
    <t>07.09.2021 09:49:32</t>
  </si>
  <si>
    <t>K-660 35-04-K00660_35-04-K00660_2369081</t>
  </si>
  <si>
    <t>07.09.2021 09:50:42</t>
  </si>
  <si>
    <t>07.09.2021 12:31:50</t>
  </si>
  <si>
    <t>M-2362 35-03-M02362_A_56404391_56404391</t>
  </si>
  <si>
    <t>07.09.2021 09:50:53</t>
  </si>
  <si>
    <t>07.09.2021 12:48:32</t>
  </si>
  <si>
    <t>POYRAZDAMLARI TR-11 45-78-M00576_HatBaşıAyırıcı_53139333 M05_53139333</t>
  </si>
  <si>
    <t>07.09.2021 09:53:33</t>
  </si>
  <si>
    <t>07.09.2021 11:44:35</t>
  </si>
  <si>
    <t>K-1332 35-03-K01332_35-03-K01332_41943928</t>
  </si>
  <si>
    <t>07.09.2021 09:56:22</t>
  </si>
  <si>
    <t>07.09.2021 10:19:28</t>
  </si>
  <si>
    <t>DM-13/03 (İTFAİYE KARŞISI) 45-71-M00333_45-71-M00333_72050906</t>
  </si>
  <si>
    <t>07.09.2021 09:57:51</t>
  </si>
  <si>
    <t>07.09.2021 18:17:52</t>
  </si>
  <si>
    <t>YENİFOÇA TR-51 35-23-M00051_YENİFOÇA TR-45 M02_72157029</t>
  </si>
  <si>
    <t>07.09.2021 09:58:00</t>
  </si>
  <si>
    <t>07.09.2021 13:33:00</t>
  </si>
  <si>
    <t>KARAHALİLLİ KÖK 35-20-L00087_TOKATBAŞI L05_66504217</t>
  </si>
  <si>
    <t>07.09.2021 09:58:36</t>
  </si>
  <si>
    <t>07.09.2021 10:58:00</t>
  </si>
  <si>
    <t>KARAKUYU-7 35-26-M00446_956620307_956620307</t>
  </si>
  <si>
    <t>07.09.2021 10:01:00</t>
  </si>
  <si>
    <t>07.09.2021 10:33:47</t>
  </si>
  <si>
    <t>AKÇAKÖY TR-1 45-78-M00884_45-78-M00884_2351825</t>
  </si>
  <si>
    <t>07.09.2021 10:03:50</t>
  </si>
  <si>
    <t>07.09.2021 13:43:42</t>
  </si>
  <si>
    <t>ÇELTİKÇİ TR-1 35-16-M00076_B_56399380_56399380</t>
  </si>
  <si>
    <t>07.09.2021 10:11:17</t>
  </si>
  <si>
    <t>07.09.2021 12:42:54</t>
  </si>
  <si>
    <t>ÇAMLICA KÖK 45-81-M00048_ÇANŞA ÇIKIŞ M03_71996151</t>
  </si>
  <si>
    <t>07.09.2021 10:13:22</t>
  </si>
  <si>
    <t>07.09.2021 10:14:26</t>
  </si>
  <si>
    <t>L-433 35-18-L00433_950441392_950441392</t>
  </si>
  <si>
    <t>07.09.2021 10:17:15</t>
  </si>
  <si>
    <t>07.09.2021 13:48:43</t>
  </si>
  <si>
    <t>K-599 35-01-K00599_911290985_911290985</t>
  </si>
  <si>
    <t>07.09.2021 10:18:15</t>
  </si>
  <si>
    <t>07.09.2021 12:20:17</t>
  </si>
  <si>
    <t>TR-39 45-77-L00039_A a4_42438259</t>
  </si>
  <si>
    <t>07.09.2021 10:23:03</t>
  </si>
  <si>
    <t>07.09.2021 12:51:08</t>
  </si>
  <si>
    <t>PERLİT KÖK 35-22-M00094_YENİKÖY TR-1/TR-2/TR-3 M02_72139643</t>
  </si>
  <si>
    <t>07.09.2021 10:27:52</t>
  </si>
  <si>
    <t>07.09.2021 11:39:26</t>
  </si>
  <si>
    <t>07.09.2021 10:27:59</t>
  </si>
  <si>
    <t>07.09.2021 11:48:34</t>
  </si>
  <si>
    <t>07.09.2021 10:28:36</t>
  </si>
  <si>
    <t>07.09.2021 11:03:16</t>
  </si>
  <si>
    <t>SARIGÖL DM 45-79-M00069_ULUDERBENT FİDERİ M16_2076610</t>
  </si>
  <si>
    <t>07.09.2021 10:42:18</t>
  </si>
  <si>
    <t>TR-59 45-77-L00059_945490414_945490414</t>
  </si>
  <si>
    <t>07.09.2021 10:29:47</t>
  </si>
  <si>
    <t>07.09.2021 13:25:58</t>
  </si>
  <si>
    <t>BAĞYURDU SLM KOOP TR-6 35-27-M00723_914611153_914611153</t>
  </si>
  <si>
    <t>07.09.2021 10:33:44</t>
  </si>
  <si>
    <t>07.09.2021 11:44:31</t>
  </si>
  <si>
    <t>PİYADELER KÖK 45-73-M00136_ÖRNEKKÖY M04_66674753</t>
  </si>
  <si>
    <t>07.09.2021 10:36:22</t>
  </si>
  <si>
    <t>07.09.2021 11:35:50</t>
  </si>
  <si>
    <t>K-201 35-02-K00201_910039180_910039180</t>
  </si>
  <si>
    <t>07.09.2021 10:36:32</t>
  </si>
  <si>
    <t>07.09.2021 12:29:10</t>
  </si>
  <si>
    <t>M-347 35-09-M00347_B_60982976_60982976</t>
  </si>
  <si>
    <t>07.09.2021 10:38:38</t>
  </si>
  <si>
    <t>07.09.2021 12:57:44</t>
  </si>
  <si>
    <t>YENİFOÇA TR-23 35-23-M00023_950419618_950419618</t>
  </si>
  <si>
    <t>07.09.2021 10:47:54</t>
  </si>
  <si>
    <t>07.09.2021 13:26:16</t>
  </si>
  <si>
    <t>DEĞİRMENDERE DM 35-22-M00085_ÇAMÖNÜ - ATAKÖY M09_50066612</t>
  </si>
  <si>
    <t>07.09.2021 10:51:32</t>
  </si>
  <si>
    <t>07.09.2021 11:04:00</t>
  </si>
  <si>
    <t>L-47 DENİZKENT SİTESİ 35-14-L00047_942308057_942308057</t>
  </si>
  <si>
    <t>07.09.2021 10:54:53</t>
  </si>
  <si>
    <t>07.09.2021 12:42:49</t>
  </si>
  <si>
    <t>BALABAN TAŞLI TR-1 35-24-M00255__72374426_72374426</t>
  </si>
  <si>
    <t>07.09.2021 10:58:43</t>
  </si>
  <si>
    <t>07.09.2021 12:22:18</t>
  </si>
  <si>
    <t>YUKARI ÇOBANİSA TR-1 45-71-M00626_43137476_56384245_56384245</t>
  </si>
  <si>
    <t>07.09.2021 11:00:53</t>
  </si>
  <si>
    <t>07.09.2021 17:51:17</t>
  </si>
  <si>
    <t>YENİKENT TR-2 35-16-M00027_A_56396739_56396739</t>
  </si>
  <si>
    <t>07.09.2021 11:01:37</t>
  </si>
  <si>
    <t>07.09.2021 16:16:31</t>
  </si>
  <si>
    <t>ÜNİVERSİTE TM 35-02-A00008_ERZENE M10_2310703</t>
  </si>
  <si>
    <t>07.09.2021 11:03:15</t>
  </si>
  <si>
    <t>07.09.2021 12:23:22</t>
  </si>
  <si>
    <t>AŞAĞI KIZILCA TR-2 35-27-L00025_98780140_98780140</t>
  </si>
  <si>
    <t>07.09.2021 11:03:24</t>
  </si>
  <si>
    <t>07.09.2021 12:59:40</t>
  </si>
  <si>
    <t>07.09.2021 11:03:56</t>
  </si>
  <si>
    <t>07.09.2021 11:17:00</t>
  </si>
  <si>
    <t>ÜÇPINAR DM 45-71-M00183_AVDAL M02_72249124</t>
  </si>
  <si>
    <t>07.09.2021 11:06:05</t>
  </si>
  <si>
    <t>07.09.2021 12:52:45</t>
  </si>
  <si>
    <t>_A_56366803_56366803</t>
  </si>
  <si>
    <t>07.09.2021 11:12:35</t>
  </si>
  <si>
    <t>07.09.2021 13:16:59</t>
  </si>
  <si>
    <t>TR-1/42-A 45-72-M00109_45-72-M00109_2355555</t>
  </si>
  <si>
    <t>07.09.2021 12:44:07</t>
  </si>
  <si>
    <t>DM-21/23 (ITIR SOKAK) 45-71-M00326_C_56397180_56397180</t>
  </si>
  <si>
    <t>07.09.2021 11:18:00</t>
  </si>
  <si>
    <t>07.09.2021 16:10:47</t>
  </si>
  <si>
    <t>DM-21/23 (ITIR SOKAK) 45-71-M00326_B_56397555_56397555</t>
  </si>
  <si>
    <t>07.09.2021 11:20:00</t>
  </si>
  <si>
    <t>07.09.2021 16:13:29</t>
  </si>
  <si>
    <t>M-271 KARAKAYALAR DM 35-14-M00271_SAZLIGÖL M02_2097321</t>
  </si>
  <si>
    <t>07.09.2021 11:25:54</t>
  </si>
  <si>
    <t>07.09.2021 14:16:39</t>
  </si>
  <si>
    <t>07.09.2021 11:36:20</t>
  </si>
  <si>
    <t>07.09.2021 17:00:26</t>
  </si>
  <si>
    <t>ŞİRİNYER TR-1 45-78-L00284_953285305_953285305</t>
  </si>
  <si>
    <t>07.09.2021 11:37:43</t>
  </si>
  <si>
    <t>07.09.2021 19:06:02</t>
  </si>
  <si>
    <t>ÜÇYOL KÖK 45-82-M00128_HatBaşıAyırıcı_53136034 M06_53136034</t>
  </si>
  <si>
    <t>07.09.2021 11:37:46</t>
  </si>
  <si>
    <t>07.09.2021 15:51:02</t>
  </si>
  <si>
    <t>K-2722 35-08-K02722_A_60983189_60983189</t>
  </si>
  <si>
    <t>07.09.2021 11:42:23</t>
  </si>
  <si>
    <t>07.09.2021 13:07:29</t>
  </si>
  <si>
    <t>BELEN TR-1 35-28-M00205_B_56358355_56358355</t>
  </si>
  <si>
    <t>07.09.2021 11:52:20</t>
  </si>
  <si>
    <t>07.09.2021 13:15:00</t>
  </si>
  <si>
    <t>ULUCAK DM-2/15 35-27-M00334_35-27-M00334_2367812</t>
  </si>
  <si>
    <t>07.09.2021 11:58:14</t>
  </si>
  <si>
    <t>07.09.2021 14:24:50</t>
  </si>
  <si>
    <t>TR-2/3 45-83-L00003_48136734_56384780_56384780</t>
  </si>
  <si>
    <t>07.09.2021 12:01:44</t>
  </si>
  <si>
    <t>07.09.2021 15:56:30</t>
  </si>
  <si>
    <t>HALİTPAŞA TR-6 45-80-M00062_HALİTPAŞA TR-12 M03_72189865</t>
  </si>
  <si>
    <t>07.09.2021 12:04:04</t>
  </si>
  <si>
    <t>07.09.2021 15:17:28</t>
  </si>
  <si>
    <t>K-4256 35-03-K04256_K-2675 K03_42463785</t>
  </si>
  <si>
    <t>07.09.2021 12:12:25</t>
  </si>
  <si>
    <t>07.09.2021 12:46:34</t>
  </si>
  <si>
    <t>07.09.2021 12:12:32</t>
  </si>
  <si>
    <t>07.09.2021 12:44:33</t>
  </si>
  <si>
    <t>KURTULMUŞ KÖK 45-72-L00080_HatBaşıAyırıcı_53139631 L03_53139631</t>
  </si>
  <si>
    <t>07.09.2021 12:13:36</t>
  </si>
  <si>
    <t>07.09.2021 17:50:28</t>
  </si>
  <si>
    <t>07.09.2021 12:16:42</t>
  </si>
  <si>
    <t>07.09.2021 12:17:12</t>
  </si>
  <si>
    <t>ÇANAKÇI TR-1 45-79-M00187_C_56396253_56396253</t>
  </si>
  <si>
    <t>07.09.2021 12:21:50</t>
  </si>
  <si>
    <t>07.09.2021 13:25:30</t>
  </si>
  <si>
    <t>35-08-K02722_35-08-K02722_42019669</t>
  </si>
  <si>
    <t>07.09.2021 12:22:42</t>
  </si>
  <si>
    <t>07.09.2021 13:09:52</t>
  </si>
  <si>
    <t>M-1055 35-02-M01055_TRF-1 M02_2121864</t>
  </si>
  <si>
    <t>07.09.2021 12:27:32</t>
  </si>
  <si>
    <t>07.09.2021 12:55:34</t>
  </si>
  <si>
    <t>K-2316 35-04-K02316_R_56366542_56366542</t>
  </si>
  <si>
    <t>07.09.2021 12:29:00</t>
  </si>
  <si>
    <t>07.09.2021 13:46:36</t>
  </si>
  <si>
    <t>K-660 35-04-K00660_B B1B_5821118</t>
  </si>
  <si>
    <t>07.09.2021 12:40:43</t>
  </si>
  <si>
    <t>07.09.2021 17:37:10</t>
  </si>
  <si>
    <t>TR-54 YILDIZTEPE 35-19-L00054_956697056_956697056</t>
  </si>
  <si>
    <t>07.09.2021 12:45:26</t>
  </si>
  <si>
    <t>07.09.2021 13:59:38</t>
  </si>
  <si>
    <t>K-660 35-04-K00660_A 660 A1B_5778389</t>
  </si>
  <si>
    <t>07.09.2021 12:51:37</t>
  </si>
  <si>
    <t>07.09.2021 17:36:02</t>
  </si>
  <si>
    <t>K-768 35-01-K00768_D_56375921_56375921</t>
  </si>
  <si>
    <t>07.09.2021 13:02:13</t>
  </si>
  <si>
    <t>07.09.2021 14:02:25</t>
  </si>
  <si>
    <t>MENEMEN GÖRECE TR-2 35-28-M00272_35-28-M00272_2363453</t>
  </si>
  <si>
    <t>07.09.2021 13:06:32</t>
  </si>
  <si>
    <t>07.09.2021 13:47:22</t>
  </si>
  <si>
    <t>DM-6/10 35-26-M00659_DM-7/26 M04_65949059</t>
  </si>
  <si>
    <t>07.09.2021 13:15:56</t>
  </si>
  <si>
    <t>07.09.2021 13:35:38</t>
  </si>
  <si>
    <t>ÇAPAKLI KÖK 45-78-M01161_HatBaşıAyırıcı_53139027 M06_53139027</t>
  </si>
  <si>
    <t>07.09.2021 13:25:36</t>
  </si>
  <si>
    <t>07.09.2021 15:08:05</t>
  </si>
  <si>
    <t>TR-35 45-78-L00035_953251196_953251196</t>
  </si>
  <si>
    <t>07.09.2021 13:30:49</t>
  </si>
  <si>
    <t>07.09.2021 14:05:17</t>
  </si>
  <si>
    <t>TR-72 45-78-M00072_95000020807_95000020807</t>
  </si>
  <si>
    <t>07.09.2021 14:42:50</t>
  </si>
  <si>
    <t>TR-33 45-78-L00033_95000161555_95000161555</t>
  </si>
  <si>
    <t>07.09.2021 13:34:57</t>
  </si>
  <si>
    <t>07.09.2021 14:16:52</t>
  </si>
  <si>
    <t>ÇİĞİLLER YASSIALAN TR-9 45-75-M00404_95000129376_95000129376</t>
  </si>
  <si>
    <t>07.09.2021 13:43:00</t>
  </si>
  <si>
    <t>07.09.2021 15:20:37</t>
  </si>
  <si>
    <t>KORUKÖY KÖYÜ TR-1 45-71-M01683_45-71-M01683_2357860</t>
  </si>
  <si>
    <t>07.09.2021 13:44:00</t>
  </si>
  <si>
    <t>07.09.2021 14:18:21</t>
  </si>
  <si>
    <t>ABDÜL ÖZTÜRK TEDAŞ 35-26-L00055_35-26-L00055_2373109</t>
  </si>
  <si>
    <t>07.09.2021 13:46:57</t>
  </si>
  <si>
    <t>07.09.2021 19:06:13</t>
  </si>
  <si>
    <t>DM-2 45-71-M00002_YENİ HAN M22_2049288</t>
  </si>
  <si>
    <t>07.09.2021 13:52:51</t>
  </si>
  <si>
    <t>07.09.2021 14:26:32</t>
  </si>
  <si>
    <t>DM-2 45-71-M00002_BİT PAZARI M02_2048796</t>
  </si>
  <si>
    <t>07.09.2021 13:53:06</t>
  </si>
  <si>
    <t>07.09.2021 14:28:00</t>
  </si>
  <si>
    <t>DM-1/53-A 45-71-M00941_953188135_953188135</t>
  </si>
  <si>
    <t>07.09.2021 13:56:14</t>
  </si>
  <si>
    <t>07.09.2021 15:15:06</t>
  </si>
  <si>
    <t>YÜKSEKKÖY TR-1 35-17-M00184_950300002_950300002</t>
  </si>
  <si>
    <t>07.09.2021 14:02:16</t>
  </si>
  <si>
    <t>07.09.2021 14:48:53</t>
  </si>
  <si>
    <t>AVDAL TR-1 45-71-M01588_45-71-M01588_2366555</t>
  </si>
  <si>
    <t>07.09.2021 14:03:50</t>
  </si>
  <si>
    <t>07.09.2021 17:59:01</t>
  </si>
  <si>
    <t>DM06/TR02 45-73-M00052_945685663_945685663</t>
  </si>
  <si>
    <t>07.09.2021 14:05:33</t>
  </si>
  <si>
    <t>07.09.2021 15:51:27</t>
  </si>
  <si>
    <t>K-3341 35-02-K03341_99608093_99608093</t>
  </si>
  <si>
    <t>07.09.2021 14:10:11</t>
  </si>
  <si>
    <t>07.09.2021 16:19:08</t>
  </si>
  <si>
    <t>07.09.2021 14:10:34</t>
  </si>
  <si>
    <t>07.09.2021 17:15:53</t>
  </si>
  <si>
    <t>DM-1/38 45-71-M00050_953195779_953195779</t>
  </si>
  <si>
    <t>07.09.2021 14:12:06</t>
  </si>
  <si>
    <t>07.09.2021 20:26:14</t>
  </si>
  <si>
    <t>DM-12/TR-1 45-73-M00067_ASKERİYE M02_65918028</t>
  </si>
  <si>
    <t>07.09.2021 14:13:35</t>
  </si>
  <si>
    <t>07.09.2021 14:42:56</t>
  </si>
  <si>
    <t>M-2555 35-04-M02555_966012501_966012501</t>
  </si>
  <si>
    <t>07.09.2021 14:16:53</t>
  </si>
  <si>
    <t>07.09.2021 20:08:31</t>
  </si>
  <si>
    <t>MENDERES DM-2/TR-1 35-22-M00300_MENDERES-1 M17_2095708</t>
  </si>
  <si>
    <t>07.09.2021 14:17:41</t>
  </si>
  <si>
    <t>07.09.2021 17:33:34</t>
  </si>
  <si>
    <t>KORDON KÖK 45-78-M00730_ÇAKALDOĞAN M03_2105509</t>
  </si>
  <si>
    <t>07.09.2021 14:19:12</t>
  </si>
  <si>
    <t>07.09.2021 14:19:42</t>
  </si>
  <si>
    <t>AYYILDIZ SİTESİ TR 35-30-M00122_A p1_43037125</t>
  </si>
  <si>
    <t>07.09.2021 14:19:20</t>
  </si>
  <si>
    <t>07.09.2021 18:48:48</t>
  </si>
  <si>
    <t>TR-1-3/8 YENİ MAHALLE 35-20-L00024_955193618_955193618</t>
  </si>
  <si>
    <t>07.09.2021 14:21:27</t>
  </si>
  <si>
    <t>07.09.2021 15:30:22</t>
  </si>
  <si>
    <t>KIRAN MAKBUREPINAR TR-1 45-75-M00191_945610479_945610479</t>
  </si>
  <si>
    <t>07.09.2021 15:53:04</t>
  </si>
  <si>
    <t>M-1224 35-01-M01224_913531360_913531360</t>
  </si>
  <si>
    <t>07.09.2021 14:27:13</t>
  </si>
  <si>
    <t>07.09.2021 17:53:07</t>
  </si>
  <si>
    <t>DM-14/4 45-71-M00544_953239604_953239604</t>
  </si>
  <si>
    <t>07.09.2021 14:29:23</t>
  </si>
  <si>
    <t>07.09.2021 15:37:35</t>
  </si>
  <si>
    <t>TR-3 45-77-L00003_945511961_945511961</t>
  </si>
  <si>
    <t>07.09.2021 14:31:00</t>
  </si>
  <si>
    <t>07.09.2021 15:00:15</t>
  </si>
  <si>
    <t>TR-115 35-16-L00115_D_56398112_56398112</t>
  </si>
  <si>
    <t>07.09.2021 14:33:53</t>
  </si>
  <si>
    <t>07.09.2021 15:32:59</t>
  </si>
  <si>
    <t>K-2940 35-04-K02940_C_56357005_56357005</t>
  </si>
  <si>
    <t>07.09.2021 14:34:22</t>
  </si>
  <si>
    <t>07.09.2021 17:00:43</t>
  </si>
  <si>
    <t>MEHMET AKİF BİLİR TR 35-17-M00496_35-17-M00496_2356877</t>
  </si>
  <si>
    <t>07.09.2021 14:41:07</t>
  </si>
  <si>
    <t>07.09.2021 15:57:35</t>
  </si>
  <si>
    <t>ESKİ KARAKÖY TR 35-17-M00447_6110785_56357309_56357309</t>
  </si>
  <si>
    <t>07.09.2021 14:44:08</t>
  </si>
  <si>
    <t>07.09.2021 15:50:53</t>
  </si>
  <si>
    <t>ÖDEMİŞ İM 35-15-A00001_ESKİ OVAKENT L15_2062382</t>
  </si>
  <si>
    <t>07.09.2021 14:46:26</t>
  </si>
  <si>
    <t>07.09.2021 15:06:44</t>
  </si>
  <si>
    <t>07.09.2021 14:48:27</t>
  </si>
  <si>
    <t>07.09.2021 14:55:48</t>
  </si>
  <si>
    <t>DM-13/04(CEMİYET KARŞISI) 45-71-M00057_45-71-M00057_72051497</t>
  </si>
  <si>
    <t>07.09.2021 14:53:52</t>
  </si>
  <si>
    <t>07.09.2021 16:34:35</t>
  </si>
  <si>
    <t>M-114 KAVAKLIDERE CAMİİ 35-14-M00114_956639266_956639266</t>
  </si>
  <si>
    <t>07.09.2021 14:55:06</t>
  </si>
  <si>
    <t>07.09.2021 18:37:09</t>
  </si>
  <si>
    <t>MENEMEN TR-18 35-28-L00018_953369812_953369812</t>
  </si>
  <si>
    <t>07.09.2021 14:58:41</t>
  </si>
  <si>
    <t>07.09.2021 16:47:33</t>
  </si>
  <si>
    <t>BAĞYURDU SLM KOOP TR-6 35-27-M00723_DIREK TIPI TRAFO HUCRESI H01_2049324</t>
  </si>
  <si>
    <t>07.09.2021 15:02:31</t>
  </si>
  <si>
    <t>07.09.2021 18:32:56</t>
  </si>
  <si>
    <t>TR-1/42-B 45-72-M00110_C_56393528_56393528</t>
  </si>
  <si>
    <t>07.09.2021 15:05:31</t>
  </si>
  <si>
    <t>07.09.2021 17:47:10</t>
  </si>
  <si>
    <t>YOLÜSTÜ TR-1 35-15-L00915_DIREK TIPI TRAFO HUCRESI H01_2046284</t>
  </si>
  <si>
    <t>07.09.2021 15:12:50</t>
  </si>
  <si>
    <t>07.09.2021 17:30:10</t>
  </si>
  <si>
    <t>TR-6 35-26-M00006_956615016_956615016</t>
  </si>
  <si>
    <t>07.09.2021 15:17:00</t>
  </si>
  <si>
    <t>07.09.2021 16:42:55</t>
  </si>
  <si>
    <t>KUŞÇULAR TR-7 35-19-M00219_956696441_956696441</t>
  </si>
  <si>
    <t>07.09.2021 15:22:03</t>
  </si>
  <si>
    <t>07.09.2021 17:06:19</t>
  </si>
  <si>
    <t>TR-24 45-77-L00024_945505113_945505113</t>
  </si>
  <si>
    <t>07.09.2021 15:22:19</t>
  </si>
  <si>
    <t>07.09.2021 16:58:36</t>
  </si>
  <si>
    <t>07.09.2021 15:25:06</t>
  </si>
  <si>
    <t>07.09.2021 16:28:53</t>
  </si>
  <si>
    <t>KARABURÇ PALA EVİ YANI TR-9 35-31-L00258_956584307_956584307</t>
  </si>
  <si>
    <t>07.09.2021 15:27:59</t>
  </si>
  <si>
    <t>07.09.2021 17:16:42</t>
  </si>
  <si>
    <t>EYKO TR-7 35-30-M00033_C_56402192_56402192</t>
  </si>
  <si>
    <t>07.09.2021 15:39:30</t>
  </si>
  <si>
    <t>07.09.2021 20:09:19</t>
  </si>
  <si>
    <t>İSHAKÇELEBİ TR-1 45-80-M00152_A_56386131_56386131</t>
  </si>
  <si>
    <t>07.09.2021 15:40:32</t>
  </si>
  <si>
    <t>07.09.2021 17:01:22</t>
  </si>
  <si>
    <t>TR-6 35-26-M00006_35-26-M00006_2348893</t>
  </si>
  <si>
    <t>07.09.2021 15:41:06</t>
  </si>
  <si>
    <t>07.09.2021 16:42:00</t>
  </si>
  <si>
    <t>TR-28 (DM-4/TR5) 35-13-L00028_946421629_946421629</t>
  </si>
  <si>
    <t>07.09.2021 15:48:29</t>
  </si>
  <si>
    <t>07.09.2021 16:34:12</t>
  </si>
  <si>
    <t>YANIKDAĞ TR-4 45-75-M00205_A_56385075_56385075</t>
  </si>
  <si>
    <t>07.09.2021 15:52:38</t>
  </si>
  <si>
    <t>07.09.2021 17:01:55</t>
  </si>
  <si>
    <t>L-25 35-14-L00025_956643116_956643116</t>
  </si>
  <si>
    <t>07.09.2021 15:56:23</t>
  </si>
  <si>
    <t>07.09.2021 16:52:32</t>
  </si>
  <si>
    <t>07.09.2021 15:57:19</t>
  </si>
  <si>
    <t>07.09.2021 19:33:34</t>
  </si>
  <si>
    <t>M-52 ALAÇATI 35-18-M00052_950467797_950467797</t>
  </si>
  <si>
    <t>07.09.2021 16:05:29</t>
  </si>
  <si>
    <t>07.09.2021 21:04:49</t>
  </si>
  <si>
    <t>BAĞARASI TR-3 35-23-M00172_42067670_56366208_56366208</t>
  </si>
  <si>
    <t>07.09.2021 16:08:00</t>
  </si>
  <si>
    <t>07.09.2021 17:17:09</t>
  </si>
  <si>
    <t>L-278 DM-1/TR-19 35-14-L00278_956660170_956660170</t>
  </si>
  <si>
    <t>07.09.2021 16:10:26</t>
  </si>
  <si>
    <t>07.09.2021 18:05:58</t>
  </si>
  <si>
    <t>TR-162 35-19-L00162_956681471_956681471</t>
  </si>
  <si>
    <t>07.09.2021 16:14:41</t>
  </si>
  <si>
    <t>07.09.2021 18:34:30</t>
  </si>
  <si>
    <t>KULA İM 45-77-A00001_KONURCA M01_2049499</t>
  </si>
  <si>
    <t>07.09.2021 16:20:58</t>
  </si>
  <si>
    <t>07.09.2021 16:29:38</t>
  </si>
  <si>
    <t>KARAVELİLER TR-2 35-16-M00127_953328432_953328432</t>
  </si>
  <si>
    <t>07.09.2021 16:21:43</t>
  </si>
  <si>
    <t>07.09.2021 22:15:52</t>
  </si>
  <si>
    <t>GÜRSU KÖYÜ 45-73-M00178_D_56399976_56399976</t>
  </si>
  <si>
    <t>07.09.2021 16:25:53</t>
  </si>
  <si>
    <t>07.09.2021 20:16:37</t>
  </si>
  <si>
    <t>ÇERKEZ HAMİDİYE TR-1 45-82-M00259_945536119_945536119</t>
  </si>
  <si>
    <t>07.09.2021 16:32:38</t>
  </si>
  <si>
    <t>07.09.2021 21:19:12</t>
  </si>
  <si>
    <t>07.09.2021 16:35:02</t>
  </si>
  <si>
    <t>07.09.2021 16:35:32</t>
  </si>
  <si>
    <t>DM-3 35-29-M00003_35-29-M00003_72188087</t>
  </si>
  <si>
    <t>07.09.2021 16:40:03</t>
  </si>
  <si>
    <t>07.09.2021 17:44:43</t>
  </si>
  <si>
    <t>TR-46 45-78-L00046_953268289_953268289</t>
  </si>
  <si>
    <t>07.09.2021 16:41:03</t>
  </si>
  <si>
    <t>07.09.2021 18:26:11</t>
  </si>
  <si>
    <t>MUTAFLAR OKUL ÖNÜ TR-1 35-32-L00070_946414708_946414708</t>
  </si>
  <si>
    <t>07.09.2021 16:43:00</t>
  </si>
  <si>
    <t>07.09.2021 18:10:50</t>
  </si>
  <si>
    <t>YEŞİLYAYLA TR-10 45-77-M00131_DIREK TIPI TRAFO HUCRESI H01_2099131</t>
  </si>
  <si>
    <t>07.09.2021 16:45:22</t>
  </si>
  <si>
    <t>07.09.2021 18:00:55</t>
  </si>
  <si>
    <t>DM-1/TR-26 35-14-M00302_956643575_956643575</t>
  </si>
  <si>
    <t>07.09.2021 16:46:06</t>
  </si>
  <si>
    <t>07.09.2021 17:37:45</t>
  </si>
  <si>
    <t>DM-20/08 45-71-M00419_B B01_60600273</t>
  </si>
  <si>
    <t>07.09.2021 16:46:31</t>
  </si>
  <si>
    <t>07.09.2021 19:29:55</t>
  </si>
  <si>
    <t>SAĞRAKÇI ARIZ TR-3 45-72-L00229_C_56390965_56390965</t>
  </si>
  <si>
    <t>07.09.2021 16:47:54</t>
  </si>
  <si>
    <t>07.09.2021 19:07:14</t>
  </si>
  <si>
    <t>K-332 35-02-K00332_910009250_910009250</t>
  </si>
  <si>
    <t>07.09.2021 16:48:47</t>
  </si>
  <si>
    <t>07.09.2021 17:12:55</t>
  </si>
  <si>
    <t>07.09.2021 16:54:58</t>
  </si>
  <si>
    <t>07.09.2021 18:03:07</t>
  </si>
  <si>
    <t>L-274 35-18-L00274_950467478_950467478</t>
  </si>
  <si>
    <t>07.09.2021 16:57:19</t>
  </si>
  <si>
    <t>07.09.2021 18:47:59</t>
  </si>
  <si>
    <t>BADEMLER TR-1 35-19-L00298_95000599850_95000599850</t>
  </si>
  <si>
    <t>07.09.2021 17:01:48</t>
  </si>
  <si>
    <t>07.09.2021 19:14:00</t>
  </si>
  <si>
    <t>DM-3/03 (TOZKOPARAN) 45-71-M00115_953244482_953244482</t>
  </si>
  <si>
    <t>07.09.2021 17:03:00</t>
  </si>
  <si>
    <t>07.09.2021 18:05:35</t>
  </si>
  <si>
    <t>TIRMANLAR TR-1 35-16-M00083_953309234_953309234</t>
  </si>
  <si>
    <t>07.09.2021 17:05:41</t>
  </si>
  <si>
    <t>07.09.2021 19:35:11</t>
  </si>
  <si>
    <t>TR-31 35-26-M00031_TR-32 M03_65949716</t>
  </si>
  <si>
    <t>07.09.2021 17:10:52</t>
  </si>
  <si>
    <t>07.09.2021 17:40:09</t>
  </si>
  <si>
    <t>ADALA TR-1 45-78-M00284_ M04_66271783</t>
  </si>
  <si>
    <t>07.09.2021 17:15:12</t>
  </si>
  <si>
    <t>07.09.2021 18:01:04</t>
  </si>
  <si>
    <t>K-4631 35-02-K04631_910017741_910017741</t>
  </si>
  <si>
    <t>07.09.2021 17:18:20</t>
  </si>
  <si>
    <t>07.09.2021 19:34:36</t>
  </si>
  <si>
    <t>AŞAĞIKIRIKLAR DM 35-16-M00448_HatBaşıAyırıcı_53140567 M03_53140567</t>
  </si>
  <si>
    <t>07.09.2021 17:19:09</t>
  </si>
  <si>
    <t>07.09.2021 19:11:26</t>
  </si>
  <si>
    <t>TEKELİ DM 35-22-M00088_ESKİ AHMETBEYLİ M08_48495873</t>
  </si>
  <si>
    <t>07.09.2021 17:20:15</t>
  </si>
  <si>
    <t>07.09.2021 18:23:02</t>
  </si>
  <si>
    <t>M-30 35-02-M00030_M-454 M08_2121890</t>
  </si>
  <si>
    <t>07.09.2021 17:22:24</t>
  </si>
  <si>
    <t>07.09.2021 17:36:41</t>
  </si>
  <si>
    <t>PINARBAŞI KÖYÜ KÜRT DAMLARI TR-1 45-75-M00076_45-75-M00076_2374608</t>
  </si>
  <si>
    <t>07.09.2021 17:25:42</t>
  </si>
  <si>
    <t>07.09.2021 18:36:35</t>
  </si>
  <si>
    <t>TR-37 35-26-M00037_956620656_956620656</t>
  </si>
  <si>
    <t>07.09.2021 18:12:44</t>
  </si>
  <si>
    <t>TR-74 ( M-774) 35-30-M00774_955298874_955298874</t>
  </si>
  <si>
    <t>07.09.2021 17:42:31</t>
  </si>
  <si>
    <t>07.09.2021 19:50:12</t>
  </si>
  <si>
    <t>K-1648 35-03-K01648_910190777_910190777</t>
  </si>
  <si>
    <t>07.09.2021 17:46:43</t>
  </si>
  <si>
    <t>07.09.2021 20:25:07</t>
  </si>
  <si>
    <t>K-1328 35-01-K01328_35-01-K01328_65785142</t>
  </si>
  <si>
    <t>07.09.2021 17:52:00</t>
  </si>
  <si>
    <t>07.09.2021 19:29:43</t>
  </si>
  <si>
    <t>AŞAĞI KIZILCA TR-2 35-27-L00025_99073812_99073812</t>
  </si>
  <si>
    <t>07.09.2021 17:54:05</t>
  </si>
  <si>
    <t>07.09.2021 20:59:19</t>
  </si>
  <si>
    <t>ÇÜRÜKBAĞ TR-1 35-16-M00082_953320674_953320674</t>
  </si>
  <si>
    <t>07.09.2021 17:57:51</t>
  </si>
  <si>
    <t>07.09.2021 20:46:20</t>
  </si>
  <si>
    <t>ZEYTİNDAĞ GALİP GEÇİDİ SULAMA TR 35-16-M00180_35-16-M00180_2362360</t>
  </si>
  <si>
    <t>07.09.2021 18:04:00</t>
  </si>
  <si>
    <t>07.09.2021 18:18:21</t>
  </si>
  <si>
    <t>SÜLEYMANLI KÖK 35-28-M00606_HatBaşıAyırıcı_53134121 M11_53134121</t>
  </si>
  <si>
    <t>07.09.2021 18:18:00</t>
  </si>
  <si>
    <t>07.09.2021 18:38:51</t>
  </si>
  <si>
    <t>07.09.2021 18:27:40</t>
  </si>
  <si>
    <t>07.09.2021 19:22:36</t>
  </si>
  <si>
    <t>ERDELLİ TR-2 KÖK 45-72-L00476_HatBaşıAyırıcı_53140028 L04_53140028</t>
  </si>
  <si>
    <t>07.09.2021 18:32:43</t>
  </si>
  <si>
    <t>07.09.2021 22:22:46</t>
  </si>
  <si>
    <t>TR-292 (İM-1/TR-2) 35-19-L00292_956664130_956664130</t>
  </si>
  <si>
    <t>07.09.2021 18:33:00</t>
  </si>
  <si>
    <t>07.09.2021 20:16:44</t>
  </si>
  <si>
    <t>M-2756 35-09-M02756_35-09-M02756_66089373</t>
  </si>
  <si>
    <t>07.09.2021 18:37:47</t>
  </si>
  <si>
    <t>07.09.2021 18:59:13</t>
  </si>
  <si>
    <t>AŞAĞIKIRIKLAR DM 35-16-M00448_ÇİFTLİK SULAMA M03_2115965</t>
  </si>
  <si>
    <t>07.09.2021 18:39:25</t>
  </si>
  <si>
    <t>07.09.2021 19:04:41</t>
  </si>
  <si>
    <t>HİSARLIK TR-1 35-29-L00212_950337906_950337906</t>
  </si>
  <si>
    <t>07.09.2021 18:42:58</t>
  </si>
  <si>
    <t>07.09.2021 19:04:18</t>
  </si>
  <si>
    <t>AKÇAKÖY TR-1 45-71-M01662_953227816_953227816</t>
  </si>
  <si>
    <t>07.09.2021 18:47:00</t>
  </si>
  <si>
    <t>08.09.2021 02:02:29</t>
  </si>
  <si>
    <t>GÖKÇEN İM 35-29-A00004_KAZANLI L07_2106422</t>
  </si>
  <si>
    <t>07.09.2021 18:49:02</t>
  </si>
  <si>
    <t>07.09.2021 19:28:02</t>
  </si>
  <si>
    <t>07.09.2021 19:11:00</t>
  </si>
  <si>
    <t>07.09.2021 20:53:25</t>
  </si>
  <si>
    <t>KIZLARALANI KÖK 45-72-L00698_KIZLARALANI ÇIKIŞ L02_66587063</t>
  </si>
  <si>
    <t>07.09.2021 19:13:36</t>
  </si>
  <si>
    <t>07.09.2021 19:14:32</t>
  </si>
  <si>
    <t>BOYABAĞ TR-1 35-21-L00113_DIREK TIPI TRAFO HUCRESI H01_2085500</t>
  </si>
  <si>
    <t>07.09.2021 19:30:00</t>
  </si>
  <si>
    <t>07.09.2021 20:06:19</t>
  </si>
  <si>
    <t>DM-1/22 35-29-M00022_48358189_56367662_56367662</t>
  </si>
  <si>
    <t>07.09.2021 20:23:42</t>
  </si>
  <si>
    <t>HALİTPAŞA DM 45-80-M00060_DEVELİ-ÇAMLIYURT M03_72188651</t>
  </si>
  <si>
    <t>07.09.2021 19:32:52</t>
  </si>
  <si>
    <t>07.09.2021 19:33:26</t>
  </si>
  <si>
    <t>TR-18 35-31-L00018_956592779_956592779</t>
  </si>
  <si>
    <t>07.09.2021 19:35:00</t>
  </si>
  <si>
    <t>07.09.2021 20:12:18</t>
  </si>
  <si>
    <t>KABAZLI TR-3 45-78-M00680_49289456_56390409_56390409</t>
  </si>
  <si>
    <t>07.09.2021 19:47:34</t>
  </si>
  <si>
    <t>07.09.2021 22:34:21</t>
  </si>
  <si>
    <t>07.09.2021 19:49:08</t>
  </si>
  <si>
    <t>07.09.2021 20:34:00</t>
  </si>
  <si>
    <t>K-1174 35-01-K01174_E_56366838_56366838</t>
  </si>
  <si>
    <t>07.09.2021 19:50:35</t>
  </si>
  <si>
    <t>07.09.2021 21:58:26</t>
  </si>
  <si>
    <t>07.09.2021 19:51:10</t>
  </si>
  <si>
    <t>07.09.2021 22:03:18</t>
  </si>
  <si>
    <t>KAZIKBAĞLARI TR-1 35-16-M00482_953340392_953340392</t>
  </si>
  <si>
    <t>07.09.2021 19:54:16</t>
  </si>
  <si>
    <t>07.09.2021 21:56:18</t>
  </si>
  <si>
    <t>ELİFLİ TR-4 35-20-L00111_10899162_56378511_56378511</t>
  </si>
  <si>
    <t>07.09.2021 19:54:42</t>
  </si>
  <si>
    <t>07.09.2021 20:41:19</t>
  </si>
  <si>
    <t>07.09.2021 19:57:53</t>
  </si>
  <si>
    <t>07.09.2021 21:25:35</t>
  </si>
  <si>
    <t>ÇUKURALTI M-20 35-25-M00068_955269023_955269023</t>
  </si>
  <si>
    <t>07.09.2021 20:02:23</t>
  </si>
  <si>
    <t>07.09.2021 22:11:28</t>
  </si>
  <si>
    <t>ÇAMAVLU TR-1 35-16-M00123_47470322_56395343_56395343</t>
  </si>
  <si>
    <t>07.09.2021 20:04:11</t>
  </si>
  <si>
    <t>08.09.2021 01:38:47</t>
  </si>
  <si>
    <t>07.09.2021 20:04:25</t>
  </si>
  <si>
    <t>07.09.2021 21:22:23</t>
  </si>
  <si>
    <t>YENİKENT TR-1 35-16-M00026_C_56395763_56395763</t>
  </si>
  <si>
    <t>07.09.2021 20:05:42</t>
  </si>
  <si>
    <t>07.09.2021 23:19:50</t>
  </si>
  <si>
    <t>ASLANLAR TR-5 35-26-L00406_915183901_915183901</t>
  </si>
  <si>
    <t>07.09.2021 20:18:00</t>
  </si>
  <si>
    <t>07.09.2021 21:19:22</t>
  </si>
  <si>
    <t>KATRANCI TR-1 35-16-M00087_953326174_953326174</t>
  </si>
  <si>
    <t>07.09.2021 20:24:19</t>
  </si>
  <si>
    <t>07.09.2021 22:00:43</t>
  </si>
  <si>
    <t>HAMZABEYLİ TR-2 45-71-M01772_A_56389190_56389190</t>
  </si>
  <si>
    <t>07.09.2021 20:25:20</t>
  </si>
  <si>
    <t>07.09.2021 21:27:19</t>
  </si>
  <si>
    <t>ORUÇLAR TR-1 35-16-M00093_953353556_953353556</t>
  </si>
  <si>
    <t>07.09.2021 20:38:45</t>
  </si>
  <si>
    <t>07.09.2021 23:24:43</t>
  </si>
  <si>
    <t>ABDÜL ÖZTÜRK TEDAŞ 35-26-L00055_956618693_956618693</t>
  </si>
  <si>
    <t>07.09.2021 21:10:11</t>
  </si>
  <si>
    <t>07.09.2021 21:41:26</t>
  </si>
  <si>
    <t>07.09.2021 21:11:56</t>
  </si>
  <si>
    <t>07.09.2021 21:43:02</t>
  </si>
  <si>
    <t>AHMETLİ TR-3 45-84-L00003_955181789_955181789</t>
  </si>
  <si>
    <t>07.09.2021 21:49:56</t>
  </si>
  <si>
    <t>07.09.2021 22:30:12</t>
  </si>
  <si>
    <t>MURADİYE TR 2/A 45-71-M00201_A A2_5966114</t>
  </si>
  <si>
    <t>07.09.2021 22:09:50</t>
  </si>
  <si>
    <t>07.09.2021 23:49:15</t>
  </si>
  <si>
    <t>TR-69 35-19-L00069_956668596_956668596</t>
  </si>
  <si>
    <t>07.09.2021 22:23:11</t>
  </si>
  <si>
    <t>07.09.2021 23:02:06</t>
  </si>
  <si>
    <t>TR-16 MURAT BEY CAMİ 35-26-M00016_A_56358993_56358993</t>
  </si>
  <si>
    <t>07.09.2021 22:26:20</t>
  </si>
  <si>
    <t>07.09.2021 23:52:19</t>
  </si>
  <si>
    <t>SUDELİĞİ KÖK 45-72-L00111_HatBaşıAyırıcı_53139925 L04_53139925</t>
  </si>
  <si>
    <t>07.09.2021 22:26:27</t>
  </si>
  <si>
    <t>07.09.2021 23:52:54</t>
  </si>
  <si>
    <t>ILICA GIS TM 35-07-A00002_ILICA-16 K22_2056855</t>
  </si>
  <si>
    <t>07.09.2021 22:53:26</t>
  </si>
  <si>
    <t>07.09.2021 23:05:44</t>
  </si>
  <si>
    <t>YUKARI EMLAKDERE TR-1 45-71-M01032_953241968_953241968</t>
  </si>
  <si>
    <t>07.09.2021 23:42:00</t>
  </si>
  <si>
    <t>08.09.2021 01:11:21</t>
  </si>
  <si>
    <t>M-2749 35-01-M02749_912294162_912294162</t>
  </si>
  <si>
    <t>08.09.2021 00:02:50</t>
  </si>
  <si>
    <t>08.09.2021 00:47:41</t>
  </si>
  <si>
    <t>AKÖREN TR-1 45-78-M00891_953300533_953300533</t>
  </si>
  <si>
    <t>08.09.2021 00:11:05</t>
  </si>
  <si>
    <t>08.09.2021 02:14:45</t>
  </si>
  <si>
    <t>DM-3/07 (MAKEDON GÖÇMENLERİ) 45-71-M00062_B b2b_45179836</t>
  </si>
  <si>
    <t>08.09.2021 00:18:00</t>
  </si>
  <si>
    <t>08.09.2021 02:19:59</t>
  </si>
  <si>
    <t>08.09.2021 02:18:46</t>
  </si>
  <si>
    <t>08.09.2021 02:20:03</t>
  </si>
  <si>
    <t>ÇOBANKÖY KÖK 35-29-L00066_HAMAMKÖY FİDERİ L05_72212373</t>
  </si>
  <si>
    <t>08.09.2021 04:23:43</t>
  </si>
  <si>
    <t>08.09.2021 04:24:13</t>
  </si>
  <si>
    <t>SARIGÖL DM 45-79-M00069_DADAĞLI FİDERİ M17_2076608</t>
  </si>
  <si>
    <t>08.09.2021 06:20:52</t>
  </si>
  <si>
    <t>08.09.2021 07:06:41</t>
  </si>
  <si>
    <t>AĞAÇ İŞLERİ KÖK-2 (M-703) 35-22-M00125_KISIKKÖY(KARTAL) M02_72110798</t>
  </si>
  <si>
    <t>08.09.2021 06:48:11</t>
  </si>
  <si>
    <t>08.09.2021 07:26:46</t>
  </si>
  <si>
    <t>OKLUİSA KÖK 45-81-M00046_HatBaşıAyırıcı_53135349 M05_53135349</t>
  </si>
  <si>
    <t>08.09.2021 06:54:46</t>
  </si>
  <si>
    <t>08.09.2021 06:55:23</t>
  </si>
  <si>
    <t>URGANLI TR-4 45-83-M00554_MERA M03_2328740</t>
  </si>
  <si>
    <t>08.09.2021 07:01:17</t>
  </si>
  <si>
    <t>08.09.2021 08:00:21</t>
  </si>
  <si>
    <t>ORMAN BÖLGE MÜDÜRLÜĞÜ ÖZEL TR 45-71-M00975Ö_45-71-M00975Ö_2369289</t>
  </si>
  <si>
    <t>08.09.2021 07:03:00</t>
  </si>
  <si>
    <t>08.09.2021 07:49:41</t>
  </si>
  <si>
    <t>08.09.2021 07:04:03</t>
  </si>
  <si>
    <t>08.09.2021 07:04:43</t>
  </si>
  <si>
    <t>SİYEKLİ KÖK 45-71-M00185_MALDAN M05_72256924</t>
  </si>
  <si>
    <t>08.09.2021 07:06:44</t>
  </si>
  <si>
    <t>08.09.2021 07:20:53</t>
  </si>
  <si>
    <t>08.09.2021 07:23:26</t>
  </si>
  <si>
    <t>08.09.2021 07:23:53</t>
  </si>
  <si>
    <t>YALLIOĞLU KÖK 35-15-L00361_YENİKÖY L02_66935957</t>
  </si>
  <si>
    <t>08.09.2021 07:24:23</t>
  </si>
  <si>
    <t>08.09.2021 07:55:00</t>
  </si>
  <si>
    <t>AZMAK TR-22 35-21-L00178_953366889_953366889</t>
  </si>
  <si>
    <t>08.09.2021 07:25:44</t>
  </si>
  <si>
    <t>08.09.2021 16:25:08</t>
  </si>
  <si>
    <t>SELENDİ DM 45-81-M00001_SELENDİ M13_2079211</t>
  </si>
  <si>
    <t>08.09.2021 07:26:13</t>
  </si>
  <si>
    <t>08.09.2021 07:26:56</t>
  </si>
  <si>
    <t>GELENBE İM 45-76-A00001_HatBaşıAyırıcı_53136483 L12_53136483</t>
  </si>
  <si>
    <t>08.09.2021 07:54:49</t>
  </si>
  <si>
    <t>08.09.2021 12:36:09</t>
  </si>
  <si>
    <t>YALLIOĞLU KÖK 35-15-L00361_YENİKÖY L02_66935979</t>
  </si>
  <si>
    <t>08.09.2021 07:57:30</t>
  </si>
  <si>
    <t>08.09.2021 08:34:00</t>
  </si>
  <si>
    <t>DM-1/22 35-29-M00022_35-29-M00022_72202579</t>
  </si>
  <si>
    <t>08.09.2021 08:01:56</t>
  </si>
  <si>
    <t>08.09.2021 11:18:27</t>
  </si>
  <si>
    <t>L-517 OVACIK 35-18-L00517_950465990_950465990</t>
  </si>
  <si>
    <t>08.09.2021 08:04:40</t>
  </si>
  <si>
    <t>08.09.2021 09:20:54</t>
  </si>
  <si>
    <t>08.09.2021 08:04:47</t>
  </si>
  <si>
    <t>08.09.2021 09:08:49</t>
  </si>
  <si>
    <t>SOMA A SANTRALİ İM/DM 45-82-A00001_DENİŞ-2 M12_2091665</t>
  </si>
  <si>
    <t>08.09.2021 08:07:12</t>
  </si>
  <si>
    <t>08.09.2021 08:45:28</t>
  </si>
  <si>
    <t>KISIK TR-2 35-22-M00136_B_56353842_56353842</t>
  </si>
  <si>
    <t>08.09.2021 08:12:13</t>
  </si>
  <si>
    <t>08.09.2021 12:09:37</t>
  </si>
  <si>
    <t>SARAÇLAR KÖK 45-77-L00104_BAYRAMŞAH L03_72240033</t>
  </si>
  <si>
    <t>08.09.2021 08:19:33</t>
  </si>
  <si>
    <t>08.09.2021 08:20:03</t>
  </si>
  <si>
    <t>GÖRECE M-1130 35-22-M00187_DAĞITIM TRAFO GÖRECE M-1130 M03_72142241</t>
  </si>
  <si>
    <t>08.09.2021 08:23:13</t>
  </si>
  <si>
    <t>08.09.2021 10:32:17</t>
  </si>
  <si>
    <t>GÜMÜLDÜR DM 35-25-M00100_SEFERİHİSAR M20_2309324</t>
  </si>
  <si>
    <t>08.09.2021 08:26:13</t>
  </si>
  <si>
    <t>08.09.2021 14:27:31</t>
  </si>
  <si>
    <t>TURGUTLU TR-1/1 DM 45-83-M00001_BLOKSAN M03_72159676</t>
  </si>
  <si>
    <t>08.09.2021 08:30:53</t>
  </si>
  <si>
    <t>08.09.2021 09:01:00</t>
  </si>
  <si>
    <t>VEYSEL EVEGELMEZ VE ARK. TR 35-24-M00046_95000106718_95000106718</t>
  </si>
  <si>
    <t>08.09.2021 08:31:00</t>
  </si>
  <si>
    <t>08.09.2021 10:28:24</t>
  </si>
  <si>
    <t>08.09.2021 08:33:13</t>
  </si>
  <si>
    <t>08.09.2021 17:03:30</t>
  </si>
  <si>
    <t>ULUCAK DM-2/13 35-27-M00329_99096207_99096207</t>
  </si>
  <si>
    <t>08.09.2021 08:41:08</t>
  </si>
  <si>
    <t>08.09.2021 13:24:46</t>
  </si>
  <si>
    <t>SANCAKLI TR-1 35-22-M00157_B_56354254_56354254</t>
  </si>
  <si>
    <t>08.09.2021 08:42:31</t>
  </si>
  <si>
    <t>08.09.2021 09:36:20</t>
  </si>
  <si>
    <t>ALİ EŞEN SULAMA GRB. 35-20-L00183_DIREK TIPI TRAFO HUCRESI H01_2050587</t>
  </si>
  <si>
    <t>08.09.2021 08:58:27</t>
  </si>
  <si>
    <t>08.09.2021 10:49:29</t>
  </si>
  <si>
    <t>TR-42 45-77-L00042_45-77-L00042_2366249</t>
  </si>
  <si>
    <t>08.09.2021 09:00:00</t>
  </si>
  <si>
    <t>08.09.2021 14:54:40</t>
  </si>
  <si>
    <t>DOĞAKÖY TR-1 35-28-M00213_D_56357840_56357840</t>
  </si>
  <si>
    <t>08.09.2021 14:23:21</t>
  </si>
  <si>
    <t>ÇAMURHAMAMI KÖK 45-78-L00230_GÖKKÖY L04_2327768</t>
  </si>
  <si>
    <t>08.09.2021 09:01:17</t>
  </si>
  <si>
    <t>08.09.2021 13:49:04</t>
  </si>
  <si>
    <t>ÇUKURKÖY KÖK 35-29-L00034_ÇUKURKÖY ENH L06_2087132</t>
  </si>
  <si>
    <t>08.09.2021 09:02:12</t>
  </si>
  <si>
    <t>08.09.2021 16:56:41</t>
  </si>
  <si>
    <t>08.09.2021 09:06:15</t>
  </si>
  <si>
    <t>08.09.2021 17:34:04</t>
  </si>
  <si>
    <t>YENİÇİFTLİK TR-1 35-20-L00399_35-20-L00399_2371952</t>
  </si>
  <si>
    <t>08.09.2021 09:08:00</t>
  </si>
  <si>
    <t>08.09.2021 17:32:12</t>
  </si>
  <si>
    <t>08.09.2021 09:12:13</t>
  </si>
  <si>
    <t>08.09.2021 15:17:23</t>
  </si>
  <si>
    <t>K-1372 35-04-K01372_A_56378326_56378326</t>
  </si>
  <si>
    <t>08.09.2021 09:12:53</t>
  </si>
  <si>
    <t>08.09.2021 11:30:47</t>
  </si>
  <si>
    <t>MURADİYE TR-5 (ESKİ MEZARLIK YANI) 45-71-M00204_953207598_953207598</t>
  </si>
  <si>
    <t>08.09.2021 09:12:54</t>
  </si>
  <si>
    <t>08.09.2021 15:01:17</t>
  </si>
  <si>
    <t>DM-13/04(CEMİYET KARŞISI) 45-71-M00057_A_60984503_60984503</t>
  </si>
  <si>
    <t>08.09.2021 09:13:02</t>
  </si>
  <si>
    <t>08.09.2021 17:08:07</t>
  </si>
  <si>
    <t>HOROZ GEDİĞİ TR-1 35-17-M00338_D_60983157_60983157</t>
  </si>
  <si>
    <t>08.09.2021 09:17:49</t>
  </si>
  <si>
    <t>08.09.2021 12:16:34</t>
  </si>
  <si>
    <t>K-1372 35-04-K01372_B_56368093_56368093</t>
  </si>
  <si>
    <t>08.09.2021 09:18:36</t>
  </si>
  <si>
    <t>08.09.2021 11:34:13</t>
  </si>
  <si>
    <t>ERGÜN AS SULAMA GRUBU 35-29-L00296_35-29-L00296_2365895</t>
  </si>
  <si>
    <t>08.09.2021 09:22:17</t>
  </si>
  <si>
    <t>08.09.2021 12:26:20</t>
  </si>
  <si>
    <t>AKÖREN TR-19 KÖK 45-78-M00974_YENİKENT ÇIKIŞI    KAPASİTÖR M05_66244826</t>
  </si>
  <si>
    <t>08.09.2021 09:22:51</t>
  </si>
  <si>
    <t>08.09.2021 10:52:32</t>
  </si>
  <si>
    <t>L-113 OVACIK 35-18-L00113_950439264_950439264</t>
  </si>
  <si>
    <t>08.09.2021 09:23:46</t>
  </si>
  <si>
    <t>08.09.2021 10:10:44</t>
  </si>
  <si>
    <t>SARUHANLI TR-6/B 45-80-M03001_956563825_956563825</t>
  </si>
  <si>
    <t>08.09.2021 09:26:46</t>
  </si>
  <si>
    <t>08.09.2021 10:24:28</t>
  </si>
  <si>
    <t>K-3376 35-04-K03376_A_56372121_56372121</t>
  </si>
  <si>
    <t>08.09.2021 09:28:00</t>
  </si>
  <si>
    <t>08.09.2021 11:12:23</t>
  </si>
  <si>
    <t>M-639 OLDURUK KÖK 35-03-M00639_M-738  ( GÖLET) M02_42868422</t>
  </si>
  <si>
    <t>08.09.2021 09:28:29</t>
  </si>
  <si>
    <t>08.09.2021 09:43:55</t>
  </si>
  <si>
    <t>TR-103 MEZARLIK YOLU 35-26-M00103_956600630_956600630</t>
  </si>
  <si>
    <t>08.09.2021 09:30:25</t>
  </si>
  <si>
    <t>08.09.2021 16:38:59</t>
  </si>
  <si>
    <t>AŞAĞIÇOBANİSA TR-12 45-71-M00097_B_60984805_60984805</t>
  </si>
  <si>
    <t>08.09.2021 09:31:12</t>
  </si>
  <si>
    <t>08.09.2021 17:08:03</t>
  </si>
  <si>
    <t>AŞAĞIÇOBANİSA TR-12 45-71-M00097_TR-13 M01_60972149</t>
  </si>
  <si>
    <t>08.09.2021 09:32:46</t>
  </si>
  <si>
    <t>08.09.2021 17:10:01</t>
  </si>
  <si>
    <t>_D_56399148_56399148</t>
  </si>
  <si>
    <t>08.09.2021 09:34:53</t>
  </si>
  <si>
    <t>08.09.2021 17:11:12</t>
  </si>
  <si>
    <t>_9170313_56385601_56385601</t>
  </si>
  <si>
    <t>08.09.2021 09:51:06</t>
  </si>
  <si>
    <t>08.09.2021 11:09:54</t>
  </si>
  <si>
    <t>DAĞDERE DM 45-72-M00097_HatBaşıAyırıcı_53139053 M08_53139053</t>
  </si>
  <si>
    <t>08.09.2021 09:57:24</t>
  </si>
  <si>
    <t>08.09.2021 11:50:09</t>
  </si>
  <si>
    <t>DM-5/9 35-28-M00714_953396328_953396328</t>
  </si>
  <si>
    <t>08.09.2021 09:57:57</t>
  </si>
  <si>
    <t>08.09.2021 10:55:19</t>
  </si>
  <si>
    <t>ÇIRPI İM 35-20-A00002_ÇİFTÇİGEDİĞİ L09_2054992</t>
  </si>
  <si>
    <t>08.09.2021 09:58:00</t>
  </si>
  <si>
    <t>08.09.2021 10:31:24</t>
  </si>
  <si>
    <t>08.09.2021 10:00:23</t>
  </si>
  <si>
    <t>08.09.2021 12:07:40</t>
  </si>
  <si>
    <t>TR-57 35-17-M00057__56394786_56394786</t>
  </si>
  <si>
    <t>08.09.2021 10:01:00</t>
  </si>
  <si>
    <t>08.09.2021 10:12:41</t>
  </si>
  <si>
    <t>KEMHALLI KÖK 45-86-M00044_DEMİRKÖPRÜ T.M. M02_72224708</t>
  </si>
  <si>
    <t>08.09.2021 10:02:13</t>
  </si>
  <si>
    <t>08.09.2021 10:02:53</t>
  </si>
  <si>
    <t>BAHÇELİ KÖK-5 35-30-M00232_TR-1 -2 -3 M01_72078255</t>
  </si>
  <si>
    <t>08.09.2021 10:02:22</t>
  </si>
  <si>
    <t>08.09.2021 11:47:11</t>
  </si>
  <si>
    <t>TR-14 45-78-L00014_953264476_953264476</t>
  </si>
  <si>
    <t>08.09.2021 10:04:08</t>
  </si>
  <si>
    <t>08.09.2021 13:33:33</t>
  </si>
  <si>
    <t>SOMA A SANTRALİ İM/DM 45-82-A00001_HatBaşıAyırıcı_53135477 L15_53135477</t>
  </si>
  <si>
    <t>08.09.2021 10:11:11</t>
  </si>
  <si>
    <t>08.09.2021 11:55:56</t>
  </si>
  <si>
    <t>K-4147 35-01-K04147_C_56369470_56369470</t>
  </si>
  <si>
    <t>08.09.2021 10:13:00</t>
  </si>
  <si>
    <t>08.09.2021 12:54:21</t>
  </si>
  <si>
    <t>DM08/TR02 45-73-M00003_TR-4 M04_66742823</t>
  </si>
  <si>
    <t>08.09.2021 10:17:13</t>
  </si>
  <si>
    <t>08.09.2021 10:48:31</t>
  </si>
  <si>
    <t>KÖPRÜBAŞI DM 45-86-M00051_DEMİRKÖPRÜ M06_72246908</t>
  </si>
  <si>
    <t>08.09.2021 10:20:38</t>
  </si>
  <si>
    <t>08.09.2021 10:27:36</t>
  </si>
  <si>
    <t>K-3620 35-01-K03620_D_56394134_56394134</t>
  </si>
  <si>
    <t>08.09.2021 10:22:23</t>
  </si>
  <si>
    <t>08.09.2021 13:20:40</t>
  </si>
  <si>
    <t>TR-2/100 45-83-M00781_955153142_955153142</t>
  </si>
  <si>
    <t>08.09.2021 10:26:27</t>
  </si>
  <si>
    <t>08.09.2021 11:53:38</t>
  </si>
  <si>
    <t>GÖKEYÜP KÖK 45-86-M00334_KÖPRÜBAŞI ÇIKIŞI M02_72415126</t>
  </si>
  <si>
    <t>08.09.2021 10:30:15</t>
  </si>
  <si>
    <t>08.09.2021 13:29:01</t>
  </si>
  <si>
    <t>KOCAKAĞAN ELDİZEN TR-2 45-72-L00224_B_56406258_56406258</t>
  </si>
  <si>
    <t>08.09.2021 10:38:18</t>
  </si>
  <si>
    <t>08.09.2021 15:08:54</t>
  </si>
  <si>
    <t>YENİKENT SULAMA TR-4 35-16-M00301_953354548_953354548</t>
  </si>
  <si>
    <t>08.09.2021 10:49:08</t>
  </si>
  <si>
    <t>08.09.2021 12:31:12</t>
  </si>
  <si>
    <t>KARABURUN GIS TM 35-19-A00008_TR-1 M15_2317323</t>
  </si>
  <si>
    <t>08.09.2021 10:56:21</t>
  </si>
  <si>
    <t>08.09.2021 17:16:57</t>
  </si>
  <si>
    <t>TR-55 35-17-M00055_B_60983111_60983111</t>
  </si>
  <si>
    <t>08.09.2021 10:57:28</t>
  </si>
  <si>
    <t>08.09.2021 11:32:21</t>
  </si>
  <si>
    <t>M-987 35-03-M00987_910546099_910546099</t>
  </si>
  <si>
    <t>08.09.2021 10:58:09</t>
  </si>
  <si>
    <t>08.09.2021 15:10:28</t>
  </si>
  <si>
    <t>08.09.2021 10:58:43</t>
  </si>
  <si>
    <t>08.09.2021 11:12:13</t>
  </si>
  <si>
    <t>SARIGÜL TR-1 35-30-M00216_955325861_955325861</t>
  </si>
  <si>
    <t>08.09.2021 11:00:32</t>
  </si>
  <si>
    <t>08.09.2021 13:26:24</t>
  </si>
  <si>
    <t>TOLOZ KÖK 45-79-M00251_AKKEÇELİ KÖK M01_66843588</t>
  </si>
  <si>
    <t>08.09.2021 11:01:13</t>
  </si>
  <si>
    <t>08.09.2021 11:05:13</t>
  </si>
  <si>
    <t>L-455 35-18-L00455_950447353_950447353</t>
  </si>
  <si>
    <t>08.09.2021 11:03:20</t>
  </si>
  <si>
    <t>08.09.2021 12:24:13</t>
  </si>
  <si>
    <t>M-860 GÖRECE 35-22-M00860_B B1_72176853</t>
  </si>
  <si>
    <t>08.09.2021 11:07:28</t>
  </si>
  <si>
    <t>08.09.2021 15:28:36</t>
  </si>
  <si>
    <t>TR-2/38 45-72-L00038_956497207_956497207</t>
  </si>
  <si>
    <t>08.09.2021 11:15:35</t>
  </si>
  <si>
    <t>08.09.2021 13:43:10</t>
  </si>
  <si>
    <t>KEMHALLI KÖK 45-86-M00044_KÖPRÜBAŞI DM M01_72224710</t>
  </si>
  <si>
    <t>08.09.2021 11:16:05</t>
  </si>
  <si>
    <t>08.09.2021 14:54:41</t>
  </si>
  <si>
    <t>ÇARDAKLI TR-1 45-74-M00186_A_56353761_56353761</t>
  </si>
  <si>
    <t>08.09.2021 11:21:00</t>
  </si>
  <si>
    <t>08.09.2021 12:29:17</t>
  </si>
  <si>
    <t>BİMEYKO TR-2 35-30-M00049_A_56352912_56352912</t>
  </si>
  <si>
    <t>08.09.2021 11:34:34</t>
  </si>
  <si>
    <t>08.09.2021 15:23:12</t>
  </si>
  <si>
    <t>ULUKENT DM-4/16 35-28-M00823_35-28-M00823_56277565</t>
  </si>
  <si>
    <t>08.09.2021 11:36:00</t>
  </si>
  <si>
    <t>08.09.2021 11:47:27</t>
  </si>
  <si>
    <t>ÜÇPINAR DM 45-71-M00183_ÜÇPINAR M08_72249133</t>
  </si>
  <si>
    <t>08.09.2021 11:47:25</t>
  </si>
  <si>
    <t>08.09.2021 12:13:47</t>
  </si>
  <si>
    <t>TR-37 45-78-L00037_953250314_953250314</t>
  </si>
  <si>
    <t>08.09.2021 11:51:27</t>
  </si>
  <si>
    <t>08.09.2021 18:40:36</t>
  </si>
  <si>
    <t>K-3597 35-01-K03597_911054886_911054886</t>
  </si>
  <si>
    <t>08.09.2021 11:54:01</t>
  </si>
  <si>
    <t>08.09.2021 13:59:39</t>
  </si>
  <si>
    <t>ÇALTIDERE TR-6 35-17-M00236_10975035_56355788_56355788</t>
  </si>
  <si>
    <t>08.09.2021 12:03:00</t>
  </si>
  <si>
    <t>08.09.2021 14:51:23</t>
  </si>
  <si>
    <t>M-988 35-03-M00988_912724261_912724261</t>
  </si>
  <si>
    <t>08.09.2021 12:03:37</t>
  </si>
  <si>
    <t>08.09.2021 12:36:34</t>
  </si>
  <si>
    <t>08.09.2021 12:07:31</t>
  </si>
  <si>
    <t>08.09.2021 17:34:24</t>
  </si>
  <si>
    <t>KASAPLI TR-1 45-73-M00267_45-73-M00267_2375528</t>
  </si>
  <si>
    <t>AG Kablo Başlığı Arızası</t>
  </si>
  <si>
    <t>08.09.2021 12:25:00</t>
  </si>
  <si>
    <t>08.09.2021 15:31:20</t>
  </si>
  <si>
    <t>K-2436 35-04-K02436_A K-2436 A 1b_44444528</t>
  </si>
  <si>
    <t>08.09.2021 12:27:00</t>
  </si>
  <si>
    <t>08.09.2021 13:36:10</t>
  </si>
  <si>
    <t>YAKAPINAR TR-1 35-20-L00148_954860794_954860794</t>
  </si>
  <si>
    <t>08.09.2021 12:30:11</t>
  </si>
  <si>
    <t>08.09.2021 14:12:24</t>
  </si>
  <si>
    <t>ÜÇPINAR TR-5 45-71-M01536_A_56364027_56364027</t>
  </si>
  <si>
    <t>08.09.2021 12:31:20</t>
  </si>
  <si>
    <t>08.09.2021 14:59:10</t>
  </si>
  <si>
    <t>M-2142 35-07-M02142_99264314_99264314</t>
  </si>
  <si>
    <t>08.09.2021 12:34:25</t>
  </si>
  <si>
    <t>08.09.2021 13:09:07</t>
  </si>
  <si>
    <t>M-3090 35-09-M03090_97695882_97695882</t>
  </si>
  <si>
    <t>08.09.2021 12:46:46</t>
  </si>
  <si>
    <t>08.09.2021 17:13:53</t>
  </si>
  <si>
    <t>K-3387 35-07-K03387_B_56381411_56381411</t>
  </si>
  <si>
    <t>08.09.2021 12:48:10</t>
  </si>
  <si>
    <t>08.09.2021 14:42:11</t>
  </si>
  <si>
    <t>08.09.2021 13:05:07</t>
  </si>
  <si>
    <t>08.09.2021 13:05:37</t>
  </si>
  <si>
    <t>ASARLIK TR-10 35-28-M00593_953370536_953370536</t>
  </si>
  <si>
    <t>08.09.2021 13:09:50</t>
  </si>
  <si>
    <t>08.09.2021 14:32:37</t>
  </si>
  <si>
    <t>SARUHANLI TR-7 45-80-M00007_A_56401895_56401895</t>
  </si>
  <si>
    <t>08.09.2021 13:19:42</t>
  </si>
  <si>
    <t>08.09.2021 15:12:35</t>
  </si>
  <si>
    <t>08.09.2021 13:21:24</t>
  </si>
  <si>
    <t>08.09.2021 13:25:15</t>
  </si>
  <si>
    <t>TR-84 35-17-M00084_950302859_950302859</t>
  </si>
  <si>
    <t>08.09.2021 13:22:22</t>
  </si>
  <si>
    <t>08.09.2021 14:25:23</t>
  </si>
  <si>
    <t>ÇATALOLUK DM 45-74-M00227_GÜVELİ M05_2115043</t>
  </si>
  <si>
    <t>08.09.2021 13:26:37</t>
  </si>
  <si>
    <t>08.09.2021 14:47:00</t>
  </si>
  <si>
    <t>08.09.2021 13:27:42</t>
  </si>
  <si>
    <t>08.09.2021 13:28:32</t>
  </si>
  <si>
    <t>K-4497 35-09-K04497_912485077_912485077</t>
  </si>
  <si>
    <t>08.09.2021 13:31:15</t>
  </si>
  <si>
    <t>08.09.2021 19:04:12</t>
  </si>
  <si>
    <t>KILAVUZLAR KÖK 45-74-M00198_HatBaşıAyırıcı_53134306 M03_53134306</t>
  </si>
  <si>
    <t>08.09.2021 13:37:00</t>
  </si>
  <si>
    <t>08.09.2021 17:20:22</t>
  </si>
  <si>
    <t>M-1472 HASAN KOÇER ÖZEL TR 35-03-M01472Ö_DIREK TIPI TRAFO HUCRESI H01_2067050</t>
  </si>
  <si>
    <t>08.09.2021 13:37:03</t>
  </si>
  <si>
    <t>08.09.2021 18:21:32</t>
  </si>
  <si>
    <t>TR-100 ZEYTİNALANI 35-19-L00100_B _5934125</t>
  </si>
  <si>
    <t>08.09.2021 13:39:57</t>
  </si>
  <si>
    <t>08.09.2021 18:51:20</t>
  </si>
  <si>
    <t>SARIGÜL TR-2 35-30-M00217_955325258_955325258</t>
  </si>
  <si>
    <t>08.09.2021 13:45:35</t>
  </si>
  <si>
    <t>08.09.2021 15:25:34</t>
  </si>
  <si>
    <t>DEMİRCİ TM 45-74-A00001_KÖYLER M03_2053924</t>
  </si>
  <si>
    <t>EİH Arızası</t>
  </si>
  <si>
    <t>08.09.2021 13:48:33</t>
  </si>
  <si>
    <t>ÇEPNİDERE TR-3 45-83-L00223_955162142_955162142</t>
  </si>
  <si>
    <t>08.09.2021 13:53:17</t>
  </si>
  <si>
    <t>08.09.2021 15:56:34</t>
  </si>
  <si>
    <t>MOLLAAHMETLER TR-1 45-81-M00209_C_56402299_56402299</t>
  </si>
  <si>
    <t>08.09.2021 13:54:35</t>
  </si>
  <si>
    <t>08.09.2021 15:26:03</t>
  </si>
  <si>
    <t>ASARLIK TR-22 35-28-M00595_953370767_953370767</t>
  </si>
  <si>
    <t>08.09.2021 13:54:59</t>
  </si>
  <si>
    <t>08.09.2021 18:17:57</t>
  </si>
  <si>
    <t>08.09.2021 14:02:00</t>
  </si>
  <si>
    <t>08.09.2021 14:35:28</t>
  </si>
  <si>
    <t>TR-45 45-77-L00045_945487590_945487590</t>
  </si>
  <si>
    <t>08.09.2021 14:09:15</t>
  </si>
  <si>
    <t>08.09.2021 19:38:00</t>
  </si>
  <si>
    <t>POYRACIK TR-2 35-24-L00025_955232796_955232796</t>
  </si>
  <si>
    <t>08.09.2021 14:14:10</t>
  </si>
  <si>
    <t>08.09.2021 15:54:03</t>
  </si>
  <si>
    <t>URGANLI TR-4 45-83-M00554__72372435_72372435</t>
  </si>
  <si>
    <t>08.09.2021 14:14:54</t>
  </si>
  <si>
    <t>08.09.2021 18:33:26</t>
  </si>
  <si>
    <t>M-1001 35-03-M01001_910150280_910150280</t>
  </si>
  <si>
    <t>08.09.2021 14:30:39</t>
  </si>
  <si>
    <t>08.09.2021 16:09:13</t>
  </si>
  <si>
    <t>EROĞLU TR-1 45-72-L00366_956517539_956517539</t>
  </si>
  <si>
    <t>08.09.2021 14:35:05</t>
  </si>
  <si>
    <t>08.09.2021 17:24:52</t>
  </si>
  <si>
    <t>K-4027 35-01-K04027_912176684_912176684</t>
  </si>
  <si>
    <t>08.09.2021 14:43:11</t>
  </si>
  <si>
    <t>08.09.2021 17:42:37</t>
  </si>
  <si>
    <t>TR-1/46 45-72-M00046_956479078_956479078</t>
  </si>
  <si>
    <t>08.09.2021 14:43:29</t>
  </si>
  <si>
    <t>08.09.2021 19:03:20</t>
  </si>
  <si>
    <t>K-385 35-01-K00385_912285288_912285288</t>
  </si>
  <si>
    <t>08.09.2021 14:48:22</t>
  </si>
  <si>
    <t>08.09.2021 16:05:07</t>
  </si>
  <si>
    <t>K-1958 35-09-K01958_912414376_912414376</t>
  </si>
  <si>
    <t>08.09.2021 14:52:01</t>
  </si>
  <si>
    <t>08.09.2021 18:58:53</t>
  </si>
  <si>
    <t>AHMETLİ TR-74 KURTULUŞ 45-84-L00074_955178712_955178712</t>
  </si>
  <si>
    <t>08.09.2021 14:55:11</t>
  </si>
  <si>
    <t>08.09.2021 16:57:38</t>
  </si>
  <si>
    <t>KAYALIOĞLU TR-1 45-72-L00071_45-72-L00071_66526864</t>
  </si>
  <si>
    <t>08.09.2021 14:58:48</t>
  </si>
  <si>
    <t>08.09.2021 17:01:46</t>
  </si>
  <si>
    <t>BORLU KÖK 45-86-M00046_ÇATALOLUK DM M02_72227104</t>
  </si>
  <si>
    <t>08.09.2021 15:05:23</t>
  </si>
  <si>
    <t>08.09.2021 15:20:20</t>
  </si>
  <si>
    <t>M-1150 35-04-M01150_912575960_912575960</t>
  </si>
  <si>
    <t>08.09.2021 15:06:13</t>
  </si>
  <si>
    <t>08.09.2021 16:53:25</t>
  </si>
  <si>
    <t>08.09.2021 15:08:33</t>
  </si>
  <si>
    <t>08.09.2021 17:50:12</t>
  </si>
  <si>
    <t>08.09.2021 15:09:43</t>
  </si>
  <si>
    <t>08.09.2021 15:19:22</t>
  </si>
  <si>
    <t>L-379 35-18-L00379_950438990_950438990</t>
  </si>
  <si>
    <t>08.09.2021 15:10:22</t>
  </si>
  <si>
    <t>08.09.2021 15:53:02</t>
  </si>
  <si>
    <t>M-1430 35-02-M01430_99970310_99970310</t>
  </si>
  <si>
    <t>08.09.2021 15:14:05</t>
  </si>
  <si>
    <t>08.09.2021 16:54:16</t>
  </si>
  <si>
    <t>YASSIALAN TR-1 45-75-M00238_C_56391000_56391000</t>
  </si>
  <si>
    <t>08.09.2021 15:16:20</t>
  </si>
  <si>
    <t>08.09.2021 19:14:27</t>
  </si>
  <si>
    <t>K-96 35-02-K00096_C_56367441_56367441</t>
  </si>
  <si>
    <t>08.09.2021 15:24:00</t>
  </si>
  <si>
    <t>08.09.2021 18:16:09</t>
  </si>
  <si>
    <t>DM-1/TR-12 35-14-L00294_961401920_961401920</t>
  </si>
  <si>
    <t>08.09.2021 15:38:48</t>
  </si>
  <si>
    <t>08.09.2021 17:07:52</t>
  </si>
  <si>
    <t>TR-70 35-30-L00070_953171521_953171521</t>
  </si>
  <si>
    <t>08.09.2021 15:41:38</t>
  </si>
  <si>
    <t>08.09.2021 20:53:08</t>
  </si>
  <si>
    <t>SARIGÜL TR-1 35-30-M00216_955325682_955325682</t>
  </si>
  <si>
    <t>08.09.2021 15:46:00</t>
  </si>
  <si>
    <t>08.09.2021 18:56:58</t>
  </si>
  <si>
    <t>YUKARI ÇOBANİSA TR-1 45-71-M00626_953214576_953214576</t>
  </si>
  <si>
    <t>08.09.2021 15:48:16</t>
  </si>
  <si>
    <t>08.09.2021 17:53:14</t>
  </si>
  <si>
    <t>ÖZBEK TR-6 GÜLCİVAN 35-19-M00236_956687140_956687140</t>
  </si>
  <si>
    <t>08.09.2021 15:50:11</t>
  </si>
  <si>
    <t>08.09.2021 17:39:16</t>
  </si>
  <si>
    <t>KIRDAMLARI KARGACIK TR-1 45-78-M00499_49232623_56392281_56392281</t>
  </si>
  <si>
    <t>08.09.2021 15:54:46</t>
  </si>
  <si>
    <t>08.09.2021 16:48:45</t>
  </si>
  <si>
    <t>TR-24 45-77-L00024_A a1_42438198</t>
  </si>
  <si>
    <t>08.09.2021 15:58:48</t>
  </si>
  <si>
    <t>08.09.2021 18:08:06</t>
  </si>
  <si>
    <t>TR-8 35-27-M00008_950074117_950074117</t>
  </si>
  <si>
    <t>08.09.2021 15:59:34</t>
  </si>
  <si>
    <t>08.09.2021 18:39:51</t>
  </si>
  <si>
    <t>GÖLMARMARA İM 45-85-A00001_HatBaşıAyırıcı_53135885 L26_53135885</t>
  </si>
  <si>
    <t>08.09.2021 16:00:13</t>
  </si>
  <si>
    <t>08.09.2021 17:46:24</t>
  </si>
  <si>
    <t>08.09.2021 16:00:50</t>
  </si>
  <si>
    <t>08.09.2021 19:13:42</t>
  </si>
  <si>
    <t>YUKARIAKTEPE OVACIK TR-5 35-32-L00076_35-32-L00076_2362983</t>
  </si>
  <si>
    <t>08.09.2021 16:05:00</t>
  </si>
  <si>
    <t>08.09.2021 17:42:36</t>
  </si>
  <si>
    <t>L-96 TURGUT KÖYÜ 35-14-L00096_956634102_956634102</t>
  </si>
  <si>
    <t>08.09.2021 16:08:51</t>
  </si>
  <si>
    <t>08.09.2021 21:49:37</t>
  </si>
  <si>
    <t>MURADİYE TR-1 İSTASYON KABİN 45-71-M00192_953176798_953176798</t>
  </si>
  <si>
    <t>08.09.2021 16:11:37</t>
  </si>
  <si>
    <t>08.09.2021 19:01:08</t>
  </si>
  <si>
    <t>TR-27 35-13-L00027_A_56355920_56355920</t>
  </si>
  <si>
    <t>08.09.2021 16:16:39</t>
  </si>
  <si>
    <t>08.09.2021 16:57:09</t>
  </si>
  <si>
    <t>METAL İŞLERİ TR-2 35-22-M00102_11470382 TR2/A1_5931583</t>
  </si>
  <si>
    <t>08.09.2021 16:20:16</t>
  </si>
  <si>
    <t>08.09.2021 17:31:46</t>
  </si>
  <si>
    <t>TR-2/124 45-83-M00667_955171688_955171688</t>
  </si>
  <si>
    <t>08.09.2021 16:30:28</t>
  </si>
  <si>
    <t>08.09.2021 18:27:02</t>
  </si>
  <si>
    <t>TR-140 ŞHT.ALİ DERELİ MEVKİİ 35-15-L00140_950372658_950372658</t>
  </si>
  <si>
    <t>08.09.2021 16:36:15</t>
  </si>
  <si>
    <t>08.09.2021 18:11:02</t>
  </si>
  <si>
    <t>K-3419 35-08-K03419_DIREK TIPI TRAFO HUCRESI H01_2075753</t>
  </si>
  <si>
    <t>08.09.2021 16:36:24</t>
  </si>
  <si>
    <t>08.09.2021 23:13:25</t>
  </si>
  <si>
    <t>08.09.2021 16:47:04</t>
  </si>
  <si>
    <t>08.09.2021 17:18:23</t>
  </si>
  <si>
    <t>HATİCE YÜKSEL TR 35-23-M00241_A_56357146_56357146</t>
  </si>
  <si>
    <t>08.09.2021 16:55:55</t>
  </si>
  <si>
    <t>08.09.2021 17:47:20</t>
  </si>
  <si>
    <t>MENEMEN TR-82 35-28-M00682_953375002_953375002</t>
  </si>
  <si>
    <t>08.09.2021 16:56:10</t>
  </si>
  <si>
    <t>08.09.2021 18:06:40</t>
  </si>
  <si>
    <t>ÇEPNİDERE TR-1 45-83-L00222_955162211_955162211</t>
  </si>
  <si>
    <t>08.09.2021 16:58:52</t>
  </si>
  <si>
    <t>08.09.2021 21:05:12</t>
  </si>
  <si>
    <t>CAFERBEY KÖK 45-78-L00231_HASALAN L02_2105185</t>
  </si>
  <si>
    <t>08.09.2021 17:13:39</t>
  </si>
  <si>
    <t>08.09.2021 18:48:54</t>
  </si>
  <si>
    <t>KARABURÇ KÖK 35-31-L00253_SULAMA GURUBU L04_2113676</t>
  </si>
  <si>
    <t>08.09.2021 17:20:08</t>
  </si>
  <si>
    <t>08.09.2021 18:45:53</t>
  </si>
  <si>
    <t>TR-14 45-78-L00014_953264477_953264477</t>
  </si>
  <si>
    <t>08.09.2021 17:22:35</t>
  </si>
  <si>
    <t>08.09.2021 19:13:59</t>
  </si>
  <si>
    <t>08.09.2021 17:22:58</t>
  </si>
  <si>
    <t>08.09.2021 17:37:00</t>
  </si>
  <si>
    <t>_97690530_97690530</t>
  </si>
  <si>
    <t>08.09.2021 17:30:28</t>
  </si>
  <si>
    <t>08.09.2021 20:09:34</t>
  </si>
  <si>
    <t>EKREM KURDEŞ SULAMA GRUBU 35-29-L00663_950347038_950347038</t>
  </si>
  <si>
    <t>08.09.2021 17:46:42</t>
  </si>
  <si>
    <t>08.09.2021 19:15:29</t>
  </si>
  <si>
    <t>TR-37/A 45-77-L00095_D d4_42438212</t>
  </si>
  <si>
    <t>08.09.2021 17:49:10</t>
  </si>
  <si>
    <t>08.09.2021 19:18:15</t>
  </si>
  <si>
    <t>DM-2/6 (DM-10) 45-71-M00276_953187443_953187443</t>
  </si>
  <si>
    <t>08.09.2021 17:53:00</t>
  </si>
  <si>
    <t>08.09.2021 21:42:39</t>
  </si>
  <si>
    <t>ASARLIK TR-14 KÖK 35-28-M00168_ASARLIK TR-16(DM-1/5) M04_66531978</t>
  </si>
  <si>
    <t>08.09.2021 17:55:43</t>
  </si>
  <si>
    <t>08.09.2021 18:25:38</t>
  </si>
  <si>
    <t>08.09.2021 18:05:00</t>
  </si>
  <si>
    <t>08.09.2021 18:43:41</t>
  </si>
  <si>
    <t>İLMAKSAN KÖK 35-26-M00929_FORM İMPO İLMAKSAN M01_65891554</t>
  </si>
  <si>
    <t>08.09.2021 18:06:26</t>
  </si>
  <si>
    <t>08.09.2021 19:22:56</t>
  </si>
  <si>
    <t>DM-5/TR-8 45-72-M00562_956511268_956511268</t>
  </si>
  <si>
    <t>08.09.2021 18:08:22</t>
  </si>
  <si>
    <t>08.09.2021 20:27:42</t>
  </si>
  <si>
    <t>HATUNDERE DM 35-28-M00862_TÜRKELİ KÖK(HATUNDERE) M03_62637105</t>
  </si>
  <si>
    <t>08.09.2021 18:11:28</t>
  </si>
  <si>
    <t>08.09.2021 19:07:40</t>
  </si>
  <si>
    <t>ŞEYHDAVUTLAR TR-5 NAMAZGAH 45-79-M00496_C_56381931_56381931</t>
  </si>
  <si>
    <t>08.09.2021 18:14:32</t>
  </si>
  <si>
    <t>08.09.2021 19:29:36</t>
  </si>
  <si>
    <t>TIRMANLAR TR-1 35-16-M00083_953352954_953352954</t>
  </si>
  <si>
    <t>08.09.2021 18:16:35</t>
  </si>
  <si>
    <t>08.09.2021 20:25:30</t>
  </si>
  <si>
    <t>M-747 NESİBE KORKMAZ ÖZEL TR 35-03-M00747Ö_DIREK TIPI TRAFO HUCRESI H01_2070536</t>
  </si>
  <si>
    <t>08.09.2021 18:22:00</t>
  </si>
  <si>
    <t>08.09.2021 19:24:39</t>
  </si>
  <si>
    <t>TEKELİ TR-2 35-22-M00232_C_56356067_56356067</t>
  </si>
  <si>
    <t>08.09.2021 18:22:58</t>
  </si>
  <si>
    <t>08.09.2021 20:17:42</t>
  </si>
  <si>
    <t>TR-80 35-17-M00080_950307411_950307411</t>
  </si>
  <si>
    <t>08.09.2021 18:26:10</t>
  </si>
  <si>
    <t>08.09.2021 19:15:46</t>
  </si>
  <si>
    <t>AĞAÇ İŞLERİ TR-4 35-22-M00142_B_56393505_56393505</t>
  </si>
  <si>
    <t>08.09.2021 18:27:00</t>
  </si>
  <si>
    <t>08.09.2021 21:35:33</t>
  </si>
  <si>
    <t>YENMİŞ KÖK 35-27-M00366_DSİ M06_72163658</t>
  </si>
  <si>
    <t>08.09.2021 18:31:00</t>
  </si>
  <si>
    <t>08.09.2021 18:44:49</t>
  </si>
  <si>
    <t>GÖKEYÜP EŞELER TR-1 45-78-M00814_49194305_56385885_56385885</t>
  </si>
  <si>
    <t>08.09.2021 18:31:11</t>
  </si>
  <si>
    <t>08.09.2021 20:38:00</t>
  </si>
  <si>
    <t>KABAKUM KÖK-9 35-30-L00126_İSLAMLAR L02_72067139</t>
  </si>
  <si>
    <t>08.09.2021 18:31:58</t>
  </si>
  <si>
    <t>08.09.2021 19:25:57</t>
  </si>
  <si>
    <t>K-1949 35-08-K01949_97785232_97785232</t>
  </si>
  <si>
    <t>08.09.2021 18:42:00</t>
  </si>
  <si>
    <t>08.09.2021 20:32:20</t>
  </si>
  <si>
    <t>YUKARIDOLMA TR-2 45-72-L00670_B_56394312_56394312</t>
  </si>
  <si>
    <t>08.09.2021 18:47:19</t>
  </si>
  <si>
    <t>08.09.2021 21:05:54</t>
  </si>
  <si>
    <t>M-988 35-03-M00988_910207439_910207439</t>
  </si>
  <si>
    <t>08.09.2021 18:47:49</t>
  </si>
  <si>
    <t>08.09.2021 22:11:55</t>
  </si>
  <si>
    <t>MENEMEN GÖRECE TR-3 35-28-M00505_B_56358196_56358196</t>
  </si>
  <si>
    <t>08.09.2021 19:11:39</t>
  </si>
  <si>
    <t>08.09.2021 20:44:50</t>
  </si>
  <si>
    <t>DURMUŞ SABANCI SULAMA GRUBU 35-29-M00295_C_60983636_60983636</t>
  </si>
  <si>
    <t>08.09.2021 19:18:03</t>
  </si>
  <si>
    <t>08.09.2021 20:35:00</t>
  </si>
  <si>
    <t>08.09.2021 19:20:25</t>
  </si>
  <si>
    <t>08.09.2021 21:04:25</t>
  </si>
  <si>
    <t>YENİOBA KÖK 35-29-M00125_YENİÇİFTLİK M011_72191056</t>
  </si>
  <si>
    <t>08.09.2021 19:21:10</t>
  </si>
  <si>
    <t>08.09.2021 20:47:19</t>
  </si>
  <si>
    <t>DM-2/3 ESKİ ANIT YANI 35-18-L00581_950454815_950454815</t>
  </si>
  <si>
    <t>08.09.2021 19:24:46</t>
  </si>
  <si>
    <t>08.09.2021 20:39:02</t>
  </si>
  <si>
    <t>AĞAÇ İŞLERİ TR-10 35-22-M00110_11901009 TR10/A1_5929315</t>
  </si>
  <si>
    <t>08.09.2021 19:27:08</t>
  </si>
  <si>
    <t>08.09.2021 22:50:26</t>
  </si>
  <si>
    <t>EURO GIDA KÖK 35-27-M00591_TEKNOPET DM-2 M04_72161844</t>
  </si>
  <si>
    <t>08.09.2021 19:59:00</t>
  </si>
  <si>
    <t>08.09.2021 20:27:00</t>
  </si>
  <si>
    <t>K-4442 35-03-K04442_914982372_914982372</t>
  </si>
  <si>
    <t>08.09.2021 20:10:30</t>
  </si>
  <si>
    <t>09.09.2021 03:08:28</t>
  </si>
  <si>
    <t>DM-3/27 (KÜTÜPHANE) 45-71-M00078_953210500_953210500</t>
  </si>
  <si>
    <t>08.09.2021 20:11:16</t>
  </si>
  <si>
    <t>08.09.2021 21:58:41</t>
  </si>
  <si>
    <t>KÖREZ TR-2 45-77-L00368_945502198_945502198</t>
  </si>
  <si>
    <t>08.09.2021 20:23:12</t>
  </si>
  <si>
    <t>08.09.2021 21:54:14</t>
  </si>
  <si>
    <t>ÇAPAK TR-3 35-26-M01426_956612535_956612535</t>
  </si>
  <si>
    <t>08.09.2021 20:27:19</t>
  </si>
  <si>
    <t>08.09.2021 21:45:13</t>
  </si>
  <si>
    <t>K-765 35-01-K00765_911785816_911785816</t>
  </si>
  <si>
    <t>08.09.2021 20:57:45</t>
  </si>
  <si>
    <t>09.09.2021 01:21:49</t>
  </si>
  <si>
    <t>ÇAKIRCA ALİ TR-197 TARIMSAL SULAMA 45-73-M00963_45-73-M00963_2353932</t>
  </si>
  <si>
    <t>08.09.2021 21:28:55</t>
  </si>
  <si>
    <t>08.09.2021 23:16:45</t>
  </si>
  <si>
    <t>İNECİK TR-1 35-21-L00121_35-21-L00121_2349072</t>
  </si>
  <si>
    <t>08.09.2021 21:32:14</t>
  </si>
  <si>
    <t>08.09.2021 22:30:46</t>
  </si>
  <si>
    <t>K-2772 35-01-K02772_911688850_911688850</t>
  </si>
  <si>
    <t>08.09.2021 21:54:19</t>
  </si>
  <si>
    <t>09.09.2021 00:42:59</t>
  </si>
  <si>
    <t>KALE KÖYÜ TR-1 45-78-M00632_953291514_953291514</t>
  </si>
  <si>
    <t>08.09.2021 22:02:01</t>
  </si>
  <si>
    <t>08.09.2021 23:39:41</t>
  </si>
  <si>
    <t>MURATLAR TR-1 35-16-M00250_35-16-M00250_2367160</t>
  </si>
  <si>
    <t>08.09.2021 22:24:47</t>
  </si>
  <si>
    <t>09.09.2021 01:20:02</t>
  </si>
  <si>
    <t>KEMALPAŞA DM-3/TR-21 35-27-M00932_98801476_98801476</t>
  </si>
  <si>
    <t>08.09.2021 22:39:42</t>
  </si>
  <si>
    <t>08.09.2021 23:43:11</t>
  </si>
  <si>
    <t>K-3683 35-01-K03683_911101231_911101231</t>
  </si>
  <si>
    <t>08.09.2021 22:53:27</t>
  </si>
  <si>
    <t>09.09.2021 01:12:00</t>
  </si>
  <si>
    <t>DM-2/14 35-29-M00099_C C01_49203674</t>
  </si>
  <si>
    <t>08.09.2021 23:00:59</t>
  </si>
  <si>
    <t>09.09.2021 06:32:34</t>
  </si>
  <si>
    <t>DM-3/15 (ESKİ TR-2/71) 45-83-L00071_955150444_955150444</t>
  </si>
  <si>
    <t>08.09.2021 23:09:00</t>
  </si>
  <si>
    <t>08.09.2021 23:58:35</t>
  </si>
  <si>
    <t>ASARLIK TR-6 35-28-M00177_953376539_953376539</t>
  </si>
  <si>
    <t>08.09.2021 23:17:20</t>
  </si>
  <si>
    <t>09.09.2021 00:21:08</t>
  </si>
  <si>
    <t>08.09.2021 23:49:20</t>
  </si>
  <si>
    <t>09.09.2021 01:01:31</t>
  </si>
  <si>
    <t>URLA TM-1 35-19-A00004_ZEYTİNALANI İM M07_2313938</t>
  </si>
  <si>
    <t>09.09.2021 00:16:49</t>
  </si>
  <si>
    <t>09.09.2021 01:04:19</t>
  </si>
  <si>
    <t>ZEYTİNALAN İM 35-19-A00002_GÜZELBAHÇE İM ÇIKIŞ M13_2052318</t>
  </si>
  <si>
    <t>09.09.2021 00:17:14</t>
  </si>
  <si>
    <t>09.09.2021 01:06:00</t>
  </si>
  <si>
    <t>URLA TM-1 35-19-A00004_SEFERİHİSAR M05_2054366</t>
  </si>
  <si>
    <t>09.09.2021 00:48:00</t>
  </si>
  <si>
    <t>09.09.2021 00:50:00</t>
  </si>
  <si>
    <t>09.09.2021 02:14:00</t>
  </si>
  <si>
    <t>BADEMLER DM 35-19-M00443_HAVZA M04_72218973</t>
  </si>
  <si>
    <t>09.09.2021 00:49:00</t>
  </si>
  <si>
    <t>09.09.2021 00:50:24</t>
  </si>
  <si>
    <t>TR-142 YAĞCILAR KÖK 35-19-M00142_YAĞCILAR M01_72114523</t>
  </si>
  <si>
    <t>09.09.2021 00:49:01</t>
  </si>
  <si>
    <t>09.09.2021 02:54:19</t>
  </si>
  <si>
    <t>URLA TM-1 35-19-A00004_HatBaşıAyırıcı_75048334 M07_75048334</t>
  </si>
  <si>
    <t>09.09.2021 01:05:00</t>
  </si>
  <si>
    <t>09.09.2021 02:30:07</t>
  </si>
  <si>
    <t>ESBAŞ İM 35-08-A00001_ESBAŞ-10 K05_2307188</t>
  </si>
  <si>
    <t>09.09.2021 01:10:27</t>
  </si>
  <si>
    <t>09.09.2021 01:12:43</t>
  </si>
  <si>
    <t>K-4512 35-03-K04512_K-3352 K02_41920213</t>
  </si>
  <si>
    <t>09.09.2021 01:34:36</t>
  </si>
  <si>
    <t>09.09.2021 01:35:56</t>
  </si>
  <si>
    <t>09.09.2021 02:05:54</t>
  </si>
  <si>
    <t>09.09.2021 02:06:30</t>
  </si>
  <si>
    <t>09.09.2021 02:40:18</t>
  </si>
  <si>
    <t>09.09.2021 03:17:00</t>
  </si>
  <si>
    <t>DEMİRCİ TM 45-74-A00001_KÖYLER M03_2310416</t>
  </si>
  <si>
    <t>09.09.2021 02:59:13</t>
  </si>
  <si>
    <t>09.09.2021 03:21:24</t>
  </si>
  <si>
    <t>TR-77 ÇEŞMEALTI KÖK 35-19-M00077_UZUNADA M03_76784549</t>
  </si>
  <si>
    <t>09.09.2021 03:00:53</t>
  </si>
  <si>
    <t>09.09.2021 03:34:12</t>
  </si>
  <si>
    <t>09.09.2021 03:26:25</t>
  </si>
  <si>
    <t>09.09.2021 08:59:41</t>
  </si>
  <si>
    <t>ZEYTİNDAĞ DM 35-16-M00138_ZEYTİNDAĞ M05_76071944</t>
  </si>
  <si>
    <t>09.09.2021 04:16:03</t>
  </si>
  <si>
    <t>09.09.2021 04:28:00</t>
  </si>
  <si>
    <t>SAĞANCI İM 35-16-A00003_SÜLEYMANLI L05_2072980</t>
  </si>
  <si>
    <t>09.09.2021 05:25:07</t>
  </si>
  <si>
    <t>09.09.2021 06:04:55</t>
  </si>
  <si>
    <t>BERGAMA İM-2 35-16-A00002_TR-128(TM-2/128) L11_2055214</t>
  </si>
  <si>
    <t>09.09.2021 05:55:39</t>
  </si>
  <si>
    <t>09.09.2021 06:01:44</t>
  </si>
  <si>
    <t>09.09.2021 06:04:01</t>
  </si>
  <si>
    <t>09.09.2021 06:04:21</t>
  </si>
  <si>
    <t>TR-128 35-16-L00128_BERGAMA İ.M.-2 L04_72034355</t>
  </si>
  <si>
    <t>09.09.2021 06:05:14</t>
  </si>
  <si>
    <t>09.09.2021 06:05:34</t>
  </si>
  <si>
    <t>KAVŞAK DM TR-154 35-16-L00154_BERGAMA İM-2 (KÖYLER) L07_66050341</t>
  </si>
  <si>
    <t>09.09.2021 06:23:00</t>
  </si>
  <si>
    <t>09.09.2021 09:43:53</t>
  </si>
  <si>
    <t>KARAKUYU KÖK 35-26-M00437_KÖYLER KORUCUK M06_66057229</t>
  </si>
  <si>
    <t>09.09.2021 07:11:19</t>
  </si>
  <si>
    <t>09.09.2021 08:02:47</t>
  </si>
  <si>
    <t>AKGEDİK KÖK-3 45-71-M00164_AKGEDİK M02_55994694</t>
  </si>
  <si>
    <t>09.09.2021 07:26:00</t>
  </si>
  <si>
    <t>09.09.2021 12:32:00</t>
  </si>
  <si>
    <t>09.09.2021 07:27:31</t>
  </si>
  <si>
    <t>09.09.2021 10:19:51</t>
  </si>
  <si>
    <t>L-105 DÜZCE AĞA ÇEŞMESİ 35-14-L00105__72371906_72371906</t>
  </si>
  <si>
    <t>09.09.2021 07:40:15</t>
  </si>
  <si>
    <t>09.09.2021 09:45:44</t>
  </si>
  <si>
    <t>ÜNAL ŞARLIOĞLU-1 SULAMA GRUBU 35-29-M00209_A_56361313_56361313</t>
  </si>
  <si>
    <t>09.09.2021 07:47:46</t>
  </si>
  <si>
    <t>09.09.2021 10:26:04</t>
  </si>
  <si>
    <t>BÜYÜKKALE ORTAOKUL TR-4 35-29-L00664_35-29-L00664_2372819</t>
  </si>
  <si>
    <t>09.09.2021 07:52:24</t>
  </si>
  <si>
    <t>09.09.2021 09:39:06</t>
  </si>
  <si>
    <t>ÖKSÜZLÜ TR-1 45-74-M00215_45-74-M00215_2371987</t>
  </si>
  <si>
    <t>09.09.2021 07:56:15</t>
  </si>
  <si>
    <t>09.09.2021 09:01:33</t>
  </si>
  <si>
    <t>K-1213 35-02-K01213_912505597_912505597</t>
  </si>
  <si>
    <t>09.09.2021 08:03:25</t>
  </si>
  <si>
    <t>09.09.2021 09:19:34</t>
  </si>
  <si>
    <t>TR-133 35-15-M00133_TR-1 M01_66715240</t>
  </si>
  <si>
    <t>09.09.2021 08:05:50</t>
  </si>
  <si>
    <t>09.09.2021 08:12:24</t>
  </si>
  <si>
    <t>M-362 35-09-M00362_M-447 M03_47555515</t>
  </si>
  <si>
    <t>09.09.2021 08:06:30</t>
  </si>
  <si>
    <t>09.09.2021 09:32:52</t>
  </si>
  <si>
    <t>TR-74 35-16-M00074_47597052_56353342_56353342</t>
  </si>
  <si>
    <t>09.09.2021 08:10:58</t>
  </si>
  <si>
    <t>09.09.2021 09:03:16</t>
  </si>
  <si>
    <t>DUMANLAR KÖK 45-81-M00044_HatBaşıAyırıcı_53134861 M02_53134861</t>
  </si>
  <si>
    <t>09.09.2021 08:21:48</t>
  </si>
  <si>
    <t>09.09.2021 09:43:02</t>
  </si>
  <si>
    <t>DM-2/19 (NECATİBEY TR) 45-71-M00124_A dm1/19a1b_45193634</t>
  </si>
  <si>
    <t>09.09.2021 08:25:44</t>
  </si>
  <si>
    <t>09.09.2021 09:38:56</t>
  </si>
  <si>
    <t>SULTAN DM 35-25-M00121_ÖZDERE M-23 M10_72117316</t>
  </si>
  <si>
    <t>09.09.2021 08:30:50</t>
  </si>
  <si>
    <t>09.09.2021 13:44:57</t>
  </si>
  <si>
    <t>09.09.2021 08:32:05</t>
  </si>
  <si>
    <t>09.09.2021 09:47:31</t>
  </si>
  <si>
    <t>KARAAĞAÇLI TR-13 45-71-M01075_BEYDERE KÖK M03_72307181</t>
  </si>
  <si>
    <t>09.09.2021 08:42:40</t>
  </si>
  <si>
    <t>09.09.2021 08:44:00</t>
  </si>
  <si>
    <t>KARAAĞAÇLI SANAYİ TR-5 45-71-M00132_KARAAĞAÇLI TR-14 M04_2079545</t>
  </si>
  <si>
    <t>09.09.2021 08:47:53</t>
  </si>
  <si>
    <t>09.09.2021 11:27:25</t>
  </si>
  <si>
    <t>DM-18/08 45-71-M00257_DM-18/03 M03_72077938</t>
  </si>
  <si>
    <t>09.09.2021 08:49:20</t>
  </si>
  <si>
    <t>09.09.2021 15:55:27</t>
  </si>
  <si>
    <t>SELİMŞAHLAR TR-2 45-71-M00137_HatBaşıAyırıcı_53135247 M03_53135247</t>
  </si>
  <si>
    <t>09.09.2021 08:52:31</t>
  </si>
  <si>
    <t>09.09.2021 11:49:53</t>
  </si>
  <si>
    <t>TR-35 35-26-M00035_956621338_956621338</t>
  </si>
  <si>
    <t>09.09.2021 08:56:52</t>
  </si>
  <si>
    <t>09.09.2021 11:56:10</t>
  </si>
  <si>
    <t>09.09.2021 08:57:20</t>
  </si>
  <si>
    <t>09.09.2021 18:26:01</t>
  </si>
  <si>
    <t>09.09.2021 08:57:27</t>
  </si>
  <si>
    <t>09.09.2021 15:29:48</t>
  </si>
  <si>
    <t>KONAKLI TR-12 35-15-L00899_48652766_56370715_56370715</t>
  </si>
  <si>
    <t>09.09.2021 08:57:39</t>
  </si>
  <si>
    <t>09.09.2021 17:18:40</t>
  </si>
  <si>
    <t>09.09.2021 08:57:44</t>
  </si>
  <si>
    <t>09.09.2021 18:35:40</t>
  </si>
  <si>
    <t>BALÇOVA İM 35-07-A00001_KAPLICA K04_42778779</t>
  </si>
  <si>
    <t>09.09.2021 08:59:44</t>
  </si>
  <si>
    <t>09.09.2021 10:19:17</t>
  </si>
  <si>
    <t>SALİHLİ İM 45-78-A00001_ŞEHİR-2 L08_48929105</t>
  </si>
  <si>
    <t>09.09.2021 09:01:24</t>
  </si>
  <si>
    <t>09.09.2021 17:19:00</t>
  </si>
  <si>
    <t>K-169G 35-02-K00169_ K01_2312437</t>
  </si>
  <si>
    <t>09.09.2021 09:02:44</t>
  </si>
  <si>
    <t>09.09.2021 18:40:22</t>
  </si>
  <si>
    <t>İZZETTİN TR-2 45-83-M00439_45-83-M00439_2357210</t>
  </si>
  <si>
    <t>09.09.2021 09:02:57</t>
  </si>
  <si>
    <t>09.09.2021 18:48:07</t>
  </si>
  <si>
    <t>KUMKUYUCAK KÖK 45-80-M00093_KUMKUYUCAK ŞEHİR M05_72193194</t>
  </si>
  <si>
    <t>09.09.2021 09:05:34</t>
  </si>
  <si>
    <t>09.09.2021 10:14:00</t>
  </si>
  <si>
    <t>BOYNUYOĞUN KÖK 35-29-L00051_DALLIK L03_72215392</t>
  </si>
  <si>
    <t>09.09.2021 09:06:00</t>
  </si>
  <si>
    <t>09.09.2021 17:15:04</t>
  </si>
  <si>
    <t>M-1860 35-09-M01860_B_56383700_56383700</t>
  </si>
  <si>
    <t>09.09.2021 09:06:19</t>
  </si>
  <si>
    <t>09.09.2021 09:50:14</t>
  </si>
  <si>
    <t>SARIGÖL TR-29 45-79-M00029_TR-25 M02_2315972</t>
  </si>
  <si>
    <t>09.09.2021 09:06:30</t>
  </si>
  <si>
    <t>09.09.2021 18:45:17</t>
  </si>
  <si>
    <t>09.09.2021 09:07:34</t>
  </si>
  <si>
    <t>09.09.2021 17:31:36</t>
  </si>
  <si>
    <t>PANCAR KÖK 35-26-M00891_BULGURCA OĞLANANASI M03_2123368</t>
  </si>
  <si>
    <t>09.09.2021 09:11:24</t>
  </si>
  <si>
    <t>09.09.2021 09:26:42</t>
  </si>
  <si>
    <t>ULUCAK DM-2 35-27-M00331_DONANIMLI YEDEK M02_72170824</t>
  </si>
  <si>
    <t>09.09.2021 09:15:10</t>
  </si>
  <si>
    <t>09.09.2021 11:28:00</t>
  </si>
  <si>
    <t>TR-1/9 45-72-M00009_956502804_956502804</t>
  </si>
  <si>
    <t>09.09.2021 09:15:32</t>
  </si>
  <si>
    <t>09.09.2021 12:18:11</t>
  </si>
  <si>
    <t>K-1134 35-02-K01134_TRAFO K01_2121869</t>
  </si>
  <si>
    <t>09.09.2021 09:21:04</t>
  </si>
  <si>
    <t>09.09.2021 18:30:57</t>
  </si>
  <si>
    <t>09.09.2021 09:23:20</t>
  </si>
  <si>
    <t>09.09.2021 09:45:48</t>
  </si>
  <si>
    <t>K-4625 35-03-K04625_7722288_56366079_56366079</t>
  </si>
  <si>
    <t>09.09.2021 09:27:00</t>
  </si>
  <si>
    <t>09.09.2021 13:22:00</t>
  </si>
  <si>
    <t>EMENLER TR-1 35-31-L00139_35-31-L00139_2364261</t>
  </si>
  <si>
    <t>09.09.2021 09:30:00</t>
  </si>
  <si>
    <t>09.09.2021 12:55:26</t>
  </si>
  <si>
    <t>İZSU ARITMA-2 ÖZEL 35-17-M00135Ö_ M01_2122108</t>
  </si>
  <si>
    <t>09.09.2021 09:32:12</t>
  </si>
  <si>
    <t>09.09.2021 10:33:05</t>
  </si>
  <si>
    <t>M-1 35-02-M00001_35-02-M00001_78582592</t>
  </si>
  <si>
    <t>09.09.2021 09:41:43</t>
  </si>
  <si>
    <t>09.09.2021 12:09:56</t>
  </si>
  <si>
    <t>BADEMLİ TR-3 35-30-L00100_35-30-L00100_2349997</t>
  </si>
  <si>
    <t>09.09.2021 09:43:44</t>
  </si>
  <si>
    <t>09.09.2021 10:03:00</t>
  </si>
  <si>
    <t>ERGENLİ TR-1 35-20-L00250_35-20-L00250_2370981</t>
  </si>
  <si>
    <t>09.09.2021 09:47:57</t>
  </si>
  <si>
    <t>09.09.2021 14:31:58</t>
  </si>
  <si>
    <t>TR-161 35-26-M00161__56359640_56359640</t>
  </si>
  <si>
    <t>09.09.2021 09:52:44</t>
  </si>
  <si>
    <t>09.09.2021 11:09:34</t>
  </si>
  <si>
    <t>09.09.2021 09:54:42</t>
  </si>
  <si>
    <t>09.09.2021 17:37:09</t>
  </si>
  <si>
    <t>DM-2/6 (DM-10) 45-71-M00276_953187422_953187422</t>
  </si>
  <si>
    <t>09.09.2021 09:57:00</t>
  </si>
  <si>
    <t>09.09.2021 10:18:02</t>
  </si>
  <si>
    <t>YENİ ŞAKRAN TR-1 35-17-M00201_C_56355746_56355746</t>
  </si>
  <si>
    <t>09.09.2021 09:58:45</t>
  </si>
  <si>
    <t>09.09.2021 12:43:18</t>
  </si>
  <si>
    <t>AKKEÇİLİ KÖK 45-73-M00239_AKKEÇİLİ M03_72035008</t>
  </si>
  <si>
    <t>09.09.2021 09:59:04</t>
  </si>
  <si>
    <t>09.09.2021 09:59:40</t>
  </si>
  <si>
    <t>KINIK ORGANİZE DM 35-24-M00208_HatBaşıAyırıcı_72291214 M13_72291214</t>
  </si>
  <si>
    <t>09.09.2021 10:01:44</t>
  </si>
  <si>
    <t>09.09.2021 13:10:50</t>
  </si>
  <si>
    <t>09.09.2021 10:04:49</t>
  </si>
  <si>
    <t>09.09.2021 15:51:27</t>
  </si>
  <si>
    <t>K-1892 35-07-K01892_912704483_912704483</t>
  </si>
  <si>
    <t>09.09.2021 10:05:36</t>
  </si>
  <si>
    <t>09.09.2021 12:42:21</t>
  </si>
  <si>
    <t>YENİ HARMANDALI TR-1 45-71-M00893_953216021_953216021</t>
  </si>
  <si>
    <t>09.09.2021 10:07:40</t>
  </si>
  <si>
    <t>09.09.2021 12:35:45</t>
  </si>
  <si>
    <t>EMİRLİ TR-7 35-15-L00636_35-15-L00636_2364872</t>
  </si>
  <si>
    <t>09.09.2021 10:12:19</t>
  </si>
  <si>
    <t>09.09.2021 13:15:15</t>
  </si>
  <si>
    <t>UĞURLU KÖK 45-86-M00045_HatBaşıAyırıcı_53135438 M03_53135438</t>
  </si>
  <si>
    <t>09.09.2021 10:16:40</t>
  </si>
  <si>
    <t>09.09.2021 10:17:04</t>
  </si>
  <si>
    <t>DM-13/04(CEMİYET KARŞISI) 45-71-M00057_E A15_44922235</t>
  </si>
  <si>
    <t>09.09.2021 10:20:05</t>
  </si>
  <si>
    <t>09.09.2021 12:40:48</t>
  </si>
  <si>
    <t>TR-17 35-27-M00017_97501873_97501873</t>
  </si>
  <si>
    <t>09.09.2021 10:20:20</t>
  </si>
  <si>
    <t>09.09.2021 14:26:19</t>
  </si>
  <si>
    <t>09.09.2021 10:22:21</t>
  </si>
  <si>
    <t>09.09.2021 11:02:44</t>
  </si>
  <si>
    <t>SALİHLERALTI TANSAŞ KÖK 35-30-M00670_GÜLKENT-4 M02_72071642</t>
  </si>
  <si>
    <t>09.09.2021 10:23:04</t>
  </si>
  <si>
    <t>09.09.2021 11:05:25</t>
  </si>
  <si>
    <t>M-996 35-03-M00996_910730200_910730200</t>
  </si>
  <si>
    <t>09.09.2021 14:27:04</t>
  </si>
  <si>
    <t>L-201 GÜZELÇİFTLİK 35-14-L00201_11133234_56357219_56357219</t>
  </si>
  <si>
    <t>09.09.2021 10:27:09</t>
  </si>
  <si>
    <t>09.09.2021 11:52:22</t>
  </si>
  <si>
    <t>TR-23 35-27-M00023_A A02b_66367016</t>
  </si>
  <si>
    <t>09.09.2021 10:28:20</t>
  </si>
  <si>
    <t>09.09.2021 13:57:15</t>
  </si>
  <si>
    <t>KEMALİYE DM (TR-1) 45-73-M00150_TOYGAR M03_66716003</t>
  </si>
  <si>
    <t>09.09.2021 10:32:24</t>
  </si>
  <si>
    <t>09.09.2021 11:29:20</t>
  </si>
  <si>
    <t>M-972 35-03-M00972_35-03-M00972_41915347</t>
  </si>
  <si>
    <t>09.09.2021 10:35:50</t>
  </si>
  <si>
    <t>09.09.2021 11:09:46</t>
  </si>
  <si>
    <t>KARABURUN TR-1/15 35-21-L00019_953360069_953360069</t>
  </si>
  <si>
    <t>09.09.2021 10:36:08</t>
  </si>
  <si>
    <t>09.09.2021 13:56:10</t>
  </si>
  <si>
    <t>MORDOĞAN TR-5 35-21-L00146_953365262_953365262</t>
  </si>
  <si>
    <t>09.09.2021 10:42:50</t>
  </si>
  <si>
    <t>09.09.2021 14:02:17</t>
  </si>
  <si>
    <t>09.09.2021 10:43:10</t>
  </si>
  <si>
    <t>09.09.2021 10:43:30</t>
  </si>
  <si>
    <t>ULUCAK DM-2 35-27-M00331_ULUCAK DM-2/1 M01_72170823</t>
  </si>
  <si>
    <t>09.09.2021 10:44:34</t>
  </si>
  <si>
    <t>09.09.2021 11:39:51</t>
  </si>
  <si>
    <t>ULGAR TR-1 45-75-M00167_B_56369365_56369365</t>
  </si>
  <si>
    <t>09.09.2021 10:45:37</t>
  </si>
  <si>
    <t>09.09.2021 12:49:42</t>
  </si>
  <si>
    <t>09.09.2021 10:50:50</t>
  </si>
  <si>
    <t>09.09.2021 15:50:25</t>
  </si>
  <si>
    <t>M-1899 35-09-M01899_T K4489-A1b_5862061</t>
  </si>
  <si>
    <t>09.09.2021 10:55:39</t>
  </si>
  <si>
    <t>09.09.2021 12:29:35</t>
  </si>
  <si>
    <t>09.09.2021 11:03:00</t>
  </si>
  <si>
    <t>09.09.2021 15:55:53</t>
  </si>
  <si>
    <t>ÇAMLIBEL TR-1 35-20-L00351_955197070_955197070</t>
  </si>
  <si>
    <t>09.09.2021 11:03:06</t>
  </si>
  <si>
    <t>09.09.2021 12:56:41</t>
  </si>
  <si>
    <t>09.09.2021 11:03:08</t>
  </si>
  <si>
    <t>09.09.2021 13:50:51</t>
  </si>
  <si>
    <t>09.09.2021 11:04:00</t>
  </si>
  <si>
    <t>09.09.2021 13:55:34</t>
  </si>
  <si>
    <t>KALEKÖY MERKEZ TR-1 35-31-L00238_956579128_956579128</t>
  </si>
  <si>
    <t>09.09.2021 11:05:05</t>
  </si>
  <si>
    <t>09.09.2021 14:19:43</t>
  </si>
  <si>
    <t>AHMETLİ TR-10 EMNİYET 45-84-L00010_DEMİRCİLER L05_72401362</t>
  </si>
  <si>
    <t>09.09.2021 11:08:34</t>
  </si>
  <si>
    <t>09.09.2021 11:36:13</t>
  </si>
  <si>
    <t>YUKARI BOZKIR TR-1 45-83-L00257_45-83-L00257_2362640</t>
  </si>
  <si>
    <t>09.09.2021 11:12:00</t>
  </si>
  <si>
    <t>09.09.2021 12:46:30</t>
  </si>
  <si>
    <t>MAVİ ÖZLEM SİTESİ 35-30-M00349_DAĞITIM TRAFOSU M01_72074196</t>
  </si>
  <si>
    <t>09.09.2021 11:12:19</t>
  </si>
  <si>
    <t>09.09.2021 11:57:20</t>
  </si>
  <si>
    <t>K-4497 35-09-K04497_97742016_97742016</t>
  </si>
  <si>
    <t>09.09.2021 11:12:47</t>
  </si>
  <si>
    <t>09.09.2021 17:08:36</t>
  </si>
  <si>
    <t>DM-1/14-C 45-71-M00038_953194027_953194027</t>
  </si>
  <si>
    <t>09.09.2021 11:14:41</t>
  </si>
  <si>
    <t>09.09.2021 12:12:27</t>
  </si>
  <si>
    <t>M-2902 35-02-M02902_910176477_910176477</t>
  </si>
  <si>
    <t>09.09.2021 11:15:39</t>
  </si>
  <si>
    <t>09.09.2021 12:49:28</t>
  </si>
  <si>
    <t>MECİDİYE TR-1 KÖK 45-72-L00078_GÖKÇEKÖY (KÖYLER ÇIKIŞI) L010_66560808</t>
  </si>
  <si>
    <t>09.09.2021 11:16:54</t>
  </si>
  <si>
    <t>09.09.2021 11:17:34</t>
  </si>
  <si>
    <t>PANCAR TR-5 35-26-M00897__66211851_66211851</t>
  </si>
  <si>
    <t>09.09.2021 11:18:45</t>
  </si>
  <si>
    <t>09.09.2021 12:14:59</t>
  </si>
  <si>
    <t>09.09.2021 11:20:38</t>
  </si>
  <si>
    <t>09.09.2021 14:12:34</t>
  </si>
  <si>
    <t>09.09.2021 11:29:00</t>
  </si>
  <si>
    <t>09.09.2021 17:54:09</t>
  </si>
  <si>
    <t>M-1856 YAKAKÖY TR-5 35-02-M01856_910134800_910134800</t>
  </si>
  <si>
    <t>09.09.2021 11:30:04</t>
  </si>
  <si>
    <t>09.09.2021 12:55:43</t>
  </si>
  <si>
    <t>DM-12/13 45-72-L00064_915795975_915795975</t>
  </si>
  <si>
    <t>09.09.2021 11:30:20</t>
  </si>
  <si>
    <t>09.09.2021 12:32:02</t>
  </si>
  <si>
    <t>KAVAKLIDERE TR-12 45-73-M00145_TR-14 M05_2093011</t>
  </si>
  <si>
    <t>09.09.2021 11:35:04</t>
  </si>
  <si>
    <t>09.09.2021 12:34:39</t>
  </si>
  <si>
    <t>MURADİYE TR-3 KÖPRÜYANI 45-71-M00254_MURADİYE TR-4/1 M02_55035469</t>
  </si>
  <si>
    <t>09.09.2021 11:41:30</t>
  </si>
  <si>
    <t>09.09.2021 14:05:19</t>
  </si>
  <si>
    <t>AYRANCILAR DM-5/TR-22 35-26-M01289_956627785_956627785</t>
  </si>
  <si>
    <t>09.09.2021 11:42:32</t>
  </si>
  <si>
    <t>09.09.2021 13:31:36</t>
  </si>
  <si>
    <t>METAL İŞLERİ TR-12 KÖK 35-22-M00112_TAHTALIÇAY-OĞLANANASI DİZDARLAR SULAMA GRUBU M04_72106699</t>
  </si>
  <si>
    <t>09.09.2021 11:45:34</t>
  </si>
  <si>
    <t>09.09.2021 12:21:00</t>
  </si>
  <si>
    <t>L-23 ESKİ POSTANE ÖNÜ 35-14-L00023_956639655_956639655</t>
  </si>
  <si>
    <t>09.09.2021 11:47:45</t>
  </si>
  <si>
    <t>09.09.2021 13:00:41</t>
  </si>
  <si>
    <t>GÖRECE M-1130 35-22-M00187_B_60982582_60982582</t>
  </si>
  <si>
    <t>09.09.2021 11:58:13</t>
  </si>
  <si>
    <t>09.09.2021 14:11:11</t>
  </si>
  <si>
    <t>MORDOĞAN TR-35 35-21-L00147_C_56393803_56393803</t>
  </si>
  <si>
    <t>09.09.2021 12:01:19</t>
  </si>
  <si>
    <t>09.09.2021 14:50:45</t>
  </si>
  <si>
    <t>09.09.2021 12:11:00</t>
  </si>
  <si>
    <t>09.09.2021 13:20:47</t>
  </si>
  <si>
    <t>09.09.2021 12:23:14</t>
  </si>
  <si>
    <t>09.09.2021 12:23:44</t>
  </si>
  <si>
    <t>BAĞYURDU DM-1/8 35-27-L00249_913499840_913499840</t>
  </si>
  <si>
    <t>09.09.2021 12:31:03</t>
  </si>
  <si>
    <t>09.09.2021 17:15:48</t>
  </si>
  <si>
    <t>K-1433 35-04-K01433_B_56394479_56394479</t>
  </si>
  <si>
    <t>09.09.2021 12:33:00</t>
  </si>
  <si>
    <t>09.09.2021 13:46:50</t>
  </si>
  <si>
    <t>M-353 KOCAMEHMETLER YOLÜSTÜ 35-23-M00353_A_60984676_60984676</t>
  </si>
  <si>
    <t>09.09.2021 12:36:00</t>
  </si>
  <si>
    <t>09.09.2021 12:56:46</t>
  </si>
  <si>
    <t>K-1635 35-02-K01635_HatBaşıAyırıcı_53137882 K04_53137882</t>
  </si>
  <si>
    <t>09.09.2021 12:42:34</t>
  </si>
  <si>
    <t>09.09.2021 14:34:25</t>
  </si>
  <si>
    <t>09.09.2021 12:48:00</t>
  </si>
  <si>
    <t>09.09.2021 13:00:43</t>
  </si>
  <si>
    <t>09.09.2021 13:03:00</t>
  </si>
  <si>
    <t>09.09.2021 18:19:21</t>
  </si>
  <si>
    <t>URGANLI TR-1 KÖK 45-83-M00129_TR-9 M01_2098594</t>
  </si>
  <si>
    <t>09.09.2021 13:18:51</t>
  </si>
  <si>
    <t>09.09.2021 14:44:04</t>
  </si>
  <si>
    <t>K-901 35-02-K00901_910119687_910119687</t>
  </si>
  <si>
    <t>09.09.2021 13:21:17</t>
  </si>
  <si>
    <t>09.09.2021 16:03:26</t>
  </si>
  <si>
    <t>L-252 SİSSUS HASTANE 35-18-L00252_950467146_950467146</t>
  </si>
  <si>
    <t>09.09.2021 13:22:31</t>
  </si>
  <si>
    <t>09.09.2021 14:50:29</t>
  </si>
  <si>
    <t>09.09.2021 13:23:00</t>
  </si>
  <si>
    <t>09.09.2021 14:35:17</t>
  </si>
  <si>
    <t>DEMİRKÖPRÜ TM 45-78-A00005_HatBaşıAyırıcı_53139700 M05_53139700</t>
  </si>
  <si>
    <t>09.09.2021 13:29:21</t>
  </si>
  <si>
    <t>09.09.2021 17:29:46</t>
  </si>
  <si>
    <t>TR-1/40-C 45-72-M00108_956528591_956528591</t>
  </si>
  <si>
    <t>09.09.2021 13:31:05</t>
  </si>
  <si>
    <t>09.09.2021 14:21:40</t>
  </si>
  <si>
    <t>İTOB DM 35-22-M00089_ARITMA M05_2327863</t>
  </si>
  <si>
    <t>09.09.2021 13:35:14</t>
  </si>
  <si>
    <t>09.09.2021 15:11:33</t>
  </si>
  <si>
    <t>KINIK TR-14 KÖK 35-24-L00014_955217382_955217382</t>
  </si>
  <si>
    <t>09.09.2021 13:36:31</t>
  </si>
  <si>
    <t>09.09.2021 15:24:15</t>
  </si>
  <si>
    <t>K-231 35-01-K00231_910990102_910990102</t>
  </si>
  <si>
    <t>09.09.2021 13:38:48</t>
  </si>
  <si>
    <t>09.09.2021 14:52:22</t>
  </si>
  <si>
    <t>ASARLIK TR-23 35-28-M00596_953370738_953370738</t>
  </si>
  <si>
    <t>09.09.2021 13:49:52</t>
  </si>
  <si>
    <t>09.09.2021 17:56:58</t>
  </si>
  <si>
    <t>AKÇAALAN YEDİEVLER TR-2 35-22-M00220_A_56359590_56359590</t>
  </si>
  <si>
    <t>09.09.2021 13:59:31</t>
  </si>
  <si>
    <t>09.09.2021 15:05:27</t>
  </si>
  <si>
    <t>L-201 GÜZELÇİFTLİK 35-14-L00201_956651600_956651600</t>
  </si>
  <si>
    <t>09.09.2021 14:18:40</t>
  </si>
  <si>
    <t>09.09.2021 15:22:38</t>
  </si>
  <si>
    <t>DM-14/11 (DM-23/2-B) 45-71-M01944_953209421_953209421</t>
  </si>
  <si>
    <t>09.09.2021 14:20:28</t>
  </si>
  <si>
    <t>09.09.2021 15:24:20</t>
  </si>
  <si>
    <t>YENİ ŞAKRAN TR-5 35-17-M00205_B_56392482_56392482</t>
  </si>
  <si>
    <t>09.09.2021 14:35:00</t>
  </si>
  <si>
    <t>09.09.2021 16:15:54</t>
  </si>
  <si>
    <t>İSMAİLLİ KÖK 35-16-M00045_HACILAR M05_72049232</t>
  </si>
  <si>
    <t>09.09.2021 14:36:21</t>
  </si>
  <si>
    <t>09.09.2021 15:59:18</t>
  </si>
  <si>
    <t>M-1785 35-02-M01785_913737210_913737210</t>
  </si>
  <si>
    <t>09.09.2021 14:44:00</t>
  </si>
  <si>
    <t>09.09.2021 16:14:19</t>
  </si>
  <si>
    <t>KAPAKLI DM 45-72-M00309_HatBaşıAyırıcı_53139143 M06_53139143</t>
  </si>
  <si>
    <t>09.09.2021 14:47:23</t>
  </si>
  <si>
    <t>09.09.2021 16:56:45</t>
  </si>
  <si>
    <t>K-4023 35-01-K04023_911692547_911692547</t>
  </si>
  <si>
    <t>09.09.2021 14:47:49</t>
  </si>
  <si>
    <t>09.09.2021 16:26:18</t>
  </si>
  <si>
    <t>M-3569(YATIRIM REZERVE) 35-02-M03569_962687603_962687603</t>
  </si>
  <si>
    <t>09.09.2021 14:50:59</t>
  </si>
  <si>
    <t>09.09.2021 21:36:05</t>
  </si>
  <si>
    <t>BALLICA TR-2 45-72-L00548_956512047_956512047</t>
  </si>
  <si>
    <t>09.09.2021 14:52:36</t>
  </si>
  <si>
    <t>09.09.2021 17:36:22</t>
  </si>
  <si>
    <t>09.09.2021 15:02:44</t>
  </si>
  <si>
    <t>09.09.2021 15:46:21</t>
  </si>
  <si>
    <t>HASKÖY TR-1 45-72-L00255_956490729_956490729</t>
  </si>
  <si>
    <t>09.09.2021 15:03:00</t>
  </si>
  <si>
    <t>09.09.2021 19:36:06</t>
  </si>
  <si>
    <t>09.09.2021 15:09:44</t>
  </si>
  <si>
    <t>09.09.2021 16:27:46</t>
  </si>
  <si>
    <t>YENİ LİMAN TR-1 35-21-L00050_953357624_953357624</t>
  </si>
  <si>
    <t>09.09.2021 15:10:00</t>
  </si>
  <si>
    <t>09.09.2021 18:37:40</t>
  </si>
  <si>
    <t>YAĞLAR TR-2 35-31-L00423_B_56386379_56386379</t>
  </si>
  <si>
    <t>09.09.2021 15:13:20</t>
  </si>
  <si>
    <t>09.09.2021 17:02:18</t>
  </si>
  <si>
    <t>K-4161 35-02-K04161_C_56364795_56364795</t>
  </si>
  <si>
    <t>09.09.2021 15:14:31</t>
  </si>
  <si>
    <t>09.09.2021 16:38:56</t>
  </si>
  <si>
    <t>TORUNLU BARIŞ MAHALLESİ TR-1 45-78-M01077_B_56388371_56388371</t>
  </si>
  <si>
    <t>09.09.2021 15:19:41</t>
  </si>
  <si>
    <t>09.09.2021 19:11:55</t>
  </si>
  <si>
    <t>SARIÇAM TR-1 45-80-M00161_45-80-M00161_2373120</t>
  </si>
  <si>
    <t>09.09.2021 15:25:41</t>
  </si>
  <si>
    <t>09.09.2021 16:49:38</t>
  </si>
  <si>
    <t>MENDERES DM-2/TR-1 35-22-M00300_DM-2/TR-16 M07_2095189</t>
  </si>
  <si>
    <t>09.09.2021 15:26:16</t>
  </si>
  <si>
    <t>09.09.2021 15:31:16</t>
  </si>
  <si>
    <t>İĞDECİK TR-6 45-71-M00086_DIREK TIPI TRAFO HUCRESI H01_2078172</t>
  </si>
  <si>
    <t>09.09.2021 15:34:35</t>
  </si>
  <si>
    <t>09.09.2021 18:57:24</t>
  </si>
  <si>
    <t>TAT DM 35-26-M00070_TAT ARITMA M02_64662304</t>
  </si>
  <si>
    <t>09.09.2021 15:46:32</t>
  </si>
  <si>
    <t>09.09.2021 17:03:55</t>
  </si>
  <si>
    <t>TR-2/14 45-72-L00014_956498416_956498416</t>
  </si>
  <si>
    <t>09.09.2021 15:48:58</t>
  </si>
  <si>
    <t>09.09.2021 17:51:44</t>
  </si>
  <si>
    <t>KARABURUN TR-7 35-21-L00033_953359589_953359589</t>
  </si>
  <si>
    <t>09.09.2021 15:49:00</t>
  </si>
  <si>
    <t>09.09.2021 19:03:32</t>
  </si>
  <si>
    <t>ERZE AMBALAJ KÖK 35-27-M00086_HatBaşıAyırıcı_66224819 M04_66224819</t>
  </si>
  <si>
    <t>09.09.2021 15:53:13</t>
  </si>
  <si>
    <t>09.09.2021 17:39:10</t>
  </si>
  <si>
    <t>ATAKÖY TR-1 35-22-M00190_955269500_955269500</t>
  </si>
  <si>
    <t>09.09.2021 15:53:45</t>
  </si>
  <si>
    <t>09.09.2021 18:23:12</t>
  </si>
  <si>
    <t>HACIBABA TR-1 45-74-M00157_A_56353752_56353752</t>
  </si>
  <si>
    <t>09.09.2021 16:03:18</t>
  </si>
  <si>
    <t>09.09.2021 17:20:33</t>
  </si>
  <si>
    <t>M-1826 35-02-M01826_910353510_910353510</t>
  </si>
  <si>
    <t>09.09.2021 16:06:33</t>
  </si>
  <si>
    <t>09.09.2021 18:10:05</t>
  </si>
  <si>
    <t>DM-2/19 (NECATİBEY TR) 45-71-M00124_953187502_953187502</t>
  </si>
  <si>
    <t>09.09.2021 16:09:40</t>
  </si>
  <si>
    <t>09.09.2021 17:54:41</t>
  </si>
  <si>
    <t>ARPALIK KÖK 45-83-M00137_İZZETTİN KÖK M03_2096507</t>
  </si>
  <si>
    <t>09.09.2021 16:12:11</t>
  </si>
  <si>
    <t>09.09.2021 16:28:00</t>
  </si>
  <si>
    <t>YEŞİLYURT TR-5 45-73-M00802_A_56402581_56402581</t>
  </si>
  <si>
    <t>09.09.2021 16:17:08</t>
  </si>
  <si>
    <t>09.09.2021 18:07:54</t>
  </si>
  <si>
    <t>SANDAL TR-2 45-77-M00011_945503610_945503610</t>
  </si>
  <si>
    <t>09.09.2021 16:19:14</t>
  </si>
  <si>
    <t>09.09.2021 17:37:27</t>
  </si>
  <si>
    <t>TR-23 35-27-M00023__72373122_72373122</t>
  </si>
  <si>
    <t>09.09.2021 16:21:13</t>
  </si>
  <si>
    <t>09.09.2021 19:33:05</t>
  </si>
  <si>
    <t>DM-25/15 45-71-M00394_953215783_953215783</t>
  </si>
  <si>
    <t>09.09.2021 16:26:00</t>
  </si>
  <si>
    <t>09.09.2021 19:33:36</t>
  </si>
  <si>
    <t>09.09.2021 19:01:14</t>
  </si>
  <si>
    <t>AVŞAR İM 45-83-A00002_H KOLU L12_2055345</t>
  </si>
  <si>
    <t>09.09.2021 16:39:28</t>
  </si>
  <si>
    <t>09.09.2021 18:46:09</t>
  </si>
  <si>
    <t>L-5 GÖZSÜZLER 35-14-L00005_956660650_956660650</t>
  </si>
  <si>
    <t>09.09.2021 16:39:30</t>
  </si>
  <si>
    <t>09.09.2021 18:06:24</t>
  </si>
  <si>
    <t>EROĞLU TR-1 45-72-L00366_956529351_956529351</t>
  </si>
  <si>
    <t>09.09.2021 16:40:35</t>
  </si>
  <si>
    <t>09.09.2021 17:55:18</t>
  </si>
  <si>
    <t>ŞEHİTLER TR-2 35-26-L00162_6113856_56358931_56358931</t>
  </si>
  <si>
    <t>09.09.2021 16:46:00</t>
  </si>
  <si>
    <t>09.09.2021 20:47:36</t>
  </si>
  <si>
    <t>TAT DM 35-26-M00070_SEPİCİ GES M012_64662313</t>
  </si>
  <si>
    <t>09.09.2021 16:47:00</t>
  </si>
  <si>
    <t>09.09.2021 21:21:21</t>
  </si>
  <si>
    <t>KURUDERE TR-1 45-83-L00419_955157496_955157496</t>
  </si>
  <si>
    <t>09.09.2021 16:48:28</t>
  </si>
  <si>
    <t>09.09.2021 20:33:27</t>
  </si>
  <si>
    <t>TR-48 35-27-M00048_966369340_966369340</t>
  </si>
  <si>
    <t>09.09.2021 16:50:48</t>
  </si>
  <si>
    <t>09.09.2021 18:57:36</t>
  </si>
  <si>
    <t>DM-25/12 45-71-M00051_953215522_953215522</t>
  </si>
  <si>
    <t>09.09.2021 16:51:07</t>
  </si>
  <si>
    <t>09.09.2021 20:40:49</t>
  </si>
  <si>
    <t>TR-333 35-19-L00309_956695896_956695896</t>
  </si>
  <si>
    <t>09.09.2021 16:57:15</t>
  </si>
  <si>
    <t>09.09.2021 20:05:43</t>
  </si>
  <si>
    <t>KARAOĞLANLI TR-3 45-71-M00567_B_56403067_56403067</t>
  </si>
  <si>
    <t>09.09.2021 17:04:18</t>
  </si>
  <si>
    <t>09.09.2021 19:17:13</t>
  </si>
  <si>
    <t>M-1442 35-04-M01442_35-04-M01442_2375047</t>
  </si>
  <si>
    <t>09.09.2021 17:06:23</t>
  </si>
  <si>
    <t>09.09.2021 17:37:34</t>
  </si>
  <si>
    <t>09.09.2021 17:10:41</t>
  </si>
  <si>
    <t>09.09.2021 17:11:14</t>
  </si>
  <si>
    <t>09.09.2021 17:15:01</t>
  </si>
  <si>
    <t>09.09.2021 17:20:06</t>
  </si>
  <si>
    <t>DM-8/24 45-71-M00296_953202691_953202691</t>
  </si>
  <si>
    <t>09.09.2021 17:18:28</t>
  </si>
  <si>
    <t>09.09.2021 19:51:13</t>
  </si>
  <si>
    <t>KAYIŞLAR KÖK 45-80-M00183_DİLEK M03_72195773</t>
  </si>
  <si>
    <t>09.09.2021 17:23:31</t>
  </si>
  <si>
    <t>09.09.2021 17:59:25</t>
  </si>
  <si>
    <t>M-2077 35-09-M02077_950190295_950190295</t>
  </si>
  <si>
    <t>09.09.2021 17:39:46</t>
  </si>
  <si>
    <t>09.09.2021 18:58:34</t>
  </si>
  <si>
    <t>GÜLKENT TR-5 35-30-M00228_955309484_955309484</t>
  </si>
  <si>
    <t>09.09.2021 17:42:24</t>
  </si>
  <si>
    <t>09.09.2021 21:47:04</t>
  </si>
  <si>
    <t>M-1335 KAYADİBİ KÖK 35-02-M01335_M-1157 KARAÇAM M05_2053136</t>
  </si>
  <si>
    <t>09.09.2021 17:42:34</t>
  </si>
  <si>
    <t>09.09.2021 18:37:12</t>
  </si>
  <si>
    <t>K-4112 35-08-K04112_98913926_98913926</t>
  </si>
  <si>
    <t>09.09.2021 17:46:19</t>
  </si>
  <si>
    <t>09.09.2021 19:03:50</t>
  </si>
  <si>
    <t>KAHRAMAN YAVUZLAR SULAMA GRUBU 35-29-M00268_C_56407212_56407212</t>
  </si>
  <si>
    <t>09.09.2021 17:47:52</t>
  </si>
  <si>
    <t>09.09.2021 21:16:09</t>
  </si>
  <si>
    <t>DM06/TR25 45-73-M00076_C_56368982_56368982</t>
  </si>
  <si>
    <t>09.09.2021 17:51:07</t>
  </si>
  <si>
    <t>09.09.2021 20:43:24</t>
  </si>
  <si>
    <t>09.09.2021 17:52:37</t>
  </si>
  <si>
    <t>09.09.2021 20:35:21</t>
  </si>
  <si>
    <t>K-1728 35-02-K01728_35-02-K01728_2372032</t>
  </si>
  <si>
    <t>09.09.2021 17:59:11</t>
  </si>
  <si>
    <t>09.09.2021 18:22:20</t>
  </si>
  <si>
    <t>DM-4/19 45-71-M00203_953208457_953208457</t>
  </si>
  <si>
    <t>09.09.2021 18:00:00</t>
  </si>
  <si>
    <t>09.09.2021 19:15:10</t>
  </si>
  <si>
    <t>09.09.2021 18:00:20</t>
  </si>
  <si>
    <t>09.09.2021 21:10:10</t>
  </si>
  <si>
    <t>09.09.2021 18:08:04</t>
  </si>
  <si>
    <t>09.09.2021 20:04:37</t>
  </si>
  <si>
    <t>09.09.2021 18:14:01</t>
  </si>
  <si>
    <t>09.09.2021 18:14:24</t>
  </si>
  <si>
    <t>09.09.2021 18:14:34</t>
  </si>
  <si>
    <t>09.09.2021 18:14:54</t>
  </si>
  <si>
    <t>09.09.2021 18:16:28</t>
  </si>
  <si>
    <t>09.09.2021 18:32:28</t>
  </si>
  <si>
    <t>TR-34 35-27-M00034_914391796_914391796</t>
  </si>
  <si>
    <t>09.09.2021 18:27:00</t>
  </si>
  <si>
    <t>09.09.2021 19:32:18</t>
  </si>
  <si>
    <t>09.09.2021 18:39:31</t>
  </si>
  <si>
    <t>09.09.2021 18:39:51</t>
  </si>
  <si>
    <t>YENİFOÇA TR-7 35-23-M00007_950413789_950413789</t>
  </si>
  <si>
    <t>09.09.2021 18:43:00</t>
  </si>
  <si>
    <t>09.09.2021 19:07:10</t>
  </si>
  <si>
    <t>M-1288 35-02-M01288_D_56365670_56365670</t>
  </si>
  <si>
    <t>09.09.2021 18:59:22</t>
  </si>
  <si>
    <t>09.09.2021 21:08:07</t>
  </si>
  <si>
    <t>TR-1/40 KÖK 45-72-M00040_956480132_956480132</t>
  </si>
  <si>
    <t>09.09.2021 19:00:39</t>
  </si>
  <si>
    <t>10.09.2021 00:56:49</t>
  </si>
  <si>
    <t>KAYIŞLAR KÖK 45-80-M00183_DİLEK M03_72195720</t>
  </si>
  <si>
    <t>09.09.2021 19:12:25</t>
  </si>
  <si>
    <t>09.09.2021 20:04:17</t>
  </si>
  <si>
    <t>PANCAR TR-11 35-26-M01548_956603895_956603895</t>
  </si>
  <si>
    <t>09.09.2021 19:15:26</t>
  </si>
  <si>
    <t>09.09.2021 22:14:56</t>
  </si>
  <si>
    <t>TR-1/24 45-72-M00024_956502583_956502583</t>
  </si>
  <si>
    <t>09.09.2021 19:20:12</t>
  </si>
  <si>
    <t>09.09.2021 20:07:07</t>
  </si>
  <si>
    <t>YAYLAKÖY TR-1 35-24-M00088_955226617_955226617</t>
  </si>
  <si>
    <t>09.09.2021 19:25:23</t>
  </si>
  <si>
    <t>09.09.2021 21:04:14</t>
  </si>
  <si>
    <t>EMİRALEM TR-1 35-28-M00227_953370964_953370964</t>
  </si>
  <si>
    <t>09.09.2021 19:26:33</t>
  </si>
  <si>
    <t>09.09.2021 20:04:09</t>
  </si>
  <si>
    <t>TR-2/119 45-83-M00716_955152841_955152841</t>
  </si>
  <si>
    <t>09.09.2021 19:28:42</t>
  </si>
  <si>
    <t>09.09.2021 20:30:22</t>
  </si>
  <si>
    <t>SARIGÖL TR-25 45-79-M00025_B_56397313_56397313</t>
  </si>
  <si>
    <t>09.09.2021 19:29:32</t>
  </si>
  <si>
    <t>09.09.2021 20:16:15</t>
  </si>
  <si>
    <t>DEREKÖY TR-47 35-22-M00653_955294309_955294309</t>
  </si>
  <si>
    <t>09.09.2021 19:45:00</t>
  </si>
  <si>
    <t>09.09.2021 20:17:21</t>
  </si>
  <si>
    <t>K-2351 35-07-K02351_99141363_99141363</t>
  </si>
  <si>
    <t>09.09.2021 20:04:53</t>
  </si>
  <si>
    <t>09.09.2021 21:19:24</t>
  </si>
  <si>
    <t>L-117 OVACIK 35-18-L00117_950461999_950461999</t>
  </si>
  <si>
    <t>09.09.2021 20:32:39</t>
  </si>
  <si>
    <t>09.09.2021 23:28:08</t>
  </si>
  <si>
    <t>09.09.2021 20:41:19</t>
  </si>
  <si>
    <t>09.09.2021 23:32:15</t>
  </si>
  <si>
    <t>M-2165 35-09-M02165_97774014_97774014</t>
  </si>
  <si>
    <t>09.09.2021 20:46:01</t>
  </si>
  <si>
    <t>09.09.2021 22:31:48</t>
  </si>
  <si>
    <t>09.09.2021 20:48:15</t>
  </si>
  <si>
    <t>09.09.2021 23:59:52</t>
  </si>
  <si>
    <t>KALINHARMAN TR-1 45-77-L00303_B_56385024_56385024</t>
  </si>
  <si>
    <t>09.09.2021 20:50:20</t>
  </si>
  <si>
    <t>09.09.2021 21:55:14</t>
  </si>
  <si>
    <t>ÇATAK TR-1 35-31-L00165_95000527286_95000527286</t>
  </si>
  <si>
    <t>09.09.2021 21:03:00</t>
  </si>
  <si>
    <t>09.09.2021 22:41:21</t>
  </si>
  <si>
    <t>KARGIN KÖK 45-71-M00095_HatBaşıAyırıcı_53137142 M04_53137142</t>
  </si>
  <si>
    <t>09.09.2021 21:05:00</t>
  </si>
  <si>
    <t>09.09.2021 23:39:29</t>
  </si>
  <si>
    <t>YUKARI KIZILCA TR-5 35-27-L00341_913828252_913828252</t>
  </si>
  <si>
    <t>09.09.2021 21:10:28</t>
  </si>
  <si>
    <t>09.09.2021 23:12:21</t>
  </si>
  <si>
    <t>K-1880 35-09-K01880_35-09-K01880_45405872</t>
  </si>
  <si>
    <t>09.09.2021 21:14:01</t>
  </si>
  <si>
    <t>09.09.2021 21:55:41</t>
  </si>
  <si>
    <t>M-1029 35-04-M01029_99459412_99459412</t>
  </si>
  <si>
    <t>09.09.2021 22:33:56</t>
  </si>
  <si>
    <t>10.09.2021 02:06:23</t>
  </si>
  <si>
    <t>DM-4/TR-12 35-22-M00081_DIREK TIPI TRAFO HUCRESI H01_2035400</t>
  </si>
  <si>
    <t>09.09.2021 22:38:11</t>
  </si>
  <si>
    <t>10.09.2021 03:43:34</t>
  </si>
  <si>
    <t>K-68 GEÇİT 35-02-K00068_K-1660 K05_72045571</t>
  </si>
  <si>
    <t>10.09.2021 01:09:21</t>
  </si>
  <si>
    <t>10.09.2021 01:15:12</t>
  </si>
  <si>
    <t>KAYAPINAR KÖK 45-71-M02146_HatBaşıAyırıcı_53134567 M05_53134567</t>
  </si>
  <si>
    <t>10.09.2021 01:10:15</t>
  </si>
  <si>
    <t>10.09.2021 01:42:00</t>
  </si>
  <si>
    <t>10.09.2021 01:44:43</t>
  </si>
  <si>
    <t>10.09.2021 01:51:55</t>
  </si>
  <si>
    <t>DM-18/07 45-71-M02377_953216982_953216982</t>
  </si>
  <si>
    <t>10.09.2021 02:35:40</t>
  </si>
  <si>
    <t>10.09.2021 03:33:13</t>
  </si>
  <si>
    <t>L-230 (45 KABİN) 35-18-L00230_L-228 L03_76972400</t>
  </si>
  <si>
    <t>10.09.2021 02:47:01</t>
  </si>
  <si>
    <t>10.09.2021 03:11:23</t>
  </si>
  <si>
    <t>BOĞAZİÇİ İM 35-01-A00001_MERİÇ K01_2047752</t>
  </si>
  <si>
    <t>10.09.2021 02:58:01</t>
  </si>
  <si>
    <t>10.09.2021 03:04:59</t>
  </si>
  <si>
    <t>ÇANDARLI TR-5 35-30-M00005_TR-19 M02_2107745</t>
  </si>
  <si>
    <t>10.09.2021 03:04:11</t>
  </si>
  <si>
    <t>10.09.2021 03:59:00</t>
  </si>
  <si>
    <t>USLU DEMİR KÖK 35-28-M00758_HatBaşıAyırıcı_53133593 M05_53133593</t>
  </si>
  <si>
    <t>10.09.2021 03:04:29</t>
  </si>
  <si>
    <t>10.09.2021 03:55:13</t>
  </si>
  <si>
    <t>10.09.2021 05:29:14</t>
  </si>
  <si>
    <t>10.09.2021 06:11:08</t>
  </si>
  <si>
    <t>10.09.2021 06:43:55</t>
  </si>
  <si>
    <t>10.09.2021 06:44:21</t>
  </si>
  <si>
    <t>OĞLANANASI TR-5 KÖK 35-22-M00092_PANCAR KÖK-GERİLİM M04_72111095</t>
  </si>
  <si>
    <t>10.09.2021 06:54:26</t>
  </si>
  <si>
    <t>10.09.2021 07:51:20</t>
  </si>
  <si>
    <t>SEYREK TR-7 KÖK 35-28-M00379_KESİKKÖY-2 M03_2093197</t>
  </si>
  <si>
    <t>10.09.2021 07:00:31</t>
  </si>
  <si>
    <t>10.09.2021 07:02:00</t>
  </si>
  <si>
    <t>AHMETLİ DM 45-77-M00187_ESKİ SELENDİ M08_80367394</t>
  </si>
  <si>
    <t>10.09.2021 07:10:31</t>
  </si>
  <si>
    <t>10.09.2021 07:35:53</t>
  </si>
  <si>
    <t>İZMİR ÖZDEŞKENT ÖZEL TR 35-27-M00541Ö_DIREK TIPI TRAFO HUCRESI H01_2052691</t>
  </si>
  <si>
    <t>10.09.2021 07:11:42</t>
  </si>
  <si>
    <t>10.09.2021 10:07:38</t>
  </si>
  <si>
    <t>10.09.2021 07:21:54</t>
  </si>
  <si>
    <t>10.09.2021 07:57:00</t>
  </si>
  <si>
    <t>10.09.2021 07:27:00</t>
  </si>
  <si>
    <t>10.09.2021 09:49:09</t>
  </si>
  <si>
    <t>KOLDERE KÖK 45-80-M00051_ÇAVUŞOĞLU TST M06_73403318</t>
  </si>
  <si>
    <t>10.09.2021 07:31:31</t>
  </si>
  <si>
    <t>10.09.2021 08:16:00</t>
  </si>
  <si>
    <t>L-92 ULAMIŞ MEZARLIK 35-14-L00092_956645957_956645957</t>
  </si>
  <si>
    <t>10.09.2021 07:34:21</t>
  </si>
  <si>
    <t>10.09.2021 09:28:51</t>
  </si>
  <si>
    <t>10.09.2021 07:53:02</t>
  </si>
  <si>
    <t>10.09.2021 07:53:52</t>
  </si>
  <si>
    <t>BERGAMA İM-1 35-16-A00001_ŞEHİR-1 L01_2093769</t>
  </si>
  <si>
    <t>10.09.2021 07:58:37</t>
  </si>
  <si>
    <t>10.09.2021 08:04:52</t>
  </si>
  <si>
    <t>CAVİT YALÇIN GRB 35-20-M00022_DIREK TIPI TRAFO HUCRESI H01_2049509</t>
  </si>
  <si>
    <t>10.09.2021 08:00:56</t>
  </si>
  <si>
    <t>10.09.2021 10:43:48</t>
  </si>
  <si>
    <t>SOMA KÖYLER DM-2 45-82-M00125_HatBaşıAyırıcı_53135526 M08_53135526</t>
  </si>
  <si>
    <t>10.09.2021 08:19:50</t>
  </si>
  <si>
    <t>10.09.2021 12:42:57</t>
  </si>
  <si>
    <t>ALMAK TM 35-17-A00003_HatBaşıAyırıcı_65356132 M28_65356132</t>
  </si>
  <si>
    <t>10.09.2021 08:23:19</t>
  </si>
  <si>
    <t>10.09.2021 09:11:44</t>
  </si>
  <si>
    <t>SEYDİKÖY İM 35-08-A00002_KÜLTÜR M27_50154871</t>
  </si>
  <si>
    <t>10.09.2021 08:25:59</t>
  </si>
  <si>
    <t>10.09.2021 08:41:25</t>
  </si>
  <si>
    <t>YENİ ŞAKRAN TR-3 35-17-M00203_B_56356106_56356106</t>
  </si>
  <si>
    <t>10.09.2021 08:30:09</t>
  </si>
  <si>
    <t>10.09.2021 10:58:49</t>
  </si>
  <si>
    <t>KAVAKLIDERE TR-9 45-73-M00143_KAVAKLIDERE TR-7 M03_2092994</t>
  </si>
  <si>
    <t>10.09.2021 08:30:25</t>
  </si>
  <si>
    <t>10.09.2021 08:31:05</t>
  </si>
  <si>
    <t>DAĞDERE DM 45-72-M00097_GÖRDES M01_2106584</t>
  </si>
  <si>
    <t>10.09.2021 08:41:36</t>
  </si>
  <si>
    <t>10.09.2021 08:47:39</t>
  </si>
  <si>
    <t>GÖRDES DM 45-75-M00050_AKHİSAR - ÖLÇÜ M07_2083712</t>
  </si>
  <si>
    <t>10.09.2021 08:42:30</t>
  </si>
  <si>
    <t>10.09.2021 08:44:10</t>
  </si>
  <si>
    <t>K-2380 35-08-K02380_K-1522 K03_42545564</t>
  </si>
  <si>
    <t>10.09.2021 08:42:38</t>
  </si>
  <si>
    <t>10.09.2021 09:35:54</t>
  </si>
  <si>
    <t>10.09.2021 08:47:54</t>
  </si>
  <si>
    <t>10.09.2021 08:48:31</t>
  </si>
  <si>
    <t>K-174 35-02-K00174_910141920_910141920</t>
  </si>
  <si>
    <t>10.09.2021 08:48:39</t>
  </si>
  <si>
    <t>10.09.2021 09:58:43</t>
  </si>
  <si>
    <t>GÖLMARMARA İM 45-85-A00001_HatBaşıAyırıcı_53135838 L28_53135838</t>
  </si>
  <si>
    <t>10.09.2021 08:49:01</t>
  </si>
  <si>
    <t>10.09.2021 17:01:07</t>
  </si>
  <si>
    <t>YALNIZDAM TR-1 35-16-M00152_953353427_953353427</t>
  </si>
  <si>
    <t>10.09.2021 08:55:58</t>
  </si>
  <si>
    <t>10.09.2021 13:22:29</t>
  </si>
  <si>
    <t>TR-72 35-30-L00072_955331833_955331833</t>
  </si>
  <si>
    <t>10.09.2021 08:58:31</t>
  </si>
  <si>
    <t>10.09.2021 13:36:25</t>
  </si>
  <si>
    <t>K-409 35-02-K00409_K-2620 K03_2119403</t>
  </si>
  <si>
    <t>10.09.2021 08:59:14</t>
  </si>
  <si>
    <t>10.09.2021 17:17:11</t>
  </si>
  <si>
    <t>ALAŞEHİR TR-86 ILGINKÖY 45-73-M00086_B_56401785_56401785</t>
  </si>
  <si>
    <t>10.09.2021 09:01:17</t>
  </si>
  <si>
    <t>10.09.2021 18:05:26</t>
  </si>
  <si>
    <t>K-1797 35-02-K01797_TRAFO K02_2059559</t>
  </si>
  <si>
    <t>10.09.2021 09:01:40</t>
  </si>
  <si>
    <t>10.09.2021 16:53:09</t>
  </si>
  <si>
    <t>10.09.2021 09:01:56</t>
  </si>
  <si>
    <t>10.09.2021 13:40:25</t>
  </si>
  <si>
    <t>K-215 35-04-K00215_D_56383840_56383840</t>
  </si>
  <si>
    <t>10.09.2021 09:04:00</t>
  </si>
  <si>
    <t>10.09.2021 11:15:51</t>
  </si>
  <si>
    <t>K-215 35-04-K00215_B_56367552_56367552</t>
  </si>
  <si>
    <t>10.09.2021 11:22:10</t>
  </si>
  <si>
    <t>M-1360 35-04-M01360_C_56373450_56373450</t>
  </si>
  <si>
    <t>10.09.2021 11:36:00</t>
  </si>
  <si>
    <t>YENİÇİFTLİK KÖK 35-20-L00373_ L01_2331265</t>
  </si>
  <si>
    <t>10.09.2021 09:04:04</t>
  </si>
  <si>
    <t>10.09.2021 18:22:18</t>
  </si>
  <si>
    <t>SARIGÜL TR-1 35-30-M00216_B b1_42916490</t>
  </si>
  <si>
    <t>10.09.2021 09:04:08</t>
  </si>
  <si>
    <t>10.09.2021 10:43:35</t>
  </si>
  <si>
    <t>K-215 35-04-K00215_A_56367550_56367550</t>
  </si>
  <si>
    <t>10.09.2021 09:04:20</t>
  </si>
  <si>
    <t>10.09.2021 11:12:19</t>
  </si>
  <si>
    <t>TAŞLIYOL KÖK 35-27-M00495_TAŞLIYOL M03_72168905</t>
  </si>
  <si>
    <t>10.09.2021 09:04:56</t>
  </si>
  <si>
    <t>10.09.2021 09:44:20</t>
  </si>
  <si>
    <t>KARAHAYİT TR-1 35-20-L00283_DIREK TIPI TRAFO HUCRESI H01_2045458</t>
  </si>
  <si>
    <t>10.09.2021 09:05:02</t>
  </si>
  <si>
    <t>10.09.2021 16:51:58</t>
  </si>
  <si>
    <t>BOYNUYOĞUN KÖK 35-29-L00051_DÜNDARLI L01_72215390</t>
  </si>
  <si>
    <t>10.09.2021 09:06:31</t>
  </si>
  <si>
    <t>10.09.2021 16:50:23</t>
  </si>
  <si>
    <t>L-247 AHMETBEY ÇEŞMESİ 35-14-L00247_11301571_56357326_56357326</t>
  </si>
  <si>
    <t>10.09.2021 09:07:26</t>
  </si>
  <si>
    <t>10.09.2021 17:13:31</t>
  </si>
  <si>
    <t>TR-58 35-19-L00058_DAĞITIM TRAFO TR-58 L06_76784064</t>
  </si>
  <si>
    <t>10.09.2021 09:10:00</t>
  </si>
  <si>
    <t>10.09.2021 11:48:11</t>
  </si>
  <si>
    <t>İZZETTİN TR-1 45-83-M00438_45-83-M00438_61352775</t>
  </si>
  <si>
    <t>10.09.2021 09:11:02</t>
  </si>
  <si>
    <t>10.09.2021 17:04:18</t>
  </si>
  <si>
    <t>10.09.2021 09:13:15</t>
  </si>
  <si>
    <t>10.09.2021 17:25:01</t>
  </si>
  <si>
    <t>DEREKÖY KÖK 45-77-L00290_DEREKÖY L04_2334411</t>
  </si>
  <si>
    <t>10.09.2021 09:14:00</t>
  </si>
  <si>
    <t>10.09.2021 09:40:03</t>
  </si>
  <si>
    <t>K-3248 35-07-K03248_D_56383149_56383149</t>
  </si>
  <si>
    <t>10.09.2021 09:15:00</t>
  </si>
  <si>
    <t>10.09.2021 13:36:12</t>
  </si>
  <si>
    <t>SAKARLI KÖK 45-76-M00046_HatBaşıAyırıcı_53136572 M03_53136572</t>
  </si>
  <si>
    <t>10.09.2021 09:15:18</t>
  </si>
  <si>
    <t>10.09.2021 11:02:47</t>
  </si>
  <si>
    <t>POYRAZDAMLARI TR-11 45-78-M00576_HatBaşıAyırıcı_53139443 M05_53139443</t>
  </si>
  <si>
    <t>10.09.2021 09:16:31</t>
  </si>
  <si>
    <t>10.09.2021 17:34:33</t>
  </si>
  <si>
    <t>TURGUTALP KÖK 45-71-M00260_SULTANYAYLASI M04_72233756</t>
  </si>
  <si>
    <t>10.09.2021 09:17:27</t>
  </si>
  <si>
    <t>10.09.2021 12:16:47</t>
  </si>
  <si>
    <t>HALİLLER KÖK 35-31-L00228_HatBaşıAyırıcı_79767943 L02_79767943</t>
  </si>
  <si>
    <t>10.09.2021 09:17:31</t>
  </si>
  <si>
    <t>10.09.2021 16:59:28</t>
  </si>
  <si>
    <t>HALİLLER KÖK 35-31-L00228_KALEKÖY L02_72238538</t>
  </si>
  <si>
    <t>10.09.2021 09:17:34</t>
  </si>
  <si>
    <t>10.09.2021 09:18:44</t>
  </si>
  <si>
    <t>SOMA A SANTRALİ İM/DM 45-82-A00001_SAVAŞTEPE 15.8 L14_2091658</t>
  </si>
  <si>
    <t>10.09.2021 09:21:21</t>
  </si>
  <si>
    <t>10.09.2021 09:47:00</t>
  </si>
  <si>
    <t>K-1641 35-03-K01641_910033648_910033648</t>
  </si>
  <si>
    <t>10.09.2021 09:22:44</t>
  </si>
  <si>
    <t>10.09.2021 17:45:49</t>
  </si>
  <si>
    <t>K-3102 35-04-K03102_954706084_954706084</t>
  </si>
  <si>
    <t>10.09.2021 09:24:54</t>
  </si>
  <si>
    <t>10.09.2021 10:46:26</t>
  </si>
  <si>
    <t>ARPALIK KÖK 45-83-M00137_İZZETTİN KÖK M03_2329854</t>
  </si>
  <si>
    <t>10.09.2021 09:26:07</t>
  </si>
  <si>
    <t>10.09.2021 10:33:59</t>
  </si>
  <si>
    <t>DM-5/TR-8 45-72-M00562__72374798_72374798</t>
  </si>
  <si>
    <t>10.09.2021 09:27:29</t>
  </si>
  <si>
    <t>10.09.2021 16:27:07</t>
  </si>
  <si>
    <t>DERBENT İM-DM 45-83-A00004_SARIBEY-2 L07_54875609</t>
  </si>
  <si>
    <t>10.09.2021 09:29:29</t>
  </si>
  <si>
    <t>10.09.2021 10:05:16</t>
  </si>
  <si>
    <t>M-988 35-03-M00988_35-03-M00988_41914737</t>
  </si>
  <si>
    <t>10.09.2021 09:32:01</t>
  </si>
  <si>
    <t>10.09.2021 10:36:00</t>
  </si>
  <si>
    <t>K-3009 35-07-K03009_A_56384030_56384030</t>
  </si>
  <si>
    <t>10.09.2021 09:35:09</t>
  </si>
  <si>
    <t>10.09.2021 14:58:58</t>
  </si>
  <si>
    <t>GELENBE İM 45-76-A00001_HatBaşıAyırıcı_53135055 L02_53135055</t>
  </si>
  <si>
    <t>10.09.2021 09:36:25</t>
  </si>
  <si>
    <t>10.09.2021 10:34:04</t>
  </si>
  <si>
    <t>SOMA TR-12 45-82-M00012_C_65510014_65510014</t>
  </si>
  <si>
    <t>10.09.2021 09:36:54</t>
  </si>
  <si>
    <t>10.09.2021 11:36:40</t>
  </si>
  <si>
    <t>K-3159 35-07-K03159_D_56382849_56382849</t>
  </si>
  <si>
    <t>10.09.2021 09:37:06</t>
  </si>
  <si>
    <t>10.09.2021 15:02:33</t>
  </si>
  <si>
    <t>10.09.2021 09:39:40</t>
  </si>
  <si>
    <t>10.09.2021 17:21:10</t>
  </si>
  <si>
    <t>AŞAĞICUMA DM 35-16-M00103_HatBaşıAyırıcı_53139673 M01_53139673</t>
  </si>
  <si>
    <t>10.09.2021 09:40:00</t>
  </si>
  <si>
    <t>10.09.2021 10:25:23</t>
  </si>
  <si>
    <t>10.09.2021 09:40:36</t>
  </si>
  <si>
    <t>10.09.2021 10:45:03</t>
  </si>
  <si>
    <t>ATAKÖY OVA TR-3 35-22-M00181_C_56354060_56354060</t>
  </si>
  <si>
    <t>10.09.2021 09:44:59</t>
  </si>
  <si>
    <t>10.09.2021 10:26:53</t>
  </si>
  <si>
    <t>KAHRAMANDERE İM 35-10-A00002_YELKİ-2 M10_2094867</t>
  </si>
  <si>
    <t>10.09.2021 09:46:31</t>
  </si>
  <si>
    <t>10.09.2021 09:47:21</t>
  </si>
  <si>
    <t>K-2322 35-01-K02322_35-01-K02322_2347208</t>
  </si>
  <si>
    <t>10.09.2021 09:47:14</t>
  </si>
  <si>
    <t>10.09.2021 10:49:16</t>
  </si>
  <si>
    <t>DAĞDERE TR-3 45-72-M00258_95000042457_95000042457</t>
  </si>
  <si>
    <t>10.09.2021 09:47:26</t>
  </si>
  <si>
    <t>10.09.2021 13:04:43</t>
  </si>
  <si>
    <t>DM-2/6 (DM-10) 45-71-M00276_953187644_953187644</t>
  </si>
  <si>
    <t>10.09.2021 09:48:00</t>
  </si>
  <si>
    <t>10.09.2021 10:44:03</t>
  </si>
  <si>
    <t>_A_56352056_56352056</t>
  </si>
  <si>
    <t>10.09.2021 09:49:57</t>
  </si>
  <si>
    <t>10.09.2021 12:59:10</t>
  </si>
  <si>
    <t>DEREKÖY TR 45-77-L00294_DIREK TIPI TRAFO HUCRESI H01_2053056</t>
  </si>
  <si>
    <t>10.09.2021 09:51:46</t>
  </si>
  <si>
    <t>10.09.2021 11:28:19</t>
  </si>
  <si>
    <t>TAŞLIYATAK TR-2 35-31-L00365_956569011_956569011</t>
  </si>
  <si>
    <t>10.09.2021 09:52:06</t>
  </si>
  <si>
    <t>10.09.2021 12:50:16</t>
  </si>
  <si>
    <t>BAYRAM BALCI VE ARKADAŞLARI GRB.TR 35-13-L00093_A_56369527_56369527</t>
  </si>
  <si>
    <t>10.09.2021 09:53:08</t>
  </si>
  <si>
    <t>10.09.2021 10:14:11</t>
  </si>
  <si>
    <t>ARMUTLU TR-5 35-27-L00005_912814962_912814962</t>
  </si>
  <si>
    <t>10.09.2021 09:56:00</t>
  </si>
  <si>
    <t>10.09.2021 12:55:05</t>
  </si>
  <si>
    <t>SARIPINAR TR-9 45-73-M00584_967134240_967134240</t>
  </si>
  <si>
    <t>10.09.2021 09:57:53</t>
  </si>
  <si>
    <t>10.09.2021 12:36:15</t>
  </si>
  <si>
    <t>METAL İŞLERİ TR-16 35-22-M00116_955269971_955269971</t>
  </si>
  <si>
    <t>10.09.2021 10:04:49</t>
  </si>
  <si>
    <t>10.09.2021 11:33:49</t>
  </si>
  <si>
    <t>K-4152 35-01-K04152_912205697_912205697</t>
  </si>
  <si>
    <t>10.09.2021 10:05:01</t>
  </si>
  <si>
    <t>10.09.2021 11:03:41</t>
  </si>
  <si>
    <t>M-2966 35-07-M02966_913480571_913480571</t>
  </si>
  <si>
    <t>10.09.2021 10:05:03</t>
  </si>
  <si>
    <t>10.09.2021 15:50:12</t>
  </si>
  <si>
    <t>ÇIRPI İM 35-20-A00002_ÇIRPI SULAMA M09_2056271</t>
  </si>
  <si>
    <t>10.09.2021 10:07:20</t>
  </si>
  <si>
    <t>10.09.2021 10:39:50</t>
  </si>
  <si>
    <t>KUMKUYUCAK KÖK 45-80-M00093_KUMKUYUCAK TR-5/TR-6/TR-7/TR-8 TARIMSAL SULAMA M03_72193245</t>
  </si>
  <si>
    <t>10.09.2021 10:12:55</t>
  </si>
  <si>
    <t>10.09.2021 11:44:59</t>
  </si>
  <si>
    <t>Y. YAZAR SULAMA GRUBU TR 35-27-M00528_DIREK TIPI TRAFO HUCRESI H01_2052056</t>
  </si>
  <si>
    <t>10.09.2021 10:15:24</t>
  </si>
  <si>
    <t>10.09.2021 11:46:00</t>
  </si>
  <si>
    <t>KABAÇINAR TR-2 45-83-L00286_955156570_955156570</t>
  </si>
  <si>
    <t>10.09.2021 10:17:00</t>
  </si>
  <si>
    <t>10.09.2021 12:15:19</t>
  </si>
  <si>
    <t>L-400 35-18-L00400_950451005_950451005</t>
  </si>
  <si>
    <t>10.09.2021 10:17:41</t>
  </si>
  <si>
    <t>10.09.2021 18:13:04</t>
  </si>
  <si>
    <t>10.09.2021 10:24:35</t>
  </si>
  <si>
    <t>10.09.2021 10:56:02</t>
  </si>
  <si>
    <t>10.09.2021 10:25:00</t>
  </si>
  <si>
    <t>10.09.2021 18:45:34</t>
  </si>
  <si>
    <t>10.09.2021 10:25:51</t>
  </si>
  <si>
    <t>10.09.2021 14:56:19</t>
  </si>
  <si>
    <t>VELİLER KÖK 35-31-L00116_KARABAĞ TR-1 L05_2119144</t>
  </si>
  <si>
    <t>10.09.2021 10:28:31</t>
  </si>
  <si>
    <t>10.09.2021 11:02:54</t>
  </si>
  <si>
    <t>ARMUTLU İM 35-27-A00001_ARMUTLU-1 M10_49927377</t>
  </si>
  <si>
    <t>10.09.2021 10:31:41</t>
  </si>
  <si>
    <t>10.09.2021 11:21:56</t>
  </si>
  <si>
    <t>URGANLI TR-7 45-83-M00550_48024894_56407936_56407936</t>
  </si>
  <si>
    <t>10.09.2021 10:32:20</t>
  </si>
  <si>
    <t>10.09.2021 12:45:17</t>
  </si>
  <si>
    <t>YAHŞELLİ KÖK 35-28-M00293_HAYKIRAN M01_66582619</t>
  </si>
  <si>
    <t>10.09.2021 10:33:11</t>
  </si>
  <si>
    <t>10.09.2021 10:33:42</t>
  </si>
  <si>
    <t>TR-7/B 45-77-L00353_945488028_945488028</t>
  </si>
  <si>
    <t>10.09.2021 10:33:56</t>
  </si>
  <si>
    <t>10.09.2021 11:47:28</t>
  </si>
  <si>
    <t>TR-95 35-15-M00095_950368799_950368799</t>
  </si>
  <si>
    <t>10.09.2021 10:38:50</t>
  </si>
  <si>
    <t>10.09.2021 15:35:19</t>
  </si>
  <si>
    <t>M-2383 35-01-M02383_D D1_79613937</t>
  </si>
  <si>
    <t>10.09.2021 10:45:34</t>
  </si>
  <si>
    <t>10.09.2021 17:21:35</t>
  </si>
  <si>
    <t>ÇEŞNELİ PALAMUT MEVKİİ TR-1 45-73-M00453_B_56395869_56395869</t>
  </si>
  <si>
    <t>10.09.2021 10:46:22</t>
  </si>
  <si>
    <t>10.09.2021 15:52:59</t>
  </si>
  <si>
    <t>K-4020 35-09-K04020_C_56367351_56367351</t>
  </si>
  <si>
    <t>AG Direk Kırılması</t>
  </si>
  <si>
    <t>10.09.2021 10:47:00</t>
  </si>
  <si>
    <t>10.09.2021 11:08:17</t>
  </si>
  <si>
    <t>M-2075 35-02-M02075_35-02-M02075_49900312</t>
  </si>
  <si>
    <t>10.09.2021 10:48:00</t>
  </si>
  <si>
    <t>10.09.2021 12:25:26</t>
  </si>
  <si>
    <t>M-78 FULYA EVLERİ 35-14-M00078_956635559_956635559</t>
  </si>
  <si>
    <t>10.09.2021 10:53:53</t>
  </si>
  <si>
    <t>10.09.2021 12:09:34</t>
  </si>
  <si>
    <t>YENİ ŞAKRAN TR-19 35-17-M00216_35-17-M00216_66296981</t>
  </si>
  <si>
    <t>10.09.2021 10:55:00</t>
  </si>
  <si>
    <t>10.09.2021 12:30:26</t>
  </si>
  <si>
    <t>10.09.2021 11:02:00</t>
  </si>
  <si>
    <t>10.09.2021 11:58:34</t>
  </si>
  <si>
    <t>L-106 İHSANİYE 35-14-L00106_9145551_56377274_56377274</t>
  </si>
  <si>
    <t>10.09.2021 11:04:00</t>
  </si>
  <si>
    <t>10.09.2021 13:49:00</t>
  </si>
  <si>
    <t>TR-52 35-19-L00052_9695785_56377000_56377000</t>
  </si>
  <si>
    <t>10.09.2021 11:06:23</t>
  </si>
  <si>
    <t>10.09.2021 13:02:13</t>
  </si>
  <si>
    <t>L-111 OVACIK 35-18-L00111_950462947_950462947</t>
  </si>
  <si>
    <t>10.09.2021 11:07:38</t>
  </si>
  <si>
    <t>10.09.2021 19:02:51</t>
  </si>
  <si>
    <t>M-1399 35-03-M01399_35-03-M01399_41948129</t>
  </si>
  <si>
    <t>10.09.2021 11:07:59</t>
  </si>
  <si>
    <t>10.09.2021 13:02:51</t>
  </si>
  <si>
    <t>10.09.2021 11:08:43</t>
  </si>
  <si>
    <t>10.09.2021 11:26:13</t>
  </si>
  <si>
    <t>K-3102 35-04-K03102_95000024481_95000024481</t>
  </si>
  <si>
    <t>10.09.2021 11:09:35</t>
  </si>
  <si>
    <t>10.09.2021 13:29:01</t>
  </si>
  <si>
    <t>SARIGÜL TR-1 35-30-M00216_955325867_955325867</t>
  </si>
  <si>
    <t>10.09.2021 11:12:10</t>
  </si>
  <si>
    <t>10.09.2021 13:47:36</t>
  </si>
  <si>
    <t>AKÇAALAN YEDİEVLER TR-2 35-22-M00220_955291930_955291930</t>
  </si>
  <si>
    <t>10.09.2021 11:14:46</t>
  </si>
  <si>
    <t>10.09.2021 14:33:34</t>
  </si>
  <si>
    <t>ARPALIK KÖK 45-83-M00137_İZZETTİN KÖK M03_2096509</t>
  </si>
  <si>
    <t>10.09.2021 11:29:00</t>
  </si>
  <si>
    <t>10.09.2021 12:03:00</t>
  </si>
  <si>
    <t>K-2323 35-04-K02323_D_56364926_56364926</t>
  </si>
  <si>
    <t>10.09.2021 11:33:00</t>
  </si>
  <si>
    <t>10.09.2021 14:39:26</t>
  </si>
  <si>
    <t>AŞAĞICUMA DM 35-16-M00103_HatBaşıAyırıcı_72295219 M01_72295219</t>
  </si>
  <si>
    <t>10.09.2021 11:38:12</t>
  </si>
  <si>
    <t>10.09.2021 12:20:13</t>
  </si>
  <si>
    <t>K-2593 35-04-K02593_967146182_967146182</t>
  </si>
  <si>
    <t>10.09.2021 11:46:30</t>
  </si>
  <si>
    <t>10.09.2021 18:25:06</t>
  </si>
  <si>
    <t>10.09.2021 11:48:00</t>
  </si>
  <si>
    <t>10.09.2021 17:25:51</t>
  </si>
  <si>
    <t>ULUCAK TM 35-28-A00002_ULUKENT-2 M17_2313763</t>
  </si>
  <si>
    <t>10.09.2021 11:52:00</t>
  </si>
  <si>
    <t>10.09.2021 11:56:36</t>
  </si>
  <si>
    <t>KEMALİYE DM (TR-1) 45-73-M00150_AKKEÇİLİ ÇIKIŞ M01_66716009</t>
  </si>
  <si>
    <t>10.09.2021 11:54:04</t>
  </si>
  <si>
    <t>10.09.2021 16:42:58</t>
  </si>
  <si>
    <t>AŞAĞI ÇAMKÖY TR-1 45-71-M01480_ H_66002962</t>
  </si>
  <si>
    <t>10.09.2021 11:54:22</t>
  </si>
  <si>
    <t>10.09.2021 15:00:23</t>
  </si>
  <si>
    <t>ULUKENT DM-5 35-28-M00005_ULUKENT DM-5/11 M02_66504154</t>
  </si>
  <si>
    <t>10.09.2021 11:57:24</t>
  </si>
  <si>
    <t>10.09.2021 12:45:24</t>
  </si>
  <si>
    <t>K-4112 35-08-K04112_98280919_98280919</t>
  </si>
  <si>
    <t>10.09.2021 11:58:42</t>
  </si>
  <si>
    <t>10.09.2021 13:27:32</t>
  </si>
  <si>
    <t>L-247 35-18-L00247_950440785_950440785</t>
  </si>
  <si>
    <t>10.09.2021 12:07:35</t>
  </si>
  <si>
    <t>10.09.2021 19:02:01</t>
  </si>
  <si>
    <t>TR-2/7 45-72-L00007_956496327_956496327</t>
  </si>
  <si>
    <t>10.09.2021 12:10:29</t>
  </si>
  <si>
    <t>10.09.2021 14:08:31</t>
  </si>
  <si>
    <t>L-201 GÜZELÇİFTLİK 35-14-L00201_DAĞITIM TRAFO L-201 GÜZELÇİFTLİK L04_72216672</t>
  </si>
  <si>
    <t>10.09.2021 12:13:06</t>
  </si>
  <si>
    <t>10.09.2021 16:41:39</t>
  </si>
  <si>
    <t>M-1981 35-09-M01981_B_56382255_56382255</t>
  </si>
  <si>
    <t>10.09.2021 12:17:31</t>
  </si>
  <si>
    <t>10.09.2021 15:35:01</t>
  </si>
  <si>
    <t>İSMAİLBEY NARINCALI TR-2 45-73-M00892_961481813_961481813</t>
  </si>
  <si>
    <t>10.09.2021 12:24:28</t>
  </si>
  <si>
    <t>10.09.2021 19:05:07</t>
  </si>
  <si>
    <t>ZEYTİNALANI TR-101 35-19-L00101_956696263_956696263</t>
  </si>
  <si>
    <t>10.09.2021 12:26:50</t>
  </si>
  <si>
    <t>10.09.2021 14:03:19</t>
  </si>
  <si>
    <t>M-1025 35-04-M01025_A_56376500_56376500</t>
  </si>
  <si>
    <t>10.09.2021 12:32:33</t>
  </si>
  <si>
    <t>10.09.2021 13:13:45</t>
  </si>
  <si>
    <t>TR-21 35-31-L00021_956590953_956590953</t>
  </si>
  <si>
    <t>10.09.2021 12:35:12</t>
  </si>
  <si>
    <t>10.09.2021 13:54:07</t>
  </si>
  <si>
    <t>L-185 UFUKKÖY SİTESİ 35-14-L00185_95000513439_95000513439</t>
  </si>
  <si>
    <t>10.09.2021 12:39:26</t>
  </si>
  <si>
    <t>10.09.2021 14:13:02</t>
  </si>
  <si>
    <t>K-2380 35-08-K02380_B_56373170_56373170</t>
  </si>
  <si>
    <t>10.09.2021 12:43:55</t>
  </si>
  <si>
    <t>10.09.2021 14:02:28</t>
  </si>
  <si>
    <t>K-4497 35-09-K04497_913664739_913664739</t>
  </si>
  <si>
    <t>10.09.2021 12:46:49</t>
  </si>
  <si>
    <t>10.09.2021 18:10:36</t>
  </si>
  <si>
    <t>YENİ ŞAKRAN TR-6 35-17-M00206_950312551_950312551</t>
  </si>
  <si>
    <t>10.09.2021 12:51:41</t>
  </si>
  <si>
    <t>10.09.2021 13:45:40</t>
  </si>
  <si>
    <t>L-245 35-18-L00245_964090630_964090630</t>
  </si>
  <si>
    <t>10.09.2021 12:52:54</t>
  </si>
  <si>
    <t>10.09.2021 18:10:00</t>
  </si>
  <si>
    <t>K-3426 35-07-K03426_A_56376514_56376514</t>
  </si>
  <si>
    <t>10.09.2021 12:54:52</t>
  </si>
  <si>
    <t>10.09.2021 14:13:23</t>
  </si>
  <si>
    <t>DM-3/07 (KURTULUŞ) 45-71-M00073_953217571_953217571</t>
  </si>
  <si>
    <t>10.09.2021 13:01:58</t>
  </si>
  <si>
    <t>10.09.2021 18:05:28</t>
  </si>
  <si>
    <t>TR-17 45-77-L00017_45-77-L00017_2371068</t>
  </si>
  <si>
    <t>10.09.2021 13:04:25</t>
  </si>
  <si>
    <t>10.09.2021 13:41:50</t>
  </si>
  <si>
    <t>M-3260(YATIRIM REZERVE) 35-04-M03260_915026607_915026607</t>
  </si>
  <si>
    <t>10.09.2021 13:05:46</t>
  </si>
  <si>
    <t>10.09.2021 18:17:25</t>
  </si>
  <si>
    <t>İLKKURŞUN MERKEZ TR-1 35-15-L00489_35-15-L00489_2365935</t>
  </si>
  <si>
    <t>10.09.2021 13:08:25</t>
  </si>
  <si>
    <t>10.09.2021 17:12:10</t>
  </si>
  <si>
    <t>10.09.2021 13:16:22</t>
  </si>
  <si>
    <t>10.09.2021 13:38:00</t>
  </si>
  <si>
    <t>ALİBEYLİ TR-1 35-16-M00148_953322655_953322655</t>
  </si>
  <si>
    <t>10.09.2021 13:25:33</t>
  </si>
  <si>
    <t>10.09.2021 15:43:20</t>
  </si>
  <si>
    <t>MENEMEN TR-14 35-28-L00014_MENEMEN TR-25 L04_66717213</t>
  </si>
  <si>
    <t>10.09.2021 13:34:55</t>
  </si>
  <si>
    <t>10.09.2021 14:23:00</t>
  </si>
  <si>
    <t>MENEMEN İM 35-28-A00001_MENEMEN ŞEHİR-3 L06_2311522</t>
  </si>
  <si>
    <t>10.09.2021 13:35:05</t>
  </si>
  <si>
    <t>10.09.2021 13:41:00</t>
  </si>
  <si>
    <t>10.09.2021 13:39:41</t>
  </si>
  <si>
    <t>10.09.2021 13:55:00</t>
  </si>
  <si>
    <t>DM02/TR28 MİLLİ EGEMENLİK 45-73-M00013_45-73-M00013_66890609</t>
  </si>
  <si>
    <t>10.09.2021 13:53:14</t>
  </si>
  <si>
    <t>10.09.2021 17:03:41</t>
  </si>
  <si>
    <t>10.09.2021 13:59:22</t>
  </si>
  <si>
    <t>10.09.2021 14:00:22</t>
  </si>
  <si>
    <t>TR-39 45-77-L00039_945489309_945489309</t>
  </si>
  <si>
    <t>10.09.2021 14:15:42</t>
  </si>
  <si>
    <t>10.09.2021 16:18:07</t>
  </si>
  <si>
    <t>SETÜSTÜ TR-1 45-83-M00133_TR-1/1 M04_2331796</t>
  </si>
  <si>
    <t>10.09.2021 14:16:52</t>
  </si>
  <si>
    <t>10.09.2021 15:24:05</t>
  </si>
  <si>
    <t>YAGMUR SİTESİ TR 35-30-M00291_A_56404735_56404735</t>
  </si>
  <si>
    <t>10.09.2021 14:17:00</t>
  </si>
  <si>
    <t>10.09.2021 17:20:38</t>
  </si>
  <si>
    <t>ALABAŞ TR-6 35-15-L00511_D_56373034_56373034</t>
  </si>
  <si>
    <t>10.09.2021 14:18:23</t>
  </si>
  <si>
    <t>10.09.2021 16:02:15</t>
  </si>
  <si>
    <t>L-263 TANSAŞ YANI 35-18-L00263_950450853_950450853</t>
  </si>
  <si>
    <t>10.09.2021 14:20:18</t>
  </si>
  <si>
    <t>10.09.2021 20:37:12</t>
  </si>
  <si>
    <t>10.09.2021 14:23:50</t>
  </si>
  <si>
    <t>10.09.2021 15:40:37</t>
  </si>
  <si>
    <t>L-105 35-18-L00105_950439611_950439611</t>
  </si>
  <si>
    <t>10.09.2021 14:27:00</t>
  </si>
  <si>
    <t>10.09.2021 16:18:01</t>
  </si>
  <si>
    <t>TİRE İM-DM-1 35-29-A00001_YENİÇİFTLİK M18_2059040</t>
  </si>
  <si>
    <t>10.09.2021 14:38:36</t>
  </si>
  <si>
    <t>10.09.2021 14:52:22</t>
  </si>
  <si>
    <t>MORDOĞAN İM 35-21-A00002_İYTE-2 M03_2061844</t>
  </si>
  <si>
    <t>10.09.2021 14:49:52</t>
  </si>
  <si>
    <t>10.09.2021 14:53:00</t>
  </si>
  <si>
    <t>M-1154 35-03-M01154_35-03-M01154_41950191</t>
  </si>
  <si>
    <t>10.09.2021 14:52:42</t>
  </si>
  <si>
    <t>10.09.2021 16:19:23</t>
  </si>
  <si>
    <t>_B_56393346_56393346</t>
  </si>
  <si>
    <t>10.09.2021 14:54:22</t>
  </si>
  <si>
    <t>10.09.2021 17:20:57</t>
  </si>
  <si>
    <t>TİRE TR-2 35-29-M00465_950340300_950340300</t>
  </si>
  <si>
    <t>10.09.2021 14:57:20</t>
  </si>
  <si>
    <t>10.09.2021 18:29:09</t>
  </si>
  <si>
    <t>TR-52 35-19-L00052_956668800_956668800</t>
  </si>
  <si>
    <t>10.09.2021 15:00:07</t>
  </si>
  <si>
    <t>10.09.2021 17:53:19</t>
  </si>
  <si>
    <t>ARMUTLU TR-23 35-27-L00023_DIREK TIPI TRAFO HUCRESI H01_2089364</t>
  </si>
  <si>
    <t>10.09.2021 15:03:39</t>
  </si>
  <si>
    <t>10.09.2021 18:21:08</t>
  </si>
  <si>
    <t>ÖZLEM SAHİL SİTESİ TR 35-14-M00372_35-14-M00372_2360652</t>
  </si>
  <si>
    <t>10.09.2021 15:04:26</t>
  </si>
  <si>
    <t>10.09.2021 18:51:22</t>
  </si>
  <si>
    <t>HAVA RADAR MEVZİ KOM. ÖZEL TR 35-21-L00095Ö_DIREK TIPI TRAFO HUCRESI H01_2085339</t>
  </si>
  <si>
    <t>10.09.2021 15:04:44</t>
  </si>
  <si>
    <t>10.09.2021 18:18:10</t>
  </si>
  <si>
    <t>K-1636 35-01-K01636_B_56383615_56383615</t>
  </si>
  <si>
    <t>10.09.2021 15:14:51</t>
  </si>
  <si>
    <t>10.09.2021 16:02:35</t>
  </si>
  <si>
    <t>SABANCI TR 45-83-M00254_955176766_955176766</t>
  </si>
  <si>
    <t>10.09.2021 15:20:59</t>
  </si>
  <si>
    <t>10.09.2021 15:59:45</t>
  </si>
  <si>
    <t>MURADİYE DM-5/7 KÖK 45-71-M00594_MURADİYE DM-5/17 M04_2336445</t>
  </si>
  <si>
    <t>10.09.2021 15:28:21</t>
  </si>
  <si>
    <t>10.09.2021 17:19:50</t>
  </si>
  <si>
    <t>PAYAMLI M-17 35-25-M00168_35-25-M00168_2364581</t>
  </si>
  <si>
    <t>10.09.2021 15:30:36</t>
  </si>
  <si>
    <t>10.09.2021 18:03:21</t>
  </si>
  <si>
    <t>10.09.2021 15:31:00</t>
  </si>
  <si>
    <t>10.09.2021 15:46:00</t>
  </si>
  <si>
    <t>M-3113(YATIRIM REZERVE) 35-08-M03113_965414707_965414707</t>
  </si>
  <si>
    <t>10.09.2021 15:31:01</t>
  </si>
  <si>
    <t>10.09.2021 19:00:54</t>
  </si>
  <si>
    <t>DM-3/18 35-19-M00416_956666633_956666633</t>
  </si>
  <si>
    <t>10.09.2021 15:32:33</t>
  </si>
  <si>
    <t>10.09.2021 16:57:58</t>
  </si>
  <si>
    <t>10.09.2021 15:35:26</t>
  </si>
  <si>
    <t>10.09.2021 15:40:42</t>
  </si>
  <si>
    <t>MENEMEN DM-6/31 35-28-L00094_MENEMEN TR-52 L02_66728584</t>
  </si>
  <si>
    <t>10.09.2021 15:37:32</t>
  </si>
  <si>
    <t>10.09.2021 18:02:18</t>
  </si>
  <si>
    <t>TORBALI İM 35-26-A00001_TR-111 M03_2071914</t>
  </si>
  <si>
    <t>10.09.2021 15:37:50</t>
  </si>
  <si>
    <t>10.09.2021 16:28:00</t>
  </si>
  <si>
    <t>10.09.2021 15:39:02</t>
  </si>
  <si>
    <t>10.09.2021 21:08:05</t>
  </si>
  <si>
    <t>YARBASAN KÖK 45-74-M00119_ESKİ YARBASAN M02_72246657</t>
  </si>
  <si>
    <t>10.09.2021 15:45:59</t>
  </si>
  <si>
    <t>10.09.2021 16:42:14</t>
  </si>
  <si>
    <t>DM-5/8 35-26-M00806_948361266_948361266</t>
  </si>
  <si>
    <t>10.09.2021 15:47:23</t>
  </si>
  <si>
    <t>10.09.2021 18:28:18</t>
  </si>
  <si>
    <t>10.09.2021 15:52:14</t>
  </si>
  <si>
    <t>10.09.2021 16:13:52</t>
  </si>
  <si>
    <t>10.09.2021 15:53:03</t>
  </si>
  <si>
    <t>10.09.2021 17:52:43</t>
  </si>
  <si>
    <t>ŞERİFE ZENGİNOĞLU-ALİ GÖTÜRÜCÜ TARIMSAL SULAMA GRUBU 45-71-M00952_45-71-M00952_2357170</t>
  </si>
  <si>
    <t>10.09.2021 15:56:39</t>
  </si>
  <si>
    <t>10.09.2021 19:34:50</t>
  </si>
  <si>
    <t>ÇANAKÇI KÖK 45-79-M00194_ÇİMENTEPE YENİKÖY M01_67098847</t>
  </si>
  <si>
    <t>10.09.2021 15:58:42</t>
  </si>
  <si>
    <t>10.09.2021 17:38:09</t>
  </si>
  <si>
    <t>DEMİRKÖPRÜ TM 45-78-A00005_HatBaşıAyırıcı_53139457 M05_53139457</t>
  </si>
  <si>
    <t>10.09.2021 16:03:17</t>
  </si>
  <si>
    <t>10.09.2021 17:52:41</t>
  </si>
  <si>
    <t>TR-41 35-30-L00041_955301961_955301961</t>
  </si>
  <si>
    <t>10.09.2021 16:04:45</t>
  </si>
  <si>
    <t>10.09.2021 17:13:24</t>
  </si>
  <si>
    <t>DEĞİRMENDERE TR-1 35-22-M00197_955270563_955270563</t>
  </si>
  <si>
    <t>10.09.2021 16:13:39</t>
  </si>
  <si>
    <t>10.09.2021 19:29:32</t>
  </si>
  <si>
    <t>K-4497 35-09-K04497_910032768_910032768</t>
  </si>
  <si>
    <t>10.09.2021 16:15:32</t>
  </si>
  <si>
    <t>10.09.2021 18:24:51</t>
  </si>
  <si>
    <t>YENİ ŞAKRAN TR-19 35-17-M00216_950315216_950315216</t>
  </si>
  <si>
    <t>10.09.2021 16:21:40</t>
  </si>
  <si>
    <t>10.09.2021 17:04:46</t>
  </si>
  <si>
    <t>BAĞCILAR TR-1 35-28-M00266_953396079_953396079</t>
  </si>
  <si>
    <t>10.09.2021 16:29:49</t>
  </si>
  <si>
    <t>10.09.2021 19:51:12</t>
  </si>
  <si>
    <t>10.09.2021 16:34:40</t>
  </si>
  <si>
    <t>10.09.2021 17:58:42</t>
  </si>
  <si>
    <t>TR-7/B 45-77-L00353_945488121_945488121</t>
  </si>
  <si>
    <t>10.09.2021 16:47:40</t>
  </si>
  <si>
    <t>10.09.2021 18:08:45</t>
  </si>
  <si>
    <t>10.09.2021 16:48:25</t>
  </si>
  <si>
    <t>10.09.2021 16:49:02</t>
  </si>
  <si>
    <t>M-1154 35-03-M01154_A_56365624_56365624</t>
  </si>
  <si>
    <t>10.09.2021 16:51:07</t>
  </si>
  <si>
    <t>10.09.2021 18:09:55</t>
  </si>
  <si>
    <t>ARDIÇ TR-8 35-21-L00131_953366503_953366503</t>
  </si>
  <si>
    <t>10.09.2021 16:58:07</t>
  </si>
  <si>
    <t>10.09.2021 20:57:52</t>
  </si>
  <si>
    <t>10.09.2021 16:59:46</t>
  </si>
  <si>
    <t>10.09.2021 18:13:00</t>
  </si>
  <si>
    <t>KAZANCI ARMUTALAN TR 45-74-M00194_945592930_945592930</t>
  </si>
  <si>
    <t>10.09.2021 17:00:42</t>
  </si>
  <si>
    <t>10.09.2021 18:42:25</t>
  </si>
  <si>
    <t>TR-24 45-74-M00024_945585551_945585551</t>
  </si>
  <si>
    <t>10.09.2021 17:18:57</t>
  </si>
  <si>
    <t>10.09.2021 19:13:19</t>
  </si>
  <si>
    <t>ERENBAĞ TR-1 45-77-L00139_DIREK TIPI TRAFO HUCRESI H01_2058158</t>
  </si>
  <si>
    <t>10.09.2021 17:28:17</t>
  </si>
  <si>
    <t>10.09.2021 20:21:51</t>
  </si>
  <si>
    <t>ENCEKLER TR-1 45-77-M00117_945497706_945497706</t>
  </si>
  <si>
    <t>10.09.2021 17:31:55</t>
  </si>
  <si>
    <t>10.09.2021 22:36:32</t>
  </si>
  <si>
    <t>10.09.2021 17:36:35</t>
  </si>
  <si>
    <t>10.09.2021 17:49:11</t>
  </si>
  <si>
    <t>YAĞLAR TR-3 35-31-L00421_B_56386676_56386676</t>
  </si>
  <si>
    <t>10.09.2021 17:41:06</t>
  </si>
  <si>
    <t>10.09.2021 22:25:56</t>
  </si>
  <si>
    <t>TR-35 35-26-M00035_956624052_956624052</t>
  </si>
  <si>
    <t>10.09.2021 17:47:26</t>
  </si>
  <si>
    <t>10.09.2021 20:33:47</t>
  </si>
  <si>
    <t>ÖRNEKKÖY TR3 35-27-L00124_912729876_912729876</t>
  </si>
  <si>
    <t>10.09.2021 17:48:20</t>
  </si>
  <si>
    <t>10.09.2021 19:44:31</t>
  </si>
  <si>
    <t>ÇATALOLUK DM 45-74-M00227_HatBaşıAyırıcı_53134201 M10_53134201</t>
  </si>
  <si>
    <t>10.09.2021 17:55:05</t>
  </si>
  <si>
    <t>10.09.2021 19:12:50</t>
  </si>
  <si>
    <t>SARUHANLI TM 45-80-A00001_YILMAZ-1 M06_2312737</t>
  </si>
  <si>
    <t>10.09.2021 17:58:52</t>
  </si>
  <si>
    <t>10.09.2021 18:06:00</t>
  </si>
  <si>
    <t>ZİYANLAR TR-1 45-79-M00217_45-79-M00217_80681482</t>
  </si>
  <si>
    <t>10.09.2021 18:02:03</t>
  </si>
  <si>
    <t>10.09.2021 18:43:20</t>
  </si>
  <si>
    <t>10.09.2021 18:03:50</t>
  </si>
  <si>
    <t>10.09.2021 22:13:14</t>
  </si>
  <si>
    <t>K-1547 35-02-K01547_B B1B_5849451</t>
  </si>
  <si>
    <t>10.09.2021 18:05:24</t>
  </si>
  <si>
    <t>11.09.2021 00:25:44</t>
  </si>
  <si>
    <t>10.09.2021 18:06:14</t>
  </si>
  <si>
    <t>10.09.2021 18:21:57</t>
  </si>
  <si>
    <t>M-1392 35-09-M01392_A A1b_5875155</t>
  </si>
  <si>
    <t>10.09.2021 18:09:28</t>
  </si>
  <si>
    <t>10.09.2021 19:39:08</t>
  </si>
  <si>
    <t>DM-3/TR-27 MENDERES 35-22-M00071_955260669_955260669</t>
  </si>
  <si>
    <t>10.09.2021 18:17:19</t>
  </si>
  <si>
    <t>10.09.2021 19:43:22</t>
  </si>
  <si>
    <t>SALUR KÖK 45-75-M00062_HatBaşıAyırıcı_53135662 M03_53135662</t>
  </si>
  <si>
    <t>10.09.2021 18:18:03</t>
  </si>
  <si>
    <t>10.09.2021 19:21:59</t>
  </si>
  <si>
    <t>SARUHANLI DM 45-80-M00001_BELEN HALİTPAŞA M10_2086508</t>
  </si>
  <si>
    <t>10.09.2021 18:21:26</t>
  </si>
  <si>
    <t>10.09.2021 18:32:00</t>
  </si>
  <si>
    <t>KAYACIK KÖK 45-75-M00065_DEREMAHALLE M04_2324676</t>
  </si>
  <si>
    <t>10.09.2021 18:25:57</t>
  </si>
  <si>
    <t>11.09.2021 02:27:01</t>
  </si>
  <si>
    <t>10.09.2021 18:26:05</t>
  </si>
  <si>
    <t>10.09.2021 19:36:39</t>
  </si>
  <si>
    <t>EVCİLER TR-1 45-77-L00268_A_56402968_56402968</t>
  </si>
  <si>
    <t>10.09.2021 18:27:08</t>
  </si>
  <si>
    <t>11.09.2021 00:12:44</t>
  </si>
  <si>
    <t>SARIGÖL TR-25 45-79-M00025_949773613_949773613</t>
  </si>
  <si>
    <t>10.09.2021 18:30:04</t>
  </si>
  <si>
    <t>10.09.2021 20:44:38</t>
  </si>
  <si>
    <t>10.09.2021 18:33:47</t>
  </si>
  <si>
    <t>10.09.2021 19:10:43</t>
  </si>
  <si>
    <t>K-3674 35-03-K03674_B_56362942_56362942</t>
  </si>
  <si>
    <t>10.09.2021 18:34:09</t>
  </si>
  <si>
    <t>10.09.2021 20:50:21</t>
  </si>
  <si>
    <t>A. CANCAN SLM GRB TR-1 35-27-M00602_914579347_914579347</t>
  </si>
  <si>
    <t>10.09.2021 18:44:27</t>
  </si>
  <si>
    <t>10.09.2021 20:48:16</t>
  </si>
  <si>
    <t>L-28 35-14-L00028_95000483616_95000483616</t>
  </si>
  <si>
    <t>10.09.2021 18:48:42</t>
  </si>
  <si>
    <t>10.09.2021 21:35:08</t>
  </si>
  <si>
    <t>İM-2/TR-22 SIĞACIK 35-14-L00302_956636571_956636571</t>
  </si>
  <si>
    <t>10.09.2021 19:18:25</t>
  </si>
  <si>
    <t>10.09.2021 21:37:50</t>
  </si>
  <si>
    <t>M-3113(YATIRIM REZERVE) 35-08-M03113_A a2b_5790390</t>
  </si>
  <si>
    <t>10.09.2021 19:32:49</t>
  </si>
  <si>
    <t>10.09.2021 21:30:35</t>
  </si>
  <si>
    <t>TR-42 45-77-L00042_945491038_945491038</t>
  </si>
  <si>
    <t>10.09.2021 19:40:13</t>
  </si>
  <si>
    <t>11.09.2021 00:45:59</t>
  </si>
  <si>
    <t>_48253439_56360503_56360503</t>
  </si>
  <si>
    <t>10.09.2021 19:52:04</t>
  </si>
  <si>
    <t>10.09.2021 21:16:56</t>
  </si>
  <si>
    <t>K-3159 35-07-K03159_912402158_912402158</t>
  </si>
  <si>
    <t>10.09.2021 19:52:56</t>
  </si>
  <si>
    <t>10.09.2021 21:15:26</t>
  </si>
  <si>
    <t>YOLÜSTÜ TR-3 35-15-L00917_B_56372122_56372122</t>
  </si>
  <si>
    <t>10.09.2021 20:07:59</t>
  </si>
  <si>
    <t>10.09.2021 21:46:50</t>
  </si>
  <si>
    <t>UZUNKÖY TR-2 35-31-L00143_95000485893_95000485893</t>
  </si>
  <si>
    <t>10.09.2021 20:29:26</t>
  </si>
  <si>
    <t>10.09.2021 22:45:02</t>
  </si>
  <si>
    <t>M-1018 35-03-M01018_910891492_910891492</t>
  </si>
  <si>
    <t>10.09.2021 20:37:26</t>
  </si>
  <si>
    <t>10.09.2021 21:09:08</t>
  </si>
  <si>
    <t>TİRE TR-13 35-29-L00013_950328879_950328879</t>
  </si>
  <si>
    <t>10.09.2021 20:42:37</t>
  </si>
  <si>
    <t>11.09.2021 01:07:46</t>
  </si>
  <si>
    <t>10.09.2021 20:45:00</t>
  </si>
  <si>
    <t>10.09.2021 21:28:37</t>
  </si>
  <si>
    <t>HALİLBEYLİ DM 35-27-M00620_HALİLBEYLİ İÇME SUYU M11_2306340</t>
  </si>
  <si>
    <t>10.09.2021 20:49:42</t>
  </si>
  <si>
    <t>10.09.2021 21:44:14</t>
  </si>
  <si>
    <t>KARAKOCA TR-1 45-71-M00978_953180123_953180123</t>
  </si>
  <si>
    <t>10.09.2021 20:50:39</t>
  </si>
  <si>
    <t>10.09.2021 23:40:53</t>
  </si>
  <si>
    <t>KEMALİYE DM (TR-1) 45-73-M00150_HatBaşıAyırıcı_53135356 M01_53135356</t>
  </si>
  <si>
    <t>10.09.2021 21:03:00</t>
  </si>
  <si>
    <t>11.09.2021 00:18:04</t>
  </si>
  <si>
    <t>_A_56406831_56406831</t>
  </si>
  <si>
    <t>10.09.2021 21:06:00</t>
  </si>
  <si>
    <t>10.09.2021 21:42:42</t>
  </si>
  <si>
    <t>TR-39 35-30-L00039_TR-46 L04_2330007</t>
  </si>
  <si>
    <t>10.09.2021 21:12:22</t>
  </si>
  <si>
    <t>10.09.2021 21:30:00</t>
  </si>
  <si>
    <t>ÇEŞMEBAŞI YAĞCILAR 45-71-M00613_43132867_56400644_56400644</t>
  </si>
  <si>
    <t>10.09.2021 21:16:22</t>
  </si>
  <si>
    <t>11.09.2021 01:37:44</t>
  </si>
  <si>
    <t>TR-70 35-30-L00070_TR-68 L01_2123811</t>
  </si>
  <si>
    <t>10.09.2021 21:31:08</t>
  </si>
  <si>
    <t>11.09.2021 00:12:32</t>
  </si>
  <si>
    <t>ŞEHİTLER TR-2 35-26-L00162_95000605516_95000605516</t>
  </si>
  <si>
    <t>10.09.2021 21:38:22</t>
  </si>
  <si>
    <t>10.09.2021 23:08:06</t>
  </si>
  <si>
    <t>HALKAVLU TR-1 45-76-M00159_B_56389837_56389837</t>
  </si>
  <si>
    <t>10.09.2021 21:45:40</t>
  </si>
  <si>
    <t>10.09.2021 23:58:23</t>
  </si>
  <si>
    <t>10.09.2021 22:21:45</t>
  </si>
  <si>
    <t>11.09.2021 00:17:32</t>
  </si>
  <si>
    <t>DİKİLİ İM 35-30-A00001_ŞEHİR-1 L03_72357041</t>
  </si>
  <si>
    <t>10.09.2021 22:27:46</t>
  </si>
  <si>
    <t>10.09.2021 22:34:00</t>
  </si>
  <si>
    <t>TR-1/83 KAPTANOĞLU DM 45-83-M00083_TR-1/83A M011_61291943</t>
  </si>
  <si>
    <t>10.09.2021 22:28:56</t>
  </si>
  <si>
    <t>10.09.2021 22:58:00</t>
  </si>
  <si>
    <t>YENİ LİMAN TR-2 35-21-L00051_A_56407043_56407043</t>
  </si>
  <si>
    <t>10.09.2021 22:45:16</t>
  </si>
  <si>
    <t>10.09.2021 23:35:18</t>
  </si>
  <si>
    <t>TR-7/B 45-77-L00353_945488116_945488116</t>
  </si>
  <si>
    <t>10.09.2021 23:14:27</t>
  </si>
  <si>
    <t>11.09.2021 02:09:33</t>
  </si>
  <si>
    <t>10.09.2021 23:42:11</t>
  </si>
  <si>
    <t>11.09.2021 00:18:35</t>
  </si>
  <si>
    <t>VEZİRKÖPRÜ İM 35-03-A00002_İNKILAP K01_2053168</t>
  </si>
  <si>
    <t>11.09.2021 00:02:03</t>
  </si>
  <si>
    <t>11.09.2021 00:05:00</t>
  </si>
  <si>
    <t>11.09.2021 00:18:22</t>
  </si>
  <si>
    <t>11.09.2021 00:18:56</t>
  </si>
  <si>
    <t>VEZİRKÖPRÜ İM 35-03-A00002_İNKILAP K01_2053167</t>
  </si>
  <si>
    <t>11.09.2021 00:26:00</t>
  </si>
  <si>
    <t>11.09.2021 00:34:00</t>
  </si>
  <si>
    <t>K-4520 35-02-K04520_K-3949 K02_2114268</t>
  </si>
  <si>
    <t>11.09.2021 01:09:00</t>
  </si>
  <si>
    <t>11.09.2021 01:12:00</t>
  </si>
  <si>
    <t>BORNOVA TM 35-02-A00005_BOĞAZİÇİ-1 M32_2308397</t>
  </si>
  <si>
    <t>11.09.2021 01:32:26</t>
  </si>
  <si>
    <t>11.09.2021 01:46:00</t>
  </si>
  <si>
    <t>M-1289 35-02-M01289_M-1835 M01_2070099</t>
  </si>
  <si>
    <t>11.09.2021 02:56:59</t>
  </si>
  <si>
    <t>BOĞAZİÇİ İM 35-01-A00001_MERİÇ K01_2307519</t>
  </si>
  <si>
    <t>11.09.2021 02:59:00</t>
  </si>
  <si>
    <t>11.09.2021 03:02:00</t>
  </si>
  <si>
    <t>BORNOVA TM 35-02-A00005_ÇAMDİBİ K09_2308107</t>
  </si>
  <si>
    <t>11.09.2021 03:23:00</t>
  </si>
  <si>
    <t>11.09.2021 03:25:00</t>
  </si>
  <si>
    <t>DEĞİRMENDERE DM 35-22-M00085_PANCAR-2 M03_50066525</t>
  </si>
  <si>
    <t>11.09.2021 03:46:02</t>
  </si>
  <si>
    <t>11.09.2021 03:54:00</t>
  </si>
  <si>
    <t>TEKELİ DM 35-22-M00088_TEKELİ M10_48495871</t>
  </si>
  <si>
    <t>11.09.2021 03:46:12</t>
  </si>
  <si>
    <t>11.09.2021 03:55:00</t>
  </si>
  <si>
    <t>BAŞIBÜYÜK KÖK 45-77-L00158_EVCİLER ÇIKIŞI L03_61353342</t>
  </si>
  <si>
    <t>11.09.2021 03:56:22</t>
  </si>
  <si>
    <t>11.09.2021 03:57:12</t>
  </si>
  <si>
    <t>11.09.2021 05:24:33</t>
  </si>
  <si>
    <t>11.09.2021 05:25:03</t>
  </si>
  <si>
    <t>BARAJ KÖK 35-17-M00461_HatBaşıAyırıcı_72921882 M01_72921882</t>
  </si>
  <si>
    <t>11.09.2021 05:26:43</t>
  </si>
  <si>
    <t>11.09.2021 06:38:38</t>
  </si>
  <si>
    <t>KAYACIK KÖK 45-75-M00065_DEREMAHALLE M04_2090100</t>
  </si>
  <si>
    <t>OG Travers Arızası</t>
  </si>
  <si>
    <t>11.09.2021 06:44:44</t>
  </si>
  <si>
    <t>11.09.2021 13:00:34</t>
  </si>
  <si>
    <t>SELÇUK İM/DM 35-13-A00004_ŞİRİNCE L04_65986070</t>
  </si>
  <si>
    <t>11.09.2021 06:48:03</t>
  </si>
  <si>
    <t>11.09.2021 06:55:11</t>
  </si>
  <si>
    <t>AŞAĞICUMA DM 35-16-M00103_TERZİHALİLLER M03_72040415</t>
  </si>
  <si>
    <t>11.09.2021 06:49:16</t>
  </si>
  <si>
    <t>11.09.2021 09:00:39</t>
  </si>
  <si>
    <t>KİPA DM 35-26-M00283_LA ŞARAP İDOL ÇIKIŞI M06_66064687</t>
  </si>
  <si>
    <t>11.09.2021 07:02:24</t>
  </si>
  <si>
    <t>11.09.2021 07:30:20</t>
  </si>
  <si>
    <t>KÜREKÇİ KARADİKEN TR-1 45-75-M00100_945602457_945602457</t>
  </si>
  <si>
    <t>11.09.2021 07:11:07</t>
  </si>
  <si>
    <t>11.09.2021 07:57:26</t>
  </si>
  <si>
    <t>11.09.2021 07:14:36</t>
  </si>
  <si>
    <t>11.09.2021 07:55:37</t>
  </si>
  <si>
    <t>OG Parafudr Patlaması</t>
  </si>
  <si>
    <t>11.09.2021 07:24:38</t>
  </si>
  <si>
    <t>11.09.2021 10:39:31</t>
  </si>
  <si>
    <t>KEMHALLI KÖK 45-86-M00044_UĞURLU KÖK M03_72224712</t>
  </si>
  <si>
    <t>11.09.2021 07:27:13</t>
  </si>
  <si>
    <t>11.09.2021 07:27:53</t>
  </si>
  <si>
    <t>METAL İŞLERİ TR-1 35-22-M00101_DAĞITIM TRAFO METAL İŞLERİ TR-1 M05_72102109</t>
  </si>
  <si>
    <t>11.09.2021 07:27:16</t>
  </si>
  <si>
    <t>11.09.2021 09:41:29</t>
  </si>
  <si>
    <t>TR-29 (M-729) 35-30-M00729_955297667_955297667</t>
  </si>
  <si>
    <t>11.09.2021 07:37:37</t>
  </si>
  <si>
    <t>11.09.2021 09:31:29</t>
  </si>
  <si>
    <t>11.09.2021 07:48:56</t>
  </si>
  <si>
    <t>11.09.2021 12:49:57</t>
  </si>
  <si>
    <t>K-1692 35-04-K01692_C C1b_5774062</t>
  </si>
  <si>
    <t>11.09.2021 08:06:52</t>
  </si>
  <si>
    <t>11.09.2021 08:45:58</t>
  </si>
  <si>
    <t>GÖKÇEN DM 2-1/3 35-29-L00064_35-29-L00064_72211474</t>
  </si>
  <si>
    <t>11.09.2021 08:20:00</t>
  </si>
  <si>
    <t>11.09.2021 10:00:53</t>
  </si>
  <si>
    <t>OKLUİSA KÖK 45-81-M00046_ESKİN GRUP M03_71994400</t>
  </si>
  <si>
    <t>11.09.2021 08:24:26</t>
  </si>
  <si>
    <t>11.09.2021 08:24:53</t>
  </si>
  <si>
    <t>OKLUİSA KÖK 45-81-M00046_HatBaşıAyırıcı_53135426 M03_53135426</t>
  </si>
  <si>
    <t>11.09.2021 08:24:43</t>
  </si>
  <si>
    <t>11.09.2021 08:25:36</t>
  </si>
  <si>
    <t>L-217 35-18-L00217_950466534_950466534</t>
  </si>
  <si>
    <t>11.09.2021 08:25:22</t>
  </si>
  <si>
    <t>11.09.2021 09:44:55</t>
  </si>
  <si>
    <t>AKHİSAR İM 45-72-A00001_CAMÖNÜ L03_2058311</t>
  </si>
  <si>
    <t>11.09.2021 08:46:47</t>
  </si>
  <si>
    <t>11.09.2021 08:53:16</t>
  </si>
  <si>
    <t>TURGUTLU TR-1/1 DM 45-83-M00001_SABANCI M010_72159581</t>
  </si>
  <si>
    <t>11.09.2021 08:46:53</t>
  </si>
  <si>
    <t>11.09.2021 09:35:06</t>
  </si>
  <si>
    <t>L-470 KÖK 35-18-L00470_950450045_950450045</t>
  </si>
  <si>
    <t>11.09.2021 08:47:21</t>
  </si>
  <si>
    <t>11.09.2021 10:48:55</t>
  </si>
  <si>
    <t>YAZIBAŞI DM-3 35-26-M00764_DM-3/1 M06_2335687</t>
  </si>
  <si>
    <t>11.09.2021 08:53:01</t>
  </si>
  <si>
    <t>11.09.2021 09:34:04</t>
  </si>
  <si>
    <t>11.09.2021 08:55:43</t>
  </si>
  <si>
    <t>11.09.2021 17:06:53</t>
  </si>
  <si>
    <t>BURUNCUK KÖK 35-20-L00273_ZEYTİNOVA DAĞ GRUBU L02_66528810</t>
  </si>
  <si>
    <t>11.09.2021 08:59:46</t>
  </si>
  <si>
    <t>11.09.2021 13:58:00</t>
  </si>
  <si>
    <t>11.09.2021 09:00:23</t>
  </si>
  <si>
    <t>11.09.2021 17:03:01</t>
  </si>
  <si>
    <t>11.09.2021 09:01:13</t>
  </si>
  <si>
    <t>11.09.2021 18:24:59</t>
  </si>
  <si>
    <t>TR-34 35-13-M00052_TR-47 MERYEMANA L04_76785429</t>
  </si>
  <si>
    <t>11.09.2021 09:01:35</t>
  </si>
  <si>
    <t>11.09.2021 17:04:51</t>
  </si>
  <si>
    <t>DİNDARLI KÖK TR-3 KAKLIK 45-79-M00395_KIZILÇUKUR GÜNYAKA KARACAALİ BEYHARMAN M06_72035421</t>
  </si>
  <si>
    <t>11.09.2021 09:02:00</t>
  </si>
  <si>
    <t>11.09.2021 09:08:00</t>
  </si>
  <si>
    <t>K-3949 35-02-K03949_TRAFO K01_2050780</t>
  </si>
  <si>
    <t>11.09.2021 09:02:53</t>
  </si>
  <si>
    <t>11.09.2021 13:11:17</t>
  </si>
  <si>
    <t>MIDIKLI TR-1 45-81-M00147_A_56389301_56389301</t>
  </si>
  <si>
    <t>11.09.2021 09:04:50</t>
  </si>
  <si>
    <t>11.09.2021 17:02:59</t>
  </si>
  <si>
    <t>PAZARKÖY TR-1 45-78-L00699_953285595_953285595</t>
  </si>
  <si>
    <t>11.09.2021 09:07:56</t>
  </si>
  <si>
    <t>11.09.2021 10:32:12</t>
  </si>
  <si>
    <t>TR-27 35-19-L00027_35-19-L00027_2350364</t>
  </si>
  <si>
    <t>11.09.2021 09:08:54</t>
  </si>
  <si>
    <t>11.09.2021 16:45:53</t>
  </si>
  <si>
    <t>ARPACI TR-1 45-86-M00092_DIREK TIPI TRAFO HUCRESI H01_2082498</t>
  </si>
  <si>
    <t>11.09.2021 09:12:20</t>
  </si>
  <si>
    <t>11.09.2021 10:30:12</t>
  </si>
  <si>
    <t>11.09.2021 09:13:06</t>
  </si>
  <si>
    <t>11.09.2021 17:19:42</t>
  </si>
  <si>
    <t>TEKBIÇAKLAR TR-1 35-31-L00245_35-31-L00245_2365459</t>
  </si>
  <si>
    <t>11.09.2021 09:13:49</t>
  </si>
  <si>
    <t>11.09.2021 18:12:52</t>
  </si>
  <si>
    <t>11.09.2021 09:15:08</t>
  </si>
  <si>
    <t>11.09.2021 16:36:22</t>
  </si>
  <si>
    <t>K-2335 35-02-K02335_35-02-K02335_2372546</t>
  </si>
  <si>
    <t>11.09.2021 09:16:29</t>
  </si>
  <si>
    <t>11.09.2021 10:17:34</t>
  </si>
  <si>
    <t>11.09.2021 09:16:42</t>
  </si>
  <si>
    <t>11.09.2021 17:20:18</t>
  </si>
  <si>
    <t>K-506 GEÇİT 35-02-K00506_K-506 ÖZEL K02_66531477</t>
  </si>
  <si>
    <t>11.09.2021 09:17:55</t>
  </si>
  <si>
    <t>11.09.2021 16:19:31</t>
  </si>
  <si>
    <t>HACIHIDIR TR-1 45-78-M00673_DIREK TIPI TRAFO HUCRESI H01_2039985</t>
  </si>
  <si>
    <t>11.09.2021 09:18:12</t>
  </si>
  <si>
    <t>11.09.2021 11:19:34</t>
  </si>
  <si>
    <t>DEMİRCİ KÖK 35-26-M00779_DEMİRCİ KÖYÜ TR-1 M02_42707190</t>
  </si>
  <si>
    <t>11.09.2021 09:20:03</t>
  </si>
  <si>
    <t>11.09.2021 09:56:24</t>
  </si>
  <si>
    <t>KAYAKÖY TR-1 35-15-L00521_950388427_950388427</t>
  </si>
  <si>
    <t>11.09.2021 09:24:18</t>
  </si>
  <si>
    <t>11.09.2021 11:20:20</t>
  </si>
  <si>
    <t>TR-273 35-19-L00273_10507472_56394203_56394203</t>
  </si>
  <si>
    <t>11.09.2021 09:24:19</t>
  </si>
  <si>
    <t>11.09.2021 16:43:02</t>
  </si>
  <si>
    <t>ÇAYLI TR-8 35-15-L00199_B_56406939_56406939</t>
  </si>
  <si>
    <t>11.09.2021 09:24:39</t>
  </si>
  <si>
    <t>11.09.2021 11:36:10</t>
  </si>
  <si>
    <t>SEFERİHİSAR İM 35-14-A00002_BEYLER L10_72378345</t>
  </si>
  <si>
    <t>11.09.2021 09:28:43</t>
  </si>
  <si>
    <t>11.09.2021 16:20:19</t>
  </si>
  <si>
    <t>11.09.2021 09:34:00</t>
  </si>
  <si>
    <t>11.09.2021 12:21:42</t>
  </si>
  <si>
    <t>DM-14/24 45-71-M00365_DAĞITIM TRAFOSU M03_72052031</t>
  </si>
  <si>
    <t>11.09.2021 09:35:53</t>
  </si>
  <si>
    <t>11.09.2021 17:13:02</t>
  </si>
  <si>
    <t>ORHANGAZİ TR-1 35-15-L00207_DIREK TIPI TRAFO HUCRESI H01_2046448</t>
  </si>
  <si>
    <t>11.09.2021 09:37:43</t>
  </si>
  <si>
    <t>11.09.2021 10:41:48</t>
  </si>
  <si>
    <t>K-1193 35-07-K01193_35-07-K01193_2367400</t>
  </si>
  <si>
    <t>11.09.2021 09:40:53</t>
  </si>
  <si>
    <t>11.09.2021 10:40:37</t>
  </si>
  <si>
    <t>TR-40 45-77-L00040_945487969_945487969</t>
  </si>
  <si>
    <t>11.09.2021 09:41:30</t>
  </si>
  <si>
    <t>11.09.2021 12:58:27</t>
  </si>
  <si>
    <t>ÇANDARLI TATİL KÖYÜ TR-2 35-30-M00089_955306054_955306054</t>
  </si>
  <si>
    <t>11.09.2021 09:43:42</t>
  </si>
  <si>
    <t>11.09.2021 12:13:37</t>
  </si>
  <si>
    <t>ÇAMLIK TR-1 45-76-L00137_A_56385196_56385196</t>
  </si>
  <si>
    <t>11.09.2021 09:45:02</t>
  </si>
  <si>
    <t>11.09.2021 11:25:11</t>
  </si>
  <si>
    <t>MURADİYE DM 45-71-M00006_TEKEL M13_2077015</t>
  </si>
  <si>
    <t>11.09.2021 09:45:21</t>
  </si>
  <si>
    <t>11.09.2021 12:38:43</t>
  </si>
  <si>
    <t>11.09.2021 09:46:53</t>
  </si>
  <si>
    <t>11.09.2021 14:20:34</t>
  </si>
  <si>
    <t>L-250 35-18-L00250_950439805_950439805</t>
  </si>
  <si>
    <t>11.09.2021 09:47:46</t>
  </si>
  <si>
    <t>11.09.2021 13:34:29</t>
  </si>
  <si>
    <t>11.09.2021 09:52:12</t>
  </si>
  <si>
    <t>11.09.2021 18:21:33</t>
  </si>
  <si>
    <t>11.09.2021 09:54:02</t>
  </si>
  <si>
    <t>11.09.2021 17:57:16</t>
  </si>
  <si>
    <t>KOYUNDERE TR-18 (DM-3/8) 35-28-M00141_TOKİ M03_66525420</t>
  </si>
  <si>
    <t>11.09.2021 09:54:07</t>
  </si>
  <si>
    <t>11.09.2021 16:07:53</t>
  </si>
  <si>
    <t>YENİÇİFTLİK TR-1 35-20-L00399_DIREK TIPI TRAFO HUCRESI H01_2105053</t>
  </si>
  <si>
    <t>11.09.2021 09:59:00</t>
  </si>
  <si>
    <t>11.09.2021 10:54:09</t>
  </si>
  <si>
    <t>MUTAFLAR OKUL ÖNÜ TR-1 35-32-L00070_35-32-L00070_2350096</t>
  </si>
  <si>
    <t>11.09.2021 09:59:06</t>
  </si>
  <si>
    <t>11.09.2021 17:43:31</t>
  </si>
  <si>
    <t>ÇAKMAKLI TR-1 35-17-M00345_35-17-M00345_2360177</t>
  </si>
  <si>
    <t>11.09.2021 10:00:11</t>
  </si>
  <si>
    <t>11.09.2021 11:08:26</t>
  </si>
  <si>
    <t>KARATAŞLAR TR-1 45-81-M00125_B_56399835_56399835</t>
  </si>
  <si>
    <t>11.09.2021 10:02:21</t>
  </si>
  <si>
    <t>11.09.2021 10:53:01</t>
  </si>
  <si>
    <t>ALÇUK TM 35-17-A00001_KESİKKÖY M29_2307839</t>
  </si>
  <si>
    <t>11.09.2021 10:02:26</t>
  </si>
  <si>
    <t>11.09.2021 12:21:50</t>
  </si>
  <si>
    <t>TR-15 ( M-715) 35-30-M00715_B_56367245_56367245</t>
  </si>
  <si>
    <t>11.09.2021 10:06:00</t>
  </si>
  <si>
    <t>11.09.2021 16:59:00</t>
  </si>
  <si>
    <t>KARAKUYU KÖK 35-22-M00091_NOHUT GÖLÜ(KÖY SULAMA) M01_72111630</t>
  </si>
  <si>
    <t>11.09.2021 10:06:10</t>
  </si>
  <si>
    <t>11.09.2021 11:14:21</t>
  </si>
  <si>
    <t>BAĞYURDU TR-5 35-27-L00232_B_56363881_56363881</t>
  </si>
  <si>
    <t>11.09.2021 10:06:34</t>
  </si>
  <si>
    <t>11.09.2021 16:21:29</t>
  </si>
  <si>
    <t>L-102 DÜZCE AZMAK 35-14-L00102_956652894_956652894</t>
  </si>
  <si>
    <t>11.09.2021 10:10:15</t>
  </si>
  <si>
    <t>11.09.2021 18:34:32</t>
  </si>
  <si>
    <t>HACIHAMZALAR TR-1 35-16-M00104_953353790_953353790</t>
  </si>
  <si>
    <t>11.09.2021 10:14:00</t>
  </si>
  <si>
    <t>11.09.2021 11:04:04</t>
  </si>
  <si>
    <t>BALLICA TR-3 45-72-L00549_956511988_956511988</t>
  </si>
  <si>
    <t>11.09.2021 10:19:47</t>
  </si>
  <si>
    <t>11.09.2021 12:31:44</t>
  </si>
  <si>
    <t>DOĞANÇAY İM 35-04-A00004_TRAFO-2 K09_77533381</t>
  </si>
  <si>
    <t>11.09.2021 10:20:26</t>
  </si>
  <si>
    <t>11.09.2021 10:21:16</t>
  </si>
  <si>
    <t>L-439 35-18-L00439_950448906_950448906</t>
  </si>
  <si>
    <t>11.09.2021 10:21:07</t>
  </si>
  <si>
    <t>11.09.2021 11:44:56</t>
  </si>
  <si>
    <t>K-1547 35-02-K01547_99926331_99926331</t>
  </si>
  <si>
    <t>11.09.2021 10:24:36</t>
  </si>
  <si>
    <t>11.09.2021 11:44:51</t>
  </si>
  <si>
    <t>TR-35/A 45-78-L00715_953251180_953251180</t>
  </si>
  <si>
    <t>11.09.2021 10:27:06</t>
  </si>
  <si>
    <t>11.09.2021 14:43:39</t>
  </si>
  <si>
    <t>TİRE İM-DM-1 35-29-A00001_DM-2 M06_2059510</t>
  </si>
  <si>
    <t>11.09.2021 10:29:39</t>
  </si>
  <si>
    <t>11.09.2021 11:06:32</t>
  </si>
  <si>
    <t>_C_56380416_56380416</t>
  </si>
  <si>
    <t>11.09.2021 10:32:07</t>
  </si>
  <si>
    <t>11.09.2021 17:11:16</t>
  </si>
  <si>
    <t>M-639 OLDURUK KÖK 35-03-M00639_M-2643 M01_42868421</t>
  </si>
  <si>
    <t>11.09.2021 10:33:41</t>
  </si>
  <si>
    <t>11.09.2021 10:41:08</t>
  </si>
  <si>
    <t>POYRAZDAMLARI TR-11 45-78-M00576_KURTTUTAN GES M02_2328101</t>
  </si>
  <si>
    <t>11.09.2021 10:36:00</t>
  </si>
  <si>
    <t>11.09.2021 11:14:00</t>
  </si>
  <si>
    <t>TİRE DM-2 35-29-M00002_DM2/1 M06_2312839</t>
  </si>
  <si>
    <t>11.09.2021 10:37:21</t>
  </si>
  <si>
    <t>11.09.2021 16:31:31</t>
  </si>
  <si>
    <t>YELKİ TR-9 35-10-L00009_A_56380463_56380463</t>
  </si>
  <si>
    <t>11.09.2021 10:49:53</t>
  </si>
  <si>
    <t>11.09.2021 16:53:02</t>
  </si>
  <si>
    <t>TR-2/104-1 45-83-L00460_955153623_955153623</t>
  </si>
  <si>
    <t>11.09.2021 10:50:50</t>
  </si>
  <si>
    <t>11.09.2021 15:13:39</t>
  </si>
  <si>
    <t>BAĞYURDU DM-2/2 35-27-L00234_913577944_913577944</t>
  </si>
  <si>
    <t>11.09.2021 10:53:14</t>
  </si>
  <si>
    <t>11.09.2021 16:07:58</t>
  </si>
  <si>
    <t>MESCİTLİ DM 35-15-L00904_MESCİTLİ SULAMA-2 L04_72321001</t>
  </si>
  <si>
    <t>11.09.2021 10:54:05</t>
  </si>
  <si>
    <t>11.09.2021 12:14:43</t>
  </si>
  <si>
    <t>TR-1/83 KAPTANOĞLU DM 45-83-M00083_DERBENT GİRİŞ M04_61292034</t>
  </si>
  <si>
    <t>11.09.2021 10:57:53</t>
  </si>
  <si>
    <t>11.09.2021 11:13:55</t>
  </si>
  <si>
    <t>L-245 35-18-L00245_950445980_950445980</t>
  </si>
  <si>
    <t>11.09.2021 10:58:26</t>
  </si>
  <si>
    <t>11.09.2021 19:01:08</t>
  </si>
  <si>
    <t>M-3103(YATIRIM REZERVE) 35-03-M03103_A_56363933_56363933</t>
  </si>
  <si>
    <t>11.09.2021 11:03:51</t>
  </si>
  <si>
    <t>11.09.2021 13:57:17</t>
  </si>
  <si>
    <t>TİRE DM-2 35-29-M00002_DM2/13 M07_2312837</t>
  </si>
  <si>
    <t>11.09.2021 11:07:00</t>
  </si>
  <si>
    <t>11.09.2021 16:27:17</t>
  </si>
  <si>
    <t>11.09.2021 11:16:36</t>
  </si>
  <si>
    <t>11.09.2021 11:17:16</t>
  </si>
  <si>
    <t>11.09.2021 11:25:52</t>
  </si>
  <si>
    <t>11.09.2021 14:09:56</t>
  </si>
  <si>
    <t>DM-21/23 (ITIR SOKAK) 45-71-M00326_953193200_953193200</t>
  </si>
  <si>
    <t>11.09.2021 11:27:00</t>
  </si>
  <si>
    <t>11.09.2021 15:31:44</t>
  </si>
  <si>
    <t>SIRIMLI CINGILLAR TR-4 35-31-L00195_DIREK TIPI TRAFO HUCRESI H01_2046222</t>
  </si>
  <si>
    <t>11.09.2021 11:29:01</t>
  </si>
  <si>
    <t>11.09.2021 15:24:33</t>
  </si>
  <si>
    <t>SIRIMLI DERE MAH. TR-3 35-31-L00194_DIREK TIPI TRAFO HUCRESI H01_2046221</t>
  </si>
  <si>
    <t>11.09.2021 11:30:17</t>
  </si>
  <si>
    <t>11.09.2021 15:25:58</t>
  </si>
  <si>
    <t>SETÜSTÜ TR-2 45-83-M00134_TR-1/126 M02_2323596</t>
  </si>
  <si>
    <t>11.09.2021 11:33:22</t>
  </si>
  <si>
    <t>11.09.2021 14:14:24</t>
  </si>
  <si>
    <t>K-934 35-04-K00934_99355741_99355741</t>
  </si>
  <si>
    <t>11.09.2021 11:36:49</t>
  </si>
  <si>
    <t>11.09.2021 13:23:16</t>
  </si>
  <si>
    <t>HORZUM TR-1 35-15-L01137_950398251_950398251</t>
  </si>
  <si>
    <t>11.09.2021 11:40:00</t>
  </si>
  <si>
    <t>11.09.2021 17:56:06</t>
  </si>
  <si>
    <t>MURADİYE DM-5/6 KÖK 45-71-M00245_DM-5/6-C M04_72097658</t>
  </si>
  <si>
    <t>11.09.2021 11:50:29</t>
  </si>
  <si>
    <t>11.09.2021 11:55:40</t>
  </si>
  <si>
    <t>ÜÇPINAR TR-2 45-72-M00245_C_56406538_56406538</t>
  </si>
  <si>
    <t>11.09.2021 11:55:01</t>
  </si>
  <si>
    <t>11.09.2021 20:39:15</t>
  </si>
  <si>
    <t>K-1887 35-09-K01887_97654244_97654244</t>
  </si>
  <si>
    <t>11.09.2021 12:04:33</t>
  </si>
  <si>
    <t>11.09.2021 13:01:58</t>
  </si>
  <si>
    <t>11.09.2021 12:05:00</t>
  </si>
  <si>
    <t>11.09.2021 12:07:13</t>
  </si>
  <si>
    <t>M-739 35-03-M00739_ M04_2062283</t>
  </si>
  <si>
    <t>11.09.2021 12:05:03</t>
  </si>
  <si>
    <t>11.09.2021 13:09:22</t>
  </si>
  <si>
    <t>TR-12 35-27-M00012_913180081_913180081</t>
  </si>
  <si>
    <t>11.09.2021 12:06:01</t>
  </si>
  <si>
    <t>11.09.2021 18:30:52</t>
  </si>
  <si>
    <t>11.09.2021 12:08:03</t>
  </si>
  <si>
    <t>11.09.2021 12:09:03</t>
  </si>
  <si>
    <t>M-223 35-14-M00223_956639853_956639853</t>
  </si>
  <si>
    <t>11.09.2021 12:12:32</t>
  </si>
  <si>
    <t>11.09.2021 21:35:44</t>
  </si>
  <si>
    <t>11.09.2021 12:24:23</t>
  </si>
  <si>
    <t>11.09.2021 12:28:00</t>
  </si>
  <si>
    <t>TR-93 35-26-M00093_966501910_966501910</t>
  </si>
  <si>
    <t>11.09.2021 12:42:30</t>
  </si>
  <si>
    <t>11.09.2021 14:31:14</t>
  </si>
  <si>
    <t>_913256880_913256880</t>
  </si>
  <si>
    <t>11.09.2021 12:55:00</t>
  </si>
  <si>
    <t>11.09.2021 13:59:24</t>
  </si>
  <si>
    <t>K-49 35-01-K00049_N 1N_5865814</t>
  </si>
  <si>
    <t>11.09.2021 13:06:33</t>
  </si>
  <si>
    <t>11.09.2021 14:38:36</t>
  </si>
  <si>
    <t>L-247 35-18-L00247_950440787_950440787</t>
  </si>
  <si>
    <t>11.09.2021 13:14:45</t>
  </si>
  <si>
    <t>11.09.2021 17:06:57</t>
  </si>
  <si>
    <t>TEPEKÖY TR-1 35-16-L00257_953330362_953330362</t>
  </si>
  <si>
    <t>11.09.2021 13:29:44</t>
  </si>
  <si>
    <t>11.09.2021 17:45:08</t>
  </si>
  <si>
    <t>ÖRNEKKÖY TR-2 35-27-L00324_D_72386879_72386879</t>
  </si>
  <si>
    <t>11.09.2021 13:31:20</t>
  </si>
  <si>
    <t>11.09.2021 18:03:34</t>
  </si>
  <si>
    <t>KUMKUYUCAK KÖK 45-80-M00093_ÇİFTLİK M04_72193246</t>
  </si>
  <si>
    <t>11.09.2021 13:32:34</t>
  </si>
  <si>
    <t>11.09.2021 15:16:45</t>
  </si>
  <si>
    <t>TOPUZ DAMLARI TR-1 45-77-M00114_945509698_945509698</t>
  </si>
  <si>
    <t>11.09.2021 13:34:22</t>
  </si>
  <si>
    <t>11.09.2021 14:35:23</t>
  </si>
  <si>
    <t>11.09.2021 13:35:16</t>
  </si>
  <si>
    <t>11.09.2021 13:35:43</t>
  </si>
  <si>
    <t>GÖRDES TR-37 45-75-M00037_945606278_945606278</t>
  </si>
  <si>
    <t>11.09.2021 13:39:12</t>
  </si>
  <si>
    <t>11.09.2021 15:00:10</t>
  </si>
  <si>
    <t>SARUHANLI TR-11 45-80-M00011_956562518_956562518</t>
  </si>
  <si>
    <t>11.09.2021 13:40:54</t>
  </si>
  <si>
    <t>11.09.2021 14:48:19</t>
  </si>
  <si>
    <t>BAKIR KÖK 45-76-M00047_BAKIR TARIMSAL SULAMA M02_72212573</t>
  </si>
  <si>
    <t>11.09.2021 13:44:52</t>
  </si>
  <si>
    <t>11.09.2021 14:27:32</t>
  </si>
  <si>
    <t>K-469 35-02-K00469_D_56392798_56392798</t>
  </si>
  <si>
    <t>11.09.2021 13:46:46</t>
  </si>
  <si>
    <t>11.09.2021 16:45:45</t>
  </si>
  <si>
    <t>11.09.2021 13:59:00</t>
  </si>
  <si>
    <t>11.09.2021 16:25:00</t>
  </si>
  <si>
    <t>ÇATALCA TR-1 35-22-M00267_35-22-M00267_2374489</t>
  </si>
  <si>
    <t>11.09.2021 14:00:23</t>
  </si>
  <si>
    <t>11.09.2021 16:05:45</t>
  </si>
  <si>
    <t>L-353 İŞTUR 35-18-L00353_950455409_950455409</t>
  </si>
  <si>
    <t>11.09.2021 14:04:24</t>
  </si>
  <si>
    <t>11.09.2021 17:51:37</t>
  </si>
  <si>
    <t>L-91 ULAMIŞ TEPE KAHVE 35-14-L00091_965774489_965774489</t>
  </si>
  <si>
    <t>11.09.2021 14:04:30</t>
  </si>
  <si>
    <t>11.09.2021 17:19:06</t>
  </si>
  <si>
    <t>K-49 35-01-K00049_TRAFO-1 K06_42446529</t>
  </si>
  <si>
    <t>11.09.2021 14:05:15</t>
  </si>
  <si>
    <t>11.09.2021 14:43:46</t>
  </si>
  <si>
    <t>KARABURUN TR-7 35-21-L00033_953359567_953359567</t>
  </si>
  <si>
    <t>11.09.2021 14:08:25</t>
  </si>
  <si>
    <t>11.09.2021 15:10:27</t>
  </si>
  <si>
    <t>TR-1/59 45-72-M00059_956509802_956509802</t>
  </si>
  <si>
    <t>11.09.2021 14:09:03</t>
  </si>
  <si>
    <t>11.09.2021 17:51:41</t>
  </si>
  <si>
    <t>TR-35/A 45-78-L00715_953251182_953251182</t>
  </si>
  <si>
    <t>11.09.2021 14:25:34</t>
  </si>
  <si>
    <t>11.09.2021 15:56:25</t>
  </si>
  <si>
    <t>ENCEKLER TR-1 45-77-M00117_945510458_945510458</t>
  </si>
  <si>
    <t>11.09.2021 14:30:04</t>
  </si>
  <si>
    <t>11.09.2021 15:11:53</t>
  </si>
  <si>
    <t>K-1127 35-03-K01127_910574388_910574388</t>
  </si>
  <si>
    <t>11.09.2021 14:32:58</t>
  </si>
  <si>
    <t>11.09.2021 17:27:34</t>
  </si>
  <si>
    <t>M-3038(YATIRIM REZERVE) 35-09-M03038_C_56383713_56383713</t>
  </si>
  <si>
    <t>11.09.2021 14:33:46</t>
  </si>
  <si>
    <t>11.09.2021 17:41:19</t>
  </si>
  <si>
    <t>DM-3/18 35-19-M00416_956664776_956664776</t>
  </si>
  <si>
    <t>11.09.2021 14:38:02</t>
  </si>
  <si>
    <t>11.09.2021 15:40:48</t>
  </si>
  <si>
    <t>TORBALI DM 35-26-M00001_35-26-M00001_2357818</t>
  </si>
  <si>
    <t>11.09.2021 14:43:03</t>
  </si>
  <si>
    <t>11.09.2021 18:56:11</t>
  </si>
  <si>
    <t>K-1878 35-09-K01878_B b1b_5887053</t>
  </si>
  <si>
    <t>11.09.2021 14:48:56</t>
  </si>
  <si>
    <t>11.09.2021 16:01:46</t>
  </si>
  <si>
    <t>11.09.2021 14:57:43</t>
  </si>
  <si>
    <t>11.09.2021 15:36:30</t>
  </si>
  <si>
    <t>ÇAPAK KÖK 35-26-M00435_DAĞKIZILCA-2 ÇIKIŞ M05_66033222</t>
  </si>
  <si>
    <t>11.09.2021 15:00:26</t>
  </si>
  <si>
    <t>11.09.2021 15:25:17</t>
  </si>
  <si>
    <t>MURADİYE DM-4/20 45-71-M00854_ŞAHAN M14_72089028</t>
  </si>
  <si>
    <t>11.09.2021 15:09:27</t>
  </si>
  <si>
    <t>11.09.2021 15:55:32</t>
  </si>
  <si>
    <t>ÖZLEM SİTESİ TR 35-30-M00613_955322938_955322938</t>
  </si>
  <si>
    <t>11.09.2021 15:13:41</t>
  </si>
  <si>
    <t>11.09.2021 18:56:30</t>
  </si>
  <si>
    <t>ARDIÇ TR-8 35-21-L00131_953362007_953362007</t>
  </si>
  <si>
    <t>11.09.2021 15:14:23</t>
  </si>
  <si>
    <t>11.09.2021 17:22:07</t>
  </si>
  <si>
    <t>DM-2/44 35-26-M00841_DM-2/45 M02_66235366</t>
  </si>
  <si>
    <t>11.09.2021 15:23:23</t>
  </si>
  <si>
    <t>11.09.2021 16:04:00</t>
  </si>
  <si>
    <t>DM-2/37 35-26-M00840_AYRANCILAR DM-2 M01_65866876</t>
  </si>
  <si>
    <t>11.09.2021 15:23:33</t>
  </si>
  <si>
    <t>11.09.2021 16:05:00</t>
  </si>
  <si>
    <t>L-143 35-18-L00143_11998415_56372525_56372525</t>
  </si>
  <si>
    <t>11.09.2021 15:36:16</t>
  </si>
  <si>
    <t>11.09.2021 20:52:14</t>
  </si>
  <si>
    <t>SELÇUK İM/DM 35-13-A00004_SELÇUK ZİRAİ SULAMA L05_65986069</t>
  </si>
  <si>
    <t>11.09.2021 15:38:20</t>
  </si>
  <si>
    <t>11.09.2021 15:42:12</t>
  </si>
  <si>
    <t>11.09.2021 15:38:46</t>
  </si>
  <si>
    <t>11.09.2021 17:20:51</t>
  </si>
  <si>
    <t>TR-54 35-30-L00054_955333124_955333124</t>
  </si>
  <si>
    <t>11.09.2021 15:41:55</t>
  </si>
  <si>
    <t>11.09.2021 17:51:35</t>
  </si>
  <si>
    <t>K-1612 35-07-K01612_962687330_962687330</t>
  </si>
  <si>
    <t>11.09.2021 15:47:49</t>
  </si>
  <si>
    <t>11.09.2021 18:27:19</t>
  </si>
  <si>
    <t>TR-97 ERENLER 35-26-M00097_35-26-M00097_2370062</t>
  </si>
  <si>
    <t>11.09.2021 15:53:13</t>
  </si>
  <si>
    <t>11.09.2021 17:10:14</t>
  </si>
  <si>
    <t>_A_56402570_56402570</t>
  </si>
  <si>
    <t>11.09.2021 15:53:43</t>
  </si>
  <si>
    <t>11.09.2021 17:04:26</t>
  </si>
  <si>
    <t>TEKELİ DM 35-22-M00088_ESKİ AHMETBEYLİ M08_48495817</t>
  </si>
  <si>
    <t>11.09.2021 16:25:29</t>
  </si>
  <si>
    <t>11.09.2021 17:34:40</t>
  </si>
  <si>
    <t>FEVZİPAŞA TR-1 45-71-M00579_A_56384268_56384268</t>
  </si>
  <si>
    <t>11.09.2021 16:41:22</t>
  </si>
  <si>
    <t>11.09.2021 18:34:17</t>
  </si>
  <si>
    <t>M-1002 35-03-M01002_910177753_910177753</t>
  </si>
  <si>
    <t>11.09.2021 16:41:44</t>
  </si>
  <si>
    <t>11.09.2021 19:06:39</t>
  </si>
  <si>
    <t>TOKMAKLI KÖK 45-86-M00047_TOKMAKLI M05_72227683</t>
  </si>
  <si>
    <t>11.09.2021 16:42:43</t>
  </si>
  <si>
    <t>11.09.2021 16:43:06</t>
  </si>
  <si>
    <t>TORBALI DM 35-26-M00001_TR-55 YENİ TEZCANLAR M02_2056484</t>
  </si>
  <si>
    <t>11.09.2021 16:50:42</t>
  </si>
  <si>
    <t>11.09.2021 17:50:00</t>
  </si>
  <si>
    <t>KURTULMUŞ KÖK 45-72-L00080_HatBaşıAyırıcı_53140337 L03_53140337</t>
  </si>
  <si>
    <t>11.09.2021 16:52:12</t>
  </si>
  <si>
    <t>11.09.2021 21:00:54</t>
  </si>
  <si>
    <t>GÜNKENT TR-4 35-18-M00055_950467868_950467868</t>
  </si>
  <si>
    <t>11.09.2021 18:10:37</t>
  </si>
  <si>
    <t>SOMA TR-29 45-82-M00029_945527021_945527021</t>
  </si>
  <si>
    <t>11.09.2021 16:55:39</t>
  </si>
  <si>
    <t>11.09.2021 20:48:23</t>
  </si>
  <si>
    <t>11.09.2021 17:05:38</t>
  </si>
  <si>
    <t>11.09.2021 17:39:20</t>
  </si>
  <si>
    <t>KAYMAKÇI TR-29 35-15-L00241_B_56368313_56368313</t>
  </si>
  <si>
    <t>11.09.2021 17:06:00</t>
  </si>
  <si>
    <t>11.09.2021 17:49:38</t>
  </si>
  <si>
    <t>BEYOBA TR-5 45-72-M00423_C_56394328_56394328</t>
  </si>
  <si>
    <t>11.09.2021 17:13:52</t>
  </si>
  <si>
    <t>11.09.2021 22:27:07</t>
  </si>
  <si>
    <t>YAVUZ TURHAN TR 35-30-M00690_954697640_954697640</t>
  </si>
  <si>
    <t>11.09.2021 17:25:35</t>
  </si>
  <si>
    <t>11.09.2021 19:55:15</t>
  </si>
  <si>
    <t>L-281 35-18-L00281_950438301_950438301</t>
  </si>
  <si>
    <t>11.09.2021 17:27:50</t>
  </si>
  <si>
    <t>11.09.2021 18:40:27</t>
  </si>
  <si>
    <t>KİLLİK TR-12 45-73-M00351_945642585_945642585</t>
  </si>
  <si>
    <t>11.09.2021 17:29:08</t>
  </si>
  <si>
    <t>11.09.2021 18:37:52</t>
  </si>
  <si>
    <t>TEPEBOZ TR-3 35-21-L00062_953368875_953368875</t>
  </si>
  <si>
    <t>11.09.2021 17:33:10</t>
  </si>
  <si>
    <t>11.09.2021 20:51:30</t>
  </si>
  <si>
    <t>SARUHANLI TR-11 45-80-M00011_B_56385511_56385511</t>
  </si>
  <si>
    <t>11.09.2021 17:33:57</t>
  </si>
  <si>
    <t>11.09.2021 21:29:31</t>
  </si>
  <si>
    <t>KARABURUN TR-2 35-21-L00014_953367574_953367574</t>
  </si>
  <si>
    <t>11.09.2021 17:36:54</t>
  </si>
  <si>
    <t>11.09.2021 19:56:09</t>
  </si>
  <si>
    <t>ANADOLU YURDUM SİTESİ TR 35-30-M00322_42908616 E1B_42909225</t>
  </si>
  <si>
    <t>11.09.2021 17:38:08</t>
  </si>
  <si>
    <t>11.09.2021 20:16:14</t>
  </si>
  <si>
    <t>TR-29 TARİŞ YANI 35-15-M00029_950350769_950350769</t>
  </si>
  <si>
    <t>11.09.2021 17:39:18</t>
  </si>
  <si>
    <t>11.09.2021 19:07:52</t>
  </si>
  <si>
    <t>TR-266 DOĞUŞ ÇİFTLİK EVLERİ TR 35-19-M00166_956695744_956695744</t>
  </si>
  <si>
    <t>11.09.2021 17:41:55</t>
  </si>
  <si>
    <t>11.09.2021 19:08:39</t>
  </si>
  <si>
    <t>M-2605 YELKİ DM 35-10-M02605_KAHRAMANDERE-1 M04_2035518</t>
  </si>
  <si>
    <t>11.09.2021 17:43:03</t>
  </si>
  <si>
    <t>11.09.2021 18:01:11</t>
  </si>
  <si>
    <t>KAHRAMANDERE İM 35-10-A00002_GÖNEN M09_2096980</t>
  </si>
  <si>
    <t>11.09.2021 18:24:04</t>
  </si>
  <si>
    <t>TAHTALIÇAY KÖK (M-751) 35-22-M00145_M-1548 TÜFEKÇİOĞLU M02_2330035</t>
  </si>
  <si>
    <t>11.09.2021 17:57:21</t>
  </si>
  <si>
    <t>11.09.2021 18:44:18</t>
  </si>
  <si>
    <t>MÜTEVELLİ KÖK 45-80-M00100_MÜTEVELLİ ŞEHİR-1(MÜTEVELLİ TR-2/TR-3/TR-4) M02_72196211</t>
  </si>
  <si>
    <t>11.09.2021 18:00:43</t>
  </si>
  <si>
    <t>11.09.2021 18:28:00</t>
  </si>
  <si>
    <t>K-1887 35-09-K01887_913013817_913013817</t>
  </si>
  <si>
    <t>11.09.2021 18:03:22</t>
  </si>
  <si>
    <t>11.09.2021 22:37:04</t>
  </si>
  <si>
    <t>ÇAPAK TR-1 35-26-M00425_956613185_956613185</t>
  </si>
  <si>
    <t>11.09.2021 18:10:27</t>
  </si>
  <si>
    <t>11.09.2021 19:44:38</t>
  </si>
  <si>
    <t>NEVZAT KARAKAŞ SULAMA GRUBU 35-29-M00152_A_56396363_56396363</t>
  </si>
  <si>
    <t>11.09.2021 18:21:44</t>
  </si>
  <si>
    <t>11.09.2021 19:16:31</t>
  </si>
  <si>
    <t>M-2013 35-10-M02013_69/A DİREK M01_57832163</t>
  </si>
  <si>
    <t>11.09.2021 18:24:00</t>
  </si>
  <si>
    <t>11.09.2021 20:40:34</t>
  </si>
  <si>
    <t>BALABANLI TR-1 35-15-L00965_B_56368955_56368955</t>
  </si>
  <si>
    <t>11.09.2021 18:27:52</t>
  </si>
  <si>
    <t>11.09.2021 19:51:11</t>
  </si>
  <si>
    <t>TR-1/36 45-72-M00036_915784015_915784015</t>
  </si>
  <si>
    <t>11.09.2021 18:42:34</t>
  </si>
  <si>
    <t>11.09.2021 20:56:00</t>
  </si>
  <si>
    <t>KILCANLAR TR-1 45-75-M00248_C_56393727_56393727</t>
  </si>
  <si>
    <t>11.09.2021 18:43:29</t>
  </si>
  <si>
    <t>11.09.2021 21:02:22</t>
  </si>
  <si>
    <t>11.09.2021 18:54:37</t>
  </si>
  <si>
    <t>11.09.2021 20:40:11</t>
  </si>
  <si>
    <t>BAŞPINAR KÖK 45-76-L00001_ALİ FAKI-BOSTANCI L02_72214097</t>
  </si>
  <si>
    <t>11.09.2021 18:59:26</t>
  </si>
  <si>
    <t>11.09.2021 19:39:16</t>
  </si>
  <si>
    <t>K-407 35-02-K00407_913010320_913010320</t>
  </si>
  <si>
    <t>11.09.2021 19:00:42</t>
  </si>
  <si>
    <t>11.09.2021 20:18:59</t>
  </si>
  <si>
    <t>DEVELİ TR-5 35-22-M00287_35-22-M00287_2363702</t>
  </si>
  <si>
    <t>11.09.2021 19:14:28</t>
  </si>
  <si>
    <t>11.09.2021 19:50:00</t>
  </si>
  <si>
    <t>YENİKÖY DERE MAH. TR-4 35-31-L00470_35-31-L00470_72242716</t>
  </si>
  <si>
    <t>11.09.2021 19:16:23</t>
  </si>
  <si>
    <t>11.09.2021 20:05:43</t>
  </si>
  <si>
    <t>TR-26 35-16-L00026_953330112_953330112</t>
  </si>
  <si>
    <t>11.09.2021 19:24:19</t>
  </si>
  <si>
    <t>11.09.2021 20:06:42</t>
  </si>
  <si>
    <t>ÇANDARLI TR-1 35-30-M00001_955323037_955323037</t>
  </si>
  <si>
    <t>11.09.2021 19:35:14</t>
  </si>
  <si>
    <t>12.09.2021 00:00:02</t>
  </si>
  <si>
    <t>ÇORTAK TR-1 45-81-M00063_945631940_945631940</t>
  </si>
  <si>
    <t>11.09.2021 19:36:04</t>
  </si>
  <si>
    <t>11.09.2021 21:03:58</t>
  </si>
  <si>
    <t>11.09.2021 19:43:47</t>
  </si>
  <si>
    <t>11.09.2021 20:19:18</t>
  </si>
  <si>
    <t>DM-3/34 35-26-M00766_956632565_956632565</t>
  </si>
  <si>
    <t>11.09.2021 19:44:53</t>
  </si>
  <si>
    <t>11.09.2021 20:43:30</t>
  </si>
  <si>
    <t>ALİ ÜZER TR 35-30-M00130_955315909_955315909</t>
  </si>
  <si>
    <t>11.09.2021 19:46:47</t>
  </si>
  <si>
    <t>12.09.2021 00:09:22</t>
  </si>
  <si>
    <t>TOPALLAR TR-1 35-16-M00092_A_60984443_60984443</t>
  </si>
  <si>
    <t>11.09.2021 19:47:33</t>
  </si>
  <si>
    <t>11.09.2021 22:34:15</t>
  </si>
  <si>
    <t>GERENKÖY TR-6 35-23-M00152_42127626_56355820_56355820</t>
  </si>
  <si>
    <t>11.09.2021 19:49:52</t>
  </si>
  <si>
    <t>11.09.2021 20:49:33</t>
  </si>
  <si>
    <t>TAYTAN OFİS KÖK 45-78-M00314_HatBaşıAyırıcı_53139595 M06_53139595</t>
  </si>
  <si>
    <t>11.09.2021 20:01:18</t>
  </si>
  <si>
    <t>11.09.2021 21:23:03</t>
  </si>
  <si>
    <t>L-353 İŞTUR 35-18-L00353_950463757_950463757</t>
  </si>
  <si>
    <t>11.09.2021 20:11:23</t>
  </si>
  <si>
    <t>11.09.2021 23:38:56</t>
  </si>
  <si>
    <t>GERENKÖY TR-5 35-23-M00151_GERENKÖY TR-6 M03_72154548</t>
  </si>
  <si>
    <t>11.09.2021 20:30:36</t>
  </si>
  <si>
    <t>11.09.2021 20:52:19</t>
  </si>
  <si>
    <t>11.09.2021 20:31:00</t>
  </si>
  <si>
    <t>11.09.2021 20:33:48</t>
  </si>
  <si>
    <t>11.09.2021 20:31:48</t>
  </si>
  <si>
    <t>11.09.2021 20:37:00</t>
  </si>
  <si>
    <t>KARAAĞAÇLI TR-1 45-71-M01904_953213291_953213291</t>
  </si>
  <si>
    <t>11.09.2021 20:32:37</t>
  </si>
  <si>
    <t>11.09.2021 23:45:36</t>
  </si>
  <si>
    <t>ATAKÖY OVA TR-2 35-22-M00180_955283387_955283387</t>
  </si>
  <si>
    <t>11.09.2021 20:42:49</t>
  </si>
  <si>
    <t>11.09.2021 22:07:51</t>
  </si>
  <si>
    <t>L-145 DALYAN DM 35-18-L00145_ALİ BOSTAN L-166 L06_72052185</t>
  </si>
  <si>
    <t>11.09.2021 21:08:26</t>
  </si>
  <si>
    <t>11.09.2021 21:21:46</t>
  </si>
  <si>
    <t>TORBALI DM 35-26-M00001_956630595_956630595</t>
  </si>
  <si>
    <t>11.09.2021 21:49:48</t>
  </si>
  <si>
    <t>11.09.2021 22:00:11</t>
  </si>
  <si>
    <t>TR-79 DEREKENARI 35-19-L00079_956663231_956663231</t>
  </si>
  <si>
    <t>11.09.2021 21:51:29</t>
  </si>
  <si>
    <t>11.09.2021 23:56:20</t>
  </si>
  <si>
    <t>11.09.2021 22:14:00</t>
  </si>
  <si>
    <t>12.09.2021 01:58:35</t>
  </si>
  <si>
    <t>ALAŞEHİR DM-12/5 45-73-M01127_945676752_945676752</t>
  </si>
  <si>
    <t>11.09.2021 23:22:31</t>
  </si>
  <si>
    <t>12.09.2021 01:40:40</t>
  </si>
  <si>
    <t>TR-54 35-17-M00054_950313703_950313703</t>
  </si>
  <si>
    <t>11.09.2021 23:41:54</t>
  </si>
  <si>
    <t>12.09.2021 00:37:53</t>
  </si>
  <si>
    <t>VEZİRKÖPRÜ İM 35-03-A00002_İNKILAP K01_2309366</t>
  </si>
  <si>
    <t>12.09.2021 00:13:08</t>
  </si>
  <si>
    <t>12.09.2021 00:17:36</t>
  </si>
  <si>
    <t>ALİAĞA TR-43 DM 35-17-M00043_M-54 ÇIKIŞI M12_2315083</t>
  </si>
  <si>
    <t>12.09.2021 00:24:43</t>
  </si>
  <si>
    <t>12.09.2021 00:45:47</t>
  </si>
  <si>
    <t>K-3949 35-02-K03949_K-4520 K02_2050781</t>
  </si>
  <si>
    <t>12.09.2021 01:21:35</t>
  </si>
  <si>
    <t>12.09.2021 01:27:10</t>
  </si>
  <si>
    <t>TORBALI DM 35-26-M00001_6113128_56358404_56358404</t>
  </si>
  <si>
    <t>12.09.2021 01:24:58</t>
  </si>
  <si>
    <t>12.09.2021 03:29:15</t>
  </si>
  <si>
    <t>K-955 35-03-K00955_K-4424 K02_2050444</t>
  </si>
  <si>
    <t>12.09.2021 01:53:00</t>
  </si>
  <si>
    <t>12.09.2021 02:41:00</t>
  </si>
  <si>
    <t>GÜRÇEŞME İM 35-03-A00001_TR-1 M01_2051104</t>
  </si>
  <si>
    <t>12.09.2021 01:55:12</t>
  </si>
  <si>
    <t>12.09.2021 02:26:00</t>
  </si>
  <si>
    <t>M-1335 KAYADİBİ KÖK 35-02-M01335_M-1157 KARAÇAM M05_2319919</t>
  </si>
  <si>
    <t>12.09.2021 02:18:18</t>
  </si>
  <si>
    <t>12.09.2021 03:24:35</t>
  </si>
  <si>
    <t>GÜRÇEŞME İM 35-03-A00001_GÜVEN K16_2095048</t>
  </si>
  <si>
    <t>12.09.2021 02:26:38</t>
  </si>
  <si>
    <t>12.09.2021 02:28:55</t>
  </si>
  <si>
    <t>TR-146 35-15-M00146_48885437_56367497_56367497</t>
  </si>
  <si>
    <t>12.09.2021 03:00:00</t>
  </si>
  <si>
    <t>12.09.2021 03:58:35</t>
  </si>
  <si>
    <t>KARABULU KÖK 35-31-L00227_HALİLLER YENİ (SIRIMLI) L03_2119137</t>
  </si>
  <si>
    <t>12.09.2021 03:32:34</t>
  </si>
  <si>
    <t>12.09.2021 03:33:14</t>
  </si>
  <si>
    <t>KÖPRÜBAŞI DM 45-86-M00051_TR-17/KAY.LOJMANI M09_72246901</t>
  </si>
  <si>
    <t>12.09.2021 04:13:24</t>
  </si>
  <si>
    <t>12.09.2021 08:20:13</t>
  </si>
  <si>
    <t>TORBALI İM 35-26-A00001_KEMALPAŞA YOLU L03_2071923</t>
  </si>
  <si>
    <t>12.09.2021 06:10:30</t>
  </si>
  <si>
    <t>12.09.2021 07:07:00</t>
  </si>
  <si>
    <t>12.09.2021 06:23:00</t>
  </si>
  <si>
    <t>12.09.2021 06:54:25</t>
  </si>
  <si>
    <t>12.09.2021 06:44:06</t>
  </si>
  <si>
    <t>12.09.2021 07:42:00</t>
  </si>
  <si>
    <t>MURADİYE DM 45-71-M00006_SİYEKLİ DM M03_2322413</t>
  </si>
  <si>
    <t>12.09.2021 06:53:15</t>
  </si>
  <si>
    <t>12.09.2021 12:15:54</t>
  </si>
  <si>
    <t>BEYDAĞ İM 35-32-A00001_MUTAFLAR L14_2049959</t>
  </si>
  <si>
    <t>12.09.2021 06:56:20</t>
  </si>
  <si>
    <t>12.09.2021 07:04:52</t>
  </si>
  <si>
    <t>TARİŞ KÖK 45-73-M01049_ULAŞTIRMA TABURU M02_66732611</t>
  </si>
  <si>
    <t>12.09.2021 06:58:57</t>
  </si>
  <si>
    <t>12.09.2021 07:42:39</t>
  </si>
  <si>
    <t>OKLUİSA KÖK 45-81-M00046_CINAN GRUP M04_71994464</t>
  </si>
  <si>
    <t>12.09.2021 07:26:35</t>
  </si>
  <si>
    <t>12.09.2021 08:55:45</t>
  </si>
  <si>
    <t>12.09.2021 07:36:57</t>
  </si>
  <si>
    <t>12.09.2021 07:37:25</t>
  </si>
  <si>
    <t>TR-21 TARIMSAL SULAMA 45-80-M01021_45-80-M01021_2351103</t>
  </si>
  <si>
    <t>12.09.2021 07:39:17</t>
  </si>
  <si>
    <t>12.09.2021 09:35:39</t>
  </si>
  <si>
    <t>TİRE İM-DM-1 35-29-A00001_DM-3 (DM-2 KESİKBAŞ) M13_2059050</t>
  </si>
  <si>
    <t>12.09.2021 07:39:44</t>
  </si>
  <si>
    <t>12.09.2021 07:46:20</t>
  </si>
  <si>
    <t>DM-3/13 35-29-M00090_DM-1/74 M03_72187470</t>
  </si>
  <si>
    <t>12.09.2021 07:50:10</t>
  </si>
  <si>
    <t>12.09.2021 09:18:56</t>
  </si>
  <si>
    <t>12.09.2021 07:56:25</t>
  </si>
  <si>
    <t>12.09.2021 08:57:00</t>
  </si>
  <si>
    <t>SOMA DM-4/TR10 45-82-M00010_TR-12 M06_60208797</t>
  </si>
  <si>
    <t>12.09.2021 08:09:35</t>
  </si>
  <si>
    <t>12.09.2021 08:50:02</t>
  </si>
  <si>
    <t>MURADİYE DM 45-71-M00006_DM-02 ÜÇTEPELER RİNG M04_2076877</t>
  </si>
  <si>
    <t>12.09.2021 08:13:12</t>
  </si>
  <si>
    <t>12.09.2021 08:18:41</t>
  </si>
  <si>
    <t>KEMALPAŞA TM 35-27-A00002_ARMUTLU-2 M01_2319665</t>
  </si>
  <si>
    <t>12.09.2021 08:17:25</t>
  </si>
  <si>
    <t>12.09.2021 08:50:38</t>
  </si>
  <si>
    <t>12.09.2021 08:22:25</t>
  </si>
  <si>
    <t>12.09.2021 08:22:55</t>
  </si>
  <si>
    <t>DM-3/34 35-26-M00766__56360216_56360216</t>
  </si>
  <si>
    <t>12.09.2021 08:29:01</t>
  </si>
  <si>
    <t>12.09.2021 11:53:05</t>
  </si>
  <si>
    <t>12.09.2021 08:34:51</t>
  </si>
  <si>
    <t>12.09.2021 09:02:41</t>
  </si>
  <si>
    <t>12.09.2021 08:38:38</t>
  </si>
  <si>
    <t>12.09.2021 11:26:18</t>
  </si>
  <si>
    <t>TR-34 35-26-M00034_956620476_956620476</t>
  </si>
  <si>
    <t>12.09.2021 08:45:28</t>
  </si>
  <si>
    <t>12.09.2021 09:27:28</t>
  </si>
  <si>
    <t>12.09.2021 08:52:50</t>
  </si>
  <si>
    <t>12.09.2021 17:11:28</t>
  </si>
  <si>
    <t>ALAAĞAÇ TR-1 45-74-M00277_DIREK TIPI TRAFO HUCRESI H01_2053704</t>
  </si>
  <si>
    <t>12.09.2021 08:54:35</t>
  </si>
  <si>
    <t>12.09.2021 12:03:52</t>
  </si>
  <si>
    <t>_49218464_56407952_56407952</t>
  </si>
  <si>
    <t>12.09.2021 08:54:39</t>
  </si>
  <si>
    <t>12.09.2021 16:48:31</t>
  </si>
  <si>
    <t>12.09.2021 08:59:55</t>
  </si>
  <si>
    <t>12.09.2021 09:11:19</t>
  </si>
  <si>
    <t>GÖKÇEALAN VERİCİLER KÖK 35-13-L00500_VERİCİLER L01_76583386</t>
  </si>
  <si>
    <t>12.09.2021 09:00:09</t>
  </si>
  <si>
    <t>12.09.2021 17:35:42</t>
  </si>
  <si>
    <t>ALİ ÜZER TR 35-30-M00130_955315891_955315891</t>
  </si>
  <si>
    <t>12.09.2021 09:00:38</t>
  </si>
  <si>
    <t>12.09.2021 14:00:55</t>
  </si>
  <si>
    <t>K-823 35-03-K00823_TRAFO K03_2075366</t>
  </si>
  <si>
    <t>12.09.2021 09:01:25</t>
  </si>
  <si>
    <t>12.09.2021 17:08:54</t>
  </si>
  <si>
    <t>TR-44 (DM-5/TR-12) ALPKENT 35-26-M00044_DM-5/TR-11 M02_50241749</t>
  </si>
  <si>
    <t>12.09.2021 09:01:34</t>
  </si>
  <si>
    <t>12.09.2021 10:18:43</t>
  </si>
  <si>
    <t>K-300 35-01-K00300_DAĞITIM TRAFOSU K-300 K01_2067231</t>
  </si>
  <si>
    <t>12.09.2021 09:07:35</t>
  </si>
  <si>
    <t>12.09.2021 14:34:00</t>
  </si>
  <si>
    <t>BAYINDIR İM 35-20-A00001_ZEYTİNOVA-1 L07_2058784</t>
  </si>
  <si>
    <t>12.09.2021 09:11:45</t>
  </si>
  <si>
    <t>12.09.2021 09:52:26</t>
  </si>
  <si>
    <t>TR-147 35-15-M00147_48885633_56380203_56380203</t>
  </si>
  <si>
    <t>12.09.2021 09:13:00</t>
  </si>
  <si>
    <t>12.09.2021 11:56:26</t>
  </si>
  <si>
    <t>M-1937 35-08-M01937_M-712 M02_72139872</t>
  </si>
  <si>
    <t>12.09.2021 09:14:03</t>
  </si>
  <si>
    <t>12.09.2021 10:50:50</t>
  </si>
  <si>
    <t>TEKBIÇAKLAR TR-2 35-31-L00243_35-31-L00243_2365457</t>
  </si>
  <si>
    <t>12.09.2021 09:15:18</t>
  </si>
  <si>
    <t>12.09.2021 17:32:55</t>
  </si>
  <si>
    <t>KÜÇÜKAVULCUK TR-2 35-15-L01096_961003068_961003068</t>
  </si>
  <si>
    <t>12.09.2021 09:16:24</t>
  </si>
  <si>
    <t>12.09.2021 10:52:36</t>
  </si>
  <si>
    <t>SELENDİ DM 45-81-M00001_HatBaşıAyırıcı_53134868 M14_53134868</t>
  </si>
  <si>
    <t>12.09.2021 09:16:57</t>
  </si>
  <si>
    <t>12.09.2021 17:10:16</t>
  </si>
  <si>
    <t>SÜPERPAK KÖK 35-26-M00711_SÜPERPAK M03_65955773</t>
  </si>
  <si>
    <t>12.09.2021 09:17:00</t>
  </si>
  <si>
    <t>12.09.2021 11:10:00</t>
  </si>
  <si>
    <t>_11823585_56357104_56357104</t>
  </si>
  <si>
    <t>12.09.2021 09:21:56</t>
  </si>
  <si>
    <t>12.09.2021 17:23:42</t>
  </si>
  <si>
    <t>MUTAFLAR ORTA MAH. TR-2 35-32-L00071_DIREK TIPI TRAFO HUCRESI H01_2044871</t>
  </si>
  <si>
    <t>12.09.2021 09:22:00</t>
  </si>
  <si>
    <t>12.09.2021 18:14:00</t>
  </si>
  <si>
    <t>12.09.2021 09:25:39</t>
  </si>
  <si>
    <t>12.09.2021 10:04:48</t>
  </si>
  <si>
    <t>L-277 GÖLCÜK GÖDENCE KÖK 35-14-L00277_GÖDENCE L04_72144418</t>
  </si>
  <si>
    <t>12.09.2021 09:25:46</t>
  </si>
  <si>
    <t>12.09.2021 16:44:00</t>
  </si>
  <si>
    <t>MÜTEVELLİ KÖK 45-80-M00100_MÜTEVELLİ ŞEHİR-2(MÜTEVELLİ TR-5/TR-6/TR-7) M04_72196255</t>
  </si>
  <si>
    <t>12.09.2021 09:28:00</t>
  </si>
  <si>
    <t>12.09.2021 10:08:44</t>
  </si>
  <si>
    <t>12.09.2021 09:28:54</t>
  </si>
  <si>
    <t>12.09.2021 17:42:41</t>
  </si>
  <si>
    <t>12.09.2021 09:31:00</t>
  </si>
  <si>
    <t>12.09.2021 12:16:03</t>
  </si>
  <si>
    <t>YENMİŞ KÖK 35-27-M00366_HatBaşıAyırıcı_54692210 M01_54692210</t>
  </si>
  <si>
    <t>12.09.2021 09:33:00</t>
  </si>
  <si>
    <t>12.09.2021 10:56:24</t>
  </si>
  <si>
    <t>UZUNDERE TM 35-01-A00013_İKİZTEPE M10_2304407</t>
  </si>
  <si>
    <t>12.09.2021 09:34:10</t>
  </si>
  <si>
    <t>12.09.2021 10:14:28</t>
  </si>
  <si>
    <t>12.09.2021 09:37:48</t>
  </si>
  <si>
    <t>12.09.2021 09:43:40</t>
  </si>
  <si>
    <t>KEMALPAŞA TM 35-27-A00002_IŞIKLAR-1 M03_2319664</t>
  </si>
  <si>
    <t>12.09.2021 09:46:15</t>
  </si>
  <si>
    <t>12.09.2021 12:14:38</t>
  </si>
  <si>
    <t>M-531 KAVAKLIDERE KÖK 35-02-M00531_NATO M04_72200143</t>
  </si>
  <si>
    <t>12.09.2021 09:55:59</t>
  </si>
  <si>
    <t>12.09.2021 12:20:39</t>
  </si>
  <si>
    <t>M-1019 35-03-M01019_D_56383872_56383872</t>
  </si>
  <si>
    <t>12.09.2021 09:56:35</t>
  </si>
  <si>
    <t>12.09.2021 11:28:36</t>
  </si>
  <si>
    <t>TR-52/A 45-77-L00054_45-77-L00054_2351589</t>
  </si>
  <si>
    <t>12.09.2021 09:59:18</t>
  </si>
  <si>
    <t>12.09.2021 11:54:11</t>
  </si>
  <si>
    <t>SELÇUK İM/DM 35-13-A00004_KÖYLER-ÇAMLIK L14_65986293</t>
  </si>
  <si>
    <t>12.09.2021 10:00:04</t>
  </si>
  <si>
    <t>12.09.2021 11:10:29</t>
  </si>
  <si>
    <t>SELENDİ TR-8 45-81-M00008_TR-7 SANAYİ M03_61176174</t>
  </si>
  <si>
    <t>12.09.2021 10:00:20</t>
  </si>
  <si>
    <t>12.09.2021 11:02:55</t>
  </si>
  <si>
    <t>TR-1/46 45-72-M00046_B_56401984_56401984</t>
  </si>
  <si>
    <t>12.09.2021 10:01:45</t>
  </si>
  <si>
    <t>12.09.2021 12:16:06</t>
  </si>
  <si>
    <t>K-535 35-02-K00535_962687878_962687878</t>
  </si>
  <si>
    <t>12.09.2021 10:05:23</t>
  </si>
  <si>
    <t>12.09.2021 12:23:55</t>
  </si>
  <si>
    <t>ÇANDARLI DM-TR-20 35-30-M00020_ŞEHİR-2 M02_72352811</t>
  </si>
  <si>
    <t>12.09.2021 10:09:06</t>
  </si>
  <si>
    <t>12.09.2021 11:02:29</t>
  </si>
  <si>
    <t>YAYAKENT TR-2 35-24-M00002_DIREK TIPI TRAFO HUCRESI H01_2042228</t>
  </si>
  <si>
    <t>12.09.2021 10:10:02</t>
  </si>
  <si>
    <t>12.09.2021 17:13:56</t>
  </si>
  <si>
    <t>MORDOĞAN TR-27 35-21-L00154_A_60983560_60983560</t>
  </si>
  <si>
    <t>12.09.2021 10:11:11</t>
  </si>
  <si>
    <t>12.09.2021 11:47:16</t>
  </si>
  <si>
    <t>ÇİTKÖY TR-2 35-16-M00060_47449223_56394981_56394981</t>
  </si>
  <si>
    <t>12.09.2021 10:12:36</t>
  </si>
  <si>
    <t>12.09.2021 16:55:12</t>
  </si>
  <si>
    <t>SELİMŞAHLAR TR-2 45-71-M00137_TOKİ M03_2080336</t>
  </si>
  <si>
    <t>12.09.2021 10:14:21</t>
  </si>
  <si>
    <t>12.09.2021 11:42:40</t>
  </si>
  <si>
    <t>KARABAĞLAR TM 35-01-A00012_KARABAĞLAR-4 K22_2310495</t>
  </si>
  <si>
    <t>12.09.2021 10:15:00</t>
  </si>
  <si>
    <t>12.09.2021 11:13:00</t>
  </si>
  <si>
    <t>M-2750 35-01-M02750_ H_79613491</t>
  </si>
  <si>
    <t>12.09.2021 10:16:00</t>
  </si>
  <si>
    <t>12.09.2021 11:18:14</t>
  </si>
  <si>
    <t>12.09.2021 10:26:00</t>
  </si>
  <si>
    <t>12.09.2021 10:36:00</t>
  </si>
  <si>
    <t>ŞENKENT TR 35-30-M00274_955311039_955311039</t>
  </si>
  <si>
    <t>12.09.2021 10:26:52</t>
  </si>
  <si>
    <t>12.09.2021 13:56:04</t>
  </si>
  <si>
    <t>ALAŞEHİR DM-12/5 45-73-M01127_945669172_945669172</t>
  </si>
  <si>
    <t>12.09.2021 10:29:00</t>
  </si>
  <si>
    <t>12.09.2021 15:14:33</t>
  </si>
  <si>
    <t>KÖREZ TR-2 45-77-L00368_945502178_945502178</t>
  </si>
  <si>
    <t>12.09.2021 10:30:26</t>
  </si>
  <si>
    <t>12.09.2021 13:01:59</t>
  </si>
  <si>
    <t>12.09.2021 10:33:35</t>
  </si>
  <si>
    <t>12.09.2021 12:28:01</t>
  </si>
  <si>
    <t>GÖRECE TR-1 35-22-M00841_955262779_955262779</t>
  </si>
  <si>
    <t>12.09.2021 10:36:54</t>
  </si>
  <si>
    <t>12.09.2021 13:18:33</t>
  </si>
  <si>
    <t>SELİMŞAHLAR TR-2 45-71-M00137_C_56352572_56352572</t>
  </si>
  <si>
    <t>12.09.2021 10:37:28</t>
  </si>
  <si>
    <t>12.09.2021 13:04:52</t>
  </si>
  <si>
    <t>CABERBURHAN TR-1 45-73-M00869_B_56404350_56404350</t>
  </si>
  <si>
    <t>12.09.2021 10:40:01</t>
  </si>
  <si>
    <t>12.09.2021 11:29:12</t>
  </si>
  <si>
    <t>KİPA DM 35-26-M00283_HAVAI HAT DM-4 M03_2309266</t>
  </si>
  <si>
    <t>12.09.2021 10:45:26</t>
  </si>
  <si>
    <t>12.09.2021 14:18:38</t>
  </si>
  <si>
    <t>BAĞARASI TR-10 KÖK 35-23-M00179_HatBaşıAyırıcı_72050055 M05_72050055</t>
  </si>
  <si>
    <t>12.09.2021 10:53:15</t>
  </si>
  <si>
    <t>12.09.2021 12:16:00</t>
  </si>
  <si>
    <t>EVRENLİ İNCELER MAH TR-1 45-73-M00496_945687661_945687661</t>
  </si>
  <si>
    <t>12.09.2021 10:53:54</t>
  </si>
  <si>
    <t>12.09.2021 13:55:41</t>
  </si>
  <si>
    <t>M-639 OLDURUK KÖK 35-03-M00639_M-1929 M04_42868457</t>
  </si>
  <si>
    <t>12.09.2021 10:59:27</t>
  </si>
  <si>
    <t>12.09.2021 11:12:00</t>
  </si>
  <si>
    <t>KAVAKDERE DM 35-14-M00339_KAVAKDERE KÖY M08_65666679</t>
  </si>
  <si>
    <t>12.09.2021 11:00:25</t>
  </si>
  <si>
    <t>12.09.2021 12:05:44</t>
  </si>
  <si>
    <t>ÖREN TOPRAK SLM-6 TR 35-27-M00784_DIREK TIPI TRAFO HUCRESI H01_2053031</t>
  </si>
  <si>
    <t>12.09.2021 11:00:36</t>
  </si>
  <si>
    <t>12.09.2021 16:28:03</t>
  </si>
  <si>
    <t>K-3833 35-02-K03833_TRAFO K03_2303203</t>
  </si>
  <si>
    <t>12.09.2021 11:01:28</t>
  </si>
  <si>
    <t>12.09.2021 13:57:39</t>
  </si>
  <si>
    <t>AYRANCILAR DM-3 35-26-M00795_942465731_942465731</t>
  </si>
  <si>
    <t>12.09.2021 11:06:21</t>
  </si>
  <si>
    <t>12.09.2021 12:31:05</t>
  </si>
  <si>
    <t>CANYURT SİTESİ 35-30-M00289_955325255_955325255</t>
  </si>
  <si>
    <t>12.09.2021 11:07:21</t>
  </si>
  <si>
    <t>12.09.2021 14:15:00</t>
  </si>
  <si>
    <t>ÇAPAK TR-1 35-26-M00425_956612405_956612405</t>
  </si>
  <si>
    <t>12.09.2021 11:13:13</t>
  </si>
  <si>
    <t>12.09.2021 11:43:19</t>
  </si>
  <si>
    <t>İZSU GERENKÖY İÇME SUYU ÖZEL 35-23-M00159Ö_DIREK TIPI TRAFO HUCRESI H01_2058009</t>
  </si>
  <si>
    <t>12.09.2021 11:13:38</t>
  </si>
  <si>
    <t>12.09.2021 14:11:28</t>
  </si>
  <si>
    <t>K-3451 35-08-K03451_K-1117 K01_42458040</t>
  </si>
  <si>
    <t>12.09.2021 11:18:00</t>
  </si>
  <si>
    <t>12.09.2021 11:51:32</t>
  </si>
  <si>
    <t>DERBENT TR-6 45-83-L00411_955160490_955160490</t>
  </si>
  <si>
    <t>12.09.2021 11:28:35</t>
  </si>
  <si>
    <t>12.09.2021 13:16:22</t>
  </si>
  <si>
    <t>M-1811 35-03-M01811_DIREK TIPI TRAFO HUCRESI H01_2048542</t>
  </si>
  <si>
    <t>12.09.2021 11:35:01</t>
  </si>
  <si>
    <t>12.09.2021 13:58:17</t>
  </si>
  <si>
    <t>12.09.2021 11:36:33</t>
  </si>
  <si>
    <t>12.09.2021 12:46:23</t>
  </si>
  <si>
    <t>M-1001 35-03-M01001_912656353_912656353</t>
  </si>
  <si>
    <t>12.09.2021 11:37:34</t>
  </si>
  <si>
    <t>12.09.2021 15:17:59</t>
  </si>
  <si>
    <t>ARMUTLU DM-2/TR-28 (ESKİ TR-2) 35-27-L00002_DAĞITIM TRF DM-2/TR-28 L01_61219890</t>
  </si>
  <si>
    <t>12.09.2021 11:40:20</t>
  </si>
  <si>
    <t>12.09.2021 13:48:03</t>
  </si>
  <si>
    <t>MORDOĞAN TR-27 35-21-L00154_B_60983514_60983514</t>
  </si>
  <si>
    <t>12.09.2021 11:49:06</t>
  </si>
  <si>
    <t>12.09.2021 13:16:15</t>
  </si>
  <si>
    <t>GÖLMARMARA İM 45-85-A00001_HatBaşıAyırıcı_53135816 L26_53135816</t>
  </si>
  <si>
    <t>12.09.2021 11:54:04</t>
  </si>
  <si>
    <t>12.09.2021 15:18:07</t>
  </si>
  <si>
    <t>DM-2/TR-25 35-26-M01353_956627548_956627548</t>
  </si>
  <si>
    <t>12.09.2021 11:56:31</t>
  </si>
  <si>
    <t>12.09.2021 16:55:38</t>
  </si>
  <si>
    <t>GÖKEYÜP TR-6(DEMİRTEPE) 45-78-M00800_49203188_56387691_56387691</t>
  </si>
  <si>
    <t>12.09.2021 12:02:31</t>
  </si>
  <si>
    <t>12.09.2021 13:42:42</t>
  </si>
  <si>
    <t>KABAZLI KÖK 45-78-M00675_TAYTAN OFİS YENİ GİRİŞ 1/0 HAT M06_65971500</t>
  </si>
  <si>
    <t>12.09.2021 12:02:45</t>
  </si>
  <si>
    <t>12.09.2021 12:03:25</t>
  </si>
  <si>
    <t>ASARLIK TR-8 35-28-M00182_8546529_56374195_56374195</t>
  </si>
  <si>
    <t>12.09.2021 12:07:12</t>
  </si>
  <si>
    <t>12.09.2021 14:35:27</t>
  </si>
  <si>
    <t>KARAHALİLLİ TR-4 35-20-L00372_B_56361100_56361100</t>
  </si>
  <si>
    <t>12.09.2021 12:09:00</t>
  </si>
  <si>
    <t>12.09.2021 14:44:43</t>
  </si>
  <si>
    <t>KUYUCAK DM 35-27-M00273_ESKİ ÇAMBEL M02_72164174</t>
  </si>
  <si>
    <t>12.09.2021 12:14:20</t>
  </si>
  <si>
    <t>12.09.2021 13:46:56</t>
  </si>
  <si>
    <t>YUKARI KIZILCA TR-1 35-27-L00051_953118535_953118535</t>
  </si>
  <si>
    <t>12.09.2021 12:15:29</t>
  </si>
  <si>
    <t>12.09.2021 15:00:21</t>
  </si>
  <si>
    <t>L-58 HAVACILAR SİTESİ 35-14-L00058_956652601_956652601</t>
  </si>
  <si>
    <t>12.09.2021 12:17:40</t>
  </si>
  <si>
    <t>12.09.2021 14:02:33</t>
  </si>
  <si>
    <t>SELENDİ TR-12 45-81-M00012_A_56401316_56401316</t>
  </si>
  <si>
    <t>12.09.2021 12:18:37</t>
  </si>
  <si>
    <t>12.09.2021 15:47:20</t>
  </si>
  <si>
    <t>KAYMAKÇI TR-12 35-15-M00249_950397305_950397305</t>
  </si>
  <si>
    <t>12.09.2021 12:30:59</t>
  </si>
  <si>
    <t>12.09.2021 13:54:46</t>
  </si>
  <si>
    <t>KIZILÇUKUR TR-2 45-79-M00472_B_56387430_56387430</t>
  </si>
  <si>
    <t>12.09.2021 12:31:58</t>
  </si>
  <si>
    <t>12.09.2021 15:09:39</t>
  </si>
  <si>
    <t>MUSTAFA ŞENTÜRK SULAMA GRUBU 35-29-L00393_955212072_955212072</t>
  </si>
  <si>
    <t>12.09.2021 12:36:00</t>
  </si>
  <si>
    <t>12.09.2021 14:07:19</t>
  </si>
  <si>
    <t>TR-76 45-77-L00076_945493675_945493675</t>
  </si>
  <si>
    <t>12.09.2021 12:37:11</t>
  </si>
  <si>
    <t>12.09.2021 13:53:09</t>
  </si>
  <si>
    <t>L-56 HUZURKENT 35-14-L00056_956640434_956640434</t>
  </si>
  <si>
    <t>12.09.2021 12:38:41</t>
  </si>
  <si>
    <t>12.09.2021 14:31:33</t>
  </si>
  <si>
    <t>VİLLAKENT TR-3 35-28-M00389_B TR3B1_5916818</t>
  </si>
  <si>
    <t>12.09.2021 12:44:00</t>
  </si>
  <si>
    <t>12.09.2021 12:58:38</t>
  </si>
  <si>
    <t>ÇERKEZ MAHMUDİYE KÖYÜ TR-1 45-71-M01095_45-71-M01095_2357180</t>
  </si>
  <si>
    <t>12.09.2021 12:51:11</t>
  </si>
  <si>
    <t>12.09.2021 14:18:50</t>
  </si>
  <si>
    <t>ÜÇPINAR TR-2 45-71-M00187_953217020_953217020</t>
  </si>
  <si>
    <t>12.09.2021 13:07:52</t>
  </si>
  <si>
    <t>12.09.2021 15:06:03</t>
  </si>
  <si>
    <t>ÇINARKÖY TR-33 35-27-M00033__66126442_66126442</t>
  </si>
  <si>
    <t>12.09.2021 13:14:55</t>
  </si>
  <si>
    <t>12.09.2021 15:28:18</t>
  </si>
  <si>
    <t>K-812 35-03-K00812_910375804_910375804</t>
  </si>
  <si>
    <t>12.09.2021 13:16:17</t>
  </si>
  <si>
    <t>12.09.2021 15:05:20</t>
  </si>
  <si>
    <t>12.09.2021 13:17:00</t>
  </si>
  <si>
    <t>12.09.2021 13:53:43</t>
  </si>
  <si>
    <t>DM-3 35-29-M00003_950337592_950337592</t>
  </si>
  <si>
    <t>12.09.2021 13:21:00</t>
  </si>
  <si>
    <t>12.09.2021 14:40:52</t>
  </si>
  <si>
    <t>12.09.2021 13:26:43</t>
  </si>
  <si>
    <t>12.09.2021 13:30:00</t>
  </si>
  <si>
    <t>12.09.2021 13:42:14</t>
  </si>
  <si>
    <t>12.09.2021 14:27:54</t>
  </si>
  <si>
    <t>GÖÇBEYLİ TR-3 35-16-M00018_47430352_56399320_56399320</t>
  </si>
  <si>
    <t>12.09.2021 13:48:00</t>
  </si>
  <si>
    <t>12.09.2021 14:36:47</t>
  </si>
  <si>
    <t>L-272 35-18-L00272_950445149_950445149</t>
  </si>
  <si>
    <t>12.09.2021 13:49:05</t>
  </si>
  <si>
    <t>12.09.2021 14:50:31</t>
  </si>
  <si>
    <t>GEDİK TR-1 35-31-L00135_47845282_56391876_56391876</t>
  </si>
  <si>
    <t>12.09.2021 13:53:25</t>
  </si>
  <si>
    <t>12.09.2021 18:41:47</t>
  </si>
  <si>
    <t>KAPAKLI TR-7 45-72-M00314_C_56394719_56394719</t>
  </si>
  <si>
    <t>12.09.2021 14:15:03</t>
  </si>
  <si>
    <t>12.09.2021 16:30:37</t>
  </si>
  <si>
    <t>K-819 35-01-K00819_910459514_910459514</t>
  </si>
  <si>
    <t>12.09.2021 14:18:32</t>
  </si>
  <si>
    <t>12.09.2021 15:47:14</t>
  </si>
  <si>
    <t>GÖKKAYA TR-1 45-84-L00018_C_56405253_56405253</t>
  </si>
  <si>
    <t>12.09.2021 14:18:55</t>
  </si>
  <si>
    <t>12.09.2021 16:30:02</t>
  </si>
  <si>
    <t>TR-32 35-16-L00032_C_56352810_56352810</t>
  </si>
  <si>
    <t>12.09.2021 14:29:00</t>
  </si>
  <si>
    <t>12.09.2021 14:59:00</t>
  </si>
  <si>
    <t>TR-15 ( M-715) 35-30-M00715_955298060_955298060</t>
  </si>
  <si>
    <t>12.09.2021 14:31:00</t>
  </si>
  <si>
    <t>12.09.2021 15:54:09</t>
  </si>
  <si>
    <t>RAHMANLAR TR-1 35-16-M00047_953310789_953310789</t>
  </si>
  <si>
    <t>12.09.2021 14:32:21</t>
  </si>
  <si>
    <t>12.09.2021 19:03:37</t>
  </si>
  <si>
    <t>TR-111 ZEYTİNALANI 35-19-L00111_95000546840_95000546840</t>
  </si>
  <si>
    <t>12.09.2021 14:40:06</t>
  </si>
  <si>
    <t>12.09.2021 18:56:17</t>
  </si>
  <si>
    <t>L-513 REİSDERE 35-18-L00513_950462626_950462626</t>
  </si>
  <si>
    <t>12.09.2021 14:42:08</t>
  </si>
  <si>
    <t>12.09.2021 15:38:18</t>
  </si>
  <si>
    <t>ÇANDARLI TR-1 35-30-M00001_955312458_955312458</t>
  </si>
  <si>
    <t>12.09.2021 14:42:14</t>
  </si>
  <si>
    <t>12.09.2021 20:01:34</t>
  </si>
  <si>
    <t>ASARLIK TR-8 35-28-M00182_10902933_56374160_56374160</t>
  </si>
  <si>
    <t>12.09.2021 14:48:26</t>
  </si>
  <si>
    <t>12.09.2021 19:11:28</t>
  </si>
  <si>
    <t>TR-70 35-30-L00070_955328479_955328479</t>
  </si>
  <si>
    <t>12.09.2021 14:59:56</t>
  </si>
  <si>
    <t>12.09.2021 18:23:59</t>
  </si>
  <si>
    <t>12.09.2021 15:20:24</t>
  </si>
  <si>
    <t>12.09.2021 15:50:49</t>
  </si>
  <si>
    <t>12.09.2021 15:31:25</t>
  </si>
  <si>
    <t>12.09.2021 15:55:33</t>
  </si>
  <si>
    <t>SÜLEYMANLI TR-3 35-28-M00726_DIREK TIPI TRAFO HUCRESI H01_2113785</t>
  </si>
  <si>
    <t>12.09.2021 15:32:15</t>
  </si>
  <si>
    <t>12.09.2021 17:07:04</t>
  </si>
  <si>
    <t>M.YILMAZ TAŞKIN VE ARK. T-SULAMA GRB. 35-13-L00126_DIREK TIPI TRAFO HUCRESI H01_2044502</t>
  </si>
  <si>
    <t>12.09.2021 15:48:18</t>
  </si>
  <si>
    <t>12.09.2021 16:39:48</t>
  </si>
  <si>
    <t>K-4327 35-04-K04327_C_56360072_56360072</t>
  </si>
  <si>
    <t>12.09.2021 15:55:02</t>
  </si>
  <si>
    <t>12.09.2021 18:33:25</t>
  </si>
  <si>
    <t>K-1395 35-08-K01395_A_56378142_56378142</t>
  </si>
  <si>
    <t>12.09.2021 16:03:15</t>
  </si>
  <si>
    <t>12.09.2021 19:52:40</t>
  </si>
  <si>
    <t>12.09.2021 16:06:46</t>
  </si>
  <si>
    <t>12.09.2021 17:07:28</t>
  </si>
  <si>
    <t>M-1006 35-03-M01006_910289144_910289144</t>
  </si>
  <si>
    <t>12.09.2021 16:09:26</t>
  </si>
  <si>
    <t>12.09.2021 17:07:46</t>
  </si>
  <si>
    <t>EMİRALEM TR-21 35-28-M00093_953394450_953394450</t>
  </si>
  <si>
    <t>12.09.2021 16:24:25</t>
  </si>
  <si>
    <t>12.09.2021 17:45:34</t>
  </si>
  <si>
    <t>KALEKÖY TR-2 35-31-L00235_956581743_956581743</t>
  </si>
  <si>
    <t>12.09.2021 16:33:28</t>
  </si>
  <si>
    <t>12.09.2021 19:05:30</t>
  </si>
  <si>
    <t>TR-131 35-15-M00131_48910122_56381622_56381622</t>
  </si>
  <si>
    <t>12.09.2021 16:33:53</t>
  </si>
  <si>
    <t>12.09.2021 18:11:25</t>
  </si>
  <si>
    <t>TİRE DM2/5 35-29-L00024_35-29-L00024_2372121</t>
  </si>
  <si>
    <t>12.09.2021 16:34:05</t>
  </si>
  <si>
    <t>12.09.2021 17:17:19</t>
  </si>
  <si>
    <t>M-1465 35-03-M01465_910553173_910553173</t>
  </si>
  <si>
    <t>12.09.2021 16:42:34</t>
  </si>
  <si>
    <t>12.09.2021 19:01:22</t>
  </si>
  <si>
    <t>SİYEKLİ KÖK 45-71-M00185_OSMANCALI M04_72256923</t>
  </si>
  <si>
    <t>12.09.2021 16:55:14</t>
  </si>
  <si>
    <t>12.09.2021 16:58:02</t>
  </si>
  <si>
    <t>AHMETLİ TR-13 MANDIRA 45-84-L00013_A_56407378_56407378</t>
  </si>
  <si>
    <t>12.09.2021 16:56:41</t>
  </si>
  <si>
    <t>12.09.2021 17:37:43</t>
  </si>
  <si>
    <t>12.09.2021 17:04:20</t>
  </si>
  <si>
    <t>12.09.2021 17:51:46</t>
  </si>
  <si>
    <t>ÇALTIDERE KÖK 35-17-M00231_ŞAKRAN M03_66291164</t>
  </si>
  <si>
    <t>12.09.2021 17:09:45</t>
  </si>
  <si>
    <t>12.09.2021 17:14:27</t>
  </si>
  <si>
    <t>EMİRALEM TR-3 35-28-M00503_953395612_953395612</t>
  </si>
  <si>
    <t>12.09.2021 17:19:33</t>
  </si>
  <si>
    <t>12.09.2021 18:51:14</t>
  </si>
  <si>
    <t>K-1395 35-08-K01395_35-08-K01395_42454527</t>
  </si>
  <si>
    <t>12.09.2021 17:23:55</t>
  </si>
  <si>
    <t>12.09.2021 18:04:00</t>
  </si>
  <si>
    <t>M-2826 35-02-M02826_99782412_99782412</t>
  </si>
  <si>
    <t>12.09.2021 17:28:12</t>
  </si>
  <si>
    <t>12.09.2021 18:55:50</t>
  </si>
  <si>
    <t>MEDİ KÖK 35-27-M00425_AKALAN M01_72165947</t>
  </si>
  <si>
    <t>12.09.2021 17:41:15</t>
  </si>
  <si>
    <t>12.09.2021 20:09:22</t>
  </si>
  <si>
    <t>TİRE TR-2 35-29-M00465_G G02b_66334184</t>
  </si>
  <si>
    <t>12.09.2021 17:41:53</t>
  </si>
  <si>
    <t>12.09.2021 19:21:35</t>
  </si>
  <si>
    <t>12.09.2021 17:50:51</t>
  </si>
  <si>
    <t>12.09.2021 19:54:43</t>
  </si>
  <si>
    <t>ALAŞEHİR TM 45-73-A00001_KEMALİYE-2 M20_2312685</t>
  </si>
  <si>
    <t>12.09.2021 18:24:17</t>
  </si>
  <si>
    <t>12.09.2021 18:29:37</t>
  </si>
  <si>
    <t>MAVİKENT TR-4 35-30-M00134_35-30-M00134_2374871</t>
  </si>
  <si>
    <t>12.09.2021 18:36:24</t>
  </si>
  <si>
    <t>12.09.2021 20:33:21</t>
  </si>
  <si>
    <t>12.09.2021 18:38:38</t>
  </si>
  <si>
    <t>12.09.2021 18:42:19</t>
  </si>
  <si>
    <t>YAĞCILAR TR-1 35-19-M00226_956673363_956673363</t>
  </si>
  <si>
    <t>12.09.2021 19:02:50</t>
  </si>
  <si>
    <t>12.09.2021 19:54:49</t>
  </si>
  <si>
    <t>İĞDECİK TR-5 45-71-M00079_953203678_953203678</t>
  </si>
  <si>
    <t>12.09.2021 19:07:00</t>
  </si>
  <si>
    <t>12.09.2021 20:18:04</t>
  </si>
  <si>
    <t>KOCAKUZ TR-1 45-81-M00268_B_75311979_75311979</t>
  </si>
  <si>
    <t>12.09.2021 19:11:11</t>
  </si>
  <si>
    <t>12.09.2021 20:41:58</t>
  </si>
  <si>
    <t>ÇAPAK KÖK 35-26-M00435_HatBaşıAyırıcı_79961296 M05_79961296</t>
  </si>
  <si>
    <t>12.09.2021 19:19:30</t>
  </si>
  <si>
    <t>12.09.2021 20:13:18</t>
  </si>
  <si>
    <t>12.09.2021 19:22:00</t>
  </si>
  <si>
    <t>12.09.2021 20:13:00</t>
  </si>
  <si>
    <t>12.09.2021 19:26:06</t>
  </si>
  <si>
    <t>12.09.2021 20:22:13</t>
  </si>
  <si>
    <t>12.09.2021 19:57:00</t>
  </si>
  <si>
    <t>12.09.2021 20:07:00</t>
  </si>
  <si>
    <t>SULUDERE TR-14 35-31-L00393_956589192_956589192</t>
  </si>
  <si>
    <t>12.09.2021 19:58:39</t>
  </si>
  <si>
    <t>12.09.2021 22:02:02</t>
  </si>
  <si>
    <t>ÇAPAK KÖK 35-26-M00435_DAĞKIZILCA-2 GİRİŞ M04_66033226</t>
  </si>
  <si>
    <t>12.09.2021 19:59:05</t>
  </si>
  <si>
    <t>12.09.2021 20:05:00</t>
  </si>
  <si>
    <t>M-1325 35-03-M01325_910929803_910929803</t>
  </si>
  <si>
    <t>12.09.2021 20:00:25</t>
  </si>
  <si>
    <t>12.09.2021 22:21:09</t>
  </si>
  <si>
    <t>ÖRSELLİ KÖYÜ TR-1 45-71-M01685_43175952_56384146_56384146</t>
  </si>
  <si>
    <t>12.09.2021 20:11:44</t>
  </si>
  <si>
    <t>13.09.2021 00:01:00</t>
  </si>
  <si>
    <t>KAHRAMANDERE İM 35-10-A00002_KÖYLER L04_2101673</t>
  </si>
  <si>
    <t>12.09.2021 20:20:00</t>
  </si>
  <si>
    <t>TİRE TR-2 35-29-M00465_950340346_950340346</t>
  </si>
  <si>
    <t>12.09.2021 20:13:38</t>
  </si>
  <si>
    <t>12.09.2021 21:33:39</t>
  </si>
  <si>
    <t>KAVAKLIDERE TR-19 45-73-M01013_B_56384980_56384980</t>
  </si>
  <si>
    <t>12.09.2021 20:21:44</t>
  </si>
  <si>
    <t>12.09.2021 22:13:46</t>
  </si>
  <si>
    <t>TR-2/37 45-72-L00037_956497077_956497077</t>
  </si>
  <si>
    <t>12.09.2021 20:32:08</t>
  </si>
  <si>
    <t>12.09.2021 21:44:19</t>
  </si>
  <si>
    <t>ÇANDARLI TATİL KÖYÜ KÖK-11 35-30-M00079_ÇANDARLI TATİL KÖYÜ M04_72085968</t>
  </si>
  <si>
    <t>12.09.2021 20:38:00</t>
  </si>
  <si>
    <t>12.09.2021 21:49:08</t>
  </si>
  <si>
    <t>BAHÇELİ  AR ÇİFTLİĞİ TR2 35-30-L00146_C_56404420_56404420</t>
  </si>
  <si>
    <t>12.09.2021 21:05:58</t>
  </si>
  <si>
    <t>12.09.2021 23:45:25</t>
  </si>
  <si>
    <t>İSMETİYE TR-1 45-73-M00994_B_56403976_56403976</t>
  </si>
  <si>
    <t>12.09.2021 21:14:37</t>
  </si>
  <si>
    <t>12.09.2021 23:51:37</t>
  </si>
  <si>
    <t>M-2605 YELKİ DM 35-10-M02605_TEOS GES M05_2035520</t>
  </si>
  <si>
    <t>12.09.2021 21:19:52</t>
  </si>
  <si>
    <t>12.09.2021 22:20:25</t>
  </si>
  <si>
    <t>YİĞİTLER TR-1 35-27-L00225_98696640_98696640</t>
  </si>
  <si>
    <t>12.09.2021 21:38:53</t>
  </si>
  <si>
    <t>12.09.2021 23:37:56</t>
  </si>
  <si>
    <t>PANCAR KÖK 35-26-M00891_BULGURCA OĞLANANASI M03_2123367</t>
  </si>
  <si>
    <t>12.09.2021 21:55:32</t>
  </si>
  <si>
    <t>12.09.2021 22:45:29</t>
  </si>
  <si>
    <t>MURADİYE TR-2/B (23 NİSAN PARKI) 45-71-M01852_953221129_953221129</t>
  </si>
  <si>
    <t>12.09.2021 22:19:38</t>
  </si>
  <si>
    <t>13.09.2021 00:59:15</t>
  </si>
  <si>
    <t>GÜMÜLDÜR M-32 35-25-M00032_955262890_955262890</t>
  </si>
  <si>
    <t>13.09.2021 00:18:08</t>
  </si>
  <si>
    <t>13.09.2021 00:49:48</t>
  </si>
  <si>
    <t>SARIGÖL DM 45-79-M00069_SELİMİYE FİDERİ M18_2076606</t>
  </si>
  <si>
    <t>13.09.2021 01:00:01</t>
  </si>
  <si>
    <t>13.09.2021 01:00:54</t>
  </si>
  <si>
    <t>SARIGÖL DM 45-79-M00069_SELİMİYE FİDERİ M18_2076607</t>
  </si>
  <si>
    <t>13.09.2021 01:01:16</t>
  </si>
  <si>
    <t>13.09.2021 01:01:46</t>
  </si>
  <si>
    <t>13.09.2021 01:02:46</t>
  </si>
  <si>
    <t>13.09.2021 01:04:38</t>
  </si>
  <si>
    <t>ÇAYAĞZI KÖK 35-31-L00259_ÇAYAGZI L05_2113765</t>
  </si>
  <si>
    <t>13.09.2021 01:07:58</t>
  </si>
  <si>
    <t>13.09.2021 01:09:56</t>
  </si>
  <si>
    <t>K-4833 35-01-K04833_912396385_912396385</t>
  </si>
  <si>
    <t>13.09.2021 01:28:05</t>
  </si>
  <si>
    <t>13.09.2021 03:47:07</t>
  </si>
  <si>
    <t>K-2984 35-03-K02984_K-737 K03_41913726</t>
  </si>
  <si>
    <t>13.09.2021 02:02:00</t>
  </si>
  <si>
    <t>13.09.2021 02:05:28</t>
  </si>
  <si>
    <t>SARNIÇ İM 35-08-A00005_SARNIÇ-9 K09_2049275</t>
  </si>
  <si>
    <t>13.09.2021 02:42:12</t>
  </si>
  <si>
    <t>13.09.2021 03:33:14</t>
  </si>
  <si>
    <t>TR-27 35-17-M00027__56354961_56354961</t>
  </si>
  <si>
    <t>13.09.2021 03:05:21</t>
  </si>
  <si>
    <t>13.09.2021 04:16:11</t>
  </si>
  <si>
    <t>13.09.2021 03:58:05</t>
  </si>
  <si>
    <t>13.09.2021 03:59:14</t>
  </si>
  <si>
    <t>KAHRAMANDERE İM 35-10-A00002_ORUÇ REİS K04_2101987</t>
  </si>
  <si>
    <t>13.09.2021 04:42:18</t>
  </si>
  <si>
    <t>13.09.2021 05:23:04</t>
  </si>
  <si>
    <t>K-4568 35-10-K04568_K-1971 K02_47774371</t>
  </si>
  <si>
    <t>Yabani Hayvan Teması</t>
  </si>
  <si>
    <t>13.09.2021 05:26:19</t>
  </si>
  <si>
    <t>13.09.2021 06:05:59</t>
  </si>
  <si>
    <t>ÇİNİLİKÖY TR1 35-27-L00078_A_56369212_56369212</t>
  </si>
  <si>
    <t>13.09.2021 06:31:39</t>
  </si>
  <si>
    <t>13.09.2021 07:25:06</t>
  </si>
  <si>
    <t>13.09.2021 06:41:16</t>
  </si>
  <si>
    <t>13.09.2021 08:46:25</t>
  </si>
  <si>
    <t>13.09.2021 07:35:06</t>
  </si>
  <si>
    <t>13.09.2021 08:28:39</t>
  </si>
  <si>
    <t>OKLUİSA KÖK 45-81-M00046_KAZIKLI GRUP M05_71994465</t>
  </si>
  <si>
    <t>13.09.2021 07:38:16</t>
  </si>
  <si>
    <t>13.09.2021 08:58:03</t>
  </si>
  <si>
    <t>M-1907 35-02-M01907_A A2B_5886765</t>
  </si>
  <si>
    <t>13.09.2021 08:19:11</t>
  </si>
  <si>
    <t>13.09.2021 12:04:33</t>
  </si>
  <si>
    <t>TİRE TR-2 35-29-M00465_950340266_950340266</t>
  </si>
  <si>
    <t>13.09.2021 08:20:57</t>
  </si>
  <si>
    <t>13.09.2021 10:52:25</t>
  </si>
  <si>
    <t>ARMUTLU DM-2/TR-28 (ESKİ TR-2) 35-27-L00002_98994636_98994636</t>
  </si>
  <si>
    <t>13.09.2021 08:22:00</t>
  </si>
  <si>
    <t>13.09.2021 15:59:18</t>
  </si>
  <si>
    <t>İSMAİL ARMAĞAN TR 35-27-L00186_35-27-L00186_2366738</t>
  </si>
  <si>
    <t>13.09.2021 08:29:51</t>
  </si>
  <si>
    <t>13.09.2021 18:09:47</t>
  </si>
  <si>
    <t>AKTEPE TR-1 35-32-L00115_B_56390389_56390389</t>
  </si>
  <si>
    <t>13.09.2021 08:46:00</t>
  </si>
  <si>
    <t>13.09.2021 13:05:11</t>
  </si>
  <si>
    <t>TR-34 35-27-M00034_TR-41 M04_72208985</t>
  </si>
  <si>
    <t>13.09.2021 08:47:06</t>
  </si>
  <si>
    <t>13.09.2021 09:18:05</t>
  </si>
  <si>
    <t>BÖLCEK DM 35-16-M00153_BÖLCEK M01_72044971</t>
  </si>
  <si>
    <t>13.09.2021 08:48:38</t>
  </si>
  <si>
    <t>13.09.2021 08:49:26</t>
  </si>
  <si>
    <t>K-1117 35-08-K01117_910202027_910202027</t>
  </si>
  <si>
    <t>13.09.2021 08:49:00</t>
  </si>
  <si>
    <t>13.09.2021 09:43:21</t>
  </si>
  <si>
    <t>DAMLACIK TR-2 35-27-M00860_DIREK TIPI TRAFO HUCRESI H01_2099825</t>
  </si>
  <si>
    <t>13.09.2021 08:51:02</t>
  </si>
  <si>
    <t>13.09.2021 09:51:50</t>
  </si>
  <si>
    <t>13.09.2021 08:55:11</t>
  </si>
  <si>
    <t>13.09.2021 17:03:49</t>
  </si>
  <si>
    <t>TR-81 45-78-L00081_TR-83 L02_65914890</t>
  </si>
  <si>
    <t>13.09.2021 08:59:10</t>
  </si>
  <si>
    <t>13.09.2021 13:32:22</t>
  </si>
  <si>
    <t>M-1523 35-08-M01523_915057406_915057406</t>
  </si>
  <si>
    <t>13.09.2021 08:59:36</t>
  </si>
  <si>
    <t>13.09.2021 12:13:55</t>
  </si>
  <si>
    <t>ÇAMLIYURT TR-1 45-80-M00071_45-80-M00071_2370282</t>
  </si>
  <si>
    <t>13.09.2021 09:00:16</t>
  </si>
  <si>
    <t>13.09.2021 17:57:16</t>
  </si>
  <si>
    <t>M-1014 35-03-M01014_TRAFO M03_41927308</t>
  </si>
  <si>
    <t>13.09.2021 09:03:56</t>
  </si>
  <si>
    <t>13.09.2021 17:13:57</t>
  </si>
  <si>
    <t>13.09.2021 09:04:51</t>
  </si>
  <si>
    <t>13.09.2021 17:12:46</t>
  </si>
  <si>
    <t>KINIK ORGANİZE DM 35-24-M00208_KOCAÖMERLİ KÖYLER M03_72108411</t>
  </si>
  <si>
    <t>13.09.2021 09:05:37</t>
  </si>
  <si>
    <t>13.09.2021 14:01:18</t>
  </si>
  <si>
    <t>K-1060 35-01-K01060_911383078_911383078</t>
  </si>
  <si>
    <t>13.09.2021 09:06:12</t>
  </si>
  <si>
    <t>13.09.2021 13:17:19</t>
  </si>
  <si>
    <t>TİRE SANAYİ TR-3 35-29-L00020_35-29-L00020_2363155</t>
  </si>
  <si>
    <t>13.09.2021 09:06:40</t>
  </si>
  <si>
    <t>13.09.2021 18:17:03</t>
  </si>
  <si>
    <t>KARABURUN TR-1/15 35-21-L00019_953360272_953360272</t>
  </si>
  <si>
    <t>13.09.2021 09:07:07</t>
  </si>
  <si>
    <t>13.09.2021 10:08:48</t>
  </si>
  <si>
    <t>13.09.2021 09:11:36</t>
  </si>
  <si>
    <t>13.09.2021 17:18:08</t>
  </si>
  <si>
    <t>13.09.2021 09:15:57</t>
  </si>
  <si>
    <t>13.09.2021 09:26:00</t>
  </si>
  <si>
    <t>OĞLANANASI TR-5 KÖK 35-22-M00092_OĞLANANASI TR-7/TR-8/TR-9 M02_72111090</t>
  </si>
  <si>
    <t>13.09.2021 09:25:00</t>
  </si>
  <si>
    <t>IŞIKLAR TM 35-02-A00006_CUMAOVASI-1 M06_2307647</t>
  </si>
  <si>
    <t>13.09.2021 09:16:02</t>
  </si>
  <si>
    <t>13.09.2021 09:24:47</t>
  </si>
  <si>
    <t>ZEYTİNKÖY KÖK 35-13-L00065_YONCAKÖY L05_2328209</t>
  </si>
  <si>
    <t>13.09.2021 09:18:02</t>
  </si>
  <si>
    <t>13.09.2021 17:24:23</t>
  </si>
  <si>
    <t>M-324 35-02-M00324_99551239_99551239</t>
  </si>
  <si>
    <t>13.09.2021 09:22:03</t>
  </si>
  <si>
    <t>13.09.2021 10:45:10</t>
  </si>
  <si>
    <t>AŞAĞI KIZILCA TR-1 35-27-L00045_DIREK TIPI TRAFO HUCRESI H01_2048112</t>
  </si>
  <si>
    <t>13.09.2021 09:22:06</t>
  </si>
  <si>
    <t>13.09.2021 11:59:25</t>
  </si>
  <si>
    <t>TEKBIÇAKLAR TR-3 35-31-L00241_35-31-L00241_2365455</t>
  </si>
  <si>
    <t>13.09.2021 09:24:06</t>
  </si>
  <si>
    <t>13.09.2021 17:48:15</t>
  </si>
  <si>
    <t>13.09.2021 09:25:33</t>
  </si>
  <si>
    <t>13.09.2021 17:02:20</t>
  </si>
  <si>
    <t>BARUTÇU TR-1 35-13-L00070_946424100_946424100</t>
  </si>
  <si>
    <t>13.09.2021 09:26:45</t>
  </si>
  <si>
    <t>13.09.2021 10:59:02</t>
  </si>
  <si>
    <t>ÇIRPI TR-1/3 35-20-M00003_955192643_955192643</t>
  </si>
  <si>
    <t>13.09.2021 09:26:57</t>
  </si>
  <si>
    <t>13.09.2021 11:06:21</t>
  </si>
  <si>
    <t>TR-153 (DM-2/43) 35-16-L00153_TR-108 L01_60225122</t>
  </si>
  <si>
    <t>13.09.2021 09:30:17</t>
  </si>
  <si>
    <t>13.09.2021 10:54:53</t>
  </si>
  <si>
    <t>K-737 35-03-K00737_TRAFO K04_41916099</t>
  </si>
  <si>
    <t>13.09.2021 09:31:54</t>
  </si>
  <si>
    <t>13.09.2021 13:03:59</t>
  </si>
  <si>
    <t>DERBENT ALTI TST KÖK 45-83-M00127_DERBENT TARIMSAL SULAMA M04_72202003</t>
  </si>
  <si>
    <t>13.09.2021 09:33:40</t>
  </si>
  <si>
    <t>13.09.2021 10:57:07</t>
  </si>
  <si>
    <t>13.09.2021 09:33:53</t>
  </si>
  <si>
    <t>13.09.2021 17:15:04</t>
  </si>
  <si>
    <t>13.09.2021 09:33:56</t>
  </si>
  <si>
    <t>13.09.2021 13:00:35</t>
  </si>
  <si>
    <t>13.09.2021 09:35:00</t>
  </si>
  <si>
    <t>13.09.2021 10:47:17</t>
  </si>
  <si>
    <t>OĞLANANASI TR-7 35-22-M00260_DIREK TIPI TRAFO HUCRESI H01_2112507</t>
  </si>
  <si>
    <t>13.09.2021 09:36:07</t>
  </si>
  <si>
    <t>13.09.2021 10:40:55</t>
  </si>
  <si>
    <t>NOHUTALAN TR-2 35-19-M00258_A_56355018_56355018</t>
  </si>
  <si>
    <t>13.09.2021 09:36:49</t>
  </si>
  <si>
    <t>13.09.2021 16:57:34</t>
  </si>
  <si>
    <t>YUKARI KIZILCA TR-4 35-27-L00054_B_56367916_56367916</t>
  </si>
  <si>
    <t>13.09.2021 09:37:29</t>
  </si>
  <si>
    <t>13.09.2021 16:13:42</t>
  </si>
  <si>
    <t>BERGAMA İM-2 35-16-A00002_KÖYLER(ÇAMKÖY) L12_2055212</t>
  </si>
  <si>
    <t>13.09.2021 09:39:12</t>
  </si>
  <si>
    <t>13.09.2021 11:26:30</t>
  </si>
  <si>
    <t>ALİAĞA TR-43 DM 35-17-M00043_HatBaşıAyırıcı_72727542 M13_72727542</t>
  </si>
  <si>
    <t>13.09.2021 09:42:07</t>
  </si>
  <si>
    <t>13.09.2021 10:54:54</t>
  </si>
  <si>
    <t>KABAAĞAÇ TR-1 35-20-L00286_DIREK TIPI TRAFO HUCRESI H01_2045461</t>
  </si>
  <si>
    <t>13.09.2021 09:43:27</t>
  </si>
  <si>
    <t>13.09.2021 17:28:22</t>
  </si>
  <si>
    <t>TR-33 35-19-M00033_956662934_956662934</t>
  </si>
  <si>
    <t>13.09.2021 09:48:01</t>
  </si>
  <si>
    <t>13.09.2021 12:49:14</t>
  </si>
  <si>
    <t>13.09.2021 09:48:18</t>
  </si>
  <si>
    <t>13.09.2021 17:21:42</t>
  </si>
  <si>
    <t>AŞAĞIÇOBANİSA KÖK 45-71-M00096_AŞAĞIÇOBANİSA TR-3 M06_2321776</t>
  </si>
  <si>
    <t>13.09.2021 09:48:46</t>
  </si>
  <si>
    <t>13.09.2021 12:01:04</t>
  </si>
  <si>
    <t>BOZDAĞ TR-8 35-15-L00287_C_56361898_56361898</t>
  </si>
  <si>
    <t>13.09.2021 09:50:39</t>
  </si>
  <si>
    <t>13.09.2021 13:09:19</t>
  </si>
  <si>
    <t>SARUHANLI TR-6/B 45-80-M03001_956561537_956561537</t>
  </si>
  <si>
    <t>13.09.2021 09:50:59</t>
  </si>
  <si>
    <t>13.09.2021 14:12:13</t>
  </si>
  <si>
    <t>ÜÇYOL KÖK 45-82-M00128_URUZLAR GES M06_2090645</t>
  </si>
  <si>
    <t>13.09.2021 09:53:13</t>
  </si>
  <si>
    <t>13.09.2021 15:58:41</t>
  </si>
  <si>
    <t>YENİ ŞAKRAN TR-11 35-17-M00211_35-17-M00211_2361722</t>
  </si>
  <si>
    <t>13.09.2021 09:53:41</t>
  </si>
  <si>
    <t>13.09.2021 10:22:37</t>
  </si>
  <si>
    <t>DAMLACIK TR 1 35-27-M00346_DIREK TIPI TRAFO HUCRESI H01_2052371</t>
  </si>
  <si>
    <t>13.09.2021 09:58:00</t>
  </si>
  <si>
    <t>13.09.2021 16:59:40</t>
  </si>
  <si>
    <t>TR-131 35-19-L00131_956694881_956694881</t>
  </si>
  <si>
    <t>13.09.2021 10:00:48</t>
  </si>
  <si>
    <t>13.09.2021 10:00:56</t>
  </si>
  <si>
    <t>13.09.2021 13:48:37</t>
  </si>
  <si>
    <t>13.09.2021 10:01:20</t>
  </si>
  <si>
    <t>13.09.2021 10:58:29</t>
  </si>
  <si>
    <t>KÖPRÜBAŞI TR-3 DAMLAR MAH. 45-86-M00003_A_56398082_56398082</t>
  </si>
  <si>
    <t>13.09.2021 10:01:22</t>
  </si>
  <si>
    <t>13.09.2021 10:54:25</t>
  </si>
  <si>
    <t>DM-12/05 45-71-M00587_45-71-M00587_72089681</t>
  </si>
  <si>
    <t>13.09.2021 10:07:47</t>
  </si>
  <si>
    <t>13.09.2021 11:20:06</t>
  </si>
  <si>
    <t>L-298 35-18-L00298_7491204_56369143_56369143</t>
  </si>
  <si>
    <t>13.09.2021 10:14:24</t>
  </si>
  <si>
    <t>13.09.2021 11:26:01</t>
  </si>
  <si>
    <t>PEHLİVANLAR KÖK 35-27-M00091_ALİ ÖZŞAHİNLER SULAMA M02_72176919</t>
  </si>
  <si>
    <t>13.09.2021 10:17:00</t>
  </si>
  <si>
    <t>13.09.2021 10:36:13</t>
  </si>
  <si>
    <t>TOKMAKLI KÖYÜ TR-1 45-86-M00190_DIREK TIPI TRAFO HUCRESI H01_2093265</t>
  </si>
  <si>
    <t>13.09.2021 10:17:17</t>
  </si>
  <si>
    <t>13.09.2021 11:36:56</t>
  </si>
  <si>
    <t>M-2909 35-02-M02909_913654792_913654792</t>
  </si>
  <si>
    <t>13.09.2021 10:22:03</t>
  </si>
  <si>
    <t>13.09.2021 11:43:06</t>
  </si>
  <si>
    <t>TR-90 35-15-M00359_950360401_950360401</t>
  </si>
  <si>
    <t>13.09.2021 10:25:10</t>
  </si>
  <si>
    <t>13.09.2021 13:12:06</t>
  </si>
  <si>
    <t>TR-1-5/9 35-20-L00053_955211406_955211406</t>
  </si>
  <si>
    <t>13.09.2021 10:29:34</t>
  </si>
  <si>
    <t>13.09.2021 12:32:15</t>
  </si>
  <si>
    <t>GÜMÜLDÜR M-4 35-25-M00004_955260210_955260210</t>
  </si>
  <si>
    <t>13.09.2021 10:33:23</t>
  </si>
  <si>
    <t>13.09.2021 14:07:04</t>
  </si>
  <si>
    <t>HALİM İNMEZ SULAMA GRUBU 35-29-L00231_35-29-L00231_2372131</t>
  </si>
  <si>
    <t>13.09.2021 10:37:16</t>
  </si>
  <si>
    <t>13.09.2021 12:53:27</t>
  </si>
  <si>
    <t>HARMANDALI DM-3 (M-211) 35-09-M00211_M-2781 M03_45384129</t>
  </si>
  <si>
    <t>13.09.2021 10:43:16</t>
  </si>
  <si>
    <t>13.09.2021 11:04:35</t>
  </si>
  <si>
    <t>13.09.2021 10:44:09</t>
  </si>
  <si>
    <t>13.09.2021 11:29:01</t>
  </si>
  <si>
    <t>KAYALIOĞLU TARIMSAL SULAMA TR-3 45-72-L00650_45-72-L00650_2362407</t>
  </si>
  <si>
    <t>13.09.2021 10:45:00</t>
  </si>
  <si>
    <t>13.09.2021 12:27:47</t>
  </si>
  <si>
    <t>M-1664 35-03-M01664_910755181_910755181</t>
  </si>
  <si>
    <t>13.09.2021 10:49:00</t>
  </si>
  <si>
    <t>13.09.2021 17:34:24</t>
  </si>
  <si>
    <t>ATAKÖY OVA TR-1 35-22-M00182_DIREK TIPI TRAFO HUCRESI H01_2126874</t>
  </si>
  <si>
    <t>13.09.2021 10:52:33</t>
  </si>
  <si>
    <t>13.09.2021 12:07:11</t>
  </si>
  <si>
    <t>GÜLBAHÇE İM 35-19-A00006_BALIKLIOVA L03_72213969</t>
  </si>
  <si>
    <t>13.09.2021 10:53:56</t>
  </si>
  <si>
    <t>13.09.2021 11:45:04</t>
  </si>
  <si>
    <t>13.09.2021 10:56:54</t>
  </si>
  <si>
    <t>13.09.2021 11:13:17</t>
  </si>
  <si>
    <t>KARAOĞLANLI TR-1 KÖK 45-71-M00091_ŞEHİR İÇİ ÇIKIŞ M02_61195438</t>
  </si>
  <si>
    <t>13.09.2021 10:58:28</t>
  </si>
  <si>
    <t>13.09.2021 11:19:00</t>
  </si>
  <si>
    <t>NURİYE DM 45-80-M00090_AKHİSAR-2 M03_72194531</t>
  </si>
  <si>
    <t>13.09.2021 11:04:38</t>
  </si>
  <si>
    <t>13.09.2021 12:17:02</t>
  </si>
  <si>
    <t>ÇAYBAŞI DM-1/TR-7 35-26-L00210_35-26-L00210_2347030</t>
  </si>
  <si>
    <t>13.09.2021 11:05:57</t>
  </si>
  <si>
    <t>13.09.2021 12:05:46</t>
  </si>
  <si>
    <t>13.09.2021 11:08:02</t>
  </si>
  <si>
    <t>13.09.2021 12:38:34</t>
  </si>
  <si>
    <t>TR-1/4-A 45-72-M00130_956495238_956495238</t>
  </si>
  <si>
    <t>13.09.2021 11:13:12</t>
  </si>
  <si>
    <t>13.09.2021 16:05:23</t>
  </si>
  <si>
    <t>HALİL TAŞPINAR VE ARK. T-SULAMA GRB. 35-13-L00092_DIREK TIPI TRAFO HUCRESI H01_2042168</t>
  </si>
  <si>
    <t>13.09.2021 11:16:07</t>
  </si>
  <si>
    <t>13.09.2021 13:53:29</t>
  </si>
  <si>
    <t>YENİ ŞAKRAN TR-7 35-17-M00207_5656204_56355487_56355487</t>
  </si>
  <si>
    <t>13.09.2021 11:18:00</t>
  </si>
  <si>
    <t>13.09.2021 11:45:41</t>
  </si>
  <si>
    <t>ÖZDERE ORTA MAHALLE DM (M-1) 35-25-M00120_ORTA MAHALLE M-6(SAHİL) M05_72127203</t>
  </si>
  <si>
    <t>13.09.2021 11:18:36</t>
  </si>
  <si>
    <t>13.09.2021 11:39:25</t>
  </si>
  <si>
    <t>EMİRALEM TR-3 35-28-M00503_953394465_953394465</t>
  </si>
  <si>
    <t>13.09.2021 11:18:59</t>
  </si>
  <si>
    <t>13.09.2021 12:17:37</t>
  </si>
  <si>
    <t>DM-13/13 45-71-M00319_A_56396198_56396198</t>
  </si>
  <si>
    <t>13.09.2021 11:20:00</t>
  </si>
  <si>
    <t>13.09.2021 13:05:43</t>
  </si>
  <si>
    <t>TR-38 35-19-L00038_8796182_56390362_56390362</t>
  </si>
  <si>
    <t>13.09.2021 11:29:00</t>
  </si>
  <si>
    <t>13.09.2021 13:22:59</t>
  </si>
  <si>
    <t>K-2779 35-02-K02779_913508796_913508796</t>
  </si>
  <si>
    <t>13.09.2021 11:31:30</t>
  </si>
  <si>
    <t>13.09.2021 12:32:01</t>
  </si>
  <si>
    <t>M-227 ORHANLI TEMESALTI-3 35-14-M00227_C_76896478_76896478</t>
  </si>
  <si>
    <t>13.09.2021 11:35:00</t>
  </si>
  <si>
    <t>13.09.2021 16:17:32</t>
  </si>
  <si>
    <t>TİRE DM-2/22 35-29-L00736_950328919_950328919</t>
  </si>
  <si>
    <t>13.09.2021 11:38:42</t>
  </si>
  <si>
    <t>13.09.2021 19:00:01</t>
  </si>
  <si>
    <t>BAŞIBÜYÜK TR-1 45-77-L00218_945495359_945495359</t>
  </si>
  <si>
    <t>13.09.2021 11:40:19</t>
  </si>
  <si>
    <t>13.09.2021 14:00:07</t>
  </si>
  <si>
    <t>ÇAKMAKLI TR-1 35-17-M00345_D_56365131_56365131</t>
  </si>
  <si>
    <t>13.09.2021 11:45:00</t>
  </si>
  <si>
    <t>13.09.2021 12:27:14</t>
  </si>
  <si>
    <t>CANYURT SİTESİ 35-30-M00289_D d1_42911856</t>
  </si>
  <si>
    <t>13.09.2021 11:47:12</t>
  </si>
  <si>
    <t>13.09.2021 13:38:59</t>
  </si>
  <si>
    <t>13.09.2021 11:57:02</t>
  </si>
  <si>
    <t>13.09.2021 12:41:40</t>
  </si>
  <si>
    <t>TR-6 45-77-L00006_45-77-L00006_2371772</t>
  </si>
  <si>
    <t>13.09.2021 11:57:16</t>
  </si>
  <si>
    <t>13.09.2021 12:21:58</t>
  </si>
  <si>
    <t>TR-6 45-77-L00006_95000038666_95000038666</t>
  </si>
  <si>
    <t>13.09.2021 12:06:17</t>
  </si>
  <si>
    <t>13.09.2021 15:13:34</t>
  </si>
  <si>
    <t>TR-2/29 45-83-L00029_955147213_955147213</t>
  </si>
  <si>
    <t>13.09.2021 12:06:30</t>
  </si>
  <si>
    <t>13.09.2021 16:00:10</t>
  </si>
  <si>
    <t>DM-12/04-B 45-71-M00580_45-71-M00580_2370391</t>
  </si>
  <si>
    <t>13.09.2021 12:17:34</t>
  </si>
  <si>
    <t>13.09.2021 13:59:53</t>
  </si>
  <si>
    <t>KESKİNOĞLU KÖK 45-80-M00107_ALİRIZA BEY/TR-37/TR-38 TARIMSAL SULAMA M01_72195169</t>
  </si>
  <si>
    <t>OG Klemens Arızası</t>
  </si>
  <si>
    <t>13.09.2021 12:22:49</t>
  </si>
  <si>
    <t>13.09.2021 14:17:45</t>
  </si>
  <si>
    <t>YAYLA KÖYÜ SULAMA 45-83-L00239_45-83-L00239_2361588</t>
  </si>
  <si>
    <t>13.09.2021 12:28:08</t>
  </si>
  <si>
    <t>13.09.2021 13:16:08</t>
  </si>
  <si>
    <t>YELKİ TR-4 35-10-L00004_C_56392446_56392446</t>
  </si>
  <si>
    <t>13.09.2021 12:38:00</t>
  </si>
  <si>
    <t>13.09.2021 14:02:09</t>
  </si>
  <si>
    <t>K-4306 35-09-K04306_915154317_915154317</t>
  </si>
  <si>
    <t>13.09.2021 12:38:15</t>
  </si>
  <si>
    <t>13.09.2021 18:08:52</t>
  </si>
  <si>
    <t>M-443 35-02-M00443_35-02-M00443_2356579</t>
  </si>
  <si>
    <t>13.09.2021 12:39:57</t>
  </si>
  <si>
    <t>13.09.2021 13:09:57</t>
  </si>
  <si>
    <t>M-2544 35-01-M02544_913467989_913467989</t>
  </si>
  <si>
    <t>13.09.2021 12:50:07</t>
  </si>
  <si>
    <t>13.09.2021 14:06:20</t>
  </si>
  <si>
    <t>DERBENT TR-6 45-83-L00411_955160414_955160414</t>
  </si>
  <si>
    <t>13.09.2021 12:56:37</t>
  </si>
  <si>
    <t>13.09.2021 14:33:27</t>
  </si>
  <si>
    <t>HALİLLER TR-10 35-31-L00189_47918559_56388209_56388209</t>
  </si>
  <si>
    <t>13.09.2021 13:00:22</t>
  </si>
  <si>
    <t>13.09.2021 14:09:58</t>
  </si>
  <si>
    <t>AYTEKİN KENTLİ ÖZEL TR 35-13-L00387Ö_DIREK TIPI TRAFO HUCRESI H01_2036461</t>
  </si>
  <si>
    <t>13.09.2021 13:02:46</t>
  </si>
  <si>
    <t>13.09.2021 15:37:02</t>
  </si>
  <si>
    <t>ÇAYBAŞI DM-1/10 35-26-L00214_ÇAYBAŞI DM-1/11 L02_65966258</t>
  </si>
  <si>
    <t>13.09.2021 13:05:08</t>
  </si>
  <si>
    <t>13.09.2021 14:31:09</t>
  </si>
  <si>
    <t>OSMANGAZİ İM 35-02-A00004_FATİH K20_2052159</t>
  </si>
  <si>
    <t>13.09.2021 13:08:36</t>
  </si>
  <si>
    <t>13.09.2021 13:50:31</t>
  </si>
  <si>
    <t>M-195 35-02-M00195_A_56360429_56360429</t>
  </si>
  <si>
    <t>13.09.2021 13:09:50</t>
  </si>
  <si>
    <t>13.09.2021 14:39:06</t>
  </si>
  <si>
    <t>M-1173 35-04-M01173_99782892_99782892</t>
  </si>
  <si>
    <t>13.09.2021 13:19:39</t>
  </si>
  <si>
    <t>13.09.2021 15:43:12</t>
  </si>
  <si>
    <t>13.09.2021 13:26:47</t>
  </si>
  <si>
    <t>13.09.2021 13:26:57</t>
  </si>
  <si>
    <t>K-3101 35-02-K03101_910544383_910544383</t>
  </si>
  <si>
    <t>13.09.2021 13:28:11</t>
  </si>
  <si>
    <t>13.09.2021 14:40:36</t>
  </si>
  <si>
    <t>13.09.2021 13:32:20</t>
  </si>
  <si>
    <t>13.09.2021 14:27:25</t>
  </si>
  <si>
    <t>FIRINLI TR-1 35-20-L00370_955194422_955194422</t>
  </si>
  <si>
    <t>13.09.2021 13:33:45</t>
  </si>
  <si>
    <t>13.09.2021 15:05:25</t>
  </si>
  <si>
    <t>YENİ ŞAKRAN TR-14 35-17-M00214__56355215_56355215</t>
  </si>
  <si>
    <t>13.09.2021 13:34:00</t>
  </si>
  <si>
    <t>13.09.2021 15:07:32</t>
  </si>
  <si>
    <t>DM-2/41 (ULUCAMİİ ÖNÜ) 45-71-M00515_A_56403964_56403964</t>
  </si>
  <si>
    <t>13.09.2021 13:34:40</t>
  </si>
  <si>
    <t>13.09.2021 15:23:28</t>
  </si>
  <si>
    <t>ÖZLEM SİTESİ TR 35-30-M00613_955322936_955322936</t>
  </si>
  <si>
    <t>13.09.2021 13:39:41</t>
  </si>
  <si>
    <t>13.09.2021 17:42:51</t>
  </si>
  <si>
    <t>13.09.2021 13:39:46</t>
  </si>
  <si>
    <t>13.09.2021 18:28:37</t>
  </si>
  <si>
    <t>TR-111 35-26-M00111_TR-112/113/TR-109/110 M03_65973938</t>
  </si>
  <si>
    <t>13.09.2021 13:41:07</t>
  </si>
  <si>
    <t>13.09.2021 14:56:24</t>
  </si>
  <si>
    <t>DURASILLI TR-1 KÖK 45-78-M01114_TR-2 M04_2106814</t>
  </si>
  <si>
    <t>13.09.2021 13:43:57</t>
  </si>
  <si>
    <t>13.09.2021 14:15:25</t>
  </si>
  <si>
    <t>K-1699 35-02-K01699_K-4284 K01_2034918</t>
  </si>
  <si>
    <t>13.09.2021 13:51:00</t>
  </si>
  <si>
    <t>13.09.2021 14:22:58</t>
  </si>
  <si>
    <t>TR-81 35-30-L00081_955332676_955332676</t>
  </si>
  <si>
    <t>13.09.2021 13:51:39</t>
  </si>
  <si>
    <t>13.09.2021 16:11:35</t>
  </si>
  <si>
    <t>DM-12/05 45-71-M02403_953200159_953200159</t>
  </si>
  <si>
    <t>13.09.2021 13:55:00</t>
  </si>
  <si>
    <t>13.09.2021 17:23:35</t>
  </si>
  <si>
    <t>L-32 35-14-L00032_956636207_956636207</t>
  </si>
  <si>
    <t>13.09.2021 13:58:20</t>
  </si>
  <si>
    <t>13.09.2021 17:03:13</t>
  </si>
  <si>
    <t>HELVACI TR-4 35-17-M00364_B b1b_5939782</t>
  </si>
  <si>
    <t>13.09.2021 14:05:00</t>
  </si>
  <si>
    <t>13.09.2021 15:19:04</t>
  </si>
  <si>
    <t>DM-5/8 35-26-M00806_7585046_56360214_56360214</t>
  </si>
  <si>
    <t>13.09.2021 14:06:22</t>
  </si>
  <si>
    <t>13.09.2021 16:21:10</t>
  </si>
  <si>
    <t>13.09.2021 14:13:32</t>
  </si>
  <si>
    <t>13.09.2021 15:43:26</t>
  </si>
  <si>
    <t>DM-11/6 (ŞİRİN SOKAK) 45-71-M01779_953206790_953206790</t>
  </si>
  <si>
    <t>13.09.2021 14:16:38</t>
  </si>
  <si>
    <t>13.09.2021 15:44:18</t>
  </si>
  <si>
    <t>TÜTENLİ TR-2 45-72-L00127_956524735_956524735</t>
  </si>
  <si>
    <t>13.09.2021 14:18:38</t>
  </si>
  <si>
    <t>13.09.2021 18:27:42</t>
  </si>
  <si>
    <t>SELENDİ TR-3 45-81-M00003_TR-30 M05_2321606</t>
  </si>
  <si>
    <t>13.09.2021 14:24:07</t>
  </si>
  <si>
    <t>13.09.2021 15:50:46</t>
  </si>
  <si>
    <t>13.09.2021 14:24:15</t>
  </si>
  <si>
    <t>13.09.2021 15:18:05</t>
  </si>
  <si>
    <t>K-4884 HALKAPINAR GAYRIMENKUL YATIRIM A.Ş ÖZEL TR 35-01-K04884Ö_TRAFO K03_48522176</t>
  </si>
  <si>
    <t>13.09.2021 14:26:12</t>
  </si>
  <si>
    <t>13.09.2021 16:10:21</t>
  </si>
  <si>
    <t>AYRANCILAR DM-2 35-26-M00825_PANCAR OSB DM-1 M01_2076744</t>
  </si>
  <si>
    <t>13.09.2021 14:32:50</t>
  </si>
  <si>
    <t>13.09.2021 16:12:29</t>
  </si>
  <si>
    <t>ÇIRPI TR-1/4 35-20-M00004_DIREK TIPI TRAFO HUCRESI H01_2035663</t>
  </si>
  <si>
    <t>13.09.2021 14:40:54</t>
  </si>
  <si>
    <t>13.09.2021 19:02:29</t>
  </si>
  <si>
    <t>TR-7/A 45-77-L00352_945488174_945488174</t>
  </si>
  <si>
    <t>13.09.2021 14:45:29</t>
  </si>
  <si>
    <t>13.09.2021 16:03:38</t>
  </si>
  <si>
    <t>GÜMÜLCELİ KÖK 45-80-M00057_KOLDERE KÖK M01_72197393</t>
  </si>
  <si>
    <t>13.09.2021 14:56:08</t>
  </si>
  <si>
    <t>13.09.2021 14:56:37</t>
  </si>
  <si>
    <t>MORDOĞAN YUVAM SİTESİ TR 35-21-L00167_A A1B_5760308</t>
  </si>
  <si>
    <t>13.09.2021 14:56:43</t>
  </si>
  <si>
    <t>13.09.2021 18:17:41</t>
  </si>
  <si>
    <t>DM-8/9-B 45-71-M02281_953175070_953175070</t>
  </si>
  <si>
    <t>13.09.2021 15:05:00</t>
  </si>
  <si>
    <t>13.09.2021 18:30:53</t>
  </si>
  <si>
    <t>TR-141 35-15-M00141_950367558_950367558</t>
  </si>
  <si>
    <t>13.09.2021 15:15:23</t>
  </si>
  <si>
    <t>13.09.2021 15:59:58</t>
  </si>
  <si>
    <t>M-2956(YATIRIM REZERVE) 35-04-M02956_E_56368197_56368197</t>
  </si>
  <si>
    <t>13.09.2021 15:19:32</t>
  </si>
  <si>
    <t>13.09.2021 19:02:33</t>
  </si>
  <si>
    <t>KARABAĞLAR TM 35-01-A00012_KARABAĞLAR-17 K42_2310625</t>
  </si>
  <si>
    <t>13.09.2021 15:21:00</t>
  </si>
  <si>
    <t>13.09.2021 16:33:57</t>
  </si>
  <si>
    <t>GÖLMARMARA TR-21 45-85-L00021_D_56404823_56404823</t>
  </si>
  <si>
    <t>13.09.2021 15:22:32</t>
  </si>
  <si>
    <t>13.09.2021 17:55:04</t>
  </si>
  <si>
    <t>M-2100 35-04-M02100_B_60984562_60984562</t>
  </si>
  <si>
    <t>13.09.2021 15:36:48</t>
  </si>
  <si>
    <t>13.09.2021 19:47:33</t>
  </si>
  <si>
    <t>K-3413 35-08-K03413_D_56382167_56382167</t>
  </si>
  <si>
    <t>13.09.2021 15:50:06</t>
  </si>
  <si>
    <t>13.09.2021 19:53:27</t>
  </si>
  <si>
    <t>13.09.2021 16:06:31</t>
  </si>
  <si>
    <t>13.09.2021 16:58:18</t>
  </si>
  <si>
    <t>AHMETLİ TR-74 KURTULUŞ 45-84-L00074_955178632_955178632</t>
  </si>
  <si>
    <t>13.09.2021 16:18:05</t>
  </si>
  <si>
    <t>13.09.2021 18:08:48</t>
  </si>
  <si>
    <t>13.09.2021 16:18:36</t>
  </si>
  <si>
    <t>13.09.2021 17:29:56</t>
  </si>
  <si>
    <t>TR-140 35-26-M00140_953083231_953083231</t>
  </si>
  <si>
    <t>13.09.2021 16:18:49</t>
  </si>
  <si>
    <t>13.09.2021 16:52:57</t>
  </si>
  <si>
    <t>K-3413 35-08-K03413_C k3413C1B_5823755</t>
  </si>
  <si>
    <t>13.09.2021 16:20:09</t>
  </si>
  <si>
    <t>13.09.2021 19:19:56</t>
  </si>
  <si>
    <t>UZUNBURUN TR-1 45-71-M01048_45-71-M01048_2355321</t>
  </si>
  <si>
    <t>13.09.2021 16:30:24</t>
  </si>
  <si>
    <t>13.09.2021 18:16:01</t>
  </si>
  <si>
    <t>L-57 KERVANSARAY SİTESİ 35-14-L00057_956652662_956652662</t>
  </si>
  <si>
    <t>13.09.2021 16:32:00</t>
  </si>
  <si>
    <t>13.09.2021 20:49:09</t>
  </si>
  <si>
    <t>SARNIÇ İM 35-08-A00005_SARNIÇ-12 K11_2049271</t>
  </si>
  <si>
    <t>13.09.2021 16:40:21</t>
  </si>
  <si>
    <t>13.09.2021 17:04:44</t>
  </si>
  <si>
    <t>13.09.2021 16:42:01</t>
  </si>
  <si>
    <t>13.09.2021 17:53:43</t>
  </si>
  <si>
    <t>TR-153 (DM-2/43) 35-16-L00153_TR-108 L01_60225154</t>
  </si>
  <si>
    <t>13.09.2021 16:46:09</t>
  </si>
  <si>
    <t>13.09.2021 17:45:29</t>
  </si>
  <si>
    <t>DAĞKIZILCA-5 35-26-M00504_958045932_958045932</t>
  </si>
  <si>
    <t>13.09.2021 16:46:40</t>
  </si>
  <si>
    <t>13.09.2021 19:13:04</t>
  </si>
  <si>
    <t>GELENBE İM 45-76-A00001_GEBELER L12_2325209</t>
  </si>
  <si>
    <t>13.09.2021 16:47:07</t>
  </si>
  <si>
    <t>13.09.2021 17:05:56</t>
  </si>
  <si>
    <t>13.09.2021 16:47:37</t>
  </si>
  <si>
    <t>13.09.2021 17:35:57</t>
  </si>
  <si>
    <t>KINIK TR-24 35-24-M00024_C_65582665_65582665</t>
  </si>
  <si>
    <t>13.09.2021 16:50:27</t>
  </si>
  <si>
    <t>13.09.2021 19:14:39</t>
  </si>
  <si>
    <t>13.09.2021 17:00:00</t>
  </si>
  <si>
    <t>13.09.2021 17:38:08</t>
  </si>
  <si>
    <t>KERESTECİLER TR-3 45-83-M00140_955155124_955155124</t>
  </si>
  <si>
    <t>13.09.2021 17:04:35</t>
  </si>
  <si>
    <t>13.09.2021 18:43:25</t>
  </si>
  <si>
    <t>KIZILÇUKUR TR-2 45-79-M00472_945570141_945570141</t>
  </si>
  <si>
    <t>13.09.2021 17:08:19</t>
  </si>
  <si>
    <t>13.09.2021 18:37:49</t>
  </si>
  <si>
    <t>SELENDİ DM 45-81-M00001_HatBaşıAyırıcı_53135367 M14_53135367</t>
  </si>
  <si>
    <t>13.09.2021 17:14:57</t>
  </si>
  <si>
    <t>13.09.2021 17:15:37</t>
  </si>
  <si>
    <t>YEĞENOBA TR-2 45-72-M00214_C_65512589_65512589</t>
  </si>
  <si>
    <t>13.09.2021 17:18:04</t>
  </si>
  <si>
    <t>13.09.2021 21:13:39</t>
  </si>
  <si>
    <t>K-1410 35-07-K01410_912435322_912435322</t>
  </si>
  <si>
    <t>13.09.2021 17:26:29</t>
  </si>
  <si>
    <t>13.09.2021 21:44:07</t>
  </si>
  <si>
    <t>KARAALİ DM 45-71-M02127_MURADİYE ÇIKIŞ M08_54851157</t>
  </si>
  <si>
    <t>13.09.2021 17:30:58</t>
  </si>
  <si>
    <t>13.09.2021 18:17:34</t>
  </si>
  <si>
    <t>13.09.2021 17:32:55</t>
  </si>
  <si>
    <t>13.09.2021 18:18:37</t>
  </si>
  <si>
    <t>SULUDERE KÖK 35-31-L00057_VELİLER KÖK L02_2113670</t>
  </si>
  <si>
    <t>13.09.2021 17:42:07</t>
  </si>
  <si>
    <t>13.09.2021 17:42:37</t>
  </si>
  <si>
    <t>13.09.2021 17:43:00</t>
  </si>
  <si>
    <t>13.09.2021 18:35:00</t>
  </si>
  <si>
    <t>L-518 OVACIK 35-18-L00518_956333192_956333192</t>
  </si>
  <si>
    <t>13.09.2021 17:50:51</t>
  </si>
  <si>
    <t>13.09.2021 21:07:28</t>
  </si>
  <si>
    <t>KARABÖRGLÜ TR-1 45-72-L00174_956501415_956501415</t>
  </si>
  <si>
    <t>13.09.2021 17:55:26</t>
  </si>
  <si>
    <t>13.09.2021 22:37:10</t>
  </si>
  <si>
    <t>POYRAZDAMLARI TR-13 45-78-M00578_953254899_953254899</t>
  </si>
  <si>
    <t>13.09.2021 17:55:56</t>
  </si>
  <si>
    <t>13.09.2021 18:59:34</t>
  </si>
  <si>
    <t>M-236 35-02-M00236_912845984_912845984</t>
  </si>
  <si>
    <t>13.09.2021 17:58:24</t>
  </si>
  <si>
    <t>13.09.2021 19:13:31</t>
  </si>
  <si>
    <t>ALAŞEHİR TR-85 45-73-M00085_45-73-M00085_2354180</t>
  </si>
  <si>
    <t>13.09.2021 17:58:46</t>
  </si>
  <si>
    <t>13.09.2021 19:04:12</t>
  </si>
  <si>
    <t>SARIGÜL TR-2 35-30-M00217_955326171_955326171</t>
  </si>
  <si>
    <t>13.09.2021 18:07:01</t>
  </si>
  <si>
    <t>13.09.2021 19:30:55</t>
  </si>
  <si>
    <t>L-132 35-18-L00132_50067468 C01_50068635</t>
  </si>
  <si>
    <t>13.09.2021 18:13:00</t>
  </si>
  <si>
    <t>13.09.2021 19:56:53</t>
  </si>
  <si>
    <t>TOPRAK SULAMA-4 35-26-L00024_DIREK TIPI TRAFO HUCRESI H01_2036950</t>
  </si>
  <si>
    <t>13.09.2021 18:18:41</t>
  </si>
  <si>
    <t>13.09.2021 23:47:56</t>
  </si>
  <si>
    <t>M-30 35-02-M00030_M-454 M08_2311572</t>
  </si>
  <si>
    <t>13.09.2021 18:18:57</t>
  </si>
  <si>
    <t>13.09.2021 19:23:19</t>
  </si>
  <si>
    <t>AĞAÇ İŞLERİ TR-4 35-22-M00142_A_56353271_56353271</t>
  </si>
  <si>
    <t>13.09.2021 18:20:12</t>
  </si>
  <si>
    <t>13.09.2021 19:04:30</t>
  </si>
  <si>
    <t>YOLÜSTÜ TR-10 35-15-M00267_A_56370723_56370723</t>
  </si>
  <si>
    <t>13.09.2021 18:20:47</t>
  </si>
  <si>
    <t>13.09.2021 20:02:59</t>
  </si>
  <si>
    <t>K-3403 35-08-K03403_97624016_97624016</t>
  </si>
  <si>
    <t>13.09.2021 18:21:24</t>
  </si>
  <si>
    <t>13.09.2021 21:09:59</t>
  </si>
  <si>
    <t>DM-20/09 45-71-M00589_45-71-M00589_2375461</t>
  </si>
  <si>
    <t>AG Pano Arızası</t>
  </si>
  <si>
    <t>13.09.2021 18:29:49</t>
  </si>
  <si>
    <t>14.09.2021 00:08:52</t>
  </si>
  <si>
    <t>PAYAMLI M-23 35-25-M00190_956644899_956644899</t>
  </si>
  <si>
    <t>13.09.2021 18:32:18</t>
  </si>
  <si>
    <t>13.09.2021 20:20:16</t>
  </si>
  <si>
    <t>YELKİ TR-5 (M-2339) 35-10-M02339_E E1_49574432</t>
  </si>
  <si>
    <t>13.09.2021 18:32:56</t>
  </si>
  <si>
    <t>13.09.2021 19:41:27</t>
  </si>
  <si>
    <t>TR-299 35-19-L00355_956678543_956678543</t>
  </si>
  <si>
    <t>13.09.2021 18:39:00</t>
  </si>
  <si>
    <t>13.09.2021 20:39:06</t>
  </si>
  <si>
    <t>TEKBIÇAKLAR TR-3 35-31-L00241_956581022_956581022</t>
  </si>
  <si>
    <t>13.09.2021 18:41:10</t>
  </si>
  <si>
    <t>13.09.2021 20:28:06</t>
  </si>
  <si>
    <t>TR-6 (M-706) 35-30-M00706_955321293_955321293</t>
  </si>
  <si>
    <t>13.09.2021 18:46:27</t>
  </si>
  <si>
    <t>13.09.2021 20:55:21</t>
  </si>
  <si>
    <t>MAHMUTLAR KÖK 45-74-M00354_HatBaşıAyırıcı_77952726 M04_77952726</t>
  </si>
  <si>
    <t>13.09.2021 18:52:32</t>
  </si>
  <si>
    <t>13.09.2021 19:54:55</t>
  </si>
  <si>
    <t>KIRCALAR TR-1 35-16-M00096_47460271_56394945_56394945</t>
  </si>
  <si>
    <t>13.09.2021 18:53:18</t>
  </si>
  <si>
    <t>13.09.2021 20:36:33</t>
  </si>
  <si>
    <t>TEOS GES KÖK 35-14-M00341_TEOS GES-8 M05_65963750</t>
  </si>
  <si>
    <t>13.09.2021 18:57:25</t>
  </si>
  <si>
    <t>13.09.2021 21:32:27</t>
  </si>
  <si>
    <t>DM-20 45-71-M00273_TR-89 ÇAPRA M04_2070235</t>
  </si>
  <si>
    <t>13.09.2021 18:57:40</t>
  </si>
  <si>
    <t>13.09.2021 19:22:57</t>
  </si>
  <si>
    <t>İŞLER METAL TR 45-71-M01880_45-71-M01880_72100941</t>
  </si>
  <si>
    <t>13.09.2021 19:03:25</t>
  </si>
  <si>
    <t>13.09.2021 21:01:46</t>
  </si>
  <si>
    <t>GÖRECE TR-1 35-22-M00841_B_65512700_65512700</t>
  </si>
  <si>
    <t>13.09.2021 19:28:34</t>
  </si>
  <si>
    <t>13.09.2021 20:21:54</t>
  </si>
  <si>
    <t>DAĞKIZILCA-1 35-26-M00499__72372667_72372667</t>
  </si>
  <si>
    <t>13.09.2021 19:29:48</t>
  </si>
  <si>
    <t>13.09.2021 20:42:02</t>
  </si>
  <si>
    <t>EVRENLİ TR-1 45-73-M00494_45-73-M00494_2352760</t>
  </si>
  <si>
    <t>13.09.2021 19:34:00</t>
  </si>
  <si>
    <t>13.09.2021 20:18:41</t>
  </si>
  <si>
    <t>GÜNEYDAMLARI TR-3 45-79-M00119_C_56381936_56381936</t>
  </si>
  <si>
    <t>13.09.2021 19:35:39</t>
  </si>
  <si>
    <t>13.09.2021 20:57:20</t>
  </si>
  <si>
    <t>ÇANDARLI DM-TR-20 35-30-M00020_BERGAMA-1 M11_72352830</t>
  </si>
  <si>
    <t>13.09.2021 19:49:17</t>
  </si>
  <si>
    <t>13.09.2021 20:19:32</t>
  </si>
  <si>
    <t>TR-77 ÇEŞMEALTI KÖK 35-19-M00077_956683437_956683437</t>
  </si>
  <si>
    <t>13.09.2021 20:06:16</t>
  </si>
  <si>
    <t>13.09.2021 23:29:22</t>
  </si>
  <si>
    <t>TR-149 35-16-L00149_953346058_953346058</t>
  </si>
  <si>
    <t>13.09.2021 20:11:44</t>
  </si>
  <si>
    <t>13.09.2021 22:13:06</t>
  </si>
  <si>
    <t>TR-17 35-15-M00017_C c1b_48898644</t>
  </si>
  <si>
    <t>13.09.2021 20:13:13</t>
  </si>
  <si>
    <t>13.09.2021 22:26:18</t>
  </si>
  <si>
    <t>K-1468 35-03-K01468_B_56374860_56374860</t>
  </si>
  <si>
    <t>13.09.2021 20:17:25</t>
  </si>
  <si>
    <t>13.09.2021 21:57:30</t>
  </si>
  <si>
    <t>YOLÜSTÜ TR-10 35-15-M00267_A_56361665_56361665</t>
  </si>
  <si>
    <t>13.09.2021 20:21:37</t>
  </si>
  <si>
    <t>13.09.2021 23:54:04</t>
  </si>
  <si>
    <t>DM08/TR39 45-73-M00030_945677167_945677167</t>
  </si>
  <si>
    <t>13.09.2021 21:01:54</t>
  </si>
  <si>
    <t>13.09.2021 21:28:10</t>
  </si>
  <si>
    <t>TR-51 35-27-M00051_912825380_912825380</t>
  </si>
  <si>
    <t>13.09.2021 21:15:06</t>
  </si>
  <si>
    <t>13.09.2021 22:51:31</t>
  </si>
  <si>
    <t>KARAAĞAÇLI TR-13 45-71-M01075_45-71-M01075_2356789</t>
  </si>
  <si>
    <t>13.09.2021 21:44:57</t>
  </si>
  <si>
    <t>14.09.2021 04:04:51</t>
  </si>
  <si>
    <t>K-1410 35-07-K01410_D_65513793_65513793</t>
  </si>
  <si>
    <t>13.09.2021 22:16:16</t>
  </si>
  <si>
    <t>14.09.2021 00:24:41</t>
  </si>
  <si>
    <t>EYKO TR-6 35-30-M00032_955321133_955321133</t>
  </si>
  <si>
    <t>13.09.2021 23:14:52</t>
  </si>
  <si>
    <t>14.09.2021 01:31:11</t>
  </si>
  <si>
    <t>13.09.2021 23:42:01</t>
  </si>
  <si>
    <t>13.09.2021 23:42:58</t>
  </si>
  <si>
    <t>K-2011 35-08-K02011_97596137_97596137</t>
  </si>
  <si>
    <t>13.09.2021 23:50:17</t>
  </si>
  <si>
    <t>14.09.2021 01:13:23</t>
  </si>
  <si>
    <t>MARANGOZLAR SİTESİ TR-1 35-28-M00649_ULUKENT DM-6/11 M03_66499989</t>
  </si>
  <si>
    <t>14.09.2021 00:43:00</t>
  </si>
  <si>
    <t>14.09.2021 01:13:42</t>
  </si>
  <si>
    <t>TR-41 45-77-L00041_TR-45 L02_2329585</t>
  </si>
  <si>
    <t>14.09.2021 00:47:29</t>
  </si>
  <si>
    <t>14.09.2021 02:00:22</t>
  </si>
  <si>
    <t>TR-17 35-15-M00017_C c2b_48898643</t>
  </si>
  <si>
    <t>14.09.2021 00:50:13</t>
  </si>
  <si>
    <t>14.09.2021 03:49:07</t>
  </si>
  <si>
    <t>KIRCALAR TR-1 35-16-M00096_47460226_56400040_56400040</t>
  </si>
  <si>
    <t>14.09.2021 00:53:48</t>
  </si>
  <si>
    <t>14.09.2021 02:01:19</t>
  </si>
  <si>
    <t>SOMA TR-41 45-82-M00041_DAĞITIM TRAFO TR-41 M01_72179774</t>
  </si>
  <si>
    <t>14.09.2021 01:28:33</t>
  </si>
  <si>
    <t>14.09.2021 02:43:33</t>
  </si>
  <si>
    <t>TR-45 45-77-L00045_945487559_945487559</t>
  </si>
  <si>
    <t>14.09.2021 02:05:11</t>
  </si>
  <si>
    <t>14.09.2021 02:38:05</t>
  </si>
  <si>
    <t>TR-47 35-27-M00047_913185886_913185886</t>
  </si>
  <si>
    <t>14.09.2021 02:55:53</t>
  </si>
  <si>
    <t>14.09.2021 03:43:47</t>
  </si>
  <si>
    <t>POYRAZDAMLARI TR-11 45-78-M00576_KEMERDAMLARI YUKARIKEMER M05_2106463</t>
  </si>
  <si>
    <t>14.09.2021 03:09:19</t>
  </si>
  <si>
    <t>14.09.2021 04:07:40</t>
  </si>
  <si>
    <t>14.09.2021 04:20:53</t>
  </si>
  <si>
    <t>14.09.2021 08:26:02</t>
  </si>
  <si>
    <t>KIZLARALANI KÖK 45-72-L00698_KIZLARALANI ÇIKIŞ L02_66587060</t>
  </si>
  <si>
    <t>14.09.2021 05:13:29</t>
  </si>
  <si>
    <t>14.09.2021 07:42:38</t>
  </si>
  <si>
    <t>BUCA TM 35-03-A00003_Kuru Çeşme M33_2311292</t>
  </si>
  <si>
    <t>14.09.2021 06:31:33</t>
  </si>
  <si>
    <t>14.09.2021 07:53:00</t>
  </si>
  <si>
    <t>SELENDİ TR-3 45-81-M00003_ŞEHİR-1 GİRİŞ M01_2321604</t>
  </si>
  <si>
    <t>14.09.2021 07:14:59</t>
  </si>
  <si>
    <t>14.09.2021 07:52:23</t>
  </si>
  <si>
    <t>ÇAMLIK DM 35-17-M00173_ZEYTİNDAĞ-2 M04_66328145</t>
  </si>
  <si>
    <t>14.09.2021 07:32:04</t>
  </si>
  <si>
    <t>14.09.2021 07:36:27</t>
  </si>
  <si>
    <t>ÖZBEK DM (TR-315) 35-19-M00044_ÖZBEK TR-2 M02_72140382</t>
  </si>
  <si>
    <t>14.09.2021 07:32:39</t>
  </si>
  <si>
    <t>14.09.2021 08:58:56</t>
  </si>
  <si>
    <t>TEKKEDERE DM 35-16-M00137_ZEYTİNDAĞ DM-2 M10_2306325</t>
  </si>
  <si>
    <t>14.09.2021 07:33:19</t>
  </si>
  <si>
    <t>14.09.2021 08:12:00</t>
  </si>
  <si>
    <t>14.09.2021 07:34:04</t>
  </si>
  <si>
    <t>14.09.2021 07:40:21</t>
  </si>
  <si>
    <t>BUCA TM 35-03-A00003_Yedigöller M35_2055002</t>
  </si>
  <si>
    <t>14.09.2021 07:47:49</t>
  </si>
  <si>
    <t>14.09.2021 07:52:00</t>
  </si>
  <si>
    <t>M-2112 35-03-M02112_M-2325 M01_2064809</t>
  </si>
  <si>
    <t>14.09.2021 08:43:19</t>
  </si>
  <si>
    <t>ÇIRPI TR-1/1 35-20-M00001_955215326_955215326</t>
  </si>
  <si>
    <t>14.09.2021 07:56:15</t>
  </si>
  <si>
    <t>14.09.2021 09:46:21</t>
  </si>
  <si>
    <t>14.09.2021 07:59:13</t>
  </si>
  <si>
    <t>14.09.2021 08:22:27</t>
  </si>
  <si>
    <t>14.09.2021 08:05:13</t>
  </si>
  <si>
    <t>14.09.2021 08:05:39</t>
  </si>
  <si>
    <t>YAĞCILAR KÖK 45-71-M00179_YAĞCILAR KÖK GİRİŞ M01_72258015</t>
  </si>
  <si>
    <t>14.09.2021 08:05:56</t>
  </si>
  <si>
    <t>14.09.2021 10:46:05</t>
  </si>
  <si>
    <t>14.09.2021 08:06:43</t>
  </si>
  <si>
    <t>14.09.2021 08:07:09</t>
  </si>
  <si>
    <t>ÇAMURHAMAMI KÖK 45-78-L00230_HatBaşıAyırıcı_79961582 L03_79961582</t>
  </si>
  <si>
    <t>14.09.2021 08:09:33</t>
  </si>
  <si>
    <t>14.09.2021 08:09:59</t>
  </si>
  <si>
    <t>14.09.2021 08:13:44</t>
  </si>
  <si>
    <t>14.09.2021 09:22:09</t>
  </si>
  <si>
    <t>_A_56386302_56386302</t>
  </si>
  <si>
    <t>14.09.2021 08:21:16</t>
  </si>
  <si>
    <t>14.09.2021 09:07:49</t>
  </si>
  <si>
    <t>AŞAĞIÇOBANİSA TR-27 45-71-M00934_953197903_953197903</t>
  </si>
  <si>
    <t>14.09.2021 08:24:44</t>
  </si>
  <si>
    <t>14.09.2021 09:53:18</t>
  </si>
  <si>
    <t>AKÖREN TR-19 KÖK 45-78-M00974_HatBaşıAyırıcı_53139376 M04_53139376</t>
  </si>
  <si>
    <t>14.09.2021 08:26:55</t>
  </si>
  <si>
    <t>14.09.2021 08:56:43</t>
  </si>
  <si>
    <t>TR-2/73-A 45-83-L00151_IRLAMAZ KÖK L03_72157732</t>
  </si>
  <si>
    <t>14.09.2021 08:37:03</t>
  </si>
  <si>
    <t>14.09.2021 09:22:00</t>
  </si>
  <si>
    <t>DARIOVASI TR-2 35-15-L00985_DIREK TIPI TRAFO HUCRESI H01_2112229</t>
  </si>
  <si>
    <t>14.09.2021 08:37:10</t>
  </si>
  <si>
    <t>14.09.2021 13:19:43</t>
  </si>
  <si>
    <t>14.09.2021 08:37:55</t>
  </si>
  <si>
    <t>14.09.2021 09:09:58</t>
  </si>
  <si>
    <t>KARAAĞAÇLI TR-13 45-71-M01075_A_56402832_56402832</t>
  </si>
  <si>
    <t>14.09.2021 08:39:00</t>
  </si>
  <si>
    <t>14.09.2021 11:31:52</t>
  </si>
  <si>
    <t>14.09.2021 08:44:53</t>
  </si>
  <si>
    <t>14.09.2021 17:30:49</t>
  </si>
  <si>
    <t>ULUKENT DM-5 35-28-M00005_953392894_953392894</t>
  </si>
  <si>
    <t>14.09.2021 08:49:23</t>
  </si>
  <si>
    <t>14.09.2021 13:35:31</t>
  </si>
  <si>
    <t>TORBALI DM 35-26-M00001_ASLANLAR GİRİŞ-1 M05_2056488</t>
  </si>
  <si>
    <t>14.09.2021 08:55:09</t>
  </si>
  <si>
    <t>14.09.2021 09:12:00</t>
  </si>
  <si>
    <t>14.09.2021 08:57:23</t>
  </si>
  <si>
    <t>14.09.2021 16:47:11</t>
  </si>
  <si>
    <t>BÜLBÜLDERE TR-1 35-26-L00288_35-26-L00288_2350949</t>
  </si>
  <si>
    <t>14.09.2021 08:59:13</t>
  </si>
  <si>
    <t>14.09.2021 10:12:54</t>
  </si>
  <si>
    <t>M-2549 35-09-M02549_A A1_65897899</t>
  </si>
  <si>
    <t>14.09.2021 08:59:23</t>
  </si>
  <si>
    <t>14.09.2021 11:01:07</t>
  </si>
  <si>
    <t>ÇORTAK TR-1 45-81-M00063_45-81-M00063_2367959</t>
  </si>
  <si>
    <t>14.09.2021 08:59:58</t>
  </si>
  <si>
    <t>14.09.2021 17:19:20</t>
  </si>
  <si>
    <t>GÜNEŞLİ TR-2 45-75-M00057_GÜNEŞLİ KÖK M02_2092067</t>
  </si>
  <si>
    <t>14.09.2021 09:00:00</t>
  </si>
  <si>
    <t>14.09.2021 16:08:25</t>
  </si>
  <si>
    <t>BELEVİ İM 35-13-A00002_MEHMETLER L12_2064136</t>
  </si>
  <si>
    <t>14.09.2021 09:54:00</t>
  </si>
  <si>
    <t>KÜÇÜKKALE KÖK 35-29-L00036_HatBaşıAyırıcı_53133473 L03_53133473</t>
  </si>
  <si>
    <t>14.09.2021 09:00:29</t>
  </si>
  <si>
    <t>14.09.2021 09:45:50</t>
  </si>
  <si>
    <t>KARGIN KÖK 45-71-M00095_AYTEKİNLER ESKİ HARMANDALI M07_2076259</t>
  </si>
  <si>
    <t>14.09.2021 09:01:09</t>
  </si>
  <si>
    <t>14.09.2021 17:06:05</t>
  </si>
  <si>
    <t>TR-9 45-78-L00009_TR-10 ÇIKIŞI L05_65877409</t>
  </si>
  <si>
    <t>14.09.2021 09:01:29</t>
  </si>
  <si>
    <t>14.09.2021 09:39:00</t>
  </si>
  <si>
    <t>GÜNEŞLİ TR-11 45-75-M00320_TR-15 M05_2312630</t>
  </si>
  <si>
    <t>14.09.2021 09:02:18</t>
  </si>
  <si>
    <t>14.09.2021 16:11:46</t>
  </si>
  <si>
    <t>14.09.2021 09:06:03</t>
  </si>
  <si>
    <t>14.09.2021 16:47:59</t>
  </si>
  <si>
    <t>TORBALI DM 35-26-M00001_TR-5 M07_2056987</t>
  </si>
  <si>
    <t>14.09.2021 09:08:15</t>
  </si>
  <si>
    <t>14.09.2021 09:09:24</t>
  </si>
  <si>
    <t>TORBALI DM 35-26-M00001_TR-53/TR-54 M08_2056985</t>
  </si>
  <si>
    <t>14.09.2021 09:08:29</t>
  </si>
  <si>
    <t>14.09.2021 09:09:39</t>
  </si>
  <si>
    <t>TR-47 35-27-M00047_912577568_912577568</t>
  </si>
  <si>
    <t>14.09.2021 09:08:35</t>
  </si>
  <si>
    <t>14.09.2021 10:56:46</t>
  </si>
  <si>
    <t>TEKBIÇAKLAR TR-4 35-31-L00242_35-31-L00242_2365456</t>
  </si>
  <si>
    <t>14.09.2021 17:17:21</t>
  </si>
  <si>
    <t>K-997 35-07-K00997_35-07-K00997_2347850</t>
  </si>
  <si>
    <t>14.09.2021 09:13:23</t>
  </si>
  <si>
    <t>14.09.2021 13:39:02</t>
  </si>
  <si>
    <t>ARSLANLAR TM 35-26-A00004_KÖYLER-3 L45_2057976</t>
  </si>
  <si>
    <t>14.09.2021 09:14:28</t>
  </si>
  <si>
    <t>14.09.2021 10:17:38</t>
  </si>
  <si>
    <t>KUŞÇULAR TR-12 35-19-M00266_50034151_56394767_56394767</t>
  </si>
  <si>
    <t>14.09.2021 09:18:49</t>
  </si>
  <si>
    <t>14.09.2021 17:27:26</t>
  </si>
  <si>
    <t>BOSTANLAR TR-1 45-71-M02367_953194740_953194740</t>
  </si>
  <si>
    <t>14.09.2021 09:20:04</t>
  </si>
  <si>
    <t>14.09.2021 13:37:12</t>
  </si>
  <si>
    <t>14.09.2021 09:24:25</t>
  </si>
  <si>
    <t>14.09.2021 19:48:45</t>
  </si>
  <si>
    <t>14.09.2021 09:33:00</t>
  </si>
  <si>
    <t>14.09.2021 13:41:29</t>
  </si>
  <si>
    <t>M-2925 35-03-M02925_910090683_910090683</t>
  </si>
  <si>
    <t>14.09.2021 09:37:37</t>
  </si>
  <si>
    <t>14.09.2021 11:46:55</t>
  </si>
  <si>
    <t>KURTULMUŞ KÖK 45-72-L00080_SARILAR ÇIKIŞI L03_66546809</t>
  </si>
  <si>
    <t>14.09.2021 09:40:53</t>
  </si>
  <si>
    <t>14.09.2021 11:52:11</t>
  </si>
  <si>
    <t>_B_56383139_56383139</t>
  </si>
  <si>
    <t>14.09.2021 09:42:19</t>
  </si>
  <si>
    <t>14.09.2021 17:22:05</t>
  </si>
  <si>
    <t>TIRMANLAR DM 35-16-M00171_HatBaşıAyırıcı_53139827 M01_53139827</t>
  </si>
  <si>
    <t>14.09.2021 09:43:13</t>
  </si>
  <si>
    <t>14.09.2021 11:55:31</t>
  </si>
  <si>
    <t>14.09.2021 09:43:19</t>
  </si>
  <si>
    <t>14.09.2021 09:43:53</t>
  </si>
  <si>
    <t>14.09.2021 09:46:59</t>
  </si>
  <si>
    <t>14.09.2021 09:48:09</t>
  </si>
  <si>
    <t>MUSLU ÖZTÜRK GRUBU TR 35-30-M00129_955327596_955327596</t>
  </si>
  <si>
    <t>14.09.2021 09:49:55</t>
  </si>
  <si>
    <t>14.09.2021 14:35:34</t>
  </si>
  <si>
    <t>ARIKBAŞI TR-1 35-20-L00218_955201602_955201602</t>
  </si>
  <si>
    <t>14.09.2021 09:50:07</t>
  </si>
  <si>
    <t>14.09.2021 11:16:14</t>
  </si>
  <si>
    <t>PAMUCAK KÖK 35-13-L00400_SELÇUK İM L10_2097131</t>
  </si>
  <si>
    <t>14.09.2021 09:56:09</t>
  </si>
  <si>
    <t>14.09.2021 10:42:11</t>
  </si>
  <si>
    <t>DEMİRCİLİ DM 35-15-L00895_SEYREKLİ L07_2335949</t>
  </si>
  <si>
    <t>14.09.2021 09:56:15</t>
  </si>
  <si>
    <t>14.09.2021 10:57:30</t>
  </si>
  <si>
    <t>KULA İM 45-77-A00001_DEMİRKÖPRÜ M03_2308470</t>
  </si>
  <si>
    <t>14.09.2021 09:56:49</t>
  </si>
  <si>
    <t>14.09.2021 11:46:34</t>
  </si>
  <si>
    <t>MURADİYE TR-5 (ESKİ MEZARLIK YANI) 45-71-M00204_COCA COLA M02_2091441</t>
  </si>
  <si>
    <t>14.09.2021 10:00:02</t>
  </si>
  <si>
    <t>14.09.2021 11:45:36</t>
  </si>
  <si>
    <t>BADEMLİ KÖK-8 (BADEMLİ TR-9) 35-30-L00097_DİKİLİ L05_72058403</t>
  </si>
  <si>
    <t>14.09.2021 10:00:03</t>
  </si>
  <si>
    <t>14.09.2021 10:12:00</t>
  </si>
  <si>
    <t>FOÇA TR-17 35-23-L00017_DAĞITIM TRAFO FOÇA TR-17 L06_72149434</t>
  </si>
  <si>
    <t>14.09.2021 10:03:00</t>
  </si>
  <si>
    <t>14.09.2021 10:50:48</t>
  </si>
  <si>
    <t>DM-5/18 35-26-M00809_956629286_956629286</t>
  </si>
  <si>
    <t>14.09.2021 10:05:12</t>
  </si>
  <si>
    <t>14.09.2021 10:50:31</t>
  </si>
  <si>
    <t>AHMETLİ TR-45 ŞEHİTLER 45-84-L00045_955179344_955179344</t>
  </si>
  <si>
    <t>14.09.2021 10:05:23</t>
  </si>
  <si>
    <t>14.09.2021 12:04:49</t>
  </si>
  <si>
    <t>TR-9 45-78-L00009_TR-10 ÇIKIŞI L05_65877363</t>
  </si>
  <si>
    <t>14.09.2021 10:08:00</t>
  </si>
  <si>
    <t>14.09.2021 17:39:00</t>
  </si>
  <si>
    <t>ÇANDARLI TATİL KÖYÜ KÖK-11 35-30-M00079_SULAMA M02_72085967</t>
  </si>
  <si>
    <t>14.09.2021 10:08:13</t>
  </si>
  <si>
    <t>14.09.2021 12:16:57</t>
  </si>
  <si>
    <t>AKÇAPINAR KÖK 45-83-L00131_ÇIKRIKÇI L02_72176473</t>
  </si>
  <si>
    <t>14.09.2021 10:10:38</t>
  </si>
  <si>
    <t>14.09.2021 13:37:17</t>
  </si>
  <si>
    <t>GÖKEYÜP TR-1 KÖK 45-78-M00798_GÖKEYÜP MERKEZ M03_2328537</t>
  </si>
  <si>
    <t>14.09.2021 10:11:28</t>
  </si>
  <si>
    <t>14.09.2021 11:49:49</t>
  </si>
  <si>
    <t>HALİL KAHYA KÖYÜ TR-1 45-84-L00016_45-84-L00016_2348471</t>
  </si>
  <si>
    <t>14.09.2021 10:12:32</t>
  </si>
  <si>
    <t>14.09.2021 11:08:35</t>
  </si>
  <si>
    <t>POYRAZDAMLARI TR-11 45-78-M00576_POYRAZDAMLARI TR-12-13-14 M04_2106467</t>
  </si>
  <si>
    <t>14.09.2021 10:15:49</t>
  </si>
  <si>
    <t>14.09.2021 11:05:36</t>
  </si>
  <si>
    <t>MENEMEN TR-57 35-28-L00057_35-28-L00057_66703009</t>
  </si>
  <si>
    <t>14.09.2021 10:18:00</t>
  </si>
  <si>
    <t>14.09.2021 12:35:00</t>
  </si>
  <si>
    <t>YENİ ŞAKRAN TR-11 35-17-M00211_10560031_56356233_56356233</t>
  </si>
  <si>
    <t>14.09.2021 10:18:56</t>
  </si>
  <si>
    <t>14.09.2021 11:35:36</t>
  </si>
  <si>
    <t>KÜÇÜKBAHÇE KÖYÜ TR-1 35-21-L00085_35-21-L00085_2375929</t>
  </si>
  <si>
    <t>14.09.2021 10:19:44</t>
  </si>
  <si>
    <t>14.09.2021 18:24:00</t>
  </si>
  <si>
    <t>MÜTEVELLİ KÖK 45-80-M00100_MÜTEVELLİ ŞEHİR-1(MÜTEVELLİ TR-2/TR-3/TR-4) M02_72196253</t>
  </si>
  <si>
    <t>14.09.2021 10:20:58</t>
  </si>
  <si>
    <t>14.09.2021 10:54:08</t>
  </si>
  <si>
    <t>ASARLIK TR-2 35-28-M00184_953376140_953376140</t>
  </si>
  <si>
    <t>14.09.2021 10:25:49</t>
  </si>
  <si>
    <t>14.09.2021 14:58:40</t>
  </si>
  <si>
    <t>14.09.2021 10:30:36</t>
  </si>
  <si>
    <t>14.09.2021 10:59:52</t>
  </si>
  <si>
    <t>ÇEPNİDERE TR-1 45-83-L00222_A_56400729_56400729</t>
  </si>
  <si>
    <t>14.09.2021 10:31:48</t>
  </si>
  <si>
    <t>14.09.2021 13:22:00</t>
  </si>
  <si>
    <t>14.09.2021 10:36:53</t>
  </si>
  <si>
    <t>14.09.2021 10:41:27</t>
  </si>
  <si>
    <t>K-1027 35-01-K01027_35-01-K01027_2375923</t>
  </si>
  <si>
    <t>14.09.2021 10:38:37</t>
  </si>
  <si>
    <t>14.09.2021 11:23:26</t>
  </si>
  <si>
    <t>SOMA KÖYLER DM-2 45-82-M00125_KÖYLER 34.5 M08_2304026</t>
  </si>
  <si>
    <t>14.09.2021 10:38:47</t>
  </si>
  <si>
    <t>14.09.2021 15:23:28</t>
  </si>
  <si>
    <t>M-10 35-02-M00010_M-280 M06_2046898</t>
  </si>
  <si>
    <t>14.09.2021 10:46:20</t>
  </si>
  <si>
    <t>14.09.2021 11:01:32</t>
  </si>
  <si>
    <t>M-2702 35-01-M02702_911469334_911469334</t>
  </si>
  <si>
    <t>14.09.2021 10:48:00</t>
  </si>
  <si>
    <t>14.09.2021 12:23:06</t>
  </si>
  <si>
    <t>ULUCAK DM 35-27-M00792_EĞRİDERE-1 M06_2310311</t>
  </si>
  <si>
    <t>14.09.2021 10:55:20</t>
  </si>
  <si>
    <t>14.09.2021 11:34:59</t>
  </si>
  <si>
    <t>K-3015 35-07-K03015_912478305_912478305</t>
  </si>
  <si>
    <t>14.09.2021 10:56:02</t>
  </si>
  <si>
    <t>14.09.2021 11:49:42</t>
  </si>
  <si>
    <t>PAZARKÖY KÖK 45-78-L00700_HatBaşıAyırıcı_53140408 L05_53140408</t>
  </si>
  <si>
    <t>14.09.2021 10:56:26</t>
  </si>
  <si>
    <t>14.09.2021 11:38:26</t>
  </si>
  <si>
    <t>BAĞYURDU SLM GRB TR-7 35-27-M00724_35-27-M00724_2368035</t>
  </si>
  <si>
    <t>14.09.2021 11:00:00</t>
  </si>
  <si>
    <t>14.09.2021 13:26:00</t>
  </si>
  <si>
    <t>FOÇA TR-17 35-23-L00017_35-23-L00017_72149488</t>
  </si>
  <si>
    <t>14.09.2021 11:01:00</t>
  </si>
  <si>
    <t>14.09.2021 16:07:00</t>
  </si>
  <si>
    <t>DUMANLAR KÖK 45-81-M00044_DUMANLAR M03_72038297</t>
  </si>
  <si>
    <t>14.09.2021 11:02:53</t>
  </si>
  <si>
    <t>14.09.2021 11:04:00</t>
  </si>
  <si>
    <t>M-2857 OKRO DOOR MOBİLYA ÖZEL TR 35-03-M02857Ö_ H_72262218</t>
  </si>
  <si>
    <t>14.09.2021 11:03:03</t>
  </si>
  <si>
    <t>14.09.2021 13:59:46</t>
  </si>
  <si>
    <t>KRAL KÖK 35-26-M00345_PEHLİNAOĞLU M01_66236494</t>
  </si>
  <si>
    <t>14.09.2021 11:10:53</t>
  </si>
  <si>
    <t>14.09.2021 12:09:09</t>
  </si>
  <si>
    <t>RAHMANLAR HACILAR TR-1 45-81-M00113_45-81-M00113_2358925</t>
  </si>
  <si>
    <t>14.09.2021 11:12:23</t>
  </si>
  <si>
    <t>14.09.2021 15:34:33</t>
  </si>
  <si>
    <t>ARMAS KÖK 35-26-M00986_ M03_2333201</t>
  </si>
  <si>
    <t>14.09.2021 11:12:58</t>
  </si>
  <si>
    <t>14.09.2021 11:41:14</t>
  </si>
  <si>
    <t>M-1298 35-03-M01298_TRAFO M03_41971457</t>
  </si>
  <si>
    <t>14.09.2021 11:15:11</t>
  </si>
  <si>
    <t>14.09.2021 11:52:36</t>
  </si>
  <si>
    <t>14.09.2021 11:16:21</t>
  </si>
  <si>
    <t>14.09.2021 18:52:11</t>
  </si>
  <si>
    <t>MORDOĞAN TR-1 35-21-L00201_953366078_953366078</t>
  </si>
  <si>
    <t>14.09.2021 11:24:19</t>
  </si>
  <si>
    <t>14.09.2021 17:43:20</t>
  </si>
  <si>
    <t>14.09.2021 11:26:00</t>
  </si>
  <si>
    <t>14.09.2021 17:21:28</t>
  </si>
  <si>
    <t>TR-35/A 45-78-L00715_953251490_953251490</t>
  </si>
  <si>
    <t>14.09.2021 11:27:52</t>
  </si>
  <si>
    <t>14.09.2021 15:29:28</t>
  </si>
  <si>
    <t>ÖDEMİŞ İM 35-15-A00001_TR-110 M04_2058913</t>
  </si>
  <si>
    <t>14.09.2021 11:30:00</t>
  </si>
  <si>
    <t>14.09.2021 11:46:10</t>
  </si>
  <si>
    <t>TR-53 35-30-L00053_C _43010958</t>
  </si>
  <si>
    <t>14.09.2021 11:33:57</t>
  </si>
  <si>
    <t>14.09.2021 13:17:42</t>
  </si>
  <si>
    <t>KARABURUN İM 35-21-A00001_KÜÇÜKBAHÇE L05_2063035</t>
  </si>
  <si>
    <t>14.09.2021 11:35:03</t>
  </si>
  <si>
    <t>14.09.2021 12:22:14</t>
  </si>
  <si>
    <t>TR-338 35-19-L00372_35-19-L00372_74094342</t>
  </si>
  <si>
    <t>14.09.2021 11:36:00</t>
  </si>
  <si>
    <t>14.09.2021 12:29:44</t>
  </si>
  <si>
    <t>14.09.2021 11:51:48</t>
  </si>
  <si>
    <t>14.09.2021 15:02:28</t>
  </si>
  <si>
    <t>M-3103(YATIRIM REZERVE) 35-03-M03103_910291848_910291848</t>
  </si>
  <si>
    <t>14.09.2021 12:00:05</t>
  </si>
  <si>
    <t>14.09.2021 18:09:45</t>
  </si>
  <si>
    <t>M-1283 35-02-M01283_T_56382771_56382771</t>
  </si>
  <si>
    <t>14.09.2021 12:06:39</t>
  </si>
  <si>
    <t>14.09.2021 15:12:11</t>
  </si>
  <si>
    <t>14.09.2021 12:11:49</t>
  </si>
  <si>
    <t>14.09.2021 13:04:14</t>
  </si>
  <si>
    <t>KOZBEYLİ TR-4 35-23-M00073_A_56363687_56363687</t>
  </si>
  <si>
    <t>14.09.2021 12:15:33</t>
  </si>
  <si>
    <t>14.09.2021 12:34:31</t>
  </si>
  <si>
    <t>M-1753 GEÇİT 35-01-M01753_ALSANCAK TM M02_72004420</t>
  </si>
  <si>
    <t>14.09.2021 12:18:00</t>
  </si>
  <si>
    <t>14.09.2021 15:04:28</t>
  </si>
  <si>
    <t>14.09.2021 12:34:11</t>
  </si>
  <si>
    <t>14.09.2021 15:12:10</t>
  </si>
  <si>
    <t>14.09.2021 12:36:00</t>
  </si>
  <si>
    <t>14.09.2021 15:48:00</t>
  </si>
  <si>
    <t>KEMİKLİDERE KÖK 45-80-M00108_KAPAKLI DM  GİRİŞ M04_2086357</t>
  </si>
  <si>
    <t>14.09.2021 12:36:59</t>
  </si>
  <si>
    <t>14.09.2021 12:37:29</t>
  </si>
  <si>
    <t>GÖÇBEYLİ TR-5 35-16-M00020_47429736_56381875_56381875</t>
  </si>
  <si>
    <t>14.09.2021 12:45:00</t>
  </si>
  <si>
    <t>14.09.2021 14:50:50</t>
  </si>
  <si>
    <t>ARAPBAŞI TR-2 35-20-M00032_955210963_955210963</t>
  </si>
  <si>
    <t>14.09.2021 12:48:26</t>
  </si>
  <si>
    <t>14.09.2021 16:05:46</t>
  </si>
  <si>
    <t>TR-26 35-15-L00026_B b1b_48898419</t>
  </si>
  <si>
    <t>14.09.2021 12:51:00</t>
  </si>
  <si>
    <t>14.09.2021 13:05:41</t>
  </si>
  <si>
    <t>SOMA TR-5 45-82-M00005_B_56403438_56403438</t>
  </si>
  <si>
    <t>14.09.2021 12:52:37</t>
  </si>
  <si>
    <t>14.09.2021 16:40:10</t>
  </si>
  <si>
    <t>KULA İM 45-77-A00001_KULA-2(ŞEHİR-2) L03_2052211</t>
  </si>
  <si>
    <t>14.09.2021 12:53:19</t>
  </si>
  <si>
    <t>14.09.2021 13:02:11</t>
  </si>
  <si>
    <t>L-110 OVACIK 35-18-L00110_950467702_950467702</t>
  </si>
  <si>
    <t>14.09.2021 13:00:03</t>
  </si>
  <si>
    <t>14.09.2021 14:56:10</t>
  </si>
  <si>
    <t>M-280 MİGROS TÜRK T.A.Ş 35-02-M00280Ö_HatBaşıAyırıcı_53137309 M01_53137309</t>
  </si>
  <si>
    <t>14.09.2021 13:06:45</t>
  </si>
  <si>
    <t>14.09.2021 14:33:16</t>
  </si>
  <si>
    <t>GÖKEYÜP SARISU TR-3 45-78-M00803_953276133_953276133</t>
  </si>
  <si>
    <t>14.09.2021 13:06:50</t>
  </si>
  <si>
    <t>14.09.2021 15:03:00</t>
  </si>
  <si>
    <t>14.09.2021 13:06:54</t>
  </si>
  <si>
    <t>14.09.2021 13:19:13</t>
  </si>
  <si>
    <t>KARAOBA MERKEZ TR-1 35-32-L00061_946408699_946408699</t>
  </si>
  <si>
    <t>14.09.2021 13:11:11</t>
  </si>
  <si>
    <t>14.09.2021 15:50:57</t>
  </si>
  <si>
    <t>GÜNEYDAMLARI TR-3 45-79-M00119_A_56381935_56381935</t>
  </si>
  <si>
    <t>14.09.2021 13:13:41</t>
  </si>
  <si>
    <t>14.09.2021 16:11:35</t>
  </si>
  <si>
    <t>14.09.2021 13:14:24</t>
  </si>
  <si>
    <t>14.09.2021 13:14:49</t>
  </si>
  <si>
    <t>K-4678 35-10-K04678_K-1901 K02_47767691</t>
  </si>
  <si>
    <t>14.09.2021 13:15:33</t>
  </si>
  <si>
    <t>14.09.2021 13:42:36</t>
  </si>
  <si>
    <t>K-3582 35-01-K03582_A_56378187_56378187</t>
  </si>
  <si>
    <t>14.09.2021 13:18:00</t>
  </si>
  <si>
    <t>14.09.2021 13:57:00</t>
  </si>
  <si>
    <t>14.09.2021 13:23:15</t>
  </si>
  <si>
    <t>14.09.2021 13:41:48</t>
  </si>
  <si>
    <t>KARGIN KÖK 45-71-M00095_ŞİRVAN M04_2076271</t>
  </si>
  <si>
    <t>14.09.2021 13:33:30</t>
  </si>
  <si>
    <t>14.09.2021 15:58:22</t>
  </si>
  <si>
    <t>K-1901 35-10-K01901_K-1917 / TRAFO K03_49814487</t>
  </si>
  <si>
    <t>14.09.2021 13:43:00</t>
  </si>
  <si>
    <t>14.09.2021 15:22:00</t>
  </si>
  <si>
    <t>M-280 MİGROS TÜRK T.A.Ş 35-02-M00280Ö_ M01_2311132</t>
  </si>
  <si>
    <t>14.09.2021 13:44:00</t>
  </si>
  <si>
    <t>14.09.2021 14:23:04</t>
  </si>
  <si>
    <t>_B_56356698_56356698</t>
  </si>
  <si>
    <t>14.09.2021 13:44:06</t>
  </si>
  <si>
    <t>14.09.2021 15:21:56</t>
  </si>
  <si>
    <t>BEYAZKENT SİTESİ 35-30-M00343_955307146_955307146</t>
  </si>
  <si>
    <t>14.09.2021 13:47:55</t>
  </si>
  <si>
    <t>14.09.2021 14:34:53</t>
  </si>
  <si>
    <t>TR-74 TARIMSAL SULAMA 45-80-M01074_45-80-M01074_2363519</t>
  </si>
  <si>
    <t>14.09.2021 13:50:57</t>
  </si>
  <si>
    <t>14.09.2021 15:54:56</t>
  </si>
  <si>
    <t>L-438 35-18-L00438_12296564 E01_5945518</t>
  </si>
  <si>
    <t>14.09.2021 13:53:00</t>
  </si>
  <si>
    <t>14.09.2021 15:28:18</t>
  </si>
  <si>
    <t>14.09.2021 13:54:36</t>
  </si>
  <si>
    <t>14.09.2021 14:03:58</t>
  </si>
  <si>
    <t>KARAALİ TR-1 45-71-M01470_953212857_953212857</t>
  </si>
  <si>
    <t>14.09.2021 13:59:45</t>
  </si>
  <si>
    <t>14.09.2021 15:39:56</t>
  </si>
  <si>
    <t>M-7 35-18-M00007_950440077_950440077</t>
  </si>
  <si>
    <t>14.09.2021 14:00:54</t>
  </si>
  <si>
    <t>14.09.2021 14:59:38</t>
  </si>
  <si>
    <t>MENEMEN TR-32 35-28-L00032_35-28-L00032_2349501</t>
  </si>
  <si>
    <t>14.09.2021 14:03:00</t>
  </si>
  <si>
    <t>14.09.2021 15:28:00</t>
  </si>
  <si>
    <t>K-1468 35-03-K01468_35-03-K01468_41921602</t>
  </si>
  <si>
    <t>14.09.2021 14:14:31</t>
  </si>
  <si>
    <t>14.09.2021 15:45:51</t>
  </si>
  <si>
    <t>TR-3 45-77-L00003_945512009_945512009</t>
  </si>
  <si>
    <t>14.09.2021 14:17:19</t>
  </si>
  <si>
    <t>14.09.2021 15:57:48</t>
  </si>
  <si>
    <t>TİRE TR-14 35-29-L00014_35-29-L00014_2353675</t>
  </si>
  <si>
    <t>14.09.2021 14:22:05</t>
  </si>
  <si>
    <t>14.09.2021 15:31:00</t>
  </si>
  <si>
    <t>YELKİ TR-22 35-10-L00022_97751477_97751477</t>
  </si>
  <si>
    <t>14.09.2021 14:22:11</t>
  </si>
  <si>
    <t>14.09.2021 18:45:22</t>
  </si>
  <si>
    <t>BAKTIRLI TR-2 45-83-L00429_45-83-L00429_2375984</t>
  </si>
  <si>
    <t>14.09.2021 14:27:22</t>
  </si>
  <si>
    <t>14.09.2021 21:32:13</t>
  </si>
  <si>
    <t>ŞEHİTLİOĞLU KÖYÜ TR 45-77-M00078_A_56370126_56370126</t>
  </si>
  <si>
    <t>14.09.2021 14:27:58</t>
  </si>
  <si>
    <t>14.09.2021 17:25:52</t>
  </si>
  <si>
    <t>KÜÇÜKKEMERDERE TR-2 35-29-L00304_950331461_950331461</t>
  </si>
  <si>
    <t>14.09.2021 14:47:07</t>
  </si>
  <si>
    <t>14.09.2021 17:19:37</t>
  </si>
  <si>
    <t>L-347 MASİSA BURCU SİTESİ-2 35-18-L00347_950441900_950441900</t>
  </si>
  <si>
    <t>14.09.2021 14:47:50</t>
  </si>
  <si>
    <t>14.09.2021 19:28:23</t>
  </si>
  <si>
    <t>KIRKAĞAÇ TR-5 45-76-M00005_95000494518_95000494518</t>
  </si>
  <si>
    <t>14.09.2021 14:50:05</t>
  </si>
  <si>
    <t>14.09.2021 15:55:26</t>
  </si>
  <si>
    <t>BAHÇELİ TR-2 35-30-L00148_C_56404577_56404577</t>
  </si>
  <si>
    <t>14.09.2021 14:59:18</t>
  </si>
  <si>
    <t>14.09.2021 18:32:57</t>
  </si>
  <si>
    <t>L-18 35-14-L00018_956652840_956652840</t>
  </si>
  <si>
    <t>14.09.2021 15:05:52</t>
  </si>
  <si>
    <t>14.09.2021 19:01:27</t>
  </si>
  <si>
    <t>BÜYÜKIŞIKLAR TR-1 45-82-L00008_B_56385804_56385804</t>
  </si>
  <si>
    <t>14.09.2021 15:13:33</t>
  </si>
  <si>
    <t>14.09.2021 18:29:01</t>
  </si>
  <si>
    <t>TR-13 35-31-L00013_956592768_956592768</t>
  </si>
  <si>
    <t>14.09.2021 15:16:00</t>
  </si>
  <si>
    <t>14.09.2021 16:47:27</t>
  </si>
  <si>
    <t>14.09.2021 15:31:18</t>
  </si>
  <si>
    <t>KALEKÖY TR-2 35-31-L00235_956581596_956581596</t>
  </si>
  <si>
    <t>14.09.2021 15:23:05</t>
  </si>
  <si>
    <t>14.09.2021 18:11:28</t>
  </si>
  <si>
    <t>14.09.2021 15:30:00</t>
  </si>
  <si>
    <t>14.09.2021 19:35:05</t>
  </si>
  <si>
    <t>PAMUKYAZI-2 35-26-L00381_5672348_56358695_56358695</t>
  </si>
  <si>
    <t>14.09.2021 15:33:00</t>
  </si>
  <si>
    <t>14.09.2021 17:50:17</t>
  </si>
  <si>
    <t>TR-142 YAĞCILAR KÖK 35-19-M00142_YAĞCILAR M01_72114524</t>
  </si>
  <si>
    <t>14.09.2021 15:37:23</t>
  </si>
  <si>
    <t>14.09.2021 16:56:41</t>
  </si>
  <si>
    <t>GÖLCÜK TR-27 35-15-L00327_B_56368992_56368992</t>
  </si>
  <si>
    <t>14.09.2021 15:50:44</t>
  </si>
  <si>
    <t>14.09.2021 18:17:47</t>
  </si>
  <si>
    <t>M-1730 35-03-M01730_A_56379162_56379162</t>
  </si>
  <si>
    <t>14.09.2021 15:51:39</t>
  </si>
  <si>
    <t>14.09.2021 18:56:42</t>
  </si>
  <si>
    <t>14.09.2021 15:52:00</t>
  </si>
  <si>
    <t>14.09.2021 16:15:00</t>
  </si>
  <si>
    <t>14.09.2021 15:55:53</t>
  </si>
  <si>
    <t>14.09.2021 15:56:29</t>
  </si>
  <si>
    <t>MORDOĞAN TR-41 35-21-L00164_KÖRFEZ BALIKLIOVA TR-49 TR-50 L05_72179978</t>
  </si>
  <si>
    <t>14.09.2021 15:59:43</t>
  </si>
  <si>
    <t>14.09.2021 19:02:42</t>
  </si>
  <si>
    <t>PANCAR KÖK 35-26-M00891_KARAKUYU M02_2123365</t>
  </si>
  <si>
    <t>14.09.2021 16:01:19</t>
  </si>
  <si>
    <t>14.09.2021 18:24:20</t>
  </si>
  <si>
    <t>14.09.2021 16:02:49</t>
  </si>
  <si>
    <t>14.09.2021 19:21:45</t>
  </si>
  <si>
    <t>14.09.2021 16:23:32</t>
  </si>
  <si>
    <t>14.09.2021 17:14:00</t>
  </si>
  <si>
    <t>DM-3/22 35-26-M00796_6719906_56369710_56369710</t>
  </si>
  <si>
    <t>14.09.2021 16:33:50</t>
  </si>
  <si>
    <t>14.09.2021 17:37:29</t>
  </si>
  <si>
    <t>L-23 ESKİ POSTANE ÖNÜ 35-14-L00023_956639654_956639654</t>
  </si>
  <si>
    <t>14.09.2021 16:35:02</t>
  </si>
  <si>
    <t>14.09.2021 20:30:19</t>
  </si>
  <si>
    <t>TR-1/20-A 45-72-M00103_E_56391700_56391700</t>
  </si>
  <si>
    <t>14.09.2021 16:37:11</t>
  </si>
  <si>
    <t>14.09.2021 17:28:34</t>
  </si>
  <si>
    <t>ÇAPAKLI KÖK 45-78-M01161_HatBaşıAyırıcı_53140100 M06_53140100</t>
  </si>
  <si>
    <t>14.09.2021 16:42:17</t>
  </si>
  <si>
    <t>14.09.2021 18:23:15</t>
  </si>
  <si>
    <t>K-4494 35-03-K04494_A a1_5773531</t>
  </si>
  <si>
    <t>14.09.2021 16:44:10</t>
  </si>
  <si>
    <t>14.09.2021 19:46:11</t>
  </si>
  <si>
    <t>TR-1/20B 45-72-M00104_956480178_956480178</t>
  </si>
  <si>
    <t>14.09.2021 16:48:00</t>
  </si>
  <si>
    <t>14.09.2021 19:17:00</t>
  </si>
  <si>
    <t>DEMİRCİ TM 45-74-A00001_HatBaşıAyırıcı_53135293 M15_53135293</t>
  </si>
  <si>
    <t>14.09.2021 16:48:45</t>
  </si>
  <si>
    <t>14.09.2021 17:53:34</t>
  </si>
  <si>
    <t>FOÇA TR-39 35-23-L00039_DIREK TIPI TRAFO HUCRESI H01_2116092</t>
  </si>
  <si>
    <t>14.09.2021 16:51:39</t>
  </si>
  <si>
    <t>14.09.2021 17:06:00</t>
  </si>
  <si>
    <t>SARUHANLI TR-6/B 45-80-M03001_956563988_956563988</t>
  </si>
  <si>
    <t>14.09.2021 16:53:07</t>
  </si>
  <si>
    <t>14.09.2021 17:56:30</t>
  </si>
  <si>
    <t>HASALAN TR-2 45-78-L00384_DIREK TIPI TRAFO HUCRESI H01_2106123</t>
  </si>
  <si>
    <t>14.09.2021 16:58:57</t>
  </si>
  <si>
    <t>14.09.2021 19:50:30</t>
  </si>
  <si>
    <t>SOMA TR-11/1 45-82-M00034_945543048_945543048</t>
  </si>
  <si>
    <t>14.09.2021 17:06:25</t>
  </si>
  <si>
    <t>14.09.2021 18:49:27</t>
  </si>
  <si>
    <t>GÜLKENT TR-4 35-30-M00227_DIREK TIPI TRAFO HUCRESI H01_2044188</t>
  </si>
  <si>
    <t>14.09.2021 17:07:31</t>
  </si>
  <si>
    <t>15.09.2021 01:04:34</t>
  </si>
  <si>
    <t>TR-51 35-27-M00051_913173367_913173367</t>
  </si>
  <si>
    <t>14.09.2021 17:09:59</t>
  </si>
  <si>
    <t>14.09.2021 20:20:21</t>
  </si>
  <si>
    <t>DEMİRKÖPRÜ TM 45-78-A00005_KULA M05_2096289</t>
  </si>
  <si>
    <t>14.09.2021 17:13:39</t>
  </si>
  <si>
    <t>14.09.2021 17:48:21</t>
  </si>
  <si>
    <t>BALABAN TAŞLI TR-1 35-24-M00255_950121272_950121272</t>
  </si>
  <si>
    <t>14.09.2021 17:21:31</t>
  </si>
  <si>
    <t>14.09.2021 19:35:59</t>
  </si>
  <si>
    <t>BADEMLİ TR-37 35-15-L01053_B_56361229_56361229</t>
  </si>
  <si>
    <t>14.09.2021 17:26:00</t>
  </si>
  <si>
    <t>14.09.2021 19:04:01</t>
  </si>
  <si>
    <t>14.09.2021 17:28:14</t>
  </si>
  <si>
    <t>14.09.2021 18:51:49</t>
  </si>
  <si>
    <t>MEHMET BOZKURT SULAMA GRUBU 35-29-M00357_B_56396687_56396687</t>
  </si>
  <si>
    <t>14.09.2021 17:29:56</t>
  </si>
  <si>
    <t>14.09.2021 20:19:37</t>
  </si>
  <si>
    <t>DEVELİ TR-1 45-80-M00072_45-80-M00072_2374066</t>
  </si>
  <si>
    <t>14.09.2021 17:32:44</t>
  </si>
  <si>
    <t>14.09.2021 18:33:10</t>
  </si>
  <si>
    <t>14.09.2021 17:33:13</t>
  </si>
  <si>
    <t>14.09.2021 17:36:38</t>
  </si>
  <si>
    <t>İTOB DM 35-22-M00089_TEKELİ SULAMA M08_2116563</t>
  </si>
  <si>
    <t>14.09.2021 17:37:50</t>
  </si>
  <si>
    <t>14.09.2021 19:01:04</t>
  </si>
  <si>
    <t>KEMİKLİDERE KÖK 45-80-M00108_ESKİ KEMİKLİDERE AKHİSAR FİDERİ M06_2322962</t>
  </si>
  <si>
    <t>14.09.2021 17:40:01</t>
  </si>
  <si>
    <t>14.09.2021 19:09:34</t>
  </si>
  <si>
    <t>TURGUTALP TR-4 45-82-M00054_945530844_945530844</t>
  </si>
  <si>
    <t>14.09.2021 17:56:59</t>
  </si>
  <si>
    <t>14.09.2021 19:32:14</t>
  </si>
  <si>
    <t>PANAZTEPE DM 35-28-M00732_KESİKKÖY-1 GİRİŞ M07_2114179</t>
  </si>
  <si>
    <t>14.09.2021 18:02:32</t>
  </si>
  <si>
    <t>14.09.2021 18:23:18</t>
  </si>
  <si>
    <t>DM-3/2 35-29-M00101_950327273_950327273</t>
  </si>
  <si>
    <t>14.09.2021 18:03:42</t>
  </si>
  <si>
    <t>14.09.2021 21:04:32</t>
  </si>
  <si>
    <t>SARUHANLI TR-6/B 45-80-M03001_956563828_956563828</t>
  </si>
  <si>
    <t>14.09.2021 18:11:54</t>
  </si>
  <si>
    <t>14.09.2021 19:37:24</t>
  </si>
  <si>
    <t>TR-142 YAĞCILAR KÖK 35-19-M00142_HatBaşıAyırıcı_53137566 M01_53137566</t>
  </si>
  <si>
    <t>14.09.2021 18:12:58</t>
  </si>
  <si>
    <t>14.09.2021 21:03:20</t>
  </si>
  <si>
    <t>14.09.2021 18:17:38</t>
  </si>
  <si>
    <t>14.09.2021 18:51:00</t>
  </si>
  <si>
    <t>M-999 35-09-M00999_35-09-M00999_47389850</t>
  </si>
  <si>
    <t>14.09.2021 18:17:43</t>
  </si>
  <si>
    <t>14.09.2021 19:13:36</t>
  </si>
  <si>
    <t>AHMETLİ TR-13 MANDIRA 45-84-L00013_955178804_955178804</t>
  </si>
  <si>
    <t>14.09.2021 18:28:48</t>
  </si>
  <si>
    <t>14.09.2021 19:18:20</t>
  </si>
  <si>
    <t>KARAOBA MERKEZ TR-1 35-32-L00061_946408731_946408731</t>
  </si>
  <si>
    <t>14.09.2021 18:44:46</t>
  </si>
  <si>
    <t>14.09.2021 20:23:18</t>
  </si>
  <si>
    <t>L-428 35-18-L00428_7598394_56369167_56369167</t>
  </si>
  <si>
    <t>14.09.2021 18:59:24</t>
  </si>
  <si>
    <t>14.09.2021 21:48:02</t>
  </si>
  <si>
    <t>AKÇAPINAR KÖK 45-83-L00131_ÇIKRIKÇI L02_72176478</t>
  </si>
  <si>
    <t>14.09.2021 19:01:57</t>
  </si>
  <si>
    <t>14.09.2021 21:57:13</t>
  </si>
  <si>
    <t>M-2465 35-09-M02465_942577088_942577088</t>
  </si>
  <si>
    <t>14.09.2021 19:02:35</t>
  </si>
  <si>
    <t>14.09.2021 20:49:00</t>
  </si>
  <si>
    <t>AVŞAR TR-3 45-83-L00351_955159153_955159153</t>
  </si>
  <si>
    <t>14.09.2021 19:06:22</t>
  </si>
  <si>
    <t>14.09.2021 22:43:04</t>
  </si>
  <si>
    <t>_A_56385674_56385674</t>
  </si>
  <si>
    <t>14.09.2021 19:08:25</t>
  </si>
  <si>
    <t>14.09.2021 20:39:48</t>
  </si>
  <si>
    <t>KAYACIK KOZLUCA TR-2 45-75-M00227_B_56388847_56388847</t>
  </si>
  <si>
    <t>14.09.2021 19:14:20</t>
  </si>
  <si>
    <t>14.09.2021 20:15:46</t>
  </si>
  <si>
    <t>TR-6 35-26-M00006_11828444_56358658_56358658</t>
  </si>
  <si>
    <t>14.09.2021 19:23:28</t>
  </si>
  <si>
    <t>14.09.2021 21:37:34</t>
  </si>
  <si>
    <t>K-3759 35-02-K03759_35-02-K03759_2353970</t>
  </si>
  <si>
    <t>14.09.2021 19:25:38</t>
  </si>
  <si>
    <t>14.09.2021 20:34:18</t>
  </si>
  <si>
    <t>AVŞAR TR-1 45-83-L00340_954696938_954696938</t>
  </si>
  <si>
    <t>14.09.2021 19:25:50</t>
  </si>
  <si>
    <t>14.09.2021 22:05:41</t>
  </si>
  <si>
    <t>GÜLBAHÇE TR-1 35-19-L00151_956675887_956675887</t>
  </si>
  <si>
    <t>14.09.2021 19:34:59</t>
  </si>
  <si>
    <t>14.09.2021 22:07:19</t>
  </si>
  <si>
    <t>KİLLİK TR-6 45-73-M00347_945642607_945642607</t>
  </si>
  <si>
    <t>14.09.2021 19:41:35</t>
  </si>
  <si>
    <t>14.09.2021 21:10:11</t>
  </si>
  <si>
    <t>URGANLI TR-4 45-83-M00554_48025146_56353959_56353959</t>
  </si>
  <si>
    <t>14.09.2021 19:45:22</t>
  </si>
  <si>
    <t>14.09.2021 22:09:41</t>
  </si>
  <si>
    <t>HOROZ GEDİĞİ TR-1 35-17-M00338_A_56364742_56364742</t>
  </si>
  <si>
    <t>14.09.2021 19:49:00</t>
  </si>
  <si>
    <t>14.09.2021 20:21:40</t>
  </si>
  <si>
    <t>SEYREK TR-2/1 35-28-M00378_F tr2-e1_5897917</t>
  </si>
  <si>
    <t>14.09.2021 19:50:24</t>
  </si>
  <si>
    <t>14.09.2021 20:27:28</t>
  </si>
  <si>
    <t>TR-2/67-A 45-83-L00205_955150484_955150484</t>
  </si>
  <si>
    <t>14.09.2021 20:04:44</t>
  </si>
  <si>
    <t>14.09.2021 21:19:39</t>
  </si>
  <si>
    <t>YOLÜSTÜ İM 35-15-A00002_BİRGİ-2 L11_2316546</t>
  </si>
  <si>
    <t>14.09.2021 20:18:19</t>
  </si>
  <si>
    <t>14.09.2021 20:42:45</t>
  </si>
  <si>
    <t>14.09.2021 20:26:59</t>
  </si>
  <si>
    <t>14.09.2021 20:28:31</t>
  </si>
  <si>
    <t>TR-52 35-30-L00052_955333818_955333818</t>
  </si>
  <si>
    <t>14.09.2021 20:34:50</t>
  </si>
  <si>
    <t>14.09.2021 23:45:30</t>
  </si>
  <si>
    <t>K-3022 35-04-K03022_C_60982243_60982243</t>
  </si>
  <si>
    <t>14.09.2021 20:37:04</t>
  </si>
  <si>
    <t>14.09.2021 21:56:08</t>
  </si>
  <si>
    <t>K-60 35-01-K00060_DAĞITIM TRAFOSU K-60 K04_2308092</t>
  </si>
  <si>
    <t>14.09.2021 20:46:54</t>
  </si>
  <si>
    <t>14.09.2021 21:07:00</t>
  </si>
  <si>
    <t>DALKARA TR-1 45-75-M00260_A_56390879_56390879</t>
  </si>
  <si>
    <t>14.09.2021 20:51:02</t>
  </si>
  <si>
    <t>14.09.2021 21:59:06</t>
  </si>
  <si>
    <t>OG Trafo Kademe Ayarı</t>
  </si>
  <si>
    <t>14.09.2021 21:08:39</t>
  </si>
  <si>
    <t>14.09.2021 22:24:49</t>
  </si>
  <si>
    <t>M-9 GERMİYAN 35-18-M00009_950442081_950442081</t>
  </si>
  <si>
    <t>14.09.2021 21:20:00</t>
  </si>
  <si>
    <t>14.09.2021 23:49:09</t>
  </si>
  <si>
    <t>KOZBEYLİ TR-2 35-23-M00071_42094854_56362689_56362689</t>
  </si>
  <si>
    <t>14.09.2021 21:48:32</t>
  </si>
  <si>
    <t>15.09.2021 01:05:41</t>
  </si>
  <si>
    <t>K-3974 35-01-K03974_E_56357618_56357618</t>
  </si>
  <si>
    <t>14.09.2021 21:56:16</t>
  </si>
  <si>
    <t>14.09.2021 23:18:08</t>
  </si>
  <si>
    <t>HACIKÖSELİ TR-1 45-83-L00427_48140021_56404845_56404845</t>
  </si>
  <si>
    <t>14.09.2021 22:04:00</t>
  </si>
  <si>
    <t>15.09.2021 00:29:41</t>
  </si>
  <si>
    <t>GÜZELKÖY TR 45-71-M00984_44426466_56387834_56387834</t>
  </si>
  <si>
    <t>14.09.2021 22:17:39</t>
  </si>
  <si>
    <t>14.09.2021 23:20:50</t>
  </si>
  <si>
    <t>DM-14/3A 45-71-M02249_953184398_953184398</t>
  </si>
  <si>
    <t>14.09.2021 22:28:03</t>
  </si>
  <si>
    <t>14.09.2021 23:41:46</t>
  </si>
  <si>
    <t>14.09.2021 23:23:59</t>
  </si>
  <si>
    <t>15.09.2021 01:06:25</t>
  </si>
  <si>
    <t>MARANGOZLAR SİTESİ TR-1 35-28-M00649_ULUKENT DM-6/11 M03_66499988</t>
  </si>
  <si>
    <t>14.09.2021 23:51:00</t>
  </si>
  <si>
    <t>15.09.2021 01:35:41</t>
  </si>
  <si>
    <t>DM-22/06 (YELKEN KONUTLARI) 45-71-M00649_953190538_953190538</t>
  </si>
  <si>
    <t>14.09.2021 23:59:20</t>
  </si>
  <si>
    <t>15.09.2021 01:40:03</t>
  </si>
  <si>
    <t>KAHRAMANDERE İM 35-10-A00002_YELKİ TM-1 M02_2096832</t>
  </si>
  <si>
    <t>15.09.2021 00:13:55</t>
  </si>
  <si>
    <t>15.09.2021 00:18:34</t>
  </si>
  <si>
    <t>ZEYTİNALAN İM 35-19-A00002_GÜZELBAHÇE İM ÇIKIŞ M13_2052317</t>
  </si>
  <si>
    <t>15.09.2021 00:15:59</t>
  </si>
  <si>
    <t>15.09.2021 00:18:06</t>
  </si>
  <si>
    <t>HACI ABDİ YOLAYRIMI TR 35-20-L00050_955207975_955207975</t>
  </si>
  <si>
    <t>15.09.2021 00:56:07</t>
  </si>
  <si>
    <t>15.09.2021 01:28:31</t>
  </si>
  <si>
    <t>15.09.2021 01:04:48</t>
  </si>
  <si>
    <t>15.09.2021 03:02:44</t>
  </si>
  <si>
    <t>K-158 35-07-K00158_95000001350_95000001350</t>
  </si>
  <si>
    <t>15.09.2021 01:50:19</t>
  </si>
  <si>
    <t>15.09.2021 02:53:23</t>
  </si>
  <si>
    <t>GÜNEY DM 45-83-L00130_ÇATAL L05_2331074</t>
  </si>
  <si>
    <t>15.09.2021 04:15:55</t>
  </si>
  <si>
    <t>15.09.2021 05:25:44</t>
  </si>
  <si>
    <t>15.09.2021 04:28:06</t>
  </si>
  <si>
    <t>15.09.2021 06:12:24</t>
  </si>
  <si>
    <t>15.09.2021 04:29:39</t>
  </si>
  <si>
    <t>15.09.2021 04:31:00</t>
  </si>
  <si>
    <t>15.09.2021 04:33:15</t>
  </si>
  <si>
    <t>15.09.2021 04:50:39</t>
  </si>
  <si>
    <t>TR-34 35-13-M00052_TR-21 SANAYİ ARKASI L03_76785425</t>
  </si>
  <si>
    <t>15.09.2021 04:59:20</t>
  </si>
  <si>
    <t>15.09.2021 06:17:21</t>
  </si>
  <si>
    <t>15.09.2021 05:41:03</t>
  </si>
  <si>
    <t>15.09.2021 05:58:06</t>
  </si>
  <si>
    <t>15.09.2021 06:52:02</t>
  </si>
  <si>
    <t>15.09.2021 06:57:00</t>
  </si>
  <si>
    <t>BAKIR KÖK 45-76-M00047_BAKIR KASABA M07_72212586</t>
  </si>
  <si>
    <t>15.09.2021 06:55:40</t>
  </si>
  <si>
    <t>15.09.2021 07:19:40</t>
  </si>
  <si>
    <t>L-90 RAINBOW DM 35-18-L00090_ÇEVREYOLU L-97 L-96 L-95 L-93 L01_2096228</t>
  </si>
  <si>
    <t>15.09.2021 07:06:00</t>
  </si>
  <si>
    <t>15.09.2021 08:40:05</t>
  </si>
  <si>
    <t>15.09.2021 07:16:19</t>
  </si>
  <si>
    <t>15.09.2021 08:15:40</t>
  </si>
  <si>
    <t>15.09.2021 07:18:04</t>
  </si>
  <si>
    <t>15.09.2021 09:23:00</t>
  </si>
  <si>
    <t>15.09.2021 07:24:30</t>
  </si>
  <si>
    <t>15.09.2021 07:25:20</t>
  </si>
  <si>
    <t>SARIGÖL TR-37 45-79-M00037_TR-40 M05_2315979</t>
  </si>
  <si>
    <t>15.09.2021 07:39:40</t>
  </si>
  <si>
    <t>15.09.2021 08:34:26</t>
  </si>
  <si>
    <t>YARBASAN KÖK 45-74-M00119_HatBaşıAyırıcı_77952899 M04_77952899</t>
  </si>
  <si>
    <t>15.09.2021 07:42:42</t>
  </si>
  <si>
    <t>15.09.2021 09:57:45</t>
  </si>
  <si>
    <t>ALAŞEHİR TR-57 45-73-M00057_A_56396242_56396242</t>
  </si>
  <si>
    <t>15.09.2021 08:05:37</t>
  </si>
  <si>
    <t>15.09.2021 09:48:10</t>
  </si>
  <si>
    <t>İĞDECİK TR-4 45-71-M00085_A_56402673_56402673</t>
  </si>
  <si>
    <t>15.09.2021 08:15:00</t>
  </si>
  <si>
    <t>15.09.2021 13:47:01</t>
  </si>
  <si>
    <t>15.09.2021 08:15:18</t>
  </si>
  <si>
    <t>15.09.2021 11:13:51</t>
  </si>
  <si>
    <t>HACIKÖSELİ TR-1 45-83-L00427_48140020_56402552_56402552</t>
  </si>
  <si>
    <t>15.09.2021 08:20:23</t>
  </si>
  <si>
    <t>15.09.2021 10:43:34</t>
  </si>
  <si>
    <t>15.09.2021 08:22:38</t>
  </si>
  <si>
    <t>15.09.2021 13:18:57</t>
  </si>
  <si>
    <t>15.09.2021 08:26:07</t>
  </si>
  <si>
    <t>15.09.2021 09:59:30</t>
  </si>
  <si>
    <t>AHMETLİ TR-25 45-84-L00025_955181719_955181719</t>
  </si>
  <si>
    <t>15.09.2021 08:28:57</t>
  </si>
  <si>
    <t>15.09.2021 09:46:02</t>
  </si>
  <si>
    <t>DADAĞLI TR-6 TARIMSAL SULAMA 45-79-M00386_45-79-M00386_2350881</t>
  </si>
  <si>
    <t>15.09.2021 08:37:12</t>
  </si>
  <si>
    <t>15.09.2021 10:53:15</t>
  </si>
  <si>
    <t>HACIRAHMANLAR TARIMSAL SULAMA ÖZEL KÖK 45-80-M02000Ö_HACIRAHMANLI TST-1 M02_2323505</t>
  </si>
  <si>
    <t>15.09.2021 08:38:55</t>
  </si>
  <si>
    <t>15.09.2021 09:45:57</t>
  </si>
  <si>
    <t>K-2661 35-02-K02661_962792587_962792587</t>
  </si>
  <si>
    <t>15.09.2021 08:40:57</t>
  </si>
  <si>
    <t>15.09.2021 10:57:42</t>
  </si>
  <si>
    <t>15.09.2021 08:53:05</t>
  </si>
  <si>
    <t>15.09.2021 09:09:31</t>
  </si>
  <si>
    <t>K-1789 35-07-K01789_35-07-K01789_2350873</t>
  </si>
  <si>
    <t>15.09.2021 08:55:40</t>
  </si>
  <si>
    <t>15.09.2021 10:41:56</t>
  </si>
  <si>
    <t>15.09.2021 08:56:45</t>
  </si>
  <si>
    <t>15.09.2021 17:41:25</t>
  </si>
  <si>
    <t>HAMİT TR-2 45-72-M00229_A_56407655_56407655</t>
  </si>
  <si>
    <t>15.09.2021 08:59:13</t>
  </si>
  <si>
    <t>15.09.2021 18:22:46</t>
  </si>
  <si>
    <t>15.09.2021 09:02:25</t>
  </si>
  <si>
    <t>15.09.2021 10:05:03</t>
  </si>
  <si>
    <t>SELÇUK İM/DM 35-13-A00004_KÖYLER-ÇAMLIK L14_65986057</t>
  </si>
  <si>
    <t>15.09.2021 09:04:55</t>
  </si>
  <si>
    <t>15.09.2021 17:28:47</t>
  </si>
  <si>
    <t>KUŞÇULAR TR-6 35-19-M00218_7640822_56390069_56390069</t>
  </si>
  <si>
    <t>15.09.2021 09:07:47</t>
  </si>
  <si>
    <t>15.09.2021 17:02:46</t>
  </si>
  <si>
    <t>15.09.2021 09:09:00</t>
  </si>
  <si>
    <t>15.09.2021 10:43:58</t>
  </si>
  <si>
    <t>BÜYÜKKENT SİTESİ TR 35-21-L00028_953358612_953358612</t>
  </si>
  <si>
    <t>15.09.2021 09:09:14</t>
  </si>
  <si>
    <t>15.09.2021 18:02:32</t>
  </si>
  <si>
    <t>15.09.2021 09:09:19</t>
  </si>
  <si>
    <t>15.09.2021 17:08:48</t>
  </si>
  <si>
    <t>TR-11 SANAYİ SİTESİ 35-19-L00011_5843726_60983490_60983490</t>
  </si>
  <si>
    <t>15.09.2021 09:10:39</t>
  </si>
  <si>
    <t>15.09.2021 11:06:44</t>
  </si>
  <si>
    <t>K-568 35-03-K00568_D_56365954_56365954</t>
  </si>
  <si>
    <t>15.09.2021 09:13:00</t>
  </si>
  <si>
    <t>15.09.2021 10:29:51</t>
  </si>
  <si>
    <t>TR-69 35-19-L00069_6450329_56378430_56378430</t>
  </si>
  <si>
    <t>15.09.2021 09:13:05</t>
  </si>
  <si>
    <t>15.09.2021 10:12:39</t>
  </si>
  <si>
    <t>PINARBAŞI TR-1 45-80-M00182_A_56384900_56384900</t>
  </si>
  <si>
    <t>15.09.2021 09:13:15</t>
  </si>
  <si>
    <t>15.09.2021 11:23:34</t>
  </si>
  <si>
    <t>ÇAMLIBEL TR-5 35-20-L00352_B_65499094_65499094</t>
  </si>
  <si>
    <t>15.09.2021 09:15:12</t>
  </si>
  <si>
    <t>15.09.2021 10:45:54</t>
  </si>
  <si>
    <t>15.09.2021 09:15:29</t>
  </si>
  <si>
    <t>15.09.2021 14:46:26</t>
  </si>
  <si>
    <t>K-3036 35-04-K03036_E_56355980_56355980</t>
  </si>
  <si>
    <t>AG Travers Arızası</t>
  </si>
  <si>
    <t>15.09.2021 09:16:00</t>
  </si>
  <si>
    <t>15.09.2021 13:53:35</t>
  </si>
  <si>
    <t>ARAPBAŞI TR-1 35-20-L00082_35-20-L00082_2365907</t>
  </si>
  <si>
    <t>15.09.2021 10:39:28</t>
  </si>
  <si>
    <t>15.09.2021 09:25:17</t>
  </si>
  <si>
    <t>15.09.2021 12:14:29</t>
  </si>
  <si>
    <t>TR-134 35-15-M00134_35-15-M00134_66588333</t>
  </si>
  <si>
    <t>15.09.2021 09:25:38</t>
  </si>
  <si>
    <t>15.09.2021 17:58:53</t>
  </si>
  <si>
    <t>15.09.2021 09:26:15</t>
  </si>
  <si>
    <t>15.09.2021 16:51:41</t>
  </si>
  <si>
    <t>OCAKLI TR-1 35-15-L00770_48853068_56406832_56406832</t>
  </si>
  <si>
    <t>15.09.2021 09:26:31</t>
  </si>
  <si>
    <t>15.09.2021 15:20:50</t>
  </si>
  <si>
    <t>YENİ ŞAKRAN TR-15 35-17-M00215_AB_56355646_56355646</t>
  </si>
  <si>
    <t>15.09.2021 09:28:00</t>
  </si>
  <si>
    <t>15.09.2021 10:09:44</t>
  </si>
  <si>
    <t>TR-42 35-15-M00042_35-15-M00042_66581762</t>
  </si>
  <si>
    <t>15.09.2021 09:38:07</t>
  </si>
  <si>
    <t>15.09.2021 18:01:18</t>
  </si>
  <si>
    <t>K-2314 35-03-K02314_35-03-K02314_41912019</t>
  </si>
  <si>
    <t>15.09.2021 09:39:05</t>
  </si>
  <si>
    <t>15.09.2021 10:52:42</t>
  </si>
  <si>
    <t>K-568 35-03-K00568_A_56365974_56365974</t>
  </si>
  <si>
    <t>15.09.2021 09:40:31</t>
  </si>
  <si>
    <t>15.09.2021 10:34:01</t>
  </si>
  <si>
    <t>DM-4/14E 45-71-M02099_95000571595_95000571595</t>
  </si>
  <si>
    <t>15.09.2021 09:49:24</t>
  </si>
  <si>
    <t>15.09.2021 13:29:15</t>
  </si>
  <si>
    <t>ÇINARDİBİ TR-7 35-20-M00074_B_65496797_65496797</t>
  </si>
  <si>
    <t>15.09.2021 09:51:00</t>
  </si>
  <si>
    <t>15.09.2021 13:07:20</t>
  </si>
  <si>
    <t>SANCAKLI BOZKÖY TR-3 45-71-M00565_95000073700_95000073700</t>
  </si>
  <si>
    <t>15.09.2021 09:52:36</t>
  </si>
  <si>
    <t>15.09.2021 15:02:05</t>
  </si>
  <si>
    <t>MENEMEN DM-6/20 35-28-L00091_C _5761490</t>
  </si>
  <si>
    <t>15.09.2021 09:59:00</t>
  </si>
  <si>
    <t>15.09.2021 15:21:42</t>
  </si>
  <si>
    <t>K-132 35-01-K00132_35-01-K00132_2353495</t>
  </si>
  <si>
    <t>15.09.2021 10:00:12</t>
  </si>
  <si>
    <t>15.09.2021 12:27:27</t>
  </si>
  <si>
    <t>YENİ ŞAKRAN TR-15 35-17-M00215_8479749_56355647_56355647</t>
  </si>
  <si>
    <t>15.09.2021 10:02:00</t>
  </si>
  <si>
    <t>15.09.2021 11:08:26</t>
  </si>
  <si>
    <t>GÖLMARMARA İM 45-85-A00001_HatBaşıAyırıcı_53135892 L18_53135892</t>
  </si>
  <si>
    <t>15.09.2021 10:03:59</t>
  </si>
  <si>
    <t>15.09.2021 12:46:34</t>
  </si>
  <si>
    <t>TR-2/69 (15,8) 45-83-L00069__72662744_72662744</t>
  </si>
  <si>
    <t>15.09.2021 10:10:00</t>
  </si>
  <si>
    <t>15.09.2021 12:07:27</t>
  </si>
  <si>
    <t>DİNDARLI TR-8 45-79-M00430_45-79-M00430_2364537</t>
  </si>
  <si>
    <t>15.09.2021 10:13:03</t>
  </si>
  <si>
    <t>15.09.2021 12:06:42</t>
  </si>
  <si>
    <t>IŞIKLAR TM 35-02-A00006_ESHOT-2 M49_2309160</t>
  </si>
  <si>
    <t>15.09.2021 10:16:42</t>
  </si>
  <si>
    <t>15.09.2021 11:13:00</t>
  </si>
  <si>
    <t>K-1536 35-01-K01536_K-3840 K03_2114370</t>
  </si>
  <si>
    <t>15.09.2021 10:17:05</t>
  </si>
  <si>
    <t>15.09.2021 11:30:09</t>
  </si>
  <si>
    <t>TR-11(M-711) 35-30-M00711_950127389_950127389</t>
  </si>
  <si>
    <t>15.09.2021 10:17:56</t>
  </si>
  <si>
    <t>15.09.2021 12:40:45</t>
  </si>
  <si>
    <t>TR-6 (M-706) 35-30-M00706_955313679_955313679</t>
  </si>
  <si>
    <t>15.09.2021 10:25:19</t>
  </si>
  <si>
    <t>15.09.2021 12:01:54</t>
  </si>
  <si>
    <t>K-1267 35-01-K01267_97885205_97885205</t>
  </si>
  <si>
    <t>15.09.2021 10:31:44</t>
  </si>
  <si>
    <t>15.09.2021 11:20:42</t>
  </si>
  <si>
    <t>15.09.2021 10:32:33</t>
  </si>
  <si>
    <t>15.09.2021 16:35:28</t>
  </si>
  <si>
    <t>M-316 35-02-M00316_99777801_99777801</t>
  </si>
  <si>
    <t>15.09.2021 10:34:28</t>
  </si>
  <si>
    <t>15.09.2021 13:21:48</t>
  </si>
  <si>
    <t>K-158 35-07-K00158_B B2b_5853657</t>
  </si>
  <si>
    <t>15.09.2021 10:34:35</t>
  </si>
  <si>
    <t>15.09.2021 16:58:02</t>
  </si>
  <si>
    <t>DM-1/62 45-71-M00064_953196597_953196597</t>
  </si>
  <si>
    <t>15.09.2021 10:36:30</t>
  </si>
  <si>
    <t>15.09.2021 12:31:56</t>
  </si>
  <si>
    <t>SOMA DM-1 45-82-M00050_SICAK SU M10_60207312</t>
  </si>
  <si>
    <t>15.09.2021 10:41:48</t>
  </si>
  <si>
    <t>15.09.2021 11:48:23</t>
  </si>
  <si>
    <t>M-362 35-09-M00362_M-447 M03_47555429</t>
  </si>
  <si>
    <t>15.09.2021 10:50:20</t>
  </si>
  <si>
    <t>15.09.2021 13:19:20</t>
  </si>
  <si>
    <t>ANADOLU İM 35-02-A00001_IŞIKKENT K15_2049866</t>
  </si>
  <si>
    <t>15.09.2021 10:51:44</t>
  </si>
  <si>
    <t>15.09.2021 11:37:25</t>
  </si>
  <si>
    <t>URGANLI TR-9 45-83-M00549_A_56355804_56355804</t>
  </si>
  <si>
    <t>15.09.2021 10:52:04</t>
  </si>
  <si>
    <t>15.09.2021 11:42:10</t>
  </si>
  <si>
    <t>M-271 KARAKAYALAR DM 35-14-M00271_TEPECİK DM (DİREKT GİDEN) M11_2097315</t>
  </si>
  <si>
    <t>15.09.2021 10:53:47</t>
  </si>
  <si>
    <t>15.09.2021 10:54:52</t>
  </si>
  <si>
    <t>15.09.2021 17:30:34</t>
  </si>
  <si>
    <t>DM-22 45-71-M01177_ROSEBYE AVM M09_72081900</t>
  </si>
  <si>
    <t>15.09.2021 10:57:36</t>
  </si>
  <si>
    <t>15.09.2021 11:59:38</t>
  </si>
  <si>
    <t>YAYLA KÖYÜ TR-1 35-21-L00093_DIREK TIPI TRAFO HUCRESI H01_2086619</t>
  </si>
  <si>
    <t>15.09.2021 11:00:23</t>
  </si>
  <si>
    <t>15.09.2021 17:23:02</t>
  </si>
  <si>
    <t>SOMA TR-44/3 45-82-M00123_C_56389746_56389746</t>
  </si>
  <si>
    <t>15.09.2021 11:04:52</t>
  </si>
  <si>
    <t>15.09.2021 12:17:27</t>
  </si>
  <si>
    <t>SUBAŞI TR-2 45-73-M00820_945645749_945645749</t>
  </si>
  <si>
    <t>15.09.2021 11:10:09</t>
  </si>
  <si>
    <t>15.09.2021 14:41:46</t>
  </si>
  <si>
    <t>M-1687 35-02-M01687_99948497_99948497</t>
  </si>
  <si>
    <t>15.09.2021 11:11:47</t>
  </si>
  <si>
    <t>15.09.2021 12:03:26</t>
  </si>
  <si>
    <t>M-2675 35-01-M02675_DAĞITIM TRAFOSU M03_62507656</t>
  </si>
  <si>
    <t>15.09.2021 11:15:00</t>
  </si>
  <si>
    <t>15.09.2021 11:50:00</t>
  </si>
  <si>
    <t>K-1302 35-08-K01302_K-4004 K03_42456212</t>
  </si>
  <si>
    <t>15.09.2021 11:16:43</t>
  </si>
  <si>
    <t>15.09.2021 14:33:17</t>
  </si>
  <si>
    <t>DM08/TR19 45-73-M00065_945675894_945675894</t>
  </si>
  <si>
    <t>15.09.2021 11:22:56</t>
  </si>
  <si>
    <t>15.09.2021 12:55:36</t>
  </si>
  <si>
    <t>TR-84 35-19-L00084_956677737_956677737</t>
  </si>
  <si>
    <t>15.09.2021 11:25:18</t>
  </si>
  <si>
    <t>15.09.2021 16:05:28</t>
  </si>
  <si>
    <t>TR-103 MEZARLIK YOLU 35-26-M00103_956600511_956600511</t>
  </si>
  <si>
    <t>15.09.2021 11:29:15</t>
  </si>
  <si>
    <t>15.09.2021 15:31:25</t>
  </si>
  <si>
    <t>M-11 GERMİYAN 35-18-M00011_950441959_950441959</t>
  </si>
  <si>
    <t>15.09.2021 11:31:17</t>
  </si>
  <si>
    <t>15.09.2021 14:01:41</t>
  </si>
  <si>
    <t>K-2365 GEÇİT 35-02-K02365_K-4179 K04_72046615</t>
  </si>
  <si>
    <t>15.09.2021 11:44:25</t>
  </si>
  <si>
    <t>15.09.2021 13:03:55</t>
  </si>
  <si>
    <t>YAZIBAŞI DM-3 35-26-M00764_AYRANCILAR M03_2335684</t>
  </si>
  <si>
    <t>15.09.2021 12:03:23</t>
  </si>
  <si>
    <t>15.09.2021 12:43:54</t>
  </si>
  <si>
    <t>K-311 35-01-K00311_912340071_912340071</t>
  </si>
  <si>
    <t>15.09.2021 12:06:00</t>
  </si>
  <si>
    <t>15.09.2021 13:11:51</t>
  </si>
  <si>
    <t>ÖDEMİŞ İM 35-15-A00001_DONANIMLI YEDEK M03_2309732</t>
  </si>
  <si>
    <t>15.09.2021 12:08:17</t>
  </si>
  <si>
    <t>15.09.2021 12:26:44</t>
  </si>
  <si>
    <t>K-4526 35-03-K04526_A_56366709_56366709</t>
  </si>
  <si>
    <t>15.09.2021 12:09:00</t>
  </si>
  <si>
    <t>15.09.2021 13:45:34</t>
  </si>
  <si>
    <t>TR-75 35-19-L00075_A_56373312_56373312</t>
  </si>
  <si>
    <t>15.09.2021 12:12:30</t>
  </si>
  <si>
    <t>15.09.2021 14:12:37</t>
  </si>
  <si>
    <t>HORZUM TR-1 35-15-L01137_B_65513636_65513636</t>
  </si>
  <si>
    <t>15.09.2021 12:21:37</t>
  </si>
  <si>
    <t>15.09.2021 18:35:01</t>
  </si>
  <si>
    <t>GERENKÖY KÖK 35-23-M00156_GERENKÖY M01_72155600</t>
  </si>
  <si>
    <t>15.09.2021 12:28:25</t>
  </si>
  <si>
    <t>15.09.2021 12:28:45</t>
  </si>
  <si>
    <t>SARUHANLI TR-13 45-80-M00013_956562997_956562997</t>
  </si>
  <si>
    <t>15.09.2021 12:34:51</t>
  </si>
  <si>
    <t>15.09.2021 14:13:26</t>
  </si>
  <si>
    <t>DM-5/TR-11 ALPKENT (ESKİ TR-38) 35-26-M01359_35-26-M01359_50242133</t>
  </si>
  <si>
    <t>15.09.2021 12:35:20</t>
  </si>
  <si>
    <t>15.09.2021 13:39:01</t>
  </si>
  <si>
    <t>15.09.2021 12:56:00</t>
  </si>
  <si>
    <t>15.09.2021 17:33:25</t>
  </si>
  <si>
    <t>YENİ ŞAKRAN TR-14 35-17-M00214__56355214_56355214</t>
  </si>
  <si>
    <t>15.09.2021 13:00:00</t>
  </si>
  <si>
    <t>15.09.2021 13:40:19</t>
  </si>
  <si>
    <t>15.09.2021 13:00:20</t>
  </si>
  <si>
    <t>15.09.2021 13:19:00</t>
  </si>
  <si>
    <t>FOÇA TR-14 35-23-L00014__72410454_72410454</t>
  </si>
  <si>
    <t>15.09.2021 13:04:00</t>
  </si>
  <si>
    <t>15.09.2021 14:38:14</t>
  </si>
  <si>
    <t>ZEYTİNDAĞ TR-1 35-16-M00003_953329376_953329376</t>
  </si>
  <si>
    <t>15.09.2021 13:04:11</t>
  </si>
  <si>
    <t>15.09.2021 19:17:21</t>
  </si>
  <si>
    <t>KARABURUN TR-4/6 35-21-L00030_953359790_953359790</t>
  </si>
  <si>
    <t>15.09.2021 13:04:27</t>
  </si>
  <si>
    <t>15.09.2021 20:23:04</t>
  </si>
  <si>
    <t>DM-2/44 35-26-M00841_10998734 DM2/44-G2b_5913188</t>
  </si>
  <si>
    <t>15.09.2021 13:05:16</t>
  </si>
  <si>
    <t>15.09.2021 15:20:36</t>
  </si>
  <si>
    <t>TR-90 35-15-M00359_950360618_950360618</t>
  </si>
  <si>
    <t>15.09.2021 13:07:00</t>
  </si>
  <si>
    <t>15.09.2021 14:19:38</t>
  </si>
  <si>
    <t>_L_56365844_56365844</t>
  </si>
  <si>
    <t>15.09.2021 13:08:48</t>
  </si>
  <si>
    <t>15.09.2021 16:44:36</t>
  </si>
  <si>
    <t>KARAKUYU KÖK 35-22-M00091_KARAKUYU M02_72111688</t>
  </si>
  <si>
    <t>15.09.2021 13:13:34</t>
  </si>
  <si>
    <t>15.09.2021 13:53:45</t>
  </si>
  <si>
    <t>TR-17 ALPSU SİT. 35-26-M00017_35-26-M00017_2361656</t>
  </si>
  <si>
    <t>15.09.2021 13:36:00</t>
  </si>
  <si>
    <t>15.09.2021 15:24:19</t>
  </si>
  <si>
    <t>L-437 ŞEHİTLİK 35-18-L00437_950449078_950449078</t>
  </si>
  <si>
    <t>15.09.2021 13:38:56</t>
  </si>
  <si>
    <t>15.09.2021 16:32:52</t>
  </si>
  <si>
    <t>L-310 35-18-L00310_950466910_950466910</t>
  </si>
  <si>
    <t>15.09.2021 13:54:28</t>
  </si>
  <si>
    <t>15.09.2021 17:33:28</t>
  </si>
  <si>
    <t>K-4306 35-09-K04306_A a1_5875747</t>
  </si>
  <si>
    <t>15.09.2021 13:59:10</t>
  </si>
  <si>
    <t>15.09.2021 20:41:05</t>
  </si>
  <si>
    <t>M-1011 35-03-M01011_35-03-M01011_41965003</t>
  </si>
  <si>
    <t>15.09.2021 14:06:08</t>
  </si>
  <si>
    <t>15.09.2021 15:25:06</t>
  </si>
  <si>
    <t>SARIGÜL TR-2 35-30-M00217_D d1_42916486</t>
  </si>
  <si>
    <t>15.09.2021 14:07:56</t>
  </si>
  <si>
    <t>15.09.2021 15:28:09</t>
  </si>
  <si>
    <t>15.09.2021 14:13:02</t>
  </si>
  <si>
    <t>15.09.2021 14:40:59</t>
  </si>
  <si>
    <t>15.09.2021 14:13:25</t>
  </si>
  <si>
    <t>15.09.2021 15:18:51</t>
  </si>
  <si>
    <t>15.09.2021 14:14:53</t>
  </si>
  <si>
    <t>15.09.2021 19:24:42</t>
  </si>
  <si>
    <t>TURGUTALP TR-4 45-82-M00054_B_56386551_56386551</t>
  </si>
  <si>
    <t>15.09.2021 15:56:44</t>
  </si>
  <si>
    <t>DM-22/06 (YELKEN KONUTLARI) 45-71-M00649_953190343_953190343</t>
  </si>
  <si>
    <t>15.09.2021 14:21:42</t>
  </si>
  <si>
    <t>15.09.2021 17:42:40</t>
  </si>
  <si>
    <t>15.09.2021 14:23:50</t>
  </si>
  <si>
    <t>15.09.2021 14:24:20</t>
  </si>
  <si>
    <t>M-2777 35-04-M04883_35-04-M04883_80967608</t>
  </si>
  <si>
    <t>15.09.2021 14:26:44</t>
  </si>
  <si>
    <t>15.09.2021 19:50:48</t>
  </si>
  <si>
    <t>YAYAKENT TR-3 35-24-M00003_955217269_955217269</t>
  </si>
  <si>
    <t>15.09.2021 14:40:00</t>
  </si>
  <si>
    <t>15.09.2021 15:15:00</t>
  </si>
  <si>
    <t>DAĞDERE DM 45-72-M00097_KÖMÜRCÜ M06_2106080</t>
  </si>
  <si>
    <t>15.09.2021 14:46:24</t>
  </si>
  <si>
    <t>15.09.2021 15:06:01</t>
  </si>
  <si>
    <t>KELLETEPE KÖK 35-31-L00035_ŞEMSİLER TR-1 L04_72230902</t>
  </si>
  <si>
    <t>15.09.2021 14:48:40</t>
  </si>
  <si>
    <t>15.09.2021 16:52:00</t>
  </si>
  <si>
    <t>GÖKEYÜP TR-1 KÖK 45-78-M00798_İKİOLUK M02_2328108</t>
  </si>
  <si>
    <t>15.09.2021 14:57:44</t>
  </si>
  <si>
    <t>15.09.2021 17:09:09</t>
  </si>
  <si>
    <t>SARNIÇ YENİMAHALLE TR-1 45-72-L00263_B_72373111_72373111</t>
  </si>
  <si>
    <t>15.09.2021 15:03:18</t>
  </si>
  <si>
    <t>15.09.2021 19:26:07</t>
  </si>
  <si>
    <t>15.09.2021 15:04:00</t>
  </si>
  <si>
    <t>15.09.2021 16:06:22</t>
  </si>
  <si>
    <t>SUBAŞI İM 35-26-A00002_NAİME L03_2035579</t>
  </si>
  <si>
    <t>15.09.2021 15:07:24</t>
  </si>
  <si>
    <t>15.09.2021 15:13:31</t>
  </si>
  <si>
    <t>PAMUKYAZI-5 35-26-L00392_956601830_956601830</t>
  </si>
  <si>
    <t>15.09.2021 15:15:54</t>
  </si>
  <si>
    <t>15.09.2021 19:14:02</t>
  </si>
  <si>
    <t>M-2892 35-10-M02892_967141397_967141397</t>
  </si>
  <si>
    <t>15.09.2021 15:17:16</t>
  </si>
  <si>
    <t>15.09.2021 18:00:22</t>
  </si>
  <si>
    <t>BUCA TM 35-03-A00003_Adatepe M31_2311290</t>
  </si>
  <si>
    <t>15.09.2021 15:17:20</t>
  </si>
  <si>
    <t>15.09.2021 16:41:00</t>
  </si>
  <si>
    <t>MORALILAR TR-1 45-72-L00674_956532481_956532481</t>
  </si>
  <si>
    <t>15.09.2021 15:18:59</t>
  </si>
  <si>
    <t>15.09.2021 20:51:06</t>
  </si>
  <si>
    <t>KOCAİSKAN TR-1 45-76-M00179_955242057_955242057</t>
  </si>
  <si>
    <t>15.09.2021 15:19:23</t>
  </si>
  <si>
    <t>15.09.2021 18:21:01</t>
  </si>
  <si>
    <t>BUCA TM 35-03-A00003_Yedigöller M35_2311294</t>
  </si>
  <si>
    <t>15.09.2021 15:22:08</t>
  </si>
  <si>
    <t>15.09.2021 17:10:00</t>
  </si>
  <si>
    <t>15.09.2021 15:35:11</t>
  </si>
  <si>
    <t>15.09.2021 16:42:15</t>
  </si>
  <si>
    <t>TR-170 35-15-M00412_B B01_66252956</t>
  </si>
  <si>
    <t>15.09.2021 15:42:40</t>
  </si>
  <si>
    <t>15.09.2021 20:55:58</t>
  </si>
  <si>
    <t>KULA İM 45-77-A00001_SARAÇLAR L17_60817757</t>
  </si>
  <si>
    <t>15.09.2021 15:50:25</t>
  </si>
  <si>
    <t>15.09.2021 15:50:32</t>
  </si>
  <si>
    <t>BOZYAKA TM 35-01-A00007_GÖZTEPE-2 M06_2312208</t>
  </si>
  <si>
    <t>15.09.2021 16:01:09</t>
  </si>
  <si>
    <t>15.09.2021 16:42:10</t>
  </si>
  <si>
    <t>SARUHANLI TR-19 45-80-M00019_956561923_956561923</t>
  </si>
  <si>
    <t>15.09.2021 16:05:00</t>
  </si>
  <si>
    <t>15.09.2021 17:22:59</t>
  </si>
  <si>
    <t>M-2112 35-03-M02112_M-3288 M02_2064812</t>
  </si>
  <si>
    <t>15.09.2021 16:07:00</t>
  </si>
  <si>
    <t>15.09.2021 18:01:00</t>
  </si>
  <si>
    <t>TR-15 ( M-715) 35-30-M00715_955297583_955297583</t>
  </si>
  <si>
    <t>15.09.2021 16:07:24</t>
  </si>
  <si>
    <t>15.09.2021 17:23:43</t>
  </si>
  <si>
    <t>15.09.2021 16:09:00</t>
  </si>
  <si>
    <t>15.09.2021 16:50:00</t>
  </si>
  <si>
    <t>15.09.2021 16:29:48</t>
  </si>
  <si>
    <t>15.09.2021 17:44:50</t>
  </si>
  <si>
    <t>15.09.2021 16:35:52</t>
  </si>
  <si>
    <t>15.09.2021 17:46:04</t>
  </si>
  <si>
    <t>M-971 35-03-M00971_M-970 M01_2077806</t>
  </si>
  <si>
    <t>15.09.2021 16:40:50</t>
  </si>
  <si>
    <t>15.09.2021 16:42:30</t>
  </si>
  <si>
    <t>M-1224 35-01-M01224_DIREK TIPI TRAFO HUCRESI H01_2078266</t>
  </si>
  <si>
    <t>15.09.2021 22:22:20</t>
  </si>
  <si>
    <t>M-1549 35-03-M01549_M-1008 M01_41951935</t>
  </si>
  <si>
    <t>15.09.2021 16:41:12</t>
  </si>
  <si>
    <t>15.09.2021 18:17:00</t>
  </si>
  <si>
    <t>K-2430 35-08-K02430_913013257_913013257</t>
  </si>
  <si>
    <t>15.09.2021 16:43:06</t>
  </si>
  <si>
    <t>15.09.2021 21:45:56</t>
  </si>
  <si>
    <t>15.09.2021 16:57:31</t>
  </si>
  <si>
    <t>15.09.2021 17:33:00</t>
  </si>
  <si>
    <t>SUCAHLI TR-1 35-24-M00103_955216520_955216520</t>
  </si>
  <si>
    <t>15.09.2021 17:01:42</t>
  </si>
  <si>
    <t>15.09.2021 19:09:02</t>
  </si>
  <si>
    <t>SUBAŞI İM 35-26-A00002_NAİME L03_2304032</t>
  </si>
  <si>
    <t>15.09.2021 17:02:00</t>
  </si>
  <si>
    <t>15.09.2021 17:43:21</t>
  </si>
  <si>
    <t>M-1396 35-01-M01396__72410572_72410572</t>
  </si>
  <si>
    <t>15.09.2021 17:02:41</t>
  </si>
  <si>
    <t>15.09.2021 21:25:09</t>
  </si>
  <si>
    <t>ARDIÇ MAHALLESİ TR-17 35-21-L00128_953357024_953357024</t>
  </si>
  <si>
    <t>15.09.2021 17:02:58</t>
  </si>
  <si>
    <t>15.09.2021 21:22:04</t>
  </si>
  <si>
    <t>SARUHANLI TR-31 45-80-M00031_956561984_956561984</t>
  </si>
  <si>
    <t>15.09.2021 17:06:31</t>
  </si>
  <si>
    <t>15.09.2021 19:06:21</t>
  </si>
  <si>
    <t>M-1774 35-03-M01774_M-1216 M02_42445574</t>
  </si>
  <si>
    <t>15.09.2021 17:13:00</t>
  </si>
  <si>
    <t>15.09.2021 17:49:37</t>
  </si>
  <si>
    <t>TR-31 35-16-L00031_953334363_953334363</t>
  </si>
  <si>
    <t>15.09.2021 17:13:35</t>
  </si>
  <si>
    <t>15.09.2021 18:37:17</t>
  </si>
  <si>
    <t>15.09.2021 17:14:46</t>
  </si>
  <si>
    <t>15.09.2021 17:26:36</t>
  </si>
  <si>
    <t>VİLLAKENT TR-5 35-28-M00382_7584266_56360135_56360135</t>
  </si>
  <si>
    <t>15.09.2021 17:20:25</t>
  </si>
  <si>
    <t>15.09.2021 18:51:20</t>
  </si>
  <si>
    <t>L-286 35-18-L00286_A_56368456_56368456</t>
  </si>
  <si>
    <t>15.09.2021 17:24:56</t>
  </si>
  <si>
    <t>15.09.2021 19:40:29</t>
  </si>
  <si>
    <t>L-15 35-18-L00015_950440128_950440128</t>
  </si>
  <si>
    <t>15.09.2021 17:34:51</t>
  </si>
  <si>
    <t>15.09.2021 21:22:22</t>
  </si>
  <si>
    <t>15.09.2021 17:50:23</t>
  </si>
  <si>
    <t>15.09.2021 17:52:25</t>
  </si>
  <si>
    <t>M-1214 35-03-M01214_M-1213 M02_41970152</t>
  </si>
  <si>
    <t>15.09.2021 17:51:23</t>
  </si>
  <si>
    <t>15.09.2021 21:04:47</t>
  </si>
  <si>
    <t>15.09.2021 17:53:57</t>
  </si>
  <si>
    <t>15.09.2021 17:59:44</t>
  </si>
  <si>
    <t>L-217 35-18-L00217_950451789_950451789</t>
  </si>
  <si>
    <t>15.09.2021 17:55:32</t>
  </si>
  <si>
    <t>15.09.2021 20:06:36</t>
  </si>
  <si>
    <t>M-3184 35-02-M03184_95000632939_95000632939</t>
  </si>
  <si>
    <t>15.09.2021 17:59:04</t>
  </si>
  <si>
    <t>15.09.2021 19:36:47</t>
  </si>
  <si>
    <t>15.09.2021 18:07:53</t>
  </si>
  <si>
    <t>15.09.2021 20:02:10</t>
  </si>
  <si>
    <t>TEPEKÖY TR-1 45-73-M00785_45-73-M00785_2354758</t>
  </si>
  <si>
    <t>15.09.2021 18:11:00</t>
  </si>
  <si>
    <t>15.09.2021 19:10:40</t>
  </si>
  <si>
    <t>_C_56391308_56391308</t>
  </si>
  <si>
    <t>15.09.2021 18:11:01</t>
  </si>
  <si>
    <t>15.09.2021 19:24:04</t>
  </si>
  <si>
    <t>URGANLI TR-1 KÖK 45-83-M00129_TR-9 M01_2331300</t>
  </si>
  <si>
    <t>15.09.2021 18:20:34</t>
  </si>
  <si>
    <t>15.09.2021 18:32:07</t>
  </si>
  <si>
    <t>TR-6 (M-706) 35-30-M00706__79530017_79530017</t>
  </si>
  <si>
    <t>15.09.2021 18:26:28</t>
  </si>
  <si>
    <t>15.09.2021 20:06:57</t>
  </si>
  <si>
    <t>SARUHANLI TR-18 45-80-M00018_956568013_956568013</t>
  </si>
  <si>
    <t>15.09.2021 18:26:46</t>
  </si>
  <si>
    <t>15.09.2021 19:55:07</t>
  </si>
  <si>
    <t>HASAN KANIARI SLM 35-26-L00101_DIREK TIPI TRAFO HUCRESI H01_2041360</t>
  </si>
  <si>
    <t>15.09.2021 18:37:04</t>
  </si>
  <si>
    <t>15.09.2021 21:00:34</t>
  </si>
  <si>
    <t>TR-118 35-15-M00118_95000107326_95000107326</t>
  </si>
  <si>
    <t>15.09.2021 18:41:38</t>
  </si>
  <si>
    <t>15.09.2021 20:08:13</t>
  </si>
  <si>
    <t>İĞDECİK TR-5 45-71-M00079_45-71-M00079_2370340</t>
  </si>
  <si>
    <t>15.09.2021 18:42:25</t>
  </si>
  <si>
    <t>15.09.2021 20:13:37</t>
  </si>
  <si>
    <t>TR-122 35-15-M00122_950372552_950372552</t>
  </si>
  <si>
    <t>15.09.2021 18:56:16</t>
  </si>
  <si>
    <t>15.09.2021 21:05:23</t>
  </si>
  <si>
    <t>HİLAL KLASİK TM 35-01-A00011_YAYLACIK M13_2313921</t>
  </si>
  <si>
    <t>15.09.2021 19:07:00</t>
  </si>
  <si>
    <t>15.09.2021 19:14:00</t>
  </si>
  <si>
    <t>DM-1/64 35-29-M00064_950315379_950315379</t>
  </si>
  <si>
    <t>15.09.2021 19:15:54</t>
  </si>
  <si>
    <t>15.09.2021 22:44:59</t>
  </si>
  <si>
    <t>KABAKLAR TR-1 45-81-M00224_B_56398825_56398825</t>
  </si>
  <si>
    <t>15.09.2021 19:24:20</t>
  </si>
  <si>
    <t>15.09.2021 22:02:31</t>
  </si>
  <si>
    <t>ULUKENT DM-4 35-28-M00004_953390795_953390795</t>
  </si>
  <si>
    <t>15.09.2021 19:35:09</t>
  </si>
  <si>
    <t>15.09.2021 20:44:51</t>
  </si>
  <si>
    <t>K-2618 35-04-K02618_35-04-K02618_2373951</t>
  </si>
  <si>
    <t>15.09.2021 19:52:29</t>
  </si>
  <si>
    <t>15.09.2021 21:30:08</t>
  </si>
  <si>
    <t>PEŞREFLİ  TR-1 35-29-L00450_950328310_950328310</t>
  </si>
  <si>
    <t>15.09.2021 19:56:35</t>
  </si>
  <si>
    <t>15.09.2021 22:27:23</t>
  </si>
  <si>
    <t>15.09.2021 19:56:50</t>
  </si>
  <si>
    <t>15.09.2021 21:10:23</t>
  </si>
  <si>
    <t>TR-1/24 45-72-M00024_956502188_956502188</t>
  </si>
  <si>
    <t>15.09.2021 20:08:53</t>
  </si>
  <si>
    <t>15.09.2021 21:44:53</t>
  </si>
  <si>
    <t>K-2513 35-04-K02513_TRAFO K04_2113620</t>
  </si>
  <si>
    <t>15.09.2021 20:19:28</t>
  </si>
  <si>
    <t>15.09.2021 20:45:24</t>
  </si>
  <si>
    <t>ASARLIK TR-14 KÖK 35-28-M00168_MENEMEN İ.M.(ASARLIK-2) M05_66531863</t>
  </si>
  <si>
    <t>15.09.2021 20:35:56</t>
  </si>
  <si>
    <t>15.09.2021 21:13:00</t>
  </si>
  <si>
    <t>K-779 35-07-K00779_D_56383647_56383647</t>
  </si>
  <si>
    <t>15.09.2021 20:41:02</t>
  </si>
  <si>
    <t>15.09.2021 21:57:51</t>
  </si>
  <si>
    <t>M-1213 35-03-M01213_TRAFO M04_41969937</t>
  </si>
  <si>
    <t>15.09.2021 20:47:58</t>
  </si>
  <si>
    <t>15.09.2021 21:49:07</t>
  </si>
  <si>
    <t>GÜMÜŞÇAY TR-2 45-73-M00905_945643936_945643936</t>
  </si>
  <si>
    <t>15.09.2021 21:01:32</t>
  </si>
  <si>
    <t>15.09.2021 22:52:27</t>
  </si>
  <si>
    <t>15.09.2021 21:16:45</t>
  </si>
  <si>
    <t>15.09.2021 23:59:46</t>
  </si>
  <si>
    <t>DM-3/25 (MUTLU MAH. MUHTARLIK) 45-71-M00076_953210405_953210405</t>
  </si>
  <si>
    <t>15.09.2021 21:42:10</t>
  </si>
  <si>
    <t>15.09.2021 23:44:24</t>
  </si>
  <si>
    <t>BOZCAYAKA TR-1 35-15-L00919_950354988_950354988</t>
  </si>
  <si>
    <t>15.09.2021 21:57:54</t>
  </si>
  <si>
    <t>15.09.2021 23:19:49</t>
  </si>
  <si>
    <t>KODUKBURUN TR-1 35-24-M00102_35-24-M00102_2373234</t>
  </si>
  <si>
    <t>15.09.2021 22:00:40</t>
  </si>
  <si>
    <t>15.09.2021 23:12:59</t>
  </si>
  <si>
    <t>M-1687 35-02-M01687_910132787_910132787</t>
  </si>
  <si>
    <t>15.09.2021 22:11:59</t>
  </si>
  <si>
    <t>16.09.2021 00:11:00</t>
  </si>
  <si>
    <t>K-2618 35-04-K02618_99376303_99376303</t>
  </si>
  <si>
    <t>15.09.2021 22:35:49</t>
  </si>
  <si>
    <t>15.09.2021 23:42:54</t>
  </si>
  <si>
    <t>KEMALİYE DM (TR-1) 45-73-M00150_ALAŞEHİR GİRİŞ PİYADELER KÖKDEN M08_66716002</t>
  </si>
  <si>
    <t>15.09.2021 22:56:27</t>
  </si>
  <si>
    <t>16.09.2021 00:44:51</t>
  </si>
  <si>
    <t>K-4306 35-09-K04306_97814305_97814305</t>
  </si>
  <si>
    <t>15.09.2021 23:00:00</t>
  </si>
  <si>
    <t>16.09.2021 01:16:00</t>
  </si>
  <si>
    <t>KİRAZ İM 35-31-A00001_ATERMİT M09_2095003</t>
  </si>
  <si>
    <t>16.09.2021 00:00:14</t>
  </si>
  <si>
    <t>16.09.2021 00:04:59</t>
  </si>
  <si>
    <t>FIRINLI TR-1 35-20-L00370_DIREK TIPI TRAFO HUCRESI H01_2101285</t>
  </si>
  <si>
    <t>16.09.2021 00:26:09</t>
  </si>
  <si>
    <t>16.09.2021 02:29:05</t>
  </si>
  <si>
    <t>16.09.2021 00:34:57</t>
  </si>
  <si>
    <t>16.09.2021 02:46:00</t>
  </si>
  <si>
    <t>İSMETİYE TR-1 45-73-M00994_45-73-M00994_2351977</t>
  </si>
  <si>
    <t>16.09.2021 01:14:06</t>
  </si>
  <si>
    <t>16.09.2021 02:44:02</t>
  </si>
  <si>
    <t>SARUHANLI TR-34 45-80-M00034_956558538_956558538</t>
  </si>
  <si>
    <t>16.09.2021 01:44:35</t>
  </si>
  <si>
    <t>16.09.2021 03:01:00</t>
  </si>
  <si>
    <t>KARABURUN İM 35-21-A00001_YENİ LİMAN L03_2062912</t>
  </si>
  <si>
    <t>16.09.2021 02:28:15</t>
  </si>
  <si>
    <t>16.09.2021 02:40:43</t>
  </si>
  <si>
    <t>ÇAMLIK DM 35-17-M00173_ZEYTİNDAĞ-1 M08_66328132</t>
  </si>
  <si>
    <t>16.09.2021 03:41:33</t>
  </si>
  <si>
    <t>16.09.2021 04:34:08</t>
  </si>
  <si>
    <t>16.09.2021 03:42:06</t>
  </si>
  <si>
    <t>16.09.2021 04:08:00</t>
  </si>
  <si>
    <t>KEMALİYE DM (TR-1) 45-73-M00150_İSMETİYE M02_66716001</t>
  </si>
  <si>
    <t>16.09.2021 04:30:58</t>
  </si>
  <si>
    <t>16.09.2021 06:34:38</t>
  </si>
  <si>
    <t>16.09.2021 05:33:25</t>
  </si>
  <si>
    <t>16.09.2021 11:42:00</t>
  </si>
  <si>
    <t>L-238 35-18-L00238_35-18-L00238_76973463</t>
  </si>
  <si>
    <t>16.09.2021 06:37:35</t>
  </si>
  <si>
    <t>16.09.2021 07:19:55</t>
  </si>
  <si>
    <t>K-4306 35-09-K04306_97762469_97762469</t>
  </si>
  <si>
    <t>16.09.2021 07:13:38</t>
  </si>
  <si>
    <t>16.09.2021 16:59:00</t>
  </si>
  <si>
    <t>16.09.2021 07:16:00</t>
  </si>
  <si>
    <t>16.09.2021 07:20:56</t>
  </si>
  <si>
    <t>YENİ FOÇA TR-2 35-23-M00002_TR-9 M01_66039430</t>
  </si>
  <si>
    <t>16.09.2021 07:18:46</t>
  </si>
  <si>
    <t>16.09.2021 07:37:00</t>
  </si>
  <si>
    <t>GELENBE İM 45-76-A00001_ALACALAR L02_2326556</t>
  </si>
  <si>
    <t>16.09.2021 07:19:20</t>
  </si>
  <si>
    <t>16.09.2021 07:23:00</t>
  </si>
  <si>
    <t>HALİLBEYLİ TR-1 KÖK 35-27-M01057_HALİLBEYLİ KÖY İÇİ ATIK ARITMA M05_61283941</t>
  </si>
  <si>
    <t>16.09.2021 07:21:36</t>
  </si>
  <si>
    <t>16.09.2021 08:13:02</t>
  </si>
  <si>
    <t>PANCAR KÖK 35-26-M00891_BULGURCA OĞLANANASI M03_2302863</t>
  </si>
  <si>
    <t>16.09.2021 07:30:10</t>
  </si>
  <si>
    <t>16.09.2021 08:44:50</t>
  </si>
  <si>
    <t>KULA İM 45-77-A00001_HatBaşıAyırıcı_53135266 M07_53135266</t>
  </si>
  <si>
    <t>16.09.2021 07:42:20</t>
  </si>
  <si>
    <t>16.09.2021 09:43:59</t>
  </si>
  <si>
    <t>YENİKÖY TR-1 35-15-L00365_B_56397744_56397744</t>
  </si>
  <si>
    <t>16.09.2021 07:46:13</t>
  </si>
  <si>
    <t>16.09.2021 09:06:05</t>
  </si>
  <si>
    <t>YENİ FOÇA TR-19 35-23-M00019_YENİFOÇA TR-20 M02_2334905</t>
  </si>
  <si>
    <t>16.09.2021 07:52:06</t>
  </si>
  <si>
    <t>16.09.2021 09:31:14</t>
  </si>
  <si>
    <t>BURUNCUK KÖK 35-20-L00273_ZEYTİNOVA DAĞ GRUBU L02_66528753</t>
  </si>
  <si>
    <t>16.09.2021 08:00:56</t>
  </si>
  <si>
    <t>16.09.2021 08:27:00</t>
  </si>
  <si>
    <t>SARUHANLI DM 45-80-M00001_YEDEK M16_72205448</t>
  </si>
  <si>
    <t>16.09.2021 08:06:56</t>
  </si>
  <si>
    <t>16.09.2021 08:07:36</t>
  </si>
  <si>
    <t>16.09.2021 08:08:50</t>
  </si>
  <si>
    <t>16.09.2021 08:58:30</t>
  </si>
  <si>
    <t>16.09.2021 08:11:21</t>
  </si>
  <si>
    <t>16.09.2021 08:34:39</t>
  </si>
  <si>
    <t>M-9 GERMİYAN 35-18-M00009_DIREK TIPI TRAFO HUCRESI H01_2102131</t>
  </si>
  <si>
    <t>16.09.2021 08:11:51</t>
  </si>
  <si>
    <t>16.09.2021 08:36:00</t>
  </si>
  <si>
    <t>16.09.2021 08:14:21</t>
  </si>
  <si>
    <t>16.09.2021 08:35:00</t>
  </si>
  <si>
    <t>EVRENOS TR-3 45-71-M01411_B_56393023_56393023</t>
  </si>
  <si>
    <t>16.09.2021 08:32:00</t>
  </si>
  <si>
    <t>16.09.2021 09:47:51</t>
  </si>
  <si>
    <t>K-2430 35-08-K02430_913593786_913593786</t>
  </si>
  <si>
    <t>16.09.2021 08:34:00</t>
  </si>
  <si>
    <t>16.09.2021 12:56:00</t>
  </si>
  <si>
    <t>16.09.2021 08:34:21</t>
  </si>
  <si>
    <t>16.09.2021 08:39:00</t>
  </si>
  <si>
    <t>İĞDELİ DAMLAR SOKAK TR-4 35-31-L00344_47904916_56385164_56385164</t>
  </si>
  <si>
    <t>16.09.2021 08:42:09</t>
  </si>
  <si>
    <t>16.09.2021 13:01:00</t>
  </si>
  <si>
    <t>DAĞTEKKE TR-1 35-26-M00470_7378297_56358080_56358080</t>
  </si>
  <si>
    <t>16.09.2021 08:42:14</t>
  </si>
  <si>
    <t>16.09.2021 09:55:00</t>
  </si>
  <si>
    <t>L-45 JANDARMA SİTESİ 35-14-L00045_956652746_956652746</t>
  </si>
  <si>
    <t>16.09.2021 08:53:03</t>
  </si>
  <si>
    <t>16.09.2021 10:43:01</t>
  </si>
  <si>
    <t>SELÇUK İM/DM 35-13-A00004_OTELLER M03_65986047</t>
  </si>
  <si>
    <t>16.09.2021 08:59:36</t>
  </si>
  <si>
    <t>16.09.2021 17:09:00</t>
  </si>
  <si>
    <t>DM-4/2 45-72-M00614_TR-1/61 TR-1/62 TR-1/63 M03_79573891</t>
  </si>
  <si>
    <t>16.09.2021 09:01:41</t>
  </si>
  <si>
    <t>16.09.2021 17:26:59</t>
  </si>
  <si>
    <t>K-549 35-01-K00549_TRAFO K03_2044535</t>
  </si>
  <si>
    <t>16.09.2021 09:02:00</t>
  </si>
  <si>
    <t>16.09.2021 19:15:00</t>
  </si>
  <si>
    <t>ÇIRPI TR-1-2/3 35-20-M00008_8154418_56383256_56383256</t>
  </si>
  <si>
    <t>16.09.2021 09:02:42</t>
  </si>
  <si>
    <t>16.09.2021 11:11:00</t>
  </si>
  <si>
    <t>AĞAÇ İŞLERİ KÖK-2 (M-703) 35-22-M00125_KISIKKÖY(KARTAL) M02_72110749</t>
  </si>
  <si>
    <t>16.09.2021 09:04:21</t>
  </si>
  <si>
    <t>16.09.2021 11:20:21</t>
  </si>
  <si>
    <t>AHMET YAR KÖK 35-27-M00067_KLEMSAN KÖK M03_72177175</t>
  </si>
  <si>
    <t>16.09.2021 09:05:09</t>
  </si>
  <si>
    <t>16.09.2021 13:44:00</t>
  </si>
  <si>
    <t>M-2907 (YATIRIM REZERVE) 35-02-M02907_ M01_73447202</t>
  </si>
  <si>
    <t>16.09.2021 09:05:11</t>
  </si>
  <si>
    <t>16.09.2021 19:03:30</t>
  </si>
  <si>
    <t>KIZILCAAVLU TR-4 35-29-L00574_B_56360563_56360563</t>
  </si>
  <si>
    <t>16.09.2021 09:07:35</t>
  </si>
  <si>
    <t>DM-1/TR-15 SEFERİHİSAR 35-14-M00327_956642660_956642660</t>
  </si>
  <si>
    <t>16.09.2021 09:08:22</t>
  </si>
  <si>
    <t>16.09.2021 10:04:13</t>
  </si>
  <si>
    <t>MEDAR DM 45-72-L00079_TR-6 L06_66588791</t>
  </si>
  <si>
    <t>16.09.2021 09:12:11</t>
  </si>
  <si>
    <t>16.09.2021 09:47:17</t>
  </si>
  <si>
    <t>AŞAĞIÇOBANİSA TR-12 45-71-M00097_TR-13 M01_60972115</t>
  </si>
  <si>
    <t>16.09.2021 09:14:06</t>
  </si>
  <si>
    <t>16.09.2021 17:35:26</t>
  </si>
  <si>
    <t>16.09.2021 09:14:34</t>
  </si>
  <si>
    <t>16.09.2021 17:36:00</t>
  </si>
  <si>
    <t>_B_56384133_56384133</t>
  </si>
  <si>
    <t>16.09.2021 09:14:37</t>
  </si>
  <si>
    <t>16.09.2021 17:37:00</t>
  </si>
  <si>
    <t>BAHADIR KÖYÜ TR-1 45-80-M00159_45-80-M00159_2352725</t>
  </si>
  <si>
    <t>16.09.2021 09:14:56</t>
  </si>
  <si>
    <t>16.09.2021 11:13:00</t>
  </si>
  <si>
    <t>IKLIKÇI TR-1 45-74-M00114_45-74-M00114_2349305</t>
  </si>
  <si>
    <t>16.09.2021 09:15:37</t>
  </si>
  <si>
    <t>16.09.2021 10:40:46</t>
  </si>
  <si>
    <t>KONAKLI TR-12 35-15-L00899_48652877_56370714_56370714</t>
  </si>
  <si>
    <t>16.09.2021 09:15:49</t>
  </si>
  <si>
    <t>16.09.2021 18:42:00</t>
  </si>
  <si>
    <t>_D_56380722_56380722</t>
  </si>
  <si>
    <t>16.09.2021 09:16:36</t>
  </si>
  <si>
    <t>16.09.2021 17:31:00</t>
  </si>
  <si>
    <t>16.09.2021 09:20:11</t>
  </si>
  <si>
    <t>16.09.2021 16:54:46</t>
  </si>
  <si>
    <t>K-2430 35-08-K02430_35-08-K02430_42040037</t>
  </si>
  <si>
    <t>16.09.2021 09:20:51</t>
  </si>
  <si>
    <t>16.09.2021 09:37:21</t>
  </si>
  <si>
    <t>16.09.2021 09:21:00</t>
  </si>
  <si>
    <t>16.09.2021 11:36:00</t>
  </si>
  <si>
    <t>M-271 KARAKAYALAR DM 35-14-M00271_ÇEVREKENT M06_2323243</t>
  </si>
  <si>
    <t>16.09.2021 09:22:16</t>
  </si>
  <si>
    <t>16.09.2021 16:27:54</t>
  </si>
  <si>
    <t>16.09.2021 09:23:41</t>
  </si>
  <si>
    <t>16.09.2021 12:01:03</t>
  </si>
  <si>
    <t>16.09.2021 09:23:57</t>
  </si>
  <si>
    <t>16.09.2021 17:33:00</t>
  </si>
  <si>
    <t>16.09.2021 09:27:28</t>
  </si>
  <si>
    <t>16.09.2021 13:42:00</t>
  </si>
  <si>
    <t>ÇİTKÖY TR-2 35-16-M00060_DIREK TIPI TRAFO HUCRESI H01_2044451</t>
  </si>
  <si>
    <t>16.09.2021 09:29:01</t>
  </si>
  <si>
    <t>16.09.2021 17:28:00</t>
  </si>
  <si>
    <t>16.09.2021 09:35:16</t>
  </si>
  <si>
    <t>16.09.2021 11:22:06</t>
  </si>
  <si>
    <t>MURADİYE DM-5/17A-1 45-71-M02008_953243839_953243839</t>
  </si>
  <si>
    <t>16.09.2021 09:35:17</t>
  </si>
  <si>
    <t>16.09.2021 11:14:00</t>
  </si>
  <si>
    <t>TR-1806 35-28-M00350_953395849_953395849</t>
  </si>
  <si>
    <t>16.09.2021 09:37:47</t>
  </si>
  <si>
    <t>16.09.2021 11:05:49</t>
  </si>
  <si>
    <t>TR-50 35-22-M00050_955271231_955271231</t>
  </si>
  <si>
    <t>16.09.2021 09:39:44</t>
  </si>
  <si>
    <t>16.09.2021 12:00:00</t>
  </si>
  <si>
    <t>16.09.2021 09:40:48</t>
  </si>
  <si>
    <t>16.09.2021 13:41:00</t>
  </si>
  <si>
    <t>GELENBE İM 45-76-A00001_TR-A GİRİŞ M05_2325205</t>
  </si>
  <si>
    <t>16.09.2021 09:44:41</t>
  </si>
  <si>
    <t>16.09.2021 10:04:00</t>
  </si>
  <si>
    <t>YAYLAKÖY TR-1 45-83-L00241_955158336_955158336</t>
  </si>
  <si>
    <t>16.09.2021 09:45:29</t>
  </si>
  <si>
    <t>16.09.2021 15:07:00</t>
  </si>
  <si>
    <t>ULUKENT DM-3/3 35-28-M00049_DAĞITIM TRAFO ULUKENT DM-3/3 M04_66488339</t>
  </si>
  <si>
    <t>16.09.2021 09:46:00</t>
  </si>
  <si>
    <t>16.09.2021 13:15:43</t>
  </si>
  <si>
    <t>ALİZE KÖK 35-18-M00059_ALAÇATI TM (URLA-1) M10_72185031</t>
  </si>
  <si>
    <t>16.09.2021 09:47:25</t>
  </si>
  <si>
    <t>16.09.2021 11:10:00</t>
  </si>
  <si>
    <t>TROPİKAL DM 35-27-L00056_ÖRNEKKÖY L04_72201721</t>
  </si>
  <si>
    <t>16.09.2021 09:48:00</t>
  </si>
  <si>
    <t>16.09.2021 10:26:00</t>
  </si>
  <si>
    <t>SOMA KÖYLER DM-2 45-82-M00125_KÖYLER 34.5 M08_2035837</t>
  </si>
  <si>
    <t>16.09.2021 09:50:00</t>
  </si>
  <si>
    <t>16.09.2021 14:23:40</t>
  </si>
  <si>
    <t>YENİ ŞAKRAN KÖK 35-17-M00174_HatBaşıAyırıcı_65632140 M02_65632140</t>
  </si>
  <si>
    <t>16.09.2021 09:54:41</t>
  </si>
  <si>
    <t>16.09.2021 11:38:42</t>
  </si>
  <si>
    <t>L-55 ÖZMET 35-14-L00055_95000040136_95000040136</t>
  </si>
  <si>
    <t>16.09.2021 09:57:43</t>
  </si>
  <si>
    <t>16.09.2021 12:09:00</t>
  </si>
  <si>
    <t>KUŞÇULAR DM 35-19-M00461_ALAÇATI-1 GİRİŞ M01_47229995</t>
  </si>
  <si>
    <t>16.09.2021 09:57:51</t>
  </si>
  <si>
    <t>16.09.2021 15:26:23</t>
  </si>
  <si>
    <t>MAVİKÖŞE TR-4 35-17-M00228_A_56356558_56356558</t>
  </si>
  <si>
    <t>16.09.2021 10:00:00</t>
  </si>
  <si>
    <t>16.09.2021 10:32:52</t>
  </si>
  <si>
    <t>ÇANAKÇI TR-1 45-79-M00187_B_56396254_56396254</t>
  </si>
  <si>
    <t>16.09.2021 10:06:33</t>
  </si>
  <si>
    <t>16.09.2021 11:08:52</t>
  </si>
  <si>
    <t>TOSUNLAR MERKEZ TR-1 35-32-L00038_B_65511410_65511410</t>
  </si>
  <si>
    <t>16.09.2021 10:08:06</t>
  </si>
  <si>
    <t>16.09.2021 11:58:00</t>
  </si>
  <si>
    <t>16.09.2021 10:08:23</t>
  </si>
  <si>
    <t>16.09.2021 10:47:01</t>
  </si>
  <si>
    <t>L-247 35-18-L00247_950440801_950440801</t>
  </si>
  <si>
    <t>16.09.2021 10:09:05</t>
  </si>
  <si>
    <t>16.09.2021 12:06:00</t>
  </si>
  <si>
    <t>M-1053 35-02-M01053_C_56364542_56364542</t>
  </si>
  <si>
    <t>16.09.2021 10:23:00</t>
  </si>
  <si>
    <t>16.09.2021 10:57:00</t>
  </si>
  <si>
    <t>16.09.2021 10:30:01</t>
  </si>
  <si>
    <t>16.09.2021 10:51:56</t>
  </si>
  <si>
    <t>EVRENOS TR-3 45-71-M01411_953191929_953191929</t>
  </si>
  <si>
    <t>16.09.2021 10:46:20</t>
  </si>
  <si>
    <t>16.09.2021 12:57:00</t>
  </si>
  <si>
    <t>TR-13(M-713) 35-30-M00713_B b3_43010724</t>
  </si>
  <si>
    <t>16.09.2021 10:47:51</t>
  </si>
  <si>
    <t>16.09.2021 13:39:00</t>
  </si>
  <si>
    <t>TEKELİ TR-7 35-22-M00274_955253908_955253908</t>
  </si>
  <si>
    <t>16.09.2021 10:49:27</t>
  </si>
  <si>
    <t>16.09.2021 12:40:00</t>
  </si>
  <si>
    <t>ÇOBANLAR SUBATAN TR-2 35-15-L00357_35-15-L00357_2365319</t>
  </si>
  <si>
    <t>16.09.2021 10:54:25</t>
  </si>
  <si>
    <t>ÖRNEKKÖY TR-5 35-27-L00130_DIREK TIPI TRAFO HUCRESI H01_2050468</t>
  </si>
  <si>
    <t>16.09.2021 10:54:29</t>
  </si>
  <si>
    <t>16.09.2021 17:36:01</t>
  </si>
  <si>
    <t>16.09.2021 10:54:43</t>
  </si>
  <si>
    <t>16.09.2021 18:34:00</t>
  </si>
  <si>
    <t>16.09.2021 10:55:43</t>
  </si>
  <si>
    <t>16.09.2021 15:22:53</t>
  </si>
  <si>
    <t>M-1856 YAKAKÖY TR-5 35-02-M01856_A_56367061_56367061</t>
  </si>
  <si>
    <t>16.09.2021 10:55:49</t>
  </si>
  <si>
    <t>16.09.2021 12:52:00</t>
  </si>
  <si>
    <t>ÖDEMİŞ İM 35-15-A00001_ESKİ OVAKENT L15_2062381</t>
  </si>
  <si>
    <t>16.09.2021 10:55:52</t>
  </si>
  <si>
    <t>16.09.2021 11:33:00</t>
  </si>
  <si>
    <t>BADEMLER TR-1 35-19-L00298_35-19-L00298_2357953</t>
  </si>
  <si>
    <t>16.09.2021 10:56:39</t>
  </si>
  <si>
    <t>16.09.2021 17:14:00</t>
  </si>
  <si>
    <t>TR-88 TARIMSAL SULAMA 45-80-M01088_45-80-M01088_2350925</t>
  </si>
  <si>
    <t>16.09.2021 10:57:59</t>
  </si>
  <si>
    <t>GERELİ TR-2 35-15-L00670_C_56371062_56371062</t>
  </si>
  <si>
    <t>16.09.2021 10:59:33</t>
  </si>
  <si>
    <t>16.09.2021 12:51:00</t>
  </si>
  <si>
    <t>KÖREZ KÖK 45-77-L00284_DEREKÖY KÖK L04_2060290</t>
  </si>
  <si>
    <t>16.09.2021 11:00:01</t>
  </si>
  <si>
    <t>16.09.2021 12:22:14</t>
  </si>
  <si>
    <t>M-249 35-02-M00249_8140487_56382961_56382961</t>
  </si>
  <si>
    <t>16.09.2021 11:11:56</t>
  </si>
  <si>
    <t>16.09.2021 15:17:00</t>
  </si>
  <si>
    <t>YENİ ŞAKRAN KÖK 35-17-M00174_KÖYLER M02_66296526</t>
  </si>
  <si>
    <t>16.09.2021 11:12:56</t>
  </si>
  <si>
    <t>16.09.2021 11:45:00</t>
  </si>
  <si>
    <t>KAPAKLI DM 45-72-M00309_KAYIŞLAR M09_2099434</t>
  </si>
  <si>
    <t>16.09.2021 11:14:46</t>
  </si>
  <si>
    <t>16.09.2021 11:15:16</t>
  </si>
  <si>
    <t>TEKELİ DM 35-22-M00088_TEKELİ M10_48495819</t>
  </si>
  <si>
    <t>16.09.2021 11:15:00</t>
  </si>
  <si>
    <t>16.09.2021 11:41:00</t>
  </si>
  <si>
    <t>ASARLIK TR-22 35-28-M00595_6672504 _5794567</t>
  </si>
  <si>
    <t>16.09.2021 11:27:08</t>
  </si>
  <si>
    <t>16.09.2021 17:12:00</t>
  </si>
  <si>
    <t>L-12 BALLI KUYU 35-14-L00012_956639759_956639759</t>
  </si>
  <si>
    <t>16.09.2021 11:32:49</t>
  </si>
  <si>
    <t>16.09.2021 15:45:00</t>
  </si>
  <si>
    <t>16.09.2021 11:34:31</t>
  </si>
  <si>
    <t>16.09.2021 11:34:56</t>
  </si>
  <si>
    <t>L-236 35-18-L00236_950429091_950429091</t>
  </si>
  <si>
    <t>16.09.2021 11:37:15</t>
  </si>
  <si>
    <t>16.09.2021 13:22:00</t>
  </si>
  <si>
    <t>AZİMLİ AMBARKAYA TR-2 45-86-M00249_45-86-M00249_2366244</t>
  </si>
  <si>
    <t>16.09.2021 11:51:11</t>
  </si>
  <si>
    <t>16.09.2021 12:42:00</t>
  </si>
  <si>
    <t>16.09.2021 12:02:17</t>
  </si>
  <si>
    <t>16.09.2021 12:02:37</t>
  </si>
  <si>
    <t>TR-2/81-1 45-83-L00503_955139588_955139588</t>
  </si>
  <si>
    <t>16.09.2021 14:04:00</t>
  </si>
  <si>
    <t>M-1575 35-01-M01575_911651985_911651985</t>
  </si>
  <si>
    <t>16.09.2021 12:07:37</t>
  </si>
  <si>
    <t>16.09.2021 14:49:00</t>
  </si>
  <si>
    <t>M-1200 35-10-M01200_35-10-M01200_2351643</t>
  </si>
  <si>
    <t>16.09.2021 12:16:57</t>
  </si>
  <si>
    <t>16.09.2021 12:51:01</t>
  </si>
  <si>
    <t>KEMALPAŞA TM 35-27-A00002_ARMUTLU-2 M01_2048973</t>
  </si>
  <si>
    <t>16.09.2021 12:19:00</t>
  </si>
  <si>
    <t>16.09.2021 14:03:00</t>
  </si>
  <si>
    <t>TR-33 35-19-M00033_95000057684_95000057684</t>
  </si>
  <si>
    <t>16.09.2021 12:26:54</t>
  </si>
  <si>
    <t>16.09.2021 13:51:00</t>
  </si>
  <si>
    <t>DM-3/14 35-29-M00014_950315708_950315708</t>
  </si>
  <si>
    <t>16.09.2021 12:29:03</t>
  </si>
  <si>
    <t>16.09.2021 14:11:00</t>
  </si>
  <si>
    <t>16.09.2021 12:33:41</t>
  </si>
  <si>
    <t>16.09.2021 14:04:27</t>
  </si>
  <si>
    <t>BOZKÖY TR-1 35-16-M00051_DIREK TIPI TRAFO HUCRESI H01_2043333</t>
  </si>
  <si>
    <t>16.09.2021 12:37:00</t>
  </si>
  <si>
    <t>16.09.2021 14:09:00</t>
  </si>
  <si>
    <t>SARIGÖL TR-22 45-79-M00022_A_56396619_56396619</t>
  </si>
  <si>
    <t>16.09.2021 12:40:01</t>
  </si>
  <si>
    <t>L-45 JANDARMA SİTESİ 35-14-L00045_956652656_956652656</t>
  </si>
  <si>
    <t>16.09.2021 12:41:23</t>
  </si>
  <si>
    <t>16.09.2021 14:42:00</t>
  </si>
  <si>
    <t>BAŞIBÜYÜK KÖK 45-77-L00158_HatBaşıAyırıcı_76564799 L03_76564799</t>
  </si>
  <si>
    <t>16.09.2021 12:45:41</t>
  </si>
  <si>
    <t>16.09.2021 15:25:00</t>
  </si>
  <si>
    <t>HAMZABEYLİ KÖK 45-71-M00071_FABRİKALAR M02_2318886</t>
  </si>
  <si>
    <t>16.09.2021 12:46:31</t>
  </si>
  <si>
    <t>16.09.2021 14:31:02</t>
  </si>
  <si>
    <t>KURUCUOVA TR-2 35-15-L00253_35-15-L00253_2365159</t>
  </si>
  <si>
    <t>16.09.2021 12:54:31</t>
  </si>
  <si>
    <t>16.09.2021 15:02:51</t>
  </si>
  <si>
    <t>TR-170 35-26-M01191_956616013_956616013</t>
  </si>
  <si>
    <t>16.09.2021 12:59:21</t>
  </si>
  <si>
    <t>16.09.2021 16:49:00</t>
  </si>
  <si>
    <t>M-251 35-09-M00251_M-1279 M01_47547413</t>
  </si>
  <si>
    <t>16.09.2021 13:01:51</t>
  </si>
  <si>
    <t>16.09.2021 13:24:49</t>
  </si>
  <si>
    <t>L-45 JANDARMA SİTESİ 35-14-L00045_956645763_956645763</t>
  </si>
  <si>
    <t>16.09.2021 13:01:59</t>
  </si>
  <si>
    <t>16.09.2021 14:35:00</t>
  </si>
  <si>
    <t>K-2963 35-08-K02963_98944147_98944147</t>
  </si>
  <si>
    <t>16.09.2021 13:02:21</t>
  </si>
  <si>
    <t>16.09.2021 17:47:00</t>
  </si>
  <si>
    <t>K-4306 35-09-K04306_914551724_914551724</t>
  </si>
  <si>
    <t>16.09.2021 13:03:00</t>
  </si>
  <si>
    <t>16.09.2021 21:16:00</t>
  </si>
  <si>
    <t>KUŞÇULAR TR-4 (BEYDERESİ) 35-19-M00216_956690515_956690515</t>
  </si>
  <si>
    <t>16.09.2021 13:04:31</t>
  </si>
  <si>
    <t>16.09.2021 15:34:00</t>
  </si>
  <si>
    <t>DM-2/20 35-29-M00020_48384674 C1b_48385825</t>
  </si>
  <si>
    <t>16.09.2021 13:05:40</t>
  </si>
  <si>
    <t>16.09.2021 14:58:00</t>
  </si>
  <si>
    <t>ÖZBEK TR-2 (TR-232) 35-19-M00232_956662894_956662894</t>
  </si>
  <si>
    <t>16.09.2021 13:06:07</t>
  </si>
  <si>
    <t>16.09.2021 20:05:00</t>
  </si>
  <si>
    <t>BAŞKÖY TR-1 35-29-L00229_A_56395257_56395257</t>
  </si>
  <si>
    <t>16.09.2021 13:14:36</t>
  </si>
  <si>
    <t>16.09.2021 15:18:00</t>
  </si>
  <si>
    <t>16.09.2021 13:18:21</t>
  </si>
  <si>
    <t>L-45 JANDARMA SİTESİ 35-14-L00045_956645896_956645896</t>
  </si>
  <si>
    <t>16.09.2021 13:21:55</t>
  </si>
  <si>
    <t>_C_56387419_56387419</t>
  </si>
  <si>
    <t>16.09.2021 13:23:00</t>
  </si>
  <si>
    <t>16.09.2021 15:00:00</t>
  </si>
  <si>
    <t>M-444 35-03-M00444_35-03-M00444_2367214</t>
  </si>
  <si>
    <t>16.09.2021 13:29:00</t>
  </si>
  <si>
    <t>16.09.2021 13:49:00</t>
  </si>
  <si>
    <t>16.09.2021 13:29:27</t>
  </si>
  <si>
    <t>16.09.2021 15:43:00</t>
  </si>
  <si>
    <t>ALİ ŞEN-2 TARIMSAL SULAMA TR 45-78-L00587_45-78-L00587_2354462</t>
  </si>
  <si>
    <t>16.09.2021 13:33:16</t>
  </si>
  <si>
    <t>16.09.2021 15:04:00</t>
  </si>
  <si>
    <t>16.09.2021 13:34:14</t>
  </si>
  <si>
    <t>K-1065 35-04-K01065_99533218_99533218</t>
  </si>
  <si>
    <t>16.09.2021 13:36:03</t>
  </si>
  <si>
    <t>16.09.2021 17:30:00</t>
  </si>
  <si>
    <t>TR-55 KÖK 35-19-M00055_956683076_956683076</t>
  </si>
  <si>
    <t>16.09.2021 13:43:16</t>
  </si>
  <si>
    <t>16.09.2021 18:15:00</t>
  </si>
  <si>
    <t>PAYAMLI M-19 35-25-M00172__72374033_72374033</t>
  </si>
  <si>
    <t>16.09.2021 13:44:04</t>
  </si>
  <si>
    <t>16.09.2021 18:02:00</t>
  </si>
  <si>
    <t>YAKAKÖY TR-2 45-75-M00250_B_56394095_56394095</t>
  </si>
  <si>
    <t>16.09.2021 13:46:34</t>
  </si>
  <si>
    <t>16.09.2021 15:32:00</t>
  </si>
  <si>
    <t>16.09.2021 13:49:20</t>
  </si>
  <si>
    <t>16.09.2021 17:25:00</t>
  </si>
  <si>
    <t>YUSUFDERE TEK BIÇAK MAH TR-2 35-15-L00532_950360815_950360815</t>
  </si>
  <si>
    <t>16.09.2021 13:52:18</t>
  </si>
  <si>
    <t>16.09.2021 17:41:00</t>
  </si>
  <si>
    <t>EVRENOS TR-2 45-71-M01405_B_56384255_56384255</t>
  </si>
  <si>
    <t>16.09.2021 14:02:41</t>
  </si>
  <si>
    <t>16.09.2021 15:42:00</t>
  </si>
  <si>
    <t>TR-11(M-711) 35-30-M00711_B_56367628_56367628</t>
  </si>
  <si>
    <t>16.09.2021 14:04:25</t>
  </si>
  <si>
    <t>16.09.2021 15:24:00</t>
  </si>
  <si>
    <t>POYRAZDAMLARI TR-3 45-78-M00574_45-78-M00574_66076336</t>
  </si>
  <si>
    <t>16.09.2021 14:11:34</t>
  </si>
  <si>
    <t>ÇANDARLI DM-TR-20 35-30-M00020_HatBaşıAyırıcı_66251437 M06_66251437</t>
  </si>
  <si>
    <t>16.09.2021 14:18:11</t>
  </si>
  <si>
    <t>16.09.2021 18:10:59</t>
  </si>
  <si>
    <t>SEYREK TR-2/1 35-28-M00378_953396719_953396719</t>
  </si>
  <si>
    <t>16.09.2021 14:20:00</t>
  </si>
  <si>
    <t>16.09.2021 18:52:00</t>
  </si>
  <si>
    <t>NEBİ ÖZDEN SLM GRB TR 35-27-M00706_95000465673_95000465673</t>
  </si>
  <si>
    <t>16.09.2021 14:30:51</t>
  </si>
  <si>
    <t>16.09.2021 18:54:00</t>
  </si>
  <si>
    <t>M-873 35-02-M00873__72372875_72372875</t>
  </si>
  <si>
    <t>16.09.2021 14:32:00</t>
  </si>
  <si>
    <t>16.09.2021 14:41:04</t>
  </si>
  <si>
    <t>16.09.2021 17:27:22</t>
  </si>
  <si>
    <t>YANIKKÖY TR-1 35-28-M00215_B_56376906_56376906</t>
  </si>
  <si>
    <t>16.09.2021 14:45:11</t>
  </si>
  <si>
    <t>16.09.2021 19:27:00</t>
  </si>
  <si>
    <t>CEVİZLİ BALYAKASI TR-3 35-31-L00320_47798608_56352452_56352452</t>
  </si>
  <si>
    <t>16.09.2021 14:48:34</t>
  </si>
  <si>
    <t>16.09.2021 21:48:00</t>
  </si>
  <si>
    <t>BÜYÜKBELEN TR-4 45-80-M00099_956550620_956550620</t>
  </si>
  <si>
    <t>16.09.2021 14:56:53</t>
  </si>
  <si>
    <t>16.09.2021 15:52:00</t>
  </si>
  <si>
    <t>FOÇA TR-14 35-23-L00014_C_56398928_56398928</t>
  </si>
  <si>
    <t>16.09.2021 16:36:00</t>
  </si>
  <si>
    <t>TR-17 35-19-L00017_956663066_956663066</t>
  </si>
  <si>
    <t>16.09.2021 15:04:44</t>
  </si>
  <si>
    <t>16.09.2021 20:32:00</t>
  </si>
  <si>
    <t>TR-66/B 45-78-L00750_953265302_953265302</t>
  </si>
  <si>
    <t>16.09.2021 15:05:11</t>
  </si>
  <si>
    <t>16.09.2021 17:01:00</t>
  </si>
  <si>
    <t>GÖLCÜK TR-25 35-15-L00320_950387270_950387270</t>
  </si>
  <si>
    <t>16.09.2021 15:09:20</t>
  </si>
  <si>
    <t>16.09.2021 19:32:00</t>
  </si>
  <si>
    <t>KARABURUN TR-14 35-21-L00003_953368287_953368287</t>
  </si>
  <si>
    <t>16.09.2021 15:10:24</t>
  </si>
  <si>
    <t>16.09.2021 19:44:00</t>
  </si>
  <si>
    <t>K-4230 35-03-K04230_964916340_964916340</t>
  </si>
  <si>
    <t>16.09.2021 15:26:00</t>
  </si>
  <si>
    <t>16.09.2021 17:00:00</t>
  </si>
  <si>
    <t>K-885 35-04-K00885_99562961_99562961</t>
  </si>
  <si>
    <t>16.09.2021 15:26:09</t>
  </si>
  <si>
    <t>16.09.2021 17:52:00</t>
  </si>
  <si>
    <t>ÇALTI KÖY TR-1 35-24-M00075_955222695_955222695</t>
  </si>
  <si>
    <t>16.09.2021 15:37:46</t>
  </si>
  <si>
    <t>16.09.2021 17:19:00</t>
  </si>
  <si>
    <t>16.09.2021 15:47:41</t>
  </si>
  <si>
    <t>16.09.2021 15:48:01</t>
  </si>
  <si>
    <t>16.09.2021 15:47:52</t>
  </si>
  <si>
    <t>16.09.2021 19:31:00</t>
  </si>
  <si>
    <t>16.09.2021 15:49:00</t>
  </si>
  <si>
    <t>TEKELİ TR-6 35-22-M00236_955253911_955253911</t>
  </si>
  <si>
    <t>16.09.2021 15:50:56</t>
  </si>
  <si>
    <t>BİMEYKO TR-5 35-30-M00052_B_56352682_56352682</t>
  </si>
  <si>
    <t>16.09.2021 15:51:36</t>
  </si>
  <si>
    <t>TR-2/14 45-72-L00014_45-72-L00014_2351415</t>
  </si>
  <si>
    <t>16.09.2021 15:58:07</t>
  </si>
  <si>
    <t>16.09.2021 16:45:57</t>
  </si>
  <si>
    <t>ÇEPNİDERE TR-3 45-83-L00223_955162069_955162069</t>
  </si>
  <si>
    <t>16.09.2021 16:03:44</t>
  </si>
  <si>
    <t>16.09.2021 17:05:00</t>
  </si>
  <si>
    <t>M-2356 35-01-M02356_910935374_910935374</t>
  </si>
  <si>
    <t>16.09.2021 16:07:05</t>
  </si>
  <si>
    <t>16.09.2021 17:20:00</t>
  </si>
  <si>
    <t>TIRAZLI KÖK 45-79-M00079_BAHARLAR M06_72036291</t>
  </si>
  <si>
    <t>16.09.2021 16:08:12</t>
  </si>
  <si>
    <t>16.09.2021 17:06:47</t>
  </si>
  <si>
    <t>M-2144 35-07-M02144_99028625_99028625</t>
  </si>
  <si>
    <t>16.09.2021 16:09:23</t>
  </si>
  <si>
    <t>TEKELİ TR-1 35-22-M00231_35-22-M00231_2376382</t>
  </si>
  <si>
    <t>16.09.2021 16:11:50</t>
  </si>
  <si>
    <t>16.09.2021 17:21:00</t>
  </si>
  <si>
    <t>K-4359 35-02-K04359_35-02-K04359_2377097</t>
  </si>
  <si>
    <t>16.09.2021 16:17:37</t>
  </si>
  <si>
    <t>16.09.2021 16:33:21</t>
  </si>
  <si>
    <t>YENİ ORHANLI M-87 35-14-M00087_956638016_956638016</t>
  </si>
  <si>
    <t>16.09.2021 16:18:50</t>
  </si>
  <si>
    <t>16.09.2021 19:47:00</t>
  </si>
  <si>
    <t>16.09.2021 16:19:44</t>
  </si>
  <si>
    <t>16.09.2021 19:07:03</t>
  </si>
  <si>
    <t>TR-27(M-727) 35-30-M00727_942987333_942987333</t>
  </si>
  <si>
    <t>16.09.2021 16:28:00</t>
  </si>
  <si>
    <t>16.09.2021 17:56:00</t>
  </si>
  <si>
    <t>TR-15 35-19-L00015_956670925_956670925</t>
  </si>
  <si>
    <t>16.09.2021 16:30:51</t>
  </si>
  <si>
    <t>16.09.2021 18:47:00</t>
  </si>
  <si>
    <t>ALAŞEHİR TR-87 45-73-M00087_45-73-M00087_2351886</t>
  </si>
  <si>
    <t>16.09.2021 16:38:42</t>
  </si>
  <si>
    <t>16.09.2021 18:18:00</t>
  </si>
  <si>
    <t>M-1563 35-02-M01563_E_56380465_56380465</t>
  </si>
  <si>
    <t>16.09.2021 17:05:01</t>
  </si>
  <si>
    <t>16.09.2021 18:06:00</t>
  </si>
  <si>
    <t>16.09.2021 17:05:17</t>
  </si>
  <si>
    <t>16.09.2021 17:29:00</t>
  </si>
  <si>
    <t>KÜÇÜK EVRENOS TR-3 45-71-M01396_45-71-M01396_2359616</t>
  </si>
  <si>
    <t>16.09.2021 17:07:37</t>
  </si>
  <si>
    <t>16.09.2021 17:19:07</t>
  </si>
  <si>
    <t>16.09.2021 17:08:00</t>
  </si>
  <si>
    <t>16.09.2021 19:55:00</t>
  </si>
  <si>
    <t>ÇULLUGÖRECE TR-1 45-80-M00096_956549352_956549352</t>
  </si>
  <si>
    <t>16.09.2021 17:08:17</t>
  </si>
  <si>
    <t>16.09.2021 22:11:00</t>
  </si>
  <si>
    <t>16.09.2021 17:10:19</t>
  </si>
  <si>
    <t>16.09.2021 17:57:00</t>
  </si>
  <si>
    <t>EĞERCİ TR-3 35-26-L00207_6186857_56358659_56358659</t>
  </si>
  <si>
    <t>16.09.2021 17:22:45</t>
  </si>
  <si>
    <t>16.09.2021 19:36:00</t>
  </si>
  <si>
    <t>K-1570 35-01-K01570_B B2_49164996</t>
  </si>
  <si>
    <t>16.09.2021 17:26:13</t>
  </si>
  <si>
    <t>MENEMEN TR-52 35-28-L00052_C_56362446_56362446</t>
  </si>
  <si>
    <t>16.09.2021 17:34:00</t>
  </si>
  <si>
    <t>DAĞDERE DM 45-72-M00097_GÖRDES M01_66536382</t>
  </si>
  <si>
    <t>16.09.2021 17:34:37</t>
  </si>
  <si>
    <t>16.09.2021 17:43:00</t>
  </si>
  <si>
    <t>SİYEKLİ KÖK 45-71-M00185_SİYEKLİ M06_72256925</t>
  </si>
  <si>
    <t>16.09.2021 17:35:44</t>
  </si>
  <si>
    <t>16.09.2021 17:38:40</t>
  </si>
  <si>
    <t>BULGURCA TR-1 35-22-M00252_B_56389487_56389487</t>
  </si>
  <si>
    <t>16.09.2021 17:39:48</t>
  </si>
  <si>
    <t>16.09.2021 18:50:00</t>
  </si>
  <si>
    <t>L-366 ILDIR KÖY 35-18-L00366_950463647_950463647</t>
  </si>
  <si>
    <t>16.09.2021 17:48:42</t>
  </si>
  <si>
    <t>16.09.2021 19:02:00</t>
  </si>
  <si>
    <t>TR-1/20 45-72-M00020_C_56393191_56393191</t>
  </si>
  <si>
    <t>16.09.2021 18:19:03</t>
  </si>
  <si>
    <t>16.09.2021 19:20:00</t>
  </si>
  <si>
    <t>M-998 35-03-M00998_910453233_910453233</t>
  </si>
  <si>
    <t>16.09.2021 18:19:28</t>
  </si>
  <si>
    <t>16.09.2021 20:01:00</t>
  </si>
  <si>
    <t>TR-322 35-19-M00521__80491820_80491820</t>
  </si>
  <si>
    <t>16.09.2021 18:21:02</t>
  </si>
  <si>
    <t>16.09.2021 21:56:00</t>
  </si>
  <si>
    <t>KINIK TR-11 35-24-L00011_C_56377261_56377261</t>
  </si>
  <si>
    <t>16.09.2021 18:21:36</t>
  </si>
  <si>
    <t>16.09.2021 19:14:00</t>
  </si>
  <si>
    <t>DAMARDI AKPINAR TR-2 45-75-M00326_45-75-M00326_2367333</t>
  </si>
  <si>
    <t>16.09.2021 18:27:04</t>
  </si>
  <si>
    <t>16.09.2021 20:24:00</t>
  </si>
  <si>
    <t>ELİFLİ TR-4 35-20-L00111_6049443_65507928_65507928</t>
  </si>
  <si>
    <t>16.09.2021 18:30:17</t>
  </si>
  <si>
    <t>16.09.2021 19:41:00</t>
  </si>
  <si>
    <t>16.09.2021 18:32:53</t>
  </si>
  <si>
    <t>16.09.2021 22:19:00</t>
  </si>
  <si>
    <t>KINIK TR 15 35-24-L00015_955219626_955219626</t>
  </si>
  <si>
    <t>16.09.2021 18:34:36</t>
  </si>
  <si>
    <t>16.09.2021 19:48:00</t>
  </si>
  <si>
    <t>TR-1/3 45-83-M00003_TR-1/1 M01_2331316</t>
  </si>
  <si>
    <t>16.09.2021 18:36:31</t>
  </si>
  <si>
    <t>16.09.2021 19:29:59</t>
  </si>
  <si>
    <t>KARAKURT TR-4 45-76-M00088_45-76-M00088_2375009</t>
  </si>
  <si>
    <t>16.09.2021 18:41:24</t>
  </si>
  <si>
    <t>16.09.2021 19:46:00</t>
  </si>
  <si>
    <t>ARMUTLU TR-3 35-27-L00003_910506070_910506070</t>
  </si>
  <si>
    <t>16.09.2021 18:51:24</t>
  </si>
  <si>
    <t>16.09.2021 21:29:00</t>
  </si>
  <si>
    <t>VEDAT FİLİZ SLM 35-26-M00730_11491750_56360938_56360938</t>
  </si>
  <si>
    <t>16.09.2021 19:00:04</t>
  </si>
  <si>
    <t>16.09.2021 19:49:00</t>
  </si>
  <si>
    <t>16.09.2021 19:09:44</t>
  </si>
  <si>
    <t>16.09.2021 22:14:00</t>
  </si>
  <si>
    <t>M-30 35-02-M00030_M-575 M04_2117926</t>
  </si>
  <si>
    <t>16.09.2021 19:22:50</t>
  </si>
  <si>
    <t>16.09.2021 20:28:33</t>
  </si>
  <si>
    <t>KARAKÖY TR-1 45-72-L00275_956490062_956490062</t>
  </si>
  <si>
    <t>16.09.2021 19:32:56</t>
  </si>
  <si>
    <t>ÖREN TR-2 35-31-L00315_47811141_56352605_56352605</t>
  </si>
  <si>
    <t>16.09.2021 20:01:33</t>
  </si>
  <si>
    <t>17.09.2021 01:30:00</t>
  </si>
  <si>
    <t>M-891 35-02-M00891_M-32 M03_2064243</t>
  </si>
  <si>
    <t>16.09.2021 20:05:30</t>
  </si>
  <si>
    <t>16.09.2021 20:33:00</t>
  </si>
  <si>
    <t>TR-1/3 45-83-M00003_PAŞATIMARI TR-1 M05_2331761</t>
  </si>
  <si>
    <t>16.09.2021 20:09:50</t>
  </si>
  <si>
    <t>16.09.2021 20:53:00</t>
  </si>
  <si>
    <t>FOÇA CEZA İNFAZ KURUMU KÖK 35-23-M00302_BAĞARASI DM GİRİŞ M03_67574173</t>
  </si>
  <si>
    <t>16.09.2021 20:11:21</t>
  </si>
  <si>
    <t>16.09.2021 20:42:00</t>
  </si>
  <si>
    <t>16.09.2021 20:13:34</t>
  </si>
  <si>
    <t>16.09.2021 22:47:00</t>
  </si>
  <si>
    <t>M-2907 (YATIRIM REZERVE) 35-02-M02907_97469099_97469099</t>
  </si>
  <si>
    <t>16.09.2021 20:14:26</t>
  </si>
  <si>
    <t>16.09.2021 21:38:00</t>
  </si>
  <si>
    <t>L-238 35-18-L00238_95000559746_95000559746</t>
  </si>
  <si>
    <t>16.09.2021 20:21:00</t>
  </si>
  <si>
    <t>16.09.2021 21:32:00</t>
  </si>
  <si>
    <t>YENİ BAĞARASI TR-3 35-23-M00209_35-23-M00209_2373217</t>
  </si>
  <si>
    <t>16.09.2021 20:37:44</t>
  </si>
  <si>
    <t>17.09.2021 03:09:00</t>
  </si>
  <si>
    <t>AŞAĞIGÜLLÜCE TR-2 45-81-M00170_A_56401953_56401953</t>
  </si>
  <si>
    <t>16.09.2021 20:52:02</t>
  </si>
  <si>
    <t>16.09.2021 22:20:00</t>
  </si>
  <si>
    <t>K-255 35-02-K00255_956308614_956308614</t>
  </si>
  <si>
    <t>16.09.2021 21:05:03</t>
  </si>
  <si>
    <t>16.09.2021 22:55:00</t>
  </si>
  <si>
    <t>MEDAR TR-7 45-72-L00277_956478929_956478929</t>
  </si>
  <si>
    <t>16.09.2021 21:05:19</t>
  </si>
  <si>
    <t>16.09.2021 21:50:00</t>
  </si>
  <si>
    <t>M-11 GERMİYAN 35-18-M00011_950442055_950442055</t>
  </si>
  <si>
    <t>16.09.2021 21:06:00</t>
  </si>
  <si>
    <t>16.09.2021 23:35:00</t>
  </si>
  <si>
    <t>SAĞANCI İM 35-16-A00003_SAĞANCI L03_2072976</t>
  </si>
  <si>
    <t>16.09.2021 21:11:15</t>
  </si>
  <si>
    <t>16.09.2021 21:21:00</t>
  </si>
  <si>
    <t>BADEMLİ TR-14 35-15-L01030_950392663_950392663</t>
  </si>
  <si>
    <t>16.09.2021 21:34:42</t>
  </si>
  <si>
    <t>16.09.2021 23:06:00</t>
  </si>
  <si>
    <t>ASLANLAR TR-2 35-26-L00145_9428864_56358806_56358806</t>
  </si>
  <si>
    <t>16.09.2021 21:58:00</t>
  </si>
  <si>
    <t>M-2383 35-01-M02383_35-01-M02383_80310554</t>
  </si>
  <si>
    <t>16.09.2021 21:58:55</t>
  </si>
  <si>
    <t>17.09.2021 00:05:00</t>
  </si>
  <si>
    <t>SERİNYAYLA TR-1 45-73-L00004_A_56405348_56405348</t>
  </si>
  <si>
    <t>16.09.2021 22:49:21</t>
  </si>
  <si>
    <t>17.09.2021 00:01:00</t>
  </si>
  <si>
    <t>TİRE İM-DM-1 35-29-A00001_DEREBAŞI M25_2059028</t>
  </si>
  <si>
    <t>16.09.2021 23:07:44</t>
  </si>
  <si>
    <t>16.09.2021 23:10:39</t>
  </si>
  <si>
    <t>17.09.2021 00:09:54</t>
  </si>
  <si>
    <t>17.09.2021 03:49:00</t>
  </si>
  <si>
    <t>H29 SOLAR ENERJİ ÜRETİM ÖZEL TR 45-78-M01328Ö_GİRİŞ M01_71981457</t>
  </si>
  <si>
    <t>17.09.2021 00:33:30</t>
  </si>
  <si>
    <t>17.09.2021 03:46:01</t>
  </si>
  <si>
    <t>M-1689 35-03-M01689_910845391_910845391</t>
  </si>
  <si>
    <t>17.09.2021 00:50:42</t>
  </si>
  <si>
    <t>17.09.2021 02:10:00</t>
  </si>
  <si>
    <t>TR-10 BABACAN 35-19-L00010_956682736_956682736</t>
  </si>
  <si>
    <t>17.09.2021 01:57:49</t>
  </si>
  <si>
    <t>17.09.2021 04:25:00</t>
  </si>
  <si>
    <t>HILAL GIS TM 35-01-A00010_HİLAL-6 K05_2313226</t>
  </si>
  <si>
    <t>17.09.2021 03:01:21</t>
  </si>
  <si>
    <t>17.09.2021 03:05:52</t>
  </si>
  <si>
    <t>HILAL GIS TM 35-01-A00010_HİLAL-7 K04_2313227</t>
  </si>
  <si>
    <t>17.09.2021 03:01:27</t>
  </si>
  <si>
    <t>17.09.2021 03:05:26</t>
  </si>
  <si>
    <t>HILAL GIS TM 35-01-A00010_HİLAL-8 K03_2313228</t>
  </si>
  <si>
    <t>17.09.2021 03:01:43</t>
  </si>
  <si>
    <t>17.09.2021 03:07:34</t>
  </si>
  <si>
    <t>HILAL GIS TM 35-01-A00010_HİLAL-9 K02_2056015</t>
  </si>
  <si>
    <t>17.09.2021 03:01:54</t>
  </si>
  <si>
    <t>17.09.2021 03:04:40</t>
  </si>
  <si>
    <t>HILAL GIS TM 35-01-A00010_HİLAL-5 K13_2313223</t>
  </si>
  <si>
    <t>17.09.2021 03:02:00</t>
  </si>
  <si>
    <t>17.09.2021 03:07:00</t>
  </si>
  <si>
    <t>HILAL GIS TM 35-01-A00010_HİLAL-10 K01_2313230</t>
  </si>
  <si>
    <t>17.09.2021 03:02:04</t>
  </si>
  <si>
    <t>17.09.2021 03:04:49</t>
  </si>
  <si>
    <t>HILAL GIS TM 35-01-A00010_HİLAL-2 K16_2313220</t>
  </si>
  <si>
    <t>17.09.2021 03:03:06</t>
  </si>
  <si>
    <t>17.09.2021 03:06:37</t>
  </si>
  <si>
    <t>HILAL GIS TM 35-01-A00010_HİLAL-3 K15_2313221</t>
  </si>
  <si>
    <t>17.09.2021 03:03:13</t>
  </si>
  <si>
    <t>17.09.2021 03:06:44</t>
  </si>
  <si>
    <t>HILAL GIS TM 35-01-A00010_HİLAL-4 K14_2313222</t>
  </si>
  <si>
    <t>17.09.2021 03:03:25</t>
  </si>
  <si>
    <t>17.09.2021 03:06:53</t>
  </si>
  <si>
    <t>KARABURUN İM 35-21-A00001_ALAÇATI-3 M02_2333297</t>
  </si>
  <si>
    <t>17.09.2021 05:42:00</t>
  </si>
  <si>
    <t>17.09.2021 05:49:00</t>
  </si>
  <si>
    <t>TR-1 45-78-L00001_45-78-L00001_2349482</t>
  </si>
  <si>
    <t>17.09.2021 06:11:08</t>
  </si>
  <si>
    <t>17.09.2021 06:52:42</t>
  </si>
  <si>
    <t>KARAKUYU KÖK 35-22-M00091_NOHUT GÖLÜ(KÖY SULAMA) M01_72111629</t>
  </si>
  <si>
    <t>17.09.2021 06:35:40</t>
  </si>
  <si>
    <t>17.09.2021 07:36:00</t>
  </si>
  <si>
    <t>17.09.2021 06:38:56</t>
  </si>
  <si>
    <t>17.09.2021 06:57:07</t>
  </si>
  <si>
    <t>17.09.2021 06:50:38</t>
  </si>
  <si>
    <t>17.09.2021 12:07:25</t>
  </si>
  <si>
    <t>17.09.2021 07:03:28</t>
  </si>
  <si>
    <t>17.09.2021 07:04:08</t>
  </si>
  <si>
    <t>TR-17 35-31-L00017_35-31-L00017_2350088</t>
  </si>
  <si>
    <t>17.09.2021 07:22:07</t>
  </si>
  <si>
    <t>17.09.2021 09:34:00</t>
  </si>
  <si>
    <t>BAŞIBÜYÜK KÖK 45-77-L00158_TATLIÇEŞME ÇIKIŞI L04_61353343</t>
  </si>
  <si>
    <t>17.09.2021 07:34:18</t>
  </si>
  <si>
    <t>17.09.2021 07:34:42</t>
  </si>
  <si>
    <t>SELÇUK İM/DM 35-13-A00004_OTELLER M03_65986040</t>
  </si>
  <si>
    <t>17.09.2021 07:35:30</t>
  </si>
  <si>
    <t>17.09.2021 07:42:18</t>
  </si>
  <si>
    <t>17.09.2021 07:41:38</t>
  </si>
  <si>
    <t>17.09.2021 08:30:00</t>
  </si>
  <si>
    <t>17.09.2021 07:43:41</t>
  </si>
  <si>
    <t>17.09.2021 09:18:06</t>
  </si>
  <si>
    <t>_B_56399175_56399175</t>
  </si>
  <si>
    <t>17.09.2021 07:47:47</t>
  </si>
  <si>
    <t>17.09.2021 09:04:00</t>
  </si>
  <si>
    <t>TR-6 35-26-M00006_95000552102_95000552102</t>
  </si>
  <si>
    <t>17.09.2021 08:08:40</t>
  </si>
  <si>
    <t>17.09.2021 12:49:00</t>
  </si>
  <si>
    <t>BALIBEY ÇOLAKLAR TR-2 45-77-L00413__72373683_72373683</t>
  </si>
  <si>
    <t>17.09.2021 08:26:05</t>
  </si>
  <si>
    <t>17.09.2021 11:06:00</t>
  </si>
  <si>
    <t>TROPİKAL DM 35-27-L00056_ÇİNİLİKÖY L05_72201761</t>
  </si>
  <si>
    <t>17.09.2021 08:34:24</t>
  </si>
  <si>
    <t>17.09.2021 09:10:42</t>
  </si>
  <si>
    <t>AKHİSAR İM 45-72-A00001_CAMÖNÜ L03_2308693</t>
  </si>
  <si>
    <t>17.09.2021 08:37:22</t>
  </si>
  <si>
    <t>17.09.2021 08:53:00</t>
  </si>
  <si>
    <t>MADEN KÖK 45-83-M00128_İZZETTİN M03_47316670</t>
  </si>
  <si>
    <t>17.09.2021 08:45:34</t>
  </si>
  <si>
    <t>17.09.2021 11:01:00</t>
  </si>
  <si>
    <t>17.09.2021 08:47:32</t>
  </si>
  <si>
    <t>17.09.2021 09:25:00</t>
  </si>
  <si>
    <t>K-3283 35-02-K03283_K-4319 K04_2039552</t>
  </si>
  <si>
    <t>17.09.2021 08:58:28</t>
  </si>
  <si>
    <t>17.09.2021 18:03:00</t>
  </si>
  <si>
    <t>SOMA TR-16/4 45-82-M00096_DM-3 M02_72189693</t>
  </si>
  <si>
    <t>17.09.2021 09:00:00</t>
  </si>
  <si>
    <t>17.09.2021 10:21:00</t>
  </si>
  <si>
    <t>ŞIHLI KARADÜZ MAH. TR 45-77-L00133_45-77-L00133_2353288</t>
  </si>
  <si>
    <t>17.09.2021 09:00:48</t>
  </si>
  <si>
    <t>17.09.2021 17:49:00</t>
  </si>
  <si>
    <t>ÇAPAKLI KÖK 45-78-M01161_HatBaşıAyırıcı_53140465 M05_53140465</t>
  </si>
  <si>
    <t>17.09.2021 09:01:00</t>
  </si>
  <si>
    <t>17.09.2021 09:49:00</t>
  </si>
  <si>
    <t>SOMA DM-1 45-82-M00050_TR-7/2 M11_60207425</t>
  </si>
  <si>
    <t>17.09.2021 09:01:52</t>
  </si>
  <si>
    <t>17.09.2021 09:10:00</t>
  </si>
  <si>
    <t>TR-1/61 45-72-M00061_A_56392948_56392948</t>
  </si>
  <si>
    <t>17.09.2021 09:02:00</t>
  </si>
  <si>
    <t>17.09.2021 17:54:55</t>
  </si>
  <si>
    <t>BAŞIBÜYÜK KIRLILAR TR-1 45-77-L00229_C_56395457_56395457</t>
  </si>
  <si>
    <t>17.09.2021 09:03:05</t>
  </si>
  <si>
    <t>17.09.2021 12:40:00</t>
  </si>
  <si>
    <t>PAMUCAK KÖK 35-13-L00400_ARVALYA L11_2326934</t>
  </si>
  <si>
    <t>17.09.2021 09:05:00</t>
  </si>
  <si>
    <t>17.09.2021 17:24:00</t>
  </si>
  <si>
    <t>MENEMEN DM-6/24 35-28-L00174_DAĞITIM TRF DM-6/24 M03_66112946</t>
  </si>
  <si>
    <t>17.09.2021 09:07:00</t>
  </si>
  <si>
    <t>17.09.2021 11:33:00</t>
  </si>
  <si>
    <t>ÇIRPI TR-1/1 35-20-M00001_955198335_955198335</t>
  </si>
  <si>
    <t>17.09.2021 09:07:41</t>
  </si>
  <si>
    <t>17.09.2021 10:09:00</t>
  </si>
  <si>
    <t>BATI BASMA KÖK 35-26-M00235_ M01_2332442</t>
  </si>
  <si>
    <t>17.09.2021 09:08:22</t>
  </si>
  <si>
    <t>17.09.2021 09:55:33</t>
  </si>
  <si>
    <t>17.09.2021 09:09:00</t>
  </si>
  <si>
    <t>17.09.2021 17:31:00</t>
  </si>
  <si>
    <t>ÇAMLIK DM 35-17-M00173_TR-10 M11_66328135</t>
  </si>
  <si>
    <t>17.09.2021 09:09:37</t>
  </si>
  <si>
    <t>17.09.2021 11:54:00</t>
  </si>
  <si>
    <t>ALAÇATI İM 35-18-A00002_L-436 L11_2052457</t>
  </si>
  <si>
    <t>17.09.2021 09:10:38</t>
  </si>
  <si>
    <t>17.09.2021 13:09:00</t>
  </si>
  <si>
    <t>TR-5 35-19-L00005_TR-2 L01_72124005</t>
  </si>
  <si>
    <t>17.09.2021 09:11:48</t>
  </si>
  <si>
    <t>17.09.2021 09:21:00</t>
  </si>
  <si>
    <t>BURUNCUK TR-5 35-20-L00305_6741655_56375621_56375621</t>
  </si>
  <si>
    <t>17.09.2021 09:14:00</t>
  </si>
  <si>
    <t>17.09.2021 17:12:00</t>
  </si>
  <si>
    <t>BALLICA TR-3 45-72-L00549_B_56384310_56384310</t>
  </si>
  <si>
    <t>17.09.2021 09:17:00</t>
  </si>
  <si>
    <t>17.09.2021 17:28:00</t>
  </si>
  <si>
    <t>17.09.2021 09:18:22</t>
  </si>
  <si>
    <t>17.09.2021 10:58:00</t>
  </si>
  <si>
    <t>17.09.2021 09:18:45</t>
  </si>
  <si>
    <t>17.09.2021 09:36:01</t>
  </si>
  <si>
    <t>BADEMLER DM 35-19-M00443_GÜZELBAHÇE-1 (GÖNEN) ÇIKIŞ M16_72219083</t>
  </si>
  <si>
    <t>17.09.2021 09:23:00</t>
  </si>
  <si>
    <t>KEPENEKLİ TR-1 45-80-M00169_45-80-M00169_2352945</t>
  </si>
  <si>
    <t>17.09.2021 09:24:00</t>
  </si>
  <si>
    <t>17.09.2021 18:25:00</t>
  </si>
  <si>
    <t>17.09.2021 09:26:18</t>
  </si>
  <si>
    <t>17.09.2021 09:26:58</t>
  </si>
  <si>
    <t>KARAPINAR İM 45-78-A00002_HatBaşıAyırıcı_53139313 M02_53139313</t>
  </si>
  <si>
    <t>17.09.2021 09:27:56</t>
  </si>
  <si>
    <t>M-2402 35-01-M02402_DAĞITIM TRF M-2402 M04_66105994</t>
  </si>
  <si>
    <t>17.09.2021 09:28:00</t>
  </si>
  <si>
    <t>17.09.2021 10:30:00</t>
  </si>
  <si>
    <t>17.09.2021 09:29:32</t>
  </si>
  <si>
    <t>17.09.2021 09:30:22</t>
  </si>
  <si>
    <t>ÖREN TR-5 35-27-L00221_35-27-L00221_2368110</t>
  </si>
  <si>
    <t>17.09.2021 09:40:00</t>
  </si>
  <si>
    <t>17.09.2021 13:51:00</t>
  </si>
  <si>
    <t>17.09.2021 09:40:48</t>
  </si>
  <si>
    <t>17.09.2021 11:39:00</t>
  </si>
  <si>
    <t>K-1051 35-04-K01051_F_56379116_56379116</t>
  </si>
  <si>
    <t>17.09.2021 09:41:00</t>
  </si>
  <si>
    <t>17.09.2021 10:16:00</t>
  </si>
  <si>
    <t>SANCAKLI ÇEŞMEBAŞI TR-1 45-71-M01753_DIREK TIPI TRAFO HUCRESI H01_2046868</t>
  </si>
  <si>
    <t>17.09.2021 09:42:00</t>
  </si>
  <si>
    <t>17.09.2021 16:53:00</t>
  </si>
  <si>
    <t>TR-2 35-19-L00002_TR-4 L03_2335617</t>
  </si>
  <si>
    <t>17.09.2021 09:44:00</t>
  </si>
  <si>
    <t>17.09.2021 12:23:00</t>
  </si>
  <si>
    <t>K-1051 35-04-K01051_R_56379117_56379117</t>
  </si>
  <si>
    <t>17.09.2021 09:46:53</t>
  </si>
  <si>
    <t>M-1040 35-04-M01040_D_56378545_56378545</t>
  </si>
  <si>
    <t>17.09.2021 09:48:42</t>
  </si>
  <si>
    <t>MURADİYE DM 45-71-M00006_KENT ENERJİ M17_72258321</t>
  </si>
  <si>
    <t>17.09.2021 09:49:05</t>
  </si>
  <si>
    <t>17.09.2021 10:39:00</t>
  </si>
  <si>
    <t>ARAPLI TR-4 35-16-M00750_47492375_56395424_56395424</t>
  </si>
  <si>
    <t>17.09.2021 09:54:20</t>
  </si>
  <si>
    <t>17.09.2021 11:18:00</t>
  </si>
  <si>
    <t>MORDOĞAN TR-1 35-21-L00201_953365784_953365784</t>
  </si>
  <si>
    <t>17.09.2021 09:56:00</t>
  </si>
  <si>
    <t>17.09.2021 12:53:00</t>
  </si>
  <si>
    <t>ÇAMLICA KÖYÜ TR-1 45-71-M01596_A_56406651_56406651</t>
  </si>
  <si>
    <t>17.09.2021 17:06:00</t>
  </si>
  <si>
    <t>ÇENİKLER TR-1 35-20-L00284_35-20-L00284_2363349</t>
  </si>
  <si>
    <t>17.09.2021 09:58:00</t>
  </si>
  <si>
    <t>17.09.2021 17:21:00</t>
  </si>
  <si>
    <t>SELENDİ DM 45-81-M00001_ESKİ SELENDİ M16_2079218</t>
  </si>
  <si>
    <t>17.09.2021 10:06:38</t>
  </si>
  <si>
    <t>17.09.2021 10:07:02</t>
  </si>
  <si>
    <t>ASARLIK TR-7 35-28-M00181_953377295_953377295</t>
  </si>
  <si>
    <t>17.09.2021 10:12:26</t>
  </si>
  <si>
    <t>17.09.2021 14:14:00</t>
  </si>
  <si>
    <t>SOMA KÖYLER DM-2 45-82-M00125_HatBaşıAyırıcı_53136198 M08_53136198</t>
  </si>
  <si>
    <t>17.09.2021 10:13:00</t>
  </si>
  <si>
    <t>17.09.2021 11:26:58</t>
  </si>
  <si>
    <t>KARABURUN İM 35-21-A00001_ALAÇATI-3 M02_2055272</t>
  </si>
  <si>
    <t>17.09.2021 10:16:16</t>
  </si>
  <si>
    <t>17.09.2021 11:50:00</t>
  </si>
  <si>
    <t>SAKARLI KÖK 45-76-M00046_GELENBE İ.M. M01_72214502</t>
  </si>
  <si>
    <t>17.09.2021 10:17:28</t>
  </si>
  <si>
    <t>17.09.2021 11:44:07</t>
  </si>
  <si>
    <t>M-487 35-17-M00487_950304545_950304545</t>
  </si>
  <si>
    <t>17.09.2021 10:18:35</t>
  </si>
  <si>
    <t>17.09.2021 11:56:00</t>
  </si>
  <si>
    <t>ÖZBEY İM 35-26-A00005_KAPLANCIK L03_2064116</t>
  </si>
  <si>
    <t>17.09.2021 10:21:28</t>
  </si>
  <si>
    <t>17.09.2021 10:45:08</t>
  </si>
  <si>
    <t>REMZİ İŞÇİ SLM TR 35-26-L00357_DIREK TIPI TRAFO HUCRESI H01_2039788</t>
  </si>
  <si>
    <t>17.09.2021 10:33:08</t>
  </si>
  <si>
    <t>17.09.2021 12:23:19</t>
  </si>
  <si>
    <t>ÜÇPINAR DM 45-71-M00183_HatBaşıAyırıcı_74252552 M03_74252552</t>
  </si>
  <si>
    <t>17.09.2021 10:33:58</t>
  </si>
  <si>
    <t>17.09.2021 19:29:31</t>
  </si>
  <si>
    <t>K-1589 35-04-K01589_B_56361461_56361461</t>
  </si>
  <si>
    <t>17.09.2021 10:54:00</t>
  </si>
  <si>
    <t>K-1589 35-04-K01589_A_56361539_56361539</t>
  </si>
  <si>
    <t>17.09.2021 10:40:00</t>
  </si>
  <si>
    <t>17.09.2021 10:56:00</t>
  </si>
  <si>
    <t>17.09.2021 10:46:58</t>
  </si>
  <si>
    <t>17.09.2021 10:50:08</t>
  </si>
  <si>
    <t>17.09.2021 10:57:00</t>
  </si>
  <si>
    <t>BELEVİ İM 35-13-A00002_BELEVİ OTOBAN SULAMA L01_2064123</t>
  </si>
  <si>
    <t>17.09.2021 10:52:11</t>
  </si>
  <si>
    <t>17.09.2021 11:52:40</t>
  </si>
  <si>
    <t>DM-1/5 45-71-M00005_953175053_953175053</t>
  </si>
  <si>
    <t>17.09.2021 10:56:47</t>
  </si>
  <si>
    <t>17.09.2021 14:00:00</t>
  </si>
  <si>
    <t>ADALA TR-2 45-78-M00289_953282579_953282579</t>
  </si>
  <si>
    <t>17.09.2021 10:58:38</t>
  </si>
  <si>
    <t>17.09.2021 12:06:00</t>
  </si>
  <si>
    <t>TR-7/B 45-77-L00353_945488265_945488265</t>
  </si>
  <si>
    <t>17.09.2021 11:03:28</t>
  </si>
  <si>
    <t>17.09.2021 14:56:00</t>
  </si>
  <si>
    <t>K-821 35-03-K00821_35-03-K00821_41974806</t>
  </si>
  <si>
    <t>17.09.2021 11:18:06</t>
  </si>
  <si>
    <t>17.09.2021 13:47:00</t>
  </si>
  <si>
    <t>17.09.2021 11:22:00</t>
  </si>
  <si>
    <t>17.09.2021 11:52:37</t>
  </si>
  <si>
    <t>K-3988 35-09-K03988_914642837_914642837</t>
  </si>
  <si>
    <t>17.09.2021 11:23:31</t>
  </si>
  <si>
    <t>17.09.2021 12:58:00</t>
  </si>
  <si>
    <t>17.09.2021 11:32:22</t>
  </si>
  <si>
    <t>17.09.2021 14:12:39</t>
  </si>
  <si>
    <t>K-3074 35-04-K03074_E_56359257_56359257</t>
  </si>
  <si>
    <t>17.09.2021 11:36:00</t>
  </si>
  <si>
    <t>17.09.2021 12:11:00</t>
  </si>
  <si>
    <t>KAVAKALAN TR-1 45-72-L00737_B_56406407_56406407</t>
  </si>
  <si>
    <t>17.09.2021 11:37:30</t>
  </si>
  <si>
    <t>17.09.2021 18:45:00</t>
  </si>
  <si>
    <t>KARAKURT TARIMSAL SULAMA TR-1 45-76-L00036_B_56405694_56405694</t>
  </si>
  <si>
    <t>17.09.2021 11:40:09</t>
  </si>
  <si>
    <t>17.09.2021 12:50:00</t>
  </si>
  <si>
    <t>KUŞÇULAR TR-7 35-19-M00219_956697132_956697132</t>
  </si>
  <si>
    <t>17.09.2021 11:40:22</t>
  </si>
  <si>
    <t>17.09.2021 14:33:00</t>
  </si>
  <si>
    <t>TAYTAN OFİS KÖK 45-78-M00314_ÜLKÜ FABRİKALAR M014_60669844</t>
  </si>
  <si>
    <t>17.09.2021 11:42:58</t>
  </si>
  <si>
    <t>17.09.2021 12:45:25</t>
  </si>
  <si>
    <t>17.09.2021 11:56:21</t>
  </si>
  <si>
    <t>17.09.2021 15:15:00</t>
  </si>
  <si>
    <t>YENİÇİFTLİK KÖK 35-20-L00373_950324501_950324501</t>
  </si>
  <si>
    <t>17.09.2021 11:57:43</t>
  </si>
  <si>
    <t>17.09.2021 14:12:00</t>
  </si>
  <si>
    <t>17.09.2021 11:59:18</t>
  </si>
  <si>
    <t>17.09.2021 13:17:00</t>
  </si>
  <si>
    <t>RADAR KÖK 35-21-M00006_RADAR M02_72199828</t>
  </si>
  <si>
    <t>17.09.2021 12:03:00</t>
  </si>
  <si>
    <t>17.09.2021 14:12:42</t>
  </si>
  <si>
    <t>KIZILCAAVLU TR-1 35-29-L00565_A_56361068_56361068</t>
  </si>
  <si>
    <t>17.09.2021 14:25:00</t>
  </si>
  <si>
    <t>17.09.2021 12:03:37</t>
  </si>
  <si>
    <t>17.09.2021 12:08:38</t>
  </si>
  <si>
    <t>KAPIKAYA TR-1 35-17-M00185_A_56355432_56355432</t>
  </si>
  <si>
    <t>17.09.2021 12:15:50</t>
  </si>
  <si>
    <t>17.09.2021 13:13:00</t>
  </si>
  <si>
    <t>OĞULDURUK AKYAR TR-1 45-75-M00300_E_56398914_56398914</t>
  </si>
  <si>
    <t>17.09.2021 12:16:00</t>
  </si>
  <si>
    <t>17.09.2021 13:29:00</t>
  </si>
  <si>
    <t>K-3413 35-08-K03413_35-08-K03413_42841433</t>
  </si>
  <si>
    <t>17.09.2021 12:25:43</t>
  </si>
  <si>
    <t>17.09.2021 14:53:00</t>
  </si>
  <si>
    <t>DM-3/14 35-29-M00014_950334117_950334117</t>
  </si>
  <si>
    <t>17.09.2021 12:35:57</t>
  </si>
  <si>
    <t>17.09.2021 19:07:00</t>
  </si>
  <si>
    <t>K-3673 35-03-K03673_910426845_910426845</t>
  </si>
  <si>
    <t>17.09.2021 12:37:51</t>
  </si>
  <si>
    <t>17.09.2021 18:27:00</t>
  </si>
  <si>
    <t>17.09.2021 12:39:42</t>
  </si>
  <si>
    <t>17.09.2021 14:25:13</t>
  </si>
  <si>
    <t>HACIBABA TR-1 45-74-M00157_45-74-M00157_2374370</t>
  </si>
  <si>
    <t>17.09.2021 12:46:00</t>
  </si>
  <si>
    <t>17.09.2021 13:30:52</t>
  </si>
  <si>
    <t>M-2024 35-09-M02024_A A02b_5968233</t>
  </si>
  <si>
    <t>17.09.2021 12:47:02</t>
  </si>
  <si>
    <t>17.09.2021 18:47:00</t>
  </si>
  <si>
    <t>PAŞAKÖY TR-2 45-80-M00059__72410384_72410384</t>
  </si>
  <si>
    <t>17.09.2021 12:51:44</t>
  </si>
  <si>
    <t>AŞAĞIDOLMA TR-1 45-72-L00167_DIREK TIPI TRAFO HUCRESI H01_2046427</t>
  </si>
  <si>
    <t>17.09.2021 12:56:46</t>
  </si>
  <si>
    <t>17.09.2021 15:35:59</t>
  </si>
  <si>
    <t>KAYALIOĞLU TR-4 45-72-L00075_956489740_956489740</t>
  </si>
  <si>
    <t>17.09.2021 13:00:24</t>
  </si>
  <si>
    <t>17.09.2021 14:16:00</t>
  </si>
  <si>
    <t>K-4138 35-01-K04138_TRAFO K03_48413773</t>
  </si>
  <si>
    <t>17.09.2021 13:07:00</t>
  </si>
  <si>
    <t>17.09.2021 14:48:04</t>
  </si>
  <si>
    <t>M-423 35-02-M00423_914617625_914617625</t>
  </si>
  <si>
    <t>17.09.2021 13:07:06</t>
  </si>
  <si>
    <t>17.09.2021 14:26:00</t>
  </si>
  <si>
    <t>VEDAT FİLİZ SLM 35-26-M00730_7381895_56359917_56359917</t>
  </si>
  <si>
    <t>17.09.2021 13:08:26</t>
  </si>
  <si>
    <t>17.09.2021 15:03:00</t>
  </si>
  <si>
    <t>M-1036 35-04-M01036_B_56368078_56368078</t>
  </si>
  <si>
    <t>17.09.2021 14:05:00</t>
  </si>
  <si>
    <t>ÇAVUŞOĞLU TR-1 45-71-M01820_953193836_953193836</t>
  </si>
  <si>
    <t>17.09.2021 13:09:06</t>
  </si>
  <si>
    <t>17.09.2021 15:21:00</t>
  </si>
  <si>
    <t>K-308 35-04-K00308_35-04-K00308_2370125</t>
  </si>
  <si>
    <t>17.09.2021 13:10:02</t>
  </si>
  <si>
    <t>17.09.2021 13:40:08</t>
  </si>
  <si>
    <t>M-2907 35-02-M02907_910068124_910068124</t>
  </si>
  <si>
    <t>17.09.2021 13:11:57</t>
  </si>
  <si>
    <t>17.09.2021 14:35:00</t>
  </si>
  <si>
    <t>ÖZLEM SİTESİ TR 35-30-M00613_955322932_955322932</t>
  </si>
  <si>
    <t>17.09.2021 13:21:47</t>
  </si>
  <si>
    <t>17.09.2021 16:11:00</t>
  </si>
  <si>
    <t>L-474 35-18-L00474_950438945_950438945</t>
  </si>
  <si>
    <t>17.09.2021 13:28:38</t>
  </si>
  <si>
    <t>17.09.2021 17:33:00</t>
  </si>
  <si>
    <t>HELVACI TR-10 35-17-M00370__75483175_75483175</t>
  </si>
  <si>
    <t>17.09.2021 13:34:03</t>
  </si>
  <si>
    <t>TR-6 35-26-M00006_948501640_948501640</t>
  </si>
  <si>
    <t>17.09.2021 13:38:28</t>
  </si>
  <si>
    <t>17.09.2021 19:29:00</t>
  </si>
  <si>
    <t>EĞLENHOCA TR-2 35-21-L00119_953360918_953360918</t>
  </si>
  <si>
    <t>17.09.2021 13:50:38</t>
  </si>
  <si>
    <t>17.09.2021 18:14:00</t>
  </si>
  <si>
    <t>MENEMEN TR-24 35-28-L00024_953385680_953385680</t>
  </si>
  <si>
    <t>17.09.2021 13:56:21</t>
  </si>
  <si>
    <t>17.09.2021 15:31:00</t>
  </si>
  <si>
    <t>GERELİ KÖYÜ KÖPRÜ YANYI TR 3 35-15-M00220_A_56368957_56368957</t>
  </si>
  <si>
    <t>17.09.2021 14:15:38</t>
  </si>
  <si>
    <t>17.09.2021 14:40:00</t>
  </si>
  <si>
    <t>TR-2/87 45-83-L00087_955155122_955155122</t>
  </si>
  <si>
    <t>17.09.2021 14:21:00</t>
  </si>
  <si>
    <t>17.09.2021 17:07:00</t>
  </si>
  <si>
    <t>SOMA TR-40 45-82-M00040_945536984_945536984</t>
  </si>
  <si>
    <t>17.09.2021 14:21:59</t>
  </si>
  <si>
    <t>DM-2/14 35-29-M00099_950326018_950326018</t>
  </si>
  <si>
    <t>17.09.2021 14:37:58</t>
  </si>
  <si>
    <t>17.09.2021 16:55:00</t>
  </si>
  <si>
    <t>TR-80 35-30-L00080_955332788_955332788</t>
  </si>
  <si>
    <t>17.09.2021 14:45:30</t>
  </si>
  <si>
    <t>TR-2 35-19-L00002_956665260_956665260</t>
  </si>
  <si>
    <t>17.09.2021 14:46:25</t>
  </si>
  <si>
    <t>17.09.2021 18:37:00</t>
  </si>
  <si>
    <t>DERELİ TR-1 35-29-L00461_950316361_950316361</t>
  </si>
  <si>
    <t>17.09.2021 14:48:50</t>
  </si>
  <si>
    <t>TR-43 45-77-L00043_945493499_945493499</t>
  </si>
  <si>
    <t>17.09.2021 14:48:54</t>
  </si>
  <si>
    <t>17.09.2021 15:49:00</t>
  </si>
  <si>
    <t>M-2826 (YATIRIM REZERVE) 35-02-M02826_ M03_72138298</t>
  </si>
  <si>
    <t>17.09.2021 14:54:14</t>
  </si>
  <si>
    <t>17.09.2021 20:32:38</t>
  </si>
  <si>
    <t>FUNDACIK KÖK 45-75-M00068_HatBaşıAyırıcı_53135125 M03_53135125</t>
  </si>
  <si>
    <t>17.09.2021 14:57:12</t>
  </si>
  <si>
    <t>17.09.2021 17:48:17</t>
  </si>
  <si>
    <t>K-2900 35-04-K02900_C K2900C1B_5823258</t>
  </si>
  <si>
    <t>17.09.2021 14:59:36</t>
  </si>
  <si>
    <t>17.09.2021 16:54:00</t>
  </si>
  <si>
    <t>CAMBAZLI KÖK 45-84-M00005_MADEN KÖK M03_50241539</t>
  </si>
  <si>
    <t>17.09.2021 15:04:42</t>
  </si>
  <si>
    <t>17.09.2021 18:35:15</t>
  </si>
  <si>
    <t>ZEYTİNALAN İM 35-19-A00002_TR-2 (34500) M12_2052315</t>
  </si>
  <si>
    <t>17.09.2021 15:05:28</t>
  </si>
  <si>
    <t>17.09.2021 15:08:00</t>
  </si>
  <si>
    <t>BEYKÖY KÖK TR-12 35-32-L00012_YENİYURT TR-1 L01_2118382</t>
  </si>
  <si>
    <t>17.09.2021 15:08:38</t>
  </si>
  <si>
    <t>FOÇA JANDARMA ALAYI KÖK 35-23-M00240_HatBaşıAyırıcı_53134151 M02_53134151</t>
  </si>
  <si>
    <t>17.09.2021 15:29:03</t>
  </si>
  <si>
    <t>17.09.2021 17:51:01</t>
  </si>
  <si>
    <t>K-221 35-02-K00221_35-02-K00221_2357074</t>
  </si>
  <si>
    <t>17.09.2021 15:38:00</t>
  </si>
  <si>
    <t>17.09.2021 15:59:00</t>
  </si>
  <si>
    <t>TR-58 (SERAY SÜT) 45-81-M00152_945634827_945634827</t>
  </si>
  <si>
    <t>17.09.2021 15:43:03</t>
  </si>
  <si>
    <t>17.09.2021 17:10:00</t>
  </si>
  <si>
    <t>M-1147 GEÇİT 35-09-M01147_M-910 M03_47553621</t>
  </si>
  <si>
    <t>17.09.2021 15:50:32</t>
  </si>
  <si>
    <t>17.09.2021 19:06:00</t>
  </si>
  <si>
    <t>TR-20 35-27-M00020_912154595_912154595</t>
  </si>
  <si>
    <t>17.09.2021 15:51:02</t>
  </si>
  <si>
    <t>17.09.2021 21:14:00</t>
  </si>
  <si>
    <t>TR-1/14-D 45-72-M00101_956519084_956519084</t>
  </si>
  <si>
    <t>17.09.2021 16:00:00</t>
  </si>
  <si>
    <t>17.09.2021 17:03:00</t>
  </si>
  <si>
    <t>KARAAĞAÇLI TARIMSAL SULAMA TR-1 45-71-M01084_45-71-M01084_2370621</t>
  </si>
  <si>
    <t>17.09.2021 16:05:00</t>
  </si>
  <si>
    <t>17.09.2021 17:27:00</t>
  </si>
  <si>
    <t>YUKARI ESKİN TR-1 45-81-M00236_45-81-M00236_2376474</t>
  </si>
  <si>
    <t>17.09.2021 16:06:56</t>
  </si>
  <si>
    <t>17.09.2021 18:29:00</t>
  </si>
  <si>
    <t>TİRE TR-12 35-29-L00012_950335596_950335596</t>
  </si>
  <si>
    <t>17.09.2021 16:15:05</t>
  </si>
  <si>
    <t>17.09.2021 17:57:00</t>
  </si>
  <si>
    <t>VENTOLA KÖK 35-26-M00678_PİZZA PİZZA M02_65914155</t>
  </si>
  <si>
    <t>17.09.2021 16:17:14</t>
  </si>
  <si>
    <t>17.09.2021 18:23:21</t>
  </si>
  <si>
    <t>ÖRNEKKÖY TR-2 35-27-L00324_914601442_914601442</t>
  </si>
  <si>
    <t>17.09.2021 16:21:39</t>
  </si>
  <si>
    <t>17.09.2021 20:22:00</t>
  </si>
  <si>
    <t>K-3794 35-08-K03794_98857131_98857131</t>
  </si>
  <si>
    <t>17.09.2021 16:28:41</t>
  </si>
  <si>
    <t>17.09.2021 20:20:00</t>
  </si>
  <si>
    <t>KARAKUYU TR-11 35-26-M00447_8615085_56357975_56357975</t>
  </si>
  <si>
    <t>17.09.2021 16:32:15</t>
  </si>
  <si>
    <t>17.09.2021 17:34:00</t>
  </si>
  <si>
    <t>ULUCAK DM-2/15 35-27-M00334_914004289_914004289</t>
  </si>
  <si>
    <t>17.09.2021 16:35:12</t>
  </si>
  <si>
    <t>17.09.2021 18:59:00</t>
  </si>
  <si>
    <t>TURGUTALP TR-1 45-71-M01762_45-71-M01762_2349726</t>
  </si>
  <si>
    <t>17.09.2021 16:37:42</t>
  </si>
  <si>
    <t>17.09.2021 20:31:02</t>
  </si>
  <si>
    <t>SARUHANLI TM 45-80-A00001_SARUHANLI DM-2 M23_2312616</t>
  </si>
  <si>
    <t>17.09.2021 16:38:00</t>
  </si>
  <si>
    <t>17.09.2021 17:35:00</t>
  </si>
  <si>
    <t>M-1785 35-02-M01785_915110289_915110289</t>
  </si>
  <si>
    <t>17.09.2021 16:38:34</t>
  </si>
  <si>
    <t>M-2878 35-10-M02878_98064843_98064843</t>
  </si>
  <si>
    <t>17.09.2021 16:43:31</t>
  </si>
  <si>
    <t>17.09.2021 17:39:00</t>
  </si>
  <si>
    <t>K-3312 35-09-K03312_A a1B_5866710</t>
  </si>
  <si>
    <t>17.09.2021 16:45:59</t>
  </si>
  <si>
    <t>17.09.2021 18:00:00</t>
  </si>
  <si>
    <t>DM-16/02 (BORU FABRİKASI KABİN) 45-71-M00267_TR-86-87-88 M03_66463746</t>
  </si>
  <si>
    <t>17.09.2021 16:47:00</t>
  </si>
  <si>
    <t>17.09.2021 17:50:21</t>
  </si>
  <si>
    <t>M-30 35-02-M00030_M-3042 M10_74475602</t>
  </si>
  <si>
    <t>17.09.2021 16:48:13</t>
  </si>
  <si>
    <t>17.09.2021 18:21:00</t>
  </si>
  <si>
    <t>M-1224 35-01-M01224_913517336_913517336</t>
  </si>
  <si>
    <t>17.09.2021 16:50:20</t>
  </si>
  <si>
    <t>17.09.2021 21:00:00</t>
  </si>
  <si>
    <t>L-258/1 35-18-L00608_95000159187_95000159187</t>
  </si>
  <si>
    <t>17.09.2021 16:53:18</t>
  </si>
  <si>
    <t>17.09.2021 17:53:00</t>
  </si>
  <si>
    <t>TR-44 35-27-M00044_913716988_913716988</t>
  </si>
  <si>
    <t>17.09.2021 16:56:00</t>
  </si>
  <si>
    <t>17.09.2021 20:21:00</t>
  </si>
  <si>
    <t>BAHÇELİ  AR ÇİFTLİĞİ TR2 35-30-L00146_35-30-L00146_79769196</t>
  </si>
  <si>
    <t>17.09.2021 17:10:16</t>
  </si>
  <si>
    <t>17.09.2021 20:58:00</t>
  </si>
  <si>
    <t>KÖMÜRCÜ TR-1 45-72-M00200_B_65513529_65513529</t>
  </si>
  <si>
    <t>17.09.2021 17:20:32</t>
  </si>
  <si>
    <t>17.09.2021 21:37:00</t>
  </si>
  <si>
    <t>L-316 YALIKENT 35-18-L00316_950449205_950449205</t>
  </si>
  <si>
    <t>17.09.2021 17:20:54</t>
  </si>
  <si>
    <t>L-325 (ALBAYRAK) 35-18-L00325_DIREK TIPI TRAFO HUCRESI H01_2106924</t>
  </si>
  <si>
    <t>17.09.2021 17:22:09</t>
  </si>
  <si>
    <t>17.09.2021 18:43:27</t>
  </si>
  <si>
    <t>17.09.2021 17:23:00</t>
  </si>
  <si>
    <t>17.09.2021 19:40:00</t>
  </si>
  <si>
    <t>M-1491 35-10-M01491_962603680_962603680</t>
  </si>
  <si>
    <t>17.09.2021 17:23:38</t>
  </si>
  <si>
    <t>17.09.2021 18:17:00</t>
  </si>
  <si>
    <t>DM-1/TR-9 URLA 35-19-M00467_956673304_956673304</t>
  </si>
  <si>
    <t>17.09.2021 17:25:32</t>
  </si>
  <si>
    <t>17.09.2021 19:19:00</t>
  </si>
  <si>
    <t>17.09.2021 17:28:58</t>
  </si>
  <si>
    <t>17.09.2021 17:43:42</t>
  </si>
  <si>
    <t>YAĞCILAR TR-2 45-71-M01441_B_56401676_56401676</t>
  </si>
  <si>
    <t>17.09.2021 17:29:00</t>
  </si>
  <si>
    <t>17.09.2021 21:59:00</t>
  </si>
  <si>
    <t>SELMAN HACILAR TR-1 45-81-M00192_DIREK TIPI TRAFO HUCRESI H01_2110176</t>
  </si>
  <si>
    <t>17.09.2021 17:30:58</t>
  </si>
  <si>
    <t>17.09.2021 19:54:25</t>
  </si>
  <si>
    <t>K-4306 35-09-K04306_97850406_97850406</t>
  </si>
  <si>
    <t>17.09.2021 17:31:21</t>
  </si>
  <si>
    <t>17.09.2021 19:18:00</t>
  </si>
  <si>
    <t>K-4339 35-01-K04339_910433851_910433851</t>
  </si>
  <si>
    <t>17.09.2021 17:37:15</t>
  </si>
  <si>
    <t>17.09.2021 20:24:00</t>
  </si>
  <si>
    <t>DURASILLI TR-23 45-78-M01137_953262423_953262423</t>
  </si>
  <si>
    <t>17.09.2021 17:51:12</t>
  </si>
  <si>
    <t>17.09.2021 19:04:00</t>
  </si>
  <si>
    <t>17.09.2021 17:56:09</t>
  </si>
  <si>
    <t>17.09.2021 18:43:57</t>
  </si>
  <si>
    <t>TR-31(M-731) 35-30-M00731_955297085_955297085</t>
  </si>
  <si>
    <t>17.09.2021 17:57:39</t>
  </si>
  <si>
    <t>17.09.2021 19:10:00</t>
  </si>
  <si>
    <t>M-10 35-02-M00010_M-3227 M02_2319861</t>
  </si>
  <si>
    <t>17.09.2021 18:00:33</t>
  </si>
  <si>
    <t>17.09.2021 18:49:11</t>
  </si>
  <si>
    <t>SOMA A SANTRALİ İM/DM 45-82-A00001_SAVAŞTEPE 15.8 L14_2091657</t>
  </si>
  <si>
    <t>17.09.2021 18:02:38</t>
  </si>
  <si>
    <t>17.09.2021 18:22:06</t>
  </si>
  <si>
    <t>TR-53 35-17-M00053__56390074_56390074</t>
  </si>
  <si>
    <t>17.09.2021 20:07:00</t>
  </si>
  <si>
    <t>TR-325 35-19-M00474_915093807_915093807</t>
  </si>
  <si>
    <t>17.09.2021 18:15:25</t>
  </si>
  <si>
    <t>17.09.2021 20:02:00</t>
  </si>
  <si>
    <t>BAĞLICA TR-3 45-79-M00288_945566394_945566394</t>
  </si>
  <si>
    <t>17.09.2021 18:16:16</t>
  </si>
  <si>
    <t>17.09.2021 19:56:00</t>
  </si>
  <si>
    <t>K-3673 35-03-K03673_910030084_910030084</t>
  </si>
  <si>
    <t>17.09.2021 20:26:00</t>
  </si>
  <si>
    <t>M-1507 35-01-M01507_35-01-M01507_2364186</t>
  </si>
  <si>
    <t>17.09.2021 18:18:00</t>
  </si>
  <si>
    <t>17.09.2021 19:05:00</t>
  </si>
  <si>
    <t>SARUHANLI TR-13 45-80-M00013_HatBaşıAyırıcı_72090074 M04_72090074</t>
  </si>
  <si>
    <t>17.09.2021 18:19:38</t>
  </si>
  <si>
    <t>17.09.2021 18:20:38</t>
  </si>
  <si>
    <t>ARSLANLAR TM 35-26-A00004_SANAYİ-1 M13_2056031</t>
  </si>
  <si>
    <t>17.09.2021 18:20:12</t>
  </si>
  <si>
    <t>17.09.2021 19:08:00</t>
  </si>
  <si>
    <t>17.09.2021 18:22:17</t>
  </si>
  <si>
    <t>17.09.2021 19:25:00</t>
  </si>
  <si>
    <t>17.09.2021 18:32:01</t>
  </si>
  <si>
    <t>17.09.2021 19:33:00</t>
  </si>
  <si>
    <t>EBSO TM 35-09-A00001_TR-A M03_2311190</t>
  </si>
  <si>
    <t>17.09.2021 18:34:00</t>
  </si>
  <si>
    <t>ARSLANLAR TM 35-26-A00004_SANAYİ-2 M11_2305578</t>
  </si>
  <si>
    <t>17.09.2021 18:35:03</t>
  </si>
  <si>
    <t>M-192 35-02-M00192_DIREK TIPI TRAFO HUCRESI H01_2061712</t>
  </si>
  <si>
    <t>17.09.2021 19:47:50</t>
  </si>
  <si>
    <t>L-133 35-18-L00133_95000126166_95000126166</t>
  </si>
  <si>
    <t>17.09.2021 18:42:28</t>
  </si>
  <si>
    <t>FOÇA TR-17 35-23-L00017_962505148_962505148</t>
  </si>
  <si>
    <t>17.09.2021 18:47:18</t>
  </si>
  <si>
    <t>17.09.2021 19:32:00</t>
  </si>
  <si>
    <t>AZMAK MAHALLESİ TR-22 35-21-L00127_B_56373247_56373247</t>
  </si>
  <si>
    <t>17.09.2021 19:01:45</t>
  </si>
  <si>
    <t>17.09.2021 19:37:18</t>
  </si>
  <si>
    <t>AŞAĞIKIRIKLAR DM 35-16-M00448_TARİŞ YEMTA M16_2334654</t>
  </si>
  <si>
    <t>17.09.2021 19:02:57</t>
  </si>
  <si>
    <t>17.09.2021 20:01:23</t>
  </si>
  <si>
    <t>BÖLCEK-1 TR 35-16-M00022_47439309_56395353_56395353</t>
  </si>
  <si>
    <t>17.09.2021 19:05:06</t>
  </si>
  <si>
    <t>17.09.2021 21:21:00</t>
  </si>
  <si>
    <t>SOMA TR-17/3 45-82-M00114_945525152_945525152</t>
  </si>
  <si>
    <t>17.09.2021 19:10:09</t>
  </si>
  <si>
    <t>17.09.2021 20:00:00</t>
  </si>
  <si>
    <t>K-704 35-01-K00704_911247090_911247090</t>
  </si>
  <si>
    <t>17.09.2021 19:12:52</t>
  </si>
  <si>
    <t>YENİKÖY YÖRÜKLER MAH. TR-5 35-15-L00505_C_56406125_56406125</t>
  </si>
  <si>
    <t>17.09.2021 19:13:36</t>
  </si>
  <si>
    <t>17.09.2021 21:40:00</t>
  </si>
  <si>
    <t>SAYARLAR TR-1 45-76-M00151_A_56384101_56384101</t>
  </si>
  <si>
    <t>17.09.2021 19:17:58</t>
  </si>
  <si>
    <t>17.09.2021 22:26:00</t>
  </si>
  <si>
    <t>DM-12/TR-1 45-73-M00067_C c1_45119879</t>
  </si>
  <si>
    <t>17.09.2021 19:18:10</t>
  </si>
  <si>
    <t>17.09.2021 20:51:00</t>
  </si>
  <si>
    <t>ÇAVLU TR-4 45-78-L00628__72372835_72372835</t>
  </si>
  <si>
    <t>17.09.2021 19:20:43</t>
  </si>
  <si>
    <t>17.09.2021 20:36:00</t>
  </si>
  <si>
    <t>EMİRLİ TR-6 35-15-L00642_35-15-L00642_65832086</t>
  </si>
  <si>
    <t>17.09.2021 19:38:24</t>
  </si>
  <si>
    <t>17.09.2021 22:59:00</t>
  </si>
  <si>
    <t>GÖKÇEN DM 1-1/2 35-29-L00059_35-29-L00059_72210163</t>
  </si>
  <si>
    <t>17.09.2021 19:42:56</t>
  </si>
  <si>
    <t>17.09.2021 21:53:00</t>
  </si>
  <si>
    <t>M-639 OLDURUK KÖK 35-03-M00639_HatBaşıAyırıcı_53132544 M02_53132544</t>
  </si>
  <si>
    <t>17.09.2021 19:45:22</t>
  </si>
  <si>
    <t>17.09.2021 20:05:36</t>
  </si>
  <si>
    <t>KEMAL ERGÜN SULAMA GRUBU 35-29-M00189_B_56359353_56359353</t>
  </si>
  <si>
    <t>17.09.2021 19:48:20</t>
  </si>
  <si>
    <t>17.09.2021 23:53:00</t>
  </si>
  <si>
    <t>17.09.2021 19:55:21</t>
  </si>
  <si>
    <t>18.09.2021 00:17:59</t>
  </si>
  <si>
    <t>ARMUTLU TR-21 35-27-M00615_B_56356354_56356354</t>
  </si>
  <si>
    <t>17.09.2021 19:55:43</t>
  </si>
  <si>
    <t>17.09.2021 21:06:00</t>
  </si>
  <si>
    <t>K-1464 35-09-K01464_97779474_97779474</t>
  </si>
  <si>
    <t>17.09.2021 20:11:00</t>
  </si>
  <si>
    <t>17.09.2021 22:49:00</t>
  </si>
  <si>
    <t>KAZANLI TR-3 35-15-L00977_B_56369638_56369638</t>
  </si>
  <si>
    <t>17.09.2021 20:16:20</t>
  </si>
  <si>
    <t>17.09.2021 22:12:00</t>
  </si>
  <si>
    <t>TR-143 35-16-L00143_953317665_953317665</t>
  </si>
  <si>
    <t>17.09.2021 21:02:04</t>
  </si>
  <si>
    <t>KONAKLI TR-1 35-15-L00902_950376143_950376143</t>
  </si>
  <si>
    <t>17.09.2021 21:16:48</t>
  </si>
  <si>
    <t>17.09.2021 23:33:00</t>
  </si>
  <si>
    <t>M-1543 35-01-M01543__72410472_72410472</t>
  </si>
  <si>
    <t>17.09.2021 21:17:55</t>
  </si>
  <si>
    <t>18.09.2021 01:34:00</t>
  </si>
  <si>
    <t>KALEKÖY TR-3 35-31-L00239_47919122_56400265_56400265</t>
  </si>
  <si>
    <t>17.09.2021 21:23:01</t>
  </si>
  <si>
    <t>18.09.2021 02:14:00</t>
  </si>
  <si>
    <t>K-2340 35-01-K02340_A_56376899_56376899</t>
  </si>
  <si>
    <t>17.09.2021 21:34:44</t>
  </si>
  <si>
    <t>17.09.2021 22:13:00</t>
  </si>
  <si>
    <t>GÜLBAHÇE İM 35-19-A00006_BALIKLIOVA L03_72213967</t>
  </si>
  <si>
    <t>17.09.2021 21:40:29</t>
  </si>
  <si>
    <t>17.09.2021 22:19:38</t>
  </si>
  <si>
    <t>M-1826 35-02-M01826_98943894_98943894</t>
  </si>
  <si>
    <t>17.09.2021 22:02:21</t>
  </si>
  <si>
    <t>17.09.2021 23:46:00</t>
  </si>
  <si>
    <t>L-268 BOZDOĞAN MARKET 35-18-L00268_950464681_950464681</t>
  </si>
  <si>
    <t>17.09.2021 22:03:17</t>
  </si>
  <si>
    <t>18.09.2021 01:04:00</t>
  </si>
  <si>
    <t>17.09.2021 22:13:29</t>
  </si>
  <si>
    <t>17.09.2021 22:14:39</t>
  </si>
  <si>
    <t>ÇIPLAK KÖK 35-29-M00126_YENİÇİFTLİK ENH M09_72190075</t>
  </si>
  <si>
    <t>17.09.2021 22:33:27</t>
  </si>
  <si>
    <t>17.09.2021 23:41:53</t>
  </si>
  <si>
    <t>K-1514 35-01-K01514_B_56363444_56363444</t>
  </si>
  <si>
    <t>17.09.2021 23:24:24</t>
  </si>
  <si>
    <t>18.09.2021 01:36:00</t>
  </si>
  <si>
    <t>K-1506 35-03-K01506_K-1507 K03_2036174</t>
  </si>
  <si>
    <t>18.09.2021 01:09:48</t>
  </si>
  <si>
    <t>18.09.2021 01:27:20</t>
  </si>
  <si>
    <t>SAKARLI KÖK 45-76-M00046_GÖKÇUKUR GES-1 KÖK M06_72214981</t>
  </si>
  <si>
    <t>18.09.2021 01:38:55</t>
  </si>
  <si>
    <t>18.09.2021 05:11:11</t>
  </si>
  <si>
    <t>HİLAL KLASİK TM 35-01-A00011_TR-A M01_2313931</t>
  </si>
  <si>
    <t>18.09.2021 03:01:40</t>
  </si>
  <si>
    <t>18.09.2021 03:07:00</t>
  </si>
  <si>
    <t>18.09.2021 03:21:00</t>
  </si>
  <si>
    <t>18.09.2021 03:28:00</t>
  </si>
  <si>
    <t>L-248 35-18-L00248_35-18-L00248_2376418</t>
  </si>
  <si>
    <t>18.09.2021 05:42:49</t>
  </si>
  <si>
    <t>18.09.2021 06:14:03</t>
  </si>
  <si>
    <t>KÖREZ KÖK 45-77-L00284_DEREKÖY KÖK L04_2308831</t>
  </si>
  <si>
    <t>18.09.2021 07:02:24</t>
  </si>
  <si>
    <t>18.09.2021 07:49:54</t>
  </si>
  <si>
    <t>18.09.2021 07:10:00</t>
  </si>
  <si>
    <t>18.09.2021 08:45:04</t>
  </si>
  <si>
    <t>DM-2/TR-6 45-72-M00681_956508852_956508852</t>
  </si>
  <si>
    <t>18.09.2021 07:16:00</t>
  </si>
  <si>
    <t>18.09.2021 13:18:00</t>
  </si>
  <si>
    <t>TİYENLİ KÖK 45-85-M00004_TİYENLİ KÖY ÇIKIŞI M01_72102206</t>
  </si>
  <si>
    <t>18.09.2021 07:20:49</t>
  </si>
  <si>
    <t>18.09.2021 09:00:00</t>
  </si>
  <si>
    <t>SELENDİ DM 45-81-M00001_SATILMIŞ M14_2079214</t>
  </si>
  <si>
    <t>18.09.2021 07:45:49</t>
  </si>
  <si>
    <t>18.09.2021 07:46:29</t>
  </si>
  <si>
    <t>SELİMŞAHLAR TR-4 45-71-M00136_45-71-M00136_2357163</t>
  </si>
  <si>
    <t>18.09.2021 07:51:23</t>
  </si>
  <si>
    <t>18.09.2021 08:53:03</t>
  </si>
  <si>
    <t>UĞURLU KÖK 45-86-M00045_KEMHALLI KÖK M01_72226017</t>
  </si>
  <si>
    <t>18.09.2021 07:53:59</t>
  </si>
  <si>
    <t>18.09.2021 07:55:03</t>
  </si>
  <si>
    <t>18.09.2021 07:54:09</t>
  </si>
  <si>
    <t>18.09.2021 07:54:33</t>
  </si>
  <si>
    <t>DİBEKDERE TR-1 45-84-L00034_5923268_56384925_56384925</t>
  </si>
  <si>
    <t>18.09.2021 07:55:12</t>
  </si>
  <si>
    <t>18.09.2021 09:41:00</t>
  </si>
  <si>
    <t>18.09.2021 08:13:23</t>
  </si>
  <si>
    <t>18.09.2021 08:13:49</t>
  </si>
  <si>
    <t>KUŞÇULAR DM-2 35-19-M00515_KUŞÇULAR DM M02_80470427</t>
  </si>
  <si>
    <t>18.09.2021 08:15:33</t>
  </si>
  <si>
    <t>18.09.2021 08:56:35</t>
  </si>
  <si>
    <t>TR-60 35-16-L00060_47597194_56353410_56353410</t>
  </si>
  <si>
    <t>18.09.2021 08:15:43</t>
  </si>
  <si>
    <t>18.09.2021 10:31:00</t>
  </si>
  <si>
    <t>18.09.2021 08:23:00</t>
  </si>
  <si>
    <t>18.09.2021 09:05:00</t>
  </si>
  <si>
    <t>_47983448_56400207_56400207</t>
  </si>
  <si>
    <t>18.09.2021 08:23:04</t>
  </si>
  <si>
    <t>18.09.2021 10:51:00</t>
  </si>
  <si>
    <t>M-1002 35-03-M01002_910717528_910717528</t>
  </si>
  <si>
    <t>18.09.2021 08:40:23</t>
  </si>
  <si>
    <t>18.09.2021 10:58:00</t>
  </si>
  <si>
    <t>18.09.2021 08:40:59</t>
  </si>
  <si>
    <t>18.09.2021 08:41:19</t>
  </si>
  <si>
    <t>18.09.2021 08:42:33</t>
  </si>
  <si>
    <t>18.09.2021 09:11:34</t>
  </si>
  <si>
    <t>AKHİSAR TM 45-72-A00006_GÖLMARMARA M01_2313121</t>
  </si>
  <si>
    <t>18.09.2021 08:44:00</t>
  </si>
  <si>
    <t>FIRINLI TR-4 35-20-L00093_DIREK TIPI TRAFO HUCRESI H01_2037891</t>
  </si>
  <si>
    <t>18.09.2021 08:44:40</t>
  </si>
  <si>
    <t>18.09.2021 10:36:35</t>
  </si>
  <si>
    <t>GÖLCÜK YILDIZKEN TR 35-30-M00121_35-30-M00121_72086427</t>
  </si>
  <si>
    <t>18.09.2021 08:49:28</t>
  </si>
  <si>
    <t>18.09.2021 10:17:00</t>
  </si>
  <si>
    <t>KUMKUYUCAK KÖK 45-80-M00093_KUMKUYUCAK ŞEHİR M05_72193247</t>
  </si>
  <si>
    <t>18.09.2021 08:56:36</t>
  </si>
  <si>
    <t>18.09.2021 10:09:50</t>
  </si>
  <si>
    <t>KUŞÇUBURUN-1 35-26-M00536_956603404_956603404</t>
  </si>
  <si>
    <t>18.09.2021 08:56:49</t>
  </si>
  <si>
    <t>18.09.2021 12:07:00</t>
  </si>
  <si>
    <t>PAMUCAK KÖK 35-13-L00400_ESKİ PAMUCAK (HAVAALANI) L09_2097128</t>
  </si>
  <si>
    <t>18.09.2021 08:59:00</t>
  </si>
  <si>
    <t>18.09.2021 16:59:00</t>
  </si>
  <si>
    <t>18.09.2021 08:59:04</t>
  </si>
  <si>
    <t>18.09.2021 11:04:00</t>
  </si>
  <si>
    <t>18.09.2021 08:59:39</t>
  </si>
  <si>
    <t>18.09.2021 11:21:03</t>
  </si>
  <si>
    <t>K-1507 35-03-K01507_TRAFO K04_2313745</t>
  </si>
  <si>
    <t>18.09.2021 08:59:59</t>
  </si>
  <si>
    <t>18.09.2021 17:32:52</t>
  </si>
  <si>
    <t>DAĞDERE DM 45-72-M00097_KÖMÜRCÜ M06_2329932</t>
  </si>
  <si>
    <t>18.09.2021 09:01:10</t>
  </si>
  <si>
    <t>18.09.2021 09:29:53</t>
  </si>
  <si>
    <t>GÖZLET TR-1 45-80-M00129_45-80-M00129_2362710</t>
  </si>
  <si>
    <t>18.09.2021 09:02:53</t>
  </si>
  <si>
    <t>18.09.2021 16:33:00</t>
  </si>
  <si>
    <t>K-3149 35-01-K03149__72410615_72410615</t>
  </si>
  <si>
    <t>18.09.2021 09:03:43</t>
  </si>
  <si>
    <t>18.09.2021 12:20:00</t>
  </si>
  <si>
    <t>SOMA TR-44 45-82-M00044_HatBaşıAyırıcı_2091734 M04_2091734</t>
  </si>
  <si>
    <t>18.09.2021 09:06:45</t>
  </si>
  <si>
    <t>18.09.2021 11:29:20</t>
  </si>
  <si>
    <t>K-3562 35-02-K03562_B_56382459_56382459</t>
  </si>
  <si>
    <t>18.09.2021 09:08:00</t>
  </si>
  <si>
    <t>18.09.2021 15:36:00</t>
  </si>
  <si>
    <t>K-3562 35-02-K03562_C_56382458_56382458</t>
  </si>
  <si>
    <t>18.09.2021 15:37:00</t>
  </si>
  <si>
    <t>18.09.2021 09:08:09</t>
  </si>
  <si>
    <t>18.09.2021 09:15:00</t>
  </si>
  <si>
    <t>ULUKENT DM-6/7 KÖK 35-28-M00618_M-639 M06_79699772</t>
  </si>
  <si>
    <t>18.09.2021 09:09:00</t>
  </si>
  <si>
    <t>18.09.2021 11:47:00</t>
  </si>
  <si>
    <t>L-29 ÖZLİMANLAR 35-18-L00029_950454642_950454642</t>
  </si>
  <si>
    <t>18.09.2021 09:17:53</t>
  </si>
  <si>
    <t>18.09.2021 12:06:00</t>
  </si>
  <si>
    <t>M-3038(YATIRIM REZERVE) 35-09-M03038_B_56381089_56381089</t>
  </si>
  <si>
    <t>18.09.2021 09:18:22</t>
  </si>
  <si>
    <t>18.09.2021 15:19:00</t>
  </si>
  <si>
    <t>DM-3/TR-34 35-22-M00073_TR-52 M04_80832608</t>
  </si>
  <si>
    <t>18.09.2021 09:21:20</t>
  </si>
  <si>
    <t>18.09.2021 14:11:00</t>
  </si>
  <si>
    <t>DM02/TR30 45-73-M00032_TR-34 M02_2089265</t>
  </si>
  <si>
    <t>18.09.2021 09:21:24</t>
  </si>
  <si>
    <t>18.09.2021 09:57:48</t>
  </si>
  <si>
    <t>ÇAMPINAR TR-1 45-83-M00428_45-83-M00428_2376024</t>
  </si>
  <si>
    <t>18.09.2021 09:23:23</t>
  </si>
  <si>
    <t>18.09.2021 12:41:00</t>
  </si>
  <si>
    <t>TÜRKELLİ TR-6 35-28-M00459_B_56375391_56375391</t>
  </si>
  <si>
    <t>18.09.2021 09:24:00</t>
  </si>
  <si>
    <t>18.09.2021 11:19:00</t>
  </si>
  <si>
    <t>TR-9 KİRAZ MERKEZ EMNİYET KARŞISI 35-31-L00009_35-31-L00009_2350516</t>
  </si>
  <si>
    <t>18.09.2021 09:25:00</t>
  </si>
  <si>
    <t>18.09.2021 12:16:00</t>
  </si>
  <si>
    <t>18.09.2021 09:26:00</t>
  </si>
  <si>
    <t>18.09.2021 17:34:00</t>
  </si>
  <si>
    <t>18.09.2021 09:27:00</t>
  </si>
  <si>
    <t>18.09.2021 17:15:00</t>
  </si>
  <si>
    <t>TR-1/9 45-72-M00009_45-72-M00009_2354983</t>
  </si>
  <si>
    <t>18.09.2021 09:31:00</t>
  </si>
  <si>
    <t>18.09.2021 12:10:00</t>
  </si>
  <si>
    <t>ŞIHLI TR-1 45-77-L00136_45-77-L00136_2353291</t>
  </si>
  <si>
    <t>18.09.2021 09:35:00</t>
  </si>
  <si>
    <t>18.09.2021 17:20:00</t>
  </si>
  <si>
    <t>M-1466 35-02-M01466_965432592_965432592</t>
  </si>
  <si>
    <t>18.09.2021 09:35:23</t>
  </si>
  <si>
    <t>18.09.2021 11:13:00</t>
  </si>
  <si>
    <t>SEFERİHİSAR İM 35-14-A00002_GÖZSÜZLER L11_72378549</t>
  </si>
  <si>
    <t>18.09.2021 09:36:00</t>
  </si>
  <si>
    <t>18.09.2021 11:34:00</t>
  </si>
  <si>
    <t>YENİ DOĞAN KÖK 45-72-M00633_YENİ DOĞAN M01_79260727</t>
  </si>
  <si>
    <t>18.09.2021 10:47:01</t>
  </si>
  <si>
    <t>_A_56403470_56403470</t>
  </si>
  <si>
    <t>18.09.2021 09:36:02</t>
  </si>
  <si>
    <t>18.09.2021 13:28:00</t>
  </si>
  <si>
    <t>YUKARI ÇOBANİSA ŞİRİN MAHALLE 45-71-M00622_43137449_56393031_56393031</t>
  </si>
  <si>
    <t>18.09.2021 09:37:02</t>
  </si>
  <si>
    <t>18.09.2021 12:26:00</t>
  </si>
  <si>
    <t>ARAPLIOVASI GES DM 35-16-M00811_PAŞAKÖY ENH-ÇIKIŞ M016_48716658</t>
  </si>
  <si>
    <t>18.09.2021 09:40:00</t>
  </si>
  <si>
    <t>18.09.2021 09:53:00</t>
  </si>
  <si>
    <t>18.09.2021 09:42:13</t>
  </si>
  <si>
    <t>18.09.2021 10:34:00</t>
  </si>
  <si>
    <t>ÇAMLICA KÖYÜ TR-2 45-71-M01597_45-71-M01597_2355936</t>
  </si>
  <si>
    <t>18.09.2021 09:47:00</t>
  </si>
  <si>
    <t>18.09.2021 17:09:00</t>
  </si>
  <si>
    <t>K-2 35-01-K00002_910854905_910854905</t>
  </si>
  <si>
    <t>18.09.2021 09:48:32</t>
  </si>
  <si>
    <t>18.09.2021 17:22:00</t>
  </si>
  <si>
    <t>18.09.2021 09:48:44</t>
  </si>
  <si>
    <t>18.09.2021 10:45:35</t>
  </si>
  <si>
    <t>GÖÇBEYLİ TR-4 35-16-M00019_965863671_965863671</t>
  </si>
  <si>
    <t>18.09.2021 09:49:47</t>
  </si>
  <si>
    <t>18.09.2021 11:35:00</t>
  </si>
  <si>
    <t>IRLAMAZ KÖK 45-83-L00153_TR-2/73-A L01_72158564</t>
  </si>
  <si>
    <t>18.09.2021 09:51:28</t>
  </si>
  <si>
    <t>18.09.2021 10:55:59</t>
  </si>
  <si>
    <t>TİRE TR-8 35-29-L00008_48355834_56361390_56361390</t>
  </si>
  <si>
    <t>18.09.2021 09:52:00</t>
  </si>
  <si>
    <t>18.09.2021 18:27:00</t>
  </si>
  <si>
    <t>AHMETBEYLER DM 35-16-M00154_AHMETBEYLER M06_72044315</t>
  </si>
  <si>
    <t>18.09.2021 17:19:00</t>
  </si>
  <si>
    <t>MEDAR TR-3 45-72-L00286_956479299_956479299</t>
  </si>
  <si>
    <t>18.09.2021 09:53:05</t>
  </si>
  <si>
    <t>18.09.2021 13:53:00</t>
  </si>
  <si>
    <t>GÖKÇEÖREN TR-5 45-77-M00031_C_56392409_56392409</t>
  </si>
  <si>
    <t>18.09.2021 09:56:36</t>
  </si>
  <si>
    <t>18.09.2021 12:29:00</t>
  </si>
  <si>
    <t>K-1374 35-01-K01374_TRAFO K03_2035729</t>
  </si>
  <si>
    <t>18.09.2021 10:02:00</t>
  </si>
  <si>
    <t>19.09.2021 00:52:19</t>
  </si>
  <si>
    <t>KEMİKLİDERE TR-1 45-80-M00134_A_56387887_56387887</t>
  </si>
  <si>
    <t>18.09.2021 10:04:32</t>
  </si>
  <si>
    <t>18.09.2021 11:59:00</t>
  </si>
  <si>
    <t>L-100 BELKENT 35-18-L00100_ TR TABAN_72136221</t>
  </si>
  <si>
    <t>18.09.2021 10:10:29</t>
  </si>
  <si>
    <t>18.09.2021 11:42:23</t>
  </si>
  <si>
    <t>18.09.2021 10:14:00</t>
  </si>
  <si>
    <t>18.09.2021 17:51:00</t>
  </si>
  <si>
    <t>SALMAN KÖYÜ TR-1 35-21-L00076_A_56366459_56366459</t>
  </si>
  <si>
    <t>18.09.2021 10:16:59</t>
  </si>
  <si>
    <t>18.09.2021 18:03:00</t>
  </si>
  <si>
    <t>KOZLUCA TR-3 (NARLI MAHALLESİ) 45-73-M01108__72373906_72373906</t>
  </si>
  <si>
    <t>18.09.2021 10:28:27</t>
  </si>
  <si>
    <t>18.09.2021 13:36:00</t>
  </si>
  <si>
    <t>18.09.2021 10:31:33</t>
  </si>
  <si>
    <t>18.09.2021 11:52:00</t>
  </si>
  <si>
    <t>K-2745 35-03-K02745_910533060_910533060</t>
  </si>
  <si>
    <t>18.09.2021 10:32:07</t>
  </si>
  <si>
    <t>TR-77 35-16-L00077_953355410_953355410</t>
  </si>
  <si>
    <t>18.09.2021 10:32:55</t>
  </si>
  <si>
    <t>18.09.2021 12:56:00</t>
  </si>
  <si>
    <t>DM-1/04 45-71-M00017_B_56404378_56404378</t>
  </si>
  <si>
    <t>18.09.2021 10:46:00</t>
  </si>
  <si>
    <t>18.09.2021 12:48:00</t>
  </si>
  <si>
    <t>BOZDAĞ TR-12 35-15-L00299_950406770_950406770</t>
  </si>
  <si>
    <t>18.09.2021 10:49:16</t>
  </si>
  <si>
    <t>18.09.2021 18:48:00</t>
  </si>
  <si>
    <t>TR-84 35-19-L00084_956695133_956695133</t>
  </si>
  <si>
    <t>18.09.2021 11:01:37</t>
  </si>
  <si>
    <t>18.09.2021 12:36:00</t>
  </si>
  <si>
    <t>SEKİ KÖYÜ KÜSKÜT TR-5 35-15-L00139_B_56398738_56398738</t>
  </si>
  <si>
    <t>18.09.2021 11:03:14</t>
  </si>
  <si>
    <t>18.09.2021 12:01:57</t>
  </si>
  <si>
    <t>FIRINLI TR-8 35-20-L00095_DIREK TIPI TRAFO HUCRESI H01_2037893</t>
  </si>
  <si>
    <t>18.09.2021 11:09:19</t>
  </si>
  <si>
    <t>18.09.2021 12:55:38</t>
  </si>
  <si>
    <t>K-2 35-01-K00002_K G2_5793400</t>
  </si>
  <si>
    <t>18.09.2021 11:30:14</t>
  </si>
  <si>
    <t>18.09.2021 11:42:00</t>
  </si>
  <si>
    <t>K-1085 35-01-K01085_C C1_5903531</t>
  </si>
  <si>
    <t>18.09.2021 11:33:21</t>
  </si>
  <si>
    <t>18.09.2021 12:22:00</t>
  </si>
  <si>
    <t>L-20 DÖRT YOL KAVŞAĞI 35-14-L00020_9319789_60982297_60982297</t>
  </si>
  <si>
    <t>18.09.2021 11:38:23</t>
  </si>
  <si>
    <t>18.09.2021 14:20:00</t>
  </si>
  <si>
    <t>MURADİYE DM 45-71-M00006_SİYEKLİ DM M03_2076873</t>
  </si>
  <si>
    <t>18.09.2021 11:41:00</t>
  </si>
  <si>
    <t>18.09.2021 11:54:00</t>
  </si>
  <si>
    <t>TR-2/26 (ARABACILAR) 45-83-M00825_955142273_955142273</t>
  </si>
  <si>
    <t>18.09.2021 11:47:40</t>
  </si>
  <si>
    <t>18.09.2021 13:20:00</t>
  </si>
  <si>
    <t>İZSU UZUNBURUN TR-1 ÖZEL TR 35-30-M00666Ö_ M03_2123143</t>
  </si>
  <si>
    <t>18.09.2021 12:01:00</t>
  </si>
  <si>
    <t>18.09.2021 13:39:00</t>
  </si>
  <si>
    <t>ARMUTLU İM 35-27-A00001_BAĞYURDU L15_73034160</t>
  </si>
  <si>
    <t>18.09.2021 12:02:00</t>
  </si>
  <si>
    <t>TR-136 35-26-M00136_956614958_956614958</t>
  </si>
  <si>
    <t>18.09.2021 12:08:26</t>
  </si>
  <si>
    <t>18.09.2021 18:41:00</t>
  </si>
  <si>
    <t>DM-3/17 35-19-M00017_956668585_956668585</t>
  </si>
  <si>
    <t>18.09.2021 12:26:57</t>
  </si>
  <si>
    <t>18.09.2021 12:59:00</t>
  </si>
  <si>
    <t>KARAOĞLANLI TR-1 45-78-M00350_45-78-M00350_2360358</t>
  </si>
  <si>
    <t>18.09.2021 12:27:00</t>
  </si>
  <si>
    <t>18.09.2021 14:03:00</t>
  </si>
  <si>
    <t>K-476 35-04-K00476_99364803_99364803</t>
  </si>
  <si>
    <t>18.09.2021 12:30:18</t>
  </si>
  <si>
    <t>18.09.2021 16:09:00</t>
  </si>
  <si>
    <t>K-2893Ö MAHZAR ZORLU LİS. 35-02-K02893Ö_ K03_2310571</t>
  </si>
  <si>
    <t>18.09.2021 12:33:00</t>
  </si>
  <si>
    <t>18.09.2021 12:46:04</t>
  </si>
  <si>
    <t>18.09.2021 12:34:00</t>
  </si>
  <si>
    <t>OVAKENT TR-7 35-15-L00583_B_56358373_56358373</t>
  </si>
  <si>
    <t>18.09.2021 12:37:11</t>
  </si>
  <si>
    <t>18.09.2021 14:35:00</t>
  </si>
  <si>
    <t>M-2882 35-04-M02882_912504362_912504362</t>
  </si>
  <si>
    <t>18.09.2021 12:37:25</t>
  </si>
  <si>
    <t>18.09.2021 16:57:00</t>
  </si>
  <si>
    <t>M-1433 35-02-M01433_915163540_915163540</t>
  </si>
  <si>
    <t>18.09.2021 12:46:49</t>
  </si>
  <si>
    <t>18.09.2021 16:32:00</t>
  </si>
  <si>
    <t>L-289 DEMET AKBAĞ TRAFO 35-18-L00289_950456427_950456427</t>
  </si>
  <si>
    <t>18.09.2021 12:49:07</t>
  </si>
  <si>
    <t>18.09.2021 15:43:00</t>
  </si>
  <si>
    <t>L-113 OVACIK 35-18-L00113_950439312_950439312</t>
  </si>
  <si>
    <t>18.09.2021 12:57:31</t>
  </si>
  <si>
    <t>18.09.2021 18:58:00</t>
  </si>
  <si>
    <t>K-4791 35-04-K04791_912474235_912474235</t>
  </si>
  <si>
    <t>18.09.2021 12:59:48</t>
  </si>
  <si>
    <t>18.09.2021 18:44:00</t>
  </si>
  <si>
    <t>TR-90 35-15-M00359_950360633_950360633</t>
  </si>
  <si>
    <t>18.09.2021 12:59:55</t>
  </si>
  <si>
    <t>18.09.2021 15:05:00</t>
  </si>
  <si>
    <t>TR-46 35-15-L00046_950381709_950381709</t>
  </si>
  <si>
    <t>18.09.2021 13:06:06</t>
  </si>
  <si>
    <t>18.09.2021 16:04:00</t>
  </si>
  <si>
    <t>K-901 35-02-K00901_D_56380011_56380011</t>
  </si>
  <si>
    <t>18.09.2021 13:10:48</t>
  </si>
  <si>
    <t>18.09.2021 17:55:00</t>
  </si>
  <si>
    <t>L-58 HAVACILAR SİTESİ 35-14-L00058_956640583_956640583</t>
  </si>
  <si>
    <t>18.09.2021 13:20:57</t>
  </si>
  <si>
    <t>18.09.2021 15:21:00</t>
  </si>
  <si>
    <t>PINARCIK TR-2 45-72-L00755_956488512_956488512</t>
  </si>
  <si>
    <t>18.09.2021 13:21:00</t>
  </si>
  <si>
    <t>18.09.2021 13:58:00</t>
  </si>
  <si>
    <t>18.09.2021 13:24:06</t>
  </si>
  <si>
    <t>18.09.2021 14:37:00</t>
  </si>
  <si>
    <t>18.09.2021 13:29:59</t>
  </si>
  <si>
    <t>18.09.2021 18:39:00</t>
  </si>
  <si>
    <t>SEKİ KÖYÜ KÜSKÜT TR-5 35-15-L00139_35-15-L00139_2365071</t>
  </si>
  <si>
    <t>18.09.2021 13:45:24</t>
  </si>
  <si>
    <t>18.09.2021 15:57:00</t>
  </si>
  <si>
    <t>K-569 35-02-K00569_F_56355454_56355454</t>
  </si>
  <si>
    <t>18.09.2021 13:45:56</t>
  </si>
  <si>
    <t>TR-2/110 45-83-L00110_955146113_955146113</t>
  </si>
  <si>
    <t>18.09.2021 13:49:58</t>
  </si>
  <si>
    <t>18.09.2021 15:48:00</t>
  </si>
  <si>
    <t>ALAŞEHİR TM 45-73-A00001_CABBAR DM-3 M13_2312678</t>
  </si>
  <si>
    <t>18.09.2021 13:54:00</t>
  </si>
  <si>
    <t>18.09.2021 14:01:43</t>
  </si>
  <si>
    <t>KUŞÇULAR DM-2 35-19-M00515_956693792_956693792</t>
  </si>
  <si>
    <t>18.09.2021 14:05:49</t>
  </si>
  <si>
    <t>18.09.2021 15:27:00</t>
  </si>
  <si>
    <t>M-3550(YATIRIM REZERVE) 35-02-M03550_912663383_912663383</t>
  </si>
  <si>
    <t>18.09.2021 14:08:35</t>
  </si>
  <si>
    <t>18.09.2021 17:02:00</t>
  </si>
  <si>
    <t>K-4503 35-04-K04503_95000479101_95000479101</t>
  </si>
  <si>
    <t>18.09.2021 14:12:51</t>
  </si>
  <si>
    <t>18.09.2021 18:24:00</t>
  </si>
  <si>
    <t>18.09.2021 14:13:52</t>
  </si>
  <si>
    <t>18.09.2021 15:28:28</t>
  </si>
  <si>
    <t>K-3149 35-01-K03149_954677625_954677625</t>
  </si>
  <si>
    <t>18.09.2021 14:23:54</t>
  </si>
  <si>
    <t>18.09.2021 17:04:00</t>
  </si>
  <si>
    <t>YİĞİTLER TR-1 35-27-L00225_98787009_98787009</t>
  </si>
  <si>
    <t>18.09.2021 14:27:45</t>
  </si>
  <si>
    <t>18.09.2021 18:20:00</t>
  </si>
  <si>
    <t>18.09.2021 14:37:29</t>
  </si>
  <si>
    <t>18.09.2021 15:34:25</t>
  </si>
  <si>
    <t>AZMAK TR-1 35-21-L00046_A_56358262_56358262</t>
  </si>
  <si>
    <t>18.09.2021 14:37:58</t>
  </si>
  <si>
    <t>18.09.2021 17:16:00</t>
  </si>
  <si>
    <t>OVACIK TR-1 35-19-L00305_956667216_956667216</t>
  </si>
  <si>
    <t>18.09.2021 14:38:06</t>
  </si>
  <si>
    <t>18.09.2021 19:22:00</t>
  </si>
  <si>
    <t>K-3169 35-04-K03169_A_56370940_56370940</t>
  </si>
  <si>
    <t>18.09.2021 14:44:00</t>
  </si>
  <si>
    <t>18.09.2021 14:53:00</t>
  </si>
  <si>
    <t>18.09.2021 14:45:39</t>
  </si>
  <si>
    <t>18.09.2021 15:30:00</t>
  </si>
  <si>
    <t>18.09.2021 14:48:00</t>
  </si>
  <si>
    <t>18.09.2021 15:01:00</t>
  </si>
  <si>
    <t>K-1580 35-01-K01580_912959269_912959269</t>
  </si>
  <si>
    <t>18.09.2021 15:08:29</t>
  </si>
  <si>
    <t>18.09.2021 16:46:00</t>
  </si>
  <si>
    <t>18.09.2021 15:13:00</t>
  </si>
  <si>
    <t>18.09.2021 17:14:00</t>
  </si>
  <si>
    <t>K-2866 35-08-K02866_910312748_910312748</t>
  </si>
  <si>
    <t>18.09.2021 15:26:00</t>
  </si>
  <si>
    <t>18.09.2021 18:42:00</t>
  </si>
  <si>
    <t>18.09.2021 15:29:54</t>
  </si>
  <si>
    <t>18.09.2021 18:09:00</t>
  </si>
  <si>
    <t>HATAY TM 35-01-A00009_HATAY-2 K02_2313682</t>
  </si>
  <si>
    <t>18.09.2021 17:02:10</t>
  </si>
  <si>
    <t>18.09.2021 15:40:03</t>
  </si>
  <si>
    <t>18.09.2021 15:51:00</t>
  </si>
  <si>
    <t>TR-268 35-19-M00251_35-19-M00251_56452482</t>
  </si>
  <si>
    <t>18.09.2021 15:56:59</t>
  </si>
  <si>
    <t>18.09.2021 18:46:00</t>
  </si>
  <si>
    <t>ÇATALOLUK DM 45-74-M00227_HIRKALI-KÖYLER M07_2115046</t>
  </si>
  <si>
    <t>18.09.2021 16:19:00</t>
  </si>
  <si>
    <t>PINARLI KÖK 35-20-M00085_TR-6 - TR-7 M06_72358874</t>
  </si>
  <si>
    <t>18.09.2021 16:10:22</t>
  </si>
  <si>
    <t>18.09.2021 16:59:55</t>
  </si>
  <si>
    <t>M-2144 35-07-M02144_954907208_954907208</t>
  </si>
  <si>
    <t>18.09.2021 16:20:54</t>
  </si>
  <si>
    <t>18.09.2021 18:53:00</t>
  </si>
  <si>
    <t>KUŞÇULAR DM-2 35-19-M00515_956694900_956694900</t>
  </si>
  <si>
    <t>18.09.2021 16:22:28</t>
  </si>
  <si>
    <t>18.09.2021 18:13:00</t>
  </si>
  <si>
    <t>VİLLAKENT DM 35-28-M00381_VİLLAKENT-1 M04_66521696</t>
  </si>
  <si>
    <t>18.09.2021 16:26:39</t>
  </si>
  <si>
    <t>18.09.2021 17:37:19</t>
  </si>
  <si>
    <t>AZİZ ÇELİKDOĞAN TARIMSAL SULAMA TR-1 45-83-M00345_45-83-M00345_2347591</t>
  </si>
  <si>
    <t>18.09.2021 16:30:15</t>
  </si>
  <si>
    <t>18.09.2021 19:38:00</t>
  </si>
  <si>
    <t>18.09.2021 16:38:00</t>
  </si>
  <si>
    <t>18.09.2021 17:27:10</t>
  </si>
  <si>
    <t>18.09.2021 16:44:49</t>
  </si>
  <si>
    <t>18.09.2021 16:54:10</t>
  </si>
  <si>
    <t>18.09.2021 16:50:22</t>
  </si>
  <si>
    <t>18.09.2021 19:47:00</t>
  </si>
  <si>
    <t>K-3616 35-01-K03616_DIREK TIPI TRAFO HUCRESI H01_2075651</t>
  </si>
  <si>
    <t>18.09.2021 16:55:48</t>
  </si>
  <si>
    <t>18.09.2021 17:43:00</t>
  </si>
  <si>
    <t>TSK RADAR ÖZEL KÖK 35-21-M00008Ö_ H1_2304762</t>
  </si>
  <si>
    <t>18.09.2021 16:57:35</t>
  </si>
  <si>
    <t>18.09.2021 22:50:10</t>
  </si>
  <si>
    <t>BALIKLI KAYADİBİ TR-1 45-75-M00220_45-75-M00220_2362798</t>
  </si>
  <si>
    <t>18.09.2021 17:00:00</t>
  </si>
  <si>
    <t>18.09.2021 21:20:00</t>
  </si>
  <si>
    <t>FOÇA JANDARMA ALAYI KÖK 35-23-M00240_YENİFOÇA 7.JANDARMA ÖZEL M02_72144102</t>
  </si>
  <si>
    <t>18.09.2021 17:16:31</t>
  </si>
  <si>
    <t>18.09.2021 19:05:17</t>
  </si>
  <si>
    <t>YAZIBAŞI DM-5 35-26-M00550_BATI BGETON/KUŞÇUBURUN TR-1 TR-2 TR-3 M16_2085660</t>
  </si>
  <si>
    <t>18.09.2021 17:22:09</t>
  </si>
  <si>
    <t>18.09.2021 18:06:27</t>
  </si>
  <si>
    <t>ALİ RIZA TABAN GRB 35-30-L00205_A_56400808_56400808</t>
  </si>
  <si>
    <t>18.09.2021 17:35:21</t>
  </si>
  <si>
    <t>18.09.2021 20:17:00</t>
  </si>
  <si>
    <t>SEKİ KÖYÜ KÜSKÜT TR-5 35-15-L00139_C_56407262_56407262</t>
  </si>
  <si>
    <t>18.09.2021 17:36:21</t>
  </si>
  <si>
    <t>18.09.2021 21:08:00</t>
  </si>
  <si>
    <t>SOMA A SANTRALİ İM/DM 45-82-A00001_İM 34.5 ÇIKIŞ M01_2091323</t>
  </si>
  <si>
    <t>18.09.2021 17:36:29</t>
  </si>
  <si>
    <t>18.09.2021 17:54:00</t>
  </si>
  <si>
    <t>18.09.2021 17:39:59</t>
  </si>
  <si>
    <t>18.09.2021 19:43:15</t>
  </si>
  <si>
    <t>TR-1 45-78-L00001_915767860_915767860</t>
  </si>
  <si>
    <t>18.09.2021 17:42:10</t>
  </si>
  <si>
    <t>18.09.2021 19:39:00</t>
  </si>
  <si>
    <t>_956626898_956626898</t>
  </si>
  <si>
    <t>18.09.2021 17:42:51</t>
  </si>
  <si>
    <t>18.09.2021 21:29:00</t>
  </si>
  <si>
    <t>ADALA TR-9 45-78-M00294_953282909_953282909</t>
  </si>
  <si>
    <t>18.09.2021 17:47:43</t>
  </si>
  <si>
    <t>18.09.2021 20:50:00</t>
  </si>
  <si>
    <t>ÇUKURALTI M-15 35-25-M00061_955267662_955267662</t>
  </si>
  <si>
    <t>18.09.2021 17:53:39</t>
  </si>
  <si>
    <t>18.09.2021 20:34:00</t>
  </si>
  <si>
    <t>ESKİOBA TR-3 35-29-L00145_950339287_950339287</t>
  </si>
  <si>
    <t>18.09.2021 17:58:20</t>
  </si>
  <si>
    <t>18.09.2021 22:16:00</t>
  </si>
  <si>
    <t>MURADİYE TR-3 KÖPRÜYANI 45-71-M00254_953220984_953220984</t>
  </si>
  <si>
    <t>18.09.2021 18:25:00</t>
  </si>
  <si>
    <t>18.09.2021 21:26:00</t>
  </si>
  <si>
    <t>DAĞDERE DM 45-72-M00097_DAĞDERE MERKEZ M04_2329941</t>
  </si>
  <si>
    <t>18.09.2021 18:32:23</t>
  </si>
  <si>
    <t>18.09.2021 19:04:12</t>
  </si>
  <si>
    <t>ZEYTİNDAĞ NECATİ GEÇİDİ SULAMA TR 35-16-M00181_A_56396456_56396456</t>
  </si>
  <si>
    <t>18.09.2021 18:38:39</t>
  </si>
  <si>
    <t>18.09.2021 19:37:00</t>
  </si>
  <si>
    <t>BÜYÜKIŞIKLAR TR-1 45-82-L00008_DIREK TIPI TRAFO HUCRESI H01_2089216</t>
  </si>
  <si>
    <t>18.09.2021 18:40:33</t>
  </si>
  <si>
    <t>18.09.2021 21:08:25</t>
  </si>
  <si>
    <t>18.09.2021 18:41:22</t>
  </si>
  <si>
    <t>K-1487 35-03-K01487_A_56373241_56373241</t>
  </si>
  <si>
    <t>18.09.2021 18:47:12</t>
  </si>
  <si>
    <t>18.09.2021 21:00:00</t>
  </si>
  <si>
    <t>KIRAN KÖYÜ TR-1 45-75-M00187_A_56386603_56386603</t>
  </si>
  <si>
    <t>18.09.2021 18:49:54</t>
  </si>
  <si>
    <t>18.09.2021 23:38:00</t>
  </si>
  <si>
    <t>UZUNBURUN TR-1 35-30-M00158_A_56355554_56355554</t>
  </si>
  <si>
    <t>18.09.2021 18:54:55</t>
  </si>
  <si>
    <t>18.09.2021 21:36:00</t>
  </si>
  <si>
    <t>DM-3/TR-34 (ESKİ TR-145) 35-26-M01258_965797639_965797639</t>
  </si>
  <si>
    <t>18.09.2021 19:03:51</t>
  </si>
  <si>
    <t>18.09.2021 20:08:00</t>
  </si>
  <si>
    <t>DM-5/17 35-26-M00838_E e1b_5925234</t>
  </si>
  <si>
    <t>18.09.2021 19:09:19</t>
  </si>
  <si>
    <t>18.09.2021 20:27:00</t>
  </si>
  <si>
    <t>18.09.2021 19:09:25</t>
  </si>
  <si>
    <t>18.09.2021 20:43:00</t>
  </si>
  <si>
    <t>K-10 35-01-K00010_A_56363922_56363922</t>
  </si>
  <si>
    <t>18.09.2021 19:14:00</t>
  </si>
  <si>
    <t>BAHADIR KÖYÜ TR-1 45-80-M00159_956547306_956547306</t>
  </si>
  <si>
    <t>18.09.2021 19:35:00</t>
  </si>
  <si>
    <t>18.09.2021 22:29:00</t>
  </si>
  <si>
    <t>_95000594413_95000594413</t>
  </si>
  <si>
    <t>18.09.2021 19:42:35</t>
  </si>
  <si>
    <t>18.09.2021 21:33:00</t>
  </si>
  <si>
    <t>YEŞİLOVA ÇAYIR TR-2 35-20-L00127_955189712_955189712</t>
  </si>
  <si>
    <t>18.09.2021 19:49:06</t>
  </si>
  <si>
    <t>18.09.2021 22:11:00</t>
  </si>
  <si>
    <t>L-217 35-18-L00217_12045688_56374474_56374474</t>
  </si>
  <si>
    <t>18.09.2021 20:01:05</t>
  </si>
  <si>
    <t>OĞULDURUK HASYURT TR-1 45-75-M00180_C_56392340_56392340</t>
  </si>
  <si>
    <t>18.09.2021 20:06:42</t>
  </si>
  <si>
    <t>19.09.2021 01:01:00</t>
  </si>
  <si>
    <t>K-1338 35-03-K01338_TRAFO K04_41958808</t>
  </si>
  <si>
    <t>18.09.2021 20:19:00</t>
  </si>
  <si>
    <t>19.09.2021 09:48:00</t>
  </si>
  <si>
    <t>ZEYTİNOVA TR-2 35-20-L00308_955202338_955202338</t>
  </si>
  <si>
    <t>18.09.2021 20:21:57</t>
  </si>
  <si>
    <t>18.09.2021 21:23:00</t>
  </si>
  <si>
    <t>GÜLENYAKA ÇAMLIK MAH. TR-3 45-73-M00518_45-73-M00518_2364571</t>
  </si>
  <si>
    <t>18.09.2021 20:25:28</t>
  </si>
  <si>
    <t>18.09.2021 22:56:00</t>
  </si>
  <si>
    <t>18.09.2021 20:25:59</t>
  </si>
  <si>
    <t>18.09.2021 20:51:28</t>
  </si>
  <si>
    <t>YENİCEKÖY TR-5 35-15-L00423_C_56381587_56381587</t>
  </si>
  <si>
    <t>18.09.2021 20:27:12</t>
  </si>
  <si>
    <t>18.09.2021 23:18:00</t>
  </si>
  <si>
    <t>ÇUKURALTI M-15 35-25-M00061_955267578_955267578</t>
  </si>
  <si>
    <t>18.09.2021 20:39:58</t>
  </si>
  <si>
    <t>EĞRİGÖL TR-1 35-16-M00050_953336019_953336019</t>
  </si>
  <si>
    <t>18.09.2021 21:25:02</t>
  </si>
  <si>
    <t>18.09.2021 22:58:00</t>
  </si>
  <si>
    <t>YILDIZ KUSURU TR-1 45-81-M00040_945624548_945624548</t>
  </si>
  <si>
    <t>18.09.2021 21:37:53</t>
  </si>
  <si>
    <t>18.09.2021 22:39:00</t>
  </si>
  <si>
    <t>BOZLARDERESİ TARIMSAL SULAMA TR-1 45-77-L00297_A_56384330_56384330</t>
  </si>
  <si>
    <t>18.09.2021 22:05:02</t>
  </si>
  <si>
    <t>19.09.2021 00:02:00</t>
  </si>
  <si>
    <t>K-4275 35-03-K04275_K-1338 K02_41924460</t>
  </si>
  <si>
    <t>18.09.2021 22:13:13</t>
  </si>
  <si>
    <t>18.09.2021 22:20:00</t>
  </si>
  <si>
    <t>UZUNKÖY TR-2 35-31-L00143_47827447_65509217_65509217</t>
  </si>
  <si>
    <t>18.09.2021 22:41:59</t>
  </si>
  <si>
    <t>18.09.2021 23:36:00</t>
  </si>
  <si>
    <t>ÖZBEY İM 35-26-A00005_KAPLANCIK L03_2314109</t>
  </si>
  <si>
    <t>18.09.2021 23:05:03</t>
  </si>
  <si>
    <t>19.09.2021 00:10:16</t>
  </si>
  <si>
    <t>ÖRSELLİ KÖYÜ TR-1 45-71-M01685_953206478_953206478</t>
  </si>
  <si>
    <t>18.09.2021 23:27:35</t>
  </si>
  <si>
    <t>19.09.2021 02:55:00</t>
  </si>
  <si>
    <t>TR-53 35-16-L00053_C_56398460_56398460</t>
  </si>
  <si>
    <t>18.09.2021 23:48:47</t>
  </si>
  <si>
    <t>19.09.2021 01:00:00</t>
  </si>
  <si>
    <t>MORDOĞAN İM 35-21-A00002_İSKELE L03_2065975</t>
  </si>
  <si>
    <t>18.09.2021 23:49:30</t>
  </si>
  <si>
    <t>18.09.2021 23:57:00</t>
  </si>
  <si>
    <t>MORDOĞAN TR-24 35-21-L00210_35-21-L00210_49807652</t>
  </si>
  <si>
    <t>18.09.2021 23:53:25</t>
  </si>
  <si>
    <t>19.09.2021 05:17:00</t>
  </si>
  <si>
    <t>19.09.2021 00:01:00</t>
  </si>
  <si>
    <t>19.09.2021 00:21:00</t>
  </si>
  <si>
    <t>M-3439(YATIRIM REZERVE) 35-03-M03439_910052412_910052412</t>
  </si>
  <si>
    <t>19.09.2021 00:01:43</t>
  </si>
  <si>
    <t>19.09.2021 00:39:00</t>
  </si>
  <si>
    <t>YENİCEKÖY YEŞİLLER TR-2 45-72-L00178_B_56401801_56401801</t>
  </si>
  <si>
    <t>19.09.2021 00:10:15</t>
  </si>
  <si>
    <t>19.09.2021 01:32:00</t>
  </si>
  <si>
    <t>GÜNEŞLİ TR-17 45-75-M00339_945596917_945596917</t>
  </si>
  <si>
    <t>19.09.2021 01:03:07</t>
  </si>
  <si>
    <t>19.09.2021 03:12:00</t>
  </si>
  <si>
    <t>İSTASYONALTI KÖK 45-83-M00131_CELALETTİN AŞKIN M08_2329824</t>
  </si>
  <si>
    <t>19.09.2021 01:21:22</t>
  </si>
  <si>
    <t>19.09.2021 01:57:10</t>
  </si>
  <si>
    <t>KARACAALİ TR-5 45-79-M00487_DIREK TIPI TRAFO HUCRESI H01_2055377</t>
  </si>
  <si>
    <t>19.09.2021 01:30:00</t>
  </si>
  <si>
    <t>19.09.2021 06:23:33</t>
  </si>
  <si>
    <t>K-1053 35-03-K01053_BUCA TM K03_41948433</t>
  </si>
  <si>
    <t>19.09.2021 01:57:34</t>
  </si>
  <si>
    <t>19.09.2021 01:58:10</t>
  </si>
  <si>
    <t>MORDOĞAN İM 35-21-A00002_İSKELE L03_2314080</t>
  </si>
  <si>
    <t>19.09.2021 02:44:00</t>
  </si>
  <si>
    <t>19.09.2021 04:15:00</t>
  </si>
  <si>
    <t>K-630 35-01-K00630_K-1085 K02_64208400</t>
  </si>
  <si>
    <t>19.09.2021 02:52:33</t>
  </si>
  <si>
    <t>19.09.2021 03:06:00</t>
  </si>
  <si>
    <t>BOĞAZİÇİ İM 35-01-A00001_TR-2 GİRİŞ M06_2307523</t>
  </si>
  <si>
    <t>19.09.2021 03:14:23</t>
  </si>
  <si>
    <t>19.09.2021 03:29:00</t>
  </si>
  <si>
    <t>19.09.2021 04:07:30</t>
  </si>
  <si>
    <t>19.09.2021 04:48:35</t>
  </si>
  <si>
    <t>ÇULLUGÖRECE TR-1 45-80-M00096_45-80-M00096_73431596</t>
  </si>
  <si>
    <t>19.09.2021 04:43:00</t>
  </si>
  <si>
    <t>19.09.2021 05:46:00</t>
  </si>
  <si>
    <t>TEİAŞ Trafo Bakım Çalışması</t>
  </si>
  <si>
    <t>19.09.2021 05:05:34</t>
  </si>
  <si>
    <t>19.09.2021 06:43:00</t>
  </si>
  <si>
    <t>MURADİYE DM 45-71-M00006_ÜÇPINAR DM M02_2076872</t>
  </si>
  <si>
    <t>19.09.2021 06:25:00</t>
  </si>
  <si>
    <t>19.09.2021 07:59:00</t>
  </si>
  <si>
    <t>19.09.2021 06:25:02</t>
  </si>
  <si>
    <t>19.09.2021 08:01:00</t>
  </si>
  <si>
    <t>19.09.2021 06:47:24</t>
  </si>
  <si>
    <t>19.09.2021 06:47:54</t>
  </si>
  <si>
    <t>19.09.2021 06:58:10</t>
  </si>
  <si>
    <t>19.09.2021 07:30:17</t>
  </si>
  <si>
    <t>DİKİLİ İM 35-30-A00001_DEMİRTAŞ M02_72357031</t>
  </si>
  <si>
    <t>19.09.2021 07:23:40</t>
  </si>
  <si>
    <t>19.09.2021 10:25:51</t>
  </si>
  <si>
    <t>PANCAR KÖK 35-26-M00891_PANCAR ŞEHİR M01_2123364</t>
  </si>
  <si>
    <t>19.09.2021 07:55:34</t>
  </si>
  <si>
    <t>19.09.2021 08:52:22</t>
  </si>
  <si>
    <t>19.09.2021 08:06:55</t>
  </si>
  <si>
    <t>19.09.2021 13:27:42</t>
  </si>
  <si>
    <t>DURASILLI TR-24 45-78-M01138_TR-25 M03_2328805</t>
  </si>
  <si>
    <t>19.09.2021 08:12:14</t>
  </si>
  <si>
    <t>19.09.2021 09:50:36</t>
  </si>
  <si>
    <t>SEYREK TR-7 KÖK 35-28-M00379_GÜNERLİ M05_2329493</t>
  </si>
  <si>
    <t>19.09.2021 08:24:20</t>
  </si>
  <si>
    <t>19.09.2021 10:39:00</t>
  </si>
  <si>
    <t>19.09.2021 08:26:16</t>
  </si>
  <si>
    <t>19.09.2021 09:40:50</t>
  </si>
  <si>
    <t>EVRENLİ KÖK 45-73-M00139_BAHADIR ÇIKIŞ M02_2309339</t>
  </si>
  <si>
    <t>19.09.2021 08:26:57</t>
  </si>
  <si>
    <t>19.09.2021 09:43:48</t>
  </si>
  <si>
    <t>KÜÇÜK AVULCUK TR-1 35-15-L00715_A_56370049_56370049</t>
  </si>
  <si>
    <t>19.09.2021 08:33:00</t>
  </si>
  <si>
    <t>19.09.2021 10:41:05</t>
  </si>
  <si>
    <t>TR-58 35-30-L00058_955332396_955332396</t>
  </si>
  <si>
    <t>19.09.2021 08:44:48</t>
  </si>
  <si>
    <t>19.09.2021 11:49:13</t>
  </si>
  <si>
    <t>TR-2/53 45-72-L00053_45-72-L00053_2373706</t>
  </si>
  <si>
    <t>19.09.2021 08:45:20</t>
  </si>
  <si>
    <t>19.09.2021 10:16:24</t>
  </si>
  <si>
    <t>19.09.2021 08:48:14</t>
  </si>
  <si>
    <t>19.09.2021 09:11:40</t>
  </si>
  <si>
    <t>19.09.2021 08:50:54</t>
  </si>
  <si>
    <t>19.09.2021 09:48:30</t>
  </si>
  <si>
    <t>SULUDERE KÖK 35-31-L00057_KELETEPE L01_72236997</t>
  </si>
  <si>
    <t>19.09.2021 08:53:30</t>
  </si>
  <si>
    <t>19.09.2021 08:54:00</t>
  </si>
  <si>
    <t>VELİLER KÖK 35-31-L00116_CERİTLER TR-1 L03_2119151</t>
  </si>
  <si>
    <t>19.09.2021 08:53:40</t>
  </si>
  <si>
    <t>K-410 35-03-K00410_TRF-2 K02_42876863</t>
  </si>
  <si>
    <t>19.09.2021 09:00:34</t>
  </si>
  <si>
    <t>19.09.2021 16:48:00</t>
  </si>
  <si>
    <t>19.09.2021 17:05:37</t>
  </si>
  <si>
    <t>YAYAKENT DM 35-24-M00209_YAYAKENT-2 M06_72093567</t>
  </si>
  <si>
    <t>19.09.2021 09:04:50</t>
  </si>
  <si>
    <t>19.09.2021 13:23:00</t>
  </si>
  <si>
    <t>GÜLENYAKA ÇAMLIK MAH. TR-3 45-73-M00518_B_56386456_56386456</t>
  </si>
  <si>
    <t>19.09.2021 09:06:31</t>
  </si>
  <si>
    <t>19.09.2021 12:57:40</t>
  </si>
  <si>
    <t>MENTEŞ KÖK 35-19-M00260_UZUNADA M02_72141045</t>
  </si>
  <si>
    <t>19.09.2021 09:12:10</t>
  </si>
  <si>
    <t>19.09.2021 10:00:09</t>
  </si>
  <si>
    <t>DM-12 45-71-M00305_DM-16 M06_2321052</t>
  </si>
  <si>
    <t>19.09.2021 09:12:30</t>
  </si>
  <si>
    <t>19.09.2021 13:21:45</t>
  </si>
  <si>
    <t>K-4470 35-01-K04470_K-35 K01_2120134</t>
  </si>
  <si>
    <t>19.09.2021 09:13:40</t>
  </si>
  <si>
    <t>19.09.2021 18:15:12</t>
  </si>
  <si>
    <t>OKLUİSA KÖK 45-81-M00046_CINAN GRUP M04_71994402</t>
  </si>
  <si>
    <t>19.09.2021 09:14:20</t>
  </si>
  <si>
    <t>19.09.2021 09:14:54</t>
  </si>
  <si>
    <t>19.09.2021 09:15:10</t>
  </si>
  <si>
    <t>19.09.2021 16:21:00</t>
  </si>
  <si>
    <t>19.09.2021 09:16:51</t>
  </si>
  <si>
    <t>19.09.2021 09:17:24</t>
  </si>
  <si>
    <t>TR-15 35-30-L00015_35-30-L00015_2349990</t>
  </si>
  <si>
    <t>19.09.2021 09:19:29</t>
  </si>
  <si>
    <t>19.09.2021 17:56:41</t>
  </si>
  <si>
    <t>L-143 35-18-L00143_950461093_950461093</t>
  </si>
  <si>
    <t>19.09.2021 09:22:21</t>
  </si>
  <si>
    <t>19.09.2021 11:11:27</t>
  </si>
  <si>
    <t>EMENLER TR-2 35-31-L00138_35-31-L00138_2364260</t>
  </si>
  <si>
    <t>19.09.2021 09:23:20</t>
  </si>
  <si>
    <t>19.09.2021 11:51:16</t>
  </si>
  <si>
    <t>YENMİŞ KÖK 35-27-M00366_YUKARI YENMİŞ M05_72163656</t>
  </si>
  <si>
    <t>19.09.2021 09:27:27</t>
  </si>
  <si>
    <t>19.09.2021 11:09:45</t>
  </si>
  <si>
    <t>19.09.2021 09:28:40</t>
  </si>
  <si>
    <t>19.09.2021 09:29:10</t>
  </si>
  <si>
    <t>19.09.2021 09:29:00</t>
  </si>
  <si>
    <t>19.09.2021 17:49:00</t>
  </si>
  <si>
    <t>HİKMET GIDA KÖK 45-72-M00122_HARTA BAKIR FİDERİ ÇIKIŞ M04_66519783</t>
  </si>
  <si>
    <t>19.09.2021 09:29:20</t>
  </si>
  <si>
    <t>19.09.2021 10:00:00</t>
  </si>
  <si>
    <t>KOZANLI TR-1 45-82-M00214_A_56403436_56403436</t>
  </si>
  <si>
    <t>19.09.2021 09:38:40</t>
  </si>
  <si>
    <t>19.09.2021 14:47:56</t>
  </si>
  <si>
    <t>SEKİ KÖYÜ KÜSTÜK TR-7 35-15-L00138_A_56398736_56398736</t>
  </si>
  <si>
    <t>19.09.2021 09:41:43</t>
  </si>
  <si>
    <t>19.09.2021 11:51:20</t>
  </si>
  <si>
    <t>ULUCAK DM-2/12 35-27-M00320_ULUCAK DM M02_72176173</t>
  </si>
  <si>
    <t>19.09.2021 09:41:50</t>
  </si>
  <si>
    <t>19.09.2021 10:04:04</t>
  </si>
  <si>
    <t>TR-2/69 (15,8) 45-83-L00069__72372150_72372150</t>
  </si>
  <si>
    <t>19.09.2021 09:44:03</t>
  </si>
  <si>
    <t>19.09.2021 11:00:46</t>
  </si>
  <si>
    <t>K-1870 35-09-K01870_97730621_97730621</t>
  </si>
  <si>
    <t>19.09.2021 09:45:53</t>
  </si>
  <si>
    <t>19.09.2021 10:58:36</t>
  </si>
  <si>
    <t>KALEKÖY TR-2 35-31-L00235_47918506_56386517_56386517</t>
  </si>
  <si>
    <t>19.09.2021 09:50:28</t>
  </si>
  <si>
    <t>19.09.2021 14:06:28</t>
  </si>
  <si>
    <t>KÜÇÜKBÖLCEK TR-23 35-24-M00019_35-24-M00019_2363643</t>
  </si>
  <si>
    <t>19.09.2021 09:57:10</t>
  </si>
  <si>
    <t>19.09.2021 10:41:00</t>
  </si>
  <si>
    <t>19.09.2021 09:58:04</t>
  </si>
  <si>
    <t>19.09.2021 11:59:59</t>
  </si>
  <si>
    <t>M-1600 35-08-M01600_913651590_913651590</t>
  </si>
  <si>
    <t>19.09.2021 10:02:15</t>
  </si>
  <si>
    <t>19.09.2021 14:50:39</t>
  </si>
  <si>
    <t>GÖKEYÜP SARISU TR-6 45-78-M00806_49194284_56390794_56390794</t>
  </si>
  <si>
    <t>19.09.2021 10:07:49</t>
  </si>
  <si>
    <t>19.09.2021 11:16:44</t>
  </si>
  <si>
    <t>M-283 35-02-M00283_A_56367185_56367185</t>
  </si>
  <si>
    <t>19.09.2021 10:15:00</t>
  </si>
  <si>
    <t>19.09.2021 14:30:10</t>
  </si>
  <si>
    <t>KARAAĞAÇLI TR-13 45-71-M01075_KARAAĞAÇLI TR-2 M06_2088480</t>
  </si>
  <si>
    <t>19.09.2021 11:24:00</t>
  </si>
  <si>
    <t>KAYIŞLAR KÖK 45-80-M00183_YENİOSMANİYE M04_72195774</t>
  </si>
  <si>
    <t>19.09.2021 10:15:16</t>
  </si>
  <si>
    <t>19.09.2021 11:12:49</t>
  </si>
  <si>
    <t>KULA İM 45-77-A00001_DEMİRKÖPRÜ M03_2049496</t>
  </si>
  <si>
    <t>19.09.2021 10:17:00</t>
  </si>
  <si>
    <t>19.09.2021 10:23:00</t>
  </si>
  <si>
    <t>19.09.2021 10:19:30</t>
  </si>
  <si>
    <t>19.09.2021 11:27:50</t>
  </si>
  <si>
    <t>MÜDÜROĞLU KÖK 35-26-M00940_HALİL KOYUNCU M04_65893189</t>
  </si>
  <si>
    <t>19.09.2021 10:20:00</t>
  </si>
  <si>
    <t>19.09.2021 12:18:00</t>
  </si>
  <si>
    <t>TR-11 SANAYİ SİTESİ 35-19-L00011_35-19-L00011_72124600</t>
  </si>
  <si>
    <t>19.09.2021 10:25:00</t>
  </si>
  <si>
    <t>19.09.2021 11:56:11</t>
  </si>
  <si>
    <t>19.09.2021 11:54:30</t>
  </si>
  <si>
    <t>TORBALI İM 35-26-A00001_6 MVA ÇIKIŞ M06_65950624</t>
  </si>
  <si>
    <t>19.09.2021 10:27:26</t>
  </si>
  <si>
    <t>19.09.2021 13:43:58</t>
  </si>
  <si>
    <t>19.09.2021 10:32:38</t>
  </si>
  <si>
    <t>19.09.2021 11:39:26</t>
  </si>
  <si>
    <t>19.09.2021 10:40:57</t>
  </si>
  <si>
    <t>19.09.2021 15:32:03</t>
  </si>
  <si>
    <t>MEHMET ÇETE SULAMA GRUBU 35-29-M00325_DIREK TIPI TRAFO HUCRESI H01_2101130</t>
  </si>
  <si>
    <t>19.09.2021 10:47:04</t>
  </si>
  <si>
    <t>19.09.2021 17:07:57</t>
  </si>
  <si>
    <t>KOZLUCA TR-3 (NARLI MAHALLESİ) 45-73-M01108__72373907_72373907</t>
  </si>
  <si>
    <t>19.09.2021 10:56:32</t>
  </si>
  <si>
    <t>19.09.2021 14:05:45</t>
  </si>
  <si>
    <t>L-139 35-18-L00139_35-18-L00139_72134922</t>
  </si>
  <si>
    <t>19.09.2021 10:59:57</t>
  </si>
  <si>
    <t>19.09.2021 14:22:20</t>
  </si>
  <si>
    <t>MALTEPE TR-4 35-28-M00447_953382261_953382261</t>
  </si>
  <si>
    <t>19.09.2021 11:02:50</t>
  </si>
  <si>
    <t>19.09.2021 13:43:22</t>
  </si>
  <si>
    <t>L-12 BALLI KUYU 35-14-L00012_HatBaşıAyırıcı_53138686 L02_53138686</t>
  </si>
  <si>
    <t>19.09.2021 11:05:58</t>
  </si>
  <si>
    <t>19.09.2021 16:17:13</t>
  </si>
  <si>
    <t>19.09.2021 11:14:00</t>
  </si>
  <si>
    <t>19.09.2021 11:42:00</t>
  </si>
  <si>
    <t>RAHMANLAR TR-1 45-74-M00166_45-74-M00166_2359848</t>
  </si>
  <si>
    <t>19.09.2021 11:17:54</t>
  </si>
  <si>
    <t>19.09.2021 14:02:17</t>
  </si>
  <si>
    <t>19.09.2021 11:20:53</t>
  </si>
  <si>
    <t>19.09.2021 17:08:50</t>
  </si>
  <si>
    <t>SARIGÖL TR-2 45-79-M00002_A_56397319_56397319</t>
  </si>
  <si>
    <t>19.09.2021 11:24:10</t>
  </si>
  <si>
    <t>19.09.2021 12:33:56</t>
  </si>
  <si>
    <t>ZEYTİN KONAKLARI TR-270 35-19-L00209_956668334_956668334</t>
  </si>
  <si>
    <t>19.09.2021 11:31:29</t>
  </si>
  <si>
    <t>19.09.2021 14:12:12</t>
  </si>
  <si>
    <t>M-2595 BEŞYOL DM 35-02-M02595_BEŞYOL DM GİRİŞ M07_50219672</t>
  </si>
  <si>
    <t>19.09.2021 11:32:34</t>
  </si>
  <si>
    <t>19.09.2021 11:51:19</t>
  </si>
  <si>
    <t>19.09.2021 14:35:37</t>
  </si>
  <si>
    <t>L-61 İSTUR 35-14-L00061_956639368_956639368</t>
  </si>
  <si>
    <t>19.09.2021 11:53:03</t>
  </si>
  <si>
    <t>19.09.2021 12:40:02</t>
  </si>
  <si>
    <t>19.09.2021 12:02:00</t>
  </si>
  <si>
    <t>19.09.2021 13:35:50</t>
  </si>
  <si>
    <t>ZEYTİNDAĞ GALİP GEÇİDİ SULAMA TR 35-16-M00180_A_56396457_56396457</t>
  </si>
  <si>
    <t>19.09.2021 12:22:12</t>
  </si>
  <si>
    <t>19.09.2021 15:20:01</t>
  </si>
  <si>
    <t>AKSELENDİ TR-7 45-72-L00837_A_56406202_56406202</t>
  </si>
  <si>
    <t>19.09.2021 12:22:19</t>
  </si>
  <si>
    <t>19.09.2021 13:59:04</t>
  </si>
  <si>
    <t>BAHÇELİ  AR ÇİFTLİĞİ TR2 35-30-L00146_95000158305_95000158305</t>
  </si>
  <si>
    <t>19.09.2021 12:32:04</t>
  </si>
  <si>
    <t>19.09.2021 16:35:56</t>
  </si>
  <si>
    <t>19.09.2021 12:40:20</t>
  </si>
  <si>
    <t>19.09.2021 12:40:50</t>
  </si>
  <si>
    <t>ZEYTİNOVA TR-3 35-20-L00309_35-20-L00309_2348643</t>
  </si>
  <si>
    <t>19.09.2021 12:42:50</t>
  </si>
  <si>
    <t>19.09.2021 15:05:49</t>
  </si>
  <si>
    <t>M-2871 35-04-M02871_H H1B_5825377</t>
  </si>
  <si>
    <t>19.09.2021 12:43:31</t>
  </si>
  <si>
    <t>19.09.2021 17:44:21</t>
  </si>
  <si>
    <t>19.09.2021 12:44:24</t>
  </si>
  <si>
    <t>19.09.2021 13:59:18</t>
  </si>
  <si>
    <t>TORBALI İM 35-26-A00001_KİPA M04_2071912</t>
  </si>
  <si>
    <t>19.09.2021 12:48:18</t>
  </si>
  <si>
    <t>19.09.2021 13:06:02</t>
  </si>
  <si>
    <t>M-1981 35-09-M01981_97669786_97669786</t>
  </si>
  <si>
    <t>19.09.2021 12:59:42</t>
  </si>
  <si>
    <t>19.09.2021 17:41:29</t>
  </si>
  <si>
    <t>19.09.2021 13:04:00</t>
  </si>
  <si>
    <t>19.09.2021 14:40:59</t>
  </si>
  <si>
    <t>19.09.2021 13:10:00</t>
  </si>
  <si>
    <t>19.09.2021 16:25:29</t>
  </si>
  <si>
    <t>YAYAKENT TR-2 35-24-M00002_35-24-M00002_2377340</t>
  </si>
  <si>
    <t>19.09.2021 13:23:49</t>
  </si>
  <si>
    <t>19.09.2021 16:55:00</t>
  </si>
  <si>
    <t>TR-1/52 45-72-M00180_956508427_956508427</t>
  </si>
  <si>
    <t>19.09.2021 13:25:15</t>
  </si>
  <si>
    <t>19.09.2021 15:24:10</t>
  </si>
  <si>
    <t>KARAKUYU TR-4 35-22-M00292_949901672_949901672</t>
  </si>
  <si>
    <t>19.09.2021 13:32:19</t>
  </si>
  <si>
    <t>19.09.2021 14:50:14</t>
  </si>
  <si>
    <t>19.09.2021 13:42:00</t>
  </si>
  <si>
    <t>19.09.2021 15:59:59</t>
  </si>
  <si>
    <t>K-4711 35-04-K04711_35-04-K04711_2361810</t>
  </si>
  <si>
    <t>19.09.2021 13:53:09</t>
  </si>
  <si>
    <t>19.09.2021 16:12:54</t>
  </si>
  <si>
    <t>19.09.2021 14:11:14</t>
  </si>
  <si>
    <t>19.09.2021 15:20:43</t>
  </si>
  <si>
    <t>19.09.2021 14:18:13</t>
  </si>
  <si>
    <t>19.09.2021 15:33:24</t>
  </si>
  <si>
    <t>TR-24 45-77-L00024_945486861_945486861</t>
  </si>
  <si>
    <t>19.09.2021 14:26:33</t>
  </si>
  <si>
    <t>19.09.2021 16:23:30</t>
  </si>
  <si>
    <t>OVAKENT TR-10 35-15-L00630_950371883_950371883</t>
  </si>
  <si>
    <t>19.09.2021 14:35:58</t>
  </si>
  <si>
    <t>19.09.2021 16:03:46</t>
  </si>
  <si>
    <t>BELENYENİCE KÖYÜ TR-1 45-71-M01512_A_56389217_56389217</t>
  </si>
  <si>
    <t>19.09.2021 14:42:53</t>
  </si>
  <si>
    <t>19.09.2021 18:37:14</t>
  </si>
  <si>
    <t>TUZÇULLU TR-1 35-28-M00420_DIREK TIPI TRAFO HUCRESI H01_2108314</t>
  </si>
  <si>
    <t>19.09.2021 15:03:49</t>
  </si>
  <si>
    <t>19.09.2021 17:15:44</t>
  </si>
  <si>
    <t>K-3183 35-02-K03183_912495699_912495699</t>
  </si>
  <si>
    <t>19.09.2021 15:04:35</t>
  </si>
  <si>
    <t>19.09.2021 17:41:38</t>
  </si>
  <si>
    <t>TR-1/18 45-72-M00018_TR-1/7 ÇIKIŞI  RİNG M02_66505040</t>
  </si>
  <si>
    <t>19.09.2021 15:05:44</t>
  </si>
  <si>
    <t>19.09.2021 15:29:00</t>
  </si>
  <si>
    <t>HALİLBEYLİ TR-5 35-27-M01054_912149682_912149682</t>
  </si>
  <si>
    <t>19.09.2021 15:11:00</t>
  </si>
  <si>
    <t>19.09.2021 16:20:34</t>
  </si>
  <si>
    <t>TR-94 35-16-L00094_47558661_56397788_56397788</t>
  </si>
  <si>
    <t>19.09.2021 15:15:32</t>
  </si>
  <si>
    <t>19.09.2021 16:51:19</t>
  </si>
  <si>
    <t>KAPANCI KÖK 45-78-L00229_KENDİRLİ-YARAŞLI L04_2108494</t>
  </si>
  <si>
    <t>19.09.2021 15:19:10</t>
  </si>
  <si>
    <t>19.09.2021 15:19:40</t>
  </si>
  <si>
    <t>KARABAŞLAR TR-1 45-81-M00212_45-81-M00212_2357650</t>
  </si>
  <si>
    <t>19.09.2021 15:24:00</t>
  </si>
  <si>
    <t>19.09.2021 18:24:22</t>
  </si>
  <si>
    <t>ASSTAR KÖK 45-73-M00134_KÖYLER ÇIKIŞ M02_66686359</t>
  </si>
  <si>
    <t>19.09.2021 15:26:20</t>
  </si>
  <si>
    <t>19.09.2021 15:44:00</t>
  </si>
  <si>
    <t>BEYKÖY KÖK TR-12 35-32-L00012_BEYDAĞ İM L03_2088778</t>
  </si>
  <si>
    <t>19.09.2021 15:26:34</t>
  </si>
  <si>
    <t>19.09.2021 15:30:34</t>
  </si>
  <si>
    <t>MORDOĞAN TR-24 35-21-L00210_50054632 B1_50054802</t>
  </si>
  <si>
    <t>19.09.2021 15:28:51</t>
  </si>
  <si>
    <t>19.09.2021 17:55:51</t>
  </si>
  <si>
    <t>ZEYTİNOVA TR-3 35-20-L00309_955202574_955202574</t>
  </si>
  <si>
    <t>19.09.2021 15:40:02</t>
  </si>
  <si>
    <t>19.09.2021 16:48:10</t>
  </si>
  <si>
    <t>19.09.2021 15:45:34</t>
  </si>
  <si>
    <t>19.09.2021 15:46:40</t>
  </si>
  <si>
    <t>DM-3/34 35-26-M00766_YAZIBAŞI TOKİ TR-1 M02_65896437</t>
  </si>
  <si>
    <t>19.09.2021 15:47:20</t>
  </si>
  <si>
    <t>19.09.2021 16:55:16</t>
  </si>
  <si>
    <t>M-2544 35-01-M02544__72410633_72410633</t>
  </si>
  <si>
    <t>19.09.2021 15:50:17</t>
  </si>
  <si>
    <t>19.09.2021 17:51:46</t>
  </si>
  <si>
    <t>OKLUİSA KÖK 45-81-M00046_ESKİN GRUP M03_71994463</t>
  </si>
  <si>
    <t>19.09.2021 15:51:04</t>
  </si>
  <si>
    <t>19.09.2021 16:57:47</t>
  </si>
  <si>
    <t>19.09.2021 16:03:50</t>
  </si>
  <si>
    <t>19.09.2021 16:06:00</t>
  </si>
  <si>
    <t>YENİ LİMAN TR-2 35-21-L00051_953357529_953357529</t>
  </si>
  <si>
    <t>19.09.2021 16:05:01</t>
  </si>
  <si>
    <t>19.09.2021 20:07:06</t>
  </si>
  <si>
    <t>M-985 35-03-M00985_K k1b_5803188</t>
  </si>
  <si>
    <t>19.09.2021 16:12:26</t>
  </si>
  <si>
    <t>19.09.2021 19:04:22</t>
  </si>
  <si>
    <t>TR-1/28 45-72-M00028_TR-1/29 YENİ TARİŞ VE ARITMA TESİSLERİ M02_66492589</t>
  </si>
  <si>
    <t>19.09.2021 16:19:50</t>
  </si>
  <si>
    <t>19.09.2021 17:05:47</t>
  </si>
  <si>
    <t>M-2205 DOĞANCILAR TR-2 35-03-M02205_942460306_942460306</t>
  </si>
  <si>
    <t>19.09.2021 16:23:29</t>
  </si>
  <si>
    <t>19.09.2021 17:54:49</t>
  </si>
  <si>
    <t>K-2882 35-02-K02882_B_56379735_56379735</t>
  </si>
  <si>
    <t>19.09.2021 16:27:41</t>
  </si>
  <si>
    <t>19.09.2021 17:16:59</t>
  </si>
  <si>
    <t>K-4226 35-08-K04226_B B1b_5792597</t>
  </si>
  <si>
    <t>19.09.2021 16:29:39</t>
  </si>
  <si>
    <t>19.09.2021 19:11:19</t>
  </si>
  <si>
    <t>TEKKE TR-2 35-15-L01012_B_56368989_56368989</t>
  </si>
  <si>
    <t>19.09.2021 16:30:37</t>
  </si>
  <si>
    <t>19.09.2021 19:31:30</t>
  </si>
  <si>
    <t>DM-5/14 35-26-M00808_956628709_956628709</t>
  </si>
  <si>
    <t>19.09.2021 16:37:25</t>
  </si>
  <si>
    <t>19.09.2021 17:25:05</t>
  </si>
  <si>
    <t>19.09.2021 16:39:34</t>
  </si>
  <si>
    <t>19.09.2021 17:06:18</t>
  </si>
  <si>
    <t>GÖKÇEN DM 35-29-M00123_HatBaşıAyırıcı_53133444 M12_53133444</t>
  </si>
  <si>
    <t>19.09.2021 16:40:00</t>
  </si>
  <si>
    <t>19.09.2021 19:50:01</t>
  </si>
  <si>
    <t>19.09.2021 16:42:52</t>
  </si>
  <si>
    <t>19.09.2021 17:43:59</t>
  </si>
  <si>
    <t>19.09.2021 16:43:52</t>
  </si>
  <si>
    <t>19.09.2021 17:43:22</t>
  </si>
  <si>
    <t>K-410 35-03-K00410_TRF-2 K02_42876830</t>
  </si>
  <si>
    <t>19.09.2021 18:26:20</t>
  </si>
  <si>
    <t>ARKACILAR TR-1 35-31-L00037_47983521_56400236_56400236</t>
  </si>
  <si>
    <t>19.09.2021 16:49:22</t>
  </si>
  <si>
    <t>19.09.2021 18:19:53</t>
  </si>
  <si>
    <t>M-1538 35-01-M01538_35-01-M01538_2377131</t>
  </si>
  <si>
    <t>19.09.2021 16:58:04</t>
  </si>
  <si>
    <t>19.09.2021 17:30:04</t>
  </si>
  <si>
    <t>19.09.2021 16:58:44</t>
  </si>
  <si>
    <t>19.09.2021 17:53:29</t>
  </si>
  <si>
    <t>AFŞAR TR-8 BARAJ MAH. 45-73-M00787_45-73-M00787_2372441</t>
  </si>
  <si>
    <t>19.09.2021 17:00:36</t>
  </si>
  <si>
    <t>19.09.2021 18:36:56</t>
  </si>
  <si>
    <t>İĞDELİ TR-2 35-31-L00301_47810662_56353084_56353084</t>
  </si>
  <si>
    <t>19.09.2021 17:03:02</t>
  </si>
  <si>
    <t>19.09.2021 18:03:24</t>
  </si>
  <si>
    <t>SARICALAR TR-1 35-16-M00161_47436217_56367487_56367487</t>
  </si>
  <si>
    <t>19.09.2021 17:14:02</t>
  </si>
  <si>
    <t>19.09.2021 19:44:35</t>
  </si>
  <si>
    <t>BOYALI ÇAYBAŞI TR-2 45-75-M00268_45-75-M00268_2362966</t>
  </si>
  <si>
    <t>19.09.2021 17:15:14</t>
  </si>
  <si>
    <t>19.09.2021 19:49:33</t>
  </si>
  <si>
    <t>DM-2/TR-12 45-83-M00696__72372969_72372969</t>
  </si>
  <si>
    <t>19.09.2021 17:16:06</t>
  </si>
  <si>
    <t>19.09.2021 18:28:37</t>
  </si>
  <si>
    <t>TR-2 35-19-L00002_95000514425_95000514425</t>
  </si>
  <si>
    <t>19.09.2021 17:22:49</t>
  </si>
  <si>
    <t>19.09.2021 20:11:51</t>
  </si>
  <si>
    <t>M-2544 35-01-M02544_912444487_912444487</t>
  </si>
  <si>
    <t>19.09.2021 17:23:00</t>
  </si>
  <si>
    <t>19.09.2021 20:59:48</t>
  </si>
  <si>
    <t>SUBAŞI TR-5 45-73-M00814_45-73-M00814_2354534</t>
  </si>
  <si>
    <t>19.09.2021 17:30:21</t>
  </si>
  <si>
    <t>19.09.2021 20:58:15</t>
  </si>
  <si>
    <t>ALOSBİ TM 35-17-A00006_ŞAKRAN M05_2310717</t>
  </si>
  <si>
    <t>19.09.2021 17:41:41</t>
  </si>
  <si>
    <t>19.09.2021 17:51:22</t>
  </si>
  <si>
    <t>M-1222 35-01-M01222_C_56353990_56353990</t>
  </si>
  <si>
    <t>19.09.2021 17:48:52</t>
  </si>
  <si>
    <t>19.09.2021 20:54:15</t>
  </si>
  <si>
    <t>DM-2/TR-4 35-22-M00003_955265047_955265047</t>
  </si>
  <si>
    <t>19.09.2021 17:51:00</t>
  </si>
  <si>
    <t>19.09.2021 22:00:18</t>
  </si>
  <si>
    <t>M-2871 35-04-M02871_99416596_99416596</t>
  </si>
  <si>
    <t>19.09.2021 17:52:54</t>
  </si>
  <si>
    <t>19.09.2021 19:49:28</t>
  </si>
  <si>
    <t>SULTAN DM 35-25-M00121_ÖZDERE M-23 M10_72117238</t>
  </si>
  <si>
    <t>19.09.2021 17:55:11</t>
  </si>
  <si>
    <t>19.09.2021 18:25:22</t>
  </si>
  <si>
    <t>K-1876 35-09-K01876_97656535_97656535</t>
  </si>
  <si>
    <t>19.09.2021 17:56:03</t>
  </si>
  <si>
    <t>19.09.2021 19:46:03</t>
  </si>
  <si>
    <t>K-290 35-01-K00290_35-01-K00290_61264839</t>
  </si>
  <si>
    <t>19.09.2021 17:56:49</t>
  </si>
  <si>
    <t>19.09.2021 20:41:34</t>
  </si>
  <si>
    <t>KARAOĞLANLI TR-1 45-78-M00350_B_56405831_56405831</t>
  </si>
  <si>
    <t>19.09.2021 17:58:56</t>
  </si>
  <si>
    <t>19.09.2021 18:19:39</t>
  </si>
  <si>
    <t>SANDAL TR-1 KÖK 45-77-M00007_TR-4 M03_2060314</t>
  </si>
  <si>
    <t>19.09.2021 18:05:51</t>
  </si>
  <si>
    <t>19.09.2021 19:16:06</t>
  </si>
  <si>
    <t>YENMİŞ KÖK 35-27-M00366_HatBaşıAyırıcı_53140790 M01_53140790</t>
  </si>
  <si>
    <t>19.09.2021 18:08:19</t>
  </si>
  <si>
    <t>19.09.2021 19:34:37</t>
  </si>
  <si>
    <t>M-3439(YATIRIM REZERVE) 35-03-M03439_910559861_910559861</t>
  </si>
  <si>
    <t>19.09.2021 18:13:05</t>
  </si>
  <si>
    <t>19.09.2021 21:20:50</t>
  </si>
  <si>
    <t>İRİŞLER TR-2 45-74-M00303_945576617_945576617</t>
  </si>
  <si>
    <t>19.09.2021 18:19:09</t>
  </si>
  <si>
    <t>19.09.2021 20:13:20</t>
  </si>
  <si>
    <t>TR-62 45-78-M00062_D_56388383_56388383</t>
  </si>
  <si>
    <t>19.09.2021 18:28:24</t>
  </si>
  <si>
    <t>19.09.2021 19:41:34</t>
  </si>
  <si>
    <t>PINARLAR TR-2 45-81-M00240_A_56399188_56399188</t>
  </si>
  <si>
    <t>19.09.2021 18:35:57</t>
  </si>
  <si>
    <t>19.09.2021 19:38:39</t>
  </si>
  <si>
    <t>ZİRAATÇİLER SİTESİ TR 35-30-M00293_D_56378233_56378233</t>
  </si>
  <si>
    <t>19.09.2021 18:47:22</t>
  </si>
  <si>
    <t>19.09.2021 20:47:53</t>
  </si>
  <si>
    <t>19.09.2021 18:54:19</t>
  </si>
  <si>
    <t>19.09.2021 20:37:02</t>
  </si>
  <si>
    <t>19.09.2021 19:01:16</t>
  </si>
  <si>
    <t>19.09.2021 21:03:06</t>
  </si>
  <si>
    <t>NALDÖKEN TR-1 45-82-M00198_945547459_945547459</t>
  </si>
  <si>
    <t>19.09.2021 19:04:11</t>
  </si>
  <si>
    <t>19.09.2021 21:38:40</t>
  </si>
  <si>
    <t>19.09.2021 19:09:00</t>
  </si>
  <si>
    <t>19.09.2021 20:01:10</t>
  </si>
  <si>
    <t>K-4778 35-04-K04778_99898263_99898263</t>
  </si>
  <si>
    <t>19.09.2021 19:10:42</t>
  </si>
  <si>
    <t>19.09.2021 21:06:19</t>
  </si>
  <si>
    <t>GEDİK TR-1 35-31-L00135_47845267_56391874_56391874</t>
  </si>
  <si>
    <t>19.09.2021 19:20:44</t>
  </si>
  <si>
    <t>19.09.2021 20:24:36</t>
  </si>
  <si>
    <t>DM02/TR03 ŞEYH CAMİİ 45-73-M00021_945685487_945685487</t>
  </si>
  <si>
    <t>19.09.2021 19:27:33</t>
  </si>
  <si>
    <t>19.09.2021 22:27:46</t>
  </si>
  <si>
    <t>K-1710 35-02-K01710_99977402_99977402</t>
  </si>
  <si>
    <t>19.09.2021 19:53:17</t>
  </si>
  <si>
    <t>19.09.2021 20:56:16</t>
  </si>
  <si>
    <t>ÇOMAKLAR KÖYÜ TR-1 35-32-L00077_B_56357605_56357605</t>
  </si>
  <si>
    <t>19.09.2021 20:13:47</t>
  </si>
  <si>
    <t>19.09.2021 21:36:02</t>
  </si>
  <si>
    <t>19.09.2021 20:23:55</t>
  </si>
  <si>
    <t>19.09.2021 21:56:19</t>
  </si>
  <si>
    <t>TR-64 GERENLİKUYU 35-15-L00064_950405221_950405221</t>
  </si>
  <si>
    <t>19.09.2021 21:40:08</t>
  </si>
  <si>
    <t>K-1870 35-09-K01870_97857165_97857165</t>
  </si>
  <si>
    <t>19.09.2021 21:04:58</t>
  </si>
  <si>
    <t>19.09.2021 21:52:48</t>
  </si>
  <si>
    <t>DM-12/07 45-71-M00459_953200027_953200027</t>
  </si>
  <si>
    <t>19.09.2021 21:15:18</t>
  </si>
  <si>
    <t>19.09.2021 22:28:35</t>
  </si>
  <si>
    <t>DAYIOĞLU TR-1 45-72-L00339_C_56389980_56389980</t>
  </si>
  <si>
    <t>19.09.2021 21:18:34</t>
  </si>
  <si>
    <t>19.09.2021 23:07:31</t>
  </si>
  <si>
    <t>BANKACILAR TR-2 35-30-M00208_955300601_955300601</t>
  </si>
  <si>
    <t>19.09.2021 21:25:45</t>
  </si>
  <si>
    <t>19.09.2021 23:58:06</t>
  </si>
  <si>
    <t>İSMAİLLİ KÖK 35-16-M00045_TAN RES ÖZEL M08_72049736</t>
  </si>
  <si>
    <t>19.09.2021 21:38:04</t>
  </si>
  <si>
    <t>19.09.2021 22:45:41</t>
  </si>
  <si>
    <t>KABAÇINAR TR-2 45-83-L00286_45-83-L00286_2356654</t>
  </si>
  <si>
    <t>19.09.2021 22:02:41</t>
  </si>
  <si>
    <t>19.09.2021 22:55:13</t>
  </si>
  <si>
    <t>KAYAKÖY İM 35-15-A00006_KAYAKÖY ÇIKIŞ L02_66921421</t>
  </si>
  <si>
    <t>19.09.2021 22:20:14</t>
  </si>
  <si>
    <t>19.09.2021 22:39:52</t>
  </si>
  <si>
    <t>PAŞAKÖY KÖK 45-80-M00052_SARUHANLI TM GİRİŞ/TR-13 M02_72063777</t>
  </si>
  <si>
    <t>19.09.2021 22:29:50</t>
  </si>
  <si>
    <t>19.09.2021 23:23:55</t>
  </si>
  <si>
    <t>KARAVELİLER TR-1 45-71-M01560_DIREK TIPI TRAFO HUCRESI H01_2086651</t>
  </si>
  <si>
    <t>19.09.2021 22:45:24</t>
  </si>
  <si>
    <t>20.09.2021 02:54:59</t>
  </si>
  <si>
    <t>PAYAMLI TR-1 35-10-L00056_97983598_97983598</t>
  </si>
  <si>
    <t>19.09.2021 22:56:36</t>
  </si>
  <si>
    <t>20.09.2021 00:18:08</t>
  </si>
  <si>
    <t>L-77 ARDACAN SİTESİ 35-14-L00077_956640388_956640388</t>
  </si>
  <si>
    <t>19.09.2021 23:15:35</t>
  </si>
  <si>
    <t>20.09.2021 00:16:06</t>
  </si>
  <si>
    <t>KABAÇINAR TR-2 45-83-L00286_A_56400128_56400128</t>
  </si>
  <si>
    <t>19.09.2021 23:59:09</t>
  </si>
  <si>
    <t>20.09.2021 01:45:35</t>
  </si>
  <si>
    <t>K-1024 35-01-K01024_K-813 K05_61260263</t>
  </si>
  <si>
    <t>20.09.2021 00:07:25</t>
  </si>
  <si>
    <t>20.09.2021 00:28:00</t>
  </si>
  <si>
    <t>K-914 35-01-K00914_K-4832 K02_2034889</t>
  </si>
  <si>
    <t>20.09.2021 00:29:29</t>
  </si>
  <si>
    <t>TR-34 35-26-M00034_TR-35 M06_65927596</t>
  </si>
  <si>
    <t>20.09.2021 01:12:56</t>
  </si>
  <si>
    <t>20.09.2021 02:58:36</t>
  </si>
  <si>
    <t>K-4181 35-03-K04181_K-826 K01_41916645</t>
  </si>
  <si>
    <t>20.09.2021 01:13:11</t>
  </si>
  <si>
    <t>20.09.2021 01:22:08</t>
  </si>
  <si>
    <t>K-505 35-01-K00505_K-11 K01_2120410</t>
  </si>
  <si>
    <t>20.09.2021 01:37:03</t>
  </si>
  <si>
    <t>20.09.2021 01:38:45</t>
  </si>
  <si>
    <t>M-1006 35-03-M01006_E E2_61116248</t>
  </si>
  <si>
    <t>20.09.2021 02:18:48</t>
  </si>
  <si>
    <t>20.09.2021 03:34:25</t>
  </si>
  <si>
    <t>BORNOVA TM 35-02-A00005_ÇİMENTAŞ K10_2308106</t>
  </si>
  <si>
    <t>20.09.2021 02:35:00</t>
  </si>
  <si>
    <t>20.09.2021 02:38:45</t>
  </si>
  <si>
    <t>GELENBE İM 45-76-A00001_TR-A GİRİŞ L06_2089859</t>
  </si>
  <si>
    <t>20.09.2021 02:42:19</t>
  </si>
  <si>
    <t>20.09.2021 02:55:21</t>
  </si>
  <si>
    <t>K-288 35-04-K00288_E 288 E1B_5826293</t>
  </si>
  <si>
    <t>20.09.2021 03:52:24</t>
  </si>
  <si>
    <t>20.09.2021 09:27:17</t>
  </si>
  <si>
    <t>20.09.2021 05:01:25</t>
  </si>
  <si>
    <t>20.09.2021 07:06:40</t>
  </si>
  <si>
    <t>20.09.2021 05:06:35</t>
  </si>
  <si>
    <t>20.09.2021 08:05:02</t>
  </si>
  <si>
    <t>20.09.2021 05:21:30</t>
  </si>
  <si>
    <t>20.09.2021 11:00:39</t>
  </si>
  <si>
    <t>SELÇUK İM/DM 35-13-A00004_PAMUCAK L06_65986068</t>
  </si>
  <si>
    <t>20.09.2021 06:30:14</t>
  </si>
  <si>
    <t>20.09.2021 06:31:55</t>
  </si>
  <si>
    <t>SELÇUK İM/DM 35-13-A00004_TRAFO-1 (15800) L07_65986296</t>
  </si>
  <si>
    <t>20.09.2021 06:31:15</t>
  </si>
  <si>
    <t>20.09.2021 06:54:51</t>
  </si>
  <si>
    <t>DİKİLİ TM 35-30-A00003_ M08_47431162</t>
  </si>
  <si>
    <t>20.09.2021 06:36:15</t>
  </si>
  <si>
    <t>20.09.2021 07:24:21</t>
  </si>
  <si>
    <t>SAĞANCI İM 35-16-A00003_SÜLEYMANLI L05_2072981</t>
  </si>
  <si>
    <t>20.09.2021 06:37:15</t>
  </si>
  <si>
    <t>20.09.2021 07:11:00</t>
  </si>
  <si>
    <t>DURASILLI TR-7 45-78-M01118_TR-8 M05_2105388</t>
  </si>
  <si>
    <t>20.09.2021 07:18:55</t>
  </si>
  <si>
    <t>20.09.2021 10:04:58</t>
  </si>
  <si>
    <t>20.09.2021 07:24:19</t>
  </si>
  <si>
    <t>20.09.2021 07:55:37</t>
  </si>
  <si>
    <t>YARBASAN KÖK 45-74-M00119_ESKİ YARBASAN M02_72246658</t>
  </si>
  <si>
    <t>20.09.2021 07:32:15</t>
  </si>
  <si>
    <t>20.09.2021 07:32:35</t>
  </si>
  <si>
    <t>AKTAŞ HAVUT DERESİ TR 45-77-L00262_B_56385571_56385571</t>
  </si>
  <si>
    <t>20.09.2021 07:39:06</t>
  </si>
  <si>
    <t>20.09.2021 10:22:10</t>
  </si>
  <si>
    <t>URLA TM-1 35-19-A00004_SEFERİHİSAR M05_2313936</t>
  </si>
  <si>
    <t>20.09.2021 07:53:51</t>
  </si>
  <si>
    <t>20.09.2021 08:02:00</t>
  </si>
  <si>
    <t>ÖRNEKKÖY TR-1 45-73-M00259_945664292_945664292</t>
  </si>
  <si>
    <t>20.09.2021 08:01:41</t>
  </si>
  <si>
    <t>20.09.2021 09:47:36</t>
  </si>
  <si>
    <t>20.09.2021 08:05:25</t>
  </si>
  <si>
    <t>20.09.2021 08:08:57</t>
  </si>
  <si>
    <t>ORTAKÖY TR-1 35-15-L00474_B_56407130_56407130</t>
  </si>
  <si>
    <t>20.09.2021 08:09:41</t>
  </si>
  <si>
    <t>20.09.2021 10:48:45</t>
  </si>
  <si>
    <t>YUKARI ÇAMKÖY TR-1 45-71-M01487_45-71-M01487_2369772</t>
  </si>
  <si>
    <t>20.09.2021 08:21:14</t>
  </si>
  <si>
    <t>20.09.2021 10:58:34</t>
  </si>
  <si>
    <t>20.09.2021 08:25:27</t>
  </si>
  <si>
    <t>20.09.2021 08:44:00</t>
  </si>
  <si>
    <t>DM08/TR02 45-73-M00003_TR-4 M04_66742782</t>
  </si>
  <si>
    <t>20.09.2021 08:31:51</t>
  </si>
  <si>
    <t>20.09.2021 08:42:00</t>
  </si>
  <si>
    <t>K-4529 35-08-K04529__79415064_79415064</t>
  </si>
  <si>
    <t>20.09.2021 08:35:29</t>
  </si>
  <si>
    <t>20.09.2021 11:35:37</t>
  </si>
  <si>
    <t>L-277 GÖLCÜK GÖDENCE KÖK 35-14-L00277_OVACIK-BADEMLER L01_72144457</t>
  </si>
  <si>
    <t>20.09.2021 08:36:14</t>
  </si>
  <si>
    <t>20.09.2021 10:19:06</t>
  </si>
  <si>
    <t>TR-3 45-77-L00003_945511944_945511944</t>
  </si>
  <si>
    <t>20.09.2021 08:41:22</t>
  </si>
  <si>
    <t>20.09.2021 10:55:27</t>
  </si>
  <si>
    <t>TÜRKÖNÜ TR-1 35-15-M00301_950367450_950367450</t>
  </si>
  <si>
    <t>20.09.2021 08:44:55</t>
  </si>
  <si>
    <t>20.09.2021 15:33:37</t>
  </si>
  <si>
    <t>20.09.2021 08:47:00</t>
  </si>
  <si>
    <t>20.09.2021 10:57:36</t>
  </si>
  <si>
    <t>L-240 PTT TRAFO 35-18-L00240_950428974_950428974</t>
  </si>
  <si>
    <t>20.09.2021 08:48:32</t>
  </si>
  <si>
    <t>20.09.2021 10:45:34</t>
  </si>
  <si>
    <t>ALİZE KÖK 35-18-M00059_TATAR DM (İYTE)-1 M09_72185134</t>
  </si>
  <si>
    <t>20.09.2021 08:51:01</t>
  </si>
  <si>
    <t>20.09.2021 09:09:00</t>
  </si>
  <si>
    <t>20.09.2021 08:58:32</t>
  </si>
  <si>
    <t>20.09.2021 09:10:34</t>
  </si>
  <si>
    <t>ÇAPAKLI KÖK 45-78-M01161_HatBaşıAyırıcı_53140096 M06_53140096</t>
  </si>
  <si>
    <t>20.09.2021 09:00:01</t>
  </si>
  <si>
    <t>20.09.2021 11:03:44</t>
  </si>
  <si>
    <t>ÇENİKLER TR-1 35-20-L00284_6145540_56378462_56378462</t>
  </si>
  <si>
    <t>20.09.2021 09:01:34</t>
  </si>
  <si>
    <t>20.09.2021 16:54:08</t>
  </si>
  <si>
    <t>K-826 35-03-K00826_TRAFO K04_41933366</t>
  </si>
  <si>
    <t>20.09.2021 09:01:51</t>
  </si>
  <si>
    <t>20.09.2021 17:12:14</t>
  </si>
  <si>
    <t>TR-37 35-27-M00037_953029890_953029890</t>
  </si>
  <si>
    <t>20.09.2021 09:05:49</t>
  </si>
  <si>
    <t>20.09.2021 11:12:02</t>
  </si>
  <si>
    <t>20.09.2021 09:06:41</t>
  </si>
  <si>
    <t>20.09.2021 17:17:40</t>
  </si>
  <si>
    <t>TR-1/4 45-72-M00004_45-72-M00004_2351843</t>
  </si>
  <si>
    <t>20.09.2021 09:17:40</t>
  </si>
  <si>
    <t>20.09.2021 09:58:30</t>
  </si>
  <si>
    <t>ÖDEMİŞ İM 35-15-A00001_YENİCEKÖY L24_2062527</t>
  </si>
  <si>
    <t>20.09.2021 09:19:45</t>
  </si>
  <si>
    <t>20.09.2021 09:27:21</t>
  </si>
  <si>
    <t>K-908 35-04-K00908_TRAFO K04_2119635</t>
  </si>
  <si>
    <t>20.09.2021 09:20:00</t>
  </si>
  <si>
    <t>20.09.2021 17:48:52</t>
  </si>
  <si>
    <t>HELVACI DM-2 35-17-M00359_HELVACI M04_66476669</t>
  </si>
  <si>
    <t>20.09.2021 09:20:58</t>
  </si>
  <si>
    <t>20.09.2021 17:36:15</t>
  </si>
  <si>
    <t>20.09.2021 09:24:25</t>
  </si>
  <si>
    <t>20.09.2021 15:15:46</t>
  </si>
  <si>
    <t>20.09.2021 09:32:49</t>
  </si>
  <si>
    <t>20.09.2021 17:23:04</t>
  </si>
  <si>
    <t>K-1465 35-03-K01465_D_56367000_56367000</t>
  </si>
  <si>
    <t>20.09.2021 09:33:45</t>
  </si>
  <si>
    <t>20.09.2021 11:38:20</t>
  </si>
  <si>
    <t>MERSİNLİDERE TR-4 (GARİPLER) 35-31-L00200_ H_65822579</t>
  </si>
  <si>
    <t>20.09.2021 09:38:03</t>
  </si>
  <si>
    <t>20.09.2021 12:24:03</t>
  </si>
  <si>
    <t>MELEK BEY ÇİFTLİĞİ TR 35-24-M00030_B_56353313_56353313</t>
  </si>
  <si>
    <t>20.09.2021 09:38:46</t>
  </si>
  <si>
    <t>20.09.2021 11:07:13</t>
  </si>
  <si>
    <t>K-2335 35-02-K02335_TRAFO K01_2317137</t>
  </si>
  <si>
    <t>20.09.2021 09:45:00</t>
  </si>
  <si>
    <t>20.09.2021 17:22:20</t>
  </si>
  <si>
    <t>20.09.2021 09:46:05</t>
  </si>
  <si>
    <t>20.09.2021 10:31:28</t>
  </si>
  <si>
    <t>L-289 DEMET AKBAĞ TRAFO 35-18-L00289_950456406_950456406</t>
  </si>
  <si>
    <t>20.09.2021 11:17:46</t>
  </si>
  <si>
    <t>K-258 35-01-K00258_35-01-K00258_2348433</t>
  </si>
  <si>
    <t>20.09.2021 09:50:16</t>
  </si>
  <si>
    <t>20.09.2021 10:50:47</t>
  </si>
  <si>
    <t>TR-70 35-30-L00070_B_60984782_60984782</t>
  </si>
  <si>
    <t>20.09.2021 09:52:06</t>
  </si>
  <si>
    <t>20.09.2021 13:18:56</t>
  </si>
  <si>
    <t>SÖĞÜTLÜ TR-1 45-72-L00203_A_56390574_56390574</t>
  </si>
  <si>
    <t>20.09.2021 09:57:26</t>
  </si>
  <si>
    <t>20.09.2021 14:54:22</t>
  </si>
  <si>
    <t>20.09.2021 09:59:15</t>
  </si>
  <si>
    <t>20.09.2021 10:21:39</t>
  </si>
  <si>
    <t>NURİYE DM 45-80-M00090_NURİYE ŞEHİR M11_72194538</t>
  </si>
  <si>
    <t>20.09.2021 10:04:48</t>
  </si>
  <si>
    <t>20.09.2021 10:41:13</t>
  </si>
  <si>
    <t>GÜNEŞLİ KÖK 45-75-M00056_SALUR M03_67577842</t>
  </si>
  <si>
    <t>20.09.2021 10:06:41</t>
  </si>
  <si>
    <t>20.09.2021 10:07:21</t>
  </si>
  <si>
    <t>SOMA KÖYLER DM-2 45-82-M00125_SAVAŞTEPE 34.5 M09_2035838</t>
  </si>
  <si>
    <t>20.09.2021 10:09:12</t>
  </si>
  <si>
    <t>20.09.2021 10:28:02</t>
  </si>
  <si>
    <t>TR-119 35-15-L00119_950381176_950381176</t>
  </si>
  <si>
    <t>20.09.2021 10:14:04</t>
  </si>
  <si>
    <t>20.09.2021 12:21:33</t>
  </si>
  <si>
    <t>M-2556 35-02-M02556_DAĞITIM TRF M-2556 M01_66108791</t>
  </si>
  <si>
    <t>20.09.2021 10:15:22</t>
  </si>
  <si>
    <t>20.09.2021 13:33:27</t>
  </si>
  <si>
    <t>CABBAR DM 45-73-M00100_DSİ ÇIKIŞ M03_2057597</t>
  </si>
  <si>
    <t>20.09.2021 10:17:15</t>
  </si>
  <si>
    <t>20.09.2021 10:42:00</t>
  </si>
  <si>
    <t>HORZUM TR-1 35-15-L01137_A_65513637_65513637</t>
  </si>
  <si>
    <t>20.09.2021 10:20:01</t>
  </si>
  <si>
    <t>20.09.2021 15:46:23</t>
  </si>
  <si>
    <t>20.09.2021 10:20:41</t>
  </si>
  <si>
    <t>20.09.2021 10:32:00</t>
  </si>
  <si>
    <t>20.09.2021 10:21:19</t>
  </si>
  <si>
    <t>20.09.2021 15:46:38</t>
  </si>
  <si>
    <t>ASARLIK DM-3 35-28-M00178_953376563_953376563</t>
  </si>
  <si>
    <t>20.09.2021 10:22:16</t>
  </si>
  <si>
    <t>20.09.2021 18:11:33</t>
  </si>
  <si>
    <t>ÇIRPI İM 35-20-A00002_KANDAK(ÇIRPI-3) M02_2055128</t>
  </si>
  <si>
    <t>20.09.2021 10:28:43</t>
  </si>
  <si>
    <t>20.09.2021 16:42:04</t>
  </si>
  <si>
    <t>_A_56366444_56366444</t>
  </si>
  <si>
    <t>20.09.2021 10:29:05</t>
  </si>
  <si>
    <t>20.09.2021 19:22:18</t>
  </si>
  <si>
    <t>20.09.2021 17:40:00</t>
  </si>
  <si>
    <t>20.09.2021 10:35:02</t>
  </si>
  <si>
    <t>20.09.2021 10:43:07</t>
  </si>
  <si>
    <t>M-2330 35-01-M02330_B_65503817_65503817</t>
  </si>
  <si>
    <t>20.09.2021 10:39:00</t>
  </si>
  <si>
    <t>20.09.2021 11:37:52</t>
  </si>
  <si>
    <t>20.09.2021 10:41:00</t>
  </si>
  <si>
    <t>20.09.2021 12:38:16</t>
  </si>
  <si>
    <t>20.09.2021 10:46:49</t>
  </si>
  <si>
    <t>20.09.2021 18:40:34</t>
  </si>
  <si>
    <t>ALAŞEHİR TR-27 45-73-M00027_945685554_945685554</t>
  </si>
  <si>
    <t>20.09.2021 10:53:56</t>
  </si>
  <si>
    <t>20.09.2021 12:07:55</t>
  </si>
  <si>
    <t>SARUHANLI TR-34 45-80-M00034_956559356_956559356</t>
  </si>
  <si>
    <t>20.09.2021 10:54:31</t>
  </si>
  <si>
    <t>20.09.2021 11:50:12</t>
  </si>
  <si>
    <t>M-1541 35-01-M01541_910471608_910471608</t>
  </si>
  <si>
    <t>20.09.2021 10:55:38</t>
  </si>
  <si>
    <t>20.09.2021 12:23:54</t>
  </si>
  <si>
    <t>TR-149 35-19-L00149_956667071_956667071</t>
  </si>
  <si>
    <t>20.09.2021 11:06:24</t>
  </si>
  <si>
    <t>20.09.2021 13:05:00</t>
  </si>
  <si>
    <t>KAYMAKÇI İM 35-15-A00004_TR-B M03_2333302</t>
  </si>
  <si>
    <t>20.09.2021 11:09:22</t>
  </si>
  <si>
    <t>20.09.2021 13:37:22</t>
  </si>
  <si>
    <t>SOMA DM-1 45-82-M00050_TR-1 M12_60207310</t>
  </si>
  <si>
    <t>20.09.2021 11:09:26</t>
  </si>
  <si>
    <t>20.09.2021 11:24:52</t>
  </si>
  <si>
    <t>ÖDEMİŞ TM-2 35-15-A00005_KAYAKÖY M11_2334257</t>
  </si>
  <si>
    <t>20.09.2021 11:09:55</t>
  </si>
  <si>
    <t>20.09.2021 12:00:43</t>
  </si>
  <si>
    <t>SOMA TR-23 45-82-M00023_TR-20 M07_72177723</t>
  </si>
  <si>
    <t>20.09.2021 11:10:31</t>
  </si>
  <si>
    <t>20.09.2021 11:26:22</t>
  </si>
  <si>
    <t>M-2546 35-02-M02546_966120397_966120397</t>
  </si>
  <si>
    <t>20.09.2021 11:12:40</t>
  </si>
  <si>
    <t>20.09.2021 12:52:13</t>
  </si>
  <si>
    <t>TR-54 35-16-L00054_953335733_953335733</t>
  </si>
  <si>
    <t>20.09.2021 11:17:08</t>
  </si>
  <si>
    <t>20.09.2021 14:44:17</t>
  </si>
  <si>
    <t>ÇINARDİBİ KÖK 35-20-M00069_DERNEKLİ-BALCILAR-OSMANLAR-BAYRAMLAR-KAMBERLER M04_66050736</t>
  </si>
  <si>
    <t>20.09.2021 11:18:35</t>
  </si>
  <si>
    <t>20.09.2021 12:40:07</t>
  </si>
  <si>
    <t>BAHÇECİK TR-1 35-22-M00264_C_56374676_56374676</t>
  </si>
  <si>
    <t>20.09.2021 11:21:00</t>
  </si>
  <si>
    <t>20.09.2021 15:39:03</t>
  </si>
  <si>
    <t>TİRE TR-17 35-29-M00452_F F02b_49260702</t>
  </si>
  <si>
    <t>20.09.2021 11:22:55</t>
  </si>
  <si>
    <t>20.09.2021 12:32:46</t>
  </si>
  <si>
    <t>TR-56 TARIMSAL SULAMA 45-80-M01056_45-80-M01056_2375771</t>
  </si>
  <si>
    <t>20.09.2021 11:26:37</t>
  </si>
  <si>
    <t>20.09.2021 12:37:05</t>
  </si>
  <si>
    <t>M-2759 35-03-M02759_910287603_910287603</t>
  </si>
  <si>
    <t>20.09.2021 11:29:00</t>
  </si>
  <si>
    <t>20.09.2021 13:15:10</t>
  </si>
  <si>
    <t>ALMAK TM 35-17-A00003_HatBaşıAyırıcı_65353669 M28_65353669</t>
  </si>
  <si>
    <t>20.09.2021 11:30:18</t>
  </si>
  <si>
    <t>20.09.2021 12:29:32</t>
  </si>
  <si>
    <t>K-2312 35-03-K02312_A_56355047_56355047</t>
  </si>
  <si>
    <t>20.09.2021 11:43:34</t>
  </si>
  <si>
    <t>20.09.2021 17:11:17</t>
  </si>
  <si>
    <t>L-193 ESENEVLER 35-18-L00193_950442996_950442996</t>
  </si>
  <si>
    <t>20.09.2021 11:44:38</t>
  </si>
  <si>
    <t>20.09.2021 14:57:35</t>
  </si>
  <si>
    <t>20.09.2021 11:44:46</t>
  </si>
  <si>
    <t>20.09.2021 13:12:44</t>
  </si>
  <si>
    <t>K-85 35-01-K00085_911467668_911467668</t>
  </si>
  <si>
    <t>20.09.2021 11:46:24</t>
  </si>
  <si>
    <t>20.09.2021 16:17:07</t>
  </si>
  <si>
    <t>KURUCUOVA TR-6 35-15-L00250_950402828_950402828</t>
  </si>
  <si>
    <t>20.09.2021 11:49:18</t>
  </si>
  <si>
    <t>20.09.2021 17:27:20</t>
  </si>
  <si>
    <t>YAKUP ÖZDANON ÖZEL TR 35-26-M01153Ö_DIREK TIPI TRAFO HUCRESI H01_2090062</t>
  </si>
  <si>
    <t>20.09.2021 11:52:37</t>
  </si>
  <si>
    <t>20.09.2021 13:53:19</t>
  </si>
  <si>
    <t>TR-18 (M-718) 35-30-M00718_955300149_955300149</t>
  </si>
  <si>
    <t>20.09.2021 11:53:43</t>
  </si>
  <si>
    <t>20.09.2021 16:56:31</t>
  </si>
  <si>
    <t>İĞDELİ TR-2 35-31-L00301_47810819_56353012_56353012</t>
  </si>
  <si>
    <t>20.09.2021 12:13:06</t>
  </si>
  <si>
    <t>20.09.2021 15:15:13</t>
  </si>
  <si>
    <t>AVŞAR İM 45-83-A00002_H KOLU L12_2309877</t>
  </si>
  <si>
    <t>20.09.2021 12:16:31</t>
  </si>
  <si>
    <t>20.09.2021 13:21:40</t>
  </si>
  <si>
    <t>PINARLI KÖK 35-20-M00085_TR-1 M05_72358873</t>
  </si>
  <si>
    <t>20.09.2021 12:32:37</t>
  </si>
  <si>
    <t>20.09.2021 13:46:39</t>
  </si>
  <si>
    <t>ÇUKUROBA TR-1 45-78-M00690_49289490_56390066_56390066</t>
  </si>
  <si>
    <t>20.09.2021 12:43:06</t>
  </si>
  <si>
    <t>20.09.2021 13:43:24</t>
  </si>
  <si>
    <t>YENİPAZAR TR-1 45-78-M00686_49289630_56393119_56393119</t>
  </si>
  <si>
    <t>20.09.2021 12:48:03</t>
  </si>
  <si>
    <t>20.09.2021 14:48:17</t>
  </si>
  <si>
    <t>20.09.2021 12:50:03</t>
  </si>
  <si>
    <t>20.09.2021 12:56:00</t>
  </si>
  <si>
    <t>20.09.2021 12:59:45</t>
  </si>
  <si>
    <t>20.09.2021 13:33:07</t>
  </si>
  <si>
    <t>UÇAK KARDEŞLER KÖK 45-73-M00296_KEMALİYE-1 M02_66733877</t>
  </si>
  <si>
    <t>20.09.2021 13:05:36</t>
  </si>
  <si>
    <t>20.09.2021 14:03:50</t>
  </si>
  <si>
    <t>20.09.2021 13:10:55</t>
  </si>
  <si>
    <t>20.09.2021 13:57:03</t>
  </si>
  <si>
    <t>BÜYÜKBELEN KÖK 45-80-M00066_B_56386908_56386908</t>
  </si>
  <si>
    <t>20.09.2021 13:21:10</t>
  </si>
  <si>
    <t>M-78 FULYA EVLERİ 35-14-M00078_956653894_956653894</t>
  </si>
  <si>
    <t>20.09.2021 13:30:21</t>
  </si>
  <si>
    <t>20.09.2021 18:45:21</t>
  </si>
  <si>
    <t>K-1374 35-01-K01374_35-01-K01374_2353094</t>
  </si>
  <si>
    <t>20.09.2021 13:37:03</t>
  </si>
  <si>
    <t>20.09.2021 14:21:31</t>
  </si>
  <si>
    <t>ÇINARKÖY DM03/TR02 35-27-M00999_914418252_914418252</t>
  </si>
  <si>
    <t>20.09.2021 13:40:29</t>
  </si>
  <si>
    <t>20.09.2021 15:27:57</t>
  </si>
  <si>
    <t>K-4876 35-07-K04876_962826499_962826499</t>
  </si>
  <si>
    <t>20.09.2021 13:42:18</t>
  </si>
  <si>
    <t>20.09.2021 17:41:00</t>
  </si>
  <si>
    <t>GÜMÜLDÜR M-31 35-25-M00031_A_56358269_56358269</t>
  </si>
  <si>
    <t>20.09.2021 14:00:00</t>
  </si>
  <si>
    <t>20.09.2021 17:01:32</t>
  </si>
  <si>
    <t>TR-43 35-19-M00043_956695196_956695196</t>
  </si>
  <si>
    <t>20.09.2021 14:10:22</t>
  </si>
  <si>
    <t>20.09.2021 17:58:38</t>
  </si>
  <si>
    <t>K-4542 35-01-K04542_911092662_911092662</t>
  </si>
  <si>
    <t>20.09.2021 14:12:15</t>
  </si>
  <si>
    <t>20.09.2021 17:50:05</t>
  </si>
  <si>
    <t>20.09.2021 14:15:02</t>
  </si>
  <si>
    <t>20.09.2021 15:48:27</t>
  </si>
  <si>
    <t>L-134 DENETMENLER SİTESİ 35-14-L00134_95000146247_95000146247</t>
  </si>
  <si>
    <t>20.09.2021 14:21:29</t>
  </si>
  <si>
    <t>20.09.2021 19:29:41</t>
  </si>
  <si>
    <t>20.09.2021 14:23:58</t>
  </si>
  <si>
    <t>20.09.2021 14:40:00</t>
  </si>
  <si>
    <t>20.09.2021 14:32:24</t>
  </si>
  <si>
    <t>20.09.2021 20:41:38</t>
  </si>
  <si>
    <t>TİRKEŞ TR-1 45-80-M00125_45-80-M00125_2357272</t>
  </si>
  <si>
    <t>20.09.2021 14:33:11</t>
  </si>
  <si>
    <t>20.09.2021 15:41:05</t>
  </si>
  <si>
    <t>M-1089 35-09-M01089_910264443_910264443</t>
  </si>
  <si>
    <t>20.09.2021 14:42:39</t>
  </si>
  <si>
    <t>20.09.2021 16:59:00</t>
  </si>
  <si>
    <t>GÖKTEPE TR-2 35-28-M00270_953378968_953378968</t>
  </si>
  <si>
    <t>20.09.2021 14:43:26</t>
  </si>
  <si>
    <t>20.09.2021 16:09:11</t>
  </si>
  <si>
    <t>SARIGÖL TR-49 45-79-M00049_945559870_945559870</t>
  </si>
  <si>
    <t>20.09.2021 14:53:13</t>
  </si>
  <si>
    <t>20.09.2021 16:56:45</t>
  </si>
  <si>
    <t>M-261 ULAMIŞ 35-14-M00261_DIREK TIPI TRAFO HUCRESI H01_2098986</t>
  </si>
  <si>
    <t>20.09.2021 14:54:33</t>
  </si>
  <si>
    <t>20.09.2021 20:25:06</t>
  </si>
  <si>
    <t>TR-35 35-16-L00035_953318553_953318553</t>
  </si>
  <si>
    <t>20.09.2021 14:59:21</t>
  </si>
  <si>
    <t>20.09.2021 17:28:08</t>
  </si>
  <si>
    <t>TR-109 35-16-L00109_953332927_953332927</t>
  </si>
  <si>
    <t>20.09.2021 14:59:36</t>
  </si>
  <si>
    <t>20.09.2021 16:09:19</t>
  </si>
  <si>
    <t>M-2913 35-01-M02913_F_56374294_56374294</t>
  </si>
  <si>
    <t>20.09.2021 15:02:30</t>
  </si>
  <si>
    <t>20.09.2021 18:34:11</t>
  </si>
  <si>
    <t>SELÇUK İM/DM 35-13-A00004_TRAFO-1 (34500) M06_65986282</t>
  </si>
  <si>
    <t>20.09.2021 15:07:09</t>
  </si>
  <si>
    <t>20.09.2021 15:24:28</t>
  </si>
  <si>
    <t>20.09.2021 15:08:11</t>
  </si>
  <si>
    <t>20.09.2021 15:10:08</t>
  </si>
  <si>
    <t>20.09.2021 15:08:18</t>
  </si>
  <si>
    <t>20.09.2021 15:10:30</t>
  </si>
  <si>
    <t>M-1687 35-02-M01687_A a2b_5850803</t>
  </si>
  <si>
    <t>20.09.2021 15:25:41</t>
  </si>
  <si>
    <t>20.09.2021 20:02:49</t>
  </si>
  <si>
    <t>K-1207 35-01-K01207_911465424_911465424</t>
  </si>
  <si>
    <t>20.09.2021 15:26:00</t>
  </si>
  <si>
    <t>20.09.2021 16:55:06</t>
  </si>
  <si>
    <t>TR-1/6 45-83-M00006_955161980_955161980</t>
  </si>
  <si>
    <t>20.09.2021 15:30:57</t>
  </si>
  <si>
    <t>20.09.2021 17:26:16</t>
  </si>
  <si>
    <t>20.09.2021 15:31:07</t>
  </si>
  <si>
    <t>20.09.2021 18:57:46</t>
  </si>
  <si>
    <t>ÖZDERE M-60 ÖZSAN SANAYİ SİTESİ 35-25-M00215_C_56355759_56355759</t>
  </si>
  <si>
    <t>20.09.2021 15:32:13</t>
  </si>
  <si>
    <t>20.09.2021 17:09:09</t>
  </si>
  <si>
    <t>K-1293 35-04-K01293_D_56382267_56382267</t>
  </si>
  <si>
    <t>20.09.2021 15:35:19</t>
  </si>
  <si>
    <t>20.09.2021 17:30:34</t>
  </si>
  <si>
    <t>TR-1-3/3 HÜKÜMET ÖNÜ KABİN 35-20-L00018_B b1b_5914604</t>
  </si>
  <si>
    <t>20.09.2021 15:37:11</t>
  </si>
  <si>
    <t>20.09.2021 17:18:50</t>
  </si>
  <si>
    <t>TR-87 MENTEŞ KAVŞAĞI 35-19-L00087_956668628_956668628</t>
  </si>
  <si>
    <t>20.09.2021 15:42:07</t>
  </si>
  <si>
    <t>20.09.2021 18:42:38</t>
  </si>
  <si>
    <t>BAĞCILAR TR-3 45-78-M00685_49289564_56390762_56390762</t>
  </si>
  <si>
    <t>20.09.2021 15:43:28</t>
  </si>
  <si>
    <t>20.09.2021 17:14:02</t>
  </si>
  <si>
    <t>M-1785 35-02-M01785_913658536_913658536</t>
  </si>
  <si>
    <t>20.09.2021 15:51:05</t>
  </si>
  <si>
    <t>20.09.2021 16:35:15</t>
  </si>
  <si>
    <t>TR-17 45-78-L00017_C_56384649_56384649</t>
  </si>
  <si>
    <t>20.09.2021 15:56:59</t>
  </si>
  <si>
    <t>20.09.2021 17:09:13</t>
  </si>
  <si>
    <t>L-281 35-18-L00281_950438423_950438423</t>
  </si>
  <si>
    <t>20.09.2021 15:58:10</t>
  </si>
  <si>
    <t>20.09.2021 19:52:11</t>
  </si>
  <si>
    <t>GÖLMARMARA İM 45-85-A00001_HatBaşıAyırıcı_53135740 L18_53135740</t>
  </si>
  <si>
    <t>20.09.2021 16:15:48</t>
  </si>
  <si>
    <t>20.09.2021 17:18:40</t>
  </si>
  <si>
    <t>K-1146 35-07-K01146_A_56378630_56378630</t>
  </si>
  <si>
    <t>20.09.2021 16:24:00</t>
  </si>
  <si>
    <t>20.09.2021 19:03:13</t>
  </si>
  <si>
    <t>OĞULDURUK HASYURT TR-1 45-75-M00180_B_56392339_56392339</t>
  </si>
  <si>
    <t>20.09.2021 16:24:11</t>
  </si>
  <si>
    <t>20.09.2021 20:33:07</t>
  </si>
  <si>
    <t>TARIMSAL SULAMA TR-64 45-85-L00198_45-85-L00198_2375787</t>
  </si>
  <si>
    <t>20.09.2021 16:34:17</t>
  </si>
  <si>
    <t>20.09.2021 18:15:04</t>
  </si>
  <si>
    <t>KOBAKLAR TR-1 45-75-M00154_A_56391320_56391320</t>
  </si>
  <si>
    <t>20.09.2021 16:37:13</t>
  </si>
  <si>
    <t>20.09.2021 18:28:25</t>
  </si>
  <si>
    <t>SANDAL TR-3 45-77-M00010_B_56392369_56392369</t>
  </si>
  <si>
    <t>20.09.2021 16:45:31</t>
  </si>
  <si>
    <t>20.09.2021 17:50:56</t>
  </si>
  <si>
    <t>DM-5/14 35-26-M00808_956629270_956629270</t>
  </si>
  <si>
    <t>20.09.2021 16:49:05</t>
  </si>
  <si>
    <t>20.09.2021 23:26:46</t>
  </si>
  <si>
    <t>L-58 HAVACILAR SİTESİ 35-14-L00058_956640589_956640589</t>
  </si>
  <si>
    <t>20.09.2021 16:51:51</t>
  </si>
  <si>
    <t>20.09.2021 18:26:57</t>
  </si>
  <si>
    <t>YOLÜSTÜ İM 35-15-A00002_ERTUĞRUL KÖYÜ L15_2076426</t>
  </si>
  <si>
    <t>20.09.2021 17:00:06</t>
  </si>
  <si>
    <t>20.09.2021 17:10:01</t>
  </si>
  <si>
    <t>DM-2/13 35-29-M00100_950330688_950330688</t>
  </si>
  <si>
    <t>20.09.2021 17:00:39</t>
  </si>
  <si>
    <t>20.09.2021 18:33:49</t>
  </si>
  <si>
    <t>İLKYANKI TR-62 35-30-M00062_955319965_955319965</t>
  </si>
  <si>
    <t>20.09.2021 17:08:17</t>
  </si>
  <si>
    <t>20.09.2021 18:55:28</t>
  </si>
  <si>
    <t>20.09.2021 17:09:54</t>
  </si>
  <si>
    <t>20.09.2021 17:15:36</t>
  </si>
  <si>
    <t>SELÇİKLİ TR-2 45-72-L00164__72373608_72373608</t>
  </si>
  <si>
    <t>20.09.2021 17:11:22</t>
  </si>
  <si>
    <t>20.09.2021 19:35:17</t>
  </si>
  <si>
    <t>SOMA DM-3 45-82-M00025_TR-16/4 M03_60210062</t>
  </si>
  <si>
    <t>20.09.2021 17:15:37</t>
  </si>
  <si>
    <t>20.09.2021 18:45:36</t>
  </si>
  <si>
    <t>NAİME İÇME SUYU 35-26-L00349_6260966_56358700_56358700</t>
  </si>
  <si>
    <t>20.09.2021 17:24:26</t>
  </si>
  <si>
    <t>20.09.2021 19:18:52</t>
  </si>
  <si>
    <t>SULUDERE TR-3 35-31-L00063_949731153_949731153</t>
  </si>
  <si>
    <t>20.09.2021 17:33:27</t>
  </si>
  <si>
    <t>20.09.2021 18:23:01</t>
  </si>
  <si>
    <t>20.09.2021 17:39:15</t>
  </si>
  <si>
    <t>20.09.2021 17:39:42</t>
  </si>
  <si>
    <t>TR-27 35-15-L00027_914991815_914991815</t>
  </si>
  <si>
    <t>20.09.2021 18:50:15</t>
  </si>
  <si>
    <t>20.09.2021 17:40:12</t>
  </si>
  <si>
    <t>20.09.2021 17:40:55</t>
  </si>
  <si>
    <t>MUTAFLAR OKUL ÖNÜ TR-1 35-32-L00070_A_56357060_56357060</t>
  </si>
  <si>
    <t>20.09.2021 17:42:50</t>
  </si>
  <si>
    <t>20.09.2021 19:34:24</t>
  </si>
  <si>
    <t>VİLLAKENT TR-1 35-28-M00391_B b1_5926432</t>
  </si>
  <si>
    <t>20.09.2021 17:46:37</t>
  </si>
  <si>
    <t>20.09.2021 19:05:19</t>
  </si>
  <si>
    <t>SELİMİYE TR-1 45-79-M00315_F_56402259_56402259</t>
  </si>
  <si>
    <t>20.09.2021 17:47:20</t>
  </si>
  <si>
    <t>20.09.2021 19:08:26</t>
  </si>
  <si>
    <t>DM4/TR-8 35-27-M00022_913663263_913663263</t>
  </si>
  <si>
    <t>20.09.2021 17:48:37</t>
  </si>
  <si>
    <t>20.09.2021 19:16:46</t>
  </si>
  <si>
    <t>SOMA TR-17/2 45-82-M00110_945524839_945524839</t>
  </si>
  <si>
    <t>20.09.2021 17:50:29</t>
  </si>
  <si>
    <t>20.09.2021 19:13:40</t>
  </si>
  <si>
    <t>ÇANDARLI TR-13 35-30-M00012_955322946_955322946</t>
  </si>
  <si>
    <t>20.09.2021 18:00:42</t>
  </si>
  <si>
    <t>20.09.2021 19:35:27</t>
  </si>
  <si>
    <t>İM-3/TR-2 HIDIRLIK 35-14-L00289_967136285_967136285</t>
  </si>
  <si>
    <t>20.09.2021 18:01:21</t>
  </si>
  <si>
    <t>20.09.2021 19:44:21</t>
  </si>
  <si>
    <t>M-845 35-09-M00845_DIREK TIPI TRAFO HUCRESI H01_2066931</t>
  </si>
  <si>
    <t>20.09.2021 18:16:00</t>
  </si>
  <si>
    <t>20.09.2021 19:00:43</t>
  </si>
  <si>
    <t>DM-1/52 45-71-M00325_DM-1/51 ÇIKIŞ M04_61063745</t>
  </si>
  <si>
    <t>20.09.2021 18:20:15</t>
  </si>
  <si>
    <t>20.09.2021 19:44:20</t>
  </si>
  <si>
    <t>AŞAĞI ESKİN TR-2 45-81-M00235_B_56402607_56402607</t>
  </si>
  <si>
    <t>20.09.2021 18:28:11</t>
  </si>
  <si>
    <t>20.09.2021 20:29:36</t>
  </si>
  <si>
    <t>20.09.2021 18:32:10</t>
  </si>
  <si>
    <t>20.09.2021 19:47:29</t>
  </si>
  <si>
    <t>TR-1/45 (25/17b) ÇIRÇIR 45-71-M00148_44958300_56397840_56397840</t>
  </si>
  <si>
    <t>20.09.2021 18:42:19</t>
  </si>
  <si>
    <t>20.09.2021 20:34:26</t>
  </si>
  <si>
    <t>20.09.2021 18:49:01</t>
  </si>
  <si>
    <t>20.09.2021 19:08:34</t>
  </si>
  <si>
    <t>ÖZLEM SAHİL SİTESİ TR 35-14-M00372_6808087_56375170_56375170</t>
  </si>
  <si>
    <t>20.09.2021 18:50:03</t>
  </si>
  <si>
    <t>20.09.2021 22:24:06</t>
  </si>
  <si>
    <t>K-2593 35-04-K02593_95000057592_95000057592</t>
  </si>
  <si>
    <t>20.09.2021 18:56:24</t>
  </si>
  <si>
    <t>20.09.2021 20:41:25</t>
  </si>
  <si>
    <t>20.09.2021 18:57:35</t>
  </si>
  <si>
    <t>20.09.2021 18:58:15</t>
  </si>
  <si>
    <t>20.09.2021 19:03:29</t>
  </si>
  <si>
    <t>20.09.2021 20:05:03</t>
  </si>
  <si>
    <t>İZSU HALİLBEYLİ ATIK SU ARITMA ÖZEL 35-27-M01090Ö_DIREK TIPI TRAFO HUCRESI H01_2055589</t>
  </si>
  <si>
    <t>20.09.2021 19:04:04</t>
  </si>
  <si>
    <t>20.09.2021 20:18:19</t>
  </si>
  <si>
    <t>ÇİÇEKLİ TR-1 45-75-M00308_B_56401098_56401098</t>
  </si>
  <si>
    <t>20.09.2021 19:10:44</t>
  </si>
  <si>
    <t>20.09.2021 23:28:52</t>
  </si>
  <si>
    <t>K-344 35-01-K00344_912433762_912433762</t>
  </si>
  <si>
    <t>20.09.2021 19:22:39</t>
  </si>
  <si>
    <t>20.09.2021 21:10:38</t>
  </si>
  <si>
    <t>ORTAKÖY CAMİLİ MAHALLE TR-1 45-78-M00790_49227760_56391390_56391390</t>
  </si>
  <si>
    <t>20.09.2021 19:33:18</t>
  </si>
  <si>
    <t>20.09.2021 21:00:58</t>
  </si>
  <si>
    <t>TR-17 (M-717) 35-30-M00717_955296690_955296690</t>
  </si>
  <si>
    <t>20.09.2021 19:36:38</t>
  </si>
  <si>
    <t>20.09.2021 20:43:00</t>
  </si>
  <si>
    <t>BOSTANLIK TARIMSAL SULAMA TR 45-83-M00327_C_56398424_56398424</t>
  </si>
  <si>
    <t>20.09.2021 20:08:03</t>
  </si>
  <si>
    <t>20.09.2021 23:52:15</t>
  </si>
  <si>
    <t>URGANLI TR-3 45-83-M00571_955158503_955158503</t>
  </si>
  <si>
    <t>20.09.2021 20:48:57</t>
  </si>
  <si>
    <t>20.09.2021 23:25:09</t>
  </si>
  <si>
    <t>YENİKÖY TR-4 45-71-M00125_A_56352465_56352465</t>
  </si>
  <si>
    <t>20.09.2021 20:49:13</t>
  </si>
  <si>
    <t>20.09.2021 22:50:27</t>
  </si>
  <si>
    <t>BAHÇELİ TR-2 45-73-M00433_A_56400898_56400898</t>
  </si>
  <si>
    <t>20.09.2021 20:58:11</t>
  </si>
  <si>
    <t>20.09.2021 22:45:51</t>
  </si>
  <si>
    <t>TR-2/36 45-72-L00036_956519271_956519271</t>
  </si>
  <si>
    <t>20.09.2021 21:04:17</t>
  </si>
  <si>
    <t>20.09.2021 22:45:06</t>
  </si>
  <si>
    <t>SÜLEYMAN KÖSEOĞLU SULAMA GRUBU 35-29-M00364_35-29-M00364_2364847</t>
  </si>
  <si>
    <t>20.09.2021 21:14:42</t>
  </si>
  <si>
    <t>21.09.2021 01:20:07</t>
  </si>
  <si>
    <t>TR-125 ZEYTİNALANI 35-19-L00125__72374823_72374823</t>
  </si>
  <si>
    <t>20.09.2021 21:51:00</t>
  </si>
  <si>
    <t>20.09.2021 23:27:09</t>
  </si>
  <si>
    <t>K-4275 35-03-K04275_D_56362900_56362900</t>
  </si>
  <si>
    <t>20.09.2021 22:44:00</t>
  </si>
  <si>
    <t>21.09.2021 00:08:58</t>
  </si>
  <si>
    <t>ARMUTLU TR-4 35-27-L00004_98831598_98831598</t>
  </si>
  <si>
    <t>20.09.2021 22:50:02</t>
  </si>
  <si>
    <t>20.09.2021 23:44:47</t>
  </si>
  <si>
    <t>TR-13(M-713) 35-30-M00713_955298556_955298556</t>
  </si>
  <si>
    <t>20.09.2021 22:54:52</t>
  </si>
  <si>
    <t>21.09.2021 00:10:54</t>
  </si>
  <si>
    <t>_B_56387461_56387461</t>
  </si>
  <si>
    <t>20.09.2021 23:21:45</t>
  </si>
  <si>
    <t>21.09.2021 00:33:05</t>
  </si>
  <si>
    <t>K-915 35-01-K00915_G 1G_5844048</t>
  </si>
  <si>
    <t>20.09.2021 23:44:00</t>
  </si>
  <si>
    <t>21.09.2021 02:34:28</t>
  </si>
  <si>
    <t>21.09.2021 00:13:22</t>
  </si>
  <si>
    <t>21.09.2021 00:26:43</t>
  </si>
  <si>
    <t>KAVAKLIDERE TR-19 45-73-M01013_45-73-M01013_2353363</t>
  </si>
  <si>
    <t>21.09.2021 00:24:05</t>
  </si>
  <si>
    <t>21.09.2021 01:44:37</t>
  </si>
  <si>
    <t>GÖKÇEN DM 35-29-M00123_SEYREKLİ M03_2328952</t>
  </si>
  <si>
    <t>21.09.2021 00:33:29</t>
  </si>
  <si>
    <t>21.09.2021 01:24:55</t>
  </si>
  <si>
    <t>K-2813 35-03-K02813_K-2738 K01_41944013</t>
  </si>
  <si>
    <t>21.09.2021 00:49:09</t>
  </si>
  <si>
    <t>21.09.2021 00:50:31</t>
  </si>
  <si>
    <t>BOYNUYOĞUN KÖK 35-29-L00051_ÖDEMİŞ KAVAĞI L04_72215449</t>
  </si>
  <si>
    <t>21.09.2021 00:51:07</t>
  </si>
  <si>
    <t>21.09.2021 02:31:59</t>
  </si>
  <si>
    <t>K-1673 35-04-K01673_K-1495 K02_2069021</t>
  </si>
  <si>
    <t>21.09.2021 01:18:37</t>
  </si>
  <si>
    <t>21.09.2021 01:21:35</t>
  </si>
  <si>
    <t>TR-1/64 DM 45-72-M00064_956519794_956519794</t>
  </si>
  <si>
    <t>21.09.2021 01:19:23</t>
  </si>
  <si>
    <t>21.09.2021 01:44:11</t>
  </si>
  <si>
    <t>TR-1/44 45-72-M00044_45-72-M00044_2357432</t>
  </si>
  <si>
    <t>21.09.2021 01:29:04</t>
  </si>
  <si>
    <t>21.09.2021 01:58:26</t>
  </si>
  <si>
    <t>ALAÇATI TM 35-18-A00005_ALAÇATI-4 M04_2311005</t>
  </si>
  <si>
    <t>21.09.2021 02:38:00</t>
  </si>
  <si>
    <t>21.09.2021 03:04:00</t>
  </si>
  <si>
    <t>ALAÇATI TM 35-18-A00005_URLA-1 M09_2311010</t>
  </si>
  <si>
    <t>21.09.2021 02:39:44</t>
  </si>
  <si>
    <t>21.09.2021 03:05:43</t>
  </si>
  <si>
    <t>ALAÇATI TM 35-18-A00005_ÇEŞME-2 M10_2311011</t>
  </si>
  <si>
    <t>21.09.2021 02:48:40</t>
  </si>
  <si>
    <t>21.09.2021 03:06:25</t>
  </si>
  <si>
    <t>ÇİFTLİK İM 35-18-A00003_TURSİTE L14_2054626</t>
  </si>
  <si>
    <t>21.09.2021 03:02:00</t>
  </si>
  <si>
    <t>21.09.2021 09:08:56</t>
  </si>
  <si>
    <t>ÇİFTLİK İM 35-18-A00003_GOLF-1 L12_2054622</t>
  </si>
  <si>
    <t>21.09.2021 03:02:12</t>
  </si>
  <si>
    <t>21.09.2021 12:10:25</t>
  </si>
  <si>
    <t>ALAÇATI TM 35-18-A00005_TR-B M06_2311006</t>
  </si>
  <si>
    <t>21.09.2021 03:30:00</t>
  </si>
  <si>
    <t>21.09.2021 07:30:00</t>
  </si>
  <si>
    <t>21.09.2021 04:29:25</t>
  </si>
  <si>
    <t>21.09.2021 05:47:30</t>
  </si>
  <si>
    <t>İSHAKÇELEBİ TR-1 45-80-M00152_956540775_956540775</t>
  </si>
  <si>
    <t>21.09.2021 04:29:56</t>
  </si>
  <si>
    <t>21.09.2021 05:33:39</t>
  </si>
  <si>
    <t>BORNOVA TM 35-02-A00005_TURKCELL M46_2308404</t>
  </si>
  <si>
    <t>21.09.2021 04:36:00</t>
  </si>
  <si>
    <t>21.09.2021 05:10:22</t>
  </si>
  <si>
    <t>21.09.2021 05:00:14</t>
  </si>
  <si>
    <t>21.09.2021 05:00:55</t>
  </si>
  <si>
    <t>21.09.2021 05:06:02</t>
  </si>
  <si>
    <t>21.09.2021 05:06:32</t>
  </si>
  <si>
    <t>K-622 35-01-K00622_A_56359279_56359279</t>
  </si>
  <si>
    <t>21.09.2021 05:08:56</t>
  </si>
  <si>
    <t>21.09.2021 06:45:47</t>
  </si>
  <si>
    <t>M-1131 35-02-M01131_M-2374 M03_2060013</t>
  </si>
  <si>
    <t>21.09.2021 05:11:00</t>
  </si>
  <si>
    <t>21.09.2021 06:02:02</t>
  </si>
  <si>
    <t>SELÇUK İM/DM 35-13-A00004_TRAFO-2 (34500) M11_65986022</t>
  </si>
  <si>
    <t>21.09.2021 06:01:06</t>
  </si>
  <si>
    <t>21.09.2021 06:19:54</t>
  </si>
  <si>
    <t>M-2156 35-02-M02156_BORNOVA TM M02_66549315</t>
  </si>
  <si>
    <t>21.09.2021 06:03:00</t>
  </si>
  <si>
    <t>21.09.2021 06:16:13</t>
  </si>
  <si>
    <t>21.09.2021 06:18:19</t>
  </si>
  <si>
    <t>21.09.2021 07:03:56</t>
  </si>
  <si>
    <t>ÇIRPI İM 35-20-A00002_HASKÖY L13_2307622</t>
  </si>
  <si>
    <t>21.09.2021 06:24:06</t>
  </si>
  <si>
    <t>21.09.2021 07:34:32</t>
  </si>
  <si>
    <t>21.09.2021 06:51:55</t>
  </si>
  <si>
    <t>21.09.2021 06:58:44</t>
  </si>
  <si>
    <t>21.09.2021 06:54:46</t>
  </si>
  <si>
    <t>21.09.2021 07:39:00</t>
  </si>
  <si>
    <t>21.09.2021 06:57:56</t>
  </si>
  <si>
    <t>21.09.2021 06:58:52</t>
  </si>
  <si>
    <t>_A_56386123_56386123</t>
  </si>
  <si>
    <t>21.09.2021 07:17:05</t>
  </si>
  <si>
    <t>21.09.2021 09:10:47</t>
  </si>
  <si>
    <t>ALAÇATI TM 35-18-A00005_KARABURUN-3 M08_2311008</t>
  </si>
  <si>
    <t>21.09.2021 07:31:28</t>
  </si>
  <si>
    <t>21.09.2021 10:08:37</t>
  </si>
  <si>
    <t>21.09.2021 07:37:12</t>
  </si>
  <si>
    <t>21.09.2021 08:53:05</t>
  </si>
  <si>
    <t>KORDON KÖK 45-78-M00730_KABAZLI M01_2105504</t>
  </si>
  <si>
    <t>21.09.2021 07:42:56</t>
  </si>
  <si>
    <t>21.09.2021 07:43:22</t>
  </si>
  <si>
    <t>K-1024 35-01-K01024_911203044_911203044</t>
  </si>
  <si>
    <t>21.09.2021 07:52:22</t>
  </si>
  <si>
    <t>21.09.2021 09:48:31</t>
  </si>
  <si>
    <t>AKÇAŞEHİR KÖK 35-29-L00035_ALAYLI ENH L04_72208764</t>
  </si>
  <si>
    <t>21.09.2021 07:52:36</t>
  </si>
  <si>
    <t>21.09.2021 07:53:26</t>
  </si>
  <si>
    <t>BAŞARAN TR-6 35-31-L00075_47942024_56371431_56371431</t>
  </si>
  <si>
    <t>21.09.2021 08:06:34</t>
  </si>
  <si>
    <t>21.09.2021 11:57:28</t>
  </si>
  <si>
    <t>HİTİT KÖK 35-27-M01124_AYŞE GEDİK 61 PARSEL M06_72060850</t>
  </si>
  <si>
    <t>21.09.2021 08:09:15</t>
  </si>
  <si>
    <t>21.09.2021 09:51:50</t>
  </si>
  <si>
    <t>İĞDELİ TR-1 35-31-L00300_47811000_56352549_56352549</t>
  </si>
  <si>
    <t>21.09.2021 08:10:51</t>
  </si>
  <si>
    <t>21.09.2021 11:28:56</t>
  </si>
  <si>
    <t>ALİAĞA TR-43 DM 35-17-M00043_HatBaşıAyırıcı_65662836 M13_65662836</t>
  </si>
  <si>
    <t>21.09.2021 08:18:40</t>
  </si>
  <si>
    <t>21.09.2021 09:45:42</t>
  </si>
  <si>
    <t>_48078273_56388248_56388248</t>
  </si>
  <si>
    <t>21.09.2021 08:19:19</t>
  </si>
  <si>
    <t>21.09.2021 10:35:00</t>
  </si>
  <si>
    <t>_914564199_914564199</t>
  </si>
  <si>
    <t>21.09.2021 08:20:57</t>
  </si>
  <si>
    <t>21.09.2021 10:24:17</t>
  </si>
  <si>
    <t>21.09.2021 08:21:00</t>
  </si>
  <si>
    <t>21.09.2021 08:31:50</t>
  </si>
  <si>
    <t>VİLLAKENT TR-5 35-28-M00382_953394138_953394138</t>
  </si>
  <si>
    <t>21.09.2021 08:30:19</t>
  </si>
  <si>
    <t>21.09.2021 12:34:38</t>
  </si>
  <si>
    <t>HALİTPAŞA DM 45-80-M00060_DEVELİ-ÇAMLIYURT M03_72188716</t>
  </si>
  <si>
    <t>21.09.2021 08:31:12</t>
  </si>
  <si>
    <t>21.09.2021 09:24:00</t>
  </si>
  <si>
    <t>KIZILCAOVA TR-1 35-20-L00167_DIREK TIPI TRAFO HUCRESI H01_2048021</t>
  </si>
  <si>
    <t>21.09.2021 08:32:43</t>
  </si>
  <si>
    <t>21.09.2021 09:56:29</t>
  </si>
  <si>
    <t>K-197 35-04-K00197_TRAFO-1 K05_2309562</t>
  </si>
  <si>
    <t>21.09.2021 08:57:06</t>
  </si>
  <si>
    <t>21.09.2021 16:50:54</t>
  </si>
  <si>
    <t>21.09.2021 08:58:52</t>
  </si>
  <si>
    <t>21.09.2021 08:59:46</t>
  </si>
  <si>
    <t>DM-3/29 45-71-M00083_B B3_45134566</t>
  </si>
  <si>
    <t>21.09.2021 09:05:00</t>
  </si>
  <si>
    <t>21.09.2021 12:25:16</t>
  </si>
  <si>
    <t>DEMİRKÖPRÜ TM 45-78-A00005_HatBaşıAyırıcı_53139834 M05_53139834</t>
  </si>
  <si>
    <t>21.09.2021 09:07:32</t>
  </si>
  <si>
    <t>21.09.2021 10:54:53</t>
  </si>
  <si>
    <t>AVDAN TARIMSAL SULAMA TR-3 45-82-M00225_45-82-M00225_2359043</t>
  </si>
  <si>
    <t>21.09.2021 09:07:50</t>
  </si>
  <si>
    <t>21.09.2021 14:35:18</t>
  </si>
  <si>
    <t>21.09.2021 09:08:22</t>
  </si>
  <si>
    <t>21.09.2021 17:19:50</t>
  </si>
  <si>
    <t>SOMA TR-44 45-82-M00044_SOMA TR-44/2 M03_2324896</t>
  </si>
  <si>
    <t>21.09.2021 09:09:33</t>
  </si>
  <si>
    <t>21.09.2021 10:43:04</t>
  </si>
  <si>
    <t>_11207555_56378463_56378463</t>
  </si>
  <si>
    <t>21.09.2021 09:13:52</t>
  </si>
  <si>
    <t>21.09.2021 17:39:48</t>
  </si>
  <si>
    <t>21.09.2021 09:14:14</t>
  </si>
  <si>
    <t>21.09.2021 11:12:23</t>
  </si>
  <si>
    <t>21.09.2021 09:19:29</t>
  </si>
  <si>
    <t>21.09.2021 10:54:56</t>
  </si>
  <si>
    <t>K-571 35-01-K00571_TRAFO K01_2050487</t>
  </si>
  <si>
    <t>21.09.2021 09:21:00</t>
  </si>
  <si>
    <t>21.09.2021 19:24:19</t>
  </si>
  <si>
    <t>YAZIBAŞI DM-6 35-26-M00634_956622596_956622596</t>
  </si>
  <si>
    <t>21.09.2021 09:23:21</t>
  </si>
  <si>
    <t>21.09.2021 10:59:11</t>
  </si>
  <si>
    <t>ALAÇATI TM 35-18-A00005_KARABURUN-1 M19_2310585</t>
  </si>
  <si>
    <t>21.09.2021 09:27:00</t>
  </si>
  <si>
    <t>21.09.2021 09:48:00</t>
  </si>
  <si>
    <t>M-2760(YATIRIM REZERVE) 35-10-M02760_ M03_72853535</t>
  </si>
  <si>
    <t>21.09.2021 09:27:46</t>
  </si>
  <si>
    <t>21.09.2021 14:02:06</t>
  </si>
  <si>
    <t>21.09.2021 09:30:38</t>
  </si>
  <si>
    <t>21.09.2021 12:07:45</t>
  </si>
  <si>
    <t>ILICAKSU TR-1 45-72-L00884_45-72-L00884_2349267</t>
  </si>
  <si>
    <t>21.09.2021 09:32:31</t>
  </si>
  <si>
    <t>21.09.2021 12:29:07</t>
  </si>
  <si>
    <t>21.09.2021 09:34:00</t>
  </si>
  <si>
    <t>21.09.2021 17:22:00</t>
  </si>
  <si>
    <t>DEMİRKÖPRÜ TM 45-78-A00005_HatBaşıAyırıcı_53139583 M05_53139583</t>
  </si>
  <si>
    <t>21.09.2021 09:39:01</t>
  </si>
  <si>
    <t>21.09.2021 11:58:58</t>
  </si>
  <si>
    <t>K-587 35-04-K00587_K-525 K02_2053140</t>
  </si>
  <si>
    <t>21.09.2021 09:40:02</t>
  </si>
  <si>
    <t>21.09.2021 13:37:48</t>
  </si>
  <si>
    <t>21.09.2021 09:41:23</t>
  </si>
  <si>
    <t>21.09.2021 11:33:59</t>
  </si>
  <si>
    <t>M-1520 35-03-M01520_A_56363254_56363254</t>
  </si>
  <si>
    <t>21.09.2021 09:43:00</t>
  </si>
  <si>
    <t>21.09.2021 10:47:18</t>
  </si>
  <si>
    <t>M-2909 35-02-M02909_910157077_910157077</t>
  </si>
  <si>
    <t>21.09.2021 09:46:58</t>
  </si>
  <si>
    <t>21.09.2021 10:31:34</t>
  </si>
  <si>
    <t>DM-5/TR-4 (ESKİ TR-36) 35-26-M01365_6189048 M01_57783011</t>
  </si>
  <si>
    <t>21.09.2021 09:47:56</t>
  </si>
  <si>
    <t>21.09.2021 12:37:21</t>
  </si>
  <si>
    <t>ÖREN TR-5 35-27-L00221_C_56382443_56382443</t>
  </si>
  <si>
    <t>21.09.2021 09:48:42</t>
  </si>
  <si>
    <t>21.09.2021 19:49:21</t>
  </si>
  <si>
    <t>ÖREN TR-5 35-27-L00221_B_56382446_56382446</t>
  </si>
  <si>
    <t>21.09.2021 09:50:57</t>
  </si>
  <si>
    <t>21.09.2021 19:45:27</t>
  </si>
  <si>
    <t>SARUHANLI TR-28 45-80-M00028_B_56401550_56401550</t>
  </si>
  <si>
    <t>21.09.2021 09:51:00</t>
  </si>
  <si>
    <t>21.09.2021 11:34:17</t>
  </si>
  <si>
    <t>TR-52 35-16-L00052_B_56397784_56397784</t>
  </si>
  <si>
    <t>21.09.2021 09:51:38</t>
  </si>
  <si>
    <t>21.09.2021 12:49:17</t>
  </si>
  <si>
    <t>21.09.2021 09:57:43</t>
  </si>
  <si>
    <t>21.09.2021 10:15:36</t>
  </si>
  <si>
    <t>OTOKENT İM 35-08-A00004_OTOKENT-1 M09_2090484</t>
  </si>
  <si>
    <t>21.09.2021 10:03:25</t>
  </si>
  <si>
    <t>21.09.2021 11:23:00</t>
  </si>
  <si>
    <t>KARABAĞLAR TM 35-01-A00012_GÖZTEPE-1 M02_2310480</t>
  </si>
  <si>
    <t>21.09.2021 10:04:32</t>
  </si>
  <si>
    <t>21.09.2021 10:34:07</t>
  </si>
  <si>
    <t>GÖZTEPE İM 35-01-A00004_TR-1 10.5 K29_2046615</t>
  </si>
  <si>
    <t>21.09.2021 10:04:34</t>
  </si>
  <si>
    <t>21.09.2021 10:16:36</t>
  </si>
  <si>
    <t>ASARLIK DM-2 35-28-M00169_ASARLIK TR-20(DM-2/16) M04_2312331</t>
  </si>
  <si>
    <t>21.09.2021 10:16:13</t>
  </si>
  <si>
    <t>21.09.2021 18:05:17</t>
  </si>
  <si>
    <t>BAHRİBABA İM-DM 35-01-A00014_BAHRİBABA-18/BAHRİBABA-9 K09_60323444</t>
  </si>
  <si>
    <t>21.09.2021 10:22:00</t>
  </si>
  <si>
    <t>21.09.2021 12:00:00</t>
  </si>
  <si>
    <t>ATAKÖY TR-7 35-22-M00177_A_56368741_56368741</t>
  </si>
  <si>
    <t>21.09.2021 10:22:13</t>
  </si>
  <si>
    <t>21.09.2021 13:09:56</t>
  </si>
  <si>
    <t>EŞREFPAŞA İM 35-01-A00002_YAĞHANELER M12_2309052</t>
  </si>
  <si>
    <t>21.09.2021 10:23:16</t>
  </si>
  <si>
    <t>21.09.2021 11:28:32</t>
  </si>
  <si>
    <t>VEZİROĞLU TR-1 45-71-M01034_953216489_953216489</t>
  </si>
  <si>
    <t>21.09.2021 10:23:53</t>
  </si>
  <si>
    <t>21.09.2021 12:02:58</t>
  </si>
  <si>
    <t>21.09.2021 10:24:42</t>
  </si>
  <si>
    <t>21.09.2021 10:41:00</t>
  </si>
  <si>
    <t>İM-1/DM-1/A 35-14-M00313_956643029_956643029</t>
  </si>
  <si>
    <t>21.09.2021 10:25:03</t>
  </si>
  <si>
    <t>21.09.2021 12:50:20</t>
  </si>
  <si>
    <t>TEPECİK KÖPRÜ DM 35-14-M00332_TAŞKENT DM-1 (DOĞANBEY-1 H.H. 477 SOL DEVRE) M15_49833960</t>
  </si>
  <si>
    <t>21.09.2021 10:26:53</t>
  </si>
  <si>
    <t>21.09.2021 10:55:00</t>
  </si>
  <si>
    <t>KARAAĞAÇLI TR-3 45-71-M01083_B_56353028_56353028</t>
  </si>
  <si>
    <t>21.09.2021 10:27:58</t>
  </si>
  <si>
    <t>21.09.2021 11:34:01</t>
  </si>
  <si>
    <t>SARNIÇ İM 35-08-A00005_SARNIÇ-2 K02_2049419</t>
  </si>
  <si>
    <t>21.09.2021 10:28:45</t>
  </si>
  <si>
    <t>21.09.2021 10:30:40</t>
  </si>
  <si>
    <t>SARNIÇ İM 35-08-A00005_SARNIÇ-6 K06_2049281</t>
  </si>
  <si>
    <t>21.09.2021 10:28:56</t>
  </si>
  <si>
    <t>21.09.2021 10:30:21</t>
  </si>
  <si>
    <t>21.09.2021 10:29:07</t>
  </si>
  <si>
    <t>21.09.2021 10:30:00</t>
  </si>
  <si>
    <t>M-1014 35-03-M01014_C_56379092_56379092</t>
  </si>
  <si>
    <t>21.09.2021 12:16:50</t>
  </si>
  <si>
    <t>TR-20 35-27-M00020_98721864_98721864</t>
  </si>
  <si>
    <t>21.09.2021 10:30:28</t>
  </si>
  <si>
    <t>21.09.2021 14:38:24</t>
  </si>
  <si>
    <t>L-145 DALYAN DM 35-18-L00145_HAVACILAR L03_72052182</t>
  </si>
  <si>
    <t>21.09.2021 10:31:21</t>
  </si>
  <si>
    <t>21.09.2021 14:05:08</t>
  </si>
  <si>
    <t>21.09.2021 10:40:11</t>
  </si>
  <si>
    <t>21.09.2021 10:58:56</t>
  </si>
  <si>
    <t>K-1061 35-01-K01061_35-01-K01061_2367953</t>
  </si>
  <si>
    <t>21.09.2021 10:43:12</t>
  </si>
  <si>
    <t>21.09.2021 12:55:53</t>
  </si>
  <si>
    <t>21.09.2021 10:50:40</t>
  </si>
  <si>
    <t>21.09.2021 10:55:26</t>
  </si>
  <si>
    <t>KEMİKLİDERE TR-1 45-80-M00134_D_56386150_56386150</t>
  </si>
  <si>
    <t>21.09.2021 10:55:36</t>
  </si>
  <si>
    <t>21.09.2021 13:08:17</t>
  </si>
  <si>
    <t>K-1906 35-10-K01906_TRAFO K03_48172833</t>
  </si>
  <si>
    <t>21.09.2021 10:58:00</t>
  </si>
  <si>
    <t>21.09.2021 16:19:28</t>
  </si>
  <si>
    <t>21.09.2021 10:58:22</t>
  </si>
  <si>
    <t>21.09.2021 10:58:52</t>
  </si>
  <si>
    <t>RAHMİYE-2 SULAMA TR-10 45-72-M00373_45-72-M00373_2352727</t>
  </si>
  <si>
    <t>21.09.2021 10:59:38</t>
  </si>
  <si>
    <t>21.09.2021 13:12:10</t>
  </si>
  <si>
    <t>APAK TR-1 45-80-M00126_45-80-M00126_2363038</t>
  </si>
  <si>
    <t>21.09.2021 11:07:32</t>
  </si>
  <si>
    <t>21.09.2021 13:23:28</t>
  </si>
  <si>
    <t>HİSARLIK TR-1 35-20-L00467_955212720_955212720</t>
  </si>
  <si>
    <t>21.09.2021 11:11:31</t>
  </si>
  <si>
    <t>21.09.2021 17:56:57</t>
  </si>
  <si>
    <t>DM-1/TR-12 35-13-L00459_946421169_946421169</t>
  </si>
  <si>
    <t>21.09.2021 11:19:07</t>
  </si>
  <si>
    <t>21.09.2021 11:52:50</t>
  </si>
  <si>
    <t>BÜNYAN OSMANİYE TARIMSAL SULAMA TR-1 45-72-L00561_DIREK TIPI TRAFO HUCRESI H01_2066567</t>
  </si>
  <si>
    <t>21.09.2021 11:23:31</t>
  </si>
  <si>
    <t>21.09.2021 14:10:24</t>
  </si>
  <si>
    <t>AŞAĞIKIRIKLAR DM 35-16-M00448_AŞAĞIKIRIKLAR M06_2115970</t>
  </si>
  <si>
    <t>21.09.2021 11:27:48</t>
  </si>
  <si>
    <t>21.09.2021 11:53:13</t>
  </si>
  <si>
    <t>ÇAMLIK DM 35-17-M00173_ADALET-1 M09_66328133</t>
  </si>
  <si>
    <t>21.09.2021 11:28:53</t>
  </si>
  <si>
    <t>21.09.2021 11:31:46</t>
  </si>
  <si>
    <t>M-285 35-14-M00305_943190121_943190121</t>
  </si>
  <si>
    <t>21.09.2021 11:30:49</t>
  </si>
  <si>
    <t>21.09.2021 15:21:48</t>
  </si>
  <si>
    <t>ALOSBİ TM 35-17-A00006_ADALET-1 M09_2310721</t>
  </si>
  <si>
    <t>21.09.2021 11:31:26</t>
  </si>
  <si>
    <t>21.09.2021 11:45:14</t>
  </si>
  <si>
    <t>SANAYİ TR-4 35-14-M00307_A_56357570_56357570</t>
  </si>
  <si>
    <t>21.09.2021 11:36:02</t>
  </si>
  <si>
    <t>21.09.2021 16:37:14</t>
  </si>
  <si>
    <t>BAHRİBABA İM-DM 35-01-A00014_BAHRİBABA-15/BAHRİBABA-4 K07_60323441</t>
  </si>
  <si>
    <t>21.09.2021 11:39:19</t>
  </si>
  <si>
    <t>21.09.2021 12:40:00</t>
  </si>
  <si>
    <t>GÜMÜLDÜR DM 35-25-M00100_DM-4/1 M09_2054418</t>
  </si>
  <si>
    <t>21.09.2021 11:43:46</t>
  </si>
  <si>
    <t>21.09.2021 11:46:20</t>
  </si>
  <si>
    <t>GÜMÜLDÜR M-20 35-25-M00020_GÜMÜLDÜR M-19 M01_72086848</t>
  </si>
  <si>
    <t>21.09.2021 11:45:02</t>
  </si>
  <si>
    <t>21.09.2021 11:47:33</t>
  </si>
  <si>
    <t>K-1051 35-04-K01051_912730668_912730668</t>
  </si>
  <si>
    <t>21.09.2021 11:48:17</t>
  </si>
  <si>
    <t>21.09.2021 13:44:24</t>
  </si>
  <si>
    <t>DM-8/3 45-73-M00095_945669443_945669443</t>
  </si>
  <si>
    <t>21.09.2021 11:56:16</t>
  </si>
  <si>
    <t>21.09.2021 13:05:15</t>
  </si>
  <si>
    <t>K-358 35-04-K00358_912582404_912582404</t>
  </si>
  <si>
    <t>21.09.2021 12:01:12</t>
  </si>
  <si>
    <t>21.09.2021 16:10:30</t>
  </si>
  <si>
    <t>M-1199 35-10-M01199_915043167_915043167</t>
  </si>
  <si>
    <t>21.09.2021 12:16:00</t>
  </si>
  <si>
    <t>21.09.2021 14:29:12</t>
  </si>
  <si>
    <t>TR-2/29 45-83-L00029_955178319_955178319</t>
  </si>
  <si>
    <t>21.09.2021 12:17:34</t>
  </si>
  <si>
    <t>21.09.2021 13:54:05</t>
  </si>
  <si>
    <t>K-1086 35-01-K01086_FUAR İ.M. K01_2119392</t>
  </si>
  <si>
    <t>21.09.2021 12:21:43</t>
  </si>
  <si>
    <t>21.09.2021 12:23:03</t>
  </si>
  <si>
    <t>21.09.2021 15:24:05</t>
  </si>
  <si>
    <t>MURAT DEMİRLER VE ARK.ÖZEL TR 45-71-M01642Ö_44422477_56384653_56384653</t>
  </si>
  <si>
    <t>21.09.2021 12:23:04</t>
  </si>
  <si>
    <t>21.09.2021 14:42:50</t>
  </si>
  <si>
    <t>M-1295 35-02-M01295_99856753_99856753</t>
  </si>
  <si>
    <t>21.09.2021 12:23:19</t>
  </si>
  <si>
    <t>21.09.2021 13:40:24</t>
  </si>
  <si>
    <t>PINARLI TR-9 35-20-M00096_ H_72365255</t>
  </si>
  <si>
    <t>21.09.2021 12:32:00</t>
  </si>
  <si>
    <t>21.09.2021 16:21:48</t>
  </si>
  <si>
    <t>K-3995 35-03-K03995_A_56362591_56362591</t>
  </si>
  <si>
    <t>21.09.2021 12:32:43</t>
  </si>
  <si>
    <t>21.09.2021 20:40:57</t>
  </si>
  <si>
    <t>21.09.2021 12:40:33</t>
  </si>
  <si>
    <t>21.09.2021 12:40:53</t>
  </si>
  <si>
    <t>TR-29 TARİŞ YANI 35-15-M00029_950350564_950350564</t>
  </si>
  <si>
    <t>21.09.2021 12:40:59</t>
  </si>
  <si>
    <t>21.09.2021 15:45:19</t>
  </si>
  <si>
    <t>SÜLEYMANLI TR-2 45-72-L00300_956486902_956486902</t>
  </si>
  <si>
    <t>21.09.2021 12:42:36</t>
  </si>
  <si>
    <t>21.09.2021 14:31:13</t>
  </si>
  <si>
    <t>KÜÇÜKKALE KÖK 35-29-L00036_MEHMETLER L02_2088232</t>
  </si>
  <si>
    <t>21.09.2021 12:46:43</t>
  </si>
  <si>
    <t>21.09.2021 12:47:03</t>
  </si>
  <si>
    <t>K-3515 35-02-K03515_913008813_913008813</t>
  </si>
  <si>
    <t>21.09.2021 12:50:07</t>
  </si>
  <si>
    <t>21.09.2021 14:12:16</t>
  </si>
  <si>
    <t>21.09.2021 12:51:00</t>
  </si>
  <si>
    <t>21.09.2021 15:05:12</t>
  </si>
  <si>
    <t>DM-03/15 45-71-M00537_953173649_953173649</t>
  </si>
  <si>
    <t>21.09.2021 12:55:00</t>
  </si>
  <si>
    <t>21.09.2021 13:52:35</t>
  </si>
  <si>
    <t>21.09.2021 13:12:29</t>
  </si>
  <si>
    <t>21.09.2021 14:14:51</t>
  </si>
  <si>
    <t>M-1131 35-02-M01131_99942997_99942997</t>
  </si>
  <si>
    <t>21.09.2021 13:13:30</t>
  </si>
  <si>
    <t>21.09.2021 17:53:46</t>
  </si>
  <si>
    <t>K-1168 35-01-K01168_910905375_910905375</t>
  </si>
  <si>
    <t>21.09.2021 13:28:14</t>
  </si>
  <si>
    <t>21.09.2021 16:44:24</t>
  </si>
  <si>
    <t>L-252 SİSSUS HASTANE 35-18-L00252_950441369_950441369</t>
  </si>
  <si>
    <t>21.09.2021 13:32:39</t>
  </si>
  <si>
    <t>21.09.2021 14:51:03</t>
  </si>
  <si>
    <t>KUŞÇULAR TR-6 35-19-M00218_956693558_956693558</t>
  </si>
  <si>
    <t>21.09.2021 13:32:41</t>
  </si>
  <si>
    <t>21.09.2021 15:10:24</t>
  </si>
  <si>
    <t>MEDAR TR-5 45-72-L00288_DIREK TIPI TRAFO HUCRESI H01_2110929</t>
  </si>
  <si>
    <t>21.09.2021 13:40:21</t>
  </si>
  <si>
    <t>21.09.2021 15:33:51</t>
  </si>
  <si>
    <t>L-437 ŞEHİTLİK 35-18-L00437_8844522 E03_5940821</t>
  </si>
  <si>
    <t>21.09.2021 13:42:16</t>
  </si>
  <si>
    <t>21.09.2021 17:44:24</t>
  </si>
  <si>
    <t>TR-58 35-30-L00058_955333424_955333424</t>
  </si>
  <si>
    <t>21.09.2021 13:46:17</t>
  </si>
  <si>
    <t>21.09.2021 18:59:05</t>
  </si>
  <si>
    <t>K-2377 35-08-K02377_35-08-K02377_41984556</t>
  </si>
  <si>
    <t>21.09.2021 13:49:36</t>
  </si>
  <si>
    <t>21.09.2021 23:17:27</t>
  </si>
  <si>
    <t>TR-27 35-17-M00027__56353325_56353325</t>
  </si>
  <si>
    <t>21.09.2021 13:53:06</t>
  </si>
  <si>
    <t>21.09.2021 15:17:56</t>
  </si>
  <si>
    <t>M-1384 35-02-M01384_913237221_913237221</t>
  </si>
  <si>
    <t>21.09.2021 13:56:10</t>
  </si>
  <si>
    <t>21.09.2021 17:08:35</t>
  </si>
  <si>
    <t>DOYRANLI TR-1 35-29-L00374_950347197_950347197</t>
  </si>
  <si>
    <t>21.09.2021 13:58:27</t>
  </si>
  <si>
    <t>21.09.2021 17:48:22</t>
  </si>
  <si>
    <t>DAĞISTAN KÖK 35-16-M00186_DAĞISTAN KÖYLER M03_2331409</t>
  </si>
  <si>
    <t>21.09.2021 14:13:03</t>
  </si>
  <si>
    <t>21.09.2021 19:38:46</t>
  </si>
  <si>
    <t>ESKİN TR-2 45-81-M00234_A_56389045_56389045</t>
  </si>
  <si>
    <t>21.09.2021 14:16:17</t>
  </si>
  <si>
    <t>21.09.2021 15:40:38</t>
  </si>
  <si>
    <t>SARNIÇ İM 35-08-A00005_SARNIÇ-19 K18_2052728</t>
  </si>
  <si>
    <t>21.09.2021 14:19:39</t>
  </si>
  <si>
    <t>21.09.2021 14:34:37</t>
  </si>
  <si>
    <t>ARDIÇ MAHALLESİ TR-8 35-21-L00131_ L03_2327207</t>
  </si>
  <si>
    <t>21.09.2021 14:22:59</t>
  </si>
  <si>
    <t>21.09.2021 22:29:27</t>
  </si>
  <si>
    <t>GÖKÇEAHMET TR-1 45-72-L00119_956514723_956514723</t>
  </si>
  <si>
    <t>21.09.2021 14:26:37</t>
  </si>
  <si>
    <t>21.09.2021 18:08:15</t>
  </si>
  <si>
    <t>ARDIÇ MAHALLESİ TR-12 35-21-L00134_MORDOĞAN TR-2 L04_72192661</t>
  </si>
  <si>
    <t>21.09.2021 14:33:23</t>
  </si>
  <si>
    <t>21.09.2021 17:05:12</t>
  </si>
  <si>
    <t>L-336 REİSDERE 35-18-L00336_10831629_56355163_56355163</t>
  </si>
  <si>
    <t>21.09.2021 14:47:02</t>
  </si>
  <si>
    <t>21.09.2021 19:46:57</t>
  </si>
  <si>
    <t>SEYREK TR-7 KÖK 35-28-M00379_945203295_945203295</t>
  </si>
  <si>
    <t>21.09.2021 14:52:14</t>
  </si>
  <si>
    <t>21.09.2021 21:25:02</t>
  </si>
  <si>
    <t>M-436 BUCA KALK.KOOP 35-02-M00436_35-02-M00436_2363528</t>
  </si>
  <si>
    <t>21.09.2021 14:54:33</t>
  </si>
  <si>
    <t>21.09.2021 18:14:58</t>
  </si>
  <si>
    <t>ÇUKURALTI M-37 35-25-M00078_955294950_955294950</t>
  </si>
  <si>
    <t>21.09.2021 15:04:37</t>
  </si>
  <si>
    <t>21.09.2021 16:31:23</t>
  </si>
  <si>
    <t>TR-3 45-78-L00003_953248435_953248435</t>
  </si>
  <si>
    <t>21.09.2021 15:05:44</t>
  </si>
  <si>
    <t>21.09.2021 16:07:54</t>
  </si>
  <si>
    <t>K-4673 35-01-K04673__72410847_72410847</t>
  </si>
  <si>
    <t>21.09.2021 15:07:04</t>
  </si>
  <si>
    <t>21.09.2021 16:07:10</t>
  </si>
  <si>
    <t>21.09.2021 15:09:03</t>
  </si>
  <si>
    <t>21.09.2021 15:18:49</t>
  </si>
  <si>
    <t>K-3102 35-04-K03102_912215932_912215932</t>
  </si>
  <si>
    <t>21.09.2021 15:18:00</t>
  </si>
  <si>
    <t>21.09.2021 16:02:26</t>
  </si>
  <si>
    <t>DM-11/05 (TR-39) 45-71-M00283_B_60983896_60983896</t>
  </si>
  <si>
    <t>21.09.2021 15:22:49</t>
  </si>
  <si>
    <t>21.09.2021 19:44:20</t>
  </si>
  <si>
    <t>URLA TM-1 35-19-A00004_HatBaşıAyırıcı_53134090 M07_53134090</t>
  </si>
  <si>
    <t>21.09.2021 15:22:53</t>
  </si>
  <si>
    <t>21.09.2021 17:55:13</t>
  </si>
  <si>
    <t>M-2600 35-01-M02600_C 1C_5863766</t>
  </si>
  <si>
    <t>21.09.2021 15:29:56</t>
  </si>
  <si>
    <t>21.09.2021 16:52:16</t>
  </si>
  <si>
    <t>21.09.2021 15:36:01</t>
  </si>
  <si>
    <t>21.09.2021 16:47:14</t>
  </si>
  <si>
    <t>K-525 35-04-K00525_C C2B_5787184</t>
  </si>
  <si>
    <t>21.09.2021 15:39:50</t>
  </si>
  <si>
    <t>21.09.2021 17:02:47</t>
  </si>
  <si>
    <t>K-3848 35-04-K03848_913466612_913466612</t>
  </si>
  <si>
    <t>21.09.2021 15:46:53</t>
  </si>
  <si>
    <t>21.09.2021 17:23:23</t>
  </si>
  <si>
    <t>MAVİKÖŞE TR-4 35-17-M00228_950304143_950304143</t>
  </si>
  <si>
    <t>21.09.2021 15:58:28</t>
  </si>
  <si>
    <t>21.09.2021 17:56:27</t>
  </si>
  <si>
    <t>L-281 35-18-L00281_950460501_950460501</t>
  </si>
  <si>
    <t>21.09.2021 16:07:25</t>
  </si>
  <si>
    <t>21.09.2021 22:51:45</t>
  </si>
  <si>
    <t>HIRKALI TR-1 45-74-M00229_945595124_945595124</t>
  </si>
  <si>
    <t>21.09.2021 16:12:26</t>
  </si>
  <si>
    <t>21.09.2021 18:56:10</t>
  </si>
  <si>
    <t>L-318 DİKİLİ BELEDİYESİ 35-30-L00318_955334432_955334432</t>
  </si>
  <si>
    <t>21.09.2021 16:12:39</t>
  </si>
  <si>
    <t>21.09.2021 21:23:27</t>
  </si>
  <si>
    <t>ZEYTİNALAN İM 35-19-A00002_KEKLİKTEPE M10_2052153</t>
  </si>
  <si>
    <t>21.09.2021 16:15:30</t>
  </si>
  <si>
    <t>21.09.2021 16:21:41</t>
  </si>
  <si>
    <t>DM-14/16-A 45-71-M00552_953240556_953240556</t>
  </si>
  <si>
    <t>21.09.2021 16:19:00</t>
  </si>
  <si>
    <t>21.09.2021 17:34:00</t>
  </si>
  <si>
    <t>AHMETLİ İM 45-84-A00001_ŞEHİR-1 L14_2314540</t>
  </si>
  <si>
    <t>21.09.2021 16:23:13</t>
  </si>
  <si>
    <t>21.09.2021 16:35:28</t>
  </si>
  <si>
    <t>K-908 35-04-K00908_99380913_99380913</t>
  </si>
  <si>
    <t>21.09.2021 16:23:55</t>
  </si>
  <si>
    <t>21.09.2021 18:25:10</t>
  </si>
  <si>
    <t>AHMETLİ TR-3 45-84-L00003_45-84-L00003_2367526</t>
  </si>
  <si>
    <t>21.09.2021 16:31:22</t>
  </si>
  <si>
    <t>21.09.2021 17:23:03</t>
  </si>
  <si>
    <t>LOKMANKUYU KÖK 35-15-L00903_48738062_56373084_56373084</t>
  </si>
  <si>
    <t>21.09.2021 16:34:22</t>
  </si>
  <si>
    <t>21.09.2021 18:05:03</t>
  </si>
  <si>
    <t>K-3956 35-03-K03956__72372715_72372715</t>
  </si>
  <si>
    <t>21.09.2021 16:38:50</t>
  </si>
  <si>
    <t>21.09.2021 18:53:05</t>
  </si>
  <si>
    <t>UZUNBURUN TR-1 45-71-M01048_43155909_56388512_56388512</t>
  </si>
  <si>
    <t>21.09.2021 16:39:31</t>
  </si>
  <si>
    <t>21.09.2021 19:42:58</t>
  </si>
  <si>
    <t>GÖKÇEAĞIL TR-1 35-30-L00139_C_56400715_56400715</t>
  </si>
  <si>
    <t>21.09.2021 16:42:15</t>
  </si>
  <si>
    <t>21.09.2021 19:09:32</t>
  </si>
  <si>
    <t>KABAÇINAR TR-2 45-83-L00286_D_56399422_56399422</t>
  </si>
  <si>
    <t>21.09.2021 16:48:00</t>
  </si>
  <si>
    <t>21.09.2021 18:52:38</t>
  </si>
  <si>
    <t>21.09.2021 16:53:33</t>
  </si>
  <si>
    <t>21.09.2021 16:54:03</t>
  </si>
  <si>
    <t>DM-2/2 ESKİ KUYUYANI 35-18-L00583_950454504_950454504</t>
  </si>
  <si>
    <t>21.09.2021 16:53:48</t>
  </si>
  <si>
    <t>21.09.2021 20:20:23</t>
  </si>
  <si>
    <t>HATUNDERE DM 35-28-M00862_CEZAEVİ ÇIKIŞ M08_62637190</t>
  </si>
  <si>
    <t>21.09.2021 16:54:23</t>
  </si>
  <si>
    <t>21.09.2021 19:02:57</t>
  </si>
  <si>
    <t>L-252 SİSSUS HASTANE 35-18-L00252_7491603_56368442_56368442</t>
  </si>
  <si>
    <t>21.09.2021 17:02:12</t>
  </si>
  <si>
    <t>21.09.2021 20:59:04</t>
  </si>
  <si>
    <t>M-13 GERMİYAN 35-18-M00184_962695545_962695545</t>
  </si>
  <si>
    <t>21.09.2021 17:02:49</t>
  </si>
  <si>
    <t>22.09.2021 00:28:35</t>
  </si>
  <si>
    <t>SULUDERE MUSLUK TR-5 35-31-L00122_948004000_948004000</t>
  </si>
  <si>
    <t>21.09.2021 17:04:10</t>
  </si>
  <si>
    <t>21.09.2021 18:40:31</t>
  </si>
  <si>
    <t>TR-2/82 BARIŞ MANÇO KÖK 45-83-L00082_TURGUTLU İM GİRİŞ L02_61336404</t>
  </si>
  <si>
    <t>21.09.2021 17:05:23</t>
  </si>
  <si>
    <t>21.09.2021 18:22:31</t>
  </si>
  <si>
    <t>K-1717 35-03-K01717_D_56366488_56366488</t>
  </si>
  <si>
    <t>21.09.2021 17:08:06</t>
  </si>
  <si>
    <t>21.09.2021 22:21:30</t>
  </si>
  <si>
    <t>21.09.2021 17:09:33</t>
  </si>
  <si>
    <t>21.09.2021 17:11:06</t>
  </si>
  <si>
    <t>DM-1/TR-12 35-13-L00459_946421159_946421159</t>
  </si>
  <si>
    <t>21.09.2021 17:09:45</t>
  </si>
  <si>
    <t>21.09.2021 18:01:18</t>
  </si>
  <si>
    <t>CAFERBEY KÖK 45-78-L00231_HatBaşıAyırıcı_53139509 L04_53139509</t>
  </si>
  <si>
    <t>21.09.2021 17:15:34</t>
  </si>
  <si>
    <t>21.09.2021 18:22:56</t>
  </si>
  <si>
    <t>21.09.2021 17:19:39</t>
  </si>
  <si>
    <t>21.09.2021 19:09:30</t>
  </si>
  <si>
    <t>KAYMAKÇI TR-18 35-15-M00252_35-15-M00252_67038445</t>
  </si>
  <si>
    <t>21.09.2021 17:23:00</t>
  </si>
  <si>
    <t>21.09.2021 18:02:59</t>
  </si>
  <si>
    <t>YOLÜSTÜ İM 35-15-A00002_KAVAKKUYU M04_2074354</t>
  </si>
  <si>
    <t>21.09.2021 17:26:20</t>
  </si>
  <si>
    <t>21.09.2021 18:37:00</t>
  </si>
  <si>
    <t>K-1871 35-09-K01871_C_56380183_56380183</t>
  </si>
  <si>
    <t>21.09.2021 17:32:48</t>
  </si>
  <si>
    <t>21.09.2021 18:38:06</t>
  </si>
  <si>
    <t>YEŞİLYAYLA TR-12 AHATLAR 45-77-M00134_A_56356752_56356752</t>
  </si>
  <si>
    <t>21.09.2021 17:37:16</t>
  </si>
  <si>
    <t>21.09.2021 18:41:15</t>
  </si>
  <si>
    <t>BÜNYAN OSMANİYE TR-1 45-72-L00444_B_56390536_56390536</t>
  </si>
  <si>
    <t>21.09.2021 17:51:04</t>
  </si>
  <si>
    <t>21.09.2021 18:59:02</t>
  </si>
  <si>
    <t>AKKÖY TR-1 45-83-M00394_45-83-M00394_2357204</t>
  </si>
  <si>
    <t>21.09.2021 17:56:19</t>
  </si>
  <si>
    <t>21.09.2021 19:18:59</t>
  </si>
  <si>
    <t>TR-114 35-16-L00114_953354329_953354329</t>
  </si>
  <si>
    <t>21.09.2021 18:05:40</t>
  </si>
  <si>
    <t>21.09.2021 19:59:16</t>
  </si>
  <si>
    <t>İNECİK TR-1 35-21-L00121_B_56373640_56373640</t>
  </si>
  <si>
    <t>21.09.2021 18:11:39</t>
  </si>
  <si>
    <t>21.09.2021 23:16:23</t>
  </si>
  <si>
    <t>SELENDİ DM 45-81-M00001_HatBaşıAyırıcı_53134869 M14_53134869</t>
  </si>
  <si>
    <t>21.09.2021 18:16:45</t>
  </si>
  <si>
    <t>21.09.2021 19:57:11</t>
  </si>
  <si>
    <t>21.09.2021 18:18:53</t>
  </si>
  <si>
    <t>21.09.2021 19:26:39</t>
  </si>
  <si>
    <t>M-1131 35-02-M01131_912558368_912558368</t>
  </si>
  <si>
    <t>21.09.2021 18:23:46</t>
  </si>
  <si>
    <t>21.09.2021 19:43:40</t>
  </si>
  <si>
    <t>EROĞLU TR-2 45-72-L00370_C_56393073_56393073</t>
  </si>
  <si>
    <t>21.09.2021 18:29:07</t>
  </si>
  <si>
    <t>21.09.2021 19:37:42</t>
  </si>
  <si>
    <t>M-994 35-03-M00994_A_56372159_56372159</t>
  </si>
  <si>
    <t>21.09.2021 18:31:03</t>
  </si>
  <si>
    <t>21.09.2021 19:28:21</t>
  </si>
  <si>
    <t>L-404 35-18-L00404_950467480_950467480</t>
  </si>
  <si>
    <t>21.09.2021 18:38:38</t>
  </si>
  <si>
    <t>21.09.2021 22:08:54</t>
  </si>
  <si>
    <t>UMMANDERESİ TR-2 45-75-M00074_45-75-M00074_2352692</t>
  </si>
  <si>
    <t>21.09.2021 18:42:30</t>
  </si>
  <si>
    <t>21.09.2021 19:38:34</t>
  </si>
  <si>
    <t>M-436 BUCA KALK.KOOP 35-02-M00436_B B1B_5819243</t>
  </si>
  <si>
    <t>21.09.2021 18:45:17</t>
  </si>
  <si>
    <t>22.09.2021 00:58:45</t>
  </si>
  <si>
    <t>M-1241 35-01-M01241_911467702_911467702</t>
  </si>
  <si>
    <t>21.09.2021 18:48:15</t>
  </si>
  <si>
    <t>21.09.2021 20:12:40</t>
  </si>
  <si>
    <t>TEKBIÇAKLAR TR-2 35-31-L00243_956576449_956576449</t>
  </si>
  <si>
    <t>21.09.2021 18:48:57</t>
  </si>
  <si>
    <t>21.09.2021 20:13:02</t>
  </si>
  <si>
    <t>21.09.2021 18:51:00</t>
  </si>
  <si>
    <t>21.09.2021 20:49:56</t>
  </si>
  <si>
    <t>BAHADIR KÖYÜ TR-1 45-80-M00159_956547250_956547250</t>
  </si>
  <si>
    <t>21.09.2021 18:54:00</t>
  </si>
  <si>
    <t>21.09.2021 20:45:27</t>
  </si>
  <si>
    <t>UZUNKÖY TR-1 35-31-L00144_A_72255945_72255945</t>
  </si>
  <si>
    <t>21.09.2021 18:54:44</t>
  </si>
  <si>
    <t>21.09.2021 20:23:38</t>
  </si>
  <si>
    <t>TR-2/5 45-72-L00005_957974988_957974988</t>
  </si>
  <si>
    <t>21.09.2021 18:55:29</t>
  </si>
  <si>
    <t>21.09.2021 20:05:32</t>
  </si>
  <si>
    <t>DM-2/4 35-26-M00826__56369028_56369028</t>
  </si>
  <si>
    <t>21.09.2021 19:03:18</t>
  </si>
  <si>
    <t>21.09.2021 19:45:03</t>
  </si>
  <si>
    <t>KÜÇÜKKEMERDERE KÜPALAN 35-29-L00308_B_56395282_56395282</t>
  </si>
  <si>
    <t>21.09.2021 19:16:15</t>
  </si>
  <si>
    <t>21.09.2021 22:53:16</t>
  </si>
  <si>
    <t>MEHMET DEMİRCİOĞLU SULAMA GRUBU 35-29-M00214_955214410_955214410</t>
  </si>
  <si>
    <t>21.09.2021 19:30:28</t>
  </si>
  <si>
    <t>21.09.2021 22:22:04</t>
  </si>
  <si>
    <t>TR-78 HULUSİ İZLEYEN GRB. 35-15-M00078_A_56371780_56371780</t>
  </si>
  <si>
    <t>21.09.2021 19:33:14</t>
  </si>
  <si>
    <t>21.09.2021 21:07:35</t>
  </si>
  <si>
    <t>KOCAKORU TR-1 45-71-M01490_953245583_953245583</t>
  </si>
  <si>
    <t>21.09.2021 19:40:00</t>
  </si>
  <si>
    <t>21.09.2021 21:16:12</t>
  </si>
  <si>
    <t>KERİMAĞA ORTAKÖY TR-2 45-78-M00786_49188941_56405618_56405618</t>
  </si>
  <si>
    <t>21.09.2021 19:47:39</t>
  </si>
  <si>
    <t>21.09.2021 23:29:31</t>
  </si>
  <si>
    <t>DURASILLI TR-1 45-71-M01708_953192487_953192487</t>
  </si>
  <si>
    <t>21.09.2021 20:02:01</t>
  </si>
  <si>
    <t>21.09.2021 23:13:24</t>
  </si>
  <si>
    <t>TR-14 35-16-L00014_954713331_954713331</t>
  </si>
  <si>
    <t>21.09.2021 20:04:08</t>
  </si>
  <si>
    <t>21.09.2021 21:46:24</t>
  </si>
  <si>
    <t>GİRELLİ TR-1 45-73-M00758_944471296_944471296</t>
  </si>
  <si>
    <t>21.09.2021 20:19:00</t>
  </si>
  <si>
    <t>21.09.2021 22:28:26</t>
  </si>
  <si>
    <t>M-2913 35-01-M02913_911273176_911273176</t>
  </si>
  <si>
    <t>21.09.2021 20:19:35</t>
  </si>
  <si>
    <t>21.09.2021 21:58:22</t>
  </si>
  <si>
    <t>PEŞREFLİ  TR-1 35-29-L00450__72569549_72569549</t>
  </si>
  <si>
    <t>21.09.2021 20:20:13</t>
  </si>
  <si>
    <t>21.09.2021 22:37:20</t>
  </si>
  <si>
    <t>TR-1/44 45-72-M00044_A_56390332_56390332</t>
  </si>
  <si>
    <t>21.09.2021 20:28:15</t>
  </si>
  <si>
    <t>21.09.2021 22:19:42</t>
  </si>
  <si>
    <t>AHMET ÜLKÜ GRUP SULAMA 35-15-M00166_915015339_915015339</t>
  </si>
  <si>
    <t>21.09.2021 20:33:53</t>
  </si>
  <si>
    <t>21.09.2021 21:50:20</t>
  </si>
  <si>
    <t>L-336 REİSDERE 35-18-L00336_950461662_950461662</t>
  </si>
  <si>
    <t>21.09.2021 20:35:18</t>
  </si>
  <si>
    <t>21.09.2021 23:53:41</t>
  </si>
  <si>
    <t>TR-3 (KÖPRÜBAŞI KABİN) 35-32-L00003_A_56391793_56391793</t>
  </si>
  <si>
    <t>21.09.2021 20:41:16</t>
  </si>
  <si>
    <t>21.09.2021 22:40:34</t>
  </si>
  <si>
    <t>L-49 SAYKOP 35-14-L00049_956654674_956654674</t>
  </si>
  <si>
    <t>21.09.2021 20:50:16</t>
  </si>
  <si>
    <t>21.09.2021 21:40:25</t>
  </si>
  <si>
    <t>GÜNEY DM 45-83-L00130_ÇATAL L05_2096783</t>
  </si>
  <si>
    <t>21.09.2021 20:52:43</t>
  </si>
  <si>
    <t>21.09.2021 21:09:00</t>
  </si>
  <si>
    <t>21.09.2021 21:10:00</t>
  </si>
  <si>
    <t>ZEYTİNALAN İM 35-19-A00002_GÜZELBAHÇE-2 ÇIKIŞ (İSTİKLAL) M11_2052313</t>
  </si>
  <si>
    <t>21.09.2021 21:08:26</t>
  </si>
  <si>
    <t>21.09.2021 21:18:00</t>
  </si>
  <si>
    <t>M-996 35-03-M00996_910416287_910416287</t>
  </si>
  <si>
    <t>21.09.2021 21:21:56</t>
  </si>
  <si>
    <t>22.09.2021 01:15:53</t>
  </si>
  <si>
    <t>TR-114 35-16-L00114_953347971_953347971</t>
  </si>
  <si>
    <t>21.09.2021 21:37:13</t>
  </si>
  <si>
    <t>21.09.2021 22:46:06</t>
  </si>
  <si>
    <t>TR-141 35-16-L00141_47581930_56355407_56355407</t>
  </si>
  <si>
    <t>21.09.2021 21:49:04</t>
  </si>
  <si>
    <t>21.09.2021 23:30:58</t>
  </si>
  <si>
    <t>DEREKÖY KÖK 45-77-L00290_KULA İM L07_2035832</t>
  </si>
  <si>
    <t>21.09.2021 21:56:43</t>
  </si>
  <si>
    <t>21.09.2021 21:57:43</t>
  </si>
  <si>
    <t>DEREKÖY MANAKLAR TR 45-77-L00305_B_56384385_56384385</t>
  </si>
  <si>
    <t>21.09.2021 22:05:41</t>
  </si>
  <si>
    <t>21.09.2021 23:47:31</t>
  </si>
  <si>
    <t>KUŞÇUBURUN-1 35-26-M00536_956603425_956603425</t>
  </si>
  <si>
    <t>21.09.2021 22:24:47</t>
  </si>
  <si>
    <t>21.09.2021 23:53:32</t>
  </si>
  <si>
    <t>DM-14/11 45-71-M00561_953208708_953208708</t>
  </si>
  <si>
    <t>21.09.2021 22:25:05</t>
  </si>
  <si>
    <t>21.09.2021 23:40:30</t>
  </si>
  <si>
    <t>BAHÇELİ TR-2 45-73-M00433_945653734_945653734</t>
  </si>
  <si>
    <t>21.09.2021 23:04:26</t>
  </si>
  <si>
    <t>21.09.2021 23:56:39</t>
  </si>
  <si>
    <t>K-4306 35-09-K04306_97716969_97716969</t>
  </si>
  <si>
    <t>21.09.2021 23:12:46</t>
  </si>
  <si>
    <t>22.09.2021 00:13:05</t>
  </si>
  <si>
    <t>K-1168 35-01-K01168_910635816_910635816</t>
  </si>
  <si>
    <t>21.09.2021 23:25:00</t>
  </si>
  <si>
    <t>22.09.2021 01:56:42</t>
  </si>
  <si>
    <t>K-869 35-04-K00869_99435488_99435488</t>
  </si>
  <si>
    <t>21.09.2021 23:26:32</t>
  </si>
  <si>
    <t>22.09.2021 01:01:52</t>
  </si>
  <si>
    <t>K-2377 35-08-K02377_A_56383347_56383347</t>
  </si>
  <si>
    <t>21.09.2021 23:45:00</t>
  </si>
  <si>
    <t>22.09.2021 02:24:27</t>
  </si>
  <si>
    <t>KIZILCAOVA TR-2 35-20-L00171_7747772_56377081_56377081</t>
  </si>
  <si>
    <t>21.09.2021 23:45:48</t>
  </si>
  <si>
    <t>22.09.2021 01:10:43</t>
  </si>
  <si>
    <t>TR-141 35-16-L00141_953317410_953317410</t>
  </si>
  <si>
    <t>21.09.2021 23:53:50</t>
  </si>
  <si>
    <t>22.09.2021 02:47:44</t>
  </si>
  <si>
    <t>KORUBAŞI TR-2 45-75-M00367_945620935_945620935</t>
  </si>
  <si>
    <t>22.09.2021 00:30:08</t>
  </si>
  <si>
    <t>22.09.2021 01:50:10</t>
  </si>
  <si>
    <t>22.09.2021 01:02:35</t>
  </si>
  <si>
    <t>22.09.2021 01:26:00</t>
  </si>
  <si>
    <t>ALAÇATI TM 35-18-A00005_TR-A M20_2308551</t>
  </si>
  <si>
    <t>22.09.2021 01:05:44</t>
  </si>
  <si>
    <t>22.09.2021 01:35:52</t>
  </si>
  <si>
    <t>K-4197 35-02-K04197_35-02-K04197_2361578</t>
  </si>
  <si>
    <t>22.09.2021 01:06:27</t>
  </si>
  <si>
    <t>22.09.2021 01:25:22</t>
  </si>
  <si>
    <t>K-4138 35-01-K04138_K-4537 K01_48413769</t>
  </si>
  <si>
    <t>22.09.2021 01:30:00</t>
  </si>
  <si>
    <t>22.09.2021 01:34:44</t>
  </si>
  <si>
    <t>TOYGAR TR-2 45-73-M00237_45-73-M00237_2354172</t>
  </si>
  <si>
    <t>22.09.2021 02:00:07</t>
  </si>
  <si>
    <t>22.09.2021 05:58:41</t>
  </si>
  <si>
    <t>K-4405 35-02-K04405_K-286 K02_2119987</t>
  </si>
  <si>
    <t>22.09.2021 02:33:42</t>
  </si>
  <si>
    <t>22.09.2021 02:35:12</t>
  </si>
  <si>
    <t>K-4732 35-07-K04732_35-07-K04732_2368981</t>
  </si>
  <si>
    <t>22.09.2021 02:42:35</t>
  </si>
  <si>
    <t>22.09.2021 03:51:22</t>
  </si>
  <si>
    <t>K-255 35-02-K00255_K-3577 K02_2060501</t>
  </si>
  <si>
    <t>22.09.2021 02:48:30</t>
  </si>
  <si>
    <t>22.09.2021 03:33:23</t>
  </si>
  <si>
    <t>22.09.2021 02:54:13</t>
  </si>
  <si>
    <t>22.09.2021 03:47:38</t>
  </si>
  <si>
    <t>SOMA KÖYLER DM-2 45-82-M00125_BERGAMA M02_2035736</t>
  </si>
  <si>
    <t>22.09.2021 03:26:43</t>
  </si>
  <si>
    <t>22.09.2021 03:56:47</t>
  </si>
  <si>
    <t>SOMA TR-16/4 45-82-M00096_TR-3 M03_72189663</t>
  </si>
  <si>
    <t>22.09.2021 04:04:57</t>
  </si>
  <si>
    <t>22.09.2021 06:58:09</t>
  </si>
  <si>
    <t>OVACIK TR-5 35-31-L00146_47821886_56352421_56352421</t>
  </si>
  <si>
    <t>22.09.2021 05:54:37</t>
  </si>
  <si>
    <t>22.09.2021 08:38:02</t>
  </si>
  <si>
    <t>OVAKENT TR-6 35-15-L00586_35-15-L00586_2366044</t>
  </si>
  <si>
    <t>22.09.2021 06:26:51</t>
  </si>
  <si>
    <t>22.09.2021 07:28:59</t>
  </si>
  <si>
    <t>22.09.2021 06:53:27</t>
  </si>
  <si>
    <t>22.09.2021 07:34:09</t>
  </si>
  <si>
    <t>22.09.2021 06:53:47</t>
  </si>
  <si>
    <t>22.09.2021 07:05:00</t>
  </si>
  <si>
    <t>22.09.2021 06:54:04</t>
  </si>
  <si>
    <t>22.09.2021 07:04:00</t>
  </si>
  <si>
    <t>ALAÇATI İM 35-18-A00002_TR-2 34500 ÇIKIŞ M12_2052446</t>
  </si>
  <si>
    <t>22.09.2021 07:06:29</t>
  </si>
  <si>
    <t>22.09.2021 07:10:45</t>
  </si>
  <si>
    <t>ALAÇATI İM 35-18-A00002_TR-1 34500 M04_2052581</t>
  </si>
  <si>
    <t>22.09.2021 07:06:41</t>
  </si>
  <si>
    <t>22.09.2021 07:09:38</t>
  </si>
  <si>
    <t>KORUBAŞI TR-1 45-75-M00240_945618048_945618048</t>
  </si>
  <si>
    <t>22.09.2021 07:14:14</t>
  </si>
  <si>
    <t>22.09.2021 08:34:39</t>
  </si>
  <si>
    <t>22.09.2021 07:14:55</t>
  </si>
  <si>
    <t>22.09.2021 08:00:36</t>
  </si>
  <si>
    <t>KAVAKYERİ TR-1 45-86-M00103_B_56405247_56405247</t>
  </si>
  <si>
    <t>22.09.2021 07:17:25</t>
  </si>
  <si>
    <t>22.09.2021 09:29:52</t>
  </si>
  <si>
    <t>TR-78/1 45-83-L00305_955139995_955139995</t>
  </si>
  <si>
    <t>22.09.2021 07:23:32</t>
  </si>
  <si>
    <t>22.09.2021 09:40:54</t>
  </si>
  <si>
    <t>22.09.2021 07:32:51</t>
  </si>
  <si>
    <t>22.09.2021 08:12:04</t>
  </si>
  <si>
    <t>M-2760(YATIRIM REZERVE) 35-10-M02760_ M02_72853566</t>
  </si>
  <si>
    <t>22.09.2021 07:35:27</t>
  </si>
  <si>
    <t>22.09.2021 08:05:37</t>
  </si>
  <si>
    <t>22.09.2021 07:44:21</t>
  </si>
  <si>
    <t>22.09.2021 17:39:53</t>
  </si>
  <si>
    <t>22.09.2021 07:59:17</t>
  </si>
  <si>
    <t>22.09.2021 08:33:51</t>
  </si>
  <si>
    <t>KOYUNDERE DM 35-28-M00165_KOYUNDERE TR-13 M05_66524558</t>
  </si>
  <si>
    <t>22.09.2021 08:06:14</t>
  </si>
  <si>
    <t>22.09.2021 08:47:14</t>
  </si>
  <si>
    <t>L-349 35-18-L00349_950456010_950456010</t>
  </si>
  <si>
    <t>22.09.2021 08:07:34</t>
  </si>
  <si>
    <t>22.09.2021 10:48:21</t>
  </si>
  <si>
    <t>IŞIKLAR TR-1 35-29-L00088_B_56360639_56360639</t>
  </si>
  <si>
    <t>22.09.2021 08:08:06</t>
  </si>
  <si>
    <t>22.09.2021 08:35:13</t>
  </si>
  <si>
    <t>TR-2/81-1 45-83-L00503_955139674_955139674</t>
  </si>
  <si>
    <t>22.09.2021 08:13:29</t>
  </si>
  <si>
    <t>22.09.2021 09:21:28</t>
  </si>
  <si>
    <t>TR-112 35-15-M00112_48890051_56366513_56366513</t>
  </si>
  <si>
    <t>22.09.2021 08:16:04</t>
  </si>
  <si>
    <t>22.09.2021 11:42:08</t>
  </si>
  <si>
    <t>22.09.2021 08:22:37</t>
  </si>
  <si>
    <t>22.09.2021 08:24:23</t>
  </si>
  <si>
    <t>22.09.2021 08:25:54</t>
  </si>
  <si>
    <t>22.09.2021 08:27:34</t>
  </si>
  <si>
    <t>22.09.2021 08:35:00</t>
  </si>
  <si>
    <t>22.09.2021 14:46:00</t>
  </si>
  <si>
    <t>TAHTALI TM 35-22-A00001_HatBaşıAyırıcı_66072705 M17_66072705</t>
  </si>
  <si>
    <t>22.09.2021 08:35:58</t>
  </si>
  <si>
    <t>22.09.2021 12:25:24</t>
  </si>
  <si>
    <t>22.09.2021 08:37:00</t>
  </si>
  <si>
    <t>22.09.2021 08:43:00</t>
  </si>
  <si>
    <t>M-2165 35-09-M02165_M-403 M04_47239823</t>
  </si>
  <si>
    <t>22.09.2021 08:40:00</t>
  </si>
  <si>
    <t>22.09.2021 10:29:40</t>
  </si>
  <si>
    <t>SELÇİKLİ TR-1 45-72-L00163__72373614_72373614</t>
  </si>
  <si>
    <t>22.09.2021 08:41:53</t>
  </si>
  <si>
    <t>22.09.2021 10:20:24</t>
  </si>
  <si>
    <t>K-724 35-01-K00724_DAĞITIM TRAFOSU M03_66521262</t>
  </si>
  <si>
    <t>22.09.2021 08:44:14</t>
  </si>
  <si>
    <t>22.09.2021 16:53:59</t>
  </si>
  <si>
    <t>ÖRNEKKÖY TR4 35-27-L00129_912529855_912529855</t>
  </si>
  <si>
    <t>22.09.2021 08:45:36</t>
  </si>
  <si>
    <t>22.09.2021 10:24:44</t>
  </si>
  <si>
    <t>CEVİZALAN TR-1 35-15-L01021_35-15-L01021_2365055</t>
  </si>
  <si>
    <t>22.09.2021 08:51:00</t>
  </si>
  <si>
    <t>22.09.2021 15:12:14</t>
  </si>
  <si>
    <t>K-2377 35-08-K02377_911940444_911940444</t>
  </si>
  <si>
    <t>22.09.2021 08:51:49</t>
  </si>
  <si>
    <t>22.09.2021 10:13:38</t>
  </si>
  <si>
    <t>KAYMAKÇI TR-36 35-15-L00230_C_56406855_56406855</t>
  </si>
  <si>
    <t>22.09.2021 08:52:00</t>
  </si>
  <si>
    <t>22.09.2021 10:26:50</t>
  </si>
  <si>
    <t>22.09.2021 08:57:17</t>
  </si>
  <si>
    <t>22.09.2021 17:12:48</t>
  </si>
  <si>
    <t>TR-30 35-16-L00030_35-16-L00030_2347343</t>
  </si>
  <si>
    <t>22.09.2021 09:00:16</t>
  </si>
  <si>
    <t>22.09.2021 09:57:54</t>
  </si>
  <si>
    <t>SOMA TR-19 45-82-M00019_A_56401867_56401867</t>
  </si>
  <si>
    <t>22.09.2021 09:00:48</t>
  </si>
  <si>
    <t>22.09.2021 09:51:55</t>
  </si>
  <si>
    <t>BELEVİ İM 35-13-A00002_TR A M03_2314106</t>
  </si>
  <si>
    <t>22.09.2021 09:01:58</t>
  </si>
  <si>
    <t>22.09.2021 09:18:58</t>
  </si>
  <si>
    <t>22.09.2021 09:06:37</t>
  </si>
  <si>
    <t>22.09.2021 17:14:38</t>
  </si>
  <si>
    <t>22.09.2021 09:10:14</t>
  </si>
  <si>
    <t>22.09.2021 12:13:21</t>
  </si>
  <si>
    <t>22.09.2021 09:17:00</t>
  </si>
  <si>
    <t>22.09.2021 11:00:58</t>
  </si>
  <si>
    <t>ÇIRPI TR-1-2/3 35-20-M00008_ÇIRPI İM M02_66684197</t>
  </si>
  <si>
    <t>22.09.2021 09:19:23</t>
  </si>
  <si>
    <t>22.09.2021 16:02:14</t>
  </si>
  <si>
    <t>K-3726 35-02-K03726_K-1755 K01_2073601</t>
  </si>
  <si>
    <t>22.09.2021 09:22:14</t>
  </si>
  <si>
    <t>22.09.2021 17:33:48</t>
  </si>
  <si>
    <t>DEMİRKÖPRÜ TM 45-78-A00005_HatBaşıAyırıcı_53139462 M05_53139462</t>
  </si>
  <si>
    <t>22.09.2021 09:23:00</t>
  </si>
  <si>
    <t>22.09.2021 10:32:38</t>
  </si>
  <si>
    <t>ASARLIK TR-4 35-28-M00179_953378635_953378635</t>
  </si>
  <si>
    <t>22.09.2021 09:26:53</t>
  </si>
  <si>
    <t>22.09.2021 14:18:33</t>
  </si>
  <si>
    <t>SOMA TR-19 45-82-M00019_45-82-M00019_2369957</t>
  </si>
  <si>
    <t>22.09.2021 09:30:11</t>
  </si>
  <si>
    <t>22.09.2021 11:11:00</t>
  </si>
  <si>
    <t>AKÇAPINAR KÖK 45-83-L00131_DERBENT İM-DM L03_72176474</t>
  </si>
  <si>
    <t>22.09.2021 09:31:14</t>
  </si>
  <si>
    <t>22.09.2021 12:43:10</t>
  </si>
  <si>
    <t>22.09.2021 09:32:00</t>
  </si>
  <si>
    <t>22.09.2021 16:57:00</t>
  </si>
  <si>
    <t>ÇAMLICA KÖK 45-81-M00048_ÇERİPAŞA M02_71996192</t>
  </si>
  <si>
    <t>22.09.2021 09:35:44</t>
  </si>
  <si>
    <t>22.09.2021 09:45:34</t>
  </si>
  <si>
    <t>SÜLEYMANLI TR-2 45-72-L00300_956487401_956487401</t>
  </si>
  <si>
    <t>22.09.2021 09:42:15</t>
  </si>
  <si>
    <t>22.09.2021 10:45:16</t>
  </si>
  <si>
    <t>L-310 35-18-L00310_95000465194_95000465194</t>
  </si>
  <si>
    <t>22.09.2021 09:47:40</t>
  </si>
  <si>
    <t>22.09.2021 12:00:49</t>
  </si>
  <si>
    <t>KIRKÖY TOPRAKLIK TR-11 35-31-L00473_956594336_956594336</t>
  </si>
  <si>
    <t>22.09.2021 09:48:00</t>
  </si>
  <si>
    <t>22.09.2021 10:11:25</t>
  </si>
  <si>
    <t>TAHİR ÇAKAN SULAMA GRUBU 35-29-M00254_955210363_955210363</t>
  </si>
  <si>
    <t>22.09.2021 09:50:55</t>
  </si>
  <si>
    <t>22.09.2021 11:12:55</t>
  </si>
  <si>
    <t>İĞDECİK TR-6 45-71-M00086_45-71-M00086_2368696</t>
  </si>
  <si>
    <t>22.09.2021 09:51:30</t>
  </si>
  <si>
    <t>22.09.2021 10:52:53</t>
  </si>
  <si>
    <t>KARAPINAR İM 45-78-A00002_HatBaşıAyırıcı_53140396 M02_53140396</t>
  </si>
  <si>
    <t>22.09.2021 09:52:57</t>
  </si>
  <si>
    <t>22.09.2021 11:16:52</t>
  </si>
  <si>
    <t>SOMA TR-15/4 45-82-M00095_A_56400468_56400468</t>
  </si>
  <si>
    <t>22.09.2021 09:53:18</t>
  </si>
  <si>
    <t>22.09.2021 13:00:39</t>
  </si>
  <si>
    <t>22.09.2021 09:54:07</t>
  </si>
  <si>
    <t>22.09.2021 09:54:54</t>
  </si>
  <si>
    <t>YENMİŞ KÖK 35-27-M00366_HatBaşıAyırıcı_54697562 M06_54697562</t>
  </si>
  <si>
    <t>22.09.2021 09:54:14</t>
  </si>
  <si>
    <t>22.09.2021 11:22:36</t>
  </si>
  <si>
    <t>SARNIÇ TARIMSAL SULAMA TR-1 45-77-L00325_B_56384733_56384733</t>
  </si>
  <si>
    <t>22.09.2021 09:56:36</t>
  </si>
  <si>
    <t>22.09.2021 11:43:25</t>
  </si>
  <si>
    <t>RAHMİYE-1 SULAMA TR-12 45-72-M00345_DIREK TIPI TRAFO HUCRESI H01_2045272</t>
  </si>
  <si>
    <t>22.09.2021 09:57:23</t>
  </si>
  <si>
    <t>22.09.2021 12:29:53</t>
  </si>
  <si>
    <t>L-318 DİKİLİ BELEDİYESİ 35-30-L00318_915036067_915036067</t>
  </si>
  <si>
    <t>22.09.2021 09:57:34</t>
  </si>
  <si>
    <t>22.09.2021 15:13:08</t>
  </si>
  <si>
    <t>ARDIÇ MAHALLESİ TR-52 35-21-L00132_953366336_953366336</t>
  </si>
  <si>
    <t>22.09.2021 09:58:16</t>
  </si>
  <si>
    <t>22.09.2021 11:11:25</t>
  </si>
  <si>
    <t>22.09.2021 10:02:17</t>
  </si>
  <si>
    <t>22.09.2021 10:04:04</t>
  </si>
  <si>
    <t>TR-48 35-15-M00048_48866678_56364021_56364021</t>
  </si>
  <si>
    <t>22.09.2021 10:03:23</t>
  </si>
  <si>
    <t>22.09.2021 13:40:12</t>
  </si>
  <si>
    <t>TR-1-5/12 35-20-L00061_6017655_56359125_56359125</t>
  </si>
  <si>
    <t>22.09.2021 10:04:00</t>
  </si>
  <si>
    <t>22.09.2021 14:07:00</t>
  </si>
  <si>
    <t>22.09.2021 10:04:24</t>
  </si>
  <si>
    <t>22.09.2021 10:05:14</t>
  </si>
  <si>
    <t>AHMETLİ DM 45-77-M00187_ESKİ SELENDİ M08_80367319</t>
  </si>
  <si>
    <t>22.09.2021 10:08:47</t>
  </si>
  <si>
    <t>22.09.2021 10:34:49</t>
  </si>
  <si>
    <t>DEVELİ TR-1 35-22-M00279_DIREK TIPI TRAFO HUCRESI H01_2111395</t>
  </si>
  <si>
    <t>22.09.2021 10:08:49</t>
  </si>
  <si>
    <t>22.09.2021 11:23:34</t>
  </si>
  <si>
    <t>L-237 35-14-L00237_956636434_956636434</t>
  </si>
  <si>
    <t>22.09.2021 10:15:00</t>
  </si>
  <si>
    <t>22.09.2021 12:32:42</t>
  </si>
  <si>
    <t>ÇUKURALTI M-20 35-25-M00068_D_56396467_56396467</t>
  </si>
  <si>
    <t>22.09.2021 10:19:00</t>
  </si>
  <si>
    <t>22.09.2021 12:30:55</t>
  </si>
  <si>
    <t>_10584069_56368449_56368449</t>
  </si>
  <si>
    <t>22.09.2021 10:22:20</t>
  </si>
  <si>
    <t>22.09.2021 12:35:03</t>
  </si>
  <si>
    <t>TR-21 (M-721) 35-30-M00721_955298262_955298262</t>
  </si>
  <si>
    <t>22.09.2021 10:33:19</t>
  </si>
  <si>
    <t>22.09.2021 19:01:18</t>
  </si>
  <si>
    <t>22.09.2021 10:38:42</t>
  </si>
  <si>
    <t>22.09.2021 12:46:35</t>
  </si>
  <si>
    <t>TR-44 (DM-5/TR-12) ALPKENT 35-26-M00044_95000151416_95000151416</t>
  </si>
  <si>
    <t>22.09.2021 10:43:00</t>
  </si>
  <si>
    <t>22.09.2021 15:38:51</t>
  </si>
  <si>
    <t>KIRKAĞAÇ TR-1 45-76-M00001_42855144_56387697_56387697</t>
  </si>
  <si>
    <t>22.09.2021 10:47:38</t>
  </si>
  <si>
    <t>22.09.2021 13:33:48</t>
  </si>
  <si>
    <t>22.09.2021 10:50:04</t>
  </si>
  <si>
    <t>22.09.2021 11:43:47</t>
  </si>
  <si>
    <t>DM-1 45-71-M00001_DM-13 M26_2049124</t>
  </si>
  <si>
    <t>22.09.2021 10:50:35</t>
  </si>
  <si>
    <t>22.09.2021 13:13:00</t>
  </si>
  <si>
    <t>MURADİYE DM-5/10 45-71-M00775_DM-5/10C M03_2124686</t>
  </si>
  <si>
    <t>22.09.2021 10:50:36</t>
  </si>
  <si>
    <t>22.09.2021 11:31:36</t>
  </si>
  <si>
    <t>MURADİYE DM-5/6 KÖK 45-71-M00245_DM-5/10 M03_72097657</t>
  </si>
  <si>
    <t>22.09.2021 11:20:00</t>
  </si>
  <si>
    <t>ÇIRPI MEKTEP MAH. TR 35-20-M00005_955213570_955213570</t>
  </si>
  <si>
    <t>22.09.2021 10:58:00</t>
  </si>
  <si>
    <t>22.09.2021 14:36:07</t>
  </si>
  <si>
    <t>DEMİRKÖPRÜ TM 45-78-A00005_HatBaşıAyırıcı_53139882 M07_53139882</t>
  </si>
  <si>
    <t>22.09.2021 11:03:04</t>
  </si>
  <si>
    <t>22.09.2021 11:57:13</t>
  </si>
  <si>
    <t>AŞAĞIÇOBANİSA SANAYİ 45-71-M00108_ M01_2081211</t>
  </si>
  <si>
    <t>22.09.2021 11:04:07</t>
  </si>
  <si>
    <t>22.09.2021 13:02:48</t>
  </si>
  <si>
    <t>DM-5/18 35-26-M00809__56360658_56360658</t>
  </si>
  <si>
    <t>22.09.2021 11:08:47</t>
  </si>
  <si>
    <t>22.09.2021 20:19:51</t>
  </si>
  <si>
    <t>22.09.2021 11:09:23</t>
  </si>
  <si>
    <t>22.09.2021 11:44:19</t>
  </si>
  <si>
    <t>22.09.2021 12:24:56</t>
  </si>
  <si>
    <t>OTOYOL DM 45-80-M02917_APPAK M01_72022599</t>
  </si>
  <si>
    <t>22.09.2021 11:13:34</t>
  </si>
  <si>
    <t>22.09.2021 11:19:17</t>
  </si>
  <si>
    <t>TR-2/110 45-83-L00110_955146315_955146315</t>
  </si>
  <si>
    <t>22.09.2021 11:15:30</t>
  </si>
  <si>
    <t>22.09.2021 12:59:21</t>
  </si>
  <si>
    <t>AKÇAKİLİSE TR-2 35-21-L00045_953361332_953361332</t>
  </si>
  <si>
    <t>22.09.2021 11:25:43</t>
  </si>
  <si>
    <t>22.09.2021 13:20:02</t>
  </si>
  <si>
    <t>TR-2 GÖLCÜKLER 35-22-M00002_C_56354353_56354353</t>
  </si>
  <si>
    <t>22.09.2021 11:27:04</t>
  </si>
  <si>
    <t>22.09.2021 13:03:42</t>
  </si>
  <si>
    <t>DM-1/TR-12 35-13-L00459_946418154_946418154</t>
  </si>
  <si>
    <t>22.09.2021 11:30:46</t>
  </si>
  <si>
    <t>22.09.2021 20:09:21</t>
  </si>
  <si>
    <t>22.09.2021 11:31:44</t>
  </si>
  <si>
    <t>22.09.2021 11:32:14</t>
  </si>
  <si>
    <t>TR-26 (DM-3/8) 35-17-M00026_950302167_950302167</t>
  </si>
  <si>
    <t>22.09.2021 11:32:00</t>
  </si>
  <si>
    <t>22.09.2021 13:45:47</t>
  </si>
  <si>
    <t>_A_56384528_56384528</t>
  </si>
  <si>
    <t>22.09.2021 11:37:02</t>
  </si>
  <si>
    <t>22.09.2021 15:41:22</t>
  </si>
  <si>
    <t>L-289 DEMET AKBAĞ TRAFO 35-18-L00289_950462231_950462231</t>
  </si>
  <si>
    <t>22.09.2021 11:40:58</t>
  </si>
  <si>
    <t>22.09.2021 12:30:50</t>
  </si>
  <si>
    <t>M-2954 35-01-M02954_911488306_911488306</t>
  </si>
  <si>
    <t>22.09.2021 11:53:57</t>
  </si>
  <si>
    <t>22.09.2021 13:59:14</t>
  </si>
  <si>
    <t>ESKİOBA KÖK 35-29-L00037_ÖZEL SULAMA L08_2322004</t>
  </si>
  <si>
    <t>22.09.2021 12:04:32</t>
  </si>
  <si>
    <t>22.09.2021 13:58:07</t>
  </si>
  <si>
    <t>L-376 PAZARYERİ 35-18-L00376_95000082016_95000082016</t>
  </si>
  <si>
    <t>22.09.2021 12:11:28</t>
  </si>
  <si>
    <t>22.09.2021 13:27:48</t>
  </si>
  <si>
    <t>TR-107 35-26-M00107__56359027_56359027</t>
  </si>
  <si>
    <t>22.09.2021 12:12:30</t>
  </si>
  <si>
    <t>22.09.2021 13:04:01</t>
  </si>
  <si>
    <t>GÖKEYÜP TR-6(DEMİRTEPE) 45-78-M00800_49202847_56401637_56401637</t>
  </si>
  <si>
    <t>22.09.2021 12:20:45</t>
  </si>
  <si>
    <t>22.09.2021 13:01:14</t>
  </si>
  <si>
    <t>BADEMLER DOĞA SİTESİ TR-8 35-14-M00149_956689827_956689827</t>
  </si>
  <si>
    <t>22.09.2021 12:28:15</t>
  </si>
  <si>
    <t>22.09.2021 13:57:55</t>
  </si>
  <si>
    <t>M-3199 (YATIRIM REZERVE) 35-01-M03199_910944449_910944449</t>
  </si>
  <si>
    <t>22.09.2021 12:42:15</t>
  </si>
  <si>
    <t>22.09.2021 16:36:06</t>
  </si>
  <si>
    <t>MURADİYE TR-5 (ESKİ MEZARLIK YANI) 45-71-M00204_DAĞITIM TRAFOSU M11_2091431</t>
  </si>
  <si>
    <t>22.09.2021 12:42:37</t>
  </si>
  <si>
    <t>22.09.2021 12:44:00</t>
  </si>
  <si>
    <t>TR-51 35-27-M00051_913660607_913660607</t>
  </si>
  <si>
    <t>22.09.2021 12:47:08</t>
  </si>
  <si>
    <t>22.09.2021 14:23:10</t>
  </si>
  <si>
    <t>NARINCALIPITRAK TR-1 45-77-L00092_A_56395803_56395803</t>
  </si>
  <si>
    <t>22.09.2021 12:57:22</t>
  </si>
  <si>
    <t>22.09.2021 16:03:59</t>
  </si>
  <si>
    <t>İSMET DAĞLI SULAMA GRUBU TR 35-27-M00259_954765889_954765889</t>
  </si>
  <si>
    <t>22.09.2021 13:10:10</t>
  </si>
  <si>
    <t>22.09.2021 17:30:02</t>
  </si>
  <si>
    <t>HALİTPAŞA DM 45-80-M00060_HALİTPAŞA TARIMSAL SULAMA-2 M01_72188720</t>
  </si>
  <si>
    <t>22.09.2021 13:12:42</t>
  </si>
  <si>
    <t>22.09.2021 14:06:07</t>
  </si>
  <si>
    <t>K-3716 35-01-K03716_913250525_913250525</t>
  </si>
  <si>
    <t>22.09.2021 13:12:47</t>
  </si>
  <si>
    <t>22.09.2021 16:31:03</t>
  </si>
  <si>
    <t>L-370 TOLGÖRGÜN SİTESİ 35-18-L00370_950467739_950467739</t>
  </si>
  <si>
    <t>22.09.2021 13:21:39</t>
  </si>
  <si>
    <t>22.09.2021 15:32:46</t>
  </si>
  <si>
    <t>CAMBAZLI KÖK 45-84-M00005_CANBAZLI GES M02_50241538</t>
  </si>
  <si>
    <t>22.09.2021 13:24:29</t>
  </si>
  <si>
    <t>22.09.2021 14:18:51</t>
  </si>
  <si>
    <t>TR-87 MENTEŞ KAVŞAĞI 35-19-L00087_35-19-L00087_2353591</t>
  </si>
  <si>
    <t>22.09.2021 13:25:54</t>
  </si>
  <si>
    <t>22.09.2021 14:50:00</t>
  </si>
  <si>
    <t>TR-53 35-26-M00053_956614634_956614634</t>
  </si>
  <si>
    <t>22.09.2021 13:29:00</t>
  </si>
  <si>
    <t>22.09.2021 14:16:50</t>
  </si>
  <si>
    <t>HARMANDALI DM-3 (M-211) 35-09-M00211_DM-3/10(M-212) M09_45384034</t>
  </si>
  <si>
    <t>22.09.2021 13:31:31</t>
  </si>
  <si>
    <t>22.09.2021 13:47:00</t>
  </si>
  <si>
    <t>TR-4 35-32-L00004_956279003_956279003</t>
  </si>
  <si>
    <t>22.09.2021 13:41:11</t>
  </si>
  <si>
    <t>22.09.2021 15:38:05</t>
  </si>
  <si>
    <t>VİLLAKENT TR-5 35-28-M00382_953394425_953394425</t>
  </si>
  <si>
    <t>22.09.2021 13:45:15</t>
  </si>
  <si>
    <t>22.09.2021 18:18:31</t>
  </si>
  <si>
    <t>ÇINARKÖY TR-33 35-27-M00033_912684227_912684227</t>
  </si>
  <si>
    <t>22.09.2021 13:48:42</t>
  </si>
  <si>
    <t>22.09.2021 19:01:59</t>
  </si>
  <si>
    <t>KARAHALİLLİ TR-3 35-20-L00096_950225305_950225305</t>
  </si>
  <si>
    <t>22.09.2021 13:52:06</t>
  </si>
  <si>
    <t>22.09.2021 15:39:51</t>
  </si>
  <si>
    <t>M-2911 35-01-M02911_910848376_910848376</t>
  </si>
  <si>
    <t>22.09.2021 13:57:53</t>
  </si>
  <si>
    <t>22.09.2021 17:55:22</t>
  </si>
  <si>
    <t>YUKARI ÇOBANİSA ŞİRİN MAHALLE 45-71-M00622_953214629_953214629</t>
  </si>
  <si>
    <t>22.09.2021 14:00:59</t>
  </si>
  <si>
    <t>22.09.2021 18:53:28</t>
  </si>
  <si>
    <t>K-4774 35-04-K04774_95001186639_95001186639</t>
  </si>
  <si>
    <t>22.09.2021 14:11:53</t>
  </si>
  <si>
    <t>22.09.2021 15:47:14</t>
  </si>
  <si>
    <t>TR-2/29 45-83-L00029_955172296_955172296</t>
  </si>
  <si>
    <t>22.09.2021 14:14:30</t>
  </si>
  <si>
    <t>22.09.2021 15:51:45</t>
  </si>
  <si>
    <t>M-2954 35-01-M02954_911459286_911459286</t>
  </si>
  <si>
    <t>22.09.2021 14:15:21</t>
  </si>
  <si>
    <t>22.09.2021 17:25:19</t>
  </si>
  <si>
    <t>KOCAKORU TR-1 45-71-M01490_44436095_56366536_56366536</t>
  </si>
  <si>
    <t>22.09.2021 14:21:57</t>
  </si>
  <si>
    <t>22.09.2021 19:11:00</t>
  </si>
  <si>
    <t>TR-1/79 45-72-M00079_956480926_956480926</t>
  </si>
  <si>
    <t>22.09.2021 14:31:33</t>
  </si>
  <si>
    <t>22.09.2021 15:50:54</t>
  </si>
  <si>
    <t>DEMİRCİ TM 45-74-A00001_HatBaşıAyırıcı_53135265 M15_53135265</t>
  </si>
  <si>
    <t>22.09.2021 14:35:05</t>
  </si>
  <si>
    <t>22.09.2021 15:50:50</t>
  </si>
  <si>
    <t>TR-141 35-16-L00141_953323213_953323213</t>
  </si>
  <si>
    <t>22.09.2021 14:37:36</t>
  </si>
  <si>
    <t>22.09.2021 18:54:03</t>
  </si>
  <si>
    <t>22.09.2021 14:42:35</t>
  </si>
  <si>
    <t>22.09.2021 15:09:12</t>
  </si>
  <si>
    <t>DM02/TR-14  BULVAR ÜZERİ 45-73-M00031_945682804_945682804</t>
  </si>
  <si>
    <t>22.09.2021 14:48:44</t>
  </si>
  <si>
    <t>22.09.2021 15:45:33</t>
  </si>
  <si>
    <t>SUBAŞI İM 35-26-A00002_PAMUKYAZI L04_2035578</t>
  </si>
  <si>
    <t>22.09.2021 14:56:24</t>
  </si>
  <si>
    <t>22.09.2021 14:59:22</t>
  </si>
  <si>
    <t>22.09.2021 15:02:08</t>
  </si>
  <si>
    <t>22.09.2021 16:20:45</t>
  </si>
  <si>
    <t>22.09.2021 15:03:07</t>
  </si>
  <si>
    <t>22.09.2021 15:15:51</t>
  </si>
  <si>
    <t>22.09.2021 15:14:18</t>
  </si>
  <si>
    <t>22.09.2021 15:48:14</t>
  </si>
  <si>
    <t>L-45 JANDARMA SİTESİ 35-14-L00045_956660898_956660898</t>
  </si>
  <si>
    <t>22.09.2021 15:14:40</t>
  </si>
  <si>
    <t>22.09.2021 20:57:36</t>
  </si>
  <si>
    <t>ÇAPAKLI KÖK 45-78-M01161_ÇAPAKLI MERKEZ M03_78225766</t>
  </si>
  <si>
    <t>22.09.2021 15:18:00</t>
  </si>
  <si>
    <t>22.09.2021 15:39:12</t>
  </si>
  <si>
    <t>ÇEPNİDERE TR-3 45-83-L00223_45-83-L00223_2367340</t>
  </si>
  <si>
    <t>22.09.2021 15:20:43</t>
  </si>
  <si>
    <t>22.09.2021 18:55:36</t>
  </si>
  <si>
    <t>TR-5 35-31-L00005_35-31-L00005_61244132</t>
  </si>
  <si>
    <t>22.09.2021 15:21:14</t>
  </si>
  <si>
    <t>22.09.2021 15:54:56</t>
  </si>
  <si>
    <t>SİNETUR TR 35-30-M00344_35-30-M00344_2365755</t>
  </si>
  <si>
    <t>22.09.2021 15:27:50</t>
  </si>
  <si>
    <t>22.09.2021 18:12:57</t>
  </si>
  <si>
    <t>_B_56386453_56386453</t>
  </si>
  <si>
    <t>22.09.2021 15:37:33</t>
  </si>
  <si>
    <t>22.09.2021 20:01:28</t>
  </si>
  <si>
    <t>KARAPINAR İM 45-78-A00002_GERİ DÖNÜŞ FİDERİ M05_66243742</t>
  </si>
  <si>
    <t>22.09.2021 15:42:43</t>
  </si>
  <si>
    <t>22.09.2021 16:00:25</t>
  </si>
  <si>
    <t>L-143 35-18-L00143_950461129_950461129</t>
  </si>
  <si>
    <t>22.09.2021 15:46:27</t>
  </si>
  <si>
    <t>22.09.2021 17:37:42</t>
  </si>
  <si>
    <t>22.09.2021 15:49:00</t>
  </si>
  <si>
    <t>22.09.2021 17:09:40</t>
  </si>
  <si>
    <t>ARSLANLAR TM 35-26-A00004_KÖYLER-1 L42_2305571</t>
  </si>
  <si>
    <t>22.09.2021 15:49:14</t>
  </si>
  <si>
    <t>22.09.2021 15:50:57</t>
  </si>
  <si>
    <t>MENEMEN TR-34 (DM 7/13) 35-28-L00034_953373196_953373196</t>
  </si>
  <si>
    <t>22.09.2021 15:54:00</t>
  </si>
  <si>
    <t>22.09.2021 16:36:43</t>
  </si>
  <si>
    <t>K-4443 35-03-K04443_B_56363642_56363642</t>
  </si>
  <si>
    <t>22.09.2021 16:04:25</t>
  </si>
  <si>
    <t>22.09.2021 17:51:11</t>
  </si>
  <si>
    <t>YEŞİLTEPE TR-1 45-79-M00110_945553148_945553148</t>
  </si>
  <si>
    <t>22.09.2021 16:05:33</t>
  </si>
  <si>
    <t>22.09.2021 17:34:15</t>
  </si>
  <si>
    <t>TARIMSAL SULAMA TR-27 45-85-L00129_DIREK TIPI TRAFO HUCRESI H01_2084438</t>
  </si>
  <si>
    <t>22.09.2021 16:09:00</t>
  </si>
  <si>
    <t>22.09.2021 17:31:39</t>
  </si>
  <si>
    <t>ÖRENCİK TR-1 45-73-M00551_A_56401970_56401970</t>
  </si>
  <si>
    <t>22.09.2021 16:10:54</t>
  </si>
  <si>
    <t>22.09.2021 17:57:05</t>
  </si>
  <si>
    <t>_A_56385208_56385208</t>
  </si>
  <si>
    <t>22.09.2021 16:11:00</t>
  </si>
  <si>
    <t>22.09.2021 17:16:41</t>
  </si>
  <si>
    <t>KORUBAŞI TR-2 45-75-M00367_945620929_945620929</t>
  </si>
  <si>
    <t>22.09.2021 16:15:45</t>
  </si>
  <si>
    <t>22.09.2021 19:08:47</t>
  </si>
  <si>
    <t>TR-15 35-15-M00015_950383112_950383112</t>
  </si>
  <si>
    <t>22.09.2021 16:17:15</t>
  </si>
  <si>
    <t>22.09.2021 18:26:26</t>
  </si>
  <si>
    <t>BORNOVA TM 35-02-A00005_SİRGELİ K08_2308108</t>
  </si>
  <si>
    <t>22.09.2021 16:25:31</t>
  </si>
  <si>
    <t>22.09.2021 17:01:48</t>
  </si>
  <si>
    <t>FUAR İM 35-01-A00003_KÜLTÜRPARK K14_2306361</t>
  </si>
  <si>
    <t>22.09.2021 16:38:04</t>
  </si>
  <si>
    <t>22.09.2021 17:29:44</t>
  </si>
  <si>
    <t>BALIBEY TR 45-77-L00176_B_65513355_65513355</t>
  </si>
  <si>
    <t>22.09.2021 16:38:56</t>
  </si>
  <si>
    <t>22.09.2021 18:57:22</t>
  </si>
  <si>
    <t>UĞURLU KÖK 45-86-M00045_HatBaşıAyırıcı_53135437 M04_53135437</t>
  </si>
  <si>
    <t>22.09.2021 16:39:44</t>
  </si>
  <si>
    <t>22.09.2021 16:42:04</t>
  </si>
  <si>
    <t>TR-142 35-16-L00142_TR-143 L03_72032899</t>
  </si>
  <si>
    <t>22.09.2021 16:42:34</t>
  </si>
  <si>
    <t>22.09.2021 17:58:59</t>
  </si>
  <si>
    <t>ÇAMLIK DM 35-17-M00173_M-212(ŞAKRAN) M02_66328147</t>
  </si>
  <si>
    <t>22.09.2021 16:53:29</t>
  </si>
  <si>
    <t>22.09.2021 16:57:20</t>
  </si>
  <si>
    <t>TR-118 35-15-M00118_950360760_950360760</t>
  </si>
  <si>
    <t>22.09.2021 16:54:00</t>
  </si>
  <si>
    <t>22.09.2021 17:28:24</t>
  </si>
  <si>
    <t>ARSLANLAR TM 35-26-A00004_KUTLUTAŞ M29_2307568</t>
  </si>
  <si>
    <t>22.09.2021 16:56:00</t>
  </si>
  <si>
    <t>22.09.2021 17:11:21</t>
  </si>
  <si>
    <t>MENEMEN KÖK-20 35-28-M00020_ M02_2329287</t>
  </si>
  <si>
    <t>22.09.2021 16:59:50</t>
  </si>
  <si>
    <t>22.09.2021 22:05:29</t>
  </si>
  <si>
    <t>K-4355 35-02-K04355_KAPASİTÖR-1 K01_2114143</t>
  </si>
  <si>
    <t>22.09.2021 17:02:34</t>
  </si>
  <si>
    <t>22.09.2021 18:05:53</t>
  </si>
  <si>
    <t>ÇAPAKLI TR-3 45-78-M00447_49250730_56407956_56407956</t>
  </si>
  <si>
    <t>22.09.2021 17:04:39</t>
  </si>
  <si>
    <t>22.09.2021 18:14:12</t>
  </si>
  <si>
    <t>DM02/TR-14  BULVAR ÜZERİ 45-73-M00031_945678930_945678930</t>
  </si>
  <si>
    <t>22.09.2021 17:08:33</t>
  </si>
  <si>
    <t>22.09.2021 17:59:21</t>
  </si>
  <si>
    <t>ORTA MAHALLE M-10 35-25-M00108_955294523_955294523</t>
  </si>
  <si>
    <t>22.09.2021 17:13:07</t>
  </si>
  <si>
    <t>22.09.2021 22:44:32</t>
  </si>
  <si>
    <t>TEKBIÇAKLAR TR-3 35-31-L00241_47909212_56385802_56385802</t>
  </si>
  <si>
    <t>22.09.2021 17:17:00</t>
  </si>
  <si>
    <t>22.09.2021 18:12:09</t>
  </si>
  <si>
    <t>TR-60 TARIMSAL SULAMA 45-80-M01060_45-80-M01060_2362848</t>
  </si>
  <si>
    <t>22.09.2021 17:20:00</t>
  </si>
  <si>
    <t>22.09.2021 18:44:26</t>
  </si>
  <si>
    <t>BEYLER KÖK 45-85-L00034_HatBaşıAyırıcı_53135787 L02_53135787</t>
  </si>
  <si>
    <t>22.09.2021 17:21:55</t>
  </si>
  <si>
    <t>22.09.2021 19:02:03</t>
  </si>
  <si>
    <t>DM-2 45-71-M00002_953192218_953192218</t>
  </si>
  <si>
    <t>22.09.2021 17:26:43</t>
  </si>
  <si>
    <t>22.09.2021 18:51:48</t>
  </si>
  <si>
    <t>DM-1/4 35-19-M00254_956676256_956676256</t>
  </si>
  <si>
    <t>22.09.2021 17:27:54</t>
  </si>
  <si>
    <t>22.09.2021 19:21:02</t>
  </si>
  <si>
    <t>M-1012 35-03-M01012_910341620_910341620</t>
  </si>
  <si>
    <t>22.09.2021 17:31:09</t>
  </si>
  <si>
    <t>22.09.2021 19:13:16</t>
  </si>
  <si>
    <t>22.09.2021 17:46:24</t>
  </si>
  <si>
    <t>22.09.2021 17:46:44</t>
  </si>
  <si>
    <t>22.09.2021 17:50:34</t>
  </si>
  <si>
    <t>22.09.2021 17:51:34</t>
  </si>
  <si>
    <t>K-3961 GEÇİT 35-02-K03961_K-3569 K01_66577840</t>
  </si>
  <si>
    <t>22.09.2021 17:57:00</t>
  </si>
  <si>
    <t>22.09.2021 18:10:27</t>
  </si>
  <si>
    <t>TR-1/9 45-72-M00009_B_56406937_56406937</t>
  </si>
  <si>
    <t>22.09.2021 17:58:32</t>
  </si>
  <si>
    <t>22.09.2021 19:00:58</t>
  </si>
  <si>
    <t>K-4355 35-02-K04355_TRAFO K03_2114147</t>
  </si>
  <si>
    <t>22.09.2021 17:59:59</t>
  </si>
  <si>
    <t>22.09.2021 18:26:00</t>
  </si>
  <si>
    <t>KURUCALAR TR-1 45-81-M00131_DIREK TIPI TRAFO HUCRESI H01_2091302</t>
  </si>
  <si>
    <t>22.09.2021 18:05:07</t>
  </si>
  <si>
    <t>22.09.2021 19:16:46</t>
  </si>
  <si>
    <t>22.09.2021 18:07:44</t>
  </si>
  <si>
    <t>22.09.2021 18:08:28</t>
  </si>
  <si>
    <t>K-915 35-01-K00915_910868221_910868221</t>
  </si>
  <si>
    <t>22.09.2021 18:09:29</t>
  </si>
  <si>
    <t>22.09.2021 19:36:07</t>
  </si>
  <si>
    <t>K-510 35-01-K00510_910712531_910712531</t>
  </si>
  <si>
    <t>22.09.2021 21:08:30</t>
  </si>
  <si>
    <t>K-3330 35-09-K03330_97802167_97802167</t>
  </si>
  <si>
    <t>22.09.2021 18:15:56</t>
  </si>
  <si>
    <t>22.09.2021 19:31:16</t>
  </si>
  <si>
    <t>TR-118 35-15-M00118_950360762_950360762</t>
  </si>
  <si>
    <t>22.09.2021 18:18:36</t>
  </si>
  <si>
    <t>22.09.2021 19:18:11</t>
  </si>
  <si>
    <t>L-286 35-18-L00286_B b1b_5949438</t>
  </si>
  <si>
    <t>22.09.2021 18:24:29</t>
  </si>
  <si>
    <t>22.09.2021 20:43:47</t>
  </si>
  <si>
    <t>ÇUKURALTI M-13 ÇAMLIK KÖK 35-25-M00059_ÇUKURALTI M-23 KÖK M02_72121066</t>
  </si>
  <si>
    <t>22.09.2021 18:24:37</t>
  </si>
  <si>
    <t>22.09.2021 18:59:49</t>
  </si>
  <si>
    <t>K-1222 35-01-K01222_911399753_911399753</t>
  </si>
  <si>
    <t>22.09.2021 18:28:25</t>
  </si>
  <si>
    <t>23.09.2021 00:39:34</t>
  </si>
  <si>
    <t>22.09.2021 18:31:39</t>
  </si>
  <si>
    <t>22.09.2021 19:04:37</t>
  </si>
  <si>
    <t>TR-1/50 45-83-M00050_45-83-M00050_2356905</t>
  </si>
  <si>
    <t>22.09.2021 18:36:12</t>
  </si>
  <si>
    <t>22.09.2021 19:17:23</t>
  </si>
  <si>
    <t>22.09.2021 18:38:30</t>
  </si>
  <si>
    <t>22.09.2021 18:58:37</t>
  </si>
  <si>
    <t>DOYRANLI TR-1 35-29-L00374_B_56370790_56370790</t>
  </si>
  <si>
    <t>22.09.2021 18:38:39</t>
  </si>
  <si>
    <t>22.09.2021 20:54:24</t>
  </si>
  <si>
    <t>İZZETTİN TR-1 45-83-M00438_955157289_955157289</t>
  </si>
  <si>
    <t>22.09.2021 18:39:02</t>
  </si>
  <si>
    <t>22.09.2021 21:19:48</t>
  </si>
  <si>
    <t>AKTAŞ TR-1 45-77-L00264_B_56386418_56386418</t>
  </si>
  <si>
    <t>22.09.2021 18:51:52</t>
  </si>
  <si>
    <t>22.09.2021 21:09:55</t>
  </si>
  <si>
    <t>TURGUTALP TR-1 45-71-M01762_43149138_56404824_56404824</t>
  </si>
  <si>
    <t>22.09.2021 18:55:20</t>
  </si>
  <si>
    <t>22.09.2021 21:19:56</t>
  </si>
  <si>
    <t>TETUSA AQUA PARK KÖK 35-18-M00076_ÇEŞME HAVZA TM M04_72070723</t>
  </si>
  <si>
    <t>22.09.2021 18:59:55</t>
  </si>
  <si>
    <t>22.09.2021 19:17:00</t>
  </si>
  <si>
    <t>22.09.2021 19:02:42</t>
  </si>
  <si>
    <t>22.09.2021 19:14:00</t>
  </si>
  <si>
    <t>22.09.2021 19:05:04</t>
  </si>
  <si>
    <t>22.09.2021 20:00:31</t>
  </si>
  <si>
    <t>TR-2/92 45-83-L00092_TR-2/93 L03_72118064</t>
  </si>
  <si>
    <t>22.09.2021 19:06:46</t>
  </si>
  <si>
    <t>22.09.2021 19:39:11</t>
  </si>
  <si>
    <t>M-3439(YATIRIM REZERVE) 35-03-M03439_910187085_910187085</t>
  </si>
  <si>
    <t>22.09.2021 19:19:46</t>
  </si>
  <si>
    <t>22.09.2021 21:09:10</t>
  </si>
  <si>
    <t>TR-2/24 45-83-L00024_955146502_955146502</t>
  </si>
  <si>
    <t>22.09.2021 19:22:55</t>
  </si>
  <si>
    <t>22.09.2021 21:40:19</t>
  </si>
  <si>
    <t>ÜRKMEZ M-7 35-25-M00144_35-25-M00144_72077541</t>
  </si>
  <si>
    <t>22.09.2021 19:26:34</t>
  </si>
  <si>
    <t>22.09.2021 21:01:21</t>
  </si>
  <si>
    <t>TR-273 35-19-L00273_956695741_956695741</t>
  </si>
  <si>
    <t>22.09.2021 19:29:30</t>
  </si>
  <si>
    <t>22.09.2021 20:44:36</t>
  </si>
  <si>
    <t>TR-33 35-17-M00033_M-433 M03_66314650</t>
  </si>
  <si>
    <t>22.09.2021 19:34:00</t>
  </si>
  <si>
    <t>22.09.2021 19:43:26</t>
  </si>
  <si>
    <t>M-2385 35-01-M02385_911368559_911368559</t>
  </si>
  <si>
    <t>22.09.2021 19:40:51</t>
  </si>
  <si>
    <t>22.09.2021 20:40:17</t>
  </si>
  <si>
    <t>L-426 ESKİ GARAJ 35-18-L00426_C c1_5898692</t>
  </si>
  <si>
    <t>22.09.2021 19:41:01</t>
  </si>
  <si>
    <t>22.09.2021 21:45:56</t>
  </si>
  <si>
    <t>22.09.2021 19:41:53</t>
  </si>
  <si>
    <t>22.09.2021 20:39:37</t>
  </si>
  <si>
    <t>TR-2/97 45-83-L00097__72373368_72373368</t>
  </si>
  <si>
    <t>22.09.2021 19:46:14</t>
  </si>
  <si>
    <t>22.09.2021 22:53:38</t>
  </si>
  <si>
    <t>KASAPLI TR-3 45-73-M00261_945657652_945657652</t>
  </si>
  <si>
    <t>22.09.2021 20:06:25</t>
  </si>
  <si>
    <t>22.09.2021 22:16:09</t>
  </si>
  <si>
    <t>K-3643 35-08-K03643_912109916_912109916</t>
  </si>
  <si>
    <t>22.09.2021 20:08:53</t>
  </si>
  <si>
    <t>22.09.2021 21:11:30</t>
  </si>
  <si>
    <t>İĞDELİ TR-6 35-31-L00400_35-31-L00400_2354903</t>
  </si>
  <si>
    <t>22.09.2021 20:19:03</t>
  </si>
  <si>
    <t>22.09.2021 21:38:05</t>
  </si>
  <si>
    <t>M-13 GERMİYAN 35-18-M00184_965928913_965928913</t>
  </si>
  <si>
    <t>22.09.2021 20:21:34</t>
  </si>
  <si>
    <t>23.09.2021 00:14:53</t>
  </si>
  <si>
    <t>M-907 35-03-M00907_910794255_910794255</t>
  </si>
  <si>
    <t>22.09.2021 21:00:00</t>
  </si>
  <si>
    <t>22.09.2021 22:25:42</t>
  </si>
  <si>
    <t>22.09.2021 21:00:52</t>
  </si>
  <si>
    <t>22.09.2021 21:04:01</t>
  </si>
  <si>
    <t>22.09.2021 21:09:34</t>
  </si>
  <si>
    <t>22.09.2021 21:20:31</t>
  </si>
  <si>
    <t>22.09.2021 21:28:04</t>
  </si>
  <si>
    <t>22.09.2021 22:03:52</t>
  </si>
  <si>
    <t>ULUPINAR TR-1 45-72-L00259_956521265_956521265</t>
  </si>
  <si>
    <t>22.09.2021 21:30:41</t>
  </si>
  <si>
    <t>22.09.2021 23:13:06</t>
  </si>
  <si>
    <t>22.09.2021 21:53:38</t>
  </si>
  <si>
    <t>22.09.2021 21:58:01</t>
  </si>
  <si>
    <t>ÇÖMLEKÇİ TR-7/A 35-31-L00467_35-31-L00467_61235279</t>
  </si>
  <si>
    <t>22.09.2021 22:00:00</t>
  </si>
  <si>
    <t>22.09.2021 23:07:24</t>
  </si>
  <si>
    <t>MÜTEVELLİ TR-5 45-80-M00106_956537867_956537867</t>
  </si>
  <si>
    <t>22.09.2021 22:55:56</t>
  </si>
  <si>
    <t>22.09.2021 23:32:19</t>
  </si>
  <si>
    <t>TR-63/1 35-26-M00119__56359099_56359099</t>
  </si>
  <si>
    <t>22.09.2021 23:06:33</t>
  </si>
  <si>
    <t>23.09.2021 00:14:33</t>
  </si>
  <si>
    <t>BEYDAĞ İM 35-32-A00001_BEYDAĞ L02_2049981</t>
  </si>
  <si>
    <t>22.09.2021 23:33:28</t>
  </si>
  <si>
    <t>23.09.2021 00:30:03</t>
  </si>
  <si>
    <t>22.09.2021 23:42:38</t>
  </si>
  <si>
    <t>23.09.2021 00:17:42</t>
  </si>
  <si>
    <t>L-404 35-18-L00404_950458113_950458113</t>
  </si>
  <si>
    <t>22.09.2021 23:54:04</t>
  </si>
  <si>
    <t>23.09.2021 02:12:54</t>
  </si>
  <si>
    <t>22.09.2021 23:58:56</t>
  </si>
  <si>
    <t>23.09.2021 00:01:25</t>
  </si>
  <si>
    <t>23.09.2021 00:13:22</t>
  </si>
  <si>
    <t>23.09.2021 07:23:50</t>
  </si>
  <si>
    <t>23.09.2021 00:16:07</t>
  </si>
  <si>
    <t>23.09.2021 07:24:43</t>
  </si>
  <si>
    <t>23.09.2021 00:16:08</t>
  </si>
  <si>
    <t>23.09.2021 00:21:30</t>
  </si>
  <si>
    <t>K-2377 35-08-K02377_F_56381034_56381034</t>
  </si>
  <si>
    <t>23.09.2021 00:52:09</t>
  </si>
  <si>
    <t>23.09.2021 01:41:56</t>
  </si>
  <si>
    <t>23.09.2021 01:07:48</t>
  </si>
  <si>
    <t>23.09.2021 03:20:20</t>
  </si>
  <si>
    <t>23.09.2021 01:44:56</t>
  </si>
  <si>
    <t>23.09.2021 02:43:58</t>
  </si>
  <si>
    <t>23.09.2021 01:59:18</t>
  </si>
  <si>
    <t>23.09.2021 03:20:21</t>
  </si>
  <si>
    <t>23.09.2021 02:04:24</t>
  </si>
  <si>
    <t>23.09.2021 03:39:58</t>
  </si>
  <si>
    <t>SAKARLI KÖK 45-76-M00046_KOCAİSKAN M03_72214509</t>
  </si>
  <si>
    <t>23.09.2021 02:17:39</t>
  </si>
  <si>
    <t>23.09.2021 02:18:19</t>
  </si>
  <si>
    <t>KIZLARALANI KÖK 45-72-L00698_HatBaşıAyırıcı_53140455 L02_53140455</t>
  </si>
  <si>
    <t>23.09.2021 02:30:07</t>
  </si>
  <si>
    <t>23.09.2021 02:30:37</t>
  </si>
  <si>
    <t>KIRCALAR TR-1 35-16-M00096_953353003_953353003</t>
  </si>
  <si>
    <t>23.09.2021 02:31:10</t>
  </si>
  <si>
    <t>23.09.2021 09:33:00</t>
  </si>
  <si>
    <t>AKHİSAR İM 45-72-A00001_TR2/1 L13_2308512</t>
  </si>
  <si>
    <t>23.09.2021 02:43:27</t>
  </si>
  <si>
    <t>23.09.2021 02:58:00</t>
  </si>
  <si>
    <t>23.09.2021 02:49:47</t>
  </si>
  <si>
    <t>23.09.2021 03:54:36</t>
  </si>
  <si>
    <t>23.09.2021 03:10:38</t>
  </si>
  <si>
    <t>23.09.2021 03:21:27</t>
  </si>
  <si>
    <t>YENİKÖY TR-1 35-23-M00085_35-23-M00085_2376644</t>
  </si>
  <si>
    <t>23.09.2021 03:14:47</t>
  </si>
  <si>
    <t>23.09.2021 05:45:00</t>
  </si>
  <si>
    <t>ESKİ FOÇA İM 35-23-A00001_FOTAŞ-1 M07_2308535</t>
  </si>
  <si>
    <t>23.09.2021 03:20:57</t>
  </si>
  <si>
    <t>23.09.2021 05:12:41</t>
  </si>
  <si>
    <t>ALAÇATI TM 35-18-A00005_KARABURUN-3 M08_2053546</t>
  </si>
  <si>
    <t>23.09.2021 03:21:29</t>
  </si>
  <si>
    <t>23.09.2021 03:30:45</t>
  </si>
  <si>
    <t>TR-92 35-19-L00092_9312438_56353546_56353546</t>
  </si>
  <si>
    <t>23.09.2021 03:22:57</t>
  </si>
  <si>
    <t>23.09.2021 09:21:56</t>
  </si>
  <si>
    <t>YUKARIBEY DM (TR-3) 35-16-M00866_BERGAMA TM M01_79464765</t>
  </si>
  <si>
    <t>23.09.2021 03:29:18</t>
  </si>
  <si>
    <t>23.09.2021 07:15:24</t>
  </si>
  <si>
    <t>23.09.2021 04:05:40</t>
  </si>
  <si>
    <t>23.09.2021 04:40:12</t>
  </si>
  <si>
    <t>23.09.2021 04:17:10</t>
  </si>
  <si>
    <t>23.09.2021 05:51:39</t>
  </si>
  <si>
    <t>KIRKAĞAÇ DM 45-76-M00043_GELENBE M03_72247570</t>
  </si>
  <si>
    <t>23.09.2021 04:20:08</t>
  </si>
  <si>
    <t>23.09.2021 04:31:00</t>
  </si>
  <si>
    <t>23.09.2021 04:26:30</t>
  </si>
  <si>
    <t>23.09.2021 05:15:38</t>
  </si>
  <si>
    <t>MEDAR TR-10 45-72-L00292_956478488_956478488</t>
  </si>
  <si>
    <t>23.09.2021 04:34:32</t>
  </si>
  <si>
    <t>23.09.2021 07:50:46</t>
  </si>
  <si>
    <t>23.09.2021 04:36:02</t>
  </si>
  <si>
    <t>23.09.2021 04:55:49</t>
  </si>
  <si>
    <t>TATAR DM 35-19-M00256_ALAÇATI-1 ÇIKIŞ M12_2053774</t>
  </si>
  <si>
    <t>23.09.2021 04:45:55</t>
  </si>
  <si>
    <t>23.09.2021 06:07:52</t>
  </si>
  <si>
    <t>23.09.2021 04:46:59</t>
  </si>
  <si>
    <t>23.09.2021 06:07:09</t>
  </si>
  <si>
    <t>GÜLBAHÇE İM 35-19-A00006_GÜLBAHÇE L02_72213962</t>
  </si>
  <si>
    <t>23.09.2021 05:59:00</t>
  </si>
  <si>
    <t>MENEMEN İM 35-28-A00001_HIDIR TEPE L15_2053539</t>
  </si>
  <si>
    <t>23.09.2021 04:54:19</t>
  </si>
  <si>
    <t>23.09.2021 04:56:00</t>
  </si>
  <si>
    <t>MENEMEN İM 35-28-A00001_TR-1 M05_2311529</t>
  </si>
  <si>
    <t>23.09.2021 04:55:28</t>
  </si>
  <si>
    <t>23.09.2021 04:57:00</t>
  </si>
  <si>
    <t>23.09.2021 04:56:09</t>
  </si>
  <si>
    <t>23.09.2021 09:52:10</t>
  </si>
  <si>
    <t>URLA TM-1 35-19-A00004_ALAÇATI-2 M04_2313935</t>
  </si>
  <si>
    <t>23.09.2021 04:57:08</t>
  </si>
  <si>
    <t>23.09.2021 05:58:48</t>
  </si>
  <si>
    <t>23.09.2021 05:02:45</t>
  </si>
  <si>
    <t>23.09.2021 09:34:12</t>
  </si>
  <si>
    <t>23.09.2021 05:06:09</t>
  </si>
  <si>
    <t>23.09.2021 06:15:29</t>
  </si>
  <si>
    <t>23.09.2021 05:10:04</t>
  </si>
  <si>
    <t>23.09.2021 08:48:43</t>
  </si>
  <si>
    <t>23.09.2021 05:12:15</t>
  </si>
  <si>
    <t>23.09.2021 12:27:00</t>
  </si>
  <si>
    <t>KIYMIK TR-1 45-75-M00111_45-75-M00111_2352119</t>
  </si>
  <si>
    <t>23.09.2021 05:16:08</t>
  </si>
  <si>
    <t>23.09.2021 07:43:16</t>
  </si>
  <si>
    <t>ZEYTİNLİOVA TR-6 45-72-L00414_956486284_956486284</t>
  </si>
  <si>
    <t>23.09.2021 05:18:47</t>
  </si>
  <si>
    <t>23.09.2021 09:49:53</t>
  </si>
  <si>
    <t>GÖLMARMARA İM 45-85-A00001_KAYAALTI L15_2113850</t>
  </si>
  <si>
    <t>23.09.2021 05:20:08</t>
  </si>
  <si>
    <t>23.09.2021 08:47:00</t>
  </si>
  <si>
    <t>SELİMŞAHLAR TR-7 45-71-M01294_A_56352392_56352392</t>
  </si>
  <si>
    <t>23.09.2021 05:22:26</t>
  </si>
  <si>
    <t>23.09.2021 07:35:45</t>
  </si>
  <si>
    <t>23.09.2021 05:22:40</t>
  </si>
  <si>
    <t>23.09.2021 06:06:36</t>
  </si>
  <si>
    <t>ASARLIK TR-7 35-28-M00181_953377446_953377446</t>
  </si>
  <si>
    <t>23.09.2021 05:24:00</t>
  </si>
  <si>
    <t>23.09.2021 13:25:27</t>
  </si>
  <si>
    <t>KORDON KÖK 45-78-M00730_KÖSEALİ KABAZLI GÖBEKLİ M02_2105507</t>
  </si>
  <si>
    <t>23.09.2021 05:26:08</t>
  </si>
  <si>
    <t>23.09.2021 05:28:18</t>
  </si>
  <si>
    <t>23.09.2021 05:36:10</t>
  </si>
  <si>
    <t>23.09.2021 06:57:51</t>
  </si>
  <si>
    <t>23.09.2021 05:40:59</t>
  </si>
  <si>
    <t>23.09.2021 05:45:56</t>
  </si>
  <si>
    <t>MENEMEN DM-5/25 35-28-M00654_953374550_953374550</t>
  </si>
  <si>
    <t>23.09.2021 05:47:19</t>
  </si>
  <si>
    <t>23.09.2021 06:30:17</t>
  </si>
  <si>
    <t>TİRKEŞ TR-3 45-80-M00124_45-80-M00124_2357269</t>
  </si>
  <si>
    <t>23.09.2021 05:55:24</t>
  </si>
  <si>
    <t>23.09.2021 06:57:39</t>
  </si>
  <si>
    <t>L-256 (18 KABİN) 35-18-L00256_35-18-L00256_2358728</t>
  </si>
  <si>
    <t>23.09.2021 05:56:00</t>
  </si>
  <si>
    <t>23.09.2021 06:37:25</t>
  </si>
  <si>
    <t>PANCAR KÖK 35-26-M00891_PANCAR ŞEHİR M01_2302861</t>
  </si>
  <si>
    <t>23.09.2021 06:05:59</t>
  </si>
  <si>
    <t>23.09.2021 07:31:51</t>
  </si>
  <si>
    <t>YENİKÖY TR-1 35-23-M00085_C_56399572_56399572</t>
  </si>
  <si>
    <t>23.09.2021 06:11:00</t>
  </si>
  <si>
    <t>23.09.2021 07:35:47</t>
  </si>
  <si>
    <t>KOCAİSKAN TR-1 45-76-M00179_45-76-M00179_2347057</t>
  </si>
  <si>
    <t>23.09.2021 06:24:18</t>
  </si>
  <si>
    <t>23.09.2021 11:08:34</t>
  </si>
  <si>
    <t>ALİBEYLİ TR-5 45-80-M00087_45-80-M00087_2368320</t>
  </si>
  <si>
    <t>23.09.2021 06:27:52</t>
  </si>
  <si>
    <t>23.09.2021 07:51:58</t>
  </si>
  <si>
    <t>L-256 (18 KABİN) 35-18-L00256_L-260 L01_2323213</t>
  </si>
  <si>
    <t>23.09.2021 06:30:00</t>
  </si>
  <si>
    <t>23.09.2021 06:42:34</t>
  </si>
  <si>
    <t>KOYUNDERE TR-12 35-28-M00161_6283329_56366152_56366152</t>
  </si>
  <si>
    <t>23.09.2021 06:47:28</t>
  </si>
  <si>
    <t>23.09.2021 15:00:42</t>
  </si>
  <si>
    <t>L-248 35-18-L00248_A a1b_5947302</t>
  </si>
  <si>
    <t>23.09.2021 06:51:01</t>
  </si>
  <si>
    <t>23.09.2021 09:49:32</t>
  </si>
  <si>
    <t>TR-127 35-15-M00127_950375540_950375540</t>
  </si>
  <si>
    <t>23.09.2021 07:00:22</t>
  </si>
  <si>
    <t>23.09.2021 09:33:33</t>
  </si>
  <si>
    <t>KÜÇÜK AVULCUK TR-1 35-15-L00715_950376675_950376675</t>
  </si>
  <si>
    <t>23.09.2021 07:05:21</t>
  </si>
  <si>
    <t>23.09.2021 07:40:12</t>
  </si>
  <si>
    <t>ÇANDARLI DM-TR-20 35-30-M00020_DENİZKÖY KÖYLER M04_72352924</t>
  </si>
  <si>
    <t>23.09.2021 07:05:28</t>
  </si>
  <si>
    <t>23.09.2021 09:48:56</t>
  </si>
  <si>
    <t>23.09.2021 07:16:26</t>
  </si>
  <si>
    <t>23.09.2021 12:47:43</t>
  </si>
  <si>
    <t>DM-1/TR-12 35-13-L00459_946420597_946420597</t>
  </si>
  <si>
    <t>23.09.2021 07:18:34</t>
  </si>
  <si>
    <t>23.09.2021 09:15:35</t>
  </si>
  <si>
    <t>23.09.2021 07:25:00</t>
  </si>
  <si>
    <t>23.09.2021 07:56:14</t>
  </si>
  <si>
    <t>L-444 35-18-L00444_35-18-L00444_2376084</t>
  </si>
  <si>
    <t>23.09.2021 07:26:54</t>
  </si>
  <si>
    <t>23.09.2021 11:33:44</t>
  </si>
  <si>
    <t>M-2904 35-02-M02904_ M02_73285639</t>
  </si>
  <si>
    <t>23.09.2021 07:27:27</t>
  </si>
  <si>
    <t>23.09.2021 09:56:54</t>
  </si>
  <si>
    <t>23.09.2021 07:49:38</t>
  </si>
  <si>
    <t>23.09.2021 07:52:38</t>
  </si>
  <si>
    <t>K-217 35-01-K00217_911403595_911403595</t>
  </si>
  <si>
    <t>23.09.2021 08:04:57</t>
  </si>
  <si>
    <t>23.09.2021 09:49:00</t>
  </si>
  <si>
    <t>TR-61 35-26-M00061_956613688_956613688</t>
  </si>
  <si>
    <t>23.09.2021 08:08:53</t>
  </si>
  <si>
    <t>23.09.2021 11:49:14</t>
  </si>
  <si>
    <t>23.09.2021 08:12:24</t>
  </si>
  <si>
    <t>23.09.2021 08:18:56</t>
  </si>
  <si>
    <t>23.09.2021 08:19:17</t>
  </si>
  <si>
    <t>23.09.2021 12:02:46</t>
  </si>
  <si>
    <t>23.09.2021 08:22:05</t>
  </si>
  <si>
    <t>23.09.2021 09:20:40</t>
  </si>
  <si>
    <t>GÖRDES TR-6 45-75-M00006_C c4_42660230</t>
  </si>
  <si>
    <t>23.09.2021 08:24:51</t>
  </si>
  <si>
    <t>23.09.2021 10:03:08</t>
  </si>
  <si>
    <t>TAŞLIYATAK TR-6 35-31-L00342_47890161_56393746_56393746</t>
  </si>
  <si>
    <t>23.09.2021 08:25:00</t>
  </si>
  <si>
    <t>23.09.2021 14:47:02</t>
  </si>
  <si>
    <t>ÇALTEPE TR-1 45-80-M00162_B_56384548_56384548</t>
  </si>
  <si>
    <t>23.09.2021 08:26:21</t>
  </si>
  <si>
    <t>23.09.2021 10:28:13</t>
  </si>
  <si>
    <t>23.09.2021 08:32:50</t>
  </si>
  <si>
    <t>23.09.2021 10:56:50</t>
  </si>
  <si>
    <t>23.09.2021 08:36:16</t>
  </si>
  <si>
    <t>23.09.2021 09:32:58</t>
  </si>
  <si>
    <t>M-758 35-03-M00758_915150138_915150138</t>
  </si>
  <si>
    <t>23.09.2021 08:40:35</t>
  </si>
  <si>
    <t>23.09.2021 13:38:17</t>
  </si>
  <si>
    <t>DM-2/3 ESKİ ANIT YANI 35-18-L00581_950453818_950453818</t>
  </si>
  <si>
    <t>23.09.2021 08:49:52</t>
  </si>
  <si>
    <t>23.09.2021 12:00:13</t>
  </si>
  <si>
    <t>KADİR TELLİOĞLU VE ARK.ÖZEL 35-22-M00471Ö_DIREK TIPI TRAFO HUCRESI H01_2051397</t>
  </si>
  <si>
    <t>23.09.2021 08:56:24</t>
  </si>
  <si>
    <t>23.09.2021 09:52:07</t>
  </si>
  <si>
    <t>L-263 TANSAŞ YANI 35-18-L00263_A A01_79363655</t>
  </si>
  <si>
    <t>23.09.2021 08:59:12</t>
  </si>
  <si>
    <t>23.09.2021 13:55:26</t>
  </si>
  <si>
    <t>M-2907 35-02-M02907_910077590_910077590</t>
  </si>
  <si>
    <t>23.09.2021 08:59:54</t>
  </si>
  <si>
    <t>23.09.2021 10:40:05</t>
  </si>
  <si>
    <t>BELEVİ İM 35-13-A00002_TR B M08_50095205</t>
  </si>
  <si>
    <t>23.09.2021 09:00:00</t>
  </si>
  <si>
    <t>23.09.2021 09:07:00</t>
  </si>
  <si>
    <t>ARMUTLU DM-2/TR-30 35-27-L00007_910858721_910858721</t>
  </si>
  <si>
    <t>23.09.2021 09:00:18</t>
  </si>
  <si>
    <t>23.09.2021 12:48:05</t>
  </si>
  <si>
    <t>TR-90 35-15-M00359_950360575_950360575</t>
  </si>
  <si>
    <t>23.09.2021 09:01:28</t>
  </si>
  <si>
    <t>23.09.2021 11:38:13</t>
  </si>
  <si>
    <t>L-105 35-18-L00105_5649085_56354318_56354318</t>
  </si>
  <si>
    <t>23.09.2021 09:01:40</t>
  </si>
  <si>
    <t>23.09.2021 11:40:25</t>
  </si>
  <si>
    <t>BALLICA İM 45-72-A00005_BÜNYAN OSMANİYE L02_2327277</t>
  </si>
  <si>
    <t>23.09.2021 09:02:10</t>
  </si>
  <si>
    <t>23.09.2021 09:26:29</t>
  </si>
  <si>
    <t>RAMAZAN  GÜLGÜN  VE ARK. T-SULAMA GRB. 35-13-L00135_DIREK TIPI TRAFO HUCRESI H01_2042169</t>
  </si>
  <si>
    <t>23.09.2021 09:02:17</t>
  </si>
  <si>
    <t>23.09.2021 13:41:24</t>
  </si>
  <si>
    <t>K-2560 35-03-K02560_910090694_910090694</t>
  </si>
  <si>
    <t>23.09.2021 09:05:29</t>
  </si>
  <si>
    <t>23.09.2021 13:14:08</t>
  </si>
  <si>
    <t>23.09.2021 09:05:37</t>
  </si>
  <si>
    <t>23.09.2021 09:10:17</t>
  </si>
  <si>
    <t>NEZİH MEHMET IRMAK ÖZEL TR 35-27-M00192Ö_DIREK TIPI TRAFO HUCRESI H01_2054793</t>
  </si>
  <si>
    <t>23.09.2021 09:05:52</t>
  </si>
  <si>
    <t>23.09.2021 11:34:54</t>
  </si>
  <si>
    <t>KUŞÇULAR DM 35-19-M00461_ALAÇATI-1 ÇIKIŞ M02_46998946</t>
  </si>
  <si>
    <t>23.09.2021 09:07:38</t>
  </si>
  <si>
    <t>23.09.2021 09:24:12</t>
  </si>
  <si>
    <t>YAHŞELLİ DM-5 35-28-M00882_EMİRALEM SULAMA M10_66811691</t>
  </si>
  <si>
    <t>23.09.2021 09:08:58</t>
  </si>
  <si>
    <t>23.09.2021 09:35:05</t>
  </si>
  <si>
    <t>23.09.2021 09:09:11</t>
  </si>
  <si>
    <t>23.09.2021 18:38:03</t>
  </si>
  <si>
    <t>KUYUCAK DM 35-27-M00273_KUYUCAK M04_72164171</t>
  </si>
  <si>
    <t>23.09.2021 09:11:24</t>
  </si>
  <si>
    <t>23.09.2021 10:35:25</t>
  </si>
  <si>
    <t>K-2595 35-04-K02595_DAĞITIM TRF K-2595 K02_65777748</t>
  </si>
  <si>
    <t>23.09.2021 09:13:28</t>
  </si>
  <si>
    <t>23.09.2021 17:03:02</t>
  </si>
  <si>
    <t>TROPİKAL DM 35-27-L00056_ÖRNEKKÖY L04_72201722</t>
  </si>
  <si>
    <t>23.09.2021 09:14:29</t>
  </si>
  <si>
    <t>23.09.2021 10:03:22</t>
  </si>
  <si>
    <t>MAHMUTLAR KÖK 45-74-M00354_HatBaşıAyırıcı_53135345 M04_53135345</t>
  </si>
  <si>
    <t>23.09.2021 09:14:38</t>
  </si>
  <si>
    <t>23.09.2021 15:59:58</t>
  </si>
  <si>
    <t>K-3129 35-01-K03129_910727925_910727925</t>
  </si>
  <si>
    <t>23.09.2021 09:15:27</t>
  </si>
  <si>
    <t>23.09.2021 11:50:16</t>
  </si>
  <si>
    <t>23.09.2021 09:16:44</t>
  </si>
  <si>
    <t>23.09.2021 14:32:00</t>
  </si>
  <si>
    <t>CANLI TR-1 KÖK 35-20-L00124__65646192_65646192</t>
  </si>
  <si>
    <t>23.09.2021 09:17:45</t>
  </si>
  <si>
    <t>23.09.2021 16:36:20</t>
  </si>
  <si>
    <t>M-12 GERMİYAN 35-18-M00183_956332585_956332585</t>
  </si>
  <si>
    <t>23.09.2021 09:18:30</t>
  </si>
  <si>
    <t>23.09.2021 15:59:12</t>
  </si>
  <si>
    <t>CANLI TR-1 KÖK 35-20-L00124_YEŞİLOVA ÇAYIR L04_66505772</t>
  </si>
  <si>
    <t>23.09.2021 09:19:37</t>
  </si>
  <si>
    <t>23.09.2021 16:32:33</t>
  </si>
  <si>
    <t>K-210 35-07-K00210_35-07-K00210_49912380</t>
  </si>
  <si>
    <t>23.09.2021 09:19:44</t>
  </si>
  <si>
    <t>23.09.2021 15:23:10</t>
  </si>
  <si>
    <t>ULUKENT DM-4/2 35-28-M00044_953393242_953393242</t>
  </si>
  <si>
    <t>23.09.2021 09:19:46</t>
  </si>
  <si>
    <t>23.09.2021 14:05:47</t>
  </si>
  <si>
    <t>ÇATALCA TR-1 35-22-M00267_DIREK TIPI TRAFO HUCRESI H01_2112514</t>
  </si>
  <si>
    <t>23.09.2021 09:20:09</t>
  </si>
  <si>
    <t>23.09.2021 14:06:00</t>
  </si>
  <si>
    <t>FOÇA TR-45 35-23-L00045_FOÇA TR-4 L01_72150650</t>
  </si>
  <si>
    <t>23.09.2021 09:20:38</t>
  </si>
  <si>
    <t>23.09.2021 10:11:21</t>
  </si>
  <si>
    <t>K-3248 35-07-K03248_35-07-K03248_2359595</t>
  </si>
  <si>
    <t>23.09.2021 09:21:50</t>
  </si>
  <si>
    <t>23.09.2021 15:22:17</t>
  </si>
  <si>
    <t>TİRE SANAYİ TR-3 35-29-L00020_48352073_56361429_56361429</t>
  </si>
  <si>
    <t>23.09.2021 09:22:22</t>
  </si>
  <si>
    <t>23.09.2021 17:26:45</t>
  </si>
  <si>
    <t>K-225 35-07-K00225_35-07-K00225_48245461</t>
  </si>
  <si>
    <t>23.09.2021 09:23:19</t>
  </si>
  <si>
    <t>23.09.2021 11:39:49</t>
  </si>
  <si>
    <t>TEKELİ TR-3 35-22-M00233_955253674_955253674</t>
  </si>
  <si>
    <t>23.09.2021 09:24:30</t>
  </si>
  <si>
    <t>23.09.2021 12:36:20</t>
  </si>
  <si>
    <t>M-2926(YATIRIM REZERVE) 35-03-M02926_D_56357717_56357717</t>
  </si>
  <si>
    <t>23.09.2021 09:24:46</t>
  </si>
  <si>
    <t>23.09.2021 10:09:56</t>
  </si>
  <si>
    <t>23.09.2021 09:26:31</t>
  </si>
  <si>
    <t>23.09.2021 15:20:58</t>
  </si>
  <si>
    <t>İSMAİLLİ TR-1 35-16-M00038_47500910_56396794_56396794</t>
  </si>
  <si>
    <t>23.09.2021 09:27:55</t>
  </si>
  <si>
    <t>23.09.2021 12:45:39</t>
  </si>
  <si>
    <t>SARIGÖL TR-2 45-79-M00002_945560138_945560138</t>
  </si>
  <si>
    <t>23.09.2021 09:30:39</t>
  </si>
  <si>
    <t>23.09.2021 12:15:40</t>
  </si>
  <si>
    <t>TATAR DM 35-19-M00256_HatBaşıAyırıcı_53134107 M11_53134107</t>
  </si>
  <si>
    <t>23.09.2021 09:31:00</t>
  </si>
  <si>
    <t>23.09.2021 17:18:00</t>
  </si>
  <si>
    <t>GÜMÜLDÜR M-12 35-25-M00012_955263273_955263273</t>
  </si>
  <si>
    <t>23.09.2021 09:31:10</t>
  </si>
  <si>
    <t>23.09.2021 11:05:25</t>
  </si>
  <si>
    <t>23.09.2021 09:31:21</t>
  </si>
  <si>
    <t>23.09.2021 10:39:17</t>
  </si>
  <si>
    <t>L-105 35-18-L00105_7422403_56377179_56377179</t>
  </si>
  <si>
    <t>23.09.2021 09:32:00</t>
  </si>
  <si>
    <t>23.09.2021 11:30:13</t>
  </si>
  <si>
    <t>MENEMEN İM 35-28-A00001_TR-1 L13_2053355</t>
  </si>
  <si>
    <t>23.09.2021 09:34:58</t>
  </si>
  <si>
    <t>23.09.2021 10:03:27</t>
  </si>
  <si>
    <t>TR-2/9 45-83-L00009_955146188_955146188</t>
  </si>
  <si>
    <t>23.09.2021 09:35:18</t>
  </si>
  <si>
    <t>23.09.2021 11:32:14</t>
  </si>
  <si>
    <t>SOMA A SANTRALİ İM/DM 45-82-A00001_MADEN L16_2091661</t>
  </si>
  <si>
    <t>23.09.2021 09:35:38</t>
  </si>
  <si>
    <t>23.09.2021 10:05:33</t>
  </si>
  <si>
    <t>ÇUKURALTI M-16 35-25-M00062_955268164_955268164</t>
  </si>
  <si>
    <t>23.09.2021 09:36:49</t>
  </si>
  <si>
    <t>23.09.2021 11:36:00</t>
  </si>
  <si>
    <t>TR-71 ÖZYURT 35-19-L00071_6772664_56354942_56354942</t>
  </si>
  <si>
    <t>23.09.2021 09:37:09</t>
  </si>
  <si>
    <t>23.09.2021 13:32:21</t>
  </si>
  <si>
    <t>OKLUİSA KÖK 45-81-M00046_HatBaşıAyırıcı_73063133 M04_73063133</t>
  </si>
  <si>
    <t>23.09.2021 09:37:18</t>
  </si>
  <si>
    <t>23.09.2021 09:37:58</t>
  </si>
  <si>
    <t>TR-1/2 45-72-M00002_B_56385668_56385668</t>
  </si>
  <si>
    <t>23.09.2021 09:39:24</t>
  </si>
  <si>
    <t>23.09.2021 12:15:58</t>
  </si>
  <si>
    <t>TR-30 35-19-M00030_956662392_956662392</t>
  </si>
  <si>
    <t>23.09.2021 09:41:28</t>
  </si>
  <si>
    <t>23.09.2021 10:46:32</t>
  </si>
  <si>
    <t>KIRMAHALLE  TR-12 35-28-M00271_953391572_953391572</t>
  </si>
  <si>
    <t>23.09.2021 09:43:45</t>
  </si>
  <si>
    <t>23.09.2021 17:47:07</t>
  </si>
  <si>
    <t>BOYNUYOĞUN KÖK 35-29-L00051_ÖDEMİŞ KAVAĞI L04_72215393</t>
  </si>
  <si>
    <t>23.09.2021 09:51:00</t>
  </si>
  <si>
    <t>23.09.2021 11:23:44</t>
  </si>
  <si>
    <t>23.09.2021 09:55:00</t>
  </si>
  <si>
    <t>23.09.2021 11:35:31</t>
  </si>
  <si>
    <t>K-1189 35-02-K01189_H_56374331_56374331</t>
  </si>
  <si>
    <t>23.09.2021 09:57:27</t>
  </si>
  <si>
    <t>23.09.2021 13:22:03</t>
  </si>
  <si>
    <t>K-1189 35-02-K01189_A_56374325_56374325</t>
  </si>
  <si>
    <t>23.09.2021 09:58:32</t>
  </si>
  <si>
    <t>23.09.2021 13:21:12</t>
  </si>
  <si>
    <t>DM06/TR05 HAL İÇİ 45-73-M00042_A A1_45162266</t>
  </si>
  <si>
    <t>23.09.2021 09:59:00</t>
  </si>
  <si>
    <t>23.09.2021 11:19:14</t>
  </si>
  <si>
    <t>TR-1/16 45-72-M00016_95000487326_95000487326</t>
  </si>
  <si>
    <t>23.09.2021 09:59:24</t>
  </si>
  <si>
    <t>23.09.2021 13:26:28</t>
  </si>
  <si>
    <t>_B_56385845_56385845</t>
  </si>
  <si>
    <t>23.09.2021 09:59:55</t>
  </si>
  <si>
    <t>23.09.2021 12:04:41</t>
  </si>
  <si>
    <t>KÜÇÜKBAHÇE KÖYÜ TR-1 35-21-L00085_953363686_953363686</t>
  </si>
  <si>
    <t>23.09.2021 10:00:47</t>
  </si>
  <si>
    <t>23.09.2021 14:39:10</t>
  </si>
  <si>
    <t>M-2896(YATIRIM REZERVE) 35-01-M02896_D_56374989_56374989</t>
  </si>
  <si>
    <t>23.09.2021 10:01:20</t>
  </si>
  <si>
    <t>23.09.2021 13:03:03</t>
  </si>
  <si>
    <t>ÇANDARLI TR-5 35-30-M00005_DAĞITIM TRAFOSU M01_2322624</t>
  </si>
  <si>
    <t>23.09.2021 10:02:28</t>
  </si>
  <si>
    <t>23.09.2021 13:38:00</t>
  </si>
  <si>
    <t>GÜMÜLDÜR M-7 35-25-M00007_HatBaşıAyırıcı_53133780 M01_53133780</t>
  </si>
  <si>
    <t>23.09.2021 10:54:15</t>
  </si>
  <si>
    <t>ANADOLU İM 35-02-A00001_MEVLANA K06_2044353</t>
  </si>
  <si>
    <t>23.09.2021 10:06:50</t>
  </si>
  <si>
    <t>23.09.2021 10:44:22</t>
  </si>
  <si>
    <t>23.09.2021 10:07:36</t>
  </si>
  <si>
    <t>23.09.2021 17:00:53</t>
  </si>
  <si>
    <t>L-29 ÖZLİMANLAR 35-18-L00029_5844912_56394868_56394868</t>
  </si>
  <si>
    <t>23.09.2021 10:10:28</t>
  </si>
  <si>
    <t>23.09.2021 17:52:55</t>
  </si>
  <si>
    <t>K-568 35-03-K00568_F_56365976_56365976</t>
  </si>
  <si>
    <t>23.09.2021 10:14:27</t>
  </si>
  <si>
    <t>23.09.2021 14:31:45</t>
  </si>
  <si>
    <t>TR-2/17 45-72-L00017_A_56391254_56391254</t>
  </si>
  <si>
    <t>23.09.2021 10:15:38</t>
  </si>
  <si>
    <t>23.09.2021 12:49:24</t>
  </si>
  <si>
    <t>MENEMEN TR-49 35-28-L00049_A_56393150_56393150</t>
  </si>
  <si>
    <t>23.09.2021 10:18:06</t>
  </si>
  <si>
    <t>23.09.2021 13:42:35</t>
  </si>
  <si>
    <t>AKGEDİK KÖK-3 45-71-M00164_MORSAN M01_55994702</t>
  </si>
  <si>
    <t>23.09.2021 10:18:38</t>
  </si>
  <si>
    <t>23.09.2021 11:52:00</t>
  </si>
  <si>
    <t>L-317 BAHÇELİEVLER-1 35-18-L00317_12268579_56356413_56356413</t>
  </si>
  <si>
    <t>23.09.2021 10:19:27</t>
  </si>
  <si>
    <t>23.09.2021 18:10:50</t>
  </si>
  <si>
    <t>MURADİYE DM 45-71-M00006_DM-4 KÜÇÜK ÖLÇEKLİ SAN. SİTESİ M10_2077009</t>
  </si>
  <si>
    <t>23.09.2021 10:20:34</t>
  </si>
  <si>
    <t>23.09.2021 10:54:35</t>
  </si>
  <si>
    <t>23.09.2021 10:23:19</t>
  </si>
  <si>
    <t>23.09.2021 10:43:45</t>
  </si>
  <si>
    <t>KOLDERE KÖK 45-80-M00051_GES SANTRALİ M02_73403314</t>
  </si>
  <si>
    <t>23.09.2021 10:32:15</t>
  </si>
  <si>
    <t>23.09.2021 16:46:40</t>
  </si>
  <si>
    <t>SİMKUR SİTESİ M-307 35-30-M00307_B_56403821_56403821</t>
  </si>
  <si>
    <t>23.09.2021 10:35:55</t>
  </si>
  <si>
    <t>23.09.2021 15:29:50</t>
  </si>
  <si>
    <t>TOKMAKLI KÖK 45-86-M00047_BORLU TR-3 M06_72227673</t>
  </si>
  <si>
    <t>23.09.2021 10:38:48</t>
  </si>
  <si>
    <t>23.09.2021 11:06:15</t>
  </si>
  <si>
    <t>K-3093 35-02-K03093_DIREK TIPI TRAFO HUCRESI H01_2049602</t>
  </si>
  <si>
    <t>23.09.2021 10:40:20</t>
  </si>
  <si>
    <t>23.09.2021 13:35:51</t>
  </si>
  <si>
    <t>M-2738 35-02-M02738_99816930_99816930</t>
  </si>
  <si>
    <t>23.09.2021 10:40:54</t>
  </si>
  <si>
    <t>23.09.2021 16:25:02</t>
  </si>
  <si>
    <t>K-2743 35-03-K02743_35-03-K02743_2356497</t>
  </si>
  <si>
    <t>23.09.2021 10:46:38</t>
  </si>
  <si>
    <t>23.09.2021 13:40:01</t>
  </si>
  <si>
    <t>TR-5 35-31-L00005_953114754_953114754</t>
  </si>
  <si>
    <t>23.09.2021 10:49:00</t>
  </si>
  <si>
    <t>23.09.2021 11:28:35</t>
  </si>
  <si>
    <t>EFEOĞLU PETROL ÖZEL TR 35-30-L00095Ö_35-30-L00095Ö_2347137</t>
  </si>
  <si>
    <t>23.09.2021 10:49:04</t>
  </si>
  <si>
    <t>23.09.2021 12:07:09</t>
  </si>
  <si>
    <t>DAĞDERE DM 45-72-M00097_HatBaşıAyırıcı_53140484 M06_53140484</t>
  </si>
  <si>
    <t>23.09.2021 10:49:52</t>
  </si>
  <si>
    <t>23.09.2021 15:00:47</t>
  </si>
  <si>
    <t>23.09.2021 10:50:49</t>
  </si>
  <si>
    <t>23.09.2021 12:17:59</t>
  </si>
  <si>
    <t>SOMA KÖYLER DM-2 45-82-M00125_DM-2 FİDER-1 (SOMA-B) M04_2035739</t>
  </si>
  <si>
    <t>23.09.2021 10:53:59</t>
  </si>
  <si>
    <t>23.09.2021 11:23:37</t>
  </si>
  <si>
    <t>L-134 AYARASANDA 35-18-L00134_DIREK TIPI TRAFO HUCRESI H01_2096482</t>
  </si>
  <si>
    <t>23.09.2021 10:54:58</t>
  </si>
  <si>
    <t>23.09.2021 13:57:34</t>
  </si>
  <si>
    <t>23.09.2021 10:56:46</t>
  </si>
  <si>
    <t>23.09.2021 11:17:20</t>
  </si>
  <si>
    <t>GERENKÖY TR-3 35-23-M00149_42127714 c6_42128939</t>
  </si>
  <si>
    <t>23.09.2021 10:57:00</t>
  </si>
  <si>
    <t>23.09.2021 13:24:50</t>
  </si>
  <si>
    <t>M-1038 35-04-M01038_G_56383053_56383053</t>
  </si>
  <si>
    <t>23.09.2021 10:59:13</t>
  </si>
  <si>
    <t>23.09.2021 13:23:02</t>
  </si>
  <si>
    <t>23.09.2021 11:03:54</t>
  </si>
  <si>
    <t>23.09.2021 11:16:37</t>
  </si>
  <si>
    <t>MURADİYE DM 45-71-M00006_CBÜ YURT BİNASI ÖZEL M18_72258323</t>
  </si>
  <si>
    <t>23.09.2021 11:03:58</t>
  </si>
  <si>
    <t>23.09.2021 15:04:00</t>
  </si>
  <si>
    <t>23.09.2021 11:04:16</t>
  </si>
  <si>
    <t>23.09.2021 11:17:04</t>
  </si>
  <si>
    <t>23.09.2021 11:04:24</t>
  </si>
  <si>
    <t>23.09.2021 11:16:30</t>
  </si>
  <si>
    <t>23.09.2021 11:07:44</t>
  </si>
  <si>
    <t>23.09.2021 14:44:53</t>
  </si>
  <si>
    <t>DİKİLİ İM 35-30-A00001_DELİCETEPE M07_72357027</t>
  </si>
  <si>
    <t>23.09.2021 11:09:41</t>
  </si>
  <si>
    <t>23.09.2021 12:45:19</t>
  </si>
  <si>
    <t>23.09.2021 11:14:46</t>
  </si>
  <si>
    <t>23.09.2021 13:46:15</t>
  </si>
  <si>
    <t>M-531 KAVAKLIDERE KÖK 35-02-M00531__78775867_78775867</t>
  </si>
  <si>
    <t>23.09.2021 11:20:00</t>
  </si>
  <si>
    <t>23.09.2021 12:37:23</t>
  </si>
  <si>
    <t>TR-117 RIFAT ÇOĞALMIŞ GRB. 35-15-M00117_B_56399067_56399067</t>
  </si>
  <si>
    <t>23.09.2021 11:26:49</t>
  </si>
  <si>
    <t>23.09.2021 16:27:17</t>
  </si>
  <si>
    <t>HAYAL SİTESİ TR 35-27-L00095_914591353_914591353</t>
  </si>
  <si>
    <t>23.09.2021 11:28:02</t>
  </si>
  <si>
    <t>23.09.2021 13:33:15</t>
  </si>
  <si>
    <t>HAMİDİYE TR-1 45-76-M00161__72372272_72372272</t>
  </si>
  <si>
    <t>23.09.2021 11:37:37</t>
  </si>
  <si>
    <t>23.09.2021 13:49:32</t>
  </si>
  <si>
    <t>ÇAMÖNÜ TR-7 35-22-M00175_DIREK TIPI TRAFO HUCRESI H01_2126254</t>
  </si>
  <si>
    <t>23.09.2021 11:39:36</t>
  </si>
  <si>
    <t>23.09.2021 14:15:05</t>
  </si>
  <si>
    <t>L-242 35-18-L00242_5799767 e2b_5956428</t>
  </si>
  <si>
    <t>23.09.2021 11:40:15</t>
  </si>
  <si>
    <t>23.09.2021 18:43:46</t>
  </si>
  <si>
    <t>_5826633_56377467_56377467</t>
  </si>
  <si>
    <t>23.09.2021 11:44:00</t>
  </si>
  <si>
    <t>23.09.2021 15:51:37</t>
  </si>
  <si>
    <t>KOBAŞDERE TR-1 45-72-L00205_956485139_956485139</t>
  </si>
  <si>
    <t>23.09.2021 11:58:58</t>
  </si>
  <si>
    <t>23.09.2021 19:07:07</t>
  </si>
  <si>
    <t>GÜMÜLDÜR DM 35-25-M00100_CİVAR M07_2054414</t>
  </si>
  <si>
    <t>23.09.2021 12:00:48</t>
  </si>
  <si>
    <t>23.09.2021 12:21:26</t>
  </si>
  <si>
    <t>GÖKKAYA TR-1 45-84-L00018_955183012_955183012</t>
  </si>
  <si>
    <t>23.09.2021 12:09:00</t>
  </si>
  <si>
    <t>23.09.2021 13:16:53</t>
  </si>
  <si>
    <t>DM-14/3B 45-71-M02250_953197260_953197260</t>
  </si>
  <si>
    <t>23.09.2021 12:12:49</t>
  </si>
  <si>
    <t>23.09.2021 13:20:14</t>
  </si>
  <si>
    <t>23.09.2021 12:14:09</t>
  </si>
  <si>
    <t>23.09.2021 14:29:40</t>
  </si>
  <si>
    <t>ŞENKENT TR 35-30-M00274_955302725_955302725</t>
  </si>
  <si>
    <t>23.09.2021 12:14:51</t>
  </si>
  <si>
    <t>23.09.2021 15:56:56</t>
  </si>
  <si>
    <t>GÜMÜLDÜR M-14 35-25-M00014_DIREK TIPI TRAFO HUCRESI H01_2114729</t>
  </si>
  <si>
    <t>23.09.2021 12:27:07</t>
  </si>
  <si>
    <t>23.09.2021 16:39:42</t>
  </si>
  <si>
    <t>K-2560 35-03-K02560_35-03-K02560_41967702</t>
  </si>
  <si>
    <t>23.09.2021 12:30:08</t>
  </si>
  <si>
    <t>23.09.2021 13:42:58</t>
  </si>
  <si>
    <t>GÖLMARMARA İM 45-85-A00001_KAYAALTI L15_2306956</t>
  </si>
  <si>
    <t>23.09.2021 12:45:18</t>
  </si>
  <si>
    <t>23.09.2021 14:25:00</t>
  </si>
  <si>
    <t>DM2/12 35-29-M00115_48377861_56361226_56361226</t>
  </si>
  <si>
    <t>23.09.2021 12:45:33</t>
  </si>
  <si>
    <t>23.09.2021 14:06:30</t>
  </si>
  <si>
    <t>ASARLIK TR-2 35-28-M00184_953376145_953376145</t>
  </si>
  <si>
    <t>23.09.2021 12:46:07</t>
  </si>
  <si>
    <t>23.09.2021 18:45:56</t>
  </si>
  <si>
    <t>GÜLBAHÇE TR-10 35-19-L00249_956689514_956689514</t>
  </si>
  <si>
    <t>23.09.2021 12:51:35</t>
  </si>
  <si>
    <t>23.09.2021 14:11:50</t>
  </si>
  <si>
    <t>NURİ KAŞARCI-1 TARIMSAL SULAMA TR 45-78-L00645_45-78-L00645_2351946</t>
  </si>
  <si>
    <t>23.09.2021 12:54:21</t>
  </si>
  <si>
    <t>23.09.2021 13:36:36</t>
  </si>
  <si>
    <t>L-256 (18 KABİN) 35-18-L00256_L-260 L01_2095066</t>
  </si>
  <si>
    <t>23.09.2021 12:55:00</t>
  </si>
  <si>
    <t>23.09.2021 14:01:05</t>
  </si>
  <si>
    <t>MENEMEN TR-15 35-28-L00015_953385373_953385373</t>
  </si>
  <si>
    <t>23.09.2021 12:56:43</t>
  </si>
  <si>
    <t>23.09.2021 15:10:54</t>
  </si>
  <si>
    <t>L-224 SİBAM EVLERİ 35-18-L00224_950458645_950458645</t>
  </si>
  <si>
    <t>23.09.2021 12:58:59</t>
  </si>
  <si>
    <t>23.09.2021 18:35:48</t>
  </si>
  <si>
    <t>23.09.2021 12:59:53</t>
  </si>
  <si>
    <t>23.09.2021 17:27:38</t>
  </si>
  <si>
    <t>MURADİYE TR-2/B (23 NİSAN PARKI) 45-71-M01852_953220992_953220992</t>
  </si>
  <si>
    <t>23.09.2021 13:03:21</t>
  </si>
  <si>
    <t>23.09.2021 15:10:26</t>
  </si>
  <si>
    <t>K-2375 35-04-K02375_TRAFO K04_2118608</t>
  </si>
  <si>
    <t>23.09.2021 13:11:10</t>
  </si>
  <si>
    <t>23.09.2021 17:35:15</t>
  </si>
  <si>
    <t>MENEMEN TR-1 35-28-L00001_DIREK TIPI TRAFO HUCRESI H01_2108926</t>
  </si>
  <si>
    <t>23.09.2021 13:15:50</t>
  </si>
  <si>
    <t>23.09.2021 17:09:15</t>
  </si>
  <si>
    <t>DM-2/4 35-18-L00590_950454229_950454229</t>
  </si>
  <si>
    <t>23.09.2021 13:17:02</t>
  </si>
  <si>
    <t>23.09.2021 18:05:38</t>
  </si>
  <si>
    <t>K-2707 35-03-K02707_C_56363658_56363658</t>
  </si>
  <si>
    <t>23.09.2021 13:18:19</t>
  </si>
  <si>
    <t>23.09.2021 15:35:29</t>
  </si>
  <si>
    <t>K-25 35-03-K00025_35-03-K00025_41950422</t>
  </si>
  <si>
    <t>23.09.2021 13:31:00</t>
  </si>
  <si>
    <t>23.09.2021 13:57:18</t>
  </si>
  <si>
    <t>23.09.2021 13:39:37</t>
  </si>
  <si>
    <t>23.09.2021 18:42:49</t>
  </si>
  <si>
    <t>TOPALLAR TR-1 35-16-M00092_B_56399337_56399337</t>
  </si>
  <si>
    <t>23.09.2021 13:41:41</t>
  </si>
  <si>
    <t>23.09.2021 15:08:40</t>
  </si>
  <si>
    <t>TR-78 45-73-M01204_956438791_956438791</t>
  </si>
  <si>
    <t>23.09.2021 13:46:40</t>
  </si>
  <si>
    <t>23.09.2021 15:22:01</t>
  </si>
  <si>
    <t>TR-136 35-16-L00136_953350940_953350940</t>
  </si>
  <si>
    <t>23.09.2021 13:48:40</t>
  </si>
  <si>
    <t>23.09.2021 15:18:33</t>
  </si>
  <si>
    <t>YAKAKÖY ULUBEY TR-2 45-75-M00223_45-75-M00223_2362794</t>
  </si>
  <si>
    <t>23.09.2021 13:59:08</t>
  </si>
  <si>
    <t>23.09.2021 15:48:28</t>
  </si>
  <si>
    <t>KÜÇÜKKÖMÜRCÜ TR-1 35-29-L00336_48206963_60984846_60984846</t>
  </si>
  <si>
    <t>23.09.2021 14:04:19</t>
  </si>
  <si>
    <t>23.09.2021 17:43:35</t>
  </si>
  <si>
    <t>TR-19 (M-719) 35-30-M00719_955300315_955300315</t>
  </si>
  <si>
    <t>23.09.2021 14:15:01</t>
  </si>
  <si>
    <t>23.09.2021 18:57:52</t>
  </si>
  <si>
    <t>BADEMLER TR-6 35-19-L00296_A_56389738_56389738</t>
  </si>
  <si>
    <t>23.09.2021 14:16:00</t>
  </si>
  <si>
    <t>23.09.2021 16:00:33</t>
  </si>
  <si>
    <t>DM-2/14 (MURADİYE CAMİİ) 45-71-M00075_953203100_953203100</t>
  </si>
  <si>
    <t>23.09.2021 14:17:02</t>
  </si>
  <si>
    <t>23.09.2021 17:41:38</t>
  </si>
  <si>
    <t>MENEMEN TR-81 35-28-M00681_953375006_953375006</t>
  </si>
  <si>
    <t>23.09.2021 14:25:25</t>
  </si>
  <si>
    <t>23.09.2021 15:58:07</t>
  </si>
  <si>
    <t>ÇAMLIBEL TR-5 35-20-L00352_9475825_56376000_56376000</t>
  </si>
  <si>
    <t>23.09.2021 14:32:21</t>
  </si>
  <si>
    <t>23.09.2021 15:08:10</t>
  </si>
  <si>
    <t>23.09.2021 14:35:55</t>
  </si>
  <si>
    <t>23.09.2021 20:46:52</t>
  </si>
  <si>
    <t>TEKELİ TR-12 35-22-M00230_A_56368729_56368729</t>
  </si>
  <si>
    <t>23.09.2021 14:39:05</t>
  </si>
  <si>
    <t>23.09.2021 19:30:24</t>
  </si>
  <si>
    <t>SARIÇAM TR-1 45-80-M00161_956566863_956566863</t>
  </si>
  <si>
    <t>23.09.2021 14:39:59</t>
  </si>
  <si>
    <t>23.09.2021 16:46:08</t>
  </si>
  <si>
    <t>23.09.2021 14:48:44</t>
  </si>
  <si>
    <t>23.09.2021 17:08:23</t>
  </si>
  <si>
    <t>23.09.2021 14:58:24</t>
  </si>
  <si>
    <t>23.09.2021 20:32:00</t>
  </si>
  <si>
    <t>DM-8/3 45-71-M00538_45-71-M00538_2368413</t>
  </si>
  <si>
    <t>23.09.2021 14:59:29</t>
  </si>
  <si>
    <t>23.09.2021 15:39:12</t>
  </si>
  <si>
    <t>M-2077 35-09-M02077_98484216_98484216</t>
  </si>
  <si>
    <t>23.09.2021 15:00:22</t>
  </si>
  <si>
    <t>23.09.2021 18:00:33</t>
  </si>
  <si>
    <t>K-2844 35-01-K02844_913914334_913914334</t>
  </si>
  <si>
    <t>23.09.2021 19:14:57</t>
  </si>
  <si>
    <t>ÜÇPINAR TR-6 45-71-M01538_953185779_953185779</t>
  </si>
  <si>
    <t>23.09.2021 15:11:50</t>
  </si>
  <si>
    <t>23.09.2021 19:24:52</t>
  </si>
  <si>
    <t>TURGUTALP TR-2/1 45-82-M00058_A_56404125_56404125</t>
  </si>
  <si>
    <t>23.09.2021 15:12:00</t>
  </si>
  <si>
    <t>23.09.2021 15:53:18</t>
  </si>
  <si>
    <t>BAYRAM KARAKOÇ SULAMA GRUBU TR 35-27-L00132_DIREK TIPI TRAFO HUCRESI H01_2049850</t>
  </si>
  <si>
    <t>23.09.2021 15:12:46</t>
  </si>
  <si>
    <t>23.09.2021 18:15:28</t>
  </si>
  <si>
    <t>ÇANDARLI TR-18 35-30-M00018_35-30-M00018_72081737</t>
  </si>
  <si>
    <t>23.09.2021 15:12:50</t>
  </si>
  <si>
    <t>23.09.2021 15:55:11</t>
  </si>
  <si>
    <t>K-1127 35-03-K01127_C_56377135_56377135</t>
  </si>
  <si>
    <t>23.09.2021 15:13:29</t>
  </si>
  <si>
    <t>23.09.2021 16:42:26</t>
  </si>
  <si>
    <t>K-1664 35-04-K01664_35-04-K01664_2372074</t>
  </si>
  <si>
    <t>23.09.2021 15:14:43</t>
  </si>
  <si>
    <t>23.09.2021 17:11:15</t>
  </si>
  <si>
    <t>TR-1/17 45-72-M00017_956503924_956503924</t>
  </si>
  <si>
    <t>23.09.2021 15:14:53</t>
  </si>
  <si>
    <t>23.09.2021 19:24:32</t>
  </si>
  <si>
    <t>DOĞAKÖY TR-1 35-28-M00213_953384960_953384960</t>
  </si>
  <si>
    <t>23.09.2021 15:21:03</t>
  </si>
  <si>
    <t>23.09.2021 18:58:28</t>
  </si>
  <si>
    <t>BALABANLI FİKRET TEKELİ SULAMA GRB TR-6 35-15-M00335_C_56373023_56373023</t>
  </si>
  <si>
    <t>23.09.2021 15:22:22</t>
  </si>
  <si>
    <t>23.09.2021 18:54:35</t>
  </si>
  <si>
    <t>M-1131 35-02-M01131_966548475_966548475</t>
  </si>
  <si>
    <t>23.09.2021 15:23:06</t>
  </si>
  <si>
    <t>23.09.2021 18:21:23</t>
  </si>
  <si>
    <t>CAFERBEY KÖK 45-78-L00231_HASALAN L02_2327775</t>
  </si>
  <si>
    <t>23.09.2021 15:24:22</t>
  </si>
  <si>
    <t>23.09.2021 15:45:50</t>
  </si>
  <si>
    <t>ÇAKALLAR TR-1 45-81-M00135_45-81-M00135_2356825</t>
  </si>
  <si>
    <t>23.09.2021 15:31:09</t>
  </si>
  <si>
    <t>23.09.2021 15:50:19</t>
  </si>
  <si>
    <t>M-1004 35-03-M01004_910209397_910209397</t>
  </si>
  <si>
    <t>23.09.2021 15:32:21</t>
  </si>
  <si>
    <t>23.09.2021 19:24:04</t>
  </si>
  <si>
    <t>TR-1/45 45-72-M00045_C_56390264_56390264</t>
  </si>
  <si>
    <t>23.09.2021 15:35:18</t>
  </si>
  <si>
    <t>23.09.2021 20:29:32</t>
  </si>
  <si>
    <t>AVLAŞA TR-2 45-81-M00262_945634391_945634391</t>
  </si>
  <si>
    <t>23.09.2021 15:42:07</t>
  </si>
  <si>
    <t>23.09.2021 17:01:02</t>
  </si>
  <si>
    <t>23.09.2021 15:44:29</t>
  </si>
  <si>
    <t>23.09.2021 17:32:19</t>
  </si>
  <si>
    <t>_962837883_962837883</t>
  </si>
  <si>
    <t>23.09.2021 15:47:19</t>
  </si>
  <si>
    <t>23.09.2021 16:59:33</t>
  </si>
  <si>
    <t>K-1105 35-03-K01105_A_56377497_56377497</t>
  </si>
  <si>
    <t>23.09.2021 15:47:25</t>
  </si>
  <si>
    <t>23.09.2021 17:44:15</t>
  </si>
  <si>
    <t>M-2559 35-01-M02559_910767308_910767308</t>
  </si>
  <si>
    <t>23.09.2021 15:47:46</t>
  </si>
  <si>
    <t>23.09.2021 18:00:09</t>
  </si>
  <si>
    <t>23.09.2021 15:50:09</t>
  </si>
  <si>
    <t>23.09.2021 15:51:09</t>
  </si>
  <si>
    <t>HALİLAĞALAR TR-1 35-16-M00088_953326700_953326700</t>
  </si>
  <si>
    <t>23.09.2021 15:51:14</t>
  </si>
  <si>
    <t>23.09.2021 17:30:30</t>
  </si>
  <si>
    <t>23.09.2021 15:51:16</t>
  </si>
  <si>
    <t>23.09.2021 15:53:19</t>
  </si>
  <si>
    <t>23.09.2021 15:52:26</t>
  </si>
  <si>
    <t>23.09.2021 18:18:05</t>
  </si>
  <si>
    <t>ÖZBEY TR-1 35-26-L00137_956602471_956602471</t>
  </si>
  <si>
    <t>23.09.2021 15:52:31</t>
  </si>
  <si>
    <t>23.09.2021 17:20:12</t>
  </si>
  <si>
    <t>DM-2/36 45-71-M00168_953186930_953186930</t>
  </si>
  <si>
    <t>23.09.2021 15:54:55</t>
  </si>
  <si>
    <t>23.09.2021 22:31:00</t>
  </si>
  <si>
    <t>K-4157 35-02-K04157_C_56373416_56373416</t>
  </si>
  <si>
    <t>23.09.2021 15:56:58</t>
  </si>
  <si>
    <t>23.09.2021 16:58:47</t>
  </si>
  <si>
    <t>K-4022 35-01-K04022_911635938_911635938</t>
  </si>
  <si>
    <t>23.09.2021 15:58:31</t>
  </si>
  <si>
    <t>23.09.2021 16:51:51</t>
  </si>
  <si>
    <t>TR-49 EGELİ 35-19-L00049_D D03b_78938408</t>
  </si>
  <si>
    <t>23.09.2021 16:14:06</t>
  </si>
  <si>
    <t>23.09.2021 17:34:49</t>
  </si>
  <si>
    <t>GÖKKAYA TR-1 45-84-L00018_955183011_955183011</t>
  </si>
  <si>
    <t>23.09.2021 16:23:54</t>
  </si>
  <si>
    <t>23.09.2021 17:10:54</t>
  </si>
  <si>
    <t>DM-1/TR-18 35-14-M00340_966034684_966034684</t>
  </si>
  <si>
    <t>23.09.2021 16:30:38</t>
  </si>
  <si>
    <t>23.09.2021 17:12:50</t>
  </si>
  <si>
    <t>23.09.2021 16:31:34</t>
  </si>
  <si>
    <t>23.09.2021 17:52:59</t>
  </si>
  <si>
    <t>23.09.2021 16:32:00</t>
  </si>
  <si>
    <t>24.09.2021 01:40:49</t>
  </si>
  <si>
    <t>23.09.2021 16:32:59</t>
  </si>
  <si>
    <t>23.09.2021 16:33:10</t>
  </si>
  <si>
    <t>HAMZALI SÜLEYMAN TR 35-16-M00066_47536328_56397077_56397077</t>
  </si>
  <si>
    <t>23.09.2021 16:34:00</t>
  </si>
  <si>
    <t>23.09.2021 19:27:16</t>
  </si>
  <si>
    <t>K-429 35-01-K00429_F_56375803_56375803</t>
  </si>
  <si>
    <t>23.09.2021 16:36:32</t>
  </si>
  <si>
    <t>23.09.2021 18:46:24</t>
  </si>
  <si>
    <t>23.09.2021 16:36:48</t>
  </si>
  <si>
    <t>23.09.2021 22:28:00</t>
  </si>
  <si>
    <t>K-3768 35-02-K03768_913435408_913435408</t>
  </si>
  <si>
    <t>23.09.2021 16:37:11</t>
  </si>
  <si>
    <t>23.09.2021 20:00:38</t>
  </si>
  <si>
    <t>K-1127 35-03-K01127_910260119_910260119</t>
  </si>
  <si>
    <t>23.09.2021 16:38:00</t>
  </si>
  <si>
    <t>23.09.2021 21:58:50</t>
  </si>
  <si>
    <t>AFŞAR TR-2 45-79-M00344_B_56386735_56386735</t>
  </si>
  <si>
    <t>23.09.2021 16:38:10</t>
  </si>
  <si>
    <t>23.09.2021 17:27:04</t>
  </si>
  <si>
    <t>KOYUNDERE TR-6 35-28-M00158_953374382_953374382</t>
  </si>
  <si>
    <t>23.09.2021 16:39:29</t>
  </si>
  <si>
    <t>23.09.2021 21:54:01</t>
  </si>
  <si>
    <t>L-400 35-18-L00400_950431220_950431220</t>
  </si>
  <si>
    <t>23.09.2021 16:43:28</t>
  </si>
  <si>
    <t>23.09.2021 20:26:29</t>
  </si>
  <si>
    <t>ÖRÜCÜLER KÖK 45-74-M00355_HatBaşıAyırıcı_62829837 M04_62829837</t>
  </si>
  <si>
    <t>23.09.2021 16:45:19</t>
  </si>
  <si>
    <t>23.09.2021 20:22:06</t>
  </si>
  <si>
    <t>HACIİSA TR-1 45-83-L00282_955157242_955157242</t>
  </si>
  <si>
    <t>23.09.2021 16:47:00</t>
  </si>
  <si>
    <t>23.09.2021 19:04:54</t>
  </si>
  <si>
    <t>UZUNKÖY TR-1 35-31-L00144_B_72255944_72255944</t>
  </si>
  <si>
    <t>23.09.2021 16:47:16</t>
  </si>
  <si>
    <t>23.09.2021 20:17:59</t>
  </si>
  <si>
    <t>EĞRİLİMAN TR-1 35-21-L00098_953363719_953363719</t>
  </si>
  <si>
    <t>23.09.2021 16:50:23</t>
  </si>
  <si>
    <t>23.09.2021 21:37:30</t>
  </si>
  <si>
    <t>23.09.2021 16:51:41</t>
  </si>
  <si>
    <t>23.09.2021 18:36:54</t>
  </si>
  <si>
    <t>GÖRDES DM 45-75-M00050_GÜNEŞLİ M13_2083728</t>
  </si>
  <si>
    <t>23.09.2021 17:03:35</t>
  </si>
  <si>
    <t>23.09.2021 17:14:49</t>
  </si>
  <si>
    <t>TR-73 YAŞAR KAHRAMAN GRB. 35-15-M00073_A_56369307_56369307</t>
  </si>
  <si>
    <t>23.09.2021 17:07:07</t>
  </si>
  <si>
    <t>23.09.2021 18:32:06</t>
  </si>
  <si>
    <t>23.09.2021 17:09:34</t>
  </si>
  <si>
    <t>23.09.2021 19:16:25</t>
  </si>
  <si>
    <t>23.09.2021 17:11:59</t>
  </si>
  <si>
    <t>23.09.2021 17:32:16</t>
  </si>
  <si>
    <t>M-3039(YATIRIM REZERVE) 35-09-M03039_D_56379097_56379097</t>
  </si>
  <si>
    <t>23.09.2021 17:15:31</t>
  </si>
  <si>
    <t>23.09.2021 18:29:39</t>
  </si>
  <si>
    <t>KUŞÇULAR DM 35-19-M00461_ALAÇATI-1 ÇIKIŞ M02_46998891</t>
  </si>
  <si>
    <t>23.09.2021 17:19:00</t>
  </si>
  <si>
    <t>23.09.2021 18:03:44</t>
  </si>
  <si>
    <t>MERSİNLİ TR-1 45-78-M00935_DIREK TIPI TRAFO HUCRESI H01_2112465</t>
  </si>
  <si>
    <t>23.09.2021 17:26:32</t>
  </si>
  <si>
    <t>23.09.2021 20:05:04</t>
  </si>
  <si>
    <t>YEŞİLOVA ÇAYIR TR-7 35-20-L00132_35-20-L00132_2371160</t>
  </si>
  <si>
    <t>23.09.2021 17:28:29</t>
  </si>
  <si>
    <t>23.09.2021 17:49:03</t>
  </si>
  <si>
    <t>POYRACIK TR-1 35-24-L00024__72410629_72410629</t>
  </si>
  <si>
    <t>23.09.2021 17:29:00</t>
  </si>
  <si>
    <t>23.09.2021 18:42:37</t>
  </si>
  <si>
    <t>MENEMEN DM-4/10 35-28-M00742_953386577_953386577</t>
  </si>
  <si>
    <t>23.09.2021 17:31:39</t>
  </si>
  <si>
    <t>23.09.2021 23:26:00</t>
  </si>
  <si>
    <t>İLKKURŞUN MERKEZ TR-1 35-15-L00489_B_56397745_56397745</t>
  </si>
  <si>
    <t>23.09.2021 17:35:06</t>
  </si>
  <si>
    <t>23.09.2021 22:26:00</t>
  </si>
  <si>
    <t>TR-78 45-73-M01204_945681872_945681872</t>
  </si>
  <si>
    <t>23.09.2021 17:42:15</t>
  </si>
  <si>
    <t>23.09.2021 19:38:08</t>
  </si>
  <si>
    <t>KARABURUN TR-8 35-21-L00015_953367519_953367519</t>
  </si>
  <si>
    <t>23.09.2021 17:43:39</t>
  </si>
  <si>
    <t>23.09.2021 21:24:06</t>
  </si>
  <si>
    <t>ÇAKMAKLI TR-1 35-17-M00345_950305954_950305954</t>
  </si>
  <si>
    <t>23.09.2021 17:44:04</t>
  </si>
  <si>
    <t>23.09.2021 18:27:54</t>
  </si>
  <si>
    <t>OVACIK TR-2 35-15-L00286_35-15-L00286_2365510</t>
  </si>
  <si>
    <t>23.09.2021 17:45:49</t>
  </si>
  <si>
    <t>23.09.2021 21:11:41</t>
  </si>
  <si>
    <t>23.09.2021 17:46:28</t>
  </si>
  <si>
    <t>23.09.2021 18:16:20</t>
  </si>
  <si>
    <t>L-444 35-18-L00444_950446551_950446551</t>
  </si>
  <si>
    <t>23.09.2021 17:47:27</t>
  </si>
  <si>
    <t>23.09.2021 21:40:03</t>
  </si>
  <si>
    <t>23.09.2021 17:48:57</t>
  </si>
  <si>
    <t>23.09.2021 19:57:42</t>
  </si>
  <si>
    <t>BAŞARAN TR-3 35-31-L00072_35-31-L00072_2351191</t>
  </si>
  <si>
    <t>23.09.2021 17:51:39</t>
  </si>
  <si>
    <t>23.09.2021 22:32:00</t>
  </si>
  <si>
    <t>M-3468(YATIRIM REZERVE) 35-02-M04882_913311814_913311814</t>
  </si>
  <si>
    <t>23.09.2021 17:53:17</t>
  </si>
  <si>
    <t>23.09.2021 21:19:23</t>
  </si>
  <si>
    <t>23.09.2021 17:53:19</t>
  </si>
  <si>
    <t>23.09.2021 17:53:39</t>
  </si>
  <si>
    <t>SERİNYAYLA TR-2 45-73-L00005_B_56376568_56376568</t>
  </si>
  <si>
    <t>23.09.2021 17:54:14</t>
  </si>
  <si>
    <t>23.09.2021 22:00:02</t>
  </si>
  <si>
    <t>23.09.2021 18:00:19</t>
  </si>
  <si>
    <t>23.09.2021 19:27:23</t>
  </si>
  <si>
    <t>K-4307 35-09-K04307_97695047_97695047</t>
  </si>
  <si>
    <t>23.09.2021 18:02:14</t>
  </si>
  <si>
    <t>23.09.2021 20:32:55</t>
  </si>
  <si>
    <t>TEKBIÇAKLAR TR-1 35-31-L00245_47909024_56385828_56385828</t>
  </si>
  <si>
    <t>23.09.2021 22:16:00</t>
  </si>
  <si>
    <t>GÜNEŞLİ TR-19 45-75-M00059_45-75-M00059_72016947</t>
  </si>
  <si>
    <t>23.09.2021 18:06:24</t>
  </si>
  <si>
    <t>23.09.2021 19:42:01</t>
  </si>
  <si>
    <t>PAMUKYAZI-2 35-26-L00381_956602277_956602277</t>
  </si>
  <si>
    <t>23.09.2021 18:06:41</t>
  </si>
  <si>
    <t>23.09.2021 19:05:19</t>
  </si>
  <si>
    <t>23.09.2021 18:07:55</t>
  </si>
  <si>
    <t>23.09.2021 18:31:00</t>
  </si>
  <si>
    <t>M-50 DOĞANKENT SİTESİ 35-14-M00050__79007374_79007374</t>
  </si>
  <si>
    <t>23.09.2021 18:09:32</t>
  </si>
  <si>
    <t>23.09.2021 19:58:15</t>
  </si>
  <si>
    <t>23.09.2021 18:10:59</t>
  </si>
  <si>
    <t>23.09.2021 22:34:00</t>
  </si>
  <si>
    <t>23.09.2021 18:12:29</t>
  </si>
  <si>
    <t>23.09.2021 20:49:23</t>
  </si>
  <si>
    <t>_48123168_56388596_56388596</t>
  </si>
  <si>
    <t>23.09.2021 18:13:14</t>
  </si>
  <si>
    <t>23.09.2021 20:16:21</t>
  </si>
  <si>
    <t>23.09.2021 18:14:52</t>
  </si>
  <si>
    <t>23.09.2021 21:17:29</t>
  </si>
  <si>
    <t>TAŞÇILAR TR-1 45-72-L00722_A_56406571_56406571</t>
  </si>
  <si>
    <t>23.09.2021 18:15:21</t>
  </si>
  <si>
    <t>23.09.2021 22:18:00</t>
  </si>
  <si>
    <t>DM-1/26 35-29-M00026_49189180_56407949_56407949</t>
  </si>
  <si>
    <t>23.09.2021 18:17:27</t>
  </si>
  <si>
    <t>23.09.2021 19:12:10</t>
  </si>
  <si>
    <t>TR-100 ZEYTİNALANI 35-19-L00100_956693100_956693100</t>
  </si>
  <si>
    <t>23.09.2021 18:24:12</t>
  </si>
  <si>
    <t>23.09.2021 21:28:43</t>
  </si>
  <si>
    <t>23.09.2021 18:24:50</t>
  </si>
  <si>
    <t>23.09.2021 20:23:41</t>
  </si>
  <si>
    <t>K-4575 35-10-K04575_98063582_98063582</t>
  </si>
  <si>
    <t>23.09.2021 18:26:03</t>
  </si>
  <si>
    <t>23.09.2021 19:34:35</t>
  </si>
  <si>
    <t>23.09.2021 18:26:58</t>
  </si>
  <si>
    <t>23.09.2021 18:42:14</t>
  </si>
  <si>
    <t>_48125307_56397679_56397679</t>
  </si>
  <si>
    <t>23.09.2021 21:05:31</t>
  </si>
  <si>
    <t>YENİKENT TR-1 35-16-M00026_953329617_953329617</t>
  </si>
  <si>
    <t>23.09.2021 18:33:36</t>
  </si>
  <si>
    <t>23.09.2021 20:35:13</t>
  </si>
  <si>
    <t>M-834 35-03-M00834_35-03-M00834_2375778</t>
  </si>
  <si>
    <t>23.09.2021 18:38:42</t>
  </si>
  <si>
    <t>23.09.2021 22:33:00</t>
  </si>
  <si>
    <t>DM-4/TR-17A 45-72-M00622_956510687_956510687</t>
  </si>
  <si>
    <t>23.09.2021 18:39:31</t>
  </si>
  <si>
    <t>23.09.2021 19:44:15</t>
  </si>
  <si>
    <t>AYASKENT TARIMSAL SULAMA TR-5 35-16-M00288_35-16-M00288_2360821</t>
  </si>
  <si>
    <t>23.09.2021 18:39:58</t>
  </si>
  <si>
    <t>23.09.2021 22:15:01</t>
  </si>
  <si>
    <t>M-452 35-02-M00452_B_56363692_56363692</t>
  </si>
  <si>
    <t>23.09.2021 18:40:54</t>
  </si>
  <si>
    <t>23.09.2021 19:29:12</t>
  </si>
  <si>
    <t>23.09.2021 18:43:00</t>
  </si>
  <si>
    <t>23.09.2021 19:17:00</t>
  </si>
  <si>
    <t>HİLAL KLASİK TM 35-01-A00011_FUAR-3 M08_2313926</t>
  </si>
  <si>
    <t>23.09.2021 18:44:11</t>
  </si>
  <si>
    <t>23.09.2021 19:09:29</t>
  </si>
  <si>
    <t>HİLAL KLASİK TM 35-01-A00011_FUAR-1 M10_2313925</t>
  </si>
  <si>
    <t>23.09.2021 18:44:30</t>
  </si>
  <si>
    <t>23.09.2021 19:19:23</t>
  </si>
  <si>
    <t>ÖZPINAR TR-1 45-79-M00224_45-79-M00224_2368640</t>
  </si>
  <si>
    <t>23.09.2021 18:44:52</t>
  </si>
  <si>
    <t>23.09.2021 23:48:18</t>
  </si>
  <si>
    <t>L-177 35-18-L00177_A_56372871_56372871</t>
  </si>
  <si>
    <t>23.09.2021 18:46:00</t>
  </si>
  <si>
    <t>23.09.2021 19:27:53</t>
  </si>
  <si>
    <t>BADEMLİ TR-12 35-15-L01048_950392850_950392850</t>
  </si>
  <si>
    <t>23.09.2021 18:47:48</t>
  </si>
  <si>
    <t>24.09.2021 01:23:02</t>
  </si>
  <si>
    <t>23.09.2021 18:54:52</t>
  </si>
  <si>
    <t>23.09.2021 20:48:38</t>
  </si>
  <si>
    <t>OVACIK KÖYÜ DEDEKLER TR-2 35-27-L00269_C_56354027_56354027</t>
  </si>
  <si>
    <t>23.09.2021 18:56:51</t>
  </si>
  <si>
    <t>24.09.2021 02:03:55</t>
  </si>
  <si>
    <t>23.09.2021 19:04:19</t>
  </si>
  <si>
    <t>23.09.2021 19:05:31</t>
  </si>
  <si>
    <t>AYDOĞDU TR-1 45-73-M00899_C_56401303_56401303</t>
  </si>
  <si>
    <t>23.09.2021 19:04:42</t>
  </si>
  <si>
    <t>23.09.2021 20:21:44</t>
  </si>
  <si>
    <t>YEŞİLDERE KAZALLI TR-3 35-31-L00164_47837261_56391151_56391151</t>
  </si>
  <si>
    <t>23.09.2021 19:11:35</t>
  </si>
  <si>
    <t>23.09.2021 22:06:12</t>
  </si>
  <si>
    <t>23.09.2021 19:12:59</t>
  </si>
  <si>
    <t>23.09.2021 19:13:30</t>
  </si>
  <si>
    <t>KUŞLUK TR-1 45-75-M00181_B_56392364_56392364</t>
  </si>
  <si>
    <t>23.09.2021 19:13:07</t>
  </si>
  <si>
    <t>24.09.2021 02:42:25</t>
  </si>
  <si>
    <t>MENEMEN DM-7/14 35-28-L00088_953383358_953383358</t>
  </si>
  <si>
    <t>23.09.2021 19:14:24</t>
  </si>
  <si>
    <t>23.09.2021 21:26:50</t>
  </si>
  <si>
    <t>HACIHALİLLER TR-1 KÖK 45-71-M00066_43141092_56393387_56393387</t>
  </si>
  <si>
    <t>23.09.2021 19:19:58</t>
  </si>
  <si>
    <t>23.09.2021 22:37:00</t>
  </si>
  <si>
    <t>ZIRAMAN TR-1 45-81-M00116_45-81-M00116_2376065</t>
  </si>
  <si>
    <t>23.09.2021 19:26:59</t>
  </si>
  <si>
    <t>23.09.2021 20:32:09</t>
  </si>
  <si>
    <t>K-1858 35-09-K01858_966362988_966362988</t>
  </si>
  <si>
    <t>23.09.2021 19:27:20</t>
  </si>
  <si>
    <t>23.09.2021 21:22:45</t>
  </si>
  <si>
    <t>L-400 35-18-L00400_950456500_950456500</t>
  </si>
  <si>
    <t>23.09.2021 19:32:00</t>
  </si>
  <si>
    <t>23.09.2021 21:15:38</t>
  </si>
  <si>
    <t>TR-10 ( ALİ ÇOK SULAMA GRUBU ) 35-27-M00010_A_56370650_56370650</t>
  </si>
  <si>
    <t>23.09.2021 19:37:39</t>
  </si>
  <si>
    <t>23.09.2021 22:38:00</t>
  </si>
  <si>
    <t>SELİMİYE TR-7 DUTLUKUYU 45-79-M00363_A_56385702_56385702</t>
  </si>
  <si>
    <t>23.09.2021 19:41:16</t>
  </si>
  <si>
    <t>24.09.2021 00:47:53</t>
  </si>
  <si>
    <t>GÜMÜLCELİ TR-5 45-80-M00112_956542753_956542753</t>
  </si>
  <si>
    <t>23.09.2021 19:43:43</t>
  </si>
  <si>
    <t>23.09.2021 22:42:00</t>
  </si>
  <si>
    <t>SARIAHMETLER MAHALLESİ TR-1 35-24-M00081_35-24-M00081_2373301</t>
  </si>
  <si>
    <t>23.09.2021 19:43:48</t>
  </si>
  <si>
    <t>23.09.2021 21:52:16</t>
  </si>
  <si>
    <t>L-111 OVACIK 35-18-L00111_95000002204_95000002204</t>
  </si>
  <si>
    <t>23.09.2021 19:46:30</t>
  </si>
  <si>
    <t>23.09.2021 20:44:26</t>
  </si>
  <si>
    <t>M-2909 35-02-M02909_913812795_913812795</t>
  </si>
  <si>
    <t>23.09.2021 19:49:45</t>
  </si>
  <si>
    <t>23.09.2021 22:08:02</t>
  </si>
  <si>
    <t>K-2504 35-04-K02504_35-04-K02504_2351579</t>
  </si>
  <si>
    <t>23.09.2021 19:52:09</t>
  </si>
  <si>
    <t>23.09.2021 20:30:19</t>
  </si>
  <si>
    <t>MURATLAR TR-1 35-16-M00250_953325584_953325584</t>
  </si>
  <si>
    <t>23.09.2021 19:52:59</t>
  </si>
  <si>
    <t>FOÇA TR-17 35-23-L00017_950414030_950414030</t>
  </si>
  <si>
    <t>23.09.2021 19:53:39</t>
  </si>
  <si>
    <t>23.09.2021 20:54:57</t>
  </si>
  <si>
    <t>DİNDARLI TR-4 YILDIRIMLAR 45-79-M00420_C_56401918_56401918</t>
  </si>
  <si>
    <t>23.09.2021 19:58:12</t>
  </si>
  <si>
    <t>24.09.2021 01:12:26</t>
  </si>
  <si>
    <t>GÜNEŞLİ TR-19 45-75-M00059_GÜNEŞLİ TR-11 M07_72016941</t>
  </si>
  <si>
    <t>23.09.2021 19:58:49</t>
  </si>
  <si>
    <t>24.09.2021 01:56:27</t>
  </si>
  <si>
    <t>23.09.2021 19:59:59</t>
  </si>
  <si>
    <t>23.09.2021 21:36:22</t>
  </si>
  <si>
    <t>EĞLENHOCA TR-1 35-21-L00118_953360821_953360821</t>
  </si>
  <si>
    <t>23.09.2021 20:05:41</t>
  </si>
  <si>
    <t>23.09.2021 23:21:00</t>
  </si>
  <si>
    <t>ÇUKUROBA TR-1 45-78-M00690_49289485_56389735_56389735</t>
  </si>
  <si>
    <t>23.09.2021 20:07:30</t>
  </si>
  <si>
    <t>23.09.2021 21:11:56</t>
  </si>
  <si>
    <t>K-869 35-04-K00869_99759373_99759373</t>
  </si>
  <si>
    <t>23.09.2021 20:08:48</t>
  </si>
  <si>
    <t>23.09.2021 21:40:45</t>
  </si>
  <si>
    <t>23.09.2021 20:08:58</t>
  </si>
  <si>
    <t>23.09.2021 22:02:22</t>
  </si>
  <si>
    <t>İKİZLER TR-1 45-81-M00226_A_56399174_56399174</t>
  </si>
  <si>
    <t>23.09.2021 20:12:23</t>
  </si>
  <si>
    <t>23.09.2021 21:06:31</t>
  </si>
  <si>
    <t>HALİLLER VAKIFLAR TR-7 35-31-L00232_47919572_56401064_56401064</t>
  </si>
  <si>
    <t>23.09.2021 20:13:55</t>
  </si>
  <si>
    <t>23.09.2021 21:31:18</t>
  </si>
  <si>
    <t>K-855 35-01-K00855_35-01-K00855_2374304</t>
  </si>
  <si>
    <t>23.09.2021 20:17:27</t>
  </si>
  <si>
    <t>23.09.2021 21:10:45</t>
  </si>
  <si>
    <t>YAĞMURLAR TR-1 45-78-M00753_A_56400648_56400648</t>
  </si>
  <si>
    <t>23.09.2021 20:21:01</t>
  </si>
  <si>
    <t>23.09.2021 23:28:00</t>
  </si>
  <si>
    <t>K-1361 35-02-K01361_99701480_99701480</t>
  </si>
  <si>
    <t>23.09.2021 20:21:30</t>
  </si>
  <si>
    <t>23.09.2021 22:36:00</t>
  </si>
  <si>
    <t>TR-1/3 45-72-M00003_45-72-M00003_2351842</t>
  </si>
  <si>
    <t>23.09.2021 20:22:44</t>
  </si>
  <si>
    <t>23.09.2021 22:09:16</t>
  </si>
  <si>
    <t>SOMA TR-3/2 45-82-M00083_A_56385103_56385103</t>
  </si>
  <si>
    <t>23.09.2021 20:23:54</t>
  </si>
  <si>
    <t>23.09.2021 22:24:00</t>
  </si>
  <si>
    <t>23.09.2021 20:31:37</t>
  </si>
  <si>
    <t>23.09.2021 20:50:00</t>
  </si>
  <si>
    <t>CABERBURHAN TR-1 45-73-M00869_A_56404348_56404348</t>
  </si>
  <si>
    <t>23.09.2021 20:32:54</t>
  </si>
  <si>
    <t>23.09.2021 23:53:31</t>
  </si>
  <si>
    <t>AKKOYUNLU TR-2 35-29-L00270_A_56367718_56367718</t>
  </si>
  <si>
    <t>23.09.2021 20:37:02</t>
  </si>
  <si>
    <t>23.09.2021 23:20:00</t>
  </si>
  <si>
    <t>23.09.2021 20:48:14</t>
  </si>
  <si>
    <t>23.09.2021 23:53:17</t>
  </si>
  <si>
    <t>TR-106 ZEYTİNALANI 35-19-L00106_A_56390016_56390016</t>
  </si>
  <si>
    <t>23.09.2021 20:49:34</t>
  </si>
  <si>
    <t>23.09.2021 22:40:00</t>
  </si>
  <si>
    <t>MURADİYE TR 2/A 45-71-M00201_953220925_953220925</t>
  </si>
  <si>
    <t>23.09.2021 20:51:59</t>
  </si>
  <si>
    <t>23.09.2021 20:52:46</t>
  </si>
  <si>
    <t>23.09.2021 23:06:00</t>
  </si>
  <si>
    <t>TR-35 35-16-L00035_961315566_961315566</t>
  </si>
  <si>
    <t>23.09.2021 20:59:00</t>
  </si>
  <si>
    <t>23.09.2021 21:44:34</t>
  </si>
  <si>
    <t>TR-1/126-1 (KEMALPAŞA SOKAK TRF) 45-83-M00270_955154977_955154977</t>
  </si>
  <si>
    <t>23.09.2021 21:01:34</t>
  </si>
  <si>
    <t>23.09.2021 22:27:00</t>
  </si>
  <si>
    <t>K-1222 35-01-K01222_C_56374714_56374714</t>
  </si>
  <si>
    <t>23.09.2021 21:08:40</t>
  </si>
  <si>
    <t>23.09.2021 21:08:58</t>
  </si>
  <si>
    <t>23.09.2021 22:01:29</t>
  </si>
  <si>
    <t>ÇARIKTEKKE MAH.TR-1 45-73-M00722_B_56391132_56391132</t>
  </si>
  <si>
    <t>23.09.2021 21:09:43</t>
  </si>
  <si>
    <t>23.09.2021 23:43:00</t>
  </si>
  <si>
    <t>ARMUTLU TR-18 35-27-M00456_99038801_99038801</t>
  </si>
  <si>
    <t>23.09.2021 21:11:50</t>
  </si>
  <si>
    <t>24.09.2021 00:42:05</t>
  </si>
  <si>
    <t>DÜNDARLI AKKAVAK TR-3 35-29-L00333_B_56400168_56400168</t>
  </si>
  <si>
    <t>23.09.2021 21:27:06</t>
  </si>
  <si>
    <t>24.09.2021 02:05:28</t>
  </si>
  <si>
    <t>L-1 35-18-L00001_950436323_950436323</t>
  </si>
  <si>
    <t>23.09.2021 21:34:49</t>
  </si>
  <si>
    <t>23.09.2021 22:15:41</t>
  </si>
  <si>
    <t>K-208 35-02-K00208_D_56362347_56362347</t>
  </si>
  <si>
    <t>23.09.2021 21:41:41</t>
  </si>
  <si>
    <t>KARAAĞAÇLI TR-4 45-71-M01081_A_56385480_56385480</t>
  </si>
  <si>
    <t>23.09.2021 22:01:42</t>
  </si>
  <si>
    <t>24.09.2021 01:29:20</t>
  </si>
  <si>
    <t>TR-126 35-19-L00126_956666394_956666394</t>
  </si>
  <si>
    <t>23.09.2021 22:05:29</t>
  </si>
  <si>
    <t>23.09.2021 23:48:23</t>
  </si>
  <si>
    <t>RAHMANLAR TR-1 35-16-M00047_953324946_953324946</t>
  </si>
  <si>
    <t>23.09.2021 22:13:36</t>
  </si>
  <si>
    <t>23.09.2021 23:55:54</t>
  </si>
  <si>
    <t>M-2929 35-01-M02929_D d3_5902171</t>
  </si>
  <si>
    <t>24.09.2021 01:14:38</t>
  </si>
  <si>
    <t>KARAAĞAÇLI TR-3 45-71-M01083_953213092_953213092</t>
  </si>
  <si>
    <t>23.09.2021 23:44:56</t>
  </si>
  <si>
    <t>24.09.2021 01:21:05</t>
  </si>
  <si>
    <t>AKHİSAR İM 45-72-A00001_HatBaşıAyırıcı_53139881 L03_53139881</t>
  </si>
  <si>
    <t>23.09.2021 23:47:57</t>
  </si>
  <si>
    <t>24.09.2021 02:17:59</t>
  </si>
  <si>
    <t>23.09.2021 23:51:52</t>
  </si>
  <si>
    <t>24.09.2021 00:06:19</t>
  </si>
  <si>
    <t>TEKBIÇAKLAR TR-1 35-31-L00245_47909012_56385827_56385827</t>
  </si>
  <si>
    <t>23.09.2021 23:58:34</t>
  </si>
  <si>
    <t>24.09.2021 02:30:43</t>
  </si>
  <si>
    <t>EBSO TM 35-09-A00001_EBSO-19 K47_2062844</t>
  </si>
  <si>
    <t>24.09.2021 00:16:59</t>
  </si>
  <si>
    <t>24.09.2021 01:57:48</t>
  </si>
  <si>
    <t>KARABAĞLAR TM 35-01-A00012_KARABAĞLAR-18 K43_2310626</t>
  </si>
  <si>
    <t>24.09.2021 00:28:39</t>
  </si>
  <si>
    <t>24.09.2021 00:36:16</t>
  </si>
  <si>
    <t>SOMA TR-27/4 45-82-M00107_B b4b_5977356</t>
  </si>
  <si>
    <t>24.09.2021 00:42:45</t>
  </si>
  <si>
    <t>24.09.2021 02:06:06</t>
  </si>
  <si>
    <t>DAĞARLAR TR-2 45-73-M00600_945654723_945654723</t>
  </si>
  <si>
    <t>24.09.2021 00:50:17</t>
  </si>
  <si>
    <t>24.09.2021 02:35:42</t>
  </si>
  <si>
    <t>24.09.2021 01:10:55</t>
  </si>
  <si>
    <t>24.09.2021 01:12:29</t>
  </si>
  <si>
    <t>24.09.2021 01:53:44</t>
  </si>
  <si>
    <t>24.09.2021 05:04:58</t>
  </si>
  <si>
    <t>24.09.2021 02:31:29</t>
  </si>
  <si>
    <t>24.09.2021 03:26:38</t>
  </si>
  <si>
    <t>24.09.2021 02:35:19</t>
  </si>
  <si>
    <t>24.09.2021 03:42:22</t>
  </si>
  <si>
    <t>GÜNEŞLİ EVCİLER TR-3 45-75-M00060_945599543_945599543</t>
  </si>
  <si>
    <t>24.09.2021 02:47:29</t>
  </si>
  <si>
    <t>24.09.2021 05:23:39</t>
  </si>
  <si>
    <t>ALAÇATI TM 35-18-A00005_TR-A M20_2055626</t>
  </si>
  <si>
    <t>24.09.2021 03:01:59</t>
  </si>
  <si>
    <t>24.09.2021 03:23:50</t>
  </si>
  <si>
    <t>24.09.2021 03:02:49</t>
  </si>
  <si>
    <t>24.09.2021 03:12:00</t>
  </si>
  <si>
    <t>SELENDİ TR-16 45-81-M00016_TR-15 M02_71987620</t>
  </si>
  <si>
    <t>24.09.2021 03:13:19</t>
  </si>
  <si>
    <t>24.09.2021 03:54:39</t>
  </si>
  <si>
    <t>K-122 35-01-K00122_TRAFO K05_42881193</t>
  </si>
  <si>
    <t>24.09.2021 03:20:17</t>
  </si>
  <si>
    <t>24.09.2021 09:20:34</t>
  </si>
  <si>
    <t>K-3480 35-02-K03480_K-1698 K01_2114479</t>
  </si>
  <si>
    <t>24.09.2021 03:59:39</t>
  </si>
  <si>
    <t>24.09.2021 04:19:48</t>
  </si>
  <si>
    <t>K-716 35-02-K00716_K-1698 K02_2114488</t>
  </si>
  <si>
    <t>24.09.2021 04:13:59</t>
  </si>
  <si>
    <t>24.09.2021 04:24:47</t>
  </si>
  <si>
    <t>TÜRKELLİ DM (TR-4) 35-28-M00368_TÜRKELLİ ÇIKIŞ M04_56299107</t>
  </si>
  <si>
    <t>24.09.2021 04:24:00</t>
  </si>
  <si>
    <t>24.09.2021 05:21:07</t>
  </si>
  <si>
    <t>VELİLER DM 35-15-L00840_BÜLBÜLLER-KERPİÇLİK L01_66945989</t>
  </si>
  <si>
    <t>24.09.2021 04:33:59</t>
  </si>
  <si>
    <t>24.09.2021 04:34:29</t>
  </si>
  <si>
    <t>SOMA TR-23 45-82-M00023_DAĞITIM TRAFOSU M06_72177436</t>
  </si>
  <si>
    <t>24.09.2021 04:37:49</t>
  </si>
  <si>
    <t>24.09.2021 17:39:00</t>
  </si>
  <si>
    <t>ÇATALOLUK DM 45-74-M00227_HatBaşıAyırıcı_77952822 M03_77952822</t>
  </si>
  <si>
    <t>24.09.2021 04:42:59</t>
  </si>
  <si>
    <t>24.09.2021 04:44:00</t>
  </si>
  <si>
    <t>24.09.2021 04:48:08</t>
  </si>
  <si>
    <t>24.09.2021 05:53:57</t>
  </si>
  <si>
    <t>24.09.2021 04:53:50</t>
  </si>
  <si>
    <t>24.09.2021 06:27:52</t>
  </si>
  <si>
    <t>24.09.2021 05:01:51</t>
  </si>
  <si>
    <t>24.09.2021 05:42:32</t>
  </si>
  <si>
    <t>K-2323 35-04-K02323_K-243 K02_2117595</t>
  </si>
  <si>
    <t>24.09.2021 05:09:50</t>
  </si>
  <si>
    <t>24.09.2021 05:14:50</t>
  </si>
  <si>
    <t>24.09.2021 05:15:52</t>
  </si>
  <si>
    <t>24.09.2021 05:22:41</t>
  </si>
  <si>
    <t>GÜNEŞLİ KÖK 45-75-M00056_HatBaşıAyırıcı_53135488 M01_53135488</t>
  </si>
  <si>
    <t>24.09.2021 05:52:00</t>
  </si>
  <si>
    <t>24.09.2021 11:12:49</t>
  </si>
  <si>
    <t>24.09.2021 06:04:51</t>
  </si>
  <si>
    <t>24.09.2021 06:29:58</t>
  </si>
  <si>
    <t>24.09.2021 06:15:40</t>
  </si>
  <si>
    <t>24.09.2021 07:46:17</t>
  </si>
  <si>
    <t>MENEMEN İM 35-28-A00001_MENEMEN ŞEHİR-2 L11_2311526</t>
  </si>
  <si>
    <t>24.09.2021 06:31:19</t>
  </si>
  <si>
    <t>24.09.2021 06:37:04</t>
  </si>
  <si>
    <t>TR-140 ŞHT.ALİ DERELİ MEVKİİ 35-15-L00140_B_56372115_56372115</t>
  </si>
  <si>
    <t>24.09.2021 06:42:25</t>
  </si>
  <si>
    <t>24.09.2021 09:04:16</t>
  </si>
  <si>
    <t>DM-2/12 35-26-M00832__56359990_56359990</t>
  </si>
  <si>
    <t>24.09.2021 06:47:47</t>
  </si>
  <si>
    <t>24.09.2021 07:47:51</t>
  </si>
  <si>
    <t>24.09.2021 06:53:39</t>
  </si>
  <si>
    <t>24.09.2021 08:48:14</t>
  </si>
  <si>
    <t>YONCAKÖY TR 4 35-13-L00072_C C-1_5952461</t>
  </si>
  <si>
    <t>24.09.2021 07:02:54</t>
  </si>
  <si>
    <t>24.09.2021 09:23:25</t>
  </si>
  <si>
    <t>SARMA KÖYÜ TR-2 45-71-M01525_953203207_953203207</t>
  </si>
  <si>
    <t>24.09.2021 07:05:00</t>
  </si>
  <si>
    <t>24.09.2021 11:01:07</t>
  </si>
  <si>
    <t>YAHŞELLİ DM-5 35-28-M00882_EMİRALEM SULAMA M10_66811804</t>
  </si>
  <si>
    <t>24.09.2021 07:14:59</t>
  </si>
  <si>
    <t>24.09.2021 07:57:56</t>
  </si>
  <si>
    <t>YENİCEKÖY TR-5 35-15-L00423_35-15-L00423_2365586</t>
  </si>
  <si>
    <t>24.09.2021 07:23:53</t>
  </si>
  <si>
    <t>24.09.2021 10:04:44</t>
  </si>
  <si>
    <t>UZUNKÖY TR-3 35-31-L00145_47826851_56352599_56352599</t>
  </si>
  <si>
    <t>24.09.2021 07:29:58</t>
  </si>
  <si>
    <t>24.09.2021 09:48:58</t>
  </si>
  <si>
    <t>24.09.2021 07:31:28</t>
  </si>
  <si>
    <t>24.09.2021 09:21:58</t>
  </si>
  <si>
    <t>BADEMLİ KARAHAYIT MEV. TR-28 35-15-L01041_A_56362153_56362153</t>
  </si>
  <si>
    <t>24.09.2021 07:33:45</t>
  </si>
  <si>
    <t>24.09.2021 12:31:14</t>
  </si>
  <si>
    <t>ÖREN TR-1 35-31-L00314_47810498_56352453_56352453</t>
  </si>
  <si>
    <t>24.09.2021 07:35:01</t>
  </si>
  <si>
    <t>24.09.2021 14:58:21</t>
  </si>
  <si>
    <t>TR-76 35-19-L00076_7262952_56376660_56376660</t>
  </si>
  <si>
    <t>24.09.2021 07:37:45</t>
  </si>
  <si>
    <t>24.09.2021 11:12:51</t>
  </si>
  <si>
    <t>AKSELENDİ İM 45-72-A00004_MORALILAR ÇIKIŞ L22_2095815</t>
  </si>
  <si>
    <t>24.09.2021 07:38:17</t>
  </si>
  <si>
    <t>24.09.2021 09:51:35</t>
  </si>
  <si>
    <t>HALİLLER KÖK 35-31-L00228_SIRIMLI L011_72238546</t>
  </si>
  <si>
    <t>24.09.2021 07:39:40</t>
  </si>
  <si>
    <t>24.09.2021 07:40:00</t>
  </si>
  <si>
    <t>ÖZBEY TR-1 35-26-L00137_35-26-L00137_42450215</t>
  </si>
  <si>
    <t>24.09.2021 07:44:40</t>
  </si>
  <si>
    <t>24.09.2021 09:35:42</t>
  </si>
  <si>
    <t>HALİLLER KÖK 35-31-L00228_HatBaşıAyırıcı_66319634 L011_66319634</t>
  </si>
  <si>
    <t>24.09.2021 07:52:21</t>
  </si>
  <si>
    <t>24.09.2021 10:21:03</t>
  </si>
  <si>
    <t>_48136601_56385946_56385946</t>
  </si>
  <si>
    <t>24.09.2021 08:11:41</t>
  </si>
  <si>
    <t>24.09.2021 10:38:41</t>
  </si>
  <si>
    <t>BEĞEL DEĞİRMENBOĞAZI TR-1 45-75-M00283_A_56405395_56405395</t>
  </si>
  <si>
    <t>24.09.2021 08:12:15</t>
  </si>
  <si>
    <t>24.09.2021 14:07:20</t>
  </si>
  <si>
    <t>24.09.2021 08:12:35</t>
  </si>
  <si>
    <t>24.09.2021 08:16:53</t>
  </si>
  <si>
    <t>24.09.2021 08:13:10</t>
  </si>
  <si>
    <t>24.09.2021 08:13:59</t>
  </si>
  <si>
    <t>YEŞİLDERE KEŞKEK TR-2 35-31-L00161_47841446_56392161_56392161</t>
  </si>
  <si>
    <t>24.09.2021 08:17:06</t>
  </si>
  <si>
    <t>24.09.2021 11:33:53</t>
  </si>
  <si>
    <t>GERENKÖY TR-6 35-23-M00152_950415585_950415585</t>
  </si>
  <si>
    <t>24.09.2021 08:29:08</t>
  </si>
  <si>
    <t>24.09.2021 09:53:22</t>
  </si>
  <si>
    <t>24.09.2021 08:29:52</t>
  </si>
  <si>
    <t>24.09.2021 09:49:09</t>
  </si>
  <si>
    <t>24.09.2021 08:36:32</t>
  </si>
  <si>
    <t>24.09.2021 10:21:43</t>
  </si>
  <si>
    <t>MENEMEN TR-1 35-28-L00001__72372993_72372993</t>
  </si>
  <si>
    <t>24.09.2021 08:37:00</t>
  </si>
  <si>
    <t>24.09.2021 10:10:30</t>
  </si>
  <si>
    <t>TAHTALI TM 35-22-A00001_PANCAR-2 M21_2055300</t>
  </si>
  <si>
    <t>24.09.2021 08:38:00</t>
  </si>
  <si>
    <t>24.09.2021 12:50:31</t>
  </si>
  <si>
    <t>ARKACILAR TR-2 35-31-L00038_35-31-L00038_2364541</t>
  </si>
  <si>
    <t>24.09.2021 08:38:17</t>
  </si>
  <si>
    <t>24.09.2021 10:33:01</t>
  </si>
  <si>
    <t>24.09.2021 08:40:00</t>
  </si>
  <si>
    <t>24.09.2021 10:30:31</t>
  </si>
  <si>
    <t>UMMANDERESİ TR-1 45-75-M00075_A_56397911_56397911</t>
  </si>
  <si>
    <t>24.09.2021 08:41:19</t>
  </si>
  <si>
    <t>24.09.2021 16:49:31</t>
  </si>
  <si>
    <t>24.09.2021 08:41:20</t>
  </si>
  <si>
    <t>24.09.2021 08:49:30</t>
  </si>
  <si>
    <t>TEPEKÖY TR-1 35-16-L00257_35-16-L00257_2348094</t>
  </si>
  <si>
    <t>24.09.2021 08:46:48</t>
  </si>
  <si>
    <t>24.09.2021 09:36:12</t>
  </si>
  <si>
    <t>DM-2/1  DENİZKENARI 35-18-L00577_950467933_950467933</t>
  </si>
  <si>
    <t>24.09.2021 08:47:54</t>
  </si>
  <si>
    <t>24.09.2021 11:00:44</t>
  </si>
  <si>
    <t>SAĞRAKÇI ARIZ TR-2 45-72-L00228_A_56406240_56406240</t>
  </si>
  <si>
    <t>24.09.2021 08:48:48</t>
  </si>
  <si>
    <t>24.09.2021 14:30:08</t>
  </si>
  <si>
    <t>24.09.2021 08:52:10</t>
  </si>
  <si>
    <t>24.09.2021 09:31:00</t>
  </si>
  <si>
    <t>YENİKÖY HASYURT TR-1 45-75-M00270_B_56390191_56390191</t>
  </si>
  <si>
    <t>24.09.2021 08:55:41</t>
  </si>
  <si>
    <t>24.09.2021 18:03:21</t>
  </si>
  <si>
    <t>ÖRNEKKÖY TR-5 35-27-L00130_A_56370091_56370091</t>
  </si>
  <si>
    <t>24.09.2021 08:56:46</t>
  </si>
  <si>
    <t>24.09.2021 16:28:43</t>
  </si>
  <si>
    <t>KULALAR TR-1 45-74-M00208_945595704_945595704</t>
  </si>
  <si>
    <t>24.09.2021 08:58:48</t>
  </si>
  <si>
    <t>24.09.2021 11:21:39</t>
  </si>
  <si>
    <t>K-2312 35-03-K02312_910161239_910161239</t>
  </si>
  <si>
    <t>24.09.2021 08:59:40</t>
  </si>
  <si>
    <t>24.09.2021 11:39:17</t>
  </si>
  <si>
    <t>KUŞÇULAR TR-7 35-19-M00219_DIREK TIPI TRAFO HUCRESI H01_2057922</t>
  </si>
  <si>
    <t>24.09.2021 09:03:10</t>
  </si>
  <si>
    <t>24.09.2021 09:56:47</t>
  </si>
  <si>
    <t>K-2323 35-04-K02323_TRAFO K01_2320273</t>
  </si>
  <si>
    <t>24.09.2021 09:03:56</t>
  </si>
  <si>
    <t>24.09.2021 18:20:27</t>
  </si>
  <si>
    <t>24.09.2021 09:04:03</t>
  </si>
  <si>
    <t>24.09.2021 17:51:25</t>
  </si>
  <si>
    <t>ÇELİKLİ TR-3 OKULLU 45-78-M00751_953273417_953273417</t>
  </si>
  <si>
    <t>24.09.2021 09:06:03</t>
  </si>
  <si>
    <t>24.09.2021 10:20:18</t>
  </si>
  <si>
    <t>BAŞKÖY KUREYŞ TR-2 35-29-L00195_48206673_56400182_56400182</t>
  </si>
  <si>
    <t>24.09.2021 09:07:17</t>
  </si>
  <si>
    <t>24.09.2021 17:25:20</t>
  </si>
  <si>
    <t>ÇİMENTEPE TR-2 45-79-M00237_D_56387120_56387120</t>
  </si>
  <si>
    <t>24.09.2021 09:11:46</t>
  </si>
  <si>
    <t>24.09.2021 12:35:06</t>
  </si>
  <si>
    <t>KARGIN KÖK 45-71-M00095_ŞİRVAN M04_2321772</t>
  </si>
  <si>
    <t>24.09.2021 09:11:57</t>
  </si>
  <si>
    <t>24.09.2021 15:48:48</t>
  </si>
  <si>
    <t>M-2896(YATIRIM REZERVE) 35-01-M02896_C_56375250_56375250</t>
  </si>
  <si>
    <t>24.09.2021 09:12:00</t>
  </si>
  <si>
    <t>24.09.2021 09:49:39</t>
  </si>
  <si>
    <t>BOYNUYOĞUN KÖK 35-29-L00051_ESKİBOYNUYOĞUN L02_72215391</t>
  </si>
  <si>
    <t>24.09.2021 09:14:04</t>
  </si>
  <si>
    <t>24.09.2021 16:07:46</t>
  </si>
  <si>
    <t>KARAVELİLER TR-1 KÖK 35-20-L00137_KIZILCAOVA L03_2050223</t>
  </si>
  <si>
    <t>24.09.2021 09:14:33</t>
  </si>
  <si>
    <t>24.09.2021 17:06:43</t>
  </si>
  <si>
    <t>DM-2/2 ESKİ KUYUYANI 35-18-L00583_950454632_950454632</t>
  </si>
  <si>
    <t>24.09.2021 09:15:11</t>
  </si>
  <si>
    <t>24.09.2021 11:04:32</t>
  </si>
  <si>
    <t>L-145 DALYAN DM 35-18-L00145_HAVACILAR L03_72052132</t>
  </si>
  <si>
    <t>24.09.2021 09:15:57</t>
  </si>
  <si>
    <t>24.09.2021 10:05:03</t>
  </si>
  <si>
    <t>K-3103 35-10-K03103_35-10-K03103_47780908</t>
  </si>
  <si>
    <t>24.09.2021 09:20:20</t>
  </si>
  <si>
    <t>24.09.2021 14:35:56</t>
  </si>
  <si>
    <t>ÇAMLICA KÖYÜ TR-2 45-71-M01597_DIREK TIPI TRAFO HUCRESI H01_2080927</t>
  </si>
  <si>
    <t>24.09.2021 09:21:09</t>
  </si>
  <si>
    <t>24.09.2021 18:27:04</t>
  </si>
  <si>
    <t>L-248 35-18-L00248_A a2b_5947310</t>
  </si>
  <si>
    <t>24.09.2021 09:22:32</t>
  </si>
  <si>
    <t>24.09.2021 10:44:51</t>
  </si>
  <si>
    <t>24.09.2021 09:23:05</t>
  </si>
  <si>
    <t>24.09.2021 12:56:53</t>
  </si>
  <si>
    <t>K-1168 35-01-K01168_A A12_5841913</t>
  </si>
  <si>
    <t>24.09.2021 09:24:13</t>
  </si>
  <si>
    <t>24.09.2021 11:57:55</t>
  </si>
  <si>
    <t>24.09.2021 09:24:50</t>
  </si>
  <si>
    <t>24.09.2021 14:18:52</t>
  </si>
  <si>
    <t>24.09.2021 09:26:20</t>
  </si>
  <si>
    <t>24.09.2021 11:24:15</t>
  </si>
  <si>
    <t>NOHUTALAN TR-2 35-19-M00258_B_56355019_56355019</t>
  </si>
  <si>
    <t>24.09.2021 09:27:39</t>
  </si>
  <si>
    <t>24.09.2021 15:24:04</t>
  </si>
  <si>
    <t>24.09.2021 09:27:40</t>
  </si>
  <si>
    <t>24.09.2021 18:35:20</t>
  </si>
  <si>
    <t>K-1698 35-02-K01698_TRAFO K03_2331944</t>
  </si>
  <si>
    <t>24.09.2021 09:33:00</t>
  </si>
  <si>
    <t>24.09.2021 16:26:59</t>
  </si>
  <si>
    <t>HACIRAHMANLI TR-5 45-80-M00184_956566772_956566772</t>
  </si>
  <si>
    <t>24.09.2021 09:34:21</t>
  </si>
  <si>
    <t>24.09.2021 11:15:18</t>
  </si>
  <si>
    <t>K-2752 35-03-K02752_35-03-K02752_41946972</t>
  </si>
  <si>
    <t>24.09.2021 09:34:26</t>
  </si>
  <si>
    <t>24.09.2021 14:03:16</t>
  </si>
  <si>
    <t>SOMA TR-16/1 45-82-M00016_45-82-M00016_2347145</t>
  </si>
  <si>
    <t>24.09.2021 09:36:17</t>
  </si>
  <si>
    <t>24.09.2021 11:55:56</t>
  </si>
  <si>
    <t>DÜNDARLI TR-1 35-29-L00332_950315645_950315645</t>
  </si>
  <si>
    <t>24.09.2021 09:37:54</t>
  </si>
  <si>
    <t>24.09.2021 18:07:27</t>
  </si>
  <si>
    <t>TR-51 35-27-M00051_913184887_913184887</t>
  </si>
  <si>
    <t>24.09.2021 09:39:14</t>
  </si>
  <si>
    <t>24.09.2021 11:33:55</t>
  </si>
  <si>
    <t>CAFERBEY KÖK 45-78-L00231_KURŞUNLU L03_2327777</t>
  </si>
  <si>
    <t>24.09.2021 09:41:00</t>
  </si>
  <si>
    <t>24.09.2021 10:14:00</t>
  </si>
  <si>
    <t>K-2599 35-04-K02599_99342284_99342284</t>
  </si>
  <si>
    <t>24.09.2021 09:41:20</t>
  </si>
  <si>
    <t>24.09.2021 11:40:13</t>
  </si>
  <si>
    <t>ÇAMLIBEL TR-3 35-20-L00431_A_65513261_65513261</t>
  </si>
  <si>
    <t>24.09.2021 09:41:28</t>
  </si>
  <si>
    <t>24.09.2021 17:10:13</t>
  </si>
  <si>
    <t>ÜÇYOL KÖK 45-82-M00128_HatBaşıAyırıcı_53136089 M06_53136089</t>
  </si>
  <si>
    <t>24.09.2021 09:42:37</t>
  </si>
  <si>
    <t>24.09.2021 16:36:02</t>
  </si>
  <si>
    <t>24.09.2021 09:43:30</t>
  </si>
  <si>
    <t>24.09.2021 09:44:10</t>
  </si>
  <si>
    <t>YENMİŞ KÖK 35-27-M00366_HatBaşıAyırıcı_56462668 M01_56462668</t>
  </si>
  <si>
    <t>24.09.2021 09:44:59</t>
  </si>
  <si>
    <t>24.09.2021 13:34:39</t>
  </si>
  <si>
    <t>TURKCELL ÖZEL TR 35-26-M00873Ö_ M01_2040618</t>
  </si>
  <si>
    <t>24.09.2021 09:47:00</t>
  </si>
  <si>
    <t>24.09.2021 10:02:00</t>
  </si>
  <si>
    <t>BARBAROS TR-2 35-19-M00200_956670235_956670235</t>
  </si>
  <si>
    <t>24.09.2021 09:47:40</t>
  </si>
  <si>
    <t>24.09.2021 11:55:16</t>
  </si>
  <si>
    <t>GÖKKÖY KORU EVLERİ TR 45-78-L00277_45-78-L00277_2357286</t>
  </si>
  <si>
    <t>24.09.2021 09:53:35</t>
  </si>
  <si>
    <t>24.09.2021 11:31:15</t>
  </si>
  <si>
    <t>TR-27 45-77-L00027_945507783_945507783</t>
  </si>
  <si>
    <t>24.09.2021 09:55:08</t>
  </si>
  <si>
    <t>24.09.2021 11:51:47</t>
  </si>
  <si>
    <t>KUŞÇULAR TR-8 35-19-M00220_DIREK TIPI TRAFO HUCRESI H01_2057919</t>
  </si>
  <si>
    <t>24.09.2021 09:57:05</t>
  </si>
  <si>
    <t>24.09.2021 17:30:46</t>
  </si>
  <si>
    <t>24.09.2021 09:58:20</t>
  </si>
  <si>
    <t>24.09.2021 10:05:59</t>
  </si>
  <si>
    <t>L-175 35-18-L00175_950437213_950437213</t>
  </si>
  <si>
    <t>24.09.2021 10:00:50</t>
  </si>
  <si>
    <t>24.09.2021 13:11:51</t>
  </si>
  <si>
    <t>24.09.2021 14:32:33</t>
  </si>
  <si>
    <t>M-1989 35-09-M01989_A_56379948_56379948</t>
  </si>
  <si>
    <t>24.09.2021 10:06:34</t>
  </si>
  <si>
    <t>24.09.2021 11:21:56</t>
  </si>
  <si>
    <t>K-77 35-01-K00077_911227476_911227476</t>
  </si>
  <si>
    <t>24.09.2021 10:07:26</t>
  </si>
  <si>
    <t>24.09.2021 10:40:48</t>
  </si>
  <si>
    <t>ARSLANLAR TM 35-26-A00004_BALIKDAĞI M02_2056535</t>
  </si>
  <si>
    <t>24.09.2021 10:07:29</t>
  </si>
  <si>
    <t>24.09.2021 10:49:33</t>
  </si>
  <si>
    <t>K-2311 35-03-K02311_E_56357802_56357802</t>
  </si>
  <si>
    <t>24.09.2021 10:09:56</t>
  </si>
  <si>
    <t>24.09.2021 13:05:31</t>
  </si>
  <si>
    <t>K-3411 35-08-K03411_35-08-K03411_42025542</t>
  </si>
  <si>
    <t>24.09.2021 10:10:22</t>
  </si>
  <si>
    <t>24.09.2021 12:27:38</t>
  </si>
  <si>
    <t>DM08/TR39 45-73-M00030_A a3_45157222</t>
  </si>
  <si>
    <t>24.09.2021 10:14:17</t>
  </si>
  <si>
    <t>24.09.2021 11:18:16</t>
  </si>
  <si>
    <t>DURASILLI TR-8 45-78-M01119_DAĞITIM TRAFOSU TR-8 - TR-20 M04_66108920</t>
  </si>
  <si>
    <t>24.09.2021 10:17:04</t>
  </si>
  <si>
    <t>24.09.2021 10:39:49</t>
  </si>
  <si>
    <t>DM-25/17 45-71-M00049_DM-1/3F M05_61319618</t>
  </si>
  <si>
    <t>24.09.2021 10:22:50</t>
  </si>
  <si>
    <t>24.09.2021 10:58:00</t>
  </si>
  <si>
    <t>ULUKENT DM-3/5 35-28-M00895_DAĞITIM TRAFO ULUKENT DM-3/5 M02_72019142</t>
  </si>
  <si>
    <t>24.09.2021 10:23:03</t>
  </si>
  <si>
    <t>24.09.2021 12:16:43</t>
  </si>
  <si>
    <t>TR-2/24 45-83-L00024_48136812_56384787_56384787</t>
  </si>
  <si>
    <t>24.09.2021 10:25:22</t>
  </si>
  <si>
    <t>24.09.2021 12:13:46</t>
  </si>
  <si>
    <t>ULUCAK DM-2/1 35-27-M00335_912744157_912744157</t>
  </si>
  <si>
    <t>24.09.2021 10:31:51</t>
  </si>
  <si>
    <t>24.09.2021 15:02:51</t>
  </si>
  <si>
    <t>_D_56385728_56385728</t>
  </si>
  <si>
    <t>24.09.2021 10:32:43</t>
  </si>
  <si>
    <t>24.09.2021 13:04:21</t>
  </si>
  <si>
    <t>KARAKUYU-9 35-26-M00223_8097974_56358315_56358315</t>
  </si>
  <si>
    <t>24.09.2021 10:32:59</t>
  </si>
  <si>
    <t>24.09.2021 12:23:06</t>
  </si>
  <si>
    <t>ESKİCİLER TR-1 45-75-M00311_A_56401042_56401042</t>
  </si>
  <si>
    <t>24.09.2021 10:38:27</t>
  </si>
  <si>
    <t>24.09.2021 18:40:58</t>
  </si>
  <si>
    <t>TR-1/10 45-72-M00010_TR-1/12 M02_66462251</t>
  </si>
  <si>
    <t>24.09.2021 10:41:40</t>
  </si>
  <si>
    <t>24.09.2021 11:17:56</t>
  </si>
  <si>
    <t>AĞAÇ İŞLERİ TR-11 35-22-M00111_955269552_955269552</t>
  </si>
  <si>
    <t>24.09.2021 10:41:59</t>
  </si>
  <si>
    <t>24.09.2021 11:28:58</t>
  </si>
  <si>
    <t>DM-1/25 35-29-M00025_48346047_56370117_56370117</t>
  </si>
  <si>
    <t>24.09.2021 10:43:24</t>
  </si>
  <si>
    <t>24.09.2021 13:47:45</t>
  </si>
  <si>
    <t>BÜYÜKBELEN TR-4 45-80-M00099_956550268_956550268</t>
  </si>
  <si>
    <t>24.09.2021 10:44:30</t>
  </si>
  <si>
    <t>24.09.2021 14:22:25</t>
  </si>
  <si>
    <t>M-2404 35-04-M02404_99482964_99482964</t>
  </si>
  <si>
    <t>24.09.2021 10:44:42</t>
  </si>
  <si>
    <t>24.09.2021 12:38:44</t>
  </si>
  <si>
    <t>GÜMÜLDÜR M-25 35-25-M00025_955261843_955261843</t>
  </si>
  <si>
    <t>24.09.2021 10:47:31</t>
  </si>
  <si>
    <t>24.09.2021 12:11:00</t>
  </si>
  <si>
    <t>M-1100 35-03-M01100_965670480_965670480</t>
  </si>
  <si>
    <t>24.09.2021 10:49:00</t>
  </si>
  <si>
    <t>24.09.2021 11:49:48</t>
  </si>
  <si>
    <t>24.09.2021 10:50:44</t>
  </si>
  <si>
    <t>24.09.2021 10:59:10</t>
  </si>
  <si>
    <t>KARABURUN TR-15 35-21-L00013_953360267_953360267</t>
  </si>
  <si>
    <t>24.09.2021 10:56:55</t>
  </si>
  <si>
    <t>24.09.2021 13:01:47</t>
  </si>
  <si>
    <t>EMİRALEM TR-10 35-28-M00235_B_56354057_56354057</t>
  </si>
  <si>
    <t>24.09.2021 10:57:18</t>
  </si>
  <si>
    <t>24.09.2021 13:38:43</t>
  </si>
  <si>
    <t>KARAÇAIL TR-1 45-81-M00231_45-81-M00231_2358628</t>
  </si>
  <si>
    <t>24.09.2021 10:57:32</t>
  </si>
  <si>
    <t>24.09.2021 16:19:40</t>
  </si>
  <si>
    <t>KÖMÜRCÜ TR-1 45-72-M00200_ H_61417037</t>
  </si>
  <si>
    <t>24.09.2021 11:01:15</t>
  </si>
  <si>
    <t>24.09.2021 12:34:25</t>
  </si>
  <si>
    <t>SUÇIKTI TR-1 35-15-L00483_A_56361693_56361693</t>
  </si>
  <si>
    <t>24.09.2021 11:05:27</t>
  </si>
  <si>
    <t>24.09.2021 19:19:37</t>
  </si>
  <si>
    <t>DM-25/17 45-71-M00049_TR-1/45 M04_61319571</t>
  </si>
  <si>
    <t>24.09.2021 11:16:13</t>
  </si>
  <si>
    <t>24.09.2021 12:36:00</t>
  </si>
  <si>
    <t>24.09.2021 11:21:09</t>
  </si>
  <si>
    <t>24.09.2021 14:42:41</t>
  </si>
  <si>
    <t>SARPINCIK TR-1 35-21-L00070_953357753_953357753</t>
  </si>
  <si>
    <t>24.09.2021 11:30:00</t>
  </si>
  <si>
    <t>24.09.2021 13:10:45</t>
  </si>
  <si>
    <t>K-1187 35-01-K01187_910989283_910989283</t>
  </si>
  <si>
    <t>24.09.2021 11:32:27</t>
  </si>
  <si>
    <t>24.09.2021 13:18:22</t>
  </si>
  <si>
    <t>K-1932 35-09-K01932_A_56379966_56379966</t>
  </si>
  <si>
    <t>24.09.2021 11:35:38</t>
  </si>
  <si>
    <t>24.09.2021 13:34:04</t>
  </si>
  <si>
    <t>SEYREK TR-1 35-28-M00371_953387514_953387514</t>
  </si>
  <si>
    <t>24.09.2021 11:36:50</t>
  </si>
  <si>
    <t>24.09.2021 13:11:54</t>
  </si>
  <si>
    <t>24.09.2021 11:39:05</t>
  </si>
  <si>
    <t>24.09.2021 12:59:21</t>
  </si>
  <si>
    <t>K-2377 35-08-K02377_E_56383636_56383636</t>
  </si>
  <si>
    <t>24.09.2021 11:40:09</t>
  </si>
  <si>
    <t>24.09.2021 14:26:02</t>
  </si>
  <si>
    <t>L-433 35-18-L00433_966081866_966081866</t>
  </si>
  <si>
    <t>24.09.2021 11:40:44</t>
  </si>
  <si>
    <t>24.09.2021 13:31:10</t>
  </si>
  <si>
    <t>KIZILCA KÖYÜ TR-1 35-15-L00542_48598657_56368244_56368244</t>
  </si>
  <si>
    <t>24.09.2021 11:43:11</t>
  </si>
  <si>
    <t>24.09.2021 17:37:56</t>
  </si>
  <si>
    <t>TİRE DM-2 35-29-M00002_DM-1/23 M16_2060791</t>
  </si>
  <si>
    <t>24.09.2021 11:48:40</t>
  </si>
  <si>
    <t>24.09.2021 13:16:25</t>
  </si>
  <si>
    <t>K-2304 35-04-K02304_99880998_99880998</t>
  </si>
  <si>
    <t>24.09.2021 11:49:34</t>
  </si>
  <si>
    <t>24.09.2021 13:57:55</t>
  </si>
  <si>
    <t>SÜTÇÜLER TR-2 35-27-M00406_912756673_912756673</t>
  </si>
  <si>
    <t>24.09.2021 11:53:35</t>
  </si>
  <si>
    <t>24.09.2021 19:50:30</t>
  </si>
  <si>
    <t>MURADİYE DM-5/10 45-71-M00775_DM-5/10C M03_2306993</t>
  </si>
  <si>
    <t>24.09.2021 12:01:42</t>
  </si>
  <si>
    <t>GÖKÇEKÖY FATİH MAH.TR-2 45-80-L00179_A_56402290_56402290</t>
  </si>
  <si>
    <t>24.09.2021 12:04:10</t>
  </si>
  <si>
    <t>24.09.2021 14:47:17</t>
  </si>
  <si>
    <t>KIZILCAAVLU TR-7 35-29-L00572_35-29-L00572_2351650</t>
  </si>
  <si>
    <t>24.09.2021 12:07:00</t>
  </si>
  <si>
    <t>24.09.2021 14:18:58</t>
  </si>
  <si>
    <t>ZEYTİNLİOVA TR-11 45-72-L00422_956526657_956526657</t>
  </si>
  <si>
    <t>24.09.2021 12:18:12</t>
  </si>
  <si>
    <t>24.09.2021 18:47:18</t>
  </si>
  <si>
    <t>24.09.2021 12:18:18</t>
  </si>
  <si>
    <t>24.09.2021 12:26:38</t>
  </si>
  <si>
    <t>K-3330 35-09-K03330_97800164_97800164</t>
  </si>
  <si>
    <t>24.09.2021 12:19:12</t>
  </si>
  <si>
    <t>24.09.2021 18:19:41</t>
  </si>
  <si>
    <t>GÖLCÜK DM 35-15-L01153_SUBATAN L04_67177075</t>
  </si>
  <si>
    <t>24.09.2021 12:19:23</t>
  </si>
  <si>
    <t>24.09.2021 20:08:57</t>
  </si>
  <si>
    <t>DM-2/14 (MURADİYE CAMİİ) 45-71-M00075_953203124_953203124</t>
  </si>
  <si>
    <t>24.09.2021 12:22:00</t>
  </si>
  <si>
    <t>24.09.2021 14:44:20</t>
  </si>
  <si>
    <t>KINIK TR-7 35-24-L00007_955218481_955218481</t>
  </si>
  <si>
    <t>24.09.2021 12:22:20</t>
  </si>
  <si>
    <t>24.09.2021 13:46:44</t>
  </si>
  <si>
    <t>KARABURUN TR-4 35-21-L00145_954668192_954668192</t>
  </si>
  <si>
    <t>24.09.2021 12:24:56</t>
  </si>
  <si>
    <t>24.09.2021 13:15:28</t>
  </si>
  <si>
    <t>L-91 ULAMIŞ TEPE KAHVE 35-14-L00091_956633740_956633740</t>
  </si>
  <si>
    <t>24.09.2021 12:25:25</t>
  </si>
  <si>
    <t>24.09.2021 14:04:55</t>
  </si>
  <si>
    <t>YENMİŞ KÖK 35-27-M00366_Recloser M03_2303188</t>
  </si>
  <si>
    <t>24.09.2021 12:29:36</t>
  </si>
  <si>
    <t>24.09.2021 13:47:34</t>
  </si>
  <si>
    <t>ÇIRPI TR-1/2 35-20-M00002_ÇIRPI TR-1/1 M01_66532402</t>
  </si>
  <si>
    <t>24.09.2021 12:31:30</t>
  </si>
  <si>
    <t>24.09.2021 13:43:14</t>
  </si>
  <si>
    <t>M-2262 DENİZBANK 35-02-M02262Ö_965432483_965432483</t>
  </si>
  <si>
    <t>24.09.2021 12:36:30</t>
  </si>
  <si>
    <t>24.09.2021 15:55:17</t>
  </si>
  <si>
    <t>M-1621 35-02-M01621_913635012_913635012</t>
  </si>
  <si>
    <t>24.09.2021 12:38:32</t>
  </si>
  <si>
    <t>24.09.2021 17:18:59</t>
  </si>
  <si>
    <t>AZİZTEPE TR-1 45-73-M00214_B_56401067_56401067</t>
  </si>
  <si>
    <t>24.09.2021 12:45:45</t>
  </si>
  <si>
    <t>24.09.2021 14:54:58</t>
  </si>
  <si>
    <t>TR-29 (M-729) 35-30-M00729_D a3_43010562</t>
  </si>
  <si>
    <t>24.09.2021 12:53:44</t>
  </si>
  <si>
    <t>24.09.2021 16:18:23</t>
  </si>
  <si>
    <t>M-192 35-02-M00192_C_56374267_56374267</t>
  </si>
  <si>
    <t>24.09.2021 12:59:16</t>
  </si>
  <si>
    <t>24.09.2021 16:57:12</t>
  </si>
  <si>
    <t>ÇAMBEL KÖK 35-27-M00619_YENMİŞ-2 M04_72166068</t>
  </si>
  <si>
    <t>24.09.2021 13:06:06</t>
  </si>
  <si>
    <t>24.09.2021 14:29:35</t>
  </si>
  <si>
    <t>24.09.2021 13:10:37</t>
  </si>
  <si>
    <t>24.09.2021 13:13:27</t>
  </si>
  <si>
    <t>24.09.2021 13:19:29</t>
  </si>
  <si>
    <t>24.09.2021 13:45:00</t>
  </si>
  <si>
    <t>K-1487 35-03-K01487_F_56373240_56373240</t>
  </si>
  <si>
    <t>24.09.2021 13:21:00</t>
  </si>
  <si>
    <t>24.09.2021 17:51:24</t>
  </si>
  <si>
    <t>24.09.2021 13:21:20</t>
  </si>
  <si>
    <t>24.09.2021 14:18:31</t>
  </si>
  <si>
    <t>24.09.2021 13:27:40</t>
  </si>
  <si>
    <t>24.09.2021 13:28:20</t>
  </si>
  <si>
    <t>YONCAKÖY TR 4 35-13-L00072_A A-1_5952381</t>
  </si>
  <si>
    <t>24.09.2021 13:31:00</t>
  </si>
  <si>
    <t>24.09.2021 14:11:11</t>
  </si>
  <si>
    <t>SALUR YÖRÜK DAMLARI TR-1 45-75-M00145_C_56385343_56385343</t>
  </si>
  <si>
    <t>24.09.2021 13:35:55</t>
  </si>
  <si>
    <t>24.09.2021 17:42:07</t>
  </si>
  <si>
    <t>24.09.2021 13:36:00</t>
  </si>
  <si>
    <t>24.09.2021 18:18:21</t>
  </si>
  <si>
    <t>24.09.2021 13:36:10</t>
  </si>
  <si>
    <t>24.09.2021 13:58:17</t>
  </si>
  <si>
    <t>24.09.2021 13:39:00</t>
  </si>
  <si>
    <t>24.09.2021 14:49:23</t>
  </si>
  <si>
    <t>DERBENT İM-DM 45-83-A00004_TR-A M11_2331770</t>
  </si>
  <si>
    <t>24.09.2021 13:39:12</t>
  </si>
  <si>
    <t>24.09.2021 14:12:32</t>
  </si>
  <si>
    <t>SARUHANLI TR-18 45-80-M00018_A_56387919_56387919</t>
  </si>
  <si>
    <t>24.09.2021 13:49:50</t>
  </si>
  <si>
    <t>24.09.2021 15:57:02</t>
  </si>
  <si>
    <t>L-329 35-18-L00329_956422752_956422752</t>
  </si>
  <si>
    <t>24.09.2021 13:51:45</t>
  </si>
  <si>
    <t>24.09.2021 16:52:23</t>
  </si>
  <si>
    <t>24.09.2021 13:53:00</t>
  </si>
  <si>
    <t>24.09.2021 14:57:31</t>
  </si>
  <si>
    <t>ŞAMAR TR-1 45-71-M01445_C_60984396_60984396</t>
  </si>
  <si>
    <t>24.09.2021 13:56:02</t>
  </si>
  <si>
    <t>24.09.2021 16:08:50</t>
  </si>
  <si>
    <t>PEKMEZCİ TR-1 45-72-M00198_DIREK TIPI TRAFO HUCRESI H01_2109998</t>
  </si>
  <si>
    <t>24.09.2021 14:02:06</t>
  </si>
  <si>
    <t>24.09.2021 15:45:28</t>
  </si>
  <si>
    <t>TR-21 (M-721) 35-30-M00721_955298579_955298579</t>
  </si>
  <si>
    <t>24.09.2021 14:03:45</t>
  </si>
  <si>
    <t>24.09.2021 17:38:20</t>
  </si>
  <si>
    <t>TR-112 ZEYTİNALANI 35-19-L00112_956669900_956669900</t>
  </si>
  <si>
    <t>24.09.2021 14:05:16</t>
  </si>
  <si>
    <t>24.09.2021 15:48:08</t>
  </si>
  <si>
    <t>SOMA DM-4/TR10 45-82-M00010_45-82-M00010_60208856</t>
  </si>
  <si>
    <t>24.09.2021 14:05:21</t>
  </si>
  <si>
    <t>24.09.2021 17:05:28</t>
  </si>
  <si>
    <t>MALDAN KÖYÜ TR-2 45-71-M01667_43182217_56384952_56384952</t>
  </si>
  <si>
    <t>24.09.2021 14:07:38</t>
  </si>
  <si>
    <t>24.09.2021 15:39:47</t>
  </si>
  <si>
    <t>M-1131 35-02-M01131_910079076_910079076</t>
  </si>
  <si>
    <t>24.09.2021 14:11:22</t>
  </si>
  <si>
    <t>24.09.2021 16:05:19</t>
  </si>
  <si>
    <t>L-239 BAYKAL 35-18-L00239_950444608_950444608</t>
  </si>
  <si>
    <t>24.09.2021 14:27:00</t>
  </si>
  <si>
    <t>24.09.2021 15:37:21</t>
  </si>
  <si>
    <t>K-3638 35-08-K03638_97613525_97613525</t>
  </si>
  <si>
    <t>24.09.2021 14:28:17</t>
  </si>
  <si>
    <t>24.09.2021 16:11:39</t>
  </si>
  <si>
    <t>L-357 EGEM SAHİL SİT. 35-18-L00357_950441635_950441635</t>
  </si>
  <si>
    <t>24.09.2021 14:33:31</t>
  </si>
  <si>
    <t>24.09.2021 17:14:29</t>
  </si>
  <si>
    <t>24.09.2021 14:45:00</t>
  </si>
  <si>
    <t>24.09.2021 16:03:28</t>
  </si>
  <si>
    <t>TR-26 35-27-M00026_913632699_913632699</t>
  </si>
  <si>
    <t>24.09.2021 14:48:04</t>
  </si>
  <si>
    <t>24.09.2021 17:30:34</t>
  </si>
  <si>
    <t>24.09.2021 14:48:20</t>
  </si>
  <si>
    <t>24.09.2021 15:37:42</t>
  </si>
  <si>
    <t>K-112 35-01-K00112_F F1_5839614</t>
  </si>
  <si>
    <t>24.09.2021 14:52:32</t>
  </si>
  <si>
    <t>24.09.2021 16:26:35</t>
  </si>
  <si>
    <t>K-2691 35-09-K02691_35-09-K02691_45351626</t>
  </si>
  <si>
    <t>24.09.2021 14:54:20</t>
  </si>
  <si>
    <t>24.09.2021 16:26:15</t>
  </si>
  <si>
    <t>TR-51 35-27-M00051_97547922_97547922</t>
  </si>
  <si>
    <t>24.09.2021 14:56:07</t>
  </si>
  <si>
    <t>24.09.2021 21:17:38</t>
  </si>
  <si>
    <t>CEVİZALAN TR-2 35-15-L01027_B_56361666_56361666</t>
  </si>
  <si>
    <t>24.09.2021 14:57:16</t>
  </si>
  <si>
    <t>24.09.2021 20:35:23</t>
  </si>
  <si>
    <t>DM-2/1  DENİZKENARI 35-18-L00577_950454535_950454535</t>
  </si>
  <si>
    <t>24.09.2021 15:06:51</t>
  </si>
  <si>
    <t>24.09.2021 16:50:50</t>
  </si>
  <si>
    <t>TİRE İM-DM-1 35-29-A00001_GÖKÇEN SULAMA M26_2059026</t>
  </si>
  <si>
    <t>24.09.2021 15:16:18</t>
  </si>
  <si>
    <t>24.09.2021 15:24:50</t>
  </si>
  <si>
    <t>M-1302 35-09-M01302_B b1b_5891210</t>
  </si>
  <si>
    <t>24.09.2021 15:22:47</t>
  </si>
  <si>
    <t>24.09.2021 18:59:57</t>
  </si>
  <si>
    <t>PAZARKÖY KÖK 45-78-L00700_HatBaşıAyırıcı_53139695 L01_53139695</t>
  </si>
  <si>
    <t>24.09.2021 15:26:27</t>
  </si>
  <si>
    <t>24.09.2021 16:41:33</t>
  </si>
  <si>
    <t>YENİKÖY TR-1 35-23-M00085_B_56392262_56392262</t>
  </si>
  <si>
    <t>24.09.2021 15:27:00</t>
  </si>
  <si>
    <t>24.09.2021 15:45:56</t>
  </si>
  <si>
    <t>AŞAĞIÇOBANİSA KÖK 45-71-M00096_İSTASYON KABİN M05_2321777</t>
  </si>
  <si>
    <t>24.09.2021 15:33:50</t>
  </si>
  <si>
    <t>24.09.2021 16:57:00</t>
  </si>
  <si>
    <t>BALABANLI TR-3 35-15-L00969_C_56407023_56407023</t>
  </si>
  <si>
    <t>24.09.2021 15:33:58</t>
  </si>
  <si>
    <t>24.09.2021 17:23:22</t>
  </si>
  <si>
    <t>GÖKTEPE TR-1 35-28-M00269_B_56376820_56376820</t>
  </si>
  <si>
    <t>24.09.2021 15:34:13</t>
  </si>
  <si>
    <t>24.09.2021 17:46:48</t>
  </si>
  <si>
    <t>24.09.2021 15:40:15</t>
  </si>
  <si>
    <t>24.09.2021 17:19:15</t>
  </si>
  <si>
    <t>DM-15/2 KEÇİLİKÖY 45-71-M00646_953211354_953211354</t>
  </si>
  <si>
    <t>24.09.2021 15:47:56</t>
  </si>
  <si>
    <t>24.09.2021 17:34:49</t>
  </si>
  <si>
    <t>KETENCİ SİTESİ TR 45-83-L00200_955152158_955152158</t>
  </si>
  <si>
    <t>24.09.2021 15:48:10</t>
  </si>
  <si>
    <t>24.09.2021 17:36:27</t>
  </si>
  <si>
    <t>ÇETMEN DM 35-26-M00924_35-26-M00924_2376810</t>
  </si>
  <si>
    <t>24.09.2021 15:51:52</t>
  </si>
  <si>
    <t>24.09.2021 17:06:38</t>
  </si>
  <si>
    <t>K-2316 35-04-K02316_E_56363394_56363394</t>
  </si>
  <si>
    <t>24.09.2021 15:52:52</t>
  </si>
  <si>
    <t>24.09.2021 17:10:10</t>
  </si>
  <si>
    <t>K-3335 35-02-K03335_DIREK TIPI TRAFO HUCRESI H01_2049605</t>
  </si>
  <si>
    <t>24.09.2021 15:54:44</t>
  </si>
  <si>
    <t>24.09.2021 20:23:26</t>
  </si>
  <si>
    <t>HAYKIRAN TR-2 35-28-M00201_C_56357559_56357559</t>
  </si>
  <si>
    <t>24.09.2021 15:55:00</t>
  </si>
  <si>
    <t>24.09.2021 20:09:30</t>
  </si>
  <si>
    <t>24.09.2021 15:55:30</t>
  </si>
  <si>
    <t>24.09.2021 17:04:04</t>
  </si>
  <si>
    <t>TR-1/56 45-72-M00640_DM-2/TR-12 M04_79594130</t>
  </si>
  <si>
    <t>24.09.2021 16:12:30</t>
  </si>
  <si>
    <t>24.09.2021 17:06:13</t>
  </si>
  <si>
    <t>YENİKÖY TR-2 45-71-M01045_B_56353038_56353038</t>
  </si>
  <si>
    <t>24.09.2021 16:25:00</t>
  </si>
  <si>
    <t>24.09.2021 17:48:27</t>
  </si>
  <si>
    <t>HACI HALİLLER TR-3 45-71-M00067_B_56393379_56393379</t>
  </si>
  <si>
    <t>24.09.2021 16:26:00</t>
  </si>
  <si>
    <t>24.09.2021 20:13:50</t>
  </si>
  <si>
    <t>24.09.2021 16:28:26</t>
  </si>
  <si>
    <t>24.09.2021 16:42:00</t>
  </si>
  <si>
    <t>YELKİ TR-5 (M-2339) 35-10-M02339_913451440_913451440</t>
  </si>
  <si>
    <t>24.09.2021 16:28:28</t>
  </si>
  <si>
    <t>24.09.2021 18:50:51</t>
  </si>
  <si>
    <t>24.09.2021 16:28:49</t>
  </si>
  <si>
    <t>24.09.2021 18:00:15</t>
  </si>
  <si>
    <t>K-4756 35-04-K04756_99638655_99638655</t>
  </si>
  <si>
    <t>24.09.2021 16:31:37</t>
  </si>
  <si>
    <t>24.09.2021 20:10:56</t>
  </si>
  <si>
    <t>L-400 35-18-L00400_950459084_950459084</t>
  </si>
  <si>
    <t>24.09.2021 16:36:36</t>
  </si>
  <si>
    <t>24.09.2021 18:47:35</t>
  </si>
  <si>
    <t>ALİBEYLİ TARIMSAL SULAMA TR-2 35-16-M00240_35-16-M00240_2363333</t>
  </si>
  <si>
    <t>24.09.2021 16:36:53</t>
  </si>
  <si>
    <t>24.09.2021 18:18:02</t>
  </si>
  <si>
    <t>K-3186 35-02-K03186_99572540_99572540</t>
  </si>
  <si>
    <t>24.09.2021 16:41:59</t>
  </si>
  <si>
    <t>24.09.2021 17:25:36</t>
  </si>
  <si>
    <t>EBSO TM 35-09-A00001_EBSO-9 K33_2312288</t>
  </si>
  <si>
    <t>24.09.2021 16:46:00</t>
  </si>
  <si>
    <t>24.09.2021 18:17:20</t>
  </si>
  <si>
    <t>KIRANKÖY ALANYAKA TR-1 45-75-M00189_A_56385923_56385923</t>
  </si>
  <si>
    <t>24.09.2021 16:46:38</t>
  </si>
  <si>
    <t>24.09.2021 20:14:27</t>
  </si>
  <si>
    <t>ÇAMÖNÜ TR-4 35-22-M00169_955278142_955278142</t>
  </si>
  <si>
    <t>24.09.2021 16:47:18</t>
  </si>
  <si>
    <t>24.09.2021 17:37:32</t>
  </si>
  <si>
    <t>MORDOĞAN TR-38 35-21-L00165_35-21-L00165_72182267</t>
  </si>
  <si>
    <t>24.09.2021 16:50:26</t>
  </si>
  <si>
    <t>24.09.2021 17:02:36</t>
  </si>
  <si>
    <t>TR-113 ZEYTİNALANI 35-19-L00113_956662917_956662917</t>
  </si>
  <si>
    <t>24.09.2021 16:51:59</t>
  </si>
  <si>
    <t>24.09.2021 17:47:58</t>
  </si>
  <si>
    <t>M-325 35-03-M00325_A_79462282_79462282</t>
  </si>
  <si>
    <t>24.09.2021 17:07:50</t>
  </si>
  <si>
    <t>24.09.2021 18:42:45</t>
  </si>
  <si>
    <t>24.09.2021 17:09:16</t>
  </si>
  <si>
    <t>24.09.2021 19:58:00</t>
  </si>
  <si>
    <t>KAYRAKALTI TR-1 45-82-M00353_A_56400548_56400548</t>
  </si>
  <si>
    <t>24.09.2021 17:10:55</t>
  </si>
  <si>
    <t>24.09.2021 19:07:49</t>
  </si>
  <si>
    <t>24.09.2021 17:18:17</t>
  </si>
  <si>
    <t>24.09.2021 19:34:16</t>
  </si>
  <si>
    <t>24.09.2021 17:19:00</t>
  </si>
  <si>
    <t>24.09.2021 19:13:20</t>
  </si>
  <si>
    <t>AYASKENT DM-1 35-16-M00009_AYASKENT SULAMA M01_72046483</t>
  </si>
  <si>
    <t>24.09.2021 17:22:00</t>
  </si>
  <si>
    <t>24.09.2021 17:40:55</t>
  </si>
  <si>
    <t>ÇİFTLİK RUMBEYLİ TR-1 35-32-L00036_A_56377413_56377413</t>
  </si>
  <si>
    <t>24.09.2021 17:48:29</t>
  </si>
  <si>
    <t>K-1187 35-01-K01187_A 3A_5869814</t>
  </si>
  <si>
    <t>24.09.2021 17:29:00</t>
  </si>
  <si>
    <t>25.09.2021 00:20:40</t>
  </si>
  <si>
    <t>24.09.2021 17:30:56</t>
  </si>
  <si>
    <t>24.09.2021 17:58:32</t>
  </si>
  <si>
    <t>GÜLBAHÇE TR-21 (TR-280) 35-19-L00280_956672228_956672228</t>
  </si>
  <si>
    <t>24.09.2021 17:33:25</t>
  </si>
  <si>
    <t>24.09.2021 18:55:16</t>
  </si>
  <si>
    <t>K-2846 35-07-K02846_913208694_913208694</t>
  </si>
  <si>
    <t>24.09.2021 17:39:56</t>
  </si>
  <si>
    <t>24.09.2021 18:20:49</t>
  </si>
  <si>
    <t>MADEN KÖK 45-83-M00128_CAMBAZLI KÖK M04_47316730</t>
  </si>
  <si>
    <t>24.09.2021 20:07:02</t>
  </si>
  <si>
    <t>ÖRNEKKÖY TR-2 35-27-L00324_B_72386881_72386881</t>
  </si>
  <si>
    <t>24.09.2021 17:40:47</t>
  </si>
  <si>
    <t>24.09.2021 20:34:56</t>
  </si>
  <si>
    <t>YONCAKÖY TR 4 35-13-L00072_B B-1_5952405</t>
  </si>
  <si>
    <t>24.09.2021 17:42:04</t>
  </si>
  <si>
    <t>24.09.2021 20:23:57</t>
  </si>
  <si>
    <t>K-1819 35-01-K01819_911958308_911958308</t>
  </si>
  <si>
    <t>24.09.2021 17:50:27</t>
  </si>
  <si>
    <t>24.09.2021 19:24:42</t>
  </si>
  <si>
    <t>24.09.2021 17:53:36</t>
  </si>
  <si>
    <t>24.09.2021 20:47:53</t>
  </si>
  <si>
    <t>_C_56398580_56398580</t>
  </si>
  <si>
    <t>24.09.2021 17:56:42</t>
  </si>
  <si>
    <t>24.09.2021 21:53:53</t>
  </si>
  <si>
    <t>SARIÇAM TR-1 45-80-M00161_A_56385590_56385590</t>
  </si>
  <si>
    <t>24.09.2021 17:58:27</t>
  </si>
  <si>
    <t>24.09.2021 18:38:37</t>
  </si>
  <si>
    <t>24.09.2021 17:59:51</t>
  </si>
  <si>
    <t>24.09.2021 19:27:12</t>
  </si>
  <si>
    <t>ÇAYKÖY TR-1 45-86-M00173_915784519_915784519</t>
  </si>
  <si>
    <t>24.09.2021 18:03:53</t>
  </si>
  <si>
    <t>24.09.2021 19:33:53</t>
  </si>
  <si>
    <t>TR-1/73 45-72-M00073_95000139506_95000139506</t>
  </si>
  <si>
    <t>24.09.2021 18:04:12</t>
  </si>
  <si>
    <t>24.09.2021 20:49:18</t>
  </si>
  <si>
    <t>24.09.2021 18:11:07</t>
  </si>
  <si>
    <t>24.09.2021 21:58:28</t>
  </si>
  <si>
    <t>KEMİKLİDERE KÖK 45-80-M00108_KEMİKLİDERE KÖY M02_2322669</t>
  </si>
  <si>
    <t>24.09.2021 18:13:44</t>
  </si>
  <si>
    <t>24.09.2021 20:11:26</t>
  </si>
  <si>
    <t>GÖKDERE TR 45-77-M00101_945514247_945514247</t>
  </si>
  <si>
    <t>24.09.2021 18:14:34</t>
  </si>
  <si>
    <t>24.09.2021 19:03:17</t>
  </si>
  <si>
    <t>UĞURLU KÖK 45-86-M00045_GÜNDOĞDU UĞURLU M02_72226020</t>
  </si>
  <si>
    <t>24.09.2021 18:19:10</t>
  </si>
  <si>
    <t>24.09.2021 18:19:40</t>
  </si>
  <si>
    <t>SAMİ ERDOĞAN SULAMA GRUBU TR 35-27-M00250_DIREK TIPI TRAFO HUCRESI H01_2053014</t>
  </si>
  <si>
    <t>24.09.2021 18:22:09</t>
  </si>
  <si>
    <t>24.09.2021 23:13:46</t>
  </si>
  <si>
    <t>TEKELİ TR-4 35-22-M00234_955253850_955253850</t>
  </si>
  <si>
    <t>24.09.2021 18:24:56</t>
  </si>
  <si>
    <t>24.09.2021 20:12:28</t>
  </si>
  <si>
    <t>HACIRAHMANLI TR-20 45-80-M00083_956565133_956565133</t>
  </si>
  <si>
    <t>24.09.2021 18:27:31</t>
  </si>
  <si>
    <t>24.09.2021 20:55:30</t>
  </si>
  <si>
    <t>24.09.2021 18:35:23</t>
  </si>
  <si>
    <t>24.09.2021 21:52:53</t>
  </si>
  <si>
    <t>ÜÇYOL KÖK 45-82-M00128_UZUNAHIRLI-MENTEŞE M04_2090479</t>
  </si>
  <si>
    <t>24.09.2021 18:41:58</t>
  </si>
  <si>
    <t>24.09.2021 20:14:30</t>
  </si>
  <si>
    <t>L-130 35-18-L00130_950438886_950438886</t>
  </si>
  <si>
    <t>24.09.2021 18:45:31</t>
  </si>
  <si>
    <t>24.09.2021 20:33:26</t>
  </si>
  <si>
    <t>YUKARI KIZILCA TR-1 35-27-L00051_B_56406007_56406007</t>
  </si>
  <si>
    <t>24.09.2021 18:46:45</t>
  </si>
  <si>
    <t>24.09.2021 22:30:57</t>
  </si>
  <si>
    <t>DM-1/TR-15 35-13-M00029_TR-24 M02_66202385</t>
  </si>
  <si>
    <t>24.09.2021 18:52:57</t>
  </si>
  <si>
    <t>24.09.2021 22:05:05</t>
  </si>
  <si>
    <t>24.09.2021 18:55:09</t>
  </si>
  <si>
    <t>24.09.2021 21:51:23</t>
  </si>
  <si>
    <t>SALUR KÖK 45-75-M00062_945601979_945601979</t>
  </si>
  <si>
    <t>24.09.2021 19:02:20</t>
  </si>
  <si>
    <t>25.09.2021 01:14:49</t>
  </si>
  <si>
    <t>M-1404 35-01-M01404_911944391_911944391</t>
  </si>
  <si>
    <t>24.09.2021 19:15:42</t>
  </si>
  <si>
    <t>25.09.2021 04:02:27</t>
  </si>
  <si>
    <t>YAKAKÖY ULUBEY TR-2 45-75-M00223_C_56393748_56393748</t>
  </si>
  <si>
    <t>24.09.2021 19:20:22</t>
  </si>
  <si>
    <t>24.09.2021 23:06:47</t>
  </si>
  <si>
    <t>TR-1-2/1 35-20-L00007_955197643_955197643</t>
  </si>
  <si>
    <t>24.09.2021 19:21:43</t>
  </si>
  <si>
    <t>24.09.2021 21:38:04</t>
  </si>
  <si>
    <t>MENEMEN TR-15 35-28-L00015_953386840_953386840</t>
  </si>
  <si>
    <t>24.09.2021 19:28:30</t>
  </si>
  <si>
    <t>24.09.2021 21:35:24</t>
  </si>
  <si>
    <t>M-396 35-09-M00396_95000572621_95000572621</t>
  </si>
  <si>
    <t>24.09.2021 19:31:07</t>
  </si>
  <si>
    <t>25.09.2021 03:48:43</t>
  </si>
  <si>
    <t>K-1464 35-09-K01464_914989888_914989888</t>
  </si>
  <si>
    <t>24.09.2021 19:33:24</t>
  </si>
  <si>
    <t>24.09.2021 20:29:17</t>
  </si>
  <si>
    <t>24.09.2021 19:35:20</t>
  </si>
  <si>
    <t>24.09.2021 22:04:18</t>
  </si>
  <si>
    <t>24.09.2021 19:45:00</t>
  </si>
  <si>
    <t>24.09.2021 20:47:33</t>
  </si>
  <si>
    <t>HASAN GÜLLER SULAMA 35-26-L00196_12272582_56358431_56358431</t>
  </si>
  <si>
    <t>24.09.2021 19:55:52</t>
  </si>
  <si>
    <t>24.09.2021 20:59:55</t>
  </si>
  <si>
    <t>_A_56385393_56385393</t>
  </si>
  <si>
    <t>24.09.2021 19:58:39</t>
  </si>
  <si>
    <t>24.09.2021 23:54:10</t>
  </si>
  <si>
    <t>TEPECİK KÖPRÜ DM 35-14-M00332_HatBaşıAyırıcı_53133225 M07_53133225</t>
  </si>
  <si>
    <t>24.09.2021 20:05:00</t>
  </si>
  <si>
    <t>24.09.2021 21:51:58</t>
  </si>
  <si>
    <t>K-2899 35-09-K02899_97803701_97803701</t>
  </si>
  <si>
    <t>24.09.2021 20:22:16</t>
  </si>
  <si>
    <t>24.09.2021 23:11:55</t>
  </si>
  <si>
    <t>M-1131 35-02-M01131_99971685_99971685</t>
  </si>
  <si>
    <t>24.09.2021 20:31:50</t>
  </si>
  <si>
    <t>25.09.2021 03:00:35</t>
  </si>
  <si>
    <t>GERELİ KÖYÜ EKREM DİNÇER SULAMA GRB TR-10 35-15-M00321_A_65499208_65499208</t>
  </si>
  <si>
    <t>24.09.2021 20:32:35</t>
  </si>
  <si>
    <t>24.09.2021 23:55:47</t>
  </si>
  <si>
    <t>ZEYTİNOVA TR-1 35-20-L00307_955207051_955207051</t>
  </si>
  <si>
    <t>24.09.2021 20:34:55</t>
  </si>
  <si>
    <t>24.09.2021 22:09:41</t>
  </si>
  <si>
    <t>M-2466 35-04-M02466__72374433_72374433</t>
  </si>
  <si>
    <t>24.09.2021 20:57:26</t>
  </si>
  <si>
    <t>25.09.2021 02:05:32</t>
  </si>
  <si>
    <t>L-336 REİSDERE 35-18-L00336_95000582585_95000582585</t>
  </si>
  <si>
    <t>24.09.2021 20:57:41</t>
  </si>
  <si>
    <t>25.09.2021 01:19:47</t>
  </si>
  <si>
    <t>M-1537 35-01-M01537_35-01-M01537_2377132</t>
  </si>
  <si>
    <t>24.09.2021 20:59:20</t>
  </si>
  <si>
    <t>24.09.2021 21:29:00</t>
  </si>
  <si>
    <t>VELİLER KÖK 35-31-L00116_SAÇLI TR-1 L01_2119154</t>
  </si>
  <si>
    <t>24.09.2021 21:06:01</t>
  </si>
  <si>
    <t>24.09.2021 21:47:32</t>
  </si>
  <si>
    <t>KEMALİYE TR-10 45-73-M00156_945655811_945655811</t>
  </si>
  <si>
    <t>24.09.2021 21:13:53</t>
  </si>
  <si>
    <t>24.09.2021 23:52:57</t>
  </si>
  <si>
    <t>K-4306 35-09-K04306_910032812_910032812</t>
  </si>
  <si>
    <t>24.09.2021 21:23:56</t>
  </si>
  <si>
    <t>25.09.2021 04:12:07</t>
  </si>
  <si>
    <t>AKÇAAVLU TR-1 45-82-M00167_A_56405751_56405751</t>
  </si>
  <si>
    <t>24.09.2021 21:43:59</t>
  </si>
  <si>
    <t>24.09.2021 22:28:54</t>
  </si>
  <si>
    <t>24.09.2021 22:09:18</t>
  </si>
  <si>
    <t>25.09.2021 04:40:47</t>
  </si>
  <si>
    <t>K-1371 35-04-K01371_99588680_99588680</t>
  </si>
  <si>
    <t>24.09.2021 22:14:56</t>
  </si>
  <si>
    <t>25.09.2021 05:51:07</t>
  </si>
  <si>
    <t>BAĞYURDU TR-5 35-27-L00232_913589836_913589836</t>
  </si>
  <si>
    <t>24.09.2021 22:19:18</t>
  </si>
  <si>
    <t>24.09.2021 23:30:20</t>
  </si>
  <si>
    <t>SOMA TR-27/4 45-82-M00107_945524777_945524777</t>
  </si>
  <si>
    <t>24.09.2021 22:41:29</t>
  </si>
  <si>
    <t>24.09.2021 23:21:47</t>
  </si>
  <si>
    <t>KARAOĞLANLI TR-6 45-71-M00094_953212561_953212561</t>
  </si>
  <si>
    <t>24.09.2021 22:46:12</t>
  </si>
  <si>
    <t>25.09.2021 01:49:19</t>
  </si>
  <si>
    <t>YENİKÖY TR-1 45-71-M01046_45-71-M01046_2351679</t>
  </si>
  <si>
    <t>24.09.2021 23:09:24</t>
  </si>
  <si>
    <t>25.09.2021 01:01:55</t>
  </si>
  <si>
    <t>K-3313 35-09-K03313_912778109_912778109</t>
  </si>
  <si>
    <t>24.09.2021 23:18:57</t>
  </si>
  <si>
    <t>25.09.2021 05:46:03</t>
  </si>
  <si>
    <t>25.09.2021 00:14:00</t>
  </si>
  <si>
    <t>25.09.2021 00:18:00</t>
  </si>
  <si>
    <t>K-4706 35-03-K04706_K-955 K02_2061827</t>
  </si>
  <si>
    <t>25.09.2021 01:00:45</t>
  </si>
  <si>
    <t>25.09.2021 01:03:31</t>
  </si>
  <si>
    <t>25.09.2021 01:17:01</t>
  </si>
  <si>
    <t>25.09.2021 01:17:31</t>
  </si>
  <si>
    <t>K-290 35-01-K00290_A_60984145_60984145</t>
  </si>
  <si>
    <t>25.09.2021 01:24:11</t>
  </si>
  <si>
    <t>25.09.2021 02:59:01</t>
  </si>
  <si>
    <t>25.09.2021 01:57:00</t>
  </si>
  <si>
    <t>25.09.2021 02:00:12</t>
  </si>
  <si>
    <t>25.09.2021 03:27:47</t>
  </si>
  <si>
    <t>25.09.2021 05:43:04</t>
  </si>
  <si>
    <t>K-1168 35-01-K01168_A A1_5873260</t>
  </si>
  <si>
    <t>25.09.2021 03:48:13</t>
  </si>
  <si>
    <t>25.09.2021 08:25:08</t>
  </si>
  <si>
    <t>K-1698 35-02-K01698_K-3480 K01_2113689</t>
  </si>
  <si>
    <t>25.09.2021 03:57:52</t>
  </si>
  <si>
    <t>25.09.2021 03:59:00</t>
  </si>
  <si>
    <t>KİRELLİ KÖK 35-29-L00809_GÜRDÜLLÜ- DERELİ-KİRELLİ KÖY L01_74719092</t>
  </si>
  <si>
    <t>25.09.2021 04:36:21</t>
  </si>
  <si>
    <t>25.09.2021 08:47:14</t>
  </si>
  <si>
    <t>25.09.2021 04:44:32</t>
  </si>
  <si>
    <t>25.09.2021 05:35:46</t>
  </si>
  <si>
    <t>ŞEMİKLER TM 35-04-A00003_ŞEMİKLER-2 K26_2311170</t>
  </si>
  <si>
    <t>25.09.2021 05:00:21</t>
  </si>
  <si>
    <t>25.09.2021 05:04:12</t>
  </si>
  <si>
    <t>K-4756 35-04-K04756_99300227_99300227</t>
  </si>
  <si>
    <t>25.09.2021 05:50:02</t>
  </si>
  <si>
    <t>25.09.2021 08:33:50</t>
  </si>
  <si>
    <t>25.09.2021 06:02:21</t>
  </si>
  <si>
    <t>25.09.2021 07:03:41</t>
  </si>
  <si>
    <t>_945648932_945648932</t>
  </si>
  <si>
    <t>25.09.2021 06:08:03</t>
  </si>
  <si>
    <t>25.09.2021 07:52:33</t>
  </si>
  <si>
    <t>NAMET KÖK 35-26-M00556_İDOL-LA ŞARAPÇILIK M02_65931731</t>
  </si>
  <si>
    <t>25.09.2021 06:35:30</t>
  </si>
  <si>
    <t>25.09.2021 07:17:43</t>
  </si>
  <si>
    <t>SANCAKLI BOZKÖY KÖK 45-71-M00087_KÖY İÇİ RİNG-1 M03_61320773</t>
  </si>
  <si>
    <t>25.09.2021 06:39:01</t>
  </si>
  <si>
    <t>25.09.2021 09:11:54</t>
  </si>
  <si>
    <t>TR-146 MEHMET ELMAOĞULLARI ÖZEL 45-80-M02146Ö_45-80-M02146Ö_2373344</t>
  </si>
  <si>
    <t>25.09.2021 06:50:41</t>
  </si>
  <si>
    <t>25.09.2021 09:17:23</t>
  </si>
  <si>
    <t>K-3313 35-09-K03313_97851186_97851186</t>
  </si>
  <si>
    <t>25.09.2021 07:34:07</t>
  </si>
  <si>
    <t>25.09.2021 09:55:58</t>
  </si>
  <si>
    <t>YAĞCILAR TR-2 35-32-L00034_B_56402053_56402053</t>
  </si>
  <si>
    <t>25.09.2021 07:39:37</t>
  </si>
  <si>
    <t>25.09.2021 09:06:01</t>
  </si>
  <si>
    <t>ULUCAK TM 35-28-A00002_HatBaşıAyırıcı_53133909 M13_53133909</t>
  </si>
  <si>
    <t>25.09.2021 07:46:02</t>
  </si>
  <si>
    <t>25.09.2021 09:32:02</t>
  </si>
  <si>
    <t>25.09.2021 07:55:09</t>
  </si>
  <si>
    <t>25.09.2021 10:03:31</t>
  </si>
  <si>
    <t>TR-78 HULUSİ İZLEYEN GRB. 35-15-M00078_B_56371781_56371781</t>
  </si>
  <si>
    <t>25.09.2021 07:55:21</t>
  </si>
  <si>
    <t>25.09.2021 09:28:15</t>
  </si>
  <si>
    <t>25.09.2021 08:02:09</t>
  </si>
  <si>
    <t>25.09.2021 08:45:57</t>
  </si>
  <si>
    <t>TR-48 35-27-M00048_DIREK TIPI TRAFO HUCRESI H01_2050671</t>
  </si>
  <si>
    <t>25.09.2021 08:04:06</t>
  </si>
  <si>
    <t>25.09.2021 13:33:32</t>
  </si>
  <si>
    <t>TİRE İM-DM-1 35-29-A00001_AKÇAŞEHİR L19_2060156</t>
  </si>
  <si>
    <t>25.09.2021 08:04:48</t>
  </si>
  <si>
    <t>25.09.2021 08:08:31</t>
  </si>
  <si>
    <t>CUMHURİYET KÖK 35-29-L00057_KIZILCAAVLU KÖK L02_2096549</t>
  </si>
  <si>
    <t>25.09.2021 08:11:21</t>
  </si>
  <si>
    <t>25.09.2021 08:11:51</t>
  </si>
  <si>
    <t>25.09.2021 08:11:45</t>
  </si>
  <si>
    <t>25.09.2021 12:16:38</t>
  </si>
  <si>
    <t>GÜLBAHÇE TR-1 45-71-M00184_HatBaşıAyırıcı_53134547 M03_53134547</t>
  </si>
  <si>
    <t>25.09.2021 08:22:51</t>
  </si>
  <si>
    <t>25.09.2021 18:07:00</t>
  </si>
  <si>
    <t>TR-99 TARIMSAL SULAMA 45-80-M01099_45-80-M01099_2349698</t>
  </si>
  <si>
    <t>25.09.2021 08:24:20</t>
  </si>
  <si>
    <t>25.09.2021 11:22:04</t>
  </si>
  <si>
    <t>YİĞİTLER TR-2 35-27-L00224_912624372_912624372</t>
  </si>
  <si>
    <t>25.09.2021 08:35:16</t>
  </si>
  <si>
    <t>25.09.2021 09:58:47</t>
  </si>
  <si>
    <t>25.09.2021 08:35:21</t>
  </si>
  <si>
    <t>25.09.2021 08:36:11</t>
  </si>
  <si>
    <t>25.09.2021 08:37:09</t>
  </si>
  <si>
    <t>25.09.2021 08:37:31</t>
  </si>
  <si>
    <t>SARIGÖL DM 45-79-M00069_DADAĞLI FİDERİ M17_2076609</t>
  </si>
  <si>
    <t>25.09.2021 08:38:21</t>
  </si>
  <si>
    <t>25.09.2021 08:39:01</t>
  </si>
  <si>
    <t>25.09.2021 08:45:30</t>
  </si>
  <si>
    <t>25.09.2021 09:54:47</t>
  </si>
  <si>
    <t>25.09.2021 08:47:31</t>
  </si>
  <si>
    <t>25.09.2021 10:14:55</t>
  </si>
  <si>
    <t>25.09.2021 08:48:21</t>
  </si>
  <si>
    <t>25.09.2021 17:02:19</t>
  </si>
  <si>
    <t>TR-76 (M-701) 35-30-M00701_955299902_955299902</t>
  </si>
  <si>
    <t>25.09.2021 08:49:16</t>
  </si>
  <si>
    <t>25.09.2021 11:42:55</t>
  </si>
  <si>
    <t>25.09.2021 08:50:31</t>
  </si>
  <si>
    <t>25.09.2021 08:50:51</t>
  </si>
  <si>
    <t>ÇUKURKÖY KÖK 35-29-L00034_HALİM İNMEZ L04_2087133</t>
  </si>
  <si>
    <t>25.09.2021 08:54:00</t>
  </si>
  <si>
    <t>25.09.2021 10:31:33</t>
  </si>
  <si>
    <t>GÖLMARMARA TR-14 45-85-L00014_945468371_945468371</t>
  </si>
  <si>
    <t>25.09.2021 08:54:54</t>
  </si>
  <si>
    <t>25.09.2021 10:37:38</t>
  </si>
  <si>
    <t>IŞIKLAR KÖK 45-73-M00467_CABBAR FAKILI MERKEZ M07_67094217</t>
  </si>
  <si>
    <t>25.09.2021 08:58:51</t>
  </si>
  <si>
    <t>25.09.2021 10:07:32</t>
  </si>
  <si>
    <t>_C_56407217_56407217</t>
  </si>
  <si>
    <t>25.09.2021 08:58:55</t>
  </si>
  <si>
    <t>25.09.2021 14:34:39</t>
  </si>
  <si>
    <t>GÖRECE TR-2 35-22-M00128_955262045_955262045</t>
  </si>
  <si>
    <t>25.09.2021 08:59:22</t>
  </si>
  <si>
    <t>25.09.2021 10:01:01</t>
  </si>
  <si>
    <t>ORTA MAHALLE M-2 35-25-M00109_955257788_955257788</t>
  </si>
  <si>
    <t>25.09.2021 08:59:23</t>
  </si>
  <si>
    <t>25.09.2021 10:01:31</t>
  </si>
  <si>
    <t>M-1740 BELENBAŞI 35-03-M01740_DIREK TIPI TRAFO HUCRESI H01_2066718</t>
  </si>
  <si>
    <t>25.09.2021 08:59:34</t>
  </si>
  <si>
    <t>25.09.2021 12:50:36</t>
  </si>
  <si>
    <t>K-4412 35-01-K04412_K-1205 K01_65825944</t>
  </si>
  <si>
    <t>25.09.2021 09:00:21</t>
  </si>
  <si>
    <t>25.09.2021 16:24:16</t>
  </si>
  <si>
    <t>SOMA TR-8 GEÇİT 45-82-M00084_TR-8/1 M02_72201297</t>
  </si>
  <si>
    <t>25.09.2021 09:00:41</t>
  </si>
  <si>
    <t>25.09.2021 13:16:17</t>
  </si>
  <si>
    <t>DM06/TR-01 45-73-M00053_A_56397305_56397305</t>
  </si>
  <si>
    <t>25.09.2021 09:00:44</t>
  </si>
  <si>
    <t>25.09.2021 09:56:53</t>
  </si>
  <si>
    <t>L-281 35-18-L00281_950438430_950438430</t>
  </si>
  <si>
    <t>25.09.2021 09:01:29</t>
  </si>
  <si>
    <t>25.09.2021 10:24:09</t>
  </si>
  <si>
    <t>25.09.2021 09:01:51</t>
  </si>
  <si>
    <t>25.09.2021 17:10:32</t>
  </si>
  <si>
    <t>GÜNEY DM 45-83-L00130_AYVACIK L06_2096781</t>
  </si>
  <si>
    <t>25.09.2021 09:04:21</t>
  </si>
  <si>
    <t>25.09.2021 13:32:32</t>
  </si>
  <si>
    <t>SOMA TR-8 GEÇİT 45-82-M00084_TR-9 M05_72201300</t>
  </si>
  <si>
    <t>25.09.2021 09:04:39</t>
  </si>
  <si>
    <t>25.09.2021 13:16:30</t>
  </si>
  <si>
    <t>25.09.2021 09:06:29</t>
  </si>
  <si>
    <t>25.09.2021 15:27:34</t>
  </si>
  <si>
    <t>25.09.2021 09:07:41</t>
  </si>
  <si>
    <t>25.09.2021 09:07:51</t>
  </si>
  <si>
    <t>25.09.2021 09:07:54</t>
  </si>
  <si>
    <t>25.09.2021 17:01:56</t>
  </si>
  <si>
    <t>M-2133 35-07-M02133_35-07-M02133_42988853</t>
  </si>
  <si>
    <t>25.09.2021 09:09:00</t>
  </si>
  <si>
    <t>25.09.2021 10:07:10</t>
  </si>
  <si>
    <t>25.09.2021 09:09:16</t>
  </si>
  <si>
    <t>25.09.2021 15:56:23</t>
  </si>
  <si>
    <t>M-325 35-03-M00325_910576182_910576182</t>
  </si>
  <si>
    <t>25.09.2021 13:46:48</t>
  </si>
  <si>
    <t>25.09.2021 09:09:34</t>
  </si>
  <si>
    <t>25.09.2021 17:25:42</t>
  </si>
  <si>
    <t>SOMA TR-8 45-82-M00008_DAĞITIM TRAFOSU M03_72201648</t>
  </si>
  <si>
    <t>25.09.2021 09:10:07</t>
  </si>
  <si>
    <t>25.09.2021 13:16:41</t>
  </si>
  <si>
    <t>25.09.2021 09:12:32</t>
  </si>
  <si>
    <t>25.09.2021 09:13:31</t>
  </si>
  <si>
    <t>YUSUFLU KÖK 35-20-L00077_YUSUFLU ÇAYIR L02_66528469</t>
  </si>
  <si>
    <t>25.09.2021 09:17:01</t>
  </si>
  <si>
    <t>25.09.2021 12:25:09</t>
  </si>
  <si>
    <t>25.09.2021 09:17:41</t>
  </si>
  <si>
    <t>25.09.2021 18:01:46</t>
  </si>
  <si>
    <t>M-1474 35-02-M01474_F_56379750_56379750</t>
  </si>
  <si>
    <t>25.09.2021 09:19:23</t>
  </si>
  <si>
    <t>25.09.2021 10:09:05</t>
  </si>
  <si>
    <t>KUŞÇULAR TR-7 35-19-M00219_7641654_56390039_56390039</t>
  </si>
  <si>
    <t>25.09.2021 09:21:54</t>
  </si>
  <si>
    <t>25.09.2021 17:05:53</t>
  </si>
  <si>
    <t>M-1032 35-04-M01032_913390146_913390146</t>
  </si>
  <si>
    <t>25.09.2021 09:22:01</t>
  </si>
  <si>
    <t>25.09.2021 13:58:24</t>
  </si>
  <si>
    <t>25.09.2021 09:22:11</t>
  </si>
  <si>
    <t>25.09.2021 09:22:31</t>
  </si>
  <si>
    <t>25.09.2021 09:23:39</t>
  </si>
  <si>
    <t>25.09.2021 17:28:56</t>
  </si>
  <si>
    <t>M-2013 35-10-M02013_M-2013 GİRİŞ M02_57832164</t>
  </si>
  <si>
    <t>25.09.2021 09:24:57</t>
  </si>
  <si>
    <t>25.09.2021 17:55:13</t>
  </si>
  <si>
    <t>ASARLIK TR-16 35-28-M00174_ASARLIK TR-3 M01_66531300</t>
  </si>
  <si>
    <t>25.09.2021 09:27:06</t>
  </si>
  <si>
    <t>25.09.2021 12:05:19</t>
  </si>
  <si>
    <t>25.09.2021 09:28:57</t>
  </si>
  <si>
    <t>25.09.2021 09:34:40</t>
  </si>
  <si>
    <t>L-326 35-18-L00326_950449821_950449821</t>
  </si>
  <si>
    <t>25.09.2021 09:30:00</t>
  </si>
  <si>
    <t>25.09.2021 10:49:31</t>
  </si>
  <si>
    <t>TR-13 35-31-L00013_956592809_956592809</t>
  </si>
  <si>
    <t>25.09.2021 09:31:00</t>
  </si>
  <si>
    <t>25.09.2021 14:00:49</t>
  </si>
  <si>
    <t>ÇUKURALTI M-14 35-25-M00060_955266883_955266883</t>
  </si>
  <si>
    <t>25.09.2021 09:31:04</t>
  </si>
  <si>
    <t>25.09.2021 10:34:06</t>
  </si>
  <si>
    <t>TR-47 35-16-L00047_TR-48/TR-49 L05_71976763</t>
  </si>
  <si>
    <t>25.09.2021 09:31:31</t>
  </si>
  <si>
    <t>25.09.2021 13:55:02</t>
  </si>
  <si>
    <t>25.09.2021 09:34:41</t>
  </si>
  <si>
    <t>25.09.2021 09:38:41</t>
  </si>
  <si>
    <t>DEMİRKÖPRÜ TM 45-78-A00005_ALAŞEHİR M03_2329520</t>
  </si>
  <si>
    <t>25.09.2021 09:36:07</t>
  </si>
  <si>
    <t>25.09.2021 09:40:25</t>
  </si>
  <si>
    <t>HELVACI TR-1 35-17-M00361_A_60982263_60982263</t>
  </si>
  <si>
    <t>25.09.2021 09:36:34</t>
  </si>
  <si>
    <t>25.09.2021 17:28:12</t>
  </si>
  <si>
    <t>ÇANDARLI TR-6 35-30-M00006_35-30-M00006_72080369</t>
  </si>
  <si>
    <t>25.09.2021 09:37:42</t>
  </si>
  <si>
    <t>25.09.2021 13:18:38</t>
  </si>
  <si>
    <t>K-1464 35-09-K01464_97864029_97864029</t>
  </si>
  <si>
    <t>25.09.2021 09:40:42</t>
  </si>
  <si>
    <t>25.09.2021 14:33:19</t>
  </si>
  <si>
    <t>OTO IRMAK DM 35-27-M00833_OTO IRMAK ÖZEL TR-4 M08_72261411</t>
  </si>
  <si>
    <t>25.09.2021 09:43:52</t>
  </si>
  <si>
    <t>M-1289 35-02-M01289_R_56374809_56374809</t>
  </si>
  <si>
    <t>25.09.2021 09:52:17</t>
  </si>
  <si>
    <t>25.09.2021 10:35:55</t>
  </si>
  <si>
    <t>TR-26 35-19-L00026_956668803_956668803</t>
  </si>
  <si>
    <t>25.09.2021 09:53:23</t>
  </si>
  <si>
    <t>25.09.2021 11:02:14</t>
  </si>
  <si>
    <t>M-3123(YATIRIM REZERVE) 35-10-M03123_962603611_962603611</t>
  </si>
  <si>
    <t>25.09.2021 09:57:11</t>
  </si>
  <si>
    <t>25.09.2021 17:30:13</t>
  </si>
  <si>
    <t>K-3056 35-03-K03056_910028214_910028214</t>
  </si>
  <si>
    <t>25.09.2021 10:01:55</t>
  </si>
  <si>
    <t>25.09.2021 15:57:54</t>
  </si>
  <si>
    <t>M-1289 35-02-M01289_G_56374810_56374810</t>
  </si>
  <si>
    <t>25.09.2021 10:02:00</t>
  </si>
  <si>
    <t>25.09.2021 10:37:00</t>
  </si>
  <si>
    <t>MORALILAR İM 45-72-A00002_HatBaşıAyırıcı_53140328 L03_53140328</t>
  </si>
  <si>
    <t>25.09.2021 10:04:40</t>
  </si>
  <si>
    <t>25.09.2021 12:04:45</t>
  </si>
  <si>
    <t>DM-2/TR-10 35-13-L00051_DAĞITIM TRAFO DM-2/TR-10 L03_74769154</t>
  </si>
  <si>
    <t>25.09.2021 10:06:49</t>
  </si>
  <si>
    <t>25.09.2021 13:05:04</t>
  </si>
  <si>
    <t>KARGIN KÖK 45-71-M00095_AYTEKİNLER ESKİ HARMANDALI M07_2321769</t>
  </si>
  <si>
    <t>25.09.2021 10:07:01</t>
  </si>
  <si>
    <t>25.09.2021 12:28:10</t>
  </si>
  <si>
    <t>L-197/1 35-18-L00629_950438851_950438851</t>
  </si>
  <si>
    <t>25.09.2021 10:11:00</t>
  </si>
  <si>
    <t>25.09.2021 10:47:19</t>
  </si>
  <si>
    <t>K-3563 35-02-K03563_E_56372314_56372314</t>
  </si>
  <si>
    <t>25.09.2021 10:14:56</t>
  </si>
  <si>
    <t>25.09.2021 13:00:36</t>
  </si>
  <si>
    <t>POYRAZ TR-2 45-78-M00654_45-78-M00654_2348372</t>
  </si>
  <si>
    <t>25.09.2021 10:15:00</t>
  </si>
  <si>
    <t>25.09.2021 11:42:59</t>
  </si>
  <si>
    <t>TR-18 45-77-L00018_945511817_945511817</t>
  </si>
  <si>
    <t>25.09.2021 10:18:28</t>
  </si>
  <si>
    <t>25.09.2021 12:54:59</t>
  </si>
  <si>
    <t>TR-25 35-15-L00025_A a5b_48898337</t>
  </si>
  <si>
    <t>25.09.2021 10:20:00</t>
  </si>
  <si>
    <t>25.09.2021 10:58:09</t>
  </si>
  <si>
    <t>M-147 SAKIZLIKOY 35-18-M00147__56369461_56369461</t>
  </si>
  <si>
    <t>25.09.2021 10:21:11</t>
  </si>
  <si>
    <t>25.09.2021 13:59:10</t>
  </si>
  <si>
    <t>HOROZ GEDİĞİ TR-1 35-17-M00338_C_56363671_56363671</t>
  </si>
  <si>
    <t>25.09.2021 10:22:00</t>
  </si>
  <si>
    <t>25.09.2021 11:28:46</t>
  </si>
  <si>
    <t>L-197 (AYAYORGİ-2) 35-18-L00197_5716202_56372162_56372162</t>
  </si>
  <si>
    <t>25.09.2021 10:22:43</t>
  </si>
  <si>
    <t>25.09.2021 10:51:43</t>
  </si>
  <si>
    <t>25.09.2021 10:23:29</t>
  </si>
  <si>
    <t>25.09.2021 19:28:36</t>
  </si>
  <si>
    <t>25.09.2021 10:29:47</t>
  </si>
  <si>
    <t>25.09.2021 12:06:28</t>
  </si>
  <si>
    <t>25.09.2021 10:37:01</t>
  </si>
  <si>
    <t>25.09.2021 13:27:23</t>
  </si>
  <si>
    <t>_B_56403857_56403857</t>
  </si>
  <si>
    <t>25.09.2021 10:37:40</t>
  </si>
  <si>
    <t>25.09.2021 13:04:41</t>
  </si>
  <si>
    <t>L-469 35-18-L00469_DAĞITIM TRAFO L-469 L05_72090725</t>
  </si>
  <si>
    <t>25.09.2021 10:42:45</t>
  </si>
  <si>
    <t>25.09.2021 11:58:00</t>
  </si>
  <si>
    <t>HALİLLER VAKIFLAR TR-7 35-31-L00232_47919399_56403386_56403386</t>
  </si>
  <si>
    <t>25.09.2021 10:43:04</t>
  </si>
  <si>
    <t>25.09.2021 13:24:04</t>
  </si>
  <si>
    <t>K-3995 35-03-K03995_910660825_910660825</t>
  </si>
  <si>
    <t>25.09.2021 10:43:09</t>
  </si>
  <si>
    <t>25.09.2021 18:43:44</t>
  </si>
  <si>
    <t>SELİMİYE TR-2 ARNAVUTLAR 45-79-M00351_45-79-M00351_2356290</t>
  </si>
  <si>
    <t>25.09.2021 10:43:19</t>
  </si>
  <si>
    <t>25.09.2021 12:02:57</t>
  </si>
  <si>
    <t>M-13 HIDIRLIK 35-14-M00013_956658658_956658658</t>
  </si>
  <si>
    <t>25.09.2021 10:44:09</t>
  </si>
  <si>
    <t>25.09.2021 12:57:48</t>
  </si>
  <si>
    <t>MATARLI KÖYÜ TR-1 45-73-M00325_A_56393734_56393734</t>
  </si>
  <si>
    <t>25.09.2021 10:44:11</t>
  </si>
  <si>
    <t>25.09.2021 11:59:46</t>
  </si>
  <si>
    <t>SARAYCIK ARSAALANI TR-3 45-86-M00221_A_56404582_56404582</t>
  </si>
  <si>
    <t>25.09.2021 10:48:13</t>
  </si>
  <si>
    <t>25.09.2021 11:55:14</t>
  </si>
  <si>
    <t>25.09.2021 10:48:29</t>
  </si>
  <si>
    <t>25.09.2021 11:24:02</t>
  </si>
  <si>
    <t>TR-2/76 45-83-M00774__72374539_72374539</t>
  </si>
  <si>
    <t>25.09.2021 10:48:40</t>
  </si>
  <si>
    <t>25.09.2021 13:02:52</t>
  </si>
  <si>
    <t>ULUKENT KÖK-15 35-28-M00070_ULUKENT TR-6 M05_66524933</t>
  </si>
  <si>
    <t>25.09.2021 10:49:19</t>
  </si>
  <si>
    <t>25.09.2021 13:18:30</t>
  </si>
  <si>
    <t>GÖRDES TR-38 45-75-M00038_945607551_945607551</t>
  </si>
  <si>
    <t>25.09.2021 10:50:00</t>
  </si>
  <si>
    <t>25.09.2021 12:52:11</t>
  </si>
  <si>
    <t>M-3567(YATIRIM REZERVE) 35-02-M03567_B_56373224_56373224</t>
  </si>
  <si>
    <t>25.09.2021 10:51:00</t>
  </si>
  <si>
    <t>25.09.2021 11:40:00</t>
  </si>
  <si>
    <t>DM-3/TR-34 (ESKİ TR-145) 35-26-M01258_C C02_57761861</t>
  </si>
  <si>
    <t>25.09.2021 10:53:14</t>
  </si>
  <si>
    <t>25.09.2021 15:18:44</t>
  </si>
  <si>
    <t>ÖDEMİŞ TR-97 35-15-M00097_950350973_950350973</t>
  </si>
  <si>
    <t>25.09.2021 10:54:28</t>
  </si>
  <si>
    <t>25.09.2021 15:43:00</t>
  </si>
  <si>
    <t>TR-1/45 (25/17b) ÇIRÇIR 45-71-M00148_953245021_953245021</t>
  </si>
  <si>
    <t>25.09.2021 10:56:49</t>
  </si>
  <si>
    <t>25.09.2021 11:48:42</t>
  </si>
  <si>
    <t>ÜÇYOL KÖK 45-82-M00128_HatBaşıAyırıcı_53136128 M06_53136128</t>
  </si>
  <si>
    <t>25.09.2021 10:59:35</t>
  </si>
  <si>
    <t>25.09.2021 17:02:10</t>
  </si>
  <si>
    <t>KAYMAKÇI İM 35-15-A00004_EMİRLİOVA L07_2333299</t>
  </si>
  <si>
    <t>25.09.2021 11:01:21</t>
  </si>
  <si>
    <t>25.09.2021 11:15:00</t>
  </si>
  <si>
    <t>ÜÇYOL KÖK 45-82-M00128_HatBaşıAyırıcı_53136092 M06_53136092</t>
  </si>
  <si>
    <t>25.09.2021 11:08:05</t>
  </si>
  <si>
    <t>25.09.2021 16:59:28</t>
  </si>
  <si>
    <t>M-257 35-09-M00257_A_56363533_56363533</t>
  </si>
  <si>
    <t>25.09.2021 11:09:06</t>
  </si>
  <si>
    <t>25.09.2021 12:38:13</t>
  </si>
  <si>
    <t>25.09.2021 11:09:23</t>
  </si>
  <si>
    <t>25.09.2021 17:00:43</t>
  </si>
  <si>
    <t>DM-2/TR-19 45-72-L00019_TR-2/21 L03_61368782</t>
  </si>
  <si>
    <t>25.09.2021 11:09:41</t>
  </si>
  <si>
    <t>25.09.2021 11:32:57</t>
  </si>
  <si>
    <t>DİKİLİ İM 35-30-A00001_DONANIMLI YEDEK L05_72357043</t>
  </si>
  <si>
    <t>25.09.2021 11:14:21</t>
  </si>
  <si>
    <t>25.09.2021 11:55:16</t>
  </si>
  <si>
    <t>YAĞCILAR TR-2 35-32-L00034_946410527_946410527</t>
  </si>
  <si>
    <t>25.09.2021 11:14:51</t>
  </si>
  <si>
    <t>25.09.2021 12:22:59</t>
  </si>
  <si>
    <t>EYNEZ TR-1 45-82-M00295_945532377_945532377</t>
  </si>
  <si>
    <t>25.09.2021 11:17:38</t>
  </si>
  <si>
    <t>25.09.2021 14:40:51</t>
  </si>
  <si>
    <t>IŞIKLAR TM 35-02-A00006_DÖKÜMCÜLER M08_2313437</t>
  </si>
  <si>
    <t>25.09.2021 11:23:00</t>
  </si>
  <si>
    <t>25.09.2021 11:58:51</t>
  </si>
  <si>
    <t>DENİZGİREN TR-3 35-21-L00206_953359084_953359084</t>
  </si>
  <si>
    <t>25.09.2021 11:24:26</t>
  </si>
  <si>
    <t>25.09.2021 14:54:32</t>
  </si>
  <si>
    <t>DEMİRCİ KÖK 35-26-M00779_KARACAAĞAÇ ENH M06_65897266</t>
  </si>
  <si>
    <t>25.09.2021 11:28:21</t>
  </si>
  <si>
    <t>25.09.2021 12:35:47</t>
  </si>
  <si>
    <t>L-335 35-18-L00335_950467141_950467141</t>
  </si>
  <si>
    <t>25.09.2021 11:40:02</t>
  </si>
  <si>
    <t>25.09.2021 12:53:55</t>
  </si>
  <si>
    <t>TR-2/7 45-72-L00007_956476900_956476900</t>
  </si>
  <si>
    <t>25.09.2021 11:45:17</t>
  </si>
  <si>
    <t>25.09.2021 19:58:58</t>
  </si>
  <si>
    <t>TR-39 35-27-M00039_967114886_967114886</t>
  </si>
  <si>
    <t>25.09.2021 11:45:25</t>
  </si>
  <si>
    <t>25.09.2021 15:22:38</t>
  </si>
  <si>
    <t>KARAYAĞCI HACILAR TR-1 45-71-M01550_953211879_953211879</t>
  </si>
  <si>
    <t>25.09.2021 11:51:54</t>
  </si>
  <si>
    <t>25.09.2021 15:38:35</t>
  </si>
  <si>
    <t>M-11 GERMİYAN 35-18-M00011_950441985_950441985</t>
  </si>
  <si>
    <t>25.09.2021 11:53:12</t>
  </si>
  <si>
    <t>25.09.2021 12:39:53</t>
  </si>
  <si>
    <t>M-1318 IŞIK ÇELİK DÖKÜM 35-02-M01318Ö_ M03_2309494</t>
  </si>
  <si>
    <t>25.09.2021 11:59:00</t>
  </si>
  <si>
    <t>25.09.2021 14:19:55</t>
  </si>
  <si>
    <t>DM-14/13 45-71-M00562_A_56400762_56400762</t>
  </si>
  <si>
    <t>25.09.2021 12:10:23</t>
  </si>
  <si>
    <t>25.09.2021 14:34:09</t>
  </si>
  <si>
    <t>TR-1/17 45-72-M00017_49742853 f3_49745910</t>
  </si>
  <si>
    <t>25.09.2021 12:11:43</t>
  </si>
  <si>
    <t>25.09.2021 14:29:40</t>
  </si>
  <si>
    <t>25.09.2021 12:13:21</t>
  </si>
  <si>
    <t>25.09.2021 12:30:00</t>
  </si>
  <si>
    <t>ESKİOBA KÖK 35-29-L00037_MAHMUTLAR L02_2324401</t>
  </si>
  <si>
    <t>25.09.2021 12:13:31</t>
  </si>
  <si>
    <t>25.09.2021 12:50:46</t>
  </si>
  <si>
    <t>25.09.2021 12:21:41</t>
  </si>
  <si>
    <t>25.09.2021 12:22:11</t>
  </si>
  <si>
    <t>ORTA MAHALLE M-40 35-25-M00112_955256426_955256426</t>
  </si>
  <si>
    <t>25.09.2021 12:28:49</t>
  </si>
  <si>
    <t>25.09.2021 16:10:36</t>
  </si>
  <si>
    <t>M-2981 35-02-M02981_910117860_910117860</t>
  </si>
  <si>
    <t>25.09.2021 12:33:04</t>
  </si>
  <si>
    <t>25.09.2021 17:31:46</t>
  </si>
  <si>
    <t>25.09.2021 12:42:25</t>
  </si>
  <si>
    <t>25.09.2021 15:55:07</t>
  </si>
  <si>
    <t>K-4208 35-08-K04208_35-08-K04208_42038066</t>
  </si>
  <si>
    <t>25.09.2021 12:44:04</t>
  </si>
  <si>
    <t>25.09.2021 16:10:20</t>
  </si>
  <si>
    <t>M-3184 35-02-M03184_912594536_912594536</t>
  </si>
  <si>
    <t>25.09.2021 12:47:58</t>
  </si>
  <si>
    <t>25.09.2021 14:25:56</t>
  </si>
  <si>
    <t>K-4263 35-04-K04263_99590326_99590326</t>
  </si>
  <si>
    <t>25.09.2021 12:48:39</t>
  </si>
  <si>
    <t>25.09.2021 13:37:26</t>
  </si>
  <si>
    <t>DENİZGİREN TR-3 35-21-L00206_D_56355468_56355468</t>
  </si>
  <si>
    <t>25.09.2021 12:50:00</t>
  </si>
  <si>
    <t>25.09.2021 14:50:46</t>
  </si>
  <si>
    <t>CABBAR FAKILI TR-3 45-73-M00631_A_65509791_65509791</t>
  </si>
  <si>
    <t>25.09.2021 12:52:32</t>
  </si>
  <si>
    <t>25.09.2021 14:56:10</t>
  </si>
  <si>
    <t>K-3195 35-03-K03195_C_56367311_56367311</t>
  </si>
  <si>
    <t>25.09.2021 12:54:13</t>
  </si>
  <si>
    <t>25.09.2021 17:09:35</t>
  </si>
  <si>
    <t>M-13 HIDIRLIK 35-14-M00013_956657600_956657600</t>
  </si>
  <si>
    <t>25.09.2021 12:59:41</t>
  </si>
  <si>
    <t>25.09.2021 14:35:48</t>
  </si>
  <si>
    <t>YAHŞİBEY TR-1 35-30-L00106_955293954_955293954</t>
  </si>
  <si>
    <t>25.09.2021 13:00:37</t>
  </si>
  <si>
    <t>25.09.2021 14:39:51</t>
  </si>
  <si>
    <t>L-133 MANİSALILAR SİTESİ 35-14-L00133_956652575_956652575</t>
  </si>
  <si>
    <t>25.09.2021 13:01:17</t>
  </si>
  <si>
    <t>25.09.2021 15:26:39</t>
  </si>
  <si>
    <t>L-119 OVACIK 35-18-L00119_950467174_950467174</t>
  </si>
  <si>
    <t>25.09.2021 13:02:05</t>
  </si>
  <si>
    <t>25.09.2021 15:19:17</t>
  </si>
  <si>
    <t>TİSAN ÖZEL TR 35-26-M00350Ö_ M01_2041819</t>
  </si>
  <si>
    <t>25.09.2021 13:06:02</t>
  </si>
  <si>
    <t>25.09.2021 14:44:56</t>
  </si>
  <si>
    <t>SUBATAN TR-5 35-15-L00340_C_56369707_56369707</t>
  </si>
  <si>
    <t>25.09.2021 13:06:45</t>
  </si>
  <si>
    <t>MENEMEN DM-6/31 35-28-L00094_B B01_5855684</t>
  </si>
  <si>
    <t>25.09.2021 13:09:00</t>
  </si>
  <si>
    <t>25.09.2021 15:43:42</t>
  </si>
  <si>
    <t>TR-15 ( M-715) 35-30-M00715_955298389_955298389</t>
  </si>
  <si>
    <t>25.09.2021 13:16:37</t>
  </si>
  <si>
    <t>25.09.2021 15:51:32</t>
  </si>
  <si>
    <t>25.09.2021 13:26:41</t>
  </si>
  <si>
    <t>25.09.2021 13:27:11</t>
  </si>
  <si>
    <t>TAT DM 35-26-M00070_DNZ M09_64662438</t>
  </si>
  <si>
    <t>25.09.2021 13:35:23</t>
  </si>
  <si>
    <t>25.09.2021 17:08:25</t>
  </si>
  <si>
    <t>DM-1/1 35-18-L00580_966869502_966869502</t>
  </si>
  <si>
    <t>25.09.2021 13:37:05</t>
  </si>
  <si>
    <t>25.09.2021 16:43:42</t>
  </si>
  <si>
    <t>YUKARI KIZILCA TR-2 35-27-L00052_913362323_913362323</t>
  </si>
  <si>
    <t>25.09.2021 13:37:42</t>
  </si>
  <si>
    <t>25.09.2021 20:06:00</t>
  </si>
  <si>
    <t>_A_56386751_56386751</t>
  </si>
  <si>
    <t>25.09.2021 13:39:31</t>
  </si>
  <si>
    <t>25.09.2021 15:12:29</t>
  </si>
  <si>
    <t>ÇALTIDERE KÖK 35-17-M00231_DERE MADENCİLİK M05_66291227</t>
  </si>
  <si>
    <t>25.09.2021 13:41:00</t>
  </si>
  <si>
    <t>25.09.2021 13:55:08</t>
  </si>
  <si>
    <t>DM-8/4-A 45-71-M02256_953183919_953183919</t>
  </si>
  <si>
    <t>25.09.2021 13:45:33</t>
  </si>
  <si>
    <t>25.09.2021 15:32:07</t>
  </si>
  <si>
    <t>L-469 35-18-L00469_11302115_56357772_56357772</t>
  </si>
  <si>
    <t>25.09.2021 13:51:01</t>
  </si>
  <si>
    <t>25.09.2021 14:41:38</t>
  </si>
  <si>
    <t>BERGAMA İM-1 35-16-A00001_ŞEHİR-2 L14_2090779</t>
  </si>
  <si>
    <t>25.09.2021 13:51:05</t>
  </si>
  <si>
    <t>25.09.2021 14:26:00</t>
  </si>
  <si>
    <t>KARABURUN TR-4/6 35-21-L00030_953359822_953359822</t>
  </si>
  <si>
    <t>25.09.2021 13:52:13</t>
  </si>
  <si>
    <t>25.09.2021 15:41:53</t>
  </si>
  <si>
    <t>K-4759 35-01-K04759_911629523_911629523</t>
  </si>
  <si>
    <t>25.09.2021 13:52:41</t>
  </si>
  <si>
    <t>25.09.2021 17:34:48</t>
  </si>
  <si>
    <t>M-2539 35-02-M02539_B_56371960_56371960</t>
  </si>
  <si>
    <t>25.09.2021 13:54:00</t>
  </si>
  <si>
    <t>25.09.2021 14:07:10</t>
  </si>
  <si>
    <t>L-357 EGEM SAHİL SİT. 35-18-L00357_950441784_950441784</t>
  </si>
  <si>
    <t>25.09.2021 14:09:02</t>
  </si>
  <si>
    <t>25.09.2021 15:41:39</t>
  </si>
  <si>
    <t>DM-3/TR-10 SEFERİHİSAR 35-14-M00331_95000550627_95000550627</t>
  </si>
  <si>
    <t>25.09.2021 14:10:36</t>
  </si>
  <si>
    <t>25.09.2021 15:58:55</t>
  </si>
  <si>
    <t>25.09.2021 14:19:41</t>
  </si>
  <si>
    <t>25.09.2021 15:12:58</t>
  </si>
  <si>
    <t>AVDAN TR-1 45-82-M00230_B_56403015_56403015</t>
  </si>
  <si>
    <t>25.09.2021 14:23:32</t>
  </si>
  <si>
    <t>25.09.2021 16:54:22</t>
  </si>
  <si>
    <t>TR-90 35-15-M00359_950360621_950360621</t>
  </si>
  <si>
    <t>25.09.2021 14:27:42</t>
  </si>
  <si>
    <t>25.09.2021 15:24:58</t>
  </si>
  <si>
    <t>TR-21 35-16-L00021_TR-25 L03_79438364</t>
  </si>
  <si>
    <t>25.09.2021 14:29:00</t>
  </si>
  <si>
    <t>25.09.2021 17:23:30</t>
  </si>
  <si>
    <t>K-4759 35-01-K04759_A_56354432_56354432</t>
  </si>
  <si>
    <t>25.09.2021 14:29:05</t>
  </si>
  <si>
    <t>25.09.2021 17:37:09</t>
  </si>
  <si>
    <t>M-2516 35-02-M02516__72411014_72411014</t>
  </si>
  <si>
    <t>25.09.2021 14:30:00</t>
  </si>
  <si>
    <t>25.09.2021 15:08:53</t>
  </si>
  <si>
    <t>L-58 HAVACILAR SİTESİ 35-14-L00058_956652584_956652584</t>
  </si>
  <si>
    <t>25.09.2021 14:33:55</t>
  </si>
  <si>
    <t>25.09.2021 18:17:46</t>
  </si>
  <si>
    <t>25.09.2021 14:34:18</t>
  </si>
  <si>
    <t>25.09.2021 17:14:39</t>
  </si>
  <si>
    <t>YEŞİLYURT TR-12 45-73-M00487_45-73-M00487_66945209</t>
  </si>
  <si>
    <t>25.09.2021 14:37:00</t>
  </si>
  <si>
    <t>25.09.2021 15:52:34</t>
  </si>
  <si>
    <t>25.09.2021 14:40:00</t>
  </si>
  <si>
    <t>25.09.2021 15:48:46</t>
  </si>
  <si>
    <t>TR-96 35-26-M00096_949163157_949163157</t>
  </si>
  <si>
    <t>25.09.2021 14:42:45</t>
  </si>
  <si>
    <t>25.09.2021 18:58:01</t>
  </si>
  <si>
    <t>25.09.2021 14:47:48</t>
  </si>
  <si>
    <t>25.09.2021 15:32:00</t>
  </si>
  <si>
    <t>K-1041 35-01-K01041_98471617_98471617</t>
  </si>
  <si>
    <t>25.09.2021 14:50:20</t>
  </si>
  <si>
    <t>25.09.2021 15:44:44</t>
  </si>
  <si>
    <t>YENİ FOÇA TR-30 35-23-M00030_950420379_950420379</t>
  </si>
  <si>
    <t>25.09.2021 14:53:52</t>
  </si>
  <si>
    <t>25.09.2021 16:29:02</t>
  </si>
  <si>
    <t>KARAKOVA TR-4 35-15-L01080_B_65499652_65499652</t>
  </si>
  <si>
    <t>25.09.2021 14:56:40</t>
  </si>
  <si>
    <t>25.09.2021 16:56:53</t>
  </si>
  <si>
    <t>SAĞANCI İM 35-16-A00003_HatBaşıAyırıcı_53140377 L05_53140377</t>
  </si>
  <si>
    <t>25.09.2021 15:00:28</t>
  </si>
  <si>
    <t>25.09.2021 18:46:31</t>
  </si>
  <si>
    <t>M-2702 35-01-M02702_A a3_5899772</t>
  </si>
  <si>
    <t>25.09.2021 15:13:14</t>
  </si>
  <si>
    <t>25.09.2021 20:24:30</t>
  </si>
  <si>
    <t>KUŞÇULAR TR-7 35-19-M00219_956697699_956697699</t>
  </si>
  <si>
    <t>25.09.2021 15:13:32</t>
  </si>
  <si>
    <t>25.09.2021 20:37:24</t>
  </si>
  <si>
    <t>MÜTEVELLİ TR-5 45-80-M00106_A_56387468_56387468</t>
  </si>
  <si>
    <t>25.09.2021 15:15:33</t>
  </si>
  <si>
    <t>25.09.2021 16:48:17</t>
  </si>
  <si>
    <t>M-971 35-03-M00971_910575653_910575653</t>
  </si>
  <si>
    <t>25.09.2021 15:19:43</t>
  </si>
  <si>
    <t>25.09.2021 20:04:07</t>
  </si>
  <si>
    <t>GÖLCÜK TR-1 (ZEYTİNLİK) 35-15-L00749_950384963_950384963</t>
  </si>
  <si>
    <t>25.09.2021 15:20:30</t>
  </si>
  <si>
    <t>25.09.2021 19:08:24</t>
  </si>
  <si>
    <t>K-2007 35-01-K02007_912201274_912201274</t>
  </si>
  <si>
    <t>25.09.2021 15:21:45</t>
  </si>
  <si>
    <t>25.09.2021 17:27:53</t>
  </si>
  <si>
    <t>EMİRALEM TR-7 35-28-M00225_953380434_953380434</t>
  </si>
  <si>
    <t>25.09.2021 15:24:47</t>
  </si>
  <si>
    <t>25.09.2021 16:51:56</t>
  </si>
  <si>
    <t>KONURCA TR-1 45-77-M00108_ H_61324657</t>
  </si>
  <si>
    <t>25.09.2021 15:29:08</t>
  </si>
  <si>
    <t>25.09.2021 21:17:21</t>
  </si>
  <si>
    <t>K-364 35-04-K00364_TRAFO K02_2322659</t>
  </si>
  <si>
    <t>25.09.2021 15:30:01</t>
  </si>
  <si>
    <t>25.09.2021 15:53:16</t>
  </si>
  <si>
    <t>ÜÇPINAR TR-2 45-71-M00187_HatBaşıAyırıcı_53134546 M03_53134546</t>
  </si>
  <si>
    <t>25.09.2021 15:33:00</t>
  </si>
  <si>
    <t>25.09.2021 17:03:00</t>
  </si>
  <si>
    <t>M-1404 35-01-M01404_915046244_915046244</t>
  </si>
  <si>
    <t>25.09.2021 15:35:00</t>
  </si>
  <si>
    <t>25.09.2021 17:12:38</t>
  </si>
  <si>
    <t>L-325 (ALBAYRAK) 35-18-L00325_B_56358007_56358007</t>
  </si>
  <si>
    <t>25.09.2021 15:39:21</t>
  </si>
  <si>
    <t>25.09.2021 16:36:07</t>
  </si>
  <si>
    <t>25.09.2021 15:39:41</t>
  </si>
  <si>
    <t>25.09.2021 15:40:31</t>
  </si>
  <si>
    <t>TR-2/38 45-72-L00038_956497198_956497198</t>
  </si>
  <si>
    <t>25.09.2021 15:48:24</t>
  </si>
  <si>
    <t>25.09.2021 19:33:08</t>
  </si>
  <si>
    <t>TR-135 35-19-L00135__72374237_72374237</t>
  </si>
  <si>
    <t>25.09.2021 15:51:04</t>
  </si>
  <si>
    <t>25.09.2021 17:47:06</t>
  </si>
  <si>
    <t>KEMALİYE DM (TR-1) 45-73-M00150_İSMETİYE M02_66715937</t>
  </si>
  <si>
    <t>25.09.2021 15:57:21</t>
  </si>
  <si>
    <t>25.09.2021 15:58:21</t>
  </si>
  <si>
    <t>TUNÇKENT SİTESİ M-339 35-30-M00339_955329232_955329232</t>
  </si>
  <si>
    <t>25.09.2021 15:58:59</t>
  </si>
  <si>
    <t>25.09.2021 17:07:03</t>
  </si>
  <si>
    <t>L-179 35-18-L00179_950442752_950442752</t>
  </si>
  <si>
    <t>25.09.2021 15:59:56</t>
  </si>
  <si>
    <t>25.09.2021 17:38:35</t>
  </si>
  <si>
    <t>ÜRKMEZ M-5 35-25-M00142_956638451_956638451</t>
  </si>
  <si>
    <t>25.09.2021 16:00:46</t>
  </si>
  <si>
    <t>25.09.2021 20:52:56</t>
  </si>
  <si>
    <t>YENİCEKÖY TR-2 45-72-L00183_956483817_956483817</t>
  </si>
  <si>
    <t>25.09.2021 16:10:25</t>
  </si>
  <si>
    <t>25.09.2021 17:44:35</t>
  </si>
  <si>
    <t>25.09.2021 16:11:25</t>
  </si>
  <si>
    <t>25.09.2021 18:12:30</t>
  </si>
  <si>
    <t>URGANLI TR-6 45-83-M00569_955161814_955161814</t>
  </si>
  <si>
    <t>25.09.2021 16:12:00</t>
  </si>
  <si>
    <t>25.09.2021 18:00:13</t>
  </si>
  <si>
    <t>FIRDANLAR TR-2 45-76-M00226_955251959_955251959</t>
  </si>
  <si>
    <t>25.09.2021 16:14:02</t>
  </si>
  <si>
    <t>25.09.2021 19:35:01</t>
  </si>
  <si>
    <t>M-2966 35-07-M02966_97551898_97551898</t>
  </si>
  <si>
    <t>25.09.2021 16:14:33</t>
  </si>
  <si>
    <t>25.09.2021 17:25:58</t>
  </si>
  <si>
    <t>AKÖREN TR-19 KÖK 45-78-M00974_HatBaşıAyırıcı_53139584 M04_53139584</t>
  </si>
  <si>
    <t>25.09.2021 16:16:49</t>
  </si>
  <si>
    <t>25.09.2021 17:17:51</t>
  </si>
  <si>
    <t>MESCİTLİ DM 35-15-L00904_MESCİTLİ L05_72321000</t>
  </si>
  <si>
    <t>25.09.2021 16:19:06</t>
  </si>
  <si>
    <t>25.09.2021 17:33:05</t>
  </si>
  <si>
    <t>TR-89 35-16-L00089_953330746_953330746</t>
  </si>
  <si>
    <t>25.09.2021 16:25:17</t>
  </si>
  <si>
    <t>25.09.2021 18:48:39</t>
  </si>
  <si>
    <t>TR-64 GERENLİKUYU 35-15-L00064_950358233_950358233</t>
  </si>
  <si>
    <t>25.09.2021 16:26:34</t>
  </si>
  <si>
    <t>25.09.2021 18:23:24</t>
  </si>
  <si>
    <t>25.09.2021 16:31:25</t>
  </si>
  <si>
    <t>25.09.2021 18:31:25</t>
  </si>
  <si>
    <t>YENİKÖY TR-4 35-22-M00271_955290780_955290780</t>
  </si>
  <si>
    <t>25.09.2021 16:32:21</t>
  </si>
  <si>
    <t>25.09.2021 17:37:05</t>
  </si>
  <si>
    <t>BAŞKÖY KUREYŞ TR-1 35-29-L00194_950320739_950320739</t>
  </si>
  <si>
    <t>25.09.2021 16:37:12</t>
  </si>
  <si>
    <t>25.09.2021 18:56:17</t>
  </si>
  <si>
    <t>M-392 35-03-M00392_965657471_965657471</t>
  </si>
  <si>
    <t>25.09.2021 16:44:49</t>
  </si>
  <si>
    <t>26.09.2021 01:08:35</t>
  </si>
  <si>
    <t>25.09.2021 17:09:14</t>
  </si>
  <si>
    <t>25.09.2021 17:11:06</t>
  </si>
  <si>
    <t>SEYREKLİ TR-1 35-15-L00441_B_56361875_56361875</t>
  </si>
  <si>
    <t>25.09.2021 17:09:48</t>
  </si>
  <si>
    <t>25.09.2021 17:46:17</t>
  </si>
  <si>
    <t>DEMİRCİLİ DM 35-15-L00895_SEYREKLİ L07_2115253</t>
  </si>
  <si>
    <t>25.09.2021 17:11:01</t>
  </si>
  <si>
    <t>25.09.2021 18:08:21</t>
  </si>
  <si>
    <t>ÇAKIRCA ALİ TR-1 45-73-M00557_945648936_945648936</t>
  </si>
  <si>
    <t>25.09.2021 17:17:40</t>
  </si>
  <si>
    <t>25.09.2021 19:19:02</t>
  </si>
  <si>
    <t>KIRKAĞAÇ TR-3 45-76-M00003_45-76-M00003_2354351</t>
  </si>
  <si>
    <t>25.09.2021 17:26:16</t>
  </si>
  <si>
    <t>25.09.2021 17:41:27</t>
  </si>
  <si>
    <t>ÖZDERE M-60 ÖZSAN SANAYİ SİTESİ 35-25-M00215_A_56355760_56355760</t>
  </si>
  <si>
    <t>25.09.2021 17:27:06</t>
  </si>
  <si>
    <t>25.09.2021 18:39:33</t>
  </si>
  <si>
    <t>25.09.2021 17:35:32</t>
  </si>
  <si>
    <t>25.09.2021 17:47:24</t>
  </si>
  <si>
    <t>ÇAYKÖY TR-1 45-86-M00173_915770520_915770520</t>
  </si>
  <si>
    <t>25.09.2021 17:36:07</t>
  </si>
  <si>
    <t>25.09.2021 19:28:28</t>
  </si>
  <si>
    <t>25.09.2021 17:36:51</t>
  </si>
  <si>
    <t>25.09.2021 18:07:48</t>
  </si>
  <si>
    <t>GÜLBAHÇE TR-1 45-71-M00184_BAĞYOLU TR-1 M03_72255579</t>
  </si>
  <si>
    <t>25.09.2021 17:40:41</t>
  </si>
  <si>
    <t>MÜTEVELLİ TR-2 45-80-M00101_D_56385829_56385829</t>
  </si>
  <si>
    <t>25.09.2021 17:44:20</t>
  </si>
  <si>
    <t>25.09.2021 19:00:55</t>
  </si>
  <si>
    <t>ÇANDARLI TR-5 35-30-M00005_A_56366197_56366197</t>
  </si>
  <si>
    <t>25.09.2021 17:46:32</t>
  </si>
  <si>
    <t>25.09.2021 18:40:53</t>
  </si>
  <si>
    <t>AGROMARİN KÖK 35-26-M00584_BAMBİ MOBİLYA ÖZEL M07_66547673</t>
  </si>
  <si>
    <t>25.09.2021 17:51:37</t>
  </si>
  <si>
    <t>25.09.2021 18:26:42</t>
  </si>
  <si>
    <t>25.09.2021 17:51:49</t>
  </si>
  <si>
    <t>25.09.2021 19:08:04</t>
  </si>
  <si>
    <t>ALİZE KÖK 35-18-M00059_ALAÇATI TM (URLA-1) M10_72185135</t>
  </si>
  <si>
    <t>25.09.2021 17:54:31</t>
  </si>
  <si>
    <t>25.09.2021 18:45:00</t>
  </si>
  <si>
    <t>ALAÇATI TM 35-18-A00005_HatBaşıAyırıcı_53138278 M09_53138278</t>
  </si>
  <si>
    <t>25.09.2021 17:57:03</t>
  </si>
  <si>
    <t>25.09.2021 19:27:31</t>
  </si>
  <si>
    <t>K-3488 35-04-K03488_99753452_99753452</t>
  </si>
  <si>
    <t>25.09.2021 17:57:36</t>
  </si>
  <si>
    <t>25.09.2021 19:16:17</t>
  </si>
  <si>
    <t>M-50 DOĞANKENT SİTESİ 35-14-M00050_956645113_956645113</t>
  </si>
  <si>
    <t>25.09.2021 17:59:46</t>
  </si>
  <si>
    <t>25.09.2021 20:45:27</t>
  </si>
  <si>
    <t>25.09.2021 18:04:34</t>
  </si>
  <si>
    <t>25.09.2021 18:48:21</t>
  </si>
  <si>
    <t>BAYRAM YAVAŞ TR-2 35-30-M00234_35-30-M00234_2354689</t>
  </si>
  <si>
    <t>25.09.2021 18:09:20</t>
  </si>
  <si>
    <t>25.09.2021 19:18:15</t>
  </si>
  <si>
    <t>K-4022 35-01-K04022_35-01-K04022_2352097</t>
  </si>
  <si>
    <t>25.09.2021 18:09:38</t>
  </si>
  <si>
    <t>25.09.2021 21:51:04</t>
  </si>
  <si>
    <t>HASAN TÜREK KÖK 45-71-M00181_HatBaşıAyırıcı_53135998 M02_53135998</t>
  </si>
  <si>
    <t>25.09.2021 18:10:36</t>
  </si>
  <si>
    <t>25.09.2021 19:50:10</t>
  </si>
  <si>
    <t>25.09.2021 18:14:37</t>
  </si>
  <si>
    <t>25.09.2021 19:27:54</t>
  </si>
  <si>
    <t>ÇALTIDERE KÖK 35-17-M00231_ÇORAKLAR KALABAK GRUBU/ÇİLEME M01_66291233</t>
  </si>
  <si>
    <t>25.09.2021 18:15:51</t>
  </si>
  <si>
    <t>25.09.2021 18:37:49</t>
  </si>
  <si>
    <t>DM-14/3A 45-71-M02249_953200462_953200462</t>
  </si>
  <si>
    <t>25.09.2021 18:23:50</t>
  </si>
  <si>
    <t>25.09.2021 19:16:56</t>
  </si>
  <si>
    <t>KÖSEALİ TR-1 45-78-M00781_953287085_953287085</t>
  </si>
  <si>
    <t>25.09.2021 18:29:50</t>
  </si>
  <si>
    <t>25.09.2021 20:48:12</t>
  </si>
  <si>
    <t>_B_56408000_56408000</t>
  </si>
  <si>
    <t>25.09.2021 18:39:00</t>
  </si>
  <si>
    <t>25.09.2021 19:02:33</t>
  </si>
  <si>
    <t>M-334 35-02-M00334_ M04_2309022</t>
  </si>
  <si>
    <t>25.09.2021 18:47:00</t>
  </si>
  <si>
    <t>25.09.2021 20:23:49</t>
  </si>
  <si>
    <t>GÜLBAHÇE TR-1 45-71-M00184_ÜÇPINAR DM M02_72255574</t>
  </si>
  <si>
    <t>25.09.2021 18:48:51</t>
  </si>
  <si>
    <t>25.09.2021 18:54:11</t>
  </si>
  <si>
    <t>KARAOĞLANLI TR-6 45-71-M00094_953234276_953234276</t>
  </si>
  <si>
    <t>25.09.2021 18:51:21</t>
  </si>
  <si>
    <t>25.09.2021 19:47:03</t>
  </si>
  <si>
    <t>25.09.2021 18:51:58</t>
  </si>
  <si>
    <t>25.09.2021 21:33:00</t>
  </si>
  <si>
    <t>SARIÇAM TR-2 45-80-M00160_45-80-M00160_2373118</t>
  </si>
  <si>
    <t>25.09.2021 18:52:10</t>
  </si>
  <si>
    <t>25.09.2021 20:29:55</t>
  </si>
  <si>
    <t>SEYREKLİ TR-2 35-15-L00440_C_56369970_56369970</t>
  </si>
  <si>
    <t>25.09.2021 19:42:35</t>
  </si>
  <si>
    <t>ÇAYLI TR-11 35-15-L00196_B_56367905_56367905</t>
  </si>
  <si>
    <t>25.09.2021 18:58:51</t>
  </si>
  <si>
    <t>25.09.2021 23:59:24</t>
  </si>
  <si>
    <t>AVDAN TR-1 45-82-M00230_45-82-M00230_2370777</t>
  </si>
  <si>
    <t>25.09.2021 19:00:24</t>
  </si>
  <si>
    <t>25.09.2021 20:58:10</t>
  </si>
  <si>
    <t>MURSALLI TR-1 35-15-L00744_DIREK TIPI TRAFO HUCRESI H01_2039550</t>
  </si>
  <si>
    <t>25.09.2021 19:01:40</t>
  </si>
  <si>
    <t>25.09.2021 20:41:05</t>
  </si>
  <si>
    <t>25.09.2021 19:08:42</t>
  </si>
  <si>
    <t>25.09.2021 20:36:25</t>
  </si>
  <si>
    <t>YÜKSEKKÖY TR-1 35-17-M00184_950299990_950299990</t>
  </si>
  <si>
    <t>25.09.2021 19:15:38</t>
  </si>
  <si>
    <t>25.09.2021 20:47:34</t>
  </si>
  <si>
    <t>DM-2 45-71-M00002_953185962_953185962</t>
  </si>
  <si>
    <t>25.09.2021 19:19:27</t>
  </si>
  <si>
    <t>25.09.2021 19:52:24</t>
  </si>
  <si>
    <t>MEDAR TR-6 45-72-L00276_956518419_956518419</t>
  </si>
  <si>
    <t>25.09.2021 19:23:03</t>
  </si>
  <si>
    <t>25.09.2021 20:49:24</t>
  </si>
  <si>
    <t>GÜMÜLCELİ TR-5 45-80-M00112_956542830_956542830</t>
  </si>
  <si>
    <t>25.09.2021 19:26:48</t>
  </si>
  <si>
    <t>25.09.2021 21:33:38</t>
  </si>
  <si>
    <t>L-291 35-18-L00291_DAĞITIM TRAFO L-291 L02_72186851</t>
  </si>
  <si>
    <t>25.09.2021 19:29:07</t>
  </si>
  <si>
    <t>25.09.2021 21:20:05</t>
  </si>
  <si>
    <t>K-4417 35-04-K04417_915055354_915055354</t>
  </si>
  <si>
    <t>25.09.2021 19:37:19</t>
  </si>
  <si>
    <t>25.09.2021 20:25:04</t>
  </si>
  <si>
    <t>TR-70 35-16-L00070_A_56398440_56398440</t>
  </si>
  <si>
    <t>25.09.2021 19:52:10</t>
  </si>
  <si>
    <t>25.09.2021 23:43:49</t>
  </si>
  <si>
    <t>KINIK TR-17 35-24-L00017_955220013_955220013</t>
  </si>
  <si>
    <t>25.09.2021 19:57:30</t>
  </si>
  <si>
    <t>25.09.2021 21:52:44</t>
  </si>
  <si>
    <t>25.09.2021 20:05:41</t>
  </si>
  <si>
    <t>25.09.2021 20:47:00</t>
  </si>
  <si>
    <t>ÖDEMİŞ İM 35-15-A00001_MURSALLI SULAMA L14_2310685</t>
  </si>
  <si>
    <t>25.09.2021 20:12:00</t>
  </si>
  <si>
    <t>25.09.2021 20:37:00</t>
  </si>
  <si>
    <t>L-169 35-18-L00169_950442869_950442869</t>
  </si>
  <si>
    <t>25.09.2021 20:14:50</t>
  </si>
  <si>
    <t>25.09.2021 22:51:37</t>
  </si>
  <si>
    <t>25.09.2021 20:17:31</t>
  </si>
  <si>
    <t>25.09.2021 20:32:00</t>
  </si>
  <si>
    <t>KARTAL İM 35-08-A00003_OTOKENT-2 M12_80521498</t>
  </si>
  <si>
    <t>25.09.2021 20:45:00</t>
  </si>
  <si>
    <t>25.09.2021 21:23:48</t>
  </si>
  <si>
    <t>25.09.2021 20:45:01</t>
  </si>
  <si>
    <t>25.09.2021 21:16:44</t>
  </si>
  <si>
    <t>YONCAKÖY TR 4 35-13-L00072_35-13-L00072_2372154</t>
  </si>
  <si>
    <t>25.09.2021 20:50:41</t>
  </si>
  <si>
    <t>25.09.2021 21:55:18</t>
  </si>
  <si>
    <t>SOMA TR-27/4 45-82-M00107_945524782_945524782</t>
  </si>
  <si>
    <t>25.09.2021 20:50:53</t>
  </si>
  <si>
    <t>25.09.2021 22:45:04</t>
  </si>
  <si>
    <t>KAZIKLI TR-1 45-81-M00200_A_56361609_56361609</t>
  </si>
  <si>
    <t>25.09.2021 20:52:51</t>
  </si>
  <si>
    <t>25.09.2021 21:47:47</t>
  </si>
  <si>
    <t>L-291 35-18-L00291_L-292 OVACIK YOLU (KERİMOĞLU) L03_72186892</t>
  </si>
  <si>
    <t>25.09.2021 20:58:00</t>
  </si>
  <si>
    <t>25.09.2021 21:23:31</t>
  </si>
  <si>
    <t>TR-2/11 45-72-L00011_A_56385786_56385786</t>
  </si>
  <si>
    <t>25.09.2021 21:05:07</t>
  </si>
  <si>
    <t>26.09.2021 00:10:33</t>
  </si>
  <si>
    <t>PERLİT KÖK 35-22-M00094_YENİKÖY TR-1/TR-2/TR-3 M02_72139681</t>
  </si>
  <si>
    <t>25.09.2021 21:42:00</t>
  </si>
  <si>
    <t>25.09.2021 23:13:26</t>
  </si>
  <si>
    <t>GÜMÜLCELİ TR-5 45-80-M00112_B_56385843_56385843</t>
  </si>
  <si>
    <t>25.09.2021 21:49:04</t>
  </si>
  <si>
    <t>25.09.2021 22:46:24</t>
  </si>
  <si>
    <t>DM-8/4-A 45-71-M02256_953188957_953188957</t>
  </si>
  <si>
    <t>25.09.2021 21:55:49</t>
  </si>
  <si>
    <t>25.09.2021 23:38:38</t>
  </si>
  <si>
    <t>25.09.2021 21:56:52</t>
  </si>
  <si>
    <t>25.09.2021 22:38:02</t>
  </si>
  <si>
    <t>25.09.2021 22:01:00</t>
  </si>
  <si>
    <t>25.09.2021 23:06:23</t>
  </si>
  <si>
    <t>TR-27/1 45-82-M00108_945525380_945525380</t>
  </si>
  <si>
    <t>25.09.2021 23:20:58</t>
  </si>
  <si>
    <t>26.09.2021 00:00:03</t>
  </si>
  <si>
    <t>26.09.2021 00:32:52</t>
  </si>
  <si>
    <t>26.09.2021 02:43:08</t>
  </si>
  <si>
    <t>K-1560 35-01-K01560_911801687_911801687</t>
  </si>
  <si>
    <t>26.09.2021 01:07:05</t>
  </si>
  <si>
    <t>26.09.2021 03:25:07</t>
  </si>
  <si>
    <t>ALSANCAK TM 35-01-A00005_GÜZEL SANATLAR K28_2308526</t>
  </si>
  <si>
    <t>26.09.2021 01:08:00</t>
  </si>
  <si>
    <t>26.09.2021 01:28:00</t>
  </si>
  <si>
    <t>K-1517 35-01-K01517_ALSANCAK TM K03_2050040</t>
  </si>
  <si>
    <t>26.09.2021 01:10:22</t>
  </si>
  <si>
    <t>26.09.2021 01:11:52</t>
  </si>
  <si>
    <t>EBSO TM 35-09-A00001_EBSO-19 K47_2312302</t>
  </si>
  <si>
    <t>26.09.2021 01:10:32</t>
  </si>
  <si>
    <t>26.09.2021 02:31:00</t>
  </si>
  <si>
    <t>TR-74 35-19-L00074_9152053_56377014_56377014</t>
  </si>
  <si>
    <t>26.09.2021 01:10:55</t>
  </si>
  <si>
    <t>26.09.2021 01:46:43</t>
  </si>
  <si>
    <t>TR-2/15 45-72-L00015_DIREK TIPI TRAFO HUCRESI H01_2107005</t>
  </si>
  <si>
    <t>26.09.2021 02:08:00</t>
  </si>
  <si>
    <t>26.09.2021 02:18:35</t>
  </si>
  <si>
    <t>TR-8 45-77-L00008_TR-11 L01_2326735</t>
  </si>
  <si>
    <t>26.09.2021 03:05:42</t>
  </si>
  <si>
    <t>26.09.2021 04:12:14</t>
  </si>
  <si>
    <t>26.09.2021 03:36:58</t>
  </si>
  <si>
    <t>26.09.2021 03:53:38</t>
  </si>
  <si>
    <t>26.09.2021 03:40:13</t>
  </si>
  <si>
    <t>26.09.2021 07:19:30</t>
  </si>
  <si>
    <t>26.09.2021 04:28:52</t>
  </si>
  <si>
    <t>26.09.2021 05:16:05</t>
  </si>
  <si>
    <t>TR-10 35-13-L00010_DM-2/TR-7 L03_76711612</t>
  </si>
  <si>
    <t>26.09.2021 05:24:02</t>
  </si>
  <si>
    <t>26.09.2021 05:25:12</t>
  </si>
  <si>
    <t>KAYMAKÇI İM 35-15-A00004_ÇAYLI L04_2121818</t>
  </si>
  <si>
    <t>26.09.2021 05:45:45</t>
  </si>
  <si>
    <t>26.09.2021 07:18:09</t>
  </si>
  <si>
    <t>TATAR DM 35-19-M00256_ALAÇATI-1 ÇIKIŞ M12_2053775</t>
  </si>
  <si>
    <t>26.09.2021 05:59:35</t>
  </si>
  <si>
    <t>26.09.2021 08:05:54</t>
  </si>
  <si>
    <t>GÖRDES DM 45-75-M00050_KAYACIK M06_2083588</t>
  </si>
  <si>
    <t>26.09.2021 06:41:06</t>
  </si>
  <si>
    <t>26.09.2021 07:08:41</t>
  </si>
  <si>
    <t>M-223 35-14-M00223_D D2_5841777</t>
  </si>
  <si>
    <t>26.09.2021 07:08:59</t>
  </si>
  <si>
    <t>26.09.2021 09:22:30</t>
  </si>
  <si>
    <t>26.09.2021 07:09:52</t>
  </si>
  <si>
    <t>26.09.2021 07:10:12</t>
  </si>
  <si>
    <t>ÖMERLER TR-1 45-76-M00083_DIREK TIPI TRAFO HUCRESI H01_2088287</t>
  </si>
  <si>
    <t>26.09.2021 07:11:17</t>
  </si>
  <si>
    <t>26.09.2021 09:23:35</t>
  </si>
  <si>
    <t>26.09.2021 07:28:00</t>
  </si>
  <si>
    <t>26.09.2021 11:21:00</t>
  </si>
  <si>
    <t>26.09.2021 07:38:22</t>
  </si>
  <si>
    <t>26.09.2021 07:38:52</t>
  </si>
  <si>
    <t>HAMİT TR-2 45-72-M00229_B_56407469_56407469</t>
  </si>
  <si>
    <t>26.09.2021 07:40:39</t>
  </si>
  <si>
    <t>26.09.2021 11:00:22</t>
  </si>
  <si>
    <t>26.09.2021 07:43:13</t>
  </si>
  <si>
    <t>26.09.2021 13:55:54</t>
  </si>
  <si>
    <t>TR-31 35-15-M00031_48860925_56381609_56381609</t>
  </si>
  <si>
    <t>26.09.2021 07:52:44</t>
  </si>
  <si>
    <t>26.09.2021 09:38:04</t>
  </si>
  <si>
    <t>26.09.2021 08:03:12</t>
  </si>
  <si>
    <t>26.09.2021 08:04:02</t>
  </si>
  <si>
    <t>26.09.2021 08:12:30</t>
  </si>
  <si>
    <t>26.09.2021 09:58:39</t>
  </si>
  <si>
    <t>26.09.2021 08:19:42</t>
  </si>
  <si>
    <t>26.09.2021 10:54:11</t>
  </si>
  <si>
    <t>IŞIKLAR TM 35-02-A00006_CUMAOVASI-2 M05_2307646</t>
  </si>
  <si>
    <t>26.09.2021 08:24:37</t>
  </si>
  <si>
    <t>26.09.2021 09:39:00</t>
  </si>
  <si>
    <t>26.09.2021 08:26:12</t>
  </si>
  <si>
    <t>26.09.2021 08:27:32</t>
  </si>
  <si>
    <t>26.09.2021 09:41:10</t>
  </si>
  <si>
    <t>26.09.2021 08:27:46</t>
  </si>
  <si>
    <t>26.09.2021 10:05:54</t>
  </si>
  <si>
    <t>BEYDAĞ İM 35-32-A00001_BAKIR L03_2049979</t>
  </si>
  <si>
    <t>26.09.2021 08:33:00</t>
  </si>
  <si>
    <t>26.09.2021 08:36:50</t>
  </si>
  <si>
    <t>26.09.2021 08:41:22</t>
  </si>
  <si>
    <t>26.09.2021 08:42:02</t>
  </si>
  <si>
    <t>AZİZTEPE MEZARÖNÜ TR-3 45-73-M00222_A_56386028_56386028</t>
  </si>
  <si>
    <t>26.09.2021 08:46:52</t>
  </si>
  <si>
    <t>26.09.2021 10:53:04</t>
  </si>
  <si>
    <t>İĞDELİ TR-6 35-31-L00400_B_65513466_65513466</t>
  </si>
  <si>
    <t>26.09.2021 08:52:01</t>
  </si>
  <si>
    <t>26.09.2021 10:38:08</t>
  </si>
  <si>
    <t>26.09.2021 08:53:23</t>
  </si>
  <si>
    <t>26.09.2021 08:58:25</t>
  </si>
  <si>
    <t>K-47 35-01-K00047_TRAFO-1/TRAFO-2 K02_41903301</t>
  </si>
  <si>
    <t>26.09.2021 08:58:02</t>
  </si>
  <si>
    <t>26.09.2021 17:23:06</t>
  </si>
  <si>
    <t>26.09.2021 08:58:39</t>
  </si>
  <si>
    <t>26.09.2021 09:18:28</t>
  </si>
  <si>
    <t>YASEMİN DM 35-19-M00002_ÖZBEK M03_2333725</t>
  </si>
  <si>
    <t>26.09.2021 08:59:25</t>
  </si>
  <si>
    <t>26.09.2021 10:20:13</t>
  </si>
  <si>
    <t>TR-2/15 45-72-L00015_B_56394000_56394000</t>
  </si>
  <si>
    <t>26.09.2021 09:01:24</t>
  </si>
  <si>
    <t>26.09.2021 17:01:10</t>
  </si>
  <si>
    <t>MURADİYE DM-5/11 45-71-M00232_DM-5/08 M02_72091348</t>
  </si>
  <si>
    <t>26.09.2021 09:02:32</t>
  </si>
  <si>
    <t>26.09.2021 09:06:51</t>
  </si>
  <si>
    <t>26.09.2021 09:03:00</t>
  </si>
  <si>
    <t>26.09.2021 09:35:23</t>
  </si>
  <si>
    <t>26.09.2021 09:04:02</t>
  </si>
  <si>
    <t>26.09.2021 09:34:56</t>
  </si>
  <si>
    <t>26.09.2021 09:04:52</t>
  </si>
  <si>
    <t>26.09.2021 16:15:00</t>
  </si>
  <si>
    <t>HELVACI TR-6 35-17-M00366_35-17-M00366_2361921</t>
  </si>
  <si>
    <t>26.09.2021 09:05:02</t>
  </si>
  <si>
    <t>26.09.2021 17:39:13</t>
  </si>
  <si>
    <t>ELİFLİ SULAMA TR-6 35-20-L00118_DIREK TIPI TRAFO HUCRESI H01_2049918</t>
  </si>
  <si>
    <t>26.09.2021 09:05:29</t>
  </si>
  <si>
    <t>26.09.2021 16:49:29</t>
  </si>
  <si>
    <t>TR-13 35-31-L00013_TR-15 L03_2337241</t>
  </si>
  <si>
    <t>26.09.2021 09:06:46</t>
  </si>
  <si>
    <t>26.09.2021 12:44:04</t>
  </si>
  <si>
    <t>MURADİYE DM-7/1 45-71-M01854_DM-5/7 KÖK M01_2125935</t>
  </si>
  <si>
    <t>26.09.2021 09:07:44</t>
  </si>
  <si>
    <t>26.09.2021 09:44:54</t>
  </si>
  <si>
    <t>KIZILCAAVLU KÖK 35-29-L00056_GÖKÇEN İM L08_72209627</t>
  </si>
  <si>
    <t>26.09.2021 09:11:02</t>
  </si>
  <si>
    <t>26.09.2021 10:29:00</t>
  </si>
  <si>
    <t>26.09.2021 09:11:12</t>
  </si>
  <si>
    <t>26.09.2021 16:49:26</t>
  </si>
  <si>
    <t>26.09.2021 09:12:42</t>
  </si>
  <si>
    <t>26.09.2021 11:41:49</t>
  </si>
  <si>
    <t>KAYAKÖY TR-3 35-15-L00523_950388195_950388195</t>
  </si>
  <si>
    <t>26.09.2021 09:15:35</t>
  </si>
  <si>
    <t>26.09.2021 10:26:35</t>
  </si>
  <si>
    <t>TR-2/109 45-83-L00109_955145830_955145830</t>
  </si>
  <si>
    <t>26.09.2021 09:16:03</t>
  </si>
  <si>
    <t>26.09.2021 10:30:29</t>
  </si>
  <si>
    <t>HAKKI YEŞİLTEPE SULAMA GRUBU 35-29-M00392_B_56399043_56399043</t>
  </si>
  <si>
    <t>26.09.2021 09:17:21</t>
  </si>
  <si>
    <t>26.09.2021 12:20:49</t>
  </si>
  <si>
    <t>K-1860 35-09-K01860_C_56378625_56378625</t>
  </si>
  <si>
    <t>26.09.2021 09:17:46</t>
  </si>
  <si>
    <t>26.09.2021 15:50:07</t>
  </si>
  <si>
    <t>TR-11 45-77-L00011_TR-15 L02_72203744</t>
  </si>
  <si>
    <t>26.09.2021 09:17:58</t>
  </si>
  <si>
    <t>26.09.2021 17:14:17</t>
  </si>
  <si>
    <t>K-31 35-01-K00031_TRAFO K01_2310065</t>
  </si>
  <si>
    <t>26.09.2021 09:28:00</t>
  </si>
  <si>
    <t>26.09.2021 17:51:16</t>
  </si>
  <si>
    <t>OVAKENT TR-8 35-15-L00588_C_56357640_56357640</t>
  </si>
  <si>
    <t>26.09.2021 09:29:15</t>
  </si>
  <si>
    <t>26.09.2021 11:03:44</t>
  </si>
  <si>
    <t>M-1424 35-02-M01424_99450348_99450348</t>
  </si>
  <si>
    <t>26.09.2021 09:34:16</t>
  </si>
  <si>
    <t>26.09.2021 11:17:51</t>
  </si>
  <si>
    <t>26.09.2021 09:34:41</t>
  </si>
  <si>
    <t>26.09.2021 09:51:14</t>
  </si>
  <si>
    <t>MENEMEN DM-4/15 35-28-M00813_B B03_65903312</t>
  </si>
  <si>
    <t>26.09.2021 09:34:57</t>
  </si>
  <si>
    <t>26.09.2021 11:19:50</t>
  </si>
  <si>
    <t>26.09.2021 09:36:52</t>
  </si>
  <si>
    <t>26.09.2021 09:37:52</t>
  </si>
  <si>
    <t>KARAĞAÇLI TR-6 45-71-M01905_A_56352631_56352631</t>
  </si>
  <si>
    <t>26.09.2021 09:42:03</t>
  </si>
  <si>
    <t>26.09.2021 13:10:00</t>
  </si>
  <si>
    <t>MENEMEN İM 35-28-A00001_HatBaşıAyırıcı_53134114 M17_53134114</t>
  </si>
  <si>
    <t>26.09.2021 09:47:37</t>
  </si>
  <si>
    <t>26.09.2021 11:11:34</t>
  </si>
  <si>
    <t>ÇANKAYA KÖK 35-26-M00587_KİMENS M03_65934332</t>
  </si>
  <si>
    <t>26.09.2021 09:49:37</t>
  </si>
  <si>
    <t>26.09.2021 11:52:31</t>
  </si>
  <si>
    <t>MESCİTLİ DM 35-15-L00904_MESCİTLİ L05_72320947</t>
  </si>
  <si>
    <t>26.09.2021 09:50:22</t>
  </si>
  <si>
    <t>26.09.2021 10:39:30</t>
  </si>
  <si>
    <t>M-1635 GEÇİT 35-02-M01635_M-660 M04_2329435</t>
  </si>
  <si>
    <t>26.09.2021 09:58:52</t>
  </si>
  <si>
    <t>26.09.2021 11:18:51</t>
  </si>
  <si>
    <t>26.09.2021 10:00:38</t>
  </si>
  <si>
    <t>26.09.2021 10:02:04</t>
  </si>
  <si>
    <t>ÇAMLICA KÖYÜ TR-1 45-71-M01596_DIREK TIPI TRAFO HUCRESI H01_2080926</t>
  </si>
  <si>
    <t>26.09.2021 10:02:22</t>
  </si>
  <si>
    <t>26.09.2021 19:43:50</t>
  </si>
  <si>
    <t>26.09.2021 10:06:03</t>
  </si>
  <si>
    <t>26.09.2021 14:55:49</t>
  </si>
  <si>
    <t>MORDOĞAN İM 35-21-A00002_GÜLBAHÇE-İYTE-1 M07_2061836</t>
  </si>
  <si>
    <t>26.09.2021 10:06:41</t>
  </si>
  <si>
    <t>26.09.2021 11:32:07</t>
  </si>
  <si>
    <t>EKOTEN KÖK 35-26-M00380_TEDAŞ ÇIKIŞI M02_2125711</t>
  </si>
  <si>
    <t>26.09.2021 10:07:05</t>
  </si>
  <si>
    <t>26.09.2021 15:25:04</t>
  </si>
  <si>
    <t>PANCAR KÖK 35-26-M00891_KARAKUYU M02_2302862</t>
  </si>
  <si>
    <t>26.09.2021 10:09:30</t>
  </si>
  <si>
    <t>26.09.2021 16:52:33</t>
  </si>
  <si>
    <t>26.09.2021 10:09:52</t>
  </si>
  <si>
    <t>26.09.2021 10:41:27</t>
  </si>
  <si>
    <t>26.09.2021 10:11:27</t>
  </si>
  <si>
    <t>26.09.2021 10:21:55</t>
  </si>
  <si>
    <t>DM-25/17 45-71-M00049_HatBaşıAyırıcı_53134745 M04_53134745</t>
  </si>
  <si>
    <t>26.09.2021 10:18:32</t>
  </si>
  <si>
    <t>26.09.2021 12:43:43</t>
  </si>
  <si>
    <t>M-2624 35-02-M02624_914586817_914586817</t>
  </si>
  <si>
    <t>26.09.2021 10:19:00</t>
  </si>
  <si>
    <t>26.09.2021 12:31:52</t>
  </si>
  <si>
    <t>ORTA MAHALLE M-2 35-25-M00109_955257884_955257884</t>
  </si>
  <si>
    <t>26.09.2021 10:20:24</t>
  </si>
  <si>
    <t>26.09.2021 11:25:25</t>
  </si>
  <si>
    <t>26.09.2021 10:21:02</t>
  </si>
  <si>
    <t>26.09.2021 10:47:47</t>
  </si>
  <si>
    <t>EBSO TM 35-09-A00001_EBSO-4 K35_2312291</t>
  </si>
  <si>
    <t>26.09.2021 10:23:32</t>
  </si>
  <si>
    <t>26.09.2021 11:21:44</t>
  </si>
  <si>
    <t>SÜLEYMANLI TR-10 45-72-L00304_956487127_956487127</t>
  </si>
  <si>
    <t>26.09.2021 10:25:05</t>
  </si>
  <si>
    <t>26.09.2021 12:31:10</t>
  </si>
  <si>
    <t>DM-7/TR-7 35-22-M00688_960378708_960378708</t>
  </si>
  <si>
    <t>26.09.2021 10:25:19</t>
  </si>
  <si>
    <t>26.09.2021 11:07:52</t>
  </si>
  <si>
    <t>M-3122 35-10-M03122_913233909_913233909</t>
  </si>
  <si>
    <t>26.09.2021 10:28:55</t>
  </si>
  <si>
    <t>26.09.2021 11:49:39</t>
  </si>
  <si>
    <t>CUMHURİYET KÖK 35-29-L00057_SULAMA DOĞU L06_2099849</t>
  </si>
  <si>
    <t>26.09.2021 12:23:22</t>
  </si>
  <si>
    <t>KARABURÇ KÖK 35-31-L00253_KARABURÇ L03_2337264</t>
  </si>
  <si>
    <t>26.09.2021 10:33:02</t>
  </si>
  <si>
    <t>26.09.2021 11:37:19</t>
  </si>
  <si>
    <t>KADIOVACIK TR-1 35-19-M00202_7642831_56376017_56376017</t>
  </si>
  <si>
    <t>26.09.2021 10:36:08</t>
  </si>
  <si>
    <t>26.09.2021 13:22:57</t>
  </si>
  <si>
    <t>26.09.2021 10:40:02</t>
  </si>
  <si>
    <t>26.09.2021 10:40:52</t>
  </si>
  <si>
    <t>DM-19/02A 45-71-M02184_SPEK ELEKTRONİK O-02 DİREK M05_65995563</t>
  </si>
  <si>
    <t>26.09.2021 10:44:56</t>
  </si>
  <si>
    <t>26.09.2021 10:58:53</t>
  </si>
  <si>
    <t>L-277 GÖLCÜK GÖDENCE KÖK 35-14-L00277_GÖDENCE L04_72144455</t>
  </si>
  <si>
    <t>26.09.2021 10:57:32</t>
  </si>
  <si>
    <t>26.09.2021 14:34:05</t>
  </si>
  <si>
    <t>26.09.2021 11:07:46</t>
  </si>
  <si>
    <t>26.09.2021 12:39:10</t>
  </si>
  <si>
    <t>IRLAMAZ KÖK 45-83-L00153_TR-2/73-A L01_72158530</t>
  </si>
  <si>
    <t>26.09.2021 11:10:32</t>
  </si>
  <si>
    <t>26.09.2021 11:54:37</t>
  </si>
  <si>
    <t>26.09.2021 11:20:52</t>
  </si>
  <si>
    <t>26.09.2021 11:21:32</t>
  </si>
  <si>
    <t>DM-3/17 35-26-M00817_956628808_956628808</t>
  </si>
  <si>
    <t>26.09.2021 11:26:40</t>
  </si>
  <si>
    <t>26.09.2021 13:45:23</t>
  </si>
  <si>
    <t>K-1772 35-01-K01772_35-01-K01772_65790504</t>
  </si>
  <si>
    <t>26.09.2021 13:36:05</t>
  </si>
  <si>
    <t>K-1395 35-08-K01395_912668998_912668998</t>
  </si>
  <si>
    <t>26.09.2021 11:37:48</t>
  </si>
  <si>
    <t>26.09.2021 12:47:20</t>
  </si>
  <si>
    <t>TR-83 35-19-L00083_95000568713_95000568713</t>
  </si>
  <si>
    <t>26.09.2021 11:41:00</t>
  </si>
  <si>
    <t>26.09.2021 15:31:39</t>
  </si>
  <si>
    <t>EYKO TR-4 35-30-M00030_35-30-M00030_2359289</t>
  </si>
  <si>
    <t>26.09.2021 11:44:22</t>
  </si>
  <si>
    <t>26.09.2021 14:04:34</t>
  </si>
  <si>
    <t>26.09.2021 11:48:38</t>
  </si>
  <si>
    <t>26.09.2021 12:02:00</t>
  </si>
  <si>
    <t>KALEDİBİ MAHALLESİ TR-1 45-78-M00613_49216388_56407950_56407950</t>
  </si>
  <si>
    <t>26.09.2021 11:53:43</t>
  </si>
  <si>
    <t>26.09.2021 13:19:25</t>
  </si>
  <si>
    <t>TR-40 35-16-L00040_TR-41/TR-42 L01_67579328</t>
  </si>
  <si>
    <t>26.09.2021 12:00:22</t>
  </si>
  <si>
    <t>26.09.2021 13:03:34</t>
  </si>
  <si>
    <t>TUNÇKENT SİTESİ M-339 35-30-M00339_955308708_955308708</t>
  </si>
  <si>
    <t>26.09.2021 12:09:36</t>
  </si>
  <si>
    <t>26.09.2021 14:40:53</t>
  </si>
  <si>
    <t>BAHÇECİK TR-1 35-22-M00264_35-22-M00264_2376613</t>
  </si>
  <si>
    <t>26.09.2021 12:11:25</t>
  </si>
  <si>
    <t>26.09.2021 14:04:22</t>
  </si>
  <si>
    <t>DM-3/17 35-26-M00817_10720616_56369402_56369402</t>
  </si>
  <si>
    <t>26.09.2021 12:15:41</t>
  </si>
  <si>
    <t>26.09.2021 13:49:11</t>
  </si>
  <si>
    <t>TR-11 35-31-L00011_956592180_956592180</t>
  </si>
  <si>
    <t>26.09.2021 12:16:34</t>
  </si>
  <si>
    <t>26.09.2021 14:39:57</t>
  </si>
  <si>
    <t>L-101 DÜZCE TORLAK 35-14-L00101_5663237_56357101_56357101</t>
  </si>
  <si>
    <t>26.09.2021 12:22:47</t>
  </si>
  <si>
    <t>26.09.2021 15:00:42</t>
  </si>
  <si>
    <t>L-60 İSTUR 35-14-L00060_956639374_956639374</t>
  </si>
  <si>
    <t>26.09.2021 12:29:51</t>
  </si>
  <si>
    <t>26.09.2021 15:37:00</t>
  </si>
  <si>
    <t>K-2424 35-04-K02424_99657681_99657681</t>
  </si>
  <si>
    <t>26.09.2021 12:33:35</t>
  </si>
  <si>
    <t>26.09.2021 13:27:28</t>
  </si>
  <si>
    <t>K-2784 35-02-K02784_9453936 k2784d1_5842440</t>
  </si>
  <si>
    <t>26.09.2021 12:37:22</t>
  </si>
  <si>
    <t>26.09.2021 16:08:55</t>
  </si>
  <si>
    <t>YİĞENLİ TR-1 35-29-L00603_950326247_950326247</t>
  </si>
  <si>
    <t>26.09.2021 12:37:37</t>
  </si>
  <si>
    <t>26.09.2021 13:25:14</t>
  </si>
  <si>
    <t>TR-120 ZEYTİNALANI 35-19-L00120_11395632_56373339_56373339</t>
  </si>
  <si>
    <t>26.09.2021 13:02:46</t>
  </si>
  <si>
    <t>26.09.2021 16:19:26</t>
  </si>
  <si>
    <t>K-258 35-01-K00258_910899007_910899007</t>
  </si>
  <si>
    <t>26.09.2021 13:03:12</t>
  </si>
  <si>
    <t>26.09.2021 17:13:07</t>
  </si>
  <si>
    <t>L-347 MASİSA BURCU SİTESİ-2 35-18-L00347_950441892_950441892</t>
  </si>
  <si>
    <t>26.09.2021 13:08:57</t>
  </si>
  <si>
    <t>26.09.2021 15:03:45</t>
  </si>
  <si>
    <t>K-1782 35-02-K01782_910392840_910392840</t>
  </si>
  <si>
    <t>26.09.2021 13:10:58</t>
  </si>
  <si>
    <t>26.09.2021 14:59:55</t>
  </si>
  <si>
    <t>YENİFOÇA TR-44 35-23-M00044_950424176_950424176</t>
  </si>
  <si>
    <t>26.09.2021 13:31:57</t>
  </si>
  <si>
    <t>26.09.2021 14:42:10</t>
  </si>
  <si>
    <t>DM-7/TR-7 35-22-M00688_960378696_960378696</t>
  </si>
  <si>
    <t>26.09.2021 13:41:31</t>
  </si>
  <si>
    <t>26.09.2021 14:16:52</t>
  </si>
  <si>
    <t>ARAPLI OVASI TR-2 35-16-M00748_953354916_953354916</t>
  </si>
  <si>
    <t>26.09.2021 13:43:19</t>
  </si>
  <si>
    <t>26.09.2021 18:51:45</t>
  </si>
  <si>
    <t>TR-19 35-27-M00019_913241246_913241246</t>
  </si>
  <si>
    <t>26.09.2021 13:55:21</t>
  </si>
  <si>
    <t>26.09.2021 15:59:37</t>
  </si>
  <si>
    <t>TR-53 35-19-L00053_956684750_956684750</t>
  </si>
  <si>
    <t>26.09.2021 14:02:01</t>
  </si>
  <si>
    <t>26.09.2021 15:24:50</t>
  </si>
  <si>
    <t>K-1505 35-03-K01505_910605637_910605637</t>
  </si>
  <si>
    <t>26.09.2021 14:05:50</t>
  </si>
  <si>
    <t>26.09.2021 18:30:00</t>
  </si>
  <si>
    <t>26.09.2021 14:08:24</t>
  </si>
  <si>
    <t>26.09.2021 15:49:45</t>
  </si>
  <si>
    <t>ŞEYHDAVUTLAR TR-1 45-79-M00123_45-79-M00123_2375526</t>
  </si>
  <si>
    <t>26.09.2021 14:08:42</t>
  </si>
  <si>
    <t>26.09.2021 15:45:18</t>
  </si>
  <si>
    <t>TR-84 ORHAN HALLIOĞLU GRB. 35-15-M00084_C_56373145_56373145</t>
  </si>
  <si>
    <t>26.09.2021 14:14:22</t>
  </si>
  <si>
    <t>26.09.2021 14:45:36</t>
  </si>
  <si>
    <t>TR-7 35-16-L00007_953320295_953320295</t>
  </si>
  <si>
    <t>26.09.2021 14:19:34</t>
  </si>
  <si>
    <t>26.09.2021 14:57:59</t>
  </si>
  <si>
    <t>YENİ TOKİ DM-2 45-71-M02244_KÖY HATTI-AFKAF TEKKE M02_72147765</t>
  </si>
  <si>
    <t>26.09.2021 14:29:50</t>
  </si>
  <si>
    <t>26.09.2021 17:03:05</t>
  </si>
  <si>
    <t>MORDOĞAN TR-27 35-21-L00154_953365230_953365230</t>
  </si>
  <si>
    <t>26.09.2021 14:36:14</t>
  </si>
  <si>
    <t>26.09.2021 16:32:01</t>
  </si>
  <si>
    <t>26.09.2021 14:38:42</t>
  </si>
  <si>
    <t>26.09.2021 14:41:52</t>
  </si>
  <si>
    <t>KAYIŞLAR TR-3 45-80-M00141_956540262_956540262</t>
  </si>
  <si>
    <t>26.09.2021 14:42:26</t>
  </si>
  <si>
    <t>26.09.2021 15:59:54</t>
  </si>
  <si>
    <t>SALİHLİ BİOKÜTLE YAKITLI ENERJİ SANTRALİ KÖK 45-78-M01333_HatBaşıAyırıcı_53139525 M02_53139525</t>
  </si>
  <si>
    <t>26.09.2021 14:46:43</t>
  </si>
  <si>
    <t>26.09.2021 15:55:35</t>
  </si>
  <si>
    <t>KARABURUN TR-14 35-21-L00003_953368666_953368666</t>
  </si>
  <si>
    <t>26.09.2021 14:54:01</t>
  </si>
  <si>
    <t>26.09.2021 18:17:45</t>
  </si>
  <si>
    <t>NAMET KÖK 35-26-M00556_İDOL-LA ŞARAPÇILIK M02_65931709</t>
  </si>
  <si>
    <t>26.09.2021 14:57:48</t>
  </si>
  <si>
    <t>26.09.2021 15:23:17</t>
  </si>
  <si>
    <t>YEŞİLYURT TR-15 45-73-M00484_45-73-M00484_2352399</t>
  </si>
  <si>
    <t>26.09.2021 14:59:12</t>
  </si>
  <si>
    <t>26.09.2021 17:39:42</t>
  </si>
  <si>
    <t>YAKAKÖY KÖK 45-75-M00067_HatBaşıAyırıcı_78937785 M03_78937785</t>
  </si>
  <si>
    <t>26.09.2021 15:01:03</t>
  </si>
  <si>
    <t>26.09.2021 17:17:45</t>
  </si>
  <si>
    <t>DM-6/TR-24 45-72-M00685_956505420_956505420</t>
  </si>
  <si>
    <t>26.09.2021 15:02:36</t>
  </si>
  <si>
    <t>26.09.2021 18:12:37</t>
  </si>
  <si>
    <t>ALAÇATI TM 35-18-A00005_URLA-1 M09_2053550</t>
  </si>
  <si>
    <t>26.09.2021 15:13:22</t>
  </si>
  <si>
    <t>26.09.2021 15:45:28</t>
  </si>
  <si>
    <t>26.09.2021 15:22:02</t>
  </si>
  <si>
    <t>26.09.2021 16:52:22</t>
  </si>
  <si>
    <t>GERENKÖY TR-7 35-23-M00153_A_56356462_56356462</t>
  </si>
  <si>
    <t>26.09.2021 15:45:00</t>
  </si>
  <si>
    <t>26.09.2021 16:38:57</t>
  </si>
  <si>
    <t>BAHÇECİK TR-1 35-22-M00264_A_56374674_56374674</t>
  </si>
  <si>
    <t>26.09.2021 15:46:22</t>
  </si>
  <si>
    <t>26.09.2021 16:29:50</t>
  </si>
  <si>
    <t>K-618 35-04-K00618_97467612_97467612</t>
  </si>
  <si>
    <t>26.09.2021 15:47:45</t>
  </si>
  <si>
    <t>26.09.2021 18:05:28</t>
  </si>
  <si>
    <t>26.09.2021 15:56:46</t>
  </si>
  <si>
    <t>26.09.2021 17:05:24</t>
  </si>
  <si>
    <t>26.09.2021 15:58:56</t>
  </si>
  <si>
    <t>26.09.2021 17:21:04</t>
  </si>
  <si>
    <t>YUNTDAĞ KÖK 35-16-M00010_HatBaşıAyırıcı_53138917 M03_53138917</t>
  </si>
  <si>
    <t>26.09.2021 16:03:19</t>
  </si>
  <si>
    <t>26.09.2021 18:13:34</t>
  </si>
  <si>
    <t>KARABURÇ MERKEZ TR-1 35-31-L00265_956579876_956579876</t>
  </si>
  <si>
    <t>26.09.2021 16:07:12</t>
  </si>
  <si>
    <t>26.09.2021 21:36:13</t>
  </si>
  <si>
    <t>M-1089 35-09-M01089_97741368_97741368</t>
  </si>
  <si>
    <t>26.09.2021 16:15:43</t>
  </si>
  <si>
    <t>26.09.2021 16:56:22</t>
  </si>
  <si>
    <t>K-1410 35-07-K01410_C_56384007_56384007</t>
  </si>
  <si>
    <t>26.09.2021 16:31:45</t>
  </si>
  <si>
    <t>26.09.2021 18:36:17</t>
  </si>
  <si>
    <t>26.09.2021 16:37:12</t>
  </si>
  <si>
    <t>26.09.2021 17:26:14</t>
  </si>
  <si>
    <t>KORDON TR-2 45-78-M00760_45-78-M00760_2373334</t>
  </si>
  <si>
    <t>26.09.2021 16:39:37</t>
  </si>
  <si>
    <t>26.09.2021 17:25:25</t>
  </si>
  <si>
    <t>TR-67 35-19-L00067_35-19-L00067_2376837</t>
  </si>
  <si>
    <t>26.09.2021 17:05:00</t>
  </si>
  <si>
    <t>26.09.2021 17:27:30</t>
  </si>
  <si>
    <t>K-3322 35-09-K03322_97812395_97812395</t>
  </si>
  <si>
    <t>26.09.2021 17:06:41</t>
  </si>
  <si>
    <t>26.09.2021 18:58:37</t>
  </si>
  <si>
    <t>26.09.2021 17:07:07</t>
  </si>
  <si>
    <t>26.09.2021 19:18:51</t>
  </si>
  <si>
    <t>ATAKÖY TR-1 35-22-M00190_955269768_955269768</t>
  </si>
  <si>
    <t>26.09.2021 17:08:07</t>
  </si>
  <si>
    <t>26.09.2021 18:19:29</t>
  </si>
  <si>
    <t>DM-1/4 35-18-L00579_950454592_950454592</t>
  </si>
  <si>
    <t>26.09.2021 17:10:00</t>
  </si>
  <si>
    <t>26.09.2021 18:28:18</t>
  </si>
  <si>
    <t>YUNTDAĞ KÖK 35-16-M00010_EĞRİGÖL-BOZKÖY M03_72050958</t>
  </si>
  <si>
    <t>26.09.2021 17:11:42</t>
  </si>
  <si>
    <t>26.09.2021 18:18:59</t>
  </si>
  <si>
    <t>A.CANCAN SLM. GRB TR-3 35-27-M01146_965951857_965951857</t>
  </si>
  <si>
    <t>26.09.2021 17:22:03</t>
  </si>
  <si>
    <t>26.09.2021 20:55:03</t>
  </si>
  <si>
    <t>L-316 YALIKENT 35-18-L00316_950449316_950449316</t>
  </si>
  <si>
    <t>26.09.2021 17:23:00</t>
  </si>
  <si>
    <t>26.09.2021 18:35:20</t>
  </si>
  <si>
    <t>26.09.2021 17:28:53</t>
  </si>
  <si>
    <t>26.09.2021 21:26:15</t>
  </si>
  <si>
    <t>OĞLANANASI TR-8 35-22-M00261_DIREK TIPI TRAFO HUCRESI H01_2112508</t>
  </si>
  <si>
    <t>26.09.2021 17:40:24</t>
  </si>
  <si>
    <t>26.09.2021 18:33:06</t>
  </si>
  <si>
    <t>GÜLBAHÇE TR-7 35-19-L00167_956676871_956676871</t>
  </si>
  <si>
    <t>26.09.2021 17:41:53</t>
  </si>
  <si>
    <t>26.09.2021 19:06:48</t>
  </si>
  <si>
    <t>26.09.2021 17:44:00</t>
  </si>
  <si>
    <t>26.09.2021 17:47:18</t>
  </si>
  <si>
    <t>26.09.2021 17:46:02</t>
  </si>
  <si>
    <t>26.09.2021 18:13:44</t>
  </si>
  <si>
    <t>HELVACI TR-3 35-17-M00363_7819610_56393307_56393307</t>
  </si>
  <si>
    <t>26.09.2021 17:46:39</t>
  </si>
  <si>
    <t>26.09.2021 20:45:12</t>
  </si>
  <si>
    <t>26.09.2021 17:48:42</t>
  </si>
  <si>
    <t>26.09.2021 17:49:32</t>
  </si>
  <si>
    <t>İM-1/TR-7 (MİMOZA) 35-14-M00311_956643198_956643198</t>
  </si>
  <si>
    <t>26.09.2021 17:52:55</t>
  </si>
  <si>
    <t>26.09.2021 19:26:18</t>
  </si>
  <si>
    <t>26.09.2021 17:56:44</t>
  </si>
  <si>
    <t>26.09.2021 19:05:13</t>
  </si>
  <si>
    <t>YEŞİLYAYLA TR-11 OKUL YANI 45-77-M00133_945513830_945513830</t>
  </si>
  <si>
    <t>26.09.2021 17:58:32</t>
  </si>
  <si>
    <t>26.09.2021 20:27:47</t>
  </si>
  <si>
    <t>KARAPINAR TR-1 45-78-M01107_953290105_953290105</t>
  </si>
  <si>
    <t>26.09.2021 18:02:04</t>
  </si>
  <si>
    <t>26.09.2021 18:41:21</t>
  </si>
  <si>
    <t>_953208277_953208277</t>
  </si>
  <si>
    <t>26.09.2021 18:03:55</t>
  </si>
  <si>
    <t>26.09.2021 19:34:21</t>
  </si>
  <si>
    <t>OVAKENT TR-8 35-15-L00588_35-15-L00588_2366045</t>
  </si>
  <si>
    <t>26.09.2021 18:14:00</t>
  </si>
  <si>
    <t>26.09.2021 18:48:39</t>
  </si>
  <si>
    <t>K-4494 35-03-K04494_TRAFO K03_41923908</t>
  </si>
  <si>
    <t>26.09.2021 18:14:12</t>
  </si>
  <si>
    <t>26.09.2021 18:21:00</t>
  </si>
  <si>
    <t>26.09.2021 18:16:00</t>
  </si>
  <si>
    <t>26.09.2021 18:34:42</t>
  </si>
  <si>
    <t>M-11 GERMİYAN 35-18-M00011_965947585_965947585</t>
  </si>
  <si>
    <t>26.09.2021 18:24:39</t>
  </si>
  <si>
    <t>26.09.2021 20:14:09</t>
  </si>
  <si>
    <t>MOLLAAHMETLER TR-1 45-81-M00209_B_56401892_56401892</t>
  </si>
  <si>
    <t>26.09.2021 18:32:35</t>
  </si>
  <si>
    <t>26.09.2021 19:02:38</t>
  </si>
  <si>
    <t>TR-2/7-A 45-72-L01026_967136111_967136111</t>
  </si>
  <si>
    <t>26.09.2021 18:33:00</t>
  </si>
  <si>
    <t>26.09.2021 20:41:09</t>
  </si>
  <si>
    <t>TR-4 35-27-M00004_B_56383161_56383161</t>
  </si>
  <si>
    <t>26.09.2021 18:40:06</t>
  </si>
  <si>
    <t>26.09.2021 19:55:26</t>
  </si>
  <si>
    <t>K-4542 35-01-K04542_911291305_911291305</t>
  </si>
  <si>
    <t>26.09.2021 18:42:45</t>
  </si>
  <si>
    <t>26.09.2021 19:43:14</t>
  </si>
  <si>
    <t>GÜLBAHÇE TR-1 45-71-M00184_BAĞYOLU TR-1 M03_72255575</t>
  </si>
  <si>
    <t>26.09.2021 18:47:57</t>
  </si>
  <si>
    <t>26.09.2021 19:48:41</t>
  </si>
  <si>
    <t>K-1229 35-01-K01229_910724442_910724442</t>
  </si>
  <si>
    <t>26.09.2021 19:07:07</t>
  </si>
  <si>
    <t>26.09.2021 20:58:34</t>
  </si>
  <si>
    <t>KADIOVACIK TR-1 35-19-M00202_956698447_956698447</t>
  </si>
  <si>
    <t>26.09.2021 19:20:57</t>
  </si>
  <si>
    <t>26.09.2021 20:31:08</t>
  </si>
  <si>
    <t>K-2377 35-08-K02377_L L1b_5788332</t>
  </si>
  <si>
    <t>26.09.2021 19:31:30</t>
  </si>
  <si>
    <t>26.09.2021 20:32:16</t>
  </si>
  <si>
    <t>K-1397 GÖRECE 35-22-K01397_955279713_955279713</t>
  </si>
  <si>
    <t>26.09.2021 19:33:00</t>
  </si>
  <si>
    <t>26.09.2021 21:00:09</t>
  </si>
  <si>
    <t>ÜÇKONAK TR-2 35-15-L00257_950365562_950365562</t>
  </si>
  <si>
    <t>26.09.2021 19:49:33</t>
  </si>
  <si>
    <t>26.09.2021 21:59:29</t>
  </si>
  <si>
    <t>DM-5/TR-8 45-72-M00562_956511303_956511303</t>
  </si>
  <si>
    <t>26.09.2021 20:28:08</t>
  </si>
  <si>
    <t>26.09.2021 23:00:06</t>
  </si>
  <si>
    <t>26.09.2021 20:31:52</t>
  </si>
  <si>
    <t>26.09.2021 20:32:22</t>
  </si>
  <si>
    <t>MORDOĞAN TR-35 35-21-L00147_953356690_953356690</t>
  </si>
  <si>
    <t>26.09.2021 20:53:38</t>
  </si>
  <si>
    <t>26.09.2021 21:31:49</t>
  </si>
  <si>
    <t>MENEMEN TR-15 35-28-L00015_953384110_953384110</t>
  </si>
  <si>
    <t>26.09.2021 21:04:17</t>
  </si>
  <si>
    <t>26.09.2021 23:20:21</t>
  </si>
  <si>
    <t>ERDELLİ TR-2 KÖK 45-72-L00476_HatBaşıAyırıcı_53137213 L04_53137213</t>
  </si>
  <si>
    <t>26.09.2021 21:19:02</t>
  </si>
  <si>
    <t>26.09.2021 21:19:42</t>
  </si>
  <si>
    <t>TR-5 35-32-L00005_946412768_946412768</t>
  </si>
  <si>
    <t>26.09.2021 21:41:23</t>
  </si>
  <si>
    <t>26.09.2021 22:29:34</t>
  </si>
  <si>
    <t>26.09.2021 22:01:42</t>
  </si>
  <si>
    <t>26.09.2021 22:02:02</t>
  </si>
  <si>
    <t>K-1710 35-02-K01710_A A1B_5843664</t>
  </si>
  <si>
    <t>26.09.2021 22:11:45</t>
  </si>
  <si>
    <t>26.09.2021 23:56:18</t>
  </si>
  <si>
    <t>KULALI KÖYÜ TR-1 45-86-M00167_45-86-M00167_2354301</t>
  </si>
  <si>
    <t>26.09.2021 22:12:02</t>
  </si>
  <si>
    <t>26.09.2021 23:39:05</t>
  </si>
  <si>
    <t>M-223 35-14-M00223_956640569_956640569</t>
  </si>
  <si>
    <t>26.09.2021 23:20:47</t>
  </si>
  <si>
    <t>26.09.2021 23:55:27</t>
  </si>
  <si>
    <t>DM-13/05 45-71-M00340_953210045_953210045</t>
  </si>
  <si>
    <t>26.09.2021 23:40:41</t>
  </si>
  <si>
    <t>27.09.2021 00:48:27</t>
  </si>
  <si>
    <t>TR-1/8 45-72-M00008_45-72-M00008_2366529</t>
  </si>
  <si>
    <t>27.09.2021 04:03:53</t>
  </si>
  <si>
    <t>27.09.2021 06:14:58</t>
  </si>
  <si>
    <t>İSTASYONALTI KÖK 45-83-M00131_MANİSA-2 M04_2329933</t>
  </si>
  <si>
    <t>27.09.2021 04:06:22</t>
  </si>
  <si>
    <t>27.09.2021 05:27:54</t>
  </si>
  <si>
    <t>27.09.2021 05:46:13</t>
  </si>
  <si>
    <t>27.09.2021 05:46:53</t>
  </si>
  <si>
    <t>YENİFOÇA TR-44 35-23-M00044_B_56388989_56388989</t>
  </si>
  <si>
    <t>27.09.2021 06:03:36</t>
  </si>
  <si>
    <t>27.09.2021 08:19:18</t>
  </si>
  <si>
    <t>27.09.2021 06:48:55</t>
  </si>
  <si>
    <t>27.09.2021 08:03:10</t>
  </si>
  <si>
    <t>27.09.2021 07:07:03</t>
  </si>
  <si>
    <t>27.09.2021 07:12:16</t>
  </si>
  <si>
    <t>DEVELİ TR-2 45-80-M00073_45-80-M00073_2374061</t>
  </si>
  <si>
    <t>27.09.2021 07:30:13</t>
  </si>
  <si>
    <t>27.09.2021 08:16:23</t>
  </si>
  <si>
    <t>TR-1/10 45-72-M00010_DİŞ HASTANESİ M03_66462213</t>
  </si>
  <si>
    <t>27.09.2021 07:37:23</t>
  </si>
  <si>
    <t>27.09.2021 08:35:50</t>
  </si>
  <si>
    <t>27.09.2021 07:40:03</t>
  </si>
  <si>
    <t>27.09.2021 07:40:33</t>
  </si>
  <si>
    <t>M-1426 35-04-M01426_913307793_913307793</t>
  </si>
  <si>
    <t>27.09.2021 07:54:49</t>
  </si>
  <si>
    <t>27.09.2021 14:41:42</t>
  </si>
  <si>
    <t>27.09.2021 08:05:00</t>
  </si>
  <si>
    <t>27.09.2021 08:59:33</t>
  </si>
  <si>
    <t>DM-14/08 45-71-M00385_DM-14/10 FORD PLAZA M03_66509257</t>
  </si>
  <si>
    <t>27.09.2021 08:31:13</t>
  </si>
  <si>
    <t>27.09.2021 09:24:37</t>
  </si>
  <si>
    <t>ÇAMPINAR TARIMSAL SULAMA TR-4 45-83-M00361_45-83-M00361_2356442</t>
  </si>
  <si>
    <t>27.09.2021 08:33:43</t>
  </si>
  <si>
    <t>27.09.2021 09:27:29</t>
  </si>
  <si>
    <t>27.09.2021 08:33:53</t>
  </si>
  <si>
    <t>27.09.2021 08:34:53</t>
  </si>
  <si>
    <t>27.09.2021 08:35:43</t>
  </si>
  <si>
    <t>27.09.2021 08:36:43</t>
  </si>
  <si>
    <t>ULUKENT DM-4/3 35-28-M00045_953390864_953390864</t>
  </si>
  <si>
    <t>27.09.2021 08:41:03</t>
  </si>
  <si>
    <t>27.09.2021 09:38:00</t>
  </si>
  <si>
    <t>BÜYÜKKALE TR-3 35-29-L00667_950320029_950320029</t>
  </si>
  <si>
    <t>27.09.2021 08:47:43</t>
  </si>
  <si>
    <t>27.09.2021 10:48:34</t>
  </si>
  <si>
    <t>27.09.2021 08:56:15</t>
  </si>
  <si>
    <t>27.09.2021 18:11:13</t>
  </si>
  <si>
    <t>M-1433 35-02-M01433_HatBaşıAyırıcı_53137285 M01_53137285</t>
  </si>
  <si>
    <t>27.09.2021 08:56:42</t>
  </si>
  <si>
    <t>27.09.2021 11:13:51</t>
  </si>
  <si>
    <t>PAYAMLI M-27 (SAKIZAĞACI KÖK) 35-25-M00188_M-25/M-22/M-23/M-24/İZSU M03_72070653</t>
  </si>
  <si>
    <t>27.09.2021 08:57:53</t>
  </si>
  <si>
    <t>27.09.2021 09:30:20</t>
  </si>
  <si>
    <t>_6411503_56356522_56356522</t>
  </si>
  <si>
    <t>27.09.2021 08:59:48</t>
  </si>
  <si>
    <t>27.09.2021 17:13:32</t>
  </si>
  <si>
    <t>ÇAKMAKLI TR-1 45-80-M00170_DIREK TIPI TRAFO HUCRESI H01_2056473</t>
  </si>
  <si>
    <t>27.09.2021 09:00:36</t>
  </si>
  <si>
    <t>27.09.2021 17:41:02</t>
  </si>
  <si>
    <t>K-1030 35-08-K01030_TRAFO K03_42460830</t>
  </si>
  <si>
    <t>27.09.2021 09:00:47</t>
  </si>
  <si>
    <t>27.09.2021 17:30:29</t>
  </si>
  <si>
    <t>ÇAMURHAMAMI KÖK 45-78-L00230_GÖKKÖY L04_2105173</t>
  </si>
  <si>
    <t>27.09.2021 09:01:33</t>
  </si>
  <si>
    <t>27.09.2021 15:27:39</t>
  </si>
  <si>
    <t>K-3740 35-08-K03740_TRAFO K03_42461221</t>
  </si>
  <si>
    <t>27.09.2021 09:02:48</t>
  </si>
  <si>
    <t>27.09.2021 17:39:58</t>
  </si>
  <si>
    <t>L-77 ARDACAN SİTESİ 35-14-L00077_956640324_956640324</t>
  </si>
  <si>
    <t>27.09.2021 09:03:09</t>
  </si>
  <si>
    <t>27.09.2021 10:00:09</t>
  </si>
  <si>
    <t>M-2632 35-03-M02632_910251891_910251891</t>
  </si>
  <si>
    <t>27.09.2021 09:03:22</t>
  </si>
  <si>
    <t>27.09.2021 09:53:08</t>
  </si>
  <si>
    <t>K-1390 35-01-K01390_D D1_5926878</t>
  </si>
  <si>
    <t>27.09.2021 09:04:19</t>
  </si>
  <si>
    <t>27.09.2021 10:45:00</t>
  </si>
  <si>
    <t>OVAKENT TR-9 35-15-L00589_C_56357765_56357765</t>
  </si>
  <si>
    <t>27.09.2021 09:07:13</t>
  </si>
  <si>
    <t>27.09.2021 17:08:01</t>
  </si>
  <si>
    <t>27.09.2021 09:07:19</t>
  </si>
  <si>
    <t>27.09.2021 09:22:38</t>
  </si>
  <si>
    <t>27.09.2021 09:10:45</t>
  </si>
  <si>
    <t>27.09.2021 15:54:24</t>
  </si>
  <si>
    <t>BÖLCEK TOPRAK SULAMA TR-3 35-16-M00484Ö_35-16-M00484Ö_2346973</t>
  </si>
  <si>
    <t>27.09.2021 09:11:17</t>
  </si>
  <si>
    <t>27.09.2021 11:34:19</t>
  </si>
  <si>
    <t>M-1335 KAYADİBİ KÖK 35-02-M01335_M-640 TRT ÇIKIŞI M03_2333770</t>
  </si>
  <si>
    <t>27.09.2021 09:11:32</t>
  </si>
  <si>
    <t>27.09.2021 17:26:06</t>
  </si>
  <si>
    <t>DM-12/13 45-72-L00064_49735736_56406909_56406909</t>
  </si>
  <si>
    <t>27.09.2021 09:12:40</t>
  </si>
  <si>
    <t>27.09.2021 16:51:52</t>
  </si>
  <si>
    <t>27.09.2021 09:13:33</t>
  </si>
  <si>
    <t>27.09.2021 17:00:44</t>
  </si>
  <si>
    <t>TR-53 35-26-M00053_953076160_953076160</t>
  </si>
  <si>
    <t>27.09.2021 09:14:50</t>
  </si>
  <si>
    <t>27.09.2021 11:27:58</t>
  </si>
  <si>
    <t>KAYALIOĞLU TR-1 45-72-L00071_C_56394664_56394664</t>
  </si>
  <si>
    <t>27.09.2021 09:17:00</t>
  </si>
  <si>
    <t>27.09.2021 15:11:00</t>
  </si>
  <si>
    <t>27.09.2021 09:18:41</t>
  </si>
  <si>
    <t>27.09.2021 10:54:13</t>
  </si>
  <si>
    <t>M-329 35-03-M00329__81570008_81570008</t>
  </si>
  <si>
    <t>27.09.2021 09:18:47</t>
  </si>
  <si>
    <t>27.09.2021 10:40:04</t>
  </si>
  <si>
    <t>TİRE İM-DM-1 35-29-A00001_HatBaşıAyırıcı_53132663 L13_53132663</t>
  </si>
  <si>
    <t>27.09.2021 15:50:26</t>
  </si>
  <si>
    <t>KAYIŞLAR TR-2 45-80-M00142_45-80-M00142_2365399</t>
  </si>
  <si>
    <t>27.09.2021 09:25:53</t>
  </si>
  <si>
    <t>27.09.2021 10:41:37</t>
  </si>
  <si>
    <t>AYRANCILAR DM-5 35-26-M00807_DEMİRCİ M03_2336122</t>
  </si>
  <si>
    <t>27.09.2021 09:26:43</t>
  </si>
  <si>
    <t>27.09.2021 14:05:36</t>
  </si>
  <si>
    <t>27.09.2021 09:27:46</t>
  </si>
  <si>
    <t>27.09.2021 17:09:24</t>
  </si>
  <si>
    <t>SARAYCIK ARSAALANI TR-3 45-86-M00221_B_56404946_56404946</t>
  </si>
  <si>
    <t>27.09.2021 09:28:04</t>
  </si>
  <si>
    <t>27.09.2021 10:53:47</t>
  </si>
  <si>
    <t>HALİLLER SERALARIN ALTI TR-12 35-31-L00471_C_72248907_72248907</t>
  </si>
  <si>
    <t>27.09.2021 09:30:00</t>
  </si>
  <si>
    <t>27.09.2021 12:52:32</t>
  </si>
  <si>
    <t>K-1486 35-08-K01486_35-08-K01486_42563701</t>
  </si>
  <si>
    <t>27.09.2021 09:30:27</t>
  </si>
  <si>
    <t>27.09.2021 14:00:20</t>
  </si>
  <si>
    <t>KARAPINAR TR-1 45-78-M01107_45-78-M01107_2351954</t>
  </si>
  <si>
    <t>27.09.2021 09:32:10</t>
  </si>
  <si>
    <t>27.09.2021 13:38:01</t>
  </si>
  <si>
    <t>L-23 ESKİ POSTANE ÖNÜ 35-14-L00023_A_56354922_56354922</t>
  </si>
  <si>
    <t>27.09.2021 09:32:13</t>
  </si>
  <si>
    <t>27.09.2021 11:07:49</t>
  </si>
  <si>
    <t>ALMAK TM 35-17-A00003_HatBaşıAyırıcı_76051623 M28_76051623</t>
  </si>
  <si>
    <t>27.09.2021 09:35:27</t>
  </si>
  <si>
    <t>27.09.2021 18:56:11</t>
  </si>
  <si>
    <t>27.09.2021 09:41:00</t>
  </si>
  <si>
    <t>27.09.2021 11:26:30</t>
  </si>
  <si>
    <t>MEHMET BOZKURT SULAMA GRUBU 35-29-M00357_A_56396686_56396686</t>
  </si>
  <si>
    <t>27.09.2021 13:09:33</t>
  </si>
  <si>
    <t>YENİFOÇA M-274 35-23-M00274_D_56387170_56387170</t>
  </si>
  <si>
    <t>27.09.2021 09:42:00</t>
  </si>
  <si>
    <t>27.09.2021 11:34:53</t>
  </si>
  <si>
    <t>AKSELENDİ İM 45-72-A00004_TR-B GİRİŞ L13_2097126</t>
  </si>
  <si>
    <t>27.09.2021 09:43:03</t>
  </si>
  <si>
    <t>27.09.2021 10:33:08</t>
  </si>
  <si>
    <t>PAYAMLI M-17 35-25-M00168_B_56378092_56378092</t>
  </si>
  <si>
    <t>27.09.2021 09:44:00</t>
  </si>
  <si>
    <t>27.09.2021 10:27:42</t>
  </si>
  <si>
    <t>SELİMİYE TR-7 DUTLUKUYU 45-79-M00363_C_56385701_56385701</t>
  </si>
  <si>
    <t>27.09.2021 09:50:00</t>
  </si>
  <si>
    <t>27.09.2021 10:58:16</t>
  </si>
  <si>
    <t>27.09.2021 09:52:23</t>
  </si>
  <si>
    <t>27.09.2021 10:16:08</t>
  </si>
  <si>
    <t>KAPANCI KÖK 45-78-L00229_HASALAN L02_2328992</t>
  </si>
  <si>
    <t>27.09.2021 09:55:43</t>
  </si>
  <si>
    <t>27.09.2021 11:58:04</t>
  </si>
  <si>
    <t>M-1055 35-02-M01055_35-02-M01055_2350689</t>
  </si>
  <si>
    <t>27.09.2021 09:57:03</t>
  </si>
  <si>
    <t>27.09.2021 10:28:25</t>
  </si>
  <si>
    <t>DM-1/TR-18 (TR-47) 35-26-M00047_956613613_956613613</t>
  </si>
  <si>
    <t>27.09.2021 09:59:32</t>
  </si>
  <si>
    <t>27.09.2021 15:05:29</t>
  </si>
  <si>
    <t>L-222 35-21-L00222_953367167_953367167</t>
  </si>
  <si>
    <t>27.09.2021 10:00:00</t>
  </si>
  <si>
    <t>27.09.2021 14:13:26</t>
  </si>
  <si>
    <t>M-223 35-14-M00223_956639854_956639854</t>
  </si>
  <si>
    <t>27.09.2021 10:11:00</t>
  </si>
  <si>
    <t>27.09.2021 17:49:59</t>
  </si>
  <si>
    <t>K-4458 35-01-K04458_C_56375087_56375087</t>
  </si>
  <si>
    <t>27.09.2021 10:15:00</t>
  </si>
  <si>
    <t>27.09.2021 11:18:12</t>
  </si>
  <si>
    <t>M-2558 35-01-M02558_910727951_910727951</t>
  </si>
  <si>
    <t>27.09.2021 10:16:21</t>
  </si>
  <si>
    <t>27.09.2021 11:38:00</t>
  </si>
  <si>
    <t>BADEMLİ TR-5 35-30-L00102_DIREK TIPI TRAFO HUCRESI H01_2039546</t>
  </si>
  <si>
    <t>27.09.2021 10:17:23</t>
  </si>
  <si>
    <t>27.09.2021 11:33:54</t>
  </si>
  <si>
    <t>L-36 35-14-L00036__60983177_60983177</t>
  </si>
  <si>
    <t>27.09.2021 10:25:02</t>
  </si>
  <si>
    <t>27.09.2021 11:31:05</t>
  </si>
  <si>
    <t>27.09.2021 10:28:33</t>
  </si>
  <si>
    <t>27.09.2021 12:44:23</t>
  </si>
  <si>
    <t>MORDOĞAN KÖYÜ TR-1 35-21-L00136_95000112387_95000112387</t>
  </si>
  <si>
    <t>27.09.2021 10:45:13</t>
  </si>
  <si>
    <t>27.09.2021 14:47:54</t>
  </si>
  <si>
    <t>L-279 ERDİL SİTESİ 35-18-L00279_950438574_950438574</t>
  </si>
  <si>
    <t>27.09.2021 10:52:01</t>
  </si>
  <si>
    <t>27.09.2021 13:24:13</t>
  </si>
  <si>
    <t>YELKİ TR-11 35-10-L00011_913840322_913840322</t>
  </si>
  <si>
    <t>27.09.2021 10:54:07</t>
  </si>
  <si>
    <t>27.09.2021 12:35:24</t>
  </si>
  <si>
    <t>GÜLBAHÇE TR-4 35-19-L00144_956673938_956673938</t>
  </si>
  <si>
    <t>27.09.2021 10:54:25</t>
  </si>
  <si>
    <t>27.09.2021 13:13:11</t>
  </si>
  <si>
    <t>SANCAKLI BOZKÖY KÖK 45-71-M00087_953204176_953204176</t>
  </si>
  <si>
    <t>27.09.2021 10:55:48</t>
  </si>
  <si>
    <t>27.09.2021 13:29:23</t>
  </si>
  <si>
    <t>ÇANDARLI TR-2 35-30-M00002_35-30-M00002_72079710</t>
  </si>
  <si>
    <t>27.09.2021 11:02:29</t>
  </si>
  <si>
    <t>27.09.2021 17:16:48</t>
  </si>
  <si>
    <t>K-552 35-03-K00552_910703587_910703587</t>
  </si>
  <si>
    <t>27.09.2021 11:03:03</t>
  </si>
  <si>
    <t>27.09.2021 14:20:38</t>
  </si>
  <si>
    <t>DM-8/3 45-73-M00095_A a3_45087541</t>
  </si>
  <si>
    <t>27.09.2021 11:07:30</t>
  </si>
  <si>
    <t>27.09.2021 13:17:11</t>
  </si>
  <si>
    <t>27.09.2021 11:09:00</t>
  </si>
  <si>
    <t>27.09.2021 11:24:57</t>
  </si>
  <si>
    <t>GÖZTEPE İM 35-01-A00004_TR-2 34.5 M11_2036303</t>
  </si>
  <si>
    <t>27.09.2021 11:11:14</t>
  </si>
  <si>
    <t>27.09.2021 11:12:05</t>
  </si>
  <si>
    <t>DM-7/TR-2 35-22-M00053_A_56370097_56370097</t>
  </si>
  <si>
    <t>27.09.2021 11:11:37</t>
  </si>
  <si>
    <t>27.09.2021 12:19:43</t>
  </si>
  <si>
    <t>TR-2/103 45-83-L00103_B B02_65883069</t>
  </si>
  <si>
    <t>27.09.2021 11:14:51</t>
  </si>
  <si>
    <t>27.09.2021 12:32:04</t>
  </si>
  <si>
    <t>L-357 EGEM SAHİL SİT. 35-18-L00357_950441571_950441571</t>
  </si>
  <si>
    <t>27.09.2021 11:17:54</t>
  </si>
  <si>
    <t>27.09.2021 14:04:49</t>
  </si>
  <si>
    <t>BOZDAĞ TR-7 35-15-L00290_C_56369355_56369355</t>
  </si>
  <si>
    <t>27.09.2021 11:19:30</t>
  </si>
  <si>
    <t>27.09.2021 13:05:59</t>
  </si>
  <si>
    <t>27.09.2021 11:35:06</t>
  </si>
  <si>
    <t>27.09.2021 11:38:14</t>
  </si>
  <si>
    <t>_911954443_911954443</t>
  </si>
  <si>
    <t>27.09.2021 11:38:47</t>
  </si>
  <si>
    <t>27.09.2021 16:15:33</t>
  </si>
  <si>
    <t>KUŞÇULAR TR-6 35-19-M00218_956696452_956696452</t>
  </si>
  <si>
    <t>27.09.2021 11:48:05</t>
  </si>
  <si>
    <t>27.09.2021 16:43:47</t>
  </si>
  <si>
    <t>27.09.2021 11:48:06</t>
  </si>
  <si>
    <t>27.09.2021 16:34:33</t>
  </si>
  <si>
    <t>K-3056 35-03-K03056_910300646_910300646</t>
  </si>
  <si>
    <t>27.09.2021 11:52:06</t>
  </si>
  <si>
    <t>27.09.2021 13:18:05</t>
  </si>
  <si>
    <t>27.09.2021 11:57:13</t>
  </si>
  <si>
    <t>27.09.2021 15:24:22</t>
  </si>
  <si>
    <t>27.09.2021 11:58:42</t>
  </si>
  <si>
    <t>27.09.2021 12:49:16</t>
  </si>
  <si>
    <t>DAVUTLAR TR-1 45-71-M01557_C_56404097_56404097</t>
  </si>
  <si>
    <t>27.09.2021 12:04:47</t>
  </si>
  <si>
    <t>27.09.2021 14:47:53</t>
  </si>
  <si>
    <t>DM-16/21 45-71-M00587_953200153_953200153</t>
  </si>
  <si>
    <t>27.09.2021 12:09:00</t>
  </si>
  <si>
    <t>27.09.2021 15:32:30</t>
  </si>
  <si>
    <t>K-3066 35-07-K03066_965432665_965432665</t>
  </si>
  <si>
    <t>27.09.2021 12:11:18</t>
  </si>
  <si>
    <t>27.09.2021 17:54:12</t>
  </si>
  <si>
    <t>K-2430 35-08-K02430_913192655_913192655</t>
  </si>
  <si>
    <t>27.09.2021 12:14:38</t>
  </si>
  <si>
    <t>27.09.2021 14:23:01</t>
  </si>
  <si>
    <t>27.09.2021 12:24:12</t>
  </si>
  <si>
    <t>27.09.2021 12:58:53</t>
  </si>
  <si>
    <t>27.09.2021 12:25:24</t>
  </si>
  <si>
    <t>27.09.2021 12:25:53</t>
  </si>
  <si>
    <t>KARABURUN TR-1 35-21-L00001_A_56357078_56357078</t>
  </si>
  <si>
    <t>27.09.2021 12:28:00</t>
  </si>
  <si>
    <t>27.09.2021 16:28:53</t>
  </si>
  <si>
    <t>TR-65 35-30-L00065_43006571_56397992_56397992</t>
  </si>
  <si>
    <t>27.09.2021 12:32:00</t>
  </si>
  <si>
    <t>27.09.2021 13:31:20</t>
  </si>
  <si>
    <t>ÇAMLICA TR-1 35-29-L00480_950354027_950354027</t>
  </si>
  <si>
    <t>27.09.2021 13:54:01</t>
  </si>
  <si>
    <t>L-25 35-14-L00025_965236701_965236701</t>
  </si>
  <si>
    <t>27.09.2021 12:36:46</t>
  </si>
  <si>
    <t>27.09.2021 16:26:30</t>
  </si>
  <si>
    <t>MORDOĞAN TR-41 35-21-L00164_KÖRFEZ BALIKLIOVA TR-49 TR-50 L05_72179932</t>
  </si>
  <si>
    <t>27.09.2021 12:42:53</t>
  </si>
  <si>
    <t>27.09.2021 13:27:00</t>
  </si>
  <si>
    <t>KARABURÇ DAĞKOLU TR-13 35-31-L00271_956578313_956578313</t>
  </si>
  <si>
    <t>27.09.2021 12:42:59</t>
  </si>
  <si>
    <t>27.09.2021 14:12:52</t>
  </si>
  <si>
    <t>ÇAYAĞZI TR-1 35-31-L00413_956577206_956577206</t>
  </si>
  <si>
    <t>27.09.2021 12:45:23</t>
  </si>
  <si>
    <t>27.09.2021 15:45:22</t>
  </si>
  <si>
    <t>BEYOBA TR-3 45-72-M00420_956491686_956491686</t>
  </si>
  <si>
    <t>27.09.2021 12:52:22</t>
  </si>
  <si>
    <t>27.09.2021 20:24:07</t>
  </si>
  <si>
    <t>M-1624 35-02-M01624_915152198_915152198</t>
  </si>
  <si>
    <t>27.09.2021 12:55:26</t>
  </si>
  <si>
    <t>27.09.2021 13:45:42</t>
  </si>
  <si>
    <t>HACIHALİLLER TR-5 45-71-M01782_B_56403306_56403306</t>
  </si>
  <si>
    <t>27.09.2021 13:10:19</t>
  </si>
  <si>
    <t>27.09.2021 15:50:40</t>
  </si>
  <si>
    <t>TR-13(M-713) 35-30-M00713_955298543_955298543</t>
  </si>
  <si>
    <t>27.09.2021 13:14:42</t>
  </si>
  <si>
    <t>27.09.2021 16:25:01</t>
  </si>
  <si>
    <t>TR-75 35-30-L00075_B_56367275_56367275</t>
  </si>
  <si>
    <t>27.09.2021 13:17:20</t>
  </si>
  <si>
    <t>27.09.2021 15:39:39</t>
  </si>
  <si>
    <t>ASARLIK DM-3/8 35-28-M00175_953378482_953378482</t>
  </si>
  <si>
    <t>27.09.2021 13:17:41</t>
  </si>
  <si>
    <t>27.09.2021 18:34:56</t>
  </si>
  <si>
    <t>KAYAKÖY DM 35-15-L00866_ALABAŞ L04_72307053</t>
  </si>
  <si>
    <t>27.09.2021 13:30:33</t>
  </si>
  <si>
    <t>27.09.2021 13:46:37</t>
  </si>
  <si>
    <t>TR-35/A 45-78-L00715_915790813_915790813</t>
  </si>
  <si>
    <t>27.09.2021 13:32:04</t>
  </si>
  <si>
    <t>27.09.2021 14:45:07</t>
  </si>
  <si>
    <t>K-2341 35-09-K02341_97767749_97767749</t>
  </si>
  <si>
    <t>27.09.2021 13:38:51</t>
  </si>
  <si>
    <t>27.09.2021 15:30:17</t>
  </si>
  <si>
    <t>BADEMLİ TR-16 35-15-L01032_48663736_56361711_56361711</t>
  </si>
  <si>
    <t>27.09.2021 13:39:22</t>
  </si>
  <si>
    <t>27.09.2021 15:40:36</t>
  </si>
  <si>
    <t>TR-144 35-19-M00144_5856944_56376351_56376351</t>
  </si>
  <si>
    <t>27.09.2021 13:49:54</t>
  </si>
  <si>
    <t>27.09.2021 20:00:23</t>
  </si>
  <si>
    <t>TEKBIÇAKLAR TR-4 35-31-L00242_47908839_56385470_56385470</t>
  </si>
  <si>
    <t>27.09.2021 13:50:00</t>
  </si>
  <si>
    <t>27.09.2021 15:09:39</t>
  </si>
  <si>
    <t>L-12 BALLI KUYU 35-14-L00012_956661962_956661962</t>
  </si>
  <si>
    <t>27.09.2021 13:51:04</t>
  </si>
  <si>
    <t>27.09.2021 16:58:55</t>
  </si>
  <si>
    <t>TR-1/17 45-72-M00017_C_56370188_56370188</t>
  </si>
  <si>
    <t>27.09.2021 13:51:06</t>
  </si>
  <si>
    <t>27.09.2021 18:38:30</t>
  </si>
  <si>
    <t>KERESTECİLER TR-2 45-83-M00139_A_56388933_56388933</t>
  </si>
  <si>
    <t>27.09.2021 13:54:25</t>
  </si>
  <si>
    <t>27.09.2021 16:06:55</t>
  </si>
  <si>
    <t>K-2576 35-01-K02576_35-01-K02576_42396908</t>
  </si>
  <si>
    <t>27.09.2021 13:57:02</t>
  </si>
  <si>
    <t>27.09.2021 21:46:03</t>
  </si>
  <si>
    <t>KİPA DM 35-26-M00283_HAVAI HAT DM-4 M03_2122331</t>
  </si>
  <si>
    <t>27.09.2021 14:00:40</t>
  </si>
  <si>
    <t>27.09.2021 14:01:00</t>
  </si>
  <si>
    <t>AŞAĞIDOLMA TR-1 45-72-L00167_956483272_956483272</t>
  </si>
  <si>
    <t>27.09.2021 14:11:23</t>
  </si>
  <si>
    <t>27.09.2021 18:33:26</t>
  </si>
  <si>
    <t>M-79 35-14-M00079_956635503_956635503</t>
  </si>
  <si>
    <t>27.09.2021 14:13:38</t>
  </si>
  <si>
    <t>27.09.2021 16:40:30</t>
  </si>
  <si>
    <t>MERDİVENLİ TR-1 35-30-M00161_B_56354308_56354308</t>
  </si>
  <si>
    <t>27.09.2021 14:14:00</t>
  </si>
  <si>
    <t>27.09.2021 16:45:58</t>
  </si>
  <si>
    <t>27.09.2021 14:15:02</t>
  </si>
  <si>
    <t>27.09.2021 15:41:17</t>
  </si>
  <si>
    <t>HASALAN TR-2 45-78-L00384_49323881_56406093_56406093</t>
  </si>
  <si>
    <t>27.09.2021 14:16:16</t>
  </si>
  <si>
    <t>27.09.2021 17:00:03</t>
  </si>
  <si>
    <t>ÇANDARLI TR-11(CANKENT1) 35-30-M00011_955321394_955321394</t>
  </si>
  <si>
    <t>27.09.2021 14:38:37</t>
  </si>
  <si>
    <t>27.09.2021 18:05:07</t>
  </si>
  <si>
    <t>TR-1/18 45-72-M00018_956503531_956503531</t>
  </si>
  <si>
    <t>27.09.2021 14:46:24</t>
  </si>
  <si>
    <t>27.09.2021 15:56:58</t>
  </si>
  <si>
    <t>YENİFOÇA TR-45 35-23-M00045_ALMAK TM M03_2124639</t>
  </si>
  <si>
    <t>27.09.2021 14:52:43</t>
  </si>
  <si>
    <t>27.09.2021 15:39:40</t>
  </si>
  <si>
    <t>GÖKKAYA TR-1 45-84-L00018_A_56405273_56405273</t>
  </si>
  <si>
    <t>27.09.2021 14:54:49</t>
  </si>
  <si>
    <t>27.09.2021 15:36:25</t>
  </si>
  <si>
    <t>MENEMEN İM 35-28-A00001_MENEMEN ŞEHİR-3 L08_2311524</t>
  </si>
  <si>
    <t>27.09.2021 14:57:53</t>
  </si>
  <si>
    <t>27.09.2021 15:48:20</t>
  </si>
  <si>
    <t>MENDERES DM-2/TR-1 35-22-M00300_DM-1/TR-1 M04_2095184</t>
  </si>
  <si>
    <t>27.09.2021 15:07:44</t>
  </si>
  <si>
    <t>27.09.2021 16:44:37</t>
  </si>
  <si>
    <t>TR-1/79 45-72-M00079_956505634_956505634</t>
  </si>
  <si>
    <t>27.09.2021 15:16:09</t>
  </si>
  <si>
    <t>27.09.2021 20:02:51</t>
  </si>
  <si>
    <t>RASİM ALINIR SULAMA GRUBU 35-29-L00473_950345424_950345424</t>
  </si>
  <si>
    <t>27.09.2021 15:19:39</t>
  </si>
  <si>
    <t>27.09.2021 16:01:50</t>
  </si>
  <si>
    <t>MERSİNLİ TR-2 45-78-M00936_953286353_953286353</t>
  </si>
  <si>
    <t>27.09.2021 15:22:36</t>
  </si>
  <si>
    <t>27.09.2021 18:28:12</t>
  </si>
  <si>
    <t>MENEMEN İM 35-28-A00001_SADA HASTANESİ M13_2323834</t>
  </si>
  <si>
    <t>27.09.2021 15:23:00</t>
  </si>
  <si>
    <t>27.09.2021 15:52:34</t>
  </si>
  <si>
    <t>BİRGİ TR-13 35-15-L00268_950391603_950391603</t>
  </si>
  <si>
    <t>27.09.2021 15:24:53</t>
  </si>
  <si>
    <t>27.09.2021 18:02:27</t>
  </si>
  <si>
    <t>K-2361 35-02-K02361_913130114_913130114</t>
  </si>
  <si>
    <t>27.09.2021 15:31:54</t>
  </si>
  <si>
    <t>27.09.2021 20:19:18</t>
  </si>
  <si>
    <t>TR-17 (M-717) 35-30-M00717_955296614_955296614</t>
  </si>
  <si>
    <t>27.09.2021 15:32:20</t>
  </si>
  <si>
    <t>27.09.2021 19:26:46</t>
  </si>
  <si>
    <t>BALIKLIOVA DM 35-19-L00270_MORDOĞAN YUVAKENT L06_2318869</t>
  </si>
  <si>
    <t>27.09.2021 15:35:43</t>
  </si>
  <si>
    <t>27.09.2021 19:04:00</t>
  </si>
  <si>
    <t>L-23 ESKİ POSTANE ÖNÜ 35-14-L00023_956660456_956660456</t>
  </si>
  <si>
    <t>27.09.2021 15:41:03</t>
  </si>
  <si>
    <t>27.09.2021 21:57:15</t>
  </si>
  <si>
    <t>TİRE İM-DM-1 35-29-A00001_MAHMUTLAR L13_2060147</t>
  </si>
  <si>
    <t>27.09.2021 15:44:44</t>
  </si>
  <si>
    <t>27.09.2021 15:49:34</t>
  </si>
  <si>
    <t>L-525 SAĞLIKÇILAR 35-18-L00525_964573584_964573584</t>
  </si>
  <si>
    <t>27.09.2021 15:48:45</t>
  </si>
  <si>
    <t>27.09.2021 18:06:45</t>
  </si>
  <si>
    <t>M-530 35-02-M00530_99940512_99940512</t>
  </si>
  <si>
    <t>27.09.2021 15:48:58</t>
  </si>
  <si>
    <t>27.09.2021 18:19:15</t>
  </si>
  <si>
    <t>27.09.2021 15:58:43</t>
  </si>
  <si>
    <t>27.09.2021 17:01:06</t>
  </si>
  <si>
    <t>K-1769 35-01-K01769_35-01-K01769_2364771</t>
  </si>
  <si>
    <t>27.09.2021 16:02:32</t>
  </si>
  <si>
    <t>27.09.2021 16:30:04</t>
  </si>
  <si>
    <t>L-191 35-18-L00191_950442490_950442490</t>
  </si>
  <si>
    <t>27.09.2021 16:09:20</t>
  </si>
  <si>
    <t>27.09.2021 17:09:37</t>
  </si>
  <si>
    <t>27.09.2021 16:13:00</t>
  </si>
  <si>
    <t>27.09.2021 16:57:12</t>
  </si>
  <si>
    <t>DM-14/3 45-71-M00387_DM-14/02 M04_66511376</t>
  </si>
  <si>
    <t>27.09.2021 16:14:00</t>
  </si>
  <si>
    <t>27.09.2021 16:45:54</t>
  </si>
  <si>
    <t>27.09.2021 16:19:13</t>
  </si>
  <si>
    <t>27.09.2021 16:22:03</t>
  </si>
  <si>
    <t>27.09.2021 16:28:22</t>
  </si>
  <si>
    <t>27.09.2021 17:51:00</t>
  </si>
  <si>
    <t>KOYUNDERE TR-14 35-28-M00153_953385915_953385915</t>
  </si>
  <si>
    <t>27.09.2021 16:30:20</t>
  </si>
  <si>
    <t>27.09.2021 18:09:10</t>
  </si>
  <si>
    <t>OTOYOL DM 45-80-M02917_APPAK M01_72022596</t>
  </si>
  <si>
    <t>27.09.2021 16:30:42</t>
  </si>
  <si>
    <t>27.09.2021 17:38:52</t>
  </si>
  <si>
    <t>L-53 İLHİSAR 35-14-L00053_956654506_956654506</t>
  </si>
  <si>
    <t>27.09.2021 16:32:04</t>
  </si>
  <si>
    <t>27.09.2021 21:52:39</t>
  </si>
  <si>
    <t>L-309 35-18-L00309_950447447_950447447</t>
  </si>
  <si>
    <t>27.09.2021 16:33:01</t>
  </si>
  <si>
    <t>27.09.2021 17:14:09</t>
  </si>
  <si>
    <t>YENİFOÇA TR-44 35-23-M00044_950420729_950420729</t>
  </si>
  <si>
    <t>27.09.2021 16:41:14</t>
  </si>
  <si>
    <t>27.09.2021 17:43:53</t>
  </si>
  <si>
    <t>DM-14/3B 45-71-M02250_DM-14/4-B M02_73387477</t>
  </si>
  <si>
    <t>27.09.2021 16:43:00</t>
  </si>
  <si>
    <t>27.09.2021 17:40:06</t>
  </si>
  <si>
    <t>K-1706 35-04-K01706_99421585_99421585</t>
  </si>
  <si>
    <t>27.09.2021 16:44:00</t>
  </si>
  <si>
    <t>27.09.2021 17:35:47</t>
  </si>
  <si>
    <t>M-1592 35-22-M00149_M-1597 M01_72140436</t>
  </si>
  <si>
    <t>27.09.2021 16:44:48</t>
  </si>
  <si>
    <t>27.09.2021 17:28:21</t>
  </si>
  <si>
    <t>KOLDERE KÖK 45-80-M00051_GÜMÜLCELİ M011_73403251</t>
  </si>
  <si>
    <t>27.09.2021 16:49:53</t>
  </si>
  <si>
    <t>27.09.2021 16:50:13</t>
  </si>
  <si>
    <t>27.09.2021 16:54:50</t>
  </si>
  <si>
    <t>27.09.2021 16:56:11</t>
  </si>
  <si>
    <t>L-296 35-18-L00296_950448000_950448000</t>
  </si>
  <si>
    <t>27.09.2021 17:07:47</t>
  </si>
  <si>
    <t>27.09.2021 18:05:12</t>
  </si>
  <si>
    <t>DM-12/TR-2 45-72-L00063_49735937 tr2a2_49736986</t>
  </si>
  <si>
    <t>27.09.2021 17:08:00</t>
  </si>
  <si>
    <t>27.09.2021 17:49:46</t>
  </si>
  <si>
    <t>ÇANDARLI TR-11(CANKENT1) 35-30-M00011_B_56367286_56367286</t>
  </si>
  <si>
    <t>27.09.2021 17:10:00</t>
  </si>
  <si>
    <t>27.09.2021 19:00:00</t>
  </si>
  <si>
    <t>TR-75 (M-775) 35-30-M00775_955296911_955296911</t>
  </si>
  <si>
    <t>27.09.2021 17:12:00</t>
  </si>
  <si>
    <t>27.09.2021 18:16:16</t>
  </si>
  <si>
    <t>YENİFOÇA TR-44 35-23-M00044_A_56388988_56388988</t>
  </si>
  <si>
    <t>27.09.2021 17:14:00</t>
  </si>
  <si>
    <t>27.09.2021 17:52:52</t>
  </si>
  <si>
    <t>TR-26 35-22-M00026_955262633_955262633</t>
  </si>
  <si>
    <t>27.09.2021 17:16:15</t>
  </si>
  <si>
    <t>AYASKENT DM-2 (TR-1) 35-16-M00011_KADIKÖY M04_72045879</t>
  </si>
  <si>
    <t>27.09.2021 17:16:43</t>
  </si>
  <si>
    <t>GÖLOVA TR-1 35-22-M00248_DIREK TIPI TRAFO HUCRESI H01_2112503</t>
  </si>
  <si>
    <t>27.09.2021 17:17:08</t>
  </si>
  <si>
    <t>27.09.2021 19:35:24</t>
  </si>
  <si>
    <t>DEĞİRMENCİELİ TR-2 35-24-M00262_966415357_966415357</t>
  </si>
  <si>
    <t>27.09.2021 17:21:36</t>
  </si>
  <si>
    <t>27.09.2021 21:30:23</t>
  </si>
  <si>
    <t>K-81 35-01-K00081_912479176_912479176</t>
  </si>
  <si>
    <t>27.09.2021 17:27:10</t>
  </si>
  <si>
    <t>27.09.2021 19:05:41</t>
  </si>
  <si>
    <t>27.09.2021 17:46:01</t>
  </si>
  <si>
    <t>27.09.2021 18:12:06</t>
  </si>
  <si>
    <t>GÜNEŞLİ KÖK 45-75-M00056_HatBaşıAyırıcı_53135113 M03_53135113</t>
  </si>
  <si>
    <t>27.09.2021 17:50:41</t>
  </si>
  <si>
    <t>27.09.2021 18:55:01</t>
  </si>
  <si>
    <t>27.09.2021 17:53:54</t>
  </si>
  <si>
    <t>27.09.2021 18:24:08</t>
  </si>
  <si>
    <t>M-147 SAKIZLIKOY 35-18-M00147_DAĞITIM TRF M-147 M03_66031086</t>
  </si>
  <si>
    <t>27.09.2021 17:59:04</t>
  </si>
  <si>
    <t>28.09.2021 00:12:03</t>
  </si>
  <si>
    <t>27.09.2021 17:59:18</t>
  </si>
  <si>
    <t>27.09.2021 19:46:46</t>
  </si>
  <si>
    <t>SEYREK TR-2/1 35-28-M00378_953379127_953379127</t>
  </si>
  <si>
    <t>27.09.2021 18:00:00</t>
  </si>
  <si>
    <t>27.09.2021 19:25:30</t>
  </si>
  <si>
    <t>MAHMUTLAR KÖK 45-74-M00354_MAHMUTLAR ESKİ HAT M04_79385656</t>
  </si>
  <si>
    <t>27.09.2021 18:05:03</t>
  </si>
  <si>
    <t>27.09.2021 18:40:18</t>
  </si>
  <si>
    <t>K-4309 35-02-K04309_913436686_913436686</t>
  </si>
  <si>
    <t>27.09.2021 18:13:45</t>
  </si>
  <si>
    <t>27.09.2021 19:50:08</t>
  </si>
  <si>
    <t>TR-2/113 45-83-L00113_A_56384153_56384153</t>
  </si>
  <si>
    <t>27.09.2021 18:22:17</t>
  </si>
  <si>
    <t>27.09.2021 19:23:22</t>
  </si>
  <si>
    <t>FOÇA TR-2 35-23-L00002_42134976_56398193_56398193</t>
  </si>
  <si>
    <t>27.09.2021 18:22:41</t>
  </si>
  <si>
    <t>27.09.2021 20:39:22</t>
  </si>
  <si>
    <t>L-233 AKARCA KÖK 35-14-L00233_L-58 HAVACILAR SİTESİ L03_72202703</t>
  </si>
  <si>
    <t>27.09.2021 18:26:26</t>
  </si>
  <si>
    <t>27.09.2021 18:50:20</t>
  </si>
  <si>
    <t>DM-20/08 45-71-M00419_953244711_953244711</t>
  </si>
  <si>
    <t>27.09.2021 18:28:56</t>
  </si>
  <si>
    <t>27.09.2021 19:30:07</t>
  </si>
  <si>
    <t>DM-2/TR-11 35-22-M00298_A A02_5909090</t>
  </si>
  <si>
    <t>27.09.2021 18:29:00</t>
  </si>
  <si>
    <t>DM-14/05 (TR-14/19) 45-71-M00547_45-71-M00547_2357095</t>
  </si>
  <si>
    <t>27.09.2021 18:44:49</t>
  </si>
  <si>
    <t>27.09.2021 22:02:00</t>
  </si>
  <si>
    <t>27.09.2021 18:46:12</t>
  </si>
  <si>
    <t>27.09.2021 20:36:46</t>
  </si>
  <si>
    <t>L-36 35-14-L00036_956651912_956651912</t>
  </si>
  <si>
    <t>27.09.2021 18:47:00</t>
  </si>
  <si>
    <t>27.09.2021 19:10:45</t>
  </si>
  <si>
    <t>PINARLI TR-1 35-20-M00100_955213225_955213225</t>
  </si>
  <si>
    <t>27.09.2021 18:47:52</t>
  </si>
  <si>
    <t>27.09.2021 19:45:42</t>
  </si>
  <si>
    <t>ÇINARDİBİ TR-1 35-20-M00049_35-20-M00049_61278201</t>
  </si>
  <si>
    <t>27.09.2021 18:53:23</t>
  </si>
  <si>
    <t>27.09.2021 19:57:16</t>
  </si>
  <si>
    <t>PAYAMLI M-6 35-25-M00162_956637217_956637217</t>
  </si>
  <si>
    <t>27.09.2021 19:01:09</t>
  </si>
  <si>
    <t>27.09.2021 23:05:40</t>
  </si>
  <si>
    <t>27.09.2021 19:03:31</t>
  </si>
  <si>
    <t>27.09.2021 22:03:47</t>
  </si>
  <si>
    <t>27.09.2021 19:04:34</t>
  </si>
  <si>
    <t>27.09.2021 20:38:45</t>
  </si>
  <si>
    <t>_B_56405201_56405201</t>
  </si>
  <si>
    <t>27.09.2021 19:14:14</t>
  </si>
  <si>
    <t>27.09.2021 20:21:01</t>
  </si>
  <si>
    <t>MURADİYE TR-1 İSTASYON KABİN 45-71-M00192_953176220_953176220</t>
  </si>
  <si>
    <t>27.09.2021 19:28:22</t>
  </si>
  <si>
    <t>27.09.2021 21:34:38</t>
  </si>
  <si>
    <t>L-280 35-18-L00280_95000137105_95000137105</t>
  </si>
  <si>
    <t>27.09.2021 19:47:33</t>
  </si>
  <si>
    <t>27.09.2021 22:33:33</t>
  </si>
  <si>
    <t>K-1395 35-08-K01395_97667335_97667335</t>
  </si>
  <si>
    <t>27.09.2021 19:48:32</t>
  </si>
  <si>
    <t>27.09.2021 20:45:32</t>
  </si>
  <si>
    <t>M-2125 35-03-M02125_910795047_910795047</t>
  </si>
  <si>
    <t>27.09.2021 19:49:00</t>
  </si>
  <si>
    <t>27.09.2021 21:00:51</t>
  </si>
  <si>
    <t>L-112 OVACIK 35-18-L00112_950439387_950439387</t>
  </si>
  <si>
    <t>27.09.2021 19:56:49</t>
  </si>
  <si>
    <t>27.09.2021 22:22:37</t>
  </si>
  <si>
    <t>27.09.2021 20:07:33</t>
  </si>
  <si>
    <t>27.09.2021 22:06:46</t>
  </si>
  <si>
    <t>DM-12/TR-19 45-72-L00938__72373014_72373014</t>
  </si>
  <si>
    <t>27.09.2021 20:07:54</t>
  </si>
  <si>
    <t>27.09.2021 23:14:32</t>
  </si>
  <si>
    <t>YUKARIKEMER NARLI MAHALLESİ TR 45-78-M00634_DIREK TIPI TRAFO HUCRESI H01_2110048</t>
  </si>
  <si>
    <t>27.09.2021 20:16:00</t>
  </si>
  <si>
    <t>27.09.2021 21:50:18</t>
  </si>
  <si>
    <t>TR-111 35-15-M00111_950367229_950367229</t>
  </si>
  <si>
    <t>27.09.2021 20:20:48</t>
  </si>
  <si>
    <t>27.09.2021 21:47:31</t>
  </si>
  <si>
    <t>TR-6 35-15-M00006_48879888_56407338_56407338</t>
  </si>
  <si>
    <t>27.09.2021 20:31:15</t>
  </si>
  <si>
    <t>27.09.2021 21:09:51</t>
  </si>
  <si>
    <t>27.09.2021 20:32:14</t>
  </si>
  <si>
    <t>27.09.2021 22:18:55</t>
  </si>
  <si>
    <t>K-707 35-04-K00707_TRAFO K03_2097493</t>
  </si>
  <si>
    <t>27.09.2021 20:51:00</t>
  </si>
  <si>
    <t>27.09.2021 21:01:58</t>
  </si>
  <si>
    <t>İLTUR TR-2 35-19-M00434_956688416_956688416</t>
  </si>
  <si>
    <t>27.09.2021 20:53:03</t>
  </si>
  <si>
    <t>27.09.2021 23:53:19</t>
  </si>
  <si>
    <t>BUKET SİTESİ TR-3 35-30-L00134_955311094_955311094</t>
  </si>
  <si>
    <t>27.09.2021 20:58:28</t>
  </si>
  <si>
    <t>27.09.2021 23:58:36</t>
  </si>
  <si>
    <t>SARIGÖL TR-15 KÖK 45-79-M00015_A_56396902_56396902</t>
  </si>
  <si>
    <t>27.09.2021 21:12:20</t>
  </si>
  <si>
    <t>27.09.2021 22:45:45</t>
  </si>
  <si>
    <t>DERBENT İM-DM 45-83-A00004_B.BELEN M14_2097152</t>
  </si>
  <si>
    <t>27.09.2021 21:12:44</t>
  </si>
  <si>
    <t>27.09.2021 22:00:26</t>
  </si>
  <si>
    <t>K-215 35-04-K00215_97454791_97454791</t>
  </si>
  <si>
    <t>27.09.2021 21:31:21</t>
  </si>
  <si>
    <t>27.09.2021 22:27:42</t>
  </si>
  <si>
    <t>KARABURUN TR-14 35-21-L00003_953367408_953367408</t>
  </si>
  <si>
    <t>27.09.2021 21:32:06</t>
  </si>
  <si>
    <t>27.09.2021 23:12:34</t>
  </si>
  <si>
    <t>TR-15 ( M-715) 35-30-M00715_955298056_955298056</t>
  </si>
  <si>
    <t>27.09.2021 21:33:00</t>
  </si>
  <si>
    <t>27.09.2021 22:20:52</t>
  </si>
  <si>
    <t>ŞEYHDAVUTLAR TR-4 KEMİKLİ 45-79-M00121_A_56387154_56387154</t>
  </si>
  <si>
    <t>27.09.2021 21:54:03</t>
  </si>
  <si>
    <t>28.09.2021 00:00:40</t>
  </si>
  <si>
    <t>M-180 DALYAN ARITMA DM 35-18-M00180_M-147 SAKIZLIKOY M04_66030558</t>
  </si>
  <si>
    <t>27.09.2021 22:30:43</t>
  </si>
  <si>
    <t>28.09.2021 00:45:26</t>
  </si>
  <si>
    <t>27.09.2021 22:59:13</t>
  </si>
  <si>
    <t>27.09.2021 23:02:03</t>
  </si>
  <si>
    <t>AKKÖY TR-1 45-83-M00394_A_56399402_56399402</t>
  </si>
  <si>
    <t>28.09.2021 00:02:08</t>
  </si>
  <si>
    <t>28.09.2021 01:20:24</t>
  </si>
  <si>
    <t>AFŞAR TR-8 BARAJ MAH. 45-73-M00787_957830934_957830934</t>
  </si>
  <si>
    <t>28.09.2021 00:15:41</t>
  </si>
  <si>
    <t>28.09.2021 01:19:30</t>
  </si>
  <si>
    <t>KIZILCAAVLU TR-4 35-29-L00574_DIREK TIPI TRAFO HUCRESI H01_2107086</t>
  </si>
  <si>
    <t>28.09.2021 00:17:00</t>
  </si>
  <si>
    <t>28.09.2021 00:47:00</t>
  </si>
  <si>
    <t>FUAR İM 35-01-A00003_ALTINPARK K09_2098231</t>
  </si>
  <si>
    <t>28.09.2021 01:16:58</t>
  </si>
  <si>
    <t>28.09.2021 01:24:09</t>
  </si>
  <si>
    <t>BAHRİBABA İM-DM 35-01-A00014_BAHRİBABA-15/BAHRİBABA-4 K07_60323564</t>
  </si>
  <si>
    <t>28.09.2021 01:20:00</t>
  </si>
  <si>
    <t>28.09.2021 01:38:16</t>
  </si>
  <si>
    <t>EROĞLU TR-4 45-72-L00931_956506893_956506893</t>
  </si>
  <si>
    <t>28.09.2021 02:03:00</t>
  </si>
  <si>
    <t>28.09.2021 06:18:03</t>
  </si>
  <si>
    <t>K-573 35-01-K00573_E 5E_5840724</t>
  </si>
  <si>
    <t>28.09.2021 02:03:57</t>
  </si>
  <si>
    <t>28.09.2021 04:23:16</t>
  </si>
  <si>
    <t>GÖZTEPE İM 35-01-A00004_TR-3 10.5 K09_2047122</t>
  </si>
  <si>
    <t>28.09.2021 02:04:17</t>
  </si>
  <si>
    <t>28.09.2021 02:15:19</t>
  </si>
  <si>
    <t>PAYAMLI M-10 35-25-M00184_956637595_956637595</t>
  </si>
  <si>
    <t>28.09.2021 02:13:05</t>
  </si>
  <si>
    <t>28.09.2021 02:55:28</t>
  </si>
  <si>
    <t>K-660 35-04-K00660_K-661 K01_2099188</t>
  </si>
  <si>
    <t>28.09.2021 03:59:00</t>
  </si>
  <si>
    <t>28.09.2021 04:26:23</t>
  </si>
  <si>
    <t>28.09.2021 04:27:01</t>
  </si>
  <si>
    <t>28.09.2021 08:23:48</t>
  </si>
  <si>
    <t>CABARLAR KÖK 45-75-M00053_HatBaşıAyırıcı_53135630 M02_53135630</t>
  </si>
  <si>
    <t>28.09.2021 04:47:43</t>
  </si>
  <si>
    <t>28.09.2021 04:50:03</t>
  </si>
  <si>
    <t>28.09.2021 05:30:14</t>
  </si>
  <si>
    <t>28.09.2021 05:30:44</t>
  </si>
  <si>
    <t>28.09.2021 05:40:29</t>
  </si>
  <si>
    <t>28.09.2021 07:28:02</t>
  </si>
  <si>
    <t>K-1168 35-01-K01168_E E1_5873284</t>
  </si>
  <si>
    <t>28.09.2021 05:41:46</t>
  </si>
  <si>
    <t>28.09.2021 07:04:02</t>
  </si>
  <si>
    <t>28.09.2021 06:15:14</t>
  </si>
  <si>
    <t>28.09.2021 06:20:40</t>
  </si>
  <si>
    <t>28.09.2021 06:57:33</t>
  </si>
  <si>
    <t>28.09.2021 07:40:03</t>
  </si>
  <si>
    <t>SANCAKLI BOZKÖY KÖK 45-71-M00087_KÖY İÇİ RİNG-2 M04_61320834</t>
  </si>
  <si>
    <t>28.09.2021 07:02:34</t>
  </si>
  <si>
    <t>28.09.2021 08:16:05</t>
  </si>
  <si>
    <t>M-1907 35-02-M01907_A a3b_5886773</t>
  </si>
  <si>
    <t>28.09.2021 07:42:52</t>
  </si>
  <si>
    <t>28.09.2021 12:21:59</t>
  </si>
  <si>
    <t>KASAPLI TR-297 TARIMSAL SULAMA 45-73-M00273_45-73-M00273_2352321</t>
  </si>
  <si>
    <t>28.09.2021 07:49:12</t>
  </si>
  <si>
    <t>28.09.2021 09:00:18</t>
  </si>
  <si>
    <t>ÇIPLAK KÖK 35-29-M00126_YENİÇİFTLİK ENH M09_72189962</t>
  </si>
  <si>
    <t>28.09.2021 07:49:44</t>
  </si>
  <si>
    <t>28.09.2021 09:23:39</t>
  </si>
  <si>
    <t>28.09.2021 07:50:46</t>
  </si>
  <si>
    <t>28.09.2021 08:47:00</t>
  </si>
  <si>
    <t>K-573 35-01-K00573_910272505_910272505</t>
  </si>
  <si>
    <t>28.09.2021 07:52:02</t>
  </si>
  <si>
    <t>28.09.2021 11:57:32</t>
  </si>
  <si>
    <t>TR-1/17 45-72-M00017_49743091_56391681_56391681</t>
  </si>
  <si>
    <t>28.09.2021 08:00:26</t>
  </si>
  <si>
    <t>28.09.2021 10:04:51</t>
  </si>
  <si>
    <t>ÇARIKTEKKE MAH.TR-1 45-73-M00722_945638159_945638159</t>
  </si>
  <si>
    <t>28.09.2021 08:13:06</t>
  </si>
  <si>
    <t>28.09.2021 10:52:18</t>
  </si>
  <si>
    <t>KURTULMUŞ KÖK 45-72-L00080_SARILAR ÇIKIŞI L03_66546764</t>
  </si>
  <si>
    <t>28.09.2021 08:13:44</t>
  </si>
  <si>
    <t>28.09.2021 08:18:00</t>
  </si>
  <si>
    <t>ZEYTİNLİOVA TR-1 KÖK 45-72-L00389_B_56390231_56390231</t>
  </si>
  <si>
    <t>28.09.2021 08:14:28</t>
  </si>
  <si>
    <t>28.09.2021 10:26:53</t>
  </si>
  <si>
    <t>28.09.2021 08:20:06</t>
  </si>
  <si>
    <t>28.09.2021 08:56:21</t>
  </si>
  <si>
    <t>28.09.2021 08:21:04</t>
  </si>
  <si>
    <t>28.09.2021 08:21:24</t>
  </si>
  <si>
    <t>FOÇA TR-65 35-23-L00065_953044512_953044512</t>
  </si>
  <si>
    <t>28.09.2021 08:22:15</t>
  </si>
  <si>
    <t>28.09.2021 09:30:23</t>
  </si>
  <si>
    <t>28.09.2021 08:33:00</t>
  </si>
  <si>
    <t>28.09.2021 09:18:34</t>
  </si>
  <si>
    <t>K-2980 35-01-K02980_35-01-K02980_2368247</t>
  </si>
  <si>
    <t>28.09.2021 08:33:52</t>
  </si>
  <si>
    <t>28.09.2021 12:53:04</t>
  </si>
  <si>
    <t>DEĞİRMENDERE TR-11 35-22-M00164_955282304_955282304</t>
  </si>
  <si>
    <t>28.09.2021 08:39:20</t>
  </si>
  <si>
    <t>28.09.2021 09:42:24</t>
  </si>
  <si>
    <t>DERBENT İM-DM 45-83-A00004_GÜNEY L03_2329811</t>
  </si>
  <si>
    <t>28.09.2021 08:41:44</t>
  </si>
  <si>
    <t>28.09.2021 13:10:00</t>
  </si>
  <si>
    <t>KARABURÇ DAĞKOLU TR-13 35-31-L00271_47942485_56357218_56357218</t>
  </si>
  <si>
    <t>28.09.2021 08:45:00</t>
  </si>
  <si>
    <t>28.09.2021 11:20:58</t>
  </si>
  <si>
    <t>M-204(DM-2/7) 35-09-M00204_M-1531 M03_77815036</t>
  </si>
  <si>
    <t>28.09.2021 09:27:02</t>
  </si>
  <si>
    <t>ŞEHİTLER TR-3 SLM 35-26-L00153_35-26-L00153_2376038</t>
  </si>
  <si>
    <t>28.09.2021 08:47:22</t>
  </si>
  <si>
    <t>28.09.2021 09:23:00</t>
  </si>
  <si>
    <t>M-1856 YAKAKÖY TR-5 35-02-M01856_99567211_99567211</t>
  </si>
  <si>
    <t>28.09.2021 08:47:24</t>
  </si>
  <si>
    <t>28.09.2021 10:10:28</t>
  </si>
  <si>
    <t>28.09.2021 08:47:50</t>
  </si>
  <si>
    <t>28.09.2021 08:53:53</t>
  </si>
  <si>
    <t>L-77 ARDACAN SİTESİ 35-14-L00077_956640352_956640352</t>
  </si>
  <si>
    <t>28.09.2021 08:48:38</t>
  </si>
  <si>
    <t>28.09.2021 15:48:02</t>
  </si>
  <si>
    <t>K-3766 35-04-K03766_A_56378612_56378612</t>
  </si>
  <si>
    <t>28.09.2021 08:49:05</t>
  </si>
  <si>
    <t>28.09.2021 17:10:27</t>
  </si>
  <si>
    <t>K-1560 35-01-K01560_TRAFO K03_2037430</t>
  </si>
  <si>
    <t>28.09.2021 08:50:34</t>
  </si>
  <si>
    <t>28.09.2021 17:25:32</t>
  </si>
  <si>
    <t>M-1921 35-02-M01921_941985701_941985701</t>
  </si>
  <si>
    <t>28.09.2021 08:52:47</t>
  </si>
  <si>
    <t>28.09.2021 10:55:13</t>
  </si>
  <si>
    <t>28.09.2021 08:54:54</t>
  </si>
  <si>
    <t>28.09.2021 09:14:41</t>
  </si>
  <si>
    <t>SARUHANLI TR-17 45-80-M00017_45-80-M00017_2355942</t>
  </si>
  <si>
    <t>28.09.2021 08:55:00</t>
  </si>
  <si>
    <t>28.09.2021 12:25:25</t>
  </si>
  <si>
    <t>K-3673 35-03-K03673_A_56366285_56366285</t>
  </si>
  <si>
    <t>28.09.2021 11:28:24</t>
  </si>
  <si>
    <t>28.09.2021 08:57:08</t>
  </si>
  <si>
    <t>28.09.2021 16:42:18</t>
  </si>
  <si>
    <t>K-488 35-04-K00488__72372852_72372852</t>
  </si>
  <si>
    <t>28.09.2021 08:57:13</t>
  </si>
  <si>
    <t>28.09.2021 09:06:49</t>
  </si>
  <si>
    <t>POLYAK TR-1 35-30-L00132_E_56404145_56404145</t>
  </si>
  <si>
    <t>Ağaç Kesimi</t>
  </si>
  <si>
    <t>28.09.2021 08:59:00</t>
  </si>
  <si>
    <t>28.09.2021 12:40:27</t>
  </si>
  <si>
    <t>TR-17 (M-717) 35-30-M00717_955296691_955296691</t>
  </si>
  <si>
    <t>28.09.2021 09:00:37</t>
  </si>
  <si>
    <t>28.09.2021 12:38:59</t>
  </si>
  <si>
    <t>KUŞÇULAR TR-6 35-19-M00218_DIREK TIPI TRAFO HUCRESI H01_2057920</t>
  </si>
  <si>
    <t>28.09.2021 09:01:35</t>
  </si>
  <si>
    <t>28.09.2021 17:17:35</t>
  </si>
  <si>
    <t>28.09.2021 09:03:53</t>
  </si>
  <si>
    <t>28.09.2021 14:58:03</t>
  </si>
  <si>
    <t>K-1041 35-01-K01041_C 1C_5859119</t>
  </si>
  <si>
    <t>28.09.2021 09:05:13</t>
  </si>
  <si>
    <t>28.09.2021 10:38:03</t>
  </si>
  <si>
    <t>BEREKETLİ TR-3 ÜNLÜBOSTAN 45-79-M00331_C_56407537_56407537</t>
  </si>
  <si>
    <t>28.09.2021 09:05:26</t>
  </si>
  <si>
    <t>28.09.2021 12:59:44</t>
  </si>
  <si>
    <t>28.09.2021 09:05:32</t>
  </si>
  <si>
    <t>28.09.2021 16:59:18</t>
  </si>
  <si>
    <t>28.09.2021 09:06:08</t>
  </si>
  <si>
    <t>28.09.2021 14:58:22</t>
  </si>
  <si>
    <t>BEYLİKLİ TR-3 45-78-M00726_C_56391761_56391761</t>
  </si>
  <si>
    <t>28.09.2021 09:06:52</t>
  </si>
  <si>
    <t>28.09.2021 12:13:07</t>
  </si>
  <si>
    <t>M-115 ARAPTEPESİ TR-1 35-14-M00115_DIREK TIPI TRAFO HUCRESI H01_2093356</t>
  </si>
  <si>
    <t>28.09.2021 09:08:26</t>
  </si>
  <si>
    <t>28.09.2021 11:00:43</t>
  </si>
  <si>
    <t>_A_72635640_72635640</t>
  </si>
  <si>
    <t>28.09.2021 09:10:08</t>
  </si>
  <si>
    <t>28.09.2021 17:01:19</t>
  </si>
  <si>
    <t>KOZBEYLİ TR-1 35-23-M00070_DIREK TIPI TRAFO HUCRESI H01_2048268</t>
  </si>
  <si>
    <t>28.09.2021 09:12:04</t>
  </si>
  <si>
    <t>28.09.2021 17:34:47</t>
  </si>
  <si>
    <t>ÇENİKLER TR-1 35-20-L00284_DIREK TIPI TRAFO HUCRESI H01_2045459</t>
  </si>
  <si>
    <t>28.09.2021 09:12:58</t>
  </si>
  <si>
    <t>28.09.2021 17:50:31</t>
  </si>
  <si>
    <t>K-2012 35-01-K02012_TRAFO K04_2070398</t>
  </si>
  <si>
    <t>28.09.2021 09:19:04</t>
  </si>
  <si>
    <t>28.09.2021 17:16:42</t>
  </si>
  <si>
    <t>K-53 35-04-K00053_B_56383142_56383142</t>
  </si>
  <si>
    <t>28.09.2021 09:19:05</t>
  </si>
  <si>
    <t>28.09.2021 09:46:07</t>
  </si>
  <si>
    <t>M-2558 35-01-M02558_911165322_911165322</t>
  </si>
  <si>
    <t>28.09.2021 09:22:50</t>
  </si>
  <si>
    <t>28.09.2021 13:00:12</t>
  </si>
  <si>
    <t>28.09.2021 09:25:52</t>
  </si>
  <si>
    <t>28.09.2021 14:00:18</t>
  </si>
  <si>
    <t>28.09.2021 09:26:00</t>
  </si>
  <si>
    <t>28.09.2021 15:27:53</t>
  </si>
  <si>
    <t>GELENBE İM 45-76-A00001_HatBaşıAyırıcı_53136532 L12_53136532</t>
  </si>
  <si>
    <t>28.09.2021 09:28:28</t>
  </si>
  <si>
    <t>28.09.2021 10:25:45</t>
  </si>
  <si>
    <t>MENEMEN DM-6/20 35-28-L00091_35-28-L00091_66719642</t>
  </si>
  <si>
    <t>28.09.2021 09:29:03</t>
  </si>
  <si>
    <t>28.09.2021 10:35:37</t>
  </si>
  <si>
    <t>K-1395 35-08-K01395_97658509_97658509</t>
  </si>
  <si>
    <t>28.09.2021 09:30:15</t>
  </si>
  <si>
    <t>28.09.2021 10:57:08</t>
  </si>
  <si>
    <t>TR-51 TORBALI PAZAR YERİ 35-26-M00051_A A02_56421682</t>
  </si>
  <si>
    <t>28.09.2021 09:33:00</t>
  </si>
  <si>
    <t>28.09.2021 10:35:01</t>
  </si>
  <si>
    <t>SEFERİHİSAR İM 35-14-A00002_KÖYLER L09_72378371</t>
  </si>
  <si>
    <t>28.09.2021 09:33:04</t>
  </si>
  <si>
    <t>28.09.2021 10:05:24</t>
  </si>
  <si>
    <t>BAĞYURDU SLM GRB TR-11 35-27-M00727_DIREK TIPI TRAFO HUCRESI H01_2049328</t>
  </si>
  <si>
    <t>28.09.2021 09:33:52</t>
  </si>
  <si>
    <t>28.09.2021 13:26:49</t>
  </si>
  <si>
    <t>28.09.2021 09:41:41</t>
  </si>
  <si>
    <t>28.09.2021 12:20:00</t>
  </si>
  <si>
    <t>M-2908 35-02-M02908_910272549_910272549</t>
  </si>
  <si>
    <t>28.09.2021 09:43:54</t>
  </si>
  <si>
    <t>28.09.2021 12:32:44</t>
  </si>
  <si>
    <t>SARIGÖL TR-15 KÖK 45-79-M00015_B_56396615_56396615</t>
  </si>
  <si>
    <t>28.09.2021 09:44:00</t>
  </si>
  <si>
    <t>28.09.2021 11:57:07</t>
  </si>
  <si>
    <t>BADINCA TR-3 45-73-M00386_C_56392919_56392919</t>
  </si>
  <si>
    <t>28.09.2021 09:48:21</t>
  </si>
  <si>
    <t>28.09.2021 10:52:27</t>
  </si>
  <si>
    <t>KIZILOBA-ERENKÖY TR-2 35-20-L00422_B_56407448_56407448</t>
  </si>
  <si>
    <t>28.09.2021 09:50:00</t>
  </si>
  <si>
    <t>28.09.2021 11:30:19</t>
  </si>
  <si>
    <t>BOZDAĞ TR-4 35-15-L00313_950399417_950399417</t>
  </si>
  <si>
    <t>28.09.2021 09:53:07</t>
  </si>
  <si>
    <t>28.09.2021 11:55:25</t>
  </si>
  <si>
    <t>M-1851 ÇİÇEKLİ TR-2 35-02-M01851_97467573_97467573</t>
  </si>
  <si>
    <t>28.09.2021 09:53:24</t>
  </si>
  <si>
    <t>28.09.2021 10:53:32</t>
  </si>
  <si>
    <t>YUVACALI TR-648 TARIMSAL SULAMA 45-73-M00268_45-73-M00268_2353072</t>
  </si>
  <si>
    <t>28.09.2021 10:02:57</t>
  </si>
  <si>
    <t>28.09.2021 14:36:31</t>
  </si>
  <si>
    <t>TR-29 TARİŞ YANI 35-15-M00029_950350566_950350566</t>
  </si>
  <si>
    <t>28.09.2021 10:03:46</t>
  </si>
  <si>
    <t>28.09.2021 12:12:19</t>
  </si>
  <si>
    <t>TR-127 35-15-M00127_950375147_950375147</t>
  </si>
  <si>
    <t>28.09.2021 10:06:23</t>
  </si>
  <si>
    <t>28.09.2021 18:39:29</t>
  </si>
  <si>
    <t>SEFERİHİSAR İM 35-14-A00002_HatBaşıAyırıcı_53138824 L09_53138824</t>
  </si>
  <si>
    <t>28.09.2021 10:06:52</t>
  </si>
  <si>
    <t>28.09.2021 14:24:08</t>
  </si>
  <si>
    <t>28.09.2021 10:07:54</t>
  </si>
  <si>
    <t>28.09.2021 11:54:04</t>
  </si>
  <si>
    <t>TİRE İM-DM-1 35-29-A00001_ESKİOBA L03_2312347</t>
  </si>
  <si>
    <t>28.09.2021 11:19:11</t>
  </si>
  <si>
    <t>28.09.2021 10:12:48</t>
  </si>
  <si>
    <t>28.09.2021 10:51:54</t>
  </si>
  <si>
    <t>M-2959(YATIRIM REZERVE) 35-04-M02959_F_56359148_56359148</t>
  </si>
  <si>
    <t>28.09.2021 10:13:13</t>
  </si>
  <si>
    <t>28.09.2021 11:08:19</t>
  </si>
  <si>
    <t>M-2959(YATIRIM REZERVE) 35-04-M02959_B_56359436_56359436</t>
  </si>
  <si>
    <t>28.09.2021 10:13:50</t>
  </si>
  <si>
    <t>28.09.2021 11:09:00</t>
  </si>
  <si>
    <t>PAYAMLI M-27 (SAKIZAĞACI KÖK) 35-25-M00188_M-26/M-28/DERYA SİTESİ M02_72070682</t>
  </si>
  <si>
    <t>28.09.2021 10:14:12</t>
  </si>
  <si>
    <t>28.09.2021 12:39:11</t>
  </si>
  <si>
    <t>MURADİYE DM-5/11 45-71-M00232_AKARLAR M13_72091452</t>
  </si>
  <si>
    <t>28.09.2021 10:23:00</t>
  </si>
  <si>
    <t>28.09.2021 11:50:01</t>
  </si>
  <si>
    <t>MORDOĞAN İM 35-21-A00002_GÜLBAHÇE-İYTE-1 M07_2314070</t>
  </si>
  <si>
    <t>28.09.2021 14:04:03</t>
  </si>
  <si>
    <t>K-4311 35-01-K04311_D_56354660_56354660</t>
  </si>
  <si>
    <t>28.09.2021 10:27:00</t>
  </si>
  <si>
    <t>28.09.2021 11:21:05</t>
  </si>
  <si>
    <t>M-452 35-02-M00452_99414506_99414506</t>
  </si>
  <si>
    <t>28.09.2021 10:28:13</t>
  </si>
  <si>
    <t>28.09.2021 13:13:46</t>
  </si>
  <si>
    <t>KURUCUOVA TR-8 35-15-L00249_35-15-L00249_2365157</t>
  </si>
  <si>
    <t>28.09.2021 10:28:33</t>
  </si>
  <si>
    <t>28.09.2021 16:51:48</t>
  </si>
  <si>
    <t>28.09.2021 10:29:45</t>
  </si>
  <si>
    <t>28.09.2021 11:09:25</t>
  </si>
  <si>
    <t>M-326 35-03-M00326_910161008_910161008</t>
  </si>
  <si>
    <t>28.09.2021 10:31:43</t>
  </si>
  <si>
    <t>28.09.2021 13:59:37</t>
  </si>
  <si>
    <t>DM-3/2 35-29-M00101_950344908_950344908</t>
  </si>
  <si>
    <t>28.09.2021 10:35:04</t>
  </si>
  <si>
    <t>28.09.2021 13:02:25</t>
  </si>
  <si>
    <t>IŞIKLAR KÖK 45-73-M00467_BAKLACI M02_67094287</t>
  </si>
  <si>
    <t>28.09.2021 10:39:11</t>
  </si>
  <si>
    <t>28.09.2021 12:44:19</t>
  </si>
  <si>
    <t>NAZARKÖY TR-1 35-27-L00069_A_65510118_65510118</t>
  </si>
  <si>
    <t>28.09.2021 10:43:46</t>
  </si>
  <si>
    <t>28.09.2021 13:18:19</t>
  </si>
  <si>
    <t>M-2380 35-03-M02380_910355149_910355149</t>
  </si>
  <si>
    <t>28.09.2021 10:44:53</t>
  </si>
  <si>
    <t>28.09.2021 12:02:36</t>
  </si>
  <si>
    <t>L-400 35-18-L00400_950451014_950451014</t>
  </si>
  <si>
    <t>28.09.2021 10:46:24</t>
  </si>
  <si>
    <t>SOMA TR-2/1 45-82-M00082_DAĞITIM TRAFOSU M04_72178217</t>
  </si>
  <si>
    <t>28.09.2021 10:52:09</t>
  </si>
  <si>
    <t>28.09.2021 11:23:49</t>
  </si>
  <si>
    <t>AZİZTEPE ÇAM MAH. TR-1 45-73-M00211_45-73-M00211_2353611</t>
  </si>
  <si>
    <t>28.09.2021 10:55:24</t>
  </si>
  <si>
    <t>28.09.2021 12:24:07</t>
  </si>
  <si>
    <t>GÖRECE TR-1 35-22-M00841_955262861_955262861</t>
  </si>
  <si>
    <t>28.09.2021 11:04:17</t>
  </si>
  <si>
    <t>28.09.2021 14:22:47</t>
  </si>
  <si>
    <t>M-1335 KAYADİBİ KÖK 35-02-M01335_M-640 TRT ÇIKIŞI M03_2118176</t>
  </si>
  <si>
    <t>28.09.2021 11:06:39</t>
  </si>
  <si>
    <t>28.09.2021 11:36:28</t>
  </si>
  <si>
    <t>KAYMAKÇI TR-36 35-15-L00230_B_56361799_56361799</t>
  </si>
  <si>
    <t>28.09.2021 11:10:33</t>
  </si>
  <si>
    <t>28.09.2021 14:30:35</t>
  </si>
  <si>
    <t>28.09.2021 11:13:27</t>
  </si>
  <si>
    <t>28.09.2021 14:48:41</t>
  </si>
  <si>
    <t>28.09.2021 11:14:04</t>
  </si>
  <si>
    <t>28.09.2021 11:14:44</t>
  </si>
  <si>
    <t>KARABURUN GIS TM 35-19-A00008_EĞLENHOCA M04_2072605</t>
  </si>
  <si>
    <t>28.09.2021 11:24:29</t>
  </si>
  <si>
    <t>28.09.2021 15:44:08</t>
  </si>
  <si>
    <t>GÜNSONU GES ÖZEL TR 35-29-L00726Ö_ L01_41910970</t>
  </si>
  <si>
    <t>28.09.2021 11:25:00</t>
  </si>
  <si>
    <t>28.09.2021 14:18:07</t>
  </si>
  <si>
    <t>GÜNEŞLİ KÖK 45-75-M00056_HatBaşıAyırıcı_53135624 M03_53135624</t>
  </si>
  <si>
    <t>28.09.2021 11:33:17</t>
  </si>
  <si>
    <t>28.09.2021 15:16:08</t>
  </si>
  <si>
    <t>L-12 BALLI KUYU 35-14-L00012_956639679_956639679</t>
  </si>
  <si>
    <t>28.09.2021 11:37:22</t>
  </si>
  <si>
    <t>28.09.2021 15:56:48</t>
  </si>
  <si>
    <t>28.09.2021 11:37:44</t>
  </si>
  <si>
    <t>28.09.2021 13:06:23</t>
  </si>
  <si>
    <t>M-1745 35-02-M01745_99439907_99439907</t>
  </si>
  <si>
    <t>28.09.2021 11:39:10</t>
  </si>
  <si>
    <t>28.09.2021 13:34:28</t>
  </si>
  <si>
    <t>TURGUTALP TR-1 45-82-M00051_DAĞITIM TRAFOSU M06_72191207</t>
  </si>
  <si>
    <t>28.09.2021 11:39:46</t>
  </si>
  <si>
    <t>28.09.2021 12:03:42</t>
  </si>
  <si>
    <t>SİNİRLİ TR-1 45-83-M00459_C_56401731_56401731</t>
  </si>
  <si>
    <t>28.09.2021 11:43:00</t>
  </si>
  <si>
    <t>28.09.2021 13:35:29</t>
  </si>
  <si>
    <t>SAĞANCI TR-1 35-16-L00264_953343632_953343632</t>
  </si>
  <si>
    <t>28.09.2021 11:47:05</t>
  </si>
  <si>
    <t>28.09.2021 12:58:57</t>
  </si>
  <si>
    <t>K-4734 35-07-K04734_35-07-K04734_66860049</t>
  </si>
  <si>
    <t>28.09.2021 11:51:00</t>
  </si>
  <si>
    <t>28.09.2021 12:53:56</t>
  </si>
  <si>
    <t>K-4494 35-03-K04494_95000515130_95000515130</t>
  </si>
  <si>
    <t>28.09.2021 11:56:29</t>
  </si>
  <si>
    <t>28.09.2021 19:34:42</t>
  </si>
  <si>
    <t>28.09.2021 11:58:03</t>
  </si>
  <si>
    <t>TR-2/52 45-72-L00052_956533101_956533101</t>
  </si>
  <si>
    <t>28.09.2021 12:03:01</t>
  </si>
  <si>
    <t>28.09.2021 14:36:10</t>
  </si>
  <si>
    <t>BURUNCUK TR-2 35-28-M00776_953381517_953381517</t>
  </si>
  <si>
    <t>28.09.2021 12:05:42</t>
  </si>
  <si>
    <t>28.09.2021 18:05:19</t>
  </si>
  <si>
    <t>L-23 ESKİ POSTANE ÖNÜ 35-14-L00023_956658602_956658602</t>
  </si>
  <si>
    <t>28.09.2021 12:45:00</t>
  </si>
  <si>
    <t>28.09.2021 13:36:43</t>
  </si>
  <si>
    <t>DM-1/TR-12 (TR-58) ALPKENT 35-26-M00058_948141456_948141456</t>
  </si>
  <si>
    <t>28.09.2021 12:53:09</t>
  </si>
  <si>
    <t>28.09.2021 16:59:51</t>
  </si>
  <si>
    <t>28.09.2021 13:01:00</t>
  </si>
  <si>
    <t>28.09.2021 14:45:54</t>
  </si>
  <si>
    <t>M-1625 35-02-M01625_913402087_913402087</t>
  </si>
  <si>
    <t>28.09.2021 13:05:00</t>
  </si>
  <si>
    <t>28.09.2021 13:35:38</t>
  </si>
  <si>
    <t>OCAKLI TR-6 35-15-L00780_950372610_950372610</t>
  </si>
  <si>
    <t>28.09.2021 13:07:51</t>
  </si>
  <si>
    <t>28.09.2021 17:55:17</t>
  </si>
  <si>
    <t>KINIK TR 4 35-24-L00004_955230375_955230375</t>
  </si>
  <si>
    <t>28.09.2021 13:13:20</t>
  </si>
  <si>
    <t>28.09.2021 14:18:16</t>
  </si>
  <si>
    <t>TİRE DM-2 35-29-M00002_DM-1/23 M16_2312847</t>
  </si>
  <si>
    <t>28.09.2021 13:18:34</t>
  </si>
  <si>
    <t>28.09.2021 15:28:45</t>
  </si>
  <si>
    <t>TR-93 MELTEM SİTESİ 35-19-L00093_956691726_956691726</t>
  </si>
  <si>
    <t>28.09.2021 13:20:08</t>
  </si>
  <si>
    <t>28.09.2021 15:12:52</t>
  </si>
  <si>
    <t>28.09.2021 13:25:22</t>
  </si>
  <si>
    <t>28.09.2021 15:39:33</t>
  </si>
  <si>
    <t>DERBENT İM-DM 45-83-A00004_GÜNEY L03_2097295</t>
  </si>
  <si>
    <t>28.09.2021 13:26:51</t>
  </si>
  <si>
    <t>28.09.2021 18:51:33</t>
  </si>
  <si>
    <t>K-570 35-01-K00570_911103016_911103016</t>
  </si>
  <si>
    <t>28.09.2021 13:27:07</t>
  </si>
  <si>
    <t>28.09.2021 16:23:26</t>
  </si>
  <si>
    <t>ASARLIK DM-3/8 35-28-M00175_953378459_953378459</t>
  </si>
  <si>
    <t>28.09.2021 13:36:06</t>
  </si>
  <si>
    <t>28.09.2021 18:34:03</t>
  </si>
  <si>
    <t>ORTA MAHALLE M-10 35-25-M00108_955254561_955254561</t>
  </si>
  <si>
    <t>28.09.2021 13:41:33</t>
  </si>
  <si>
    <t>28.09.2021 14:48:43</t>
  </si>
  <si>
    <t>K-4042 35-02-K04042_910101562_910101562</t>
  </si>
  <si>
    <t>28.09.2021 13:43:37</t>
  </si>
  <si>
    <t>28.09.2021 20:21:51</t>
  </si>
  <si>
    <t>K-1657 35-02-K01657_D_56382074_56382074</t>
  </si>
  <si>
    <t>28.09.2021 13:44:06</t>
  </si>
  <si>
    <t>28.09.2021 14:47:11</t>
  </si>
  <si>
    <t>DM-1/73 35-29-M00073_950338816_950338816</t>
  </si>
  <si>
    <t>28.09.2021 13:51:33</t>
  </si>
  <si>
    <t>28.09.2021 17:38:50</t>
  </si>
  <si>
    <t>DM-3/TR-18 35-22-M00077_955260644_955260644</t>
  </si>
  <si>
    <t>28.09.2021 14:14:24</t>
  </si>
  <si>
    <t>28.09.2021 17:06:20</t>
  </si>
  <si>
    <t>YAŞAR SUHAN 35-26-L00073_956630765_956630765</t>
  </si>
  <si>
    <t>28.09.2021 14:21:37</t>
  </si>
  <si>
    <t>28.09.2021 15:30:54</t>
  </si>
  <si>
    <t>SELİMŞAHLAR TR-7 45-71-M01294_953202222_953202222</t>
  </si>
  <si>
    <t>28.09.2021 14:22:27</t>
  </si>
  <si>
    <t>28.09.2021 15:47:45</t>
  </si>
  <si>
    <t>28.09.2021 14:25:44</t>
  </si>
  <si>
    <t>28.09.2021 14:41:41</t>
  </si>
  <si>
    <t>28.09.2021 14:26:27</t>
  </si>
  <si>
    <t>28.09.2021 15:06:02</t>
  </si>
  <si>
    <t>KABAZLI TR-2 45-78-M00679_49290076_56407480_56407480</t>
  </si>
  <si>
    <t>28.09.2021 14:28:55</t>
  </si>
  <si>
    <t>28.09.2021 15:57:00</t>
  </si>
  <si>
    <t>YEŞİLYURT TR-1 35-27-M01046_966497250_966497250</t>
  </si>
  <si>
    <t>28.09.2021 14:31:52</t>
  </si>
  <si>
    <t>28.09.2021 18:05:43</t>
  </si>
  <si>
    <t>M-2356 35-01-M02356_B_56373896_56373896</t>
  </si>
  <si>
    <t>28.09.2021 14:32:32</t>
  </si>
  <si>
    <t>28.09.2021 15:13:27</t>
  </si>
  <si>
    <t>SÜLEYMANLI TR-1 35-28-M00292_953373514_953373514</t>
  </si>
  <si>
    <t>28.09.2021 14:33:41</t>
  </si>
  <si>
    <t>28.09.2021 15:44:38</t>
  </si>
  <si>
    <t>L-427 35-18-L00427_7305059_56368101_56368101</t>
  </si>
  <si>
    <t>28.09.2021 14:41:44</t>
  </si>
  <si>
    <t>28.09.2021 17:47:28</t>
  </si>
  <si>
    <t>M-488 35-02-M00488_35-02-M00488_2351873</t>
  </si>
  <si>
    <t>28.09.2021 14:43:36</t>
  </si>
  <si>
    <t>28.09.2021 17:15:34</t>
  </si>
  <si>
    <t>DM-20/10 45-71-M00418_D D01_60592694</t>
  </si>
  <si>
    <t>28.09.2021 14:45:45</t>
  </si>
  <si>
    <t>28.09.2021 20:07:11</t>
  </si>
  <si>
    <t>M-427 35-02-M00427_962730485_962730485</t>
  </si>
  <si>
    <t>28.09.2021 14:49:01</t>
  </si>
  <si>
    <t>28.09.2021 16:15:23</t>
  </si>
  <si>
    <t>M-1335 KAYADİBİ KÖK 35-02-M01335_M-2625 M07_72281512</t>
  </si>
  <si>
    <t>28.09.2021 14:54:08</t>
  </si>
  <si>
    <t>28.09.2021 19:01:42</t>
  </si>
  <si>
    <t>KAYMAKÇI TR-36 35-15-L00230_950406138_950406138</t>
  </si>
  <si>
    <t>28.09.2021 14:58:20</t>
  </si>
  <si>
    <t>28.09.2021 17:48:05</t>
  </si>
  <si>
    <t>K-2316 35-04-K02316_F_56366545_56366545</t>
  </si>
  <si>
    <t>28.09.2021 14:59:33</t>
  </si>
  <si>
    <t>28.09.2021 19:55:25</t>
  </si>
  <si>
    <t>28.09.2021 15:04:16</t>
  </si>
  <si>
    <t>28.09.2021 16:47:33</t>
  </si>
  <si>
    <t>L-455 35-18-L00455_950456116_950456116</t>
  </si>
  <si>
    <t>28.09.2021 15:12:13</t>
  </si>
  <si>
    <t>28.09.2021 18:44:55</t>
  </si>
  <si>
    <t>ÇUKURALTI M-38 35-25-M00079_C_56372425_56372425</t>
  </si>
  <si>
    <t>28.09.2021 15:13:00</t>
  </si>
  <si>
    <t>28.09.2021 15:55:07</t>
  </si>
  <si>
    <t>K-4001 35-01-K04001_910466781_910466781</t>
  </si>
  <si>
    <t>28.09.2021 15:15:56</t>
  </si>
  <si>
    <t>28.09.2021 21:27:43</t>
  </si>
  <si>
    <t>M-1028 35-04-M01028_A_56379599_56379599</t>
  </si>
  <si>
    <t>28.09.2021 15:16:11</t>
  </si>
  <si>
    <t>28.09.2021 17:19:44</t>
  </si>
  <si>
    <t>M-2441 35-04-M02441_99382163_99382163</t>
  </si>
  <si>
    <t>28.09.2021 15:35:23</t>
  </si>
  <si>
    <t>28.09.2021 21:25:28</t>
  </si>
  <si>
    <t>28.09.2021 15:37:14</t>
  </si>
  <si>
    <t>28.09.2021 15:44:04</t>
  </si>
  <si>
    <t>TR-44 (DM-5/TR-12) ALPKENT 35-26-M00044_956617159_956617159</t>
  </si>
  <si>
    <t>28.09.2021 15:39:20</t>
  </si>
  <si>
    <t>28.09.2021 16:56:19</t>
  </si>
  <si>
    <t>KUŞÇULAR TR-12 35-19-M00266_35-19-M00266_2347642</t>
  </si>
  <si>
    <t>28.09.2021 15:43:48</t>
  </si>
  <si>
    <t>28.09.2021 16:04:00</t>
  </si>
  <si>
    <t>TR-45 45-77-L00045_B_56395792_56395792</t>
  </si>
  <si>
    <t>28.09.2021 15:51:22</t>
  </si>
  <si>
    <t>28.09.2021 16:31:52</t>
  </si>
  <si>
    <t>M-531 KAVAKLIDERE KÖK 35-02-M00531_M-530 / M529 M11_72200151</t>
  </si>
  <si>
    <t>28.09.2021 15:54:49</t>
  </si>
  <si>
    <t>28.09.2021 18:19:38</t>
  </si>
  <si>
    <t>BUKET SİTESİ TR-3 35-30-L00134_955311092_955311092</t>
  </si>
  <si>
    <t>28.09.2021 15:55:03</t>
  </si>
  <si>
    <t>28.09.2021 18:27:32</t>
  </si>
  <si>
    <t>M-1016 35-03-M01016_910199179_910199179</t>
  </si>
  <si>
    <t>28.09.2021 15:56:54</t>
  </si>
  <si>
    <t>28.09.2021 17:17:36</t>
  </si>
  <si>
    <t>TR-18 (M-718) 35-30-M00718_955298102_955298102</t>
  </si>
  <si>
    <t>28.09.2021 16:00:55</t>
  </si>
  <si>
    <t>28.09.2021 18:21:21</t>
  </si>
  <si>
    <t>28.09.2021 16:03:15</t>
  </si>
  <si>
    <t>28.09.2021 17:16:50</t>
  </si>
  <si>
    <t>ÇELTİKÇİ TR-1 35-16-M00076_953321009_953321009</t>
  </si>
  <si>
    <t>28.09.2021 16:03:17</t>
  </si>
  <si>
    <t>28.09.2021 17:24:34</t>
  </si>
  <si>
    <t>K-4778 35-04-K04778_99468443_99468443</t>
  </si>
  <si>
    <t>28.09.2021 16:11:23</t>
  </si>
  <si>
    <t>28.09.2021 19:00:38</t>
  </si>
  <si>
    <t>28.09.2021 16:13:52</t>
  </si>
  <si>
    <t>28.09.2021 16:23:20</t>
  </si>
  <si>
    <t>KAYACIK KÖK 45-75-M00065_KAYACIK KÖY M02_2324685</t>
  </si>
  <si>
    <t>28.09.2021 16:22:46</t>
  </si>
  <si>
    <t>28.09.2021 19:06:04</t>
  </si>
  <si>
    <t>28.09.2021 16:23:28</t>
  </si>
  <si>
    <t>28.09.2021 18:28:52</t>
  </si>
  <si>
    <t>EĞERCİ TR-3 35-26-L00207_11828324_56358660_56358660</t>
  </si>
  <si>
    <t>28.09.2021 16:33:00</t>
  </si>
  <si>
    <t>28.09.2021 17:07:22</t>
  </si>
  <si>
    <t>M-3122 35-10-M03122_98134265_98134265</t>
  </si>
  <si>
    <t>28.09.2021 16:34:40</t>
  </si>
  <si>
    <t>28.09.2021 22:00:54</t>
  </si>
  <si>
    <t>28.09.2021 16:38:09</t>
  </si>
  <si>
    <t>28.09.2021 19:04:00</t>
  </si>
  <si>
    <t>K-2997 35-03-K02997_910192718_910192718</t>
  </si>
  <si>
    <t>28.09.2021 16:38:13</t>
  </si>
  <si>
    <t>28.09.2021 19:05:42</t>
  </si>
  <si>
    <t>MORDOĞAN TR-38 35-21-L00165_961481817_961481817</t>
  </si>
  <si>
    <t>28.09.2021 16:41:42</t>
  </si>
  <si>
    <t>28.09.2021 19:23:28</t>
  </si>
  <si>
    <t>L-424 AKTAŞ MARKET 35-18-L00424_950459999_950459999</t>
  </si>
  <si>
    <t>28.09.2021 16:43:15</t>
  </si>
  <si>
    <t>28.09.2021 17:20:42</t>
  </si>
  <si>
    <t>TR-81 35-30-L00081_955316043_955316043</t>
  </si>
  <si>
    <t>28.09.2021 16:46:22</t>
  </si>
  <si>
    <t>28.09.2021 19:17:48</t>
  </si>
  <si>
    <t>28.09.2021 16:46:35</t>
  </si>
  <si>
    <t>28.09.2021 18:14:30</t>
  </si>
  <si>
    <t>28.09.2021 16:46:36</t>
  </si>
  <si>
    <t>28.09.2021 17:19:07</t>
  </si>
  <si>
    <t>DM-2/43 35-26-M01149_956626825_956626825</t>
  </si>
  <si>
    <t>28.09.2021 16:52:12</t>
  </si>
  <si>
    <t>28.09.2021 18:28:32</t>
  </si>
  <si>
    <t>28.09.2021 16:52:55</t>
  </si>
  <si>
    <t>28.09.2021 19:47:05</t>
  </si>
  <si>
    <t>GRUPKENT KÖK 35-30-M00200_DİKİLİ İM 34,5 M04_72066253</t>
  </si>
  <si>
    <t>28.09.2021 16:57:06</t>
  </si>
  <si>
    <t>28.09.2021 17:02:00</t>
  </si>
  <si>
    <t>28.09.2021 16:57:49</t>
  </si>
  <si>
    <t>28.09.2021 18:09:43</t>
  </si>
  <si>
    <t>DURASILLI TR-1 KÖK 45-78-M01114_TR-2 M04_2328783</t>
  </si>
  <si>
    <t>28.09.2021 17:02:56</t>
  </si>
  <si>
    <t>28.09.2021 17:42:13</t>
  </si>
  <si>
    <t>PAYAMLI M-19 35-25-M00172__72374034_72374034</t>
  </si>
  <si>
    <t>28.09.2021 17:03:15</t>
  </si>
  <si>
    <t>28.09.2021 18:34:37</t>
  </si>
  <si>
    <t>MURADİYE TR 2/A 45-71-M00201_953220940_953220940</t>
  </si>
  <si>
    <t>28.09.2021 17:06:12</t>
  </si>
  <si>
    <t>28.09.2021 22:02:56</t>
  </si>
  <si>
    <t>TR-112 KAVAKDERE 35-14-M00112_95000060996_95000060996</t>
  </si>
  <si>
    <t>28.09.2021 17:08:53</t>
  </si>
  <si>
    <t>28.09.2021 19:56:46</t>
  </si>
  <si>
    <t>TR-4 (M-704) 35-30-M00704_955327568_955327568</t>
  </si>
  <si>
    <t>28.09.2021 17:14:37</t>
  </si>
  <si>
    <t>28.09.2021 18:54:14</t>
  </si>
  <si>
    <t>28.09.2021 17:14:46</t>
  </si>
  <si>
    <t>28.09.2021 17:15:08</t>
  </si>
  <si>
    <t>KARAYENİCE TR-1 45-71-M01506_A_56395560_56395560</t>
  </si>
  <si>
    <t>28.09.2021 17:15:15</t>
  </si>
  <si>
    <t>28.09.2021 20:35:17</t>
  </si>
  <si>
    <t>K-1141 35-04-K01141_DIREK TIPI TRAFO HUCRESI H01_2065374</t>
  </si>
  <si>
    <t>28.09.2021 17:21:00</t>
  </si>
  <si>
    <t>28.09.2021 20:55:40</t>
  </si>
  <si>
    <t>28.09.2021 17:21:16</t>
  </si>
  <si>
    <t>28.09.2021 17:52:18</t>
  </si>
  <si>
    <t>L-266 35-18-L00266_A_56369139_56369139</t>
  </si>
  <si>
    <t>28.09.2021 17:23:17</t>
  </si>
  <si>
    <t>28.09.2021 19:47:50</t>
  </si>
  <si>
    <t>TR-2/87-1 45-83-L00133_955142656_955142656</t>
  </si>
  <si>
    <t>28.09.2021 17:24:12</t>
  </si>
  <si>
    <t>28.09.2021 19:33:13</t>
  </si>
  <si>
    <t>K-2314 35-03-K02314_98731490_98731490</t>
  </si>
  <si>
    <t>28.09.2021 17:26:12</t>
  </si>
  <si>
    <t>28.09.2021 21:35:58</t>
  </si>
  <si>
    <t>KARAVELİLER TR-2 (ULUPINAR) 45-72-L00967__72373574_72373574</t>
  </si>
  <si>
    <t>28.09.2021 17:26:56</t>
  </si>
  <si>
    <t>28.09.2021 20:40:51</t>
  </si>
  <si>
    <t>28.09.2021 17:37:56</t>
  </si>
  <si>
    <t>28.09.2021 17:38:26</t>
  </si>
  <si>
    <t>L-217 35-18-L00217_950464224_950464224</t>
  </si>
  <si>
    <t>28.09.2021 17:40:04</t>
  </si>
  <si>
    <t>28.09.2021 19:16:36</t>
  </si>
  <si>
    <t>_8671928_56376001_56376001</t>
  </si>
  <si>
    <t>28.09.2021 17:45:01</t>
  </si>
  <si>
    <t>28.09.2021 18:41:26</t>
  </si>
  <si>
    <t>TR-2/99 45-83-M00779_955150097_955150097</t>
  </si>
  <si>
    <t>28.09.2021 17:45:38</t>
  </si>
  <si>
    <t>28.09.2021 18:49:26</t>
  </si>
  <si>
    <t>ÇINARLIKUYU KÖK 45-71-M00188_HatBaşıAyırıcı_53137186 M02_53137186</t>
  </si>
  <si>
    <t>28.09.2021 17:46:06</t>
  </si>
  <si>
    <t>28.09.2021 17:55:00</t>
  </si>
  <si>
    <t>AKÖREN TR-19 KÖK 45-78-M00974_HatBaşıAyırıcı_53139500 M04_53139500</t>
  </si>
  <si>
    <t>28.09.2021 17:54:25</t>
  </si>
  <si>
    <t>28.09.2021 20:07:39</t>
  </si>
  <si>
    <t>K-885 35-04-K00885_99732862_99732862</t>
  </si>
  <si>
    <t>28.09.2021 17:55:07</t>
  </si>
  <si>
    <t>28.09.2021 22:12:19</t>
  </si>
  <si>
    <t>ŞEMİKLER TM 35-04-A00003_ŞEMİKLER-8 K33_2312123</t>
  </si>
  <si>
    <t>28.09.2021 17:56:00</t>
  </si>
  <si>
    <t>28.09.2021 19:24:26</t>
  </si>
  <si>
    <t>SUDELİĞİ KÖK 45-72-L00111_HatBaşıAyırıcı_53140494 L04_53140494</t>
  </si>
  <si>
    <t>28.09.2021 17:57:18</t>
  </si>
  <si>
    <t>28.09.2021 19:04:18</t>
  </si>
  <si>
    <t>28.09.2021 18:07:58</t>
  </si>
  <si>
    <t>28.09.2021 18:42:00</t>
  </si>
  <si>
    <t>MURADİYE TR-4/1 45-71-M02426_95000474193_95000474193</t>
  </si>
  <si>
    <t>28.09.2021 18:08:23</t>
  </si>
  <si>
    <t>28.09.2021 21:30:55</t>
  </si>
  <si>
    <t>DM-8/5 45-71-M02257_953240339_953240339</t>
  </si>
  <si>
    <t>28.09.2021 18:08:39</t>
  </si>
  <si>
    <t>28.09.2021 21:04:06</t>
  </si>
  <si>
    <t>TR-2 45-78-L00002_953264642_953264642</t>
  </si>
  <si>
    <t>28.09.2021 18:10:23</t>
  </si>
  <si>
    <t>28.09.2021 19:31:37</t>
  </si>
  <si>
    <t>M-21 HAMAM ALANI 35-14-M00021_956657475_956657475</t>
  </si>
  <si>
    <t>28.09.2021 18:28:18</t>
  </si>
  <si>
    <t>28.09.2021 21:27:51</t>
  </si>
  <si>
    <t>AŞAĞIKIRIKLAR DM 35-16-M00448_HatBaşıAyırıcı_53140614 M11_53140614</t>
  </si>
  <si>
    <t>28.09.2021 18:28:19</t>
  </si>
  <si>
    <t>28.09.2021 22:34:40</t>
  </si>
  <si>
    <t>K-1930 35-09-K01930_K-1932 K03_47725239</t>
  </si>
  <si>
    <t>28.09.2021 18:29:56</t>
  </si>
  <si>
    <t>28.09.2021 18:49:42</t>
  </si>
  <si>
    <t>YUKARI ÇOBANİSA TR-1 45-71-M00626_953214597_953214597</t>
  </si>
  <si>
    <t>28.09.2021 18:35:09</t>
  </si>
  <si>
    <t>28.09.2021 23:32:37</t>
  </si>
  <si>
    <t>SARAYCIK YOLÜSTÜ TR-2 45-86-M00222_A_56405311_56405311</t>
  </si>
  <si>
    <t>28.09.2021 18:41:47</t>
  </si>
  <si>
    <t>28.09.2021 20:27:31</t>
  </si>
  <si>
    <t>DM-12/13 45-72-L00064_956513856_956513856</t>
  </si>
  <si>
    <t>28.09.2021 18:43:00</t>
  </si>
  <si>
    <t>28.09.2021 20:25:15</t>
  </si>
  <si>
    <t>TR-138 35-16-L00138_C_56352872_56352872</t>
  </si>
  <si>
    <t>28.09.2021 18:49:19</t>
  </si>
  <si>
    <t>28.09.2021 20:52:44</t>
  </si>
  <si>
    <t>K-1932 35-09-K01932_K-3384 K02_45353604</t>
  </si>
  <si>
    <t>28.09.2021 18:49:41</t>
  </si>
  <si>
    <t>28.09.2021 19:34:11</t>
  </si>
  <si>
    <t>ÇEPNİDERE TR-3 45-83-L00223_955163590_955163590</t>
  </si>
  <si>
    <t>28.09.2021 19:01:40</t>
  </si>
  <si>
    <t>28.09.2021 21:43:05</t>
  </si>
  <si>
    <t>DM06/TR06 45-73-M00066_45-73-M00066_66879596</t>
  </si>
  <si>
    <t>28.09.2021 19:11:46</t>
  </si>
  <si>
    <t>28.09.2021 21:11:40</t>
  </si>
  <si>
    <t>ÜÇPINAR TR-2 45-71-M00187_A_56364086_56364086</t>
  </si>
  <si>
    <t>28.09.2021 19:12:49</t>
  </si>
  <si>
    <t>28.09.2021 21:04:03</t>
  </si>
  <si>
    <t>DM-14/3B 45-71-M02250_966748102_966748102</t>
  </si>
  <si>
    <t>28.09.2021 19:18:52</t>
  </si>
  <si>
    <t>28.09.2021 20:47:52</t>
  </si>
  <si>
    <t>K-3385 35-04-K03385_K-3169 K02_2118349</t>
  </si>
  <si>
    <t>28.09.2021 19:24:19</t>
  </si>
  <si>
    <t>28.09.2021 19:56:39</t>
  </si>
  <si>
    <t>ÖDEMİŞ İM 35-15-A00001_YENİCEKÖY L24_2062526</t>
  </si>
  <si>
    <t>28.09.2021 19:34:04</t>
  </si>
  <si>
    <t>28.09.2021 21:24:09</t>
  </si>
  <si>
    <t>DM-2/21 45-72-M00611_956481167_956481167</t>
  </si>
  <si>
    <t>28.09.2021 19:36:45</t>
  </si>
  <si>
    <t>28.09.2021 21:41:18</t>
  </si>
  <si>
    <t>DM-2/4 35-18-L00590_950454199_950454199</t>
  </si>
  <si>
    <t>28.09.2021 19:54:35</t>
  </si>
  <si>
    <t>28.09.2021 22:37:14</t>
  </si>
  <si>
    <t>K-2456 35-04-K02456_K-1091 K02_49901845</t>
  </si>
  <si>
    <t>28.09.2021 19:56:09</t>
  </si>
  <si>
    <t>28.09.2021 20:10:49</t>
  </si>
  <si>
    <t>AYKENT-90 KONUTLARI TR 35-21-L00126_950011174_950011174</t>
  </si>
  <si>
    <t>28.09.2021 19:56:11</t>
  </si>
  <si>
    <t>28.09.2021 21:19:52</t>
  </si>
  <si>
    <t>KARAÇAM TR-1 45-82-M00176_A_56402558_56402558</t>
  </si>
  <si>
    <t>28.09.2021 20:17:42</t>
  </si>
  <si>
    <t>28.09.2021 22:53:55</t>
  </si>
  <si>
    <t>PELİTALAN TR-2 45-71-M01571_953205598_953205598</t>
  </si>
  <si>
    <t>28.09.2021 20:41:10</t>
  </si>
  <si>
    <t>29.09.2021 02:23:02</t>
  </si>
  <si>
    <t>ALİBEYLİ TR-5 45-80-M00087_956548106_956548106</t>
  </si>
  <si>
    <t>28.09.2021 21:05:18</t>
  </si>
  <si>
    <t>28.09.2021 22:36:50</t>
  </si>
  <si>
    <t>28.09.2021 21:13:36</t>
  </si>
  <si>
    <t>28.09.2021 21:39:28</t>
  </si>
  <si>
    <t>OSMANLAR TR-1 35-20-M00040_35-20-M00040_2355655</t>
  </si>
  <si>
    <t>28.09.2021 21:25:00</t>
  </si>
  <si>
    <t>28.09.2021 21:40:16</t>
  </si>
  <si>
    <t>28.09.2021 21:40:00</t>
  </si>
  <si>
    <t>28.09.2021 22:19:00</t>
  </si>
  <si>
    <t>AŞAĞIKIRIKLAR DM 35-16-M00448_YENİKENT SULAMA M11_2115986</t>
  </si>
  <si>
    <t>28.09.2021 22:04:37</t>
  </si>
  <si>
    <t>28.09.2021 22:25:16</t>
  </si>
  <si>
    <t>28.09.2021 22:22:08</t>
  </si>
  <si>
    <t>28.09.2021 22:55:00</t>
  </si>
  <si>
    <t>K-1067 35-04-K01067_99784990_99784990</t>
  </si>
  <si>
    <t>28.09.2021 22:22:09</t>
  </si>
  <si>
    <t>29.09.2021 00:06:29</t>
  </si>
  <si>
    <t>PAŞATIMARI TARIMSAL SULAMA TR-4 45-83-M00246_48140649_56396317_56396317</t>
  </si>
  <si>
    <t>28.09.2021 22:31:45</t>
  </si>
  <si>
    <t>28.09.2021 23:50:36</t>
  </si>
  <si>
    <t>GÖZTEPE İM 35-01-A00004_TR-3 10.5 K09_2304004</t>
  </si>
  <si>
    <t>29.09.2021 00:39:00</t>
  </si>
  <si>
    <t>29.09.2021 00:45:48</t>
  </si>
  <si>
    <t>TR-7 DEPREM KONUTLARI 35-19-L00007_5847425_56394181_56394181</t>
  </si>
  <si>
    <t>29.09.2021 00:39:41</t>
  </si>
  <si>
    <t>29.09.2021 01:20:42</t>
  </si>
  <si>
    <t>HARMANDALI DM-3 (M-211) 35-09-M00211_ULUCAK TM M10_45384035</t>
  </si>
  <si>
    <t>29.09.2021 03:42:46</t>
  </si>
  <si>
    <t>29.09.2021 03:43:45</t>
  </si>
  <si>
    <t>29.09.2021 03:59:07</t>
  </si>
  <si>
    <t>29.09.2021 04:49:39</t>
  </si>
  <si>
    <t>HARMANDALI DM-3 (M-211) 35-09-M00211_DM-3/14(M-216) M08_45384033</t>
  </si>
  <si>
    <t>29.09.2021 04:00:30</t>
  </si>
  <si>
    <t>29.09.2021 04:02:38</t>
  </si>
  <si>
    <t>L-417 MIAMI EVLERİ 35-18-L00417_6133286_56366162_56366162</t>
  </si>
  <si>
    <t>29.09.2021 04:37:10</t>
  </si>
  <si>
    <t>29.09.2021 07:44:27</t>
  </si>
  <si>
    <t>29.09.2021 06:21:32</t>
  </si>
  <si>
    <t>29.09.2021 07:37:18</t>
  </si>
  <si>
    <t>DM08/TR18 45-73-M00001_D d4_45129171</t>
  </si>
  <si>
    <t>29.09.2021 06:33:10</t>
  </si>
  <si>
    <t>29.09.2021 09:09:29</t>
  </si>
  <si>
    <t>M-1907 35-02-M01907_A a1b_5886757</t>
  </si>
  <si>
    <t>29.09.2021 06:56:42</t>
  </si>
  <si>
    <t>29.09.2021 16:46:52</t>
  </si>
  <si>
    <t>MENEMEN TR-78 35-28-L00078_D_56357108_56357108</t>
  </si>
  <si>
    <t>29.09.2021 07:00:14</t>
  </si>
  <si>
    <t>29.09.2021 08:24:19</t>
  </si>
  <si>
    <t>AVDAN TR-4 45-82-M00234_945533951_945533951</t>
  </si>
  <si>
    <t>29.09.2021 07:15:32</t>
  </si>
  <si>
    <t>29.09.2021 12:25:05</t>
  </si>
  <si>
    <t>29.09.2021 07:18:06</t>
  </si>
  <si>
    <t>29.09.2021 07:19:46</t>
  </si>
  <si>
    <t>DERBENT İM-DM 45-83-A00004_TM GİRİŞ-1 M07_2099903</t>
  </si>
  <si>
    <t>29.09.2021 07:21:36</t>
  </si>
  <si>
    <t>29.09.2021 07:22:06</t>
  </si>
  <si>
    <t>GÖKEYÜP TR-1 KÖK 45-78-M00798_GÖKEYÜP MERKEZ M03_2107110</t>
  </si>
  <si>
    <t>29.09.2021 07:26:59</t>
  </si>
  <si>
    <t>29.09.2021 09:43:52</t>
  </si>
  <si>
    <t>SART TR-6 45-78-M00178_TR-21 M02_2109161</t>
  </si>
  <si>
    <t>29.09.2021 07:27:36</t>
  </si>
  <si>
    <t>29.09.2021 08:02:08</t>
  </si>
  <si>
    <t>ARPALIK KÖK 45-83-M00137_ARPALIK KÖK-2 M08_2329851</t>
  </si>
  <si>
    <t>29.09.2021 07:38:02</t>
  </si>
  <si>
    <t>29.09.2021 12:26:05</t>
  </si>
  <si>
    <t>PINARLI KÖK 35-20-M00085_TR-1 M05_72358821</t>
  </si>
  <si>
    <t>29.09.2021 07:42:51</t>
  </si>
  <si>
    <t>29.09.2021 08:26:28</t>
  </si>
  <si>
    <t>29.09.2021 07:58:19</t>
  </si>
  <si>
    <t>29.09.2021 07:59:17</t>
  </si>
  <si>
    <t>SİYEKLİ KÖK 45-71-M00185_MALDAN M05_72256965</t>
  </si>
  <si>
    <t>29.09.2021 07:59:06</t>
  </si>
  <si>
    <t>29.09.2021 09:52:47</t>
  </si>
  <si>
    <t>ARSLANLAR TM 35-26-A00004_ÖZBEY M15_2305567</t>
  </si>
  <si>
    <t>29.09.2021 07:59:25</t>
  </si>
  <si>
    <t>29.09.2021 08:02:28</t>
  </si>
  <si>
    <t>İSMET DAĞLI SULAMA GRUBU TR 35-27-M00259_DIREK TIPI TRAFO HUCRESI H01_2052644</t>
  </si>
  <si>
    <t>29.09.2021 07:59:33</t>
  </si>
  <si>
    <t>29.09.2021 10:35:02</t>
  </si>
  <si>
    <t>GÜZELKÖY SULAMA TR 45-71-M01300_44420222_56389183_56389183</t>
  </si>
  <si>
    <t>29.09.2021 08:05:53</t>
  </si>
  <si>
    <t>29.09.2021 13:45:16</t>
  </si>
  <si>
    <t>29.09.2021 08:21:58</t>
  </si>
  <si>
    <t>29.09.2021 09:04:50</t>
  </si>
  <si>
    <t>29.09.2021 08:30:48</t>
  </si>
  <si>
    <t>29.09.2021 08:44:05</t>
  </si>
  <si>
    <t>29.09.2021 08:39:06</t>
  </si>
  <si>
    <t>29.09.2021 09:04:04</t>
  </si>
  <si>
    <t>29.09.2021 08:39:36</t>
  </si>
  <si>
    <t>29.09.2021 09:05:48</t>
  </si>
  <si>
    <t>29.09.2021 08:44:48</t>
  </si>
  <si>
    <t>29.09.2021 16:06:42</t>
  </si>
  <si>
    <t>ILIPINAR TR-1 35-23-M00081_DIREK TIPI TRAFO HUCRESI H01_2051290</t>
  </si>
  <si>
    <t>29.09.2021 08:46:00</t>
  </si>
  <si>
    <t>29.09.2021 10:15:20</t>
  </si>
  <si>
    <t>29.09.2021 08:52:46</t>
  </si>
  <si>
    <t>29.09.2021 08:53:26</t>
  </si>
  <si>
    <t>29.09.2021 08:59:00</t>
  </si>
  <si>
    <t>29.09.2021 11:41:18</t>
  </si>
  <si>
    <t>29.09.2021 09:00:46</t>
  </si>
  <si>
    <t>29.09.2021 17:52:40</t>
  </si>
  <si>
    <t>K-3322 35-09-K03322_B b1b_5865462</t>
  </si>
  <si>
    <t>29.09.2021 09:03:33</t>
  </si>
  <si>
    <t>29.09.2021 16:50:11</t>
  </si>
  <si>
    <t>URGANLI YENİKÖY TR-3 45-83-L00444_45-83-L00444_2355051</t>
  </si>
  <si>
    <t>29.09.2021 09:04:08</t>
  </si>
  <si>
    <t>29.09.2021 13:59:56</t>
  </si>
  <si>
    <t>29.09.2021 09:07:13</t>
  </si>
  <si>
    <t>29.09.2021 17:48:27</t>
  </si>
  <si>
    <t>_B_56406943_56406943</t>
  </si>
  <si>
    <t>29.09.2021 09:10:45</t>
  </si>
  <si>
    <t>29.09.2021 17:31:54</t>
  </si>
  <si>
    <t>29.09.2021 09:15:05</t>
  </si>
  <si>
    <t>29.09.2021 11:40:01</t>
  </si>
  <si>
    <t>L-469 35-18-L00469_11133609_56357314_56357314</t>
  </si>
  <si>
    <t>29.09.2021 09:16:11</t>
  </si>
  <si>
    <t>29.09.2021 11:05:20</t>
  </si>
  <si>
    <t>M-2642 35-01-M02642__79594787_79594787</t>
  </si>
  <si>
    <t>29.09.2021 09:19:15</t>
  </si>
  <si>
    <t>29.09.2021 16:18:31</t>
  </si>
  <si>
    <t>TİRE İM-DM-1 35-29-A00001_DOYRANLI L11_2059658</t>
  </si>
  <si>
    <t>29.09.2021 09:19:41</t>
  </si>
  <si>
    <t>29.09.2021 09:25:44</t>
  </si>
  <si>
    <t>29.09.2021 09:22:36</t>
  </si>
  <si>
    <t>29.09.2021 09:23:06</t>
  </si>
  <si>
    <t>TİRE İM-DM-1 35-29-A00001_DEREBAŞI M25_2313894</t>
  </si>
  <si>
    <t>29.09.2021 09:25:29</t>
  </si>
  <si>
    <t>29.09.2021 17:24:29</t>
  </si>
  <si>
    <t>K-463 35-01-K00463_TRAFO K04_2054192</t>
  </si>
  <si>
    <t>29.09.2021 09:30:36</t>
  </si>
  <si>
    <t>29.09.2021 17:21:36</t>
  </si>
  <si>
    <t>SARIGÖL DM 45-79-M00069_HatBaşıAyırıcı_53134451 M17_53134451</t>
  </si>
  <si>
    <t>29.09.2021 09:31:11</t>
  </si>
  <si>
    <t>29.09.2021 11:42:06</t>
  </si>
  <si>
    <t>29.09.2021 09:35:07</t>
  </si>
  <si>
    <t>29.09.2021 09:39:46</t>
  </si>
  <si>
    <t>YASEMİN DM 35-19-M00002_HatBaşıAyırıcı_53137267 M02_53137267</t>
  </si>
  <si>
    <t>29.09.2021 09:40:36</t>
  </si>
  <si>
    <t>29.09.2021 11:44:42</t>
  </si>
  <si>
    <t>M-1850 ÇİÇEKLİ TR-1 35-02-M01850_ H_79886740</t>
  </si>
  <si>
    <t>29.09.2021 09:42:18</t>
  </si>
  <si>
    <t>29.09.2021 12:53:50</t>
  </si>
  <si>
    <t>KAYMAKÇI TR-20 35-15-M00253_35-15-M00253_66803399</t>
  </si>
  <si>
    <t>29.09.2021 09:47:00</t>
  </si>
  <si>
    <t>29.09.2021 10:37:20</t>
  </si>
  <si>
    <t>BÖLCEK TOPRAK SULAMA TR-1 35-16-M00296_35-16-M00296_2351795</t>
  </si>
  <si>
    <t>29.09.2021 09:50:00</t>
  </si>
  <si>
    <t>29.09.2021 11:51:29</t>
  </si>
  <si>
    <t>TAHSİN GÜLEÇ SULAMA GRUBU 35-29-L00669_B_56402751_56402751</t>
  </si>
  <si>
    <t>29.09.2021 09:50:26</t>
  </si>
  <si>
    <t>29.09.2021 12:19:36</t>
  </si>
  <si>
    <t>ÇANDARLI TR-19 35-30-M00019_A_56365888_56365888</t>
  </si>
  <si>
    <t>29.09.2021 09:53:12</t>
  </si>
  <si>
    <t>29.09.2021 16:51:41</t>
  </si>
  <si>
    <t>L-232 BİTLİSLİLER 35-14-L00232_11967235_56354908_56354908</t>
  </si>
  <si>
    <t>29.09.2021 09:53:25</t>
  </si>
  <si>
    <t>29.09.2021 12:58:34</t>
  </si>
  <si>
    <t>29.09.2021 09:53:49</t>
  </si>
  <si>
    <t>29.09.2021 12:12:33</t>
  </si>
  <si>
    <t>TR-88 45-78-L00088_TR-92 L02_2329217</t>
  </si>
  <si>
    <t>29.09.2021 09:55:26</t>
  </si>
  <si>
    <t>29.09.2021 10:17:14</t>
  </si>
  <si>
    <t>TR-18 (M-718) 35-30-M00718_950167118_950167118</t>
  </si>
  <si>
    <t>29.09.2021 09:57:37</t>
  </si>
  <si>
    <t>29.09.2021 16:52:15</t>
  </si>
  <si>
    <t>TOSUNLAR HACIİSA TR-2 35-32-L00039_A_65514129_65514129</t>
  </si>
  <si>
    <t>29.09.2021 09:58:12</t>
  </si>
  <si>
    <t>29.09.2021 13:34:07</t>
  </si>
  <si>
    <t>M-1575 35-01-M01575_B_65513019_65513019</t>
  </si>
  <si>
    <t>29.09.2021 10:02:18</t>
  </si>
  <si>
    <t>29.09.2021 19:26:30</t>
  </si>
  <si>
    <t>ULUCAK DM-2/10 35-27-M00337_35-27-M00337_72171248</t>
  </si>
  <si>
    <t>29.09.2021 10:07:59</t>
  </si>
  <si>
    <t>29.09.2021 10:51:54</t>
  </si>
  <si>
    <t>L-60 İSTUR 35-14-L00060_956639378_956639378</t>
  </si>
  <si>
    <t>29.09.2021 10:09:41</t>
  </si>
  <si>
    <t>29.09.2021 13:18:53</t>
  </si>
  <si>
    <t>K-610 35-02-K00610_910323967_910323967</t>
  </si>
  <si>
    <t>29.09.2021 10:19:26</t>
  </si>
  <si>
    <t>29.09.2021 11:00:51</t>
  </si>
  <si>
    <t>ARPALIK KÖK 45-83-M00137_İSTASYON ALTI M01_2096636</t>
  </si>
  <si>
    <t>29.09.2021 10:21:37</t>
  </si>
  <si>
    <t>29.09.2021 10:28:59</t>
  </si>
  <si>
    <t>M-2589 35-01-M02589_912024852_912024852</t>
  </si>
  <si>
    <t>29.09.2021 10:27:38</t>
  </si>
  <si>
    <t>29.09.2021 11:35:53</t>
  </si>
  <si>
    <t>KARABURUN GIS TM 35-19-A00008_EĞLENHOCA M04_2317315</t>
  </si>
  <si>
    <t>29.09.2021 10:31:09</t>
  </si>
  <si>
    <t>29.09.2021 11:13:52</t>
  </si>
  <si>
    <t>ERTUĞRUL TR-1 35-15-L00675_DIREK TIPI TRAFO HUCRESI H01_2047918</t>
  </si>
  <si>
    <t>29.09.2021 10:34:26</t>
  </si>
  <si>
    <t>29.09.2021 11:38:53</t>
  </si>
  <si>
    <t>KARABURUN GIS TM 35-19-A00008_KARAREİS M05_2317316</t>
  </si>
  <si>
    <t>29.09.2021 10:36:29</t>
  </si>
  <si>
    <t>29.09.2021 11:12:20</t>
  </si>
  <si>
    <t>TİRE DM2/11 35-29-M00117_950321113_950321113</t>
  </si>
  <si>
    <t>29.09.2021 10:42:32</t>
  </si>
  <si>
    <t>29.09.2021 13:33:12</t>
  </si>
  <si>
    <t>EYKO TR-5 35-30-M00031_C_56380186_56380186</t>
  </si>
  <si>
    <t>29.09.2021 10:43:00</t>
  </si>
  <si>
    <t>29.09.2021 11:19:25</t>
  </si>
  <si>
    <t>TR-74 ( M-774) 35-30-M00774_955300130_955300130</t>
  </si>
  <si>
    <t>29.09.2021 10:44:38</t>
  </si>
  <si>
    <t>29.09.2021 16:50:13</t>
  </si>
  <si>
    <t>DOĞANÇAY İM 35-04-A00004_TÜNEL K10_77533615</t>
  </si>
  <si>
    <t>29.09.2021 10:45:27</t>
  </si>
  <si>
    <t>29.09.2021 11:21:00</t>
  </si>
  <si>
    <t>M-1040 35-04-M01040_B B1B_5779677</t>
  </si>
  <si>
    <t>29.09.2021 10:47:24</t>
  </si>
  <si>
    <t>29.09.2021 12:03:11</t>
  </si>
  <si>
    <t>29.09.2021 10:47:46</t>
  </si>
  <si>
    <t>29.09.2021 11:45:00</t>
  </si>
  <si>
    <t>M-3122 35-10-M03122_98146671_98146671</t>
  </si>
  <si>
    <t>29.09.2021 10:50:59</t>
  </si>
  <si>
    <t>29.09.2021 15:05:59</t>
  </si>
  <si>
    <t>FOÇA TR-17 35-23-L00017_DAĞITIM TRAFO FOÇA TR-17 L06_72149483</t>
  </si>
  <si>
    <t>29.09.2021 10:56:00</t>
  </si>
  <si>
    <t>29.09.2021 11:38:36</t>
  </si>
  <si>
    <t>K-4390 35-09-K04390_A_56360060_56360060</t>
  </si>
  <si>
    <t>29.09.2021 10:56:04</t>
  </si>
  <si>
    <t>29.09.2021 17:02:30</t>
  </si>
  <si>
    <t>TR-84 45-78-L00084_TR-85 L04_2328612</t>
  </si>
  <si>
    <t>29.09.2021 11:00:56</t>
  </si>
  <si>
    <t>29.09.2021 12:08:51</t>
  </si>
  <si>
    <t>MORDOĞAN TR-5 35-21-L00146_953358257_953358257</t>
  </si>
  <si>
    <t>29.09.2021 11:01:00</t>
  </si>
  <si>
    <t>29.09.2021 14:58:10</t>
  </si>
  <si>
    <t>SELENDİ DM 45-81-M00001_OKLU İSA M15_2321601</t>
  </si>
  <si>
    <t>29.09.2021 11:03:06</t>
  </si>
  <si>
    <t>29.09.2021 13:44:30</t>
  </si>
  <si>
    <t>29.09.2021 11:03:09</t>
  </si>
  <si>
    <t>29.09.2021 11:52:03</t>
  </si>
  <si>
    <t>YOLÜSTÜ İM 35-15-A00002_ERTUĞRUL KÖYÜ L15_2076427</t>
  </si>
  <si>
    <t>29.09.2021 11:07:36</t>
  </si>
  <si>
    <t>29.09.2021 11:43:20</t>
  </si>
  <si>
    <t>L-368 KÖRFEZ SİTESİ 35-18-L00368_950454990_950454990</t>
  </si>
  <si>
    <t>29.09.2021 11:17:22</t>
  </si>
  <si>
    <t>29.09.2021 14:43:06</t>
  </si>
  <si>
    <t>TR-20 AYI BALIĞI 35-21-L00207_953366256_953366256</t>
  </si>
  <si>
    <t>29.09.2021 11:18:59</t>
  </si>
  <si>
    <t>29.09.2021 12:16:17</t>
  </si>
  <si>
    <t>L-232 BİTLİSLİLER 35-14-L00232_6010775_56354907_56354907</t>
  </si>
  <si>
    <t>29.09.2021 11:19:01</t>
  </si>
  <si>
    <t>29.09.2021 15:15:28</t>
  </si>
  <si>
    <t>29.09.2021 11:19:56</t>
  </si>
  <si>
    <t>29.09.2021 11:20:36</t>
  </si>
  <si>
    <t>MELTEMKÖY SAHİL SİTESİ TR 35-30-M00676_C_65511066_65511066</t>
  </si>
  <si>
    <t>29.09.2021 11:59:42</t>
  </si>
  <si>
    <t>TR-1-5/7A 35-20-L00458_955211431_955211431</t>
  </si>
  <si>
    <t>29.09.2021 11:35:04</t>
  </si>
  <si>
    <t>29.09.2021 14:44:54</t>
  </si>
  <si>
    <t>29.09.2021 12:22:42</t>
  </si>
  <si>
    <t>AHMETLİ TR-5 45-84-L00005_7014535_56385535_56385535</t>
  </si>
  <si>
    <t>29.09.2021 11:48:14</t>
  </si>
  <si>
    <t>29.09.2021 12:58:19</t>
  </si>
  <si>
    <t>DM-1/TR-12 35-14-L00294_956643647_956643647</t>
  </si>
  <si>
    <t>29.09.2021 11:50:29</t>
  </si>
  <si>
    <t>29.09.2021 17:15:30</t>
  </si>
  <si>
    <t>KISIK SANAYİ TR-17 35-22-M00117_955270066_955270066</t>
  </si>
  <si>
    <t>29.09.2021 11:52:29</t>
  </si>
  <si>
    <t>29.09.2021 13:09:43</t>
  </si>
  <si>
    <t>ULUCAK DM 35-27-M00792_EĞRİDERE-1 M06_2053523</t>
  </si>
  <si>
    <t>29.09.2021 11:57:06</t>
  </si>
  <si>
    <t>29.09.2021 12:54:43</t>
  </si>
  <si>
    <t>MELTEMKÖY SAHİL SİTESİ TR 35-30-M00676_42963326_56401803_56401803</t>
  </si>
  <si>
    <t>29.09.2021 12:02:00</t>
  </si>
  <si>
    <t>29.09.2021 13:41:24</t>
  </si>
  <si>
    <t>ÇAMÖNÜ TR-11 35-22-M00167_955280990_955280990</t>
  </si>
  <si>
    <t>29.09.2021 12:03:36</t>
  </si>
  <si>
    <t>29.09.2021 12:56:45</t>
  </si>
  <si>
    <t>DM-20/10 45-71-M00418_953244713_953244713</t>
  </si>
  <si>
    <t>29.09.2021 12:04:18</t>
  </si>
  <si>
    <t>29.09.2021 16:47:09</t>
  </si>
  <si>
    <t>TR-118 35-15-M00118_950360597_950360597</t>
  </si>
  <si>
    <t>29.09.2021 12:11:57</t>
  </si>
  <si>
    <t>29.09.2021 14:07:28</t>
  </si>
  <si>
    <t>M-2548 35-09-M02548_966362663_966362663</t>
  </si>
  <si>
    <t>29.09.2021 12:23:47</t>
  </si>
  <si>
    <t>29.09.2021 17:29:47</t>
  </si>
  <si>
    <t>BÜYÜKBELEN TR-2 45-80-M00067_956551442_956551442</t>
  </si>
  <si>
    <t>29.09.2021 12:26:00</t>
  </si>
  <si>
    <t>29.09.2021 15:02:51</t>
  </si>
  <si>
    <t>DM-12/03 (KIZ YURDU YANI) 45-71-M00317_45-71-M00317_72099159</t>
  </si>
  <si>
    <t>29.09.2021 12:31:21</t>
  </si>
  <si>
    <t>29.09.2021 15:50:17</t>
  </si>
  <si>
    <t>29.09.2021 12:32:49</t>
  </si>
  <si>
    <t>29.09.2021 12:33:26</t>
  </si>
  <si>
    <t>TR-2/102-1 45-83-L00310_45-83-L00310_2357117</t>
  </si>
  <si>
    <t>29.09.2021 12:38:57</t>
  </si>
  <si>
    <t>29.09.2021 14:00:53</t>
  </si>
  <si>
    <t>MAHMUTLAR KÖK 45-74-M00354_HatBaşıAyırıcı_62828144 M010_62828144</t>
  </si>
  <si>
    <t>29.09.2021 12:38:58</t>
  </si>
  <si>
    <t>29.09.2021 13:46:35</t>
  </si>
  <si>
    <t>GÖBELLER TR-1 35-16-M00110_953353808_953353808</t>
  </si>
  <si>
    <t>29.09.2021 12:44:46</t>
  </si>
  <si>
    <t>29.09.2021 17:10:27</t>
  </si>
  <si>
    <t>L-27 İZMİRLİ LİMANLAR 35-18-L00027_950457947_950457947</t>
  </si>
  <si>
    <t>29.09.2021 12:47:44</t>
  </si>
  <si>
    <t>29.09.2021 17:32:45</t>
  </si>
  <si>
    <t>K-3083 35-04-K03083_60669964 B1_60670544</t>
  </si>
  <si>
    <t>29.09.2021 12:48:00</t>
  </si>
  <si>
    <t>29.09.2021 14:17:25</t>
  </si>
  <si>
    <t>YUKARI BOZKIR TR-1 45-83-L00257_955170584_955170584</t>
  </si>
  <si>
    <t>29.09.2021 12:52:00</t>
  </si>
  <si>
    <t>29.09.2021 14:25:37</t>
  </si>
  <si>
    <t>ŞEMİKLER TM 35-04-A00003_ŞEMİKLER-11 K41_2312129</t>
  </si>
  <si>
    <t>29.09.2021 12:55:00</t>
  </si>
  <si>
    <t>29.09.2021 14:02:09</t>
  </si>
  <si>
    <t>SOMA TR-11/4 45-82-M00036_C_56388938_56388938</t>
  </si>
  <si>
    <t>29.09.2021 13:00:09</t>
  </si>
  <si>
    <t>29.09.2021 14:25:01</t>
  </si>
  <si>
    <t>29.09.2021 13:00:46</t>
  </si>
  <si>
    <t>29.09.2021 14:48:47</t>
  </si>
  <si>
    <t>KIZILDAM BADEMLİ TR-1 45-75-M00142_B_56389901_56389901</t>
  </si>
  <si>
    <t>29.09.2021 13:06:49</t>
  </si>
  <si>
    <t>29.09.2021 14:41:07</t>
  </si>
  <si>
    <t>29.09.2021 13:09:46</t>
  </si>
  <si>
    <t>29.09.2021 13:10:16</t>
  </si>
  <si>
    <t>ALİAĞA TR-43 DM 35-17-M00043_HatBaşıAyırıcı_72823517 M13_72823517</t>
  </si>
  <si>
    <t>29.09.2021 13:10:26</t>
  </si>
  <si>
    <t>29.09.2021 14:52:00</t>
  </si>
  <si>
    <t>29.09.2021 13:12:06</t>
  </si>
  <si>
    <t>29.09.2021 13:17:36</t>
  </si>
  <si>
    <t>ŞEHİT KEMAL KÖK 35-17-M00449_OMS METAL M02_66442991</t>
  </si>
  <si>
    <t>29.09.2021 13:15:48</t>
  </si>
  <si>
    <t>29.09.2021 13:50:50</t>
  </si>
  <si>
    <t>TR-55 35-22-M00055_955287993_955287993</t>
  </si>
  <si>
    <t>29.09.2021 13:20:04</t>
  </si>
  <si>
    <t>29.09.2021 15:37:52</t>
  </si>
  <si>
    <t>DM02/TR21 (YILDIRIM BEYAZİD OKULU)) 45-73-M00025_A A2B_65946738</t>
  </si>
  <si>
    <t>29.09.2021 13:26:26</t>
  </si>
  <si>
    <t>29.09.2021 14:28:35</t>
  </si>
  <si>
    <t>TR-19 (M-719) 35-30-M00719_955299216_955299216</t>
  </si>
  <si>
    <t>29.09.2021 13:46:51</t>
  </si>
  <si>
    <t>29.09.2021 16:48:00</t>
  </si>
  <si>
    <t>29.09.2021 13:51:42</t>
  </si>
  <si>
    <t>29.09.2021 15:12:07</t>
  </si>
  <si>
    <t>_C_56405480_56405480</t>
  </si>
  <si>
    <t>29.09.2021 13:54:00</t>
  </si>
  <si>
    <t>29.09.2021 15:26:20</t>
  </si>
  <si>
    <t>K-1210 35-01-K01210_911427886_911427886</t>
  </si>
  <si>
    <t>29.09.2021 13:58:24</t>
  </si>
  <si>
    <t>29.09.2021 17:12:47</t>
  </si>
  <si>
    <t>BALIKLIOVA DM 35-19-L00270_MORDOĞAN ÇIKIŞ L03_2321767</t>
  </si>
  <si>
    <t>29.09.2021 13:59:36</t>
  </si>
  <si>
    <t>29.09.2021 15:32:43</t>
  </si>
  <si>
    <t>K-3238 35-04-K03238_TRAFO K01_2313999</t>
  </si>
  <si>
    <t>29.09.2021 14:03:00</t>
  </si>
  <si>
    <t>29.09.2021 14:35:45</t>
  </si>
  <si>
    <t>K-990 35-07-K00990_915041763_915041763</t>
  </si>
  <si>
    <t>29.09.2021 16:22:43</t>
  </si>
  <si>
    <t>YAĞMURLAR TR-1 45-78-M00753_C_56400647_56400647</t>
  </si>
  <si>
    <t>29.09.2021 14:06:25</t>
  </si>
  <si>
    <t>29.09.2021 16:54:27</t>
  </si>
  <si>
    <t>AZİMLİ TR-1 45-80-M00127_A_56384896_56384896</t>
  </si>
  <si>
    <t>29.09.2021 14:12:23</t>
  </si>
  <si>
    <t>29.09.2021 16:53:32</t>
  </si>
  <si>
    <t>KÖSEDERE TR-1 35-21-L00124_953359115_953359115</t>
  </si>
  <si>
    <t>29.09.2021 14:14:57</t>
  </si>
  <si>
    <t>29.09.2021 17:32:56</t>
  </si>
  <si>
    <t>DM-14/16-A 45-71-M00552_953197342_953197342</t>
  </si>
  <si>
    <t>29.09.2021 14:19:59</t>
  </si>
  <si>
    <t>29.09.2021 15:47:08</t>
  </si>
  <si>
    <t>K-1049 35-02-K01049_913091866_913091866</t>
  </si>
  <si>
    <t>29.09.2021 14:20:14</t>
  </si>
  <si>
    <t>29.09.2021 19:01:54</t>
  </si>
  <si>
    <t>İSTASYONALTI KÖK 45-83-M00131_HatBaşıAyırıcı_53137002 M08_53137002</t>
  </si>
  <si>
    <t>29.09.2021 14:21:30</t>
  </si>
  <si>
    <t>29.09.2021 17:14:05</t>
  </si>
  <si>
    <t>L-287 SCOTCH PARK 35-18-L00287_950459246_950459246</t>
  </si>
  <si>
    <t>29.09.2021 14:25:16</t>
  </si>
  <si>
    <t>29.09.2021 15:50:20</t>
  </si>
  <si>
    <t>ASARLIK TR-9 35-28-M00590_953378254_953378254</t>
  </si>
  <si>
    <t>29.09.2021 14:28:55</t>
  </si>
  <si>
    <t>29.09.2021 15:42:49</t>
  </si>
  <si>
    <t>29.09.2021 14:32:50</t>
  </si>
  <si>
    <t>29.09.2021 15:57:20</t>
  </si>
  <si>
    <t>DENİZGİREN TR-3 35-21-L00206_953359087_953359087</t>
  </si>
  <si>
    <t>29.09.2021 14:35:52</t>
  </si>
  <si>
    <t>29.09.2021 19:54:31</t>
  </si>
  <si>
    <t>M-3040 35-09-M03040_97657517_97657517</t>
  </si>
  <si>
    <t>29.09.2021 14:37:33</t>
  </si>
  <si>
    <t>29.09.2021 18:22:32</t>
  </si>
  <si>
    <t>PAYAMLI M-26 35-25-M00194_A_56403230_56403230</t>
  </si>
  <si>
    <t>29.09.2021 14:38:00</t>
  </si>
  <si>
    <t>29.09.2021 16:50:37</t>
  </si>
  <si>
    <t>M-1021 35-03-M01021_912733080_912733080</t>
  </si>
  <si>
    <t>29.09.2021 14:40:08</t>
  </si>
  <si>
    <t>29.09.2021 18:08:48</t>
  </si>
  <si>
    <t>29.09.2021 14:53:17</t>
  </si>
  <si>
    <t>29.09.2021 18:49:31</t>
  </si>
  <si>
    <t>L-126 35-18-L00126_950453481_950453481</t>
  </si>
  <si>
    <t>29.09.2021 14:54:31</t>
  </si>
  <si>
    <t>29.09.2021 16:16:39</t>
  </si>
  <si>
    <t>KAPAKLI DM 45-72-M00309_HatBaşıAyırıcı_53139168 M06_53139168</t>
  </si>
  <si>
    <t>29.09.2021 15:00:48</t>
  </si>
  <si>
    <t>29.09.2021 17:36:23</t>
  </si>
  <si>
    <t>L-61 İSTUR 35-14-L00061_956639541_956639541</t>
  </si>
  <si>
    <t>29.09.2021 15:07:58</t>
  </si>
  <si>
    <t>29.09.2021 20:21:59</t>
  </si>
  <si>
    <t>AHMETLİ TR-2 45-84-L00002_955181478_955181478</t>
  </si>
  <si>
    <t>29.09.2021 15:09:49</t>
  </si>
  <si>
    <t>29.09.2021 15:40:00</t>
  </si>
  <si>
    <t>29.09.2021 15:16:25</t>
  </si>
  <si>
    <t>29.09.2021 15:30:00</t>
  </si>
  <si>
    <t>ÇANDARLI TR-3 35-30-M00003_955313080_955313080</t>
  </si>
  <si>
    <t>29.09.2021 15:16:38</t>
  </si>
  <si>
    <t>29.09.2021 18:11:23</t>
  </si>
  <si>
    <t>TR-118 35-15-M00118_950360646_950360646</t>
  </si>
  <si>
    <t>29.09.2021 15:20:00</t>
  </si>
  <si>
    <t>29.09.2021 15:50:36</t>
  </si>
  <si>
    <t>KAYMAKÇI İM 35-15-A00004_EMİRLİOVA L07_2121824</t>
  </si>
  <si>
    <t>29.09.2021 15:21:17</t>
  </si>
  <si>
    <t>29.09.2021 15:25:27</t>
  </si>
  <si>
    <t>29.09.2021 15:31:36</t>
  </si>
  <si>
    <t>29.09.2021 18:07:27</t>
  </si>
  <si>
    <t>29.09.2021 15:39:07</t>
  </si>
  <si>
    <t>29.09.2021 17:37:14</t>
  </si>
  <si>
    <t>KAYMAKÇI TR-34 35-15-L00239_DIREK TIPI TRAFO HUCRESI H01_2045421</t>
  </si>
  <si>
    <t>29.09.2021 15:43:57</t>
  </si>
  <si>
    <t>29.09.2021 17:02:38</t>
  </si>
  <si>
    <t>29.09.2021 15:47:57</t>
  </si>
  <si>
    <t>29.09.2021 15:51:00</t>
  </si>
  <si>
    <t>29.09.2021 15:47:59</t>
  </si>
  <si>
    <t>29.09.2021 15:50:47</t>
  </si>
  <si>
    <t>29.09.2021 15:53:47</t>
  </si>
  <si>
    <t>29.09.2021 18:12:38</t>
  </si>
  <si>
    <t>ÖREN TR-9 35-27-L00214_97559961_97559961</t>
  </si>
  <si>
    <t>29.09.2021 16:02:00</t>
  </si>
  <si>
    <t>29.09.2021 19:28:44</t>
  </si>
  <si>
    <t>29.09.2021 16:03:01</t>
  </si>
  <si>
    <t>29.09.2021 16:24:00</t>
  </si>
  <si>
    <t>MESCİTLİ DM 35-15-L00904_MESCİTLİ SULAMA-1 L02_72321003</t>
  </si>
  <si>
    <t>29.09.2021 16:04:57</t>
  </si>
  <si>
    <t>29.09.2021 18:37:51</t>
  </si>
  <si>
    <t>DM-23 45-71-M00500_HASTANE M01_2076928</t>
  </si>
  <si>
    <t>29.09.2021 16:05:00</t>
  </si>
  <si>
    <t>29.09.2021 16:40:03</t>
  </si>
  <si>
    <t>K-1858 35-09-K01858_97765601_97765601</t>
  </si>
  <si>
    <t>29.09.2021 16:12:13</t>
  </si>
  <si>
    <t>29.09.2021 19:51:41</t>
  </si>
  <si>
    <t>CAMBAZLI KÖK 45-84-M00005_HatBaşıAyırıcı_53134203 M04_53134203</t>
  </si>
  <si>
    <t>29.09.2021 16:15:30</t>
  </si>
  <si>
    <t>29.09.2021 17:32:17</t>
  </si>
  <si>
    <t>L-310 35-18-L00310_6027451_56369861_56369861</t>
  </si>
  <si>
    <t>29.09.2021 16:16:38</t>
  </si>
  <si>
    <t>29.09.2021 20:51:29</t>
  </si>
  <si>
    <t>29.09.2021 16:16:48</t>
  </si>
  <si>
    <t>29.09.2021 17:50:34</t>
  </si>
  <si>
    <t>HİSARLIK YUVALI TR-2 35-29-L00210_954865771_954865771</t>
  </si>
  <si>
    <t>29.09.2021 16:19:39</t>
  </si>
  <si>
    <t>29.09.2021 18:30:00</t>
  </si>
  <si>
    <t>29.09.2021 16:20:50</t>
  </si>
  <si>
    <t>29.09.2021 16:24:45</t>
  </si>
  <si>
    <t>SOMA KÖYLER DM-2 45-82-M00125_KÖYLER 34.5 M08_2035836</t>
  </si>
  <si>
    <t>29.09.2021 16:20:56</t>
  </si>
  <si>
    <t>29.09.2021 16:26:00</t>
  </si>
  <si>
    <t>29.09.2021 16:22:57</t>
  </si>
  <si>
    <t>29.09.2021 17:58:38</t>
  </si>
  <si>
    <t>SOMA TR-4 45-82-M00004_TR-6 - TR-5 M03_2325578</t>
  </si>
  <si>
    <t>29.09.2021 16:31:51</t>
  </si>
  <si>
    <t>29.09.2021 17:04:57</t>
  </si>
  <si>
    <t>SULTAN YAYLASI TR-2 45-71-M01767_953223738_953223738</t>
  </si>
  <si>
    <t>29.09.2021 16:35:00</t>
  </si>
  <si>
    <t>29.09.2021 17:51:19</t>
  </si>
  <si>
    <t>TR-28 35-27-M00028_KOZLUDERE TR-29 M02_66129632</t>
  </si>
  <si>
    <t>29.09.2021 16:35:27</t>
  </si>
  <si>
    <t>29.09.2021 17:21:54</t>
  </si>
  <si>
    <t>29.09.2021 16:38:10</t>
  </si>
  <si>
    <t>29.09.2021 16:52:59</t>
  </si>
  <si>
    <t>YUKARI AKTEPE HACIHALİLLER TR-3 35-32-L00072_A_65499171_65499171</t>
  </si>
  <si>
    <t>29.09.2021 16:44:00</t>
  </si>
  <si>
    <t>29.09.2021 17:52:43</t>
  </si>
  <si>
    <t>L-428 35-18-L00428_950453320_950453320</t>
  </si>
  <si>
    <t>29.09.2021 16:50:25</t>
  </si>
  <si>
    <t>29.09.2021 22:12:48</t>
  </si>
  <si>
    <t>29.09.2021 16:52:25</t>
  </si>
  <si>
    <t>29.09.2021 18:03:23</t>
  </si>
  <si>
    <t>DAĞDERE DM 45-72-M00097_AKHİSAR TM M09_66536617</t>
  </si>
  <si>
    <t>29.09.2021 16:59:17</t>
  </si>
  <si>
    <t>29.09.2021 17:00:57</t>
  </si>
  <si>
    <t>M-627 35-09-M00627_B_56369952_56369952</t>
  </si>
  <si>
    <t>29.09.2021 17:11:52</t>
  </si>
  <si>
    <t>29.09.2021 20:10:43</t>
  </si>
  <si>
    <t>TR-74 ( M-774) 35-30-M00774_955299482_955299482</t>
  </si>
  <si>
    <t>29.09.2021 17:12:18</t>
  </si>
  <si>
    <t>29.09.2021 18:46:26</t>
  </si>
  <si>
    <t>TR-18 (M-718) 35-30-M00718_955298110_955298110</t>
  </si>
  <si>
    <t>29.09.2021 17:12:46</t>
  </si>
  <si>
    <t>29.09.2021 18:58:13</t>
  </si>
  <si>
    <t>L-366 ILDIR KÖY 35-18-L00366_35-18-L00366_2372308</t>
  </si>
  <si>
    <t>29.09.2021 17:20:27</t>
  </si>
  <si>
    <t>29.09.2021 17:52:00</t>
  </si>
  <si>
    <t>ULUCAK DM-2/12 35-27-M00320_950277028_950277028</t>
  </si>
  <si>
    <t>29.09.2021 17:20:32</t>
  </si>
  <si>
    <t>29.09.2021 19:18:45</t>
  </si>
  <si>
    <t>TİRE TR-8 35-29-L00008_950335199_950335199</t>
  </si>
  <si>
    <t>29.09.2021 17:20:49</t>
  </si>
  <si>
    <t>29.09.2021 19:09:23</t>
  </si>
  <si>
    <t>DM-14/11 45-71-M00561_953209554_953209554</t>
  </si>
  <si>
    <t>29.09.2021 17:23:01</t>
  </si>
  <si>
    <t>29.09.2021 21:20:16</t>
  </si>
  <si>
    <t>M-1006 35-03-M01006_910174154_910174154</t>
  </si>
  <si>
    <t>29.09.2021 17:24:25</t>
  </si>
  <si>
    <t>29.09.2021 18:57:13</t>
  </si>
  <si>
    <t>DM-16/07 45-71-M00271_967134731_967134731</t>
  </si>
  <si>
    <t>29.09.2021 17:26:23</t>
  </si>
  <si>
    <t>29.09.2021 18:29:19</t>
  </si>
  <si>
    <t>M-715 35-17-M00715_950301275_950301275</t>
  </si>
  <si>
    <t>29.09.2021 17:31:35</t>
  </si>
  <si>
    <t>29.09.2021 18:42:11</t>
  </si>
  <si>
    <t>TR-65 45-77-L00065_A_56403928_56403928</t>
  </si>
  <si>
    <t>29.09.2021 17:32:02</t>
  </si>
  <si>
    <t>29.09.2021 18:54:57</t>
  </si>
  <si>
    <t>L-45 JANDARMA SİTESİ 35-14-L00045_956640235_956640235</t>
  </si>
  <si>
    <t>29.09.2021 17:42:31</t>
  </si>
  <si>
    <t>29.09.2021 19:50:13</t>
  </si>
  <si>
    <t>29.09.2021 17:44:00</t>
  </si>
  <si>
    <t>29.09.2021 18:24:44</t>
  </si>
  <si>
    <t>KIZILCAOVA TR-1 35-20-L00167_B_56407760_56407760</t>
  </si>
  <si>
    <t>29.09.2021 17:46:29</t>
  </si>
  <si>
    <t>29.09.2021 19:01:10</t>
  </si>
  <si>
    <t>MENDERES TR-2 35-32-M00002__72373642_72373642</t>
  </si>
  <si>
    <t>29.09.2021 17:48:37</t>
  </si>
  <si>
    <t>29.09.2021 20:10:11</t>
  </si>
  <si>
    <t>ÇAYPINAR TR-2 45-78-L00292_49339775_56392252_56392252</t>
  </si>
  <si>
    <t>29.09.2021 17:51:35</t>
  </si>
  <si>
    <t>29.09.2021 18:44:10</t>
  </si>
  <si>
    <t>AVDAN TR-2 45-82-M00232_945533198_945533198</t>
  </si>
  <si>
    <t>29.09.2021 18:03:51</t>
  </si>
  <si>
    <t>29.09.2021 19:20:14</t>
  </si>
  <si>
    <t>KAYMAKÇI TR-20 35-15-M00253_48699678_56361636_56361636</t>
  </si>
  <si>
    <t>29.09.2021 18:05:30</t>
  </si>
  <si>
    <t>29.09.2021 21:11:34</t>
  </si>
  <si>
    <t>M-1188 35-04-M01188_99137052_99137052</t>
  </si>
  <si>
    <t>29.09.2021 18:07:07</t>
  </si>
  <si>
    <t>29.09.2021 20:51:24</t>
  </si>
  <si>
    <t>DM-16/23 45-71-M02399_953200066_953200066</t>
  </si>
  <si>
    <t>29.09.2021 18:08:51</t>
  </si>
  <si>
    <t>29.09.2021 19:28:40</t>
  </si>
  <si>
    <t>BELENYAKA TR-7 45-73-M00665_45-73-M00665_2358192</t>
  </si>
  <si>
    <t>29.09.2021 18:10:29</t>
  </si>
  <si>
    <t>29.09.2021 19:57:31</t>
  </si>
  <si>
    <t>TR-2/84 45-83-L00084_955154350_955154350</t>
  </si>
  <si>
    <t>29.09.2021 18:10:55</t>
  </si>
  <si>
    <t>29.09.2021 19:06:10</t>
  </si>
  <si>
    <t>ÖZBEK DM (TR-315) 35-19-M00044_YASEMİN KÖK M01_72140333</t>
  </si>
  <si>
    <t>29.09.2021 18:12:27</t>
  </si>
  <si>
    <t>29.09.2021 19:03:00</t>
  </si>
  <si>
    <t>MENDERES TR-1 35-32-M00001__72373637_72373637</t>
  </si>
  <si>
    <t>29.09.2021 18:15:03</t>
  </si>
  <si>
    <t>30.09.2021 03:19:40</t>
  </si>
  <si>
    <t>TR-1/45-A 45-72-M00114_D_65509460_65509460</t>
  </si>
  <si>
    <t>29.09.2021 18:19:39</t>
  </si>
  <si>
    <t>29.09.2021 22:30:37</t>
  </si>
  <si>
    <t>MORDOĞAN TR-1 35-21-L00201_953366036_953366036</t>
  </si>
  <si>
    <t>29.09.2021 18:21:19</t>
  </si>
  <si>
    <t>29.09.2021 22:07:10</t>
  </si>
  <si>
    <t>TR-28 35-27-M00028_HatBaşıAyırıcı_72468996 M02_72468996</t>
  </si>
  <si>
    <t>29.09.2021 18:27:41</t>
  </si>
  <si>
    <t>29.09.2021 22:19:32</t>
  </si>
  <si>
    <t>K-995 35-07-K00995_A A1_61161341</t>
  </si>
  <si>
    <t>29.09.2021 18:28:58</t>
  </si>
  <si>
    <t>29.09.2021 19:04:18</t>
  </si>
  <si>
    <t>TR-118 35-15-M00118_950360600_950360600</t>
  </si>
  <si>
    <t>29.09.2021 18:33:15</t>
  </si>
  <si>
    <t>29.09.2021 20:06:31</t>
  </si>
  <si>
    <t>SOMA TR-27/2 45-82-M00122_945524666_945524666</t>
  </si>
  <si>
    <t>29.09.2021 18:33:57</t>
  </si>
  <si>
    <t>29.09.2021 19:42:33</t>
  </si>
  <si>
    <t>29.09.2021 18:38:37</t>
  </si>
  <si>
    <t>29.09.2021 18:38:57</t>
  </si>
  <si>
    <t>SUDELİĞİ KÖK 45-72-L00111_HatBaşıAyırıcı_53140449 L04_53140449</t>
  </si>
  <si>
    <t>29.09.2021 18:42:23</t>
  </si>
  <si>
    <t>29.09.2021 19:50:26</t>
  </si>
  <si>
    <t>YILMAZ TR-29 45-78-M00189__72373216_72373216</t>
  </si>
  <si>
    <t>29.09.2021 18:44:15</t>
  </si>
  <si>
    <t>29.09.2021 21:51:32</t>
  </si>
  <si>
    <t>DM-3/19 35-19-M00019_956665964_956665964</t>
  </si>
  <si>
    <t>29.09.2021 18:45:46</t>
  </si>
  <si>
    <t>29.09.2021 21:13:27</t>
  </si>
  <si>
    <t>TR-115 35-16-L00115_B_56397452_56397452</t>
  </si>
  <si>
    <t>29.09.2021 18:49:19</t>
  </si>
  <si>
    <t>29.09.2021 19:23:54</t>
  </si>
  <si>
    <t>YENİ FOÇA TR-19 35-23-M00019_D d1b_42106502</t>
  </si>
  <si>
    <t>29.09.2021 18:53:00</t>
  </si>
  <si>
    <t>29.09.2021 19:00:37</t>
  </si>
  <si>
    <t>K-4309 35-02-K04309_99890798_99890798</t>
  </si>
  <si>
    <t>29.09.2021 18:57:11</t>
  </si>
  <si>
    <t>29.09.2021 20:53:04</t>
  </si>
  <si>
    <t>HACIYUSUF TR-1 45-82-M00250_B_56402345_56402345</t>
  </si>
  <si>
    <t>29.09.2021 18:58:36</t>
  </si>
  <si>
    <t>29.09.2021 20:10:57</t>
  </si>
  <si>
    <t>KIZILCAAVLU KÖK 35-29-L00056_HatBaşıAyırıcı_53133489 L05_53133489</t>
  </si>
  <si>
    <t>29.09.2021 18:58:39</t>
  </si>
  <si>
    <t>29.09.2021 18:59:19</t>
  </si>
  <si>
    <t>29.09.2021 19:03:30</t>
  </si>
  <si>
    <t>29.09.2021 20:44:26</t>
  </si>
  <si>
    <t>ÇAĞLAYAN TR-1 45-73-M00173_E_56399638_56399638</t>
  </si>
  <si>
    <t>29.09.2021 19:04:53</t>
  </si>
  <si>
    <t>29.09.2021 21:22:40</t>
  </si>
  <si>
    <t>29.09.2021 19:11:07</t>
  </si>
  <si>
    <t>29.09.2021 20:40:27</t>
  </si>
  <si>
    <t>AVDAN TR-2 45-82-M00232_C_56401923_56401923</t>
  </si>
  <si>
    <t>29.09.2021 19:11:35</t>
  </si>
  <si>
    <t>29.09.2021 21:56:54</t>
  </si>
  <si>
    <t>YEĞENOBA TR-2 45-72-M00214_A_56407703_56407703</t>
  </si>
  <si>
    <t>29.09.2021 19:13:34</t>
  </si>
  <si>
    <t>29.09.2021 20:51:30</t>
  </si>
  <si>
    <t>K-1928 35-10-K01928_C_56374383_56374383</t>
  </si>
  <si>
    <t>29.09.2021 19:14:00</t>
  </si>
  <si>
    <t>29.09.2021 20:54:23</t>
  </si>
  <si>
    <t>BAĞARASI TR-4 35-23-M00173_42067431_56358304_56358304</t>
  </si>
  <si>
    <t>29.09.2021 19:26:31</t>
  </si>
  <si>
    <t>29.09.2021 21:45:29</t>
  </si>
  <si>
    <t>BEĞEL DEĞİRMENBOĞAZI TR-1 45-75-M00283_B_56405394_56405394</t>
  </si>
  <si>
    <t>29.09.2021 19:27:47</t>
  </si>
  <si>
    <t>29.09.2021 22:21:23</t>
  </si>
  <si>
    <t>KARATEKE TR-5 35-29-L00781_950347094_950347094</t>
  </si>
  <si>
    <t>29.09.2021 19:30:57</t>
  </si>
  <si>
    <t>29.09.2021 21:16:15</t>
  </si>
  <si>
    <t>HAMZABEYLİ TR-2 45-71-M01772_953189331_953189331</t>
  </si>
  <si>
    <t>29.09.2021 19:35:29</t>
  </si>
  <si>
    <t>29.09.2021 23:40:59</t>
  </si>
  <si>
    <t>SALİHLİ TR-85/A 45-78-M01387_953257998_953257998</t>
  </si>
  <si>
    <t>29.09.2021 19:42:26</t>
  </si>
  <si>
    <t>29.09.2021 21:09:04</t>
  </si>
  <si>
    <t>DM-1/52 45-71-M00325_953240728_953240728</t>
  </si>
  <si>
    <t>29.09.2021 19:44:53</t>
  </si>
  <si>
    <t>29.09.2021 22:51:26</t>
  </si>
  <si>
    <t>TR-2/100 45-83-M00781_955153222_955153222</t>
  </si>
  <si>
    <t>29.09.2021 19:47:37</t>
  </si>
  <si>
    <t>30.09.2021 02:11:14</t>
  </si>
  <si>
    <t>DM-2/6 (DM-10) 45-71-M00276_953187433_953187433</t>
  </si>
  <si>
    <t>29.09.2021 20:14:33</t>
  </si>
  <si>
    <t>29.09.2021 21:23:57</t>
  </si>
  <si>
    <t>SELENDİ TR-2 45-81-M00002_B_56387208_56387208</t>
  </si>
  <si>
    <t>29.09.2021 20:27:46</t>
  </si>
  <si>
    <t>29.09.2021 21:59:21</t>
  </si>
  <si>
    <t>GÜMÜŞÇAY KÖK 45-73-M00477_HatBaşıAyırıcı_53135583 M02_53135583</t>
  </si>
  <si>
    <t>29.09.2021 20:29:55</t>
  </si>
  <si>
    <t>30.09.2021 01:35:01</t>
  </si>
  <si>
    <t>DM-12/TR-2 45-72-L00063_915900036_915900036</t>
  </si>
  <si>
    <t>29.09.2021 20:30:43</t>
  </si>
  <si>
    <t>30.09.2021 00:04:52</t>
  </si>
  <si>
    <t>ILICA GIS TM 35-07-A00002_ILICA-13 K19_2313380</t>
  </si>
  <si>
    <t>29.09.2021 20:50:37</t>
  </si>
  <si>
    <t>29.09.2021 21:00:37</t>
  </si>
  <si>
    <t>SOMA TR-6 45-82-M00006_945537994_945537994</t>
  </si>
  <si>
    <t>29.09.2021 20:54:25</t>
  </si>
  <si>
    <t>29.09.2021 21:39:11</t>
  </si>
  <si>
    <t>GÜMÜLDÜR M-8 35-25-M00008_955263164_955263164</t>
  </si>
  <si>
    <t>29.09.2021 20:55:14</t>
  </si>
  <si>
    <t>29.09.2021 23:42:38</t>
  </si>
  <si>
    <t>KIZILCAOVA TR-2 35-20-L00171_12479506_56378160_56378160</t>
  </si>
  <si>
    <t>29.09.2021 20:57:00</t>
  </si>
  <si>
    <t>29.09.2021 22:54:16</t>
  </si>
  <si>
    <t>POYRAZDAMLARI TR-2 45-78-M00572_953254688_953254688</t>
  </si>
  <si>
    <t>29.09.2021 20:57:07</t>
  </si>
  <si>
    <t>29.09.2021 22:34:47</t>
  </si>
  <si>
    <t>29.09.2021 21:07:47</t>
  </si>
  <si>
    <t>29.09.2021 21:46:46</t>
  </si>
  <si>
    <t>SOMA TR-8/1 45-82-M00085_945544572_945544572</t>
  </si>
  <si>
    <t>29.09.2021 21:10:02</t>
  </si>
  <si>
    <t>29.09.2021 22:16:25</t>
  </si>
  <si>
    <t>L-134 DENETMENLER SİTESİ 35-14-L00134_956640143_956640143</t>
  </si>
  <si>
    <t>29.09.2021 21:30:56</t>
  </si>
  <si>
    <t>29.09.2021 22:50:28</t>
  </si>
  <si>
    <t>ÇAMÖNÜ TR-5 45-72-L00270_A_56390917_56390917</t>
  </si>
  <si>
    <t>29.09.2021 21:41:59</t>
  </si>
  <si>
    <t>29.09.2021 23:48:40</t>
  </si>
  <si>
    <t>YENİ FOÇA TR-30 35-23-M00030_A_56363738_56363738</t>
  </si>
  <si>
    <t>29.09.2021 22:11:37</t>
  </si>
  <si>
    <t>29.09.2021 22:37:28</t>
  </si>
  <si>
    <t>BALIKLIOVA TR-5 35-19-L00374_956676408_956676408</t>
  </si>
  <si>
    <t>29.09.2021 22:33:39</t>
  </si>
  <si>
    <t>30.09.2021 00:25:52</t>
  </si>
  <si>
    <t>L-337 35-18-L00337__72410507_72410507</t>
  </si>
  <si>
    <t>29.09.2021 22:46:09</t>
  </si>
  <si>
    <t>30.09.2021 01:07:53</t>
  </si>
  <si>
    <t>ÇAMAVLU TR-1 35-16-M00123_35-16-M00123_2351668</t>
  </si>
  <si>
    <t>29.09.2021 23:48:27</t>
  </si>
  <si>
    <t>30.09.2021 01:30:40</t>
  </si>
  <si>
    <t>TR-333 35-19-L00309_956683235_956683235</t>
  </si>
  <si>
    <t>30.09.2021 00:00:24</t>
  </si>
  <si>
    <t>30.09.2021 01:08:09</t>
  </si>
  <si>
    <t>L-262 ÇİÇEKÇİ PARKI 35-18-L00262_A A01_79363641</t>
  </si>
  <si>
    <t>30.09.2021 00:30:15</t>
  </si>
  <si>
    <t>30.09.2021 01:51:06</t>
  </si>
  <si>
    <t>TR-63 35-19-L00063_B_56377041_56377041</t>
  </si>
  <si>
    <t>30.09.2021 01:25:00</t>
  </si>
  <si>
    <t>30.09.2021 01:45:18</t>
  </si>
  <si>
    <t>L-175 35-18-L00175_35-18-L00175_49892683</t>
  </si>
  <si>
    <t>30.09.2021 01:50:00</t>
  </si>
  <si>
    <t>30.09.2021 03:14:11</t>
  </si>
  <si>
    <t>K-622 35-01-K00622_K-819 K03_2315474</t>
  </si>
  <si>
    <t>30.09.2021 02:04:37</t>
  </si>
  <si>
    <t>30.09.2021 02:04:59</t>
  </si>
  <si>
    <t>M-1006 35-03-M01006_910289342_910289342</t>
  </si>
  <si>
    <t>30.09.2021 02:15:57</t>
  </si>
  <si>
    <t>30.09.2021 02:49:49</t>
  </si>
  <si>
    <t>K-870 35-02-K00870_B_56384051_56384051</t>
  </si>
  <si>
    <t>30.09.2021 02:18:17</t>
  </si>
  <si>
    <t>30.09.2021 03:05:20</t>
  </si>
  <si>
    <t>30.09.2021 03:03:04</t>
  </si>
  <si>
    <t>30.09.2021 03:08:11</t>
  </si>
  <si>
    <t>30.09.2021 03:07:06</t>
  </si>
  <si>
    <t>30.09.2021 03:08:06</t>
  </si>
  <si>
    <t>BOSTANLI GIS TM 35-04-A00001_TR-A K06_2055497</t>
  </si>
  <si>
    <t>30.09.2021 03:17:04</t>
  </si>
  <si>
    <t>30.09.2021 03:28:14</t>
  </si>
  <si>
    <t>BOSTANLI GIS TM 35-04-A00001_TR-B K12_2311276</t>
  </si>
  <si>
    <t>30.09.2021 03:17:13</t>
  </si>
  <si>
    <t>30.09.2021 03:20:56</t>
  </si>
  <si>
    <t>KARABURUN TR-15 35-21-L00013_B_56357678_56357678</t>
  </si>
  <si>
    <t>30.09.2021 04:43:38</t>
  </si>
  <si>
    <t>30.09.2021 05:38:50</t>
  </si>
  <si>
    <t>30.09.2021 04:51:31</t>
  </si>
  <si>
    <t>30.09.2021 06:57:33</t>
  </si>
  <si>
    <t>MENEMEN İM 35-28-A00001_FABRİKALAR L14_2311059</t>
  </si>
  <si>
    <t>30.09.2021 06:35:30</t>
  </si>
  <si>
    <t>30.09.2021 08:05:55</t>
  </si>
  <si>
    <t>30.09.2021 07:08:47</t>
  </si>
  <si>
    <t>30.09.2021 08:42:26</t>
  </si>
  <si>
    <t>30.09.2021 07:12:28</t>
  </si>
  <si>
    <t>30.09.2021 09:57:47</t>
  </si>
  <si>
    <t>SARISU TR-1 35-31-L00078_47816994_56352552_56352552</t>
  </si>
  <si>
    <t>30.09.2021 07:18:18</t>
  </si>
  <si>
    <t>30.09.2021 11:24:34</t>
  </si>
  <si>
    <t>L-100 BELKENT 35-18-L00100_950442179_950442179</t>
  </si>
  <si>
    <t>30.09.2021 07:24:24</t>
  </si>
  <si>
    <t>30.09.2021 08:50:07</t>
  </si>
  <si>
    <t>YÜKSEKKÖY TR-1 35-17-M00184_950300005_950300005</t>
  </si>
  <si>
    <t>30.09.2021 07:30:57</t>
  </si>
  <si>
    <t>30.09.2021 11:04:23</t>
  </si>
  <si>
    <t>SELİMŞAHLAR TR-2 45-71-M00137_TOKİ M03_2320416</t>
  </si>
  <si>
    <t>30.09.2021 07:33:27</t>
  </si>
  <si>
    <t>30.09.2021 09:06:09</t>
  </si>
  <si>
    <t>30.09.2021 07:42:17</t>
  </si>
  <si>
    <t>30.09.2021 07:42:47</t>
  </si>
  <si>
    <t>_962768063_962768063</t>
  </si>
  <si>
    <t>30.09.2021 07:59:42</t>
  </si>
  <si>
    <t>30.09.2021 09:36:34</t>
  </si>
  <si>
    <t>BAŞIBÜYÜK TR-1 45-77-L00218_945492041_945492041</t>
  </si>
  <si>
    <t>30.09.2021 08:10:21</t>
  </si>
  <si>
    <t>30.09.2021 08:49:04</t>
  </si>
  <si>
    <t>30.09.2021 08:11:30</t>
  </si>
  <si>
    <t>30.09.2021 08:12:17</t>
  </si>
  <si>
    <t>ÇAMPINAR YAŞAR ÖZ 45-81-M00184_A_56401945_56401945</t>
  </si>
  <si>
    <t>30.09.2021 08:12:00</t>
  </si>
  <si>
    <t>30.09.2021 13:04:31</t>
  </si>
  <si>
    <t>ÇAKALTEPE TR-3 (PALAMUTARASI) 35-22-M00185_955271979_955271979</t>
  </si>
  <si>
    <t>30.09.2021 08:29:14</t>
  </si>
  <si>
    <t>30.09.2021 09:39:43</t>
  </si>
  <si>
    <t>SİYEKLİ KÖK 45-71-M00185_DAĞYENİCE M07_72256926</t>
  </si>
  <si>
    <t>30.09.2021 08:30:58</t>
  </si>
  <si>
    <t>30.09.2021 09:44:35</t>
  </si>
  <si>
    <t>OVACIK KÖYÜ ÇAMİÇİ TR-3 35-27-L00270_C_56354395_56354395</t>
  </si>
  <si>
    <t>30.09.2021 08:31:14</t>
  </si>
  <si>
    <t>30.09.2021 11:38:49</t>
  </si>
  <si>
    <t>30.09.2021 08:43:20</t>
  </si>
  <si>
    <t>30.09.2021 09:00:37</t>
  </si>
  <si>
    <t>TURGUTLU TR-1/1 DM 45-83-M00001_KAPTANOĞLU M07_72159670</t>
  </si>
  <si>
    <t>30.09.2021 08:58:17</t>
  </si>
  <si>
    <t>30.09.2021 09:21:44</t>
  </si>
  <si>
    <t>30.09.2021 08:59:57</t>
  </si>
  <si>
    <t>30.09.2021 10:09:31</t>
  </si>
  <si>
    <t>30.09.2021 16:39:46</t>
  </si>
  <si>
    <t>_B_56406641_56406641</t>
  </si>
  <si>
    <t>30.09.2021 09:00:04</t>
  </si>
  <si>
    <t>30.09.2021 16:54:03</t>
  </si>
  <si>
    <t>ÇAKMAKLI TR-1 45-80-M00170_45-80-M00170_2373948</t>
  </si>
  <si>
    <t>30.09.2021 09:01:49</t>
  </si>
  <si>
    <t>30.09.2021 15:51:45</t>
  </si>
  <si>
    <t>30.09.2021 09:02:10</t>
  </si>
  <si>
    <t>30.09.2021 09:31:11</t>
  </si>
  <si>
    <t>30.09.2021 09:03:00</t>
  </si>
  <si>
    <t>30.09.2021 14:20:05</t>
  </si>
  <si>
    <t>K-622 35-01-K00622_TRAFO K01_2057803</t>
  </si>
  <si>
    <t>30.09.2021 17:28:00</t>
  </si>
  <si>
    <t>30.09.2021 09:04:18</t>
  </si>
  <si>
    <t>30.09.2021 18:00:56</t>
  </si>
  <si>
    <t>30.09.2021 09:04:27</t>
  </si>
  <si>
    <t>30.09.2021 09:08:00</t>
  </si>
  <si>
    <t>KUŞÇULAR TR-8 35-19-M00220_35-19-M00220_2350422</t>
  </si>
  <si>
    <t>30.09.2021 09:05:32</t>
  </si>
  <si>
    <t>30.09.2021 17:08:02</t>
  </si>
  <si>
    <t>30.09.2021 09:05:52</t>
  </si>
  <si>
    <t>30.09.2021 17:40:42</t>
  </si>
  <si>
    <t>DM-3/TR-3 35-13-M00055_946422425_946422425</t>
  </si>
  <si>
    <t>30.09.2021 09:08:21</t>
  </si>
  <si>
    <t>30.09.2021 11:12:40</t>
  </si>
  <si>
    <t>ALLAHDİYEN TR-1 45-78-L00279__81571284_81571284</t>
  </si>
  <si>
    <t>30.09.2021 09:10:00</t>
  </si>
  <si>
    <t>30.09.2021 13:16:00</t>
  </si>
  <si>
    <t>TR-28 35-27-M00028_KOZLUDERE TR-29 M02_66129627</t>
  </si>
  <si>
    <t>30.09.2021 09:10:18</t>
  </si>
  <si>
    <t>30.09.2021 16:43:53</t>
  </si>
  <si>
    <t>30.09.2021 09:12:27</t>
  </si>
  <si>
    <t>30.09.2021 09:43:56</t>
  </si>
  <si>
    <t>K-2829 35-01-K02829_911943342_911943342</t>
  </si>
  <si>
    <t>30.09.2021 09:14:38</t>
  </si>
  <si>
    <t>30.09.2021 10:55:50</t>
  </si>
  <si>
    <t>GERENKÖY KÖK 35-23-M00156_BAĞARASI M04_72155662</t>
  </si>
  <si>
    <t>30.09.2021 09:16:39</t>
  </si>
  <si>
    <t>30.09.2021 09:43:57</t>
  </si>
  <si>
    <t>30.09.2021 09:16:57</t>
  </si>
  <si>
    <t>30.09.2021 10:30:52</t>
  </si>
  <si>
    <t>L-97 35-18-L00097_950460885_950460885</t>
  </si>
  <si>
    <t>30.09.2021 09:21:00</t>
  </si>
  <si>
    <t>30.09.2021 10:36:11</t>
  </si>
  <si>
    <t>30.09.2021 09:23:00</t>
  </si>
  <si>
    <t>30.09.2021 10:36:00</t>
  </si>
  <si>
    <t>KOLDERE KÖK 45-80-M00051_GES SANTRALİ M02_73403238</t>
  </si>
  <si>
    <t>30.09.2021 09:24:23</t>
  </si>
  <si>
    <t>30.09.2021 16:52:00</t>
  </si>
  <si>
    <t>TR-18 35-26-M00018_A A1b_5759465</t>
  </si>
  <si>
    <t>30.09.2021 09:27:00</t>
  </si>
  <si>
    <t>30.09.2021 10:15:38</t>
  </si>
  <si>
    <t>DM-3/19 (ESKİ TR-2/72) 45-83-L00072_955174012_955174012</t>
  </si>
  <si>
    <t>30.09.2021 09:27:23</t>
  </si>
  <si>
    <t>30.09.2021 11:39:28</t>
  </si>
  <si>
    <t>30.09.2021 09:30:53</t>
  </si>
  <si>
    <t>30.09.2021 12:55:42</t>
  </si>
  <si>
    <t>K-240 35-01-K00240_TRAFO K04_2068537</t>
  </si>
  <si>
    <t>30.09.2021 09:31:47</t>
  </si>
  <si>
    <t>30.09.2021 17:57:56</t>
  </si>
  <si>
    <t>İĞDELİ AZMANLAR SOKAK TR-5 35-31-L00343_35-31-L00343_2365272</t>
  </si>
  <si>
    <t>30.09.2021 09:32:26</t>
  </si>
  <si>
    <t>30.09.2021 17:12:53</t>
  </si>
  <si>
    <t>30.09.2021 09:33:57</t>
  </si>
  <si>
    <t>30.09.2021 11:01:41</t>
  </si>
  <si>
    <t>YUKARIBEY DM (TR-3) 35-16-M00866_ÇAMAVLU M05_79464826</t>
  </si>
  <si>
    <t>30.09.2021 11:41:02</t>
  </si>
  <si>
    <t>K-4506 35-03-K04506_910060089_910060089</t>
  </si>
  <si>
    <t>30.09.2021 09:40:30</t>
  </si>
  <si>
    <t>30.09.2021 13:40:18</t>
  </si>
  <si>
    <t>AHMETBEYLER DM 35-16-M00154_BERGAMA T.M.-GERİLİM M04_72044260</t>
  </si>
  <si>
    <t>30.09.2021 09:41:27</t>
  </si>
  <si>
    <t>30.09.2021 09:42:07</t>
  </si>
  <si>
    <t>OĞLANANASI TR-4 35-22-M00258_955281703_955281703</t>
  </si>
  <si>
    <t>30.09.2021 09:42:50</t>
  </si>
  <si>
    <t>30.09.2021 13:57:43</t>
  </si>
  <si>
    <t>30.09.2021 09:51:02</t>
  </si>
  <si>
    <t>30.09.2021 17:58:56</t>
  </si>
  <si>
    <t>MENDERES TR-1 35-32-M00001__72373639_72373639</t>
  </si>
  <si>
    <t>30.09.2021 09:53:00</t>
  </si>
  <si>
    <t>30.09.2021 13:31:34</t>
  </si>
  <si>
    <t>KOYUNDERE TR-10 35-28-M00156_35-28-M00156_66533421</t>
  </si>
  <si>
    <t>30.09.2021 09:53:54</t>
  </si>
  <si>
    <t>30.09.2021 13:49:59</t>
  </si>
  <si>
    <t>30.09.2021 09:58:37</t>
  </si>
  <si>
    <t>30.09.2021 11:59:18</t>
  </si>
  <si>
    <t>K-3768 35-02-K03768_99551639_99551639</t>
  </si>
  <si>
    <t>30.09.2021 09:58:42</t>
  </si>
  <si>
    <t>30.09.2021 12:17:56</t>
  </si>
  <si>
    <t>ÇAMLIBEL TR-3 35-20-L00431_35-20-L00431_2374755</t>
  </si>
  <si>
    <t>30.09.2021 09:59:42</t>
  </si>
  <si>
    <t>30.09.2021 12:44:33</t>
  </si>
  <si>
    <t>BEBEKLİ AHMETAĞA MAH. 45-77-L00201_DIREK TIPI TRAFO HUCRESI H01_2052915</t>
  </si>
  <si>
    <t>30.09.2021 10:00:08</t>
  </si>
  <si>
    <t>30.09.2021 18:07:00</t>
  </si>
  <si>
    <t>ÇANDARLI TR-2 35-30-M00002_TR-3 M02_72079707</t>
  </si>
  <si>
    <t>30.09.2021 10:00:50</t>
  </si>
  <si>
    <t>30.09.2021 17:26:27</t>
  </si>
  <si>
    <t>KIRANLI 35-16-M00128_47470310_56394995_56394995</t>
  </si>
  <si>
    <t>30.09.2021 10:01:37</t>
  </si>
  <si>
    <t>30.09.2021 14:28:22</t>
  </si>
  <si>
    <t>ARDIÇ MAHALLESİ TR-9 35-21-L00130_A_56375533_56375533</t>
  </si>
  <si>
    <t>30.09.2021 10:03:31</t>
  </si>
  <si>
    <t>30.09.2021 11:32:00</t>
  </si>
  <si>
    <t>TR-142 35-15-L00142_35-15-L00142_66563737</t>
  </si>
  <si>
    <t>30.09.2021 10:04:22</t>
  </si>
  <si>
    <t>30.09.2021 14:36:00</t>
  </si>
  <si>
    <t>GÜMÜLDÜR M-8 35-25-M00008_955263162_955263162</t>
  </si>
  <si>
    <t>30.09.2021 10:06:55</t>
  </si>
  <si>
    <t>30.09.2021 16:41:01</t>
  </si>
  <si>
    <t>30.09.2021 10:11:17</t>
  </si>
  <si>
    <t>30.09.2021 10:12:27</t>
  </si>
  <si>
    <t>ALANİÇİ TR-2 35-28-M00264_953382047_953382047</t>
  </si>
  <si>
    <t>30.09.2021 10:14:30</t>
  </si>
  <si>
    <t>30.09.2021 11:35:49</t>
  </si>
  <si>
    <t>EGE ÇELİK ÖZEL TR 35-17-M00467Ö_DIREK TIPI TRAFO HUCRESI H01_2044711</t>
  </si>
  <si>
    <t>30.09.2021 10:15:40</t>
  </si>
  <si>
    <t>30.09.2021 18:17:49</t>
  </si>
  <si>
    <t>YAKACIK TR-4 35-20-L00242_955212601_955212601</t>
  </si>
  <si>
    <t>30.09.2021 10:18:47</t>
  </si>
  <si>
    <t>30.09.2021 11:19:32</t>
  </si>
  <si>
    <t>TR-52 35-27-M00052_965806544_965806544</t>
  </si>
  <si>
    <t>30.09.2021 10:26:48</t>
  </si>
  <si>
    <t>30.09.2021 12:36:04</t>
  </si>
  <si>
    <t>ASARLIK TR-9 35-28-M00590_953378268_953378268</t>
  </si>
  <si>
    <t>30.09.2021 10:29:13</t>
  </si>
  <si>
    <t>30.09.2021 15:56:32</t>
  </si>
  <si>
    <t>30.09.2021 10:40:00</t>
  </si>
  <si>
    <t>30.09.2021 14:35:43</t>
  </si>
  <si>
    <t>K-2572 35-01-K02572__72410481_72410481</t>
  </si>
  <si>
    <t>30.09.2021 10:42:24</t>
  </si>
  <si>
    <t>30.09.2021 12:30:31</t>
  </si>
  <si>
    <t>YAĞLAR TR-5 35-31-L00448_956597546_956597546</t>
  </si>
  <si>
    <t>30.09.2021 10:50:29</t>
  </si>
  <si>
    <t>30.09.2021 14:08:56</t>
  </si>
  <si>
    <t>TR-2/100 45-83-M00781_955154076_955154076</t>
  </si>
  <si>
    <t>30.09.2021 10:50:59</t>
  </si>
  <si>
    <t>30.09.2021 14:11:01</t>
  </si>
  <si>
    <t>SİNDEL TR-1 35-16-M00029_47495394_56396448_56396448</t>
  </si>
  <si>
    <t>AG Pano Faz Sigorta Atığı</t>
  </si>
  <si>
    <t>30.09.2021 10:51:16</t>
  </si>
  <si>
    <t>30.09.2021 15:11:21</t>
  </si>
  <si>
    <t>ÇAYBAŞI DM-1/TR-7 35-26-L00210_8737192_56359075_56359075</t>
  </si>
  <si>
    <t>30.09.2021 10:52:27</t>
  </si>
  <si>
    <t>30.09.2021 12:30:12</t>
  </si>
  <si>
    <t>K-4431 35-01-K04431_911979433_911979433</t>
  </si>
  <si>
    <t>30.09.2021 10:53:35</t>
  </si>
  <si>
    <t>30.09.2021 16:24:40</t>
  </si>
  <si>
    <t>MURADİYE DM-5/05 45-71-M00235_DAĞITIM TRAFOSU M09_2124675</t>
  </si>
  <si>
    <t>30.09.2021 10:58:26</t>
  </si>
  <si>
    <t>30.09.2021 17:25:18</t>
  </si>
  <si>
    <t>YUKARI MİNNETLER TR-1 45-74-M00128_B_56400852_56400852</t>
  </si>
  <si>
    <t>30.09.2021 11:02:53</t>
  </si>
  <si>
    <t>30.09.2021 13:36:30</t>
  </si>
  <si>
    <t>30.09.2021 11:03:47</t>
  </si>
  <si>
    <t>30.09.2021 13:05:34</t>
  </si>
  <si>
    <t>OCAKLI TR-2 35-15-L00775_DIREK TIPI TRAFO HUCRESI H01_2049220</t>
  </si>
  <si>
    <t>30.09.2021 11:06:25</t>
  </si>
  <si>
    <t>L-97 35-18-L00097_950453556_950453556</t>
  </si>
  <si>
    <t>30.09.2021 11:06:59</t>
  </si>
  <si>
    <t>30.09.2021 13:04:47</t>
  </si>
  <si>
    <t>GÖKÇEN DM 2-1/2 35-29-L00065_950343358_950343358</t>
  </si>
  <si>
    <t>30.09.2021 11:08:25</t>
  </si>
  <si>
    <t>30.09.2021 14:56:57</t>
  </si>
  <si>
    <t>30.09.2021 11:08:47</t>
  </si>
  <si>
    <t>30.09.2021 12:21:08</t>
  </si>
  <si>
    <t>K-1338 35-03-K01338_944933009_944933009</t>
  </si>
  <si>
    <t>30.09.2021 11:11:24</t>
  </si>
  <si>
    <t>30.09.2021 15:45:02</t>
  </si>
  <si>
    <t>DM-25/37-A 45-71-M02282_953215479_953215479</t>
  </si>
  <si>
    <t>30.09.2021 11:14:13</t>
  </si>
  <si>
    <t>30.09.2021 14:12:33</t>
  </si>
  <si>
    <t>BAĞARASI TR-8 35-23-M00177_950427001_950427001</t>
  </si>
  <si>
    <t>30.09.2021 11:19:54</t>
  </si>
  <si>
    <t>30.09.2021 14:23:13</t>
  </si>
  <si>
    <t>BAHÇEDERE TR-1 45-73-M00556_45-73-M00556_2355785</t>
  </si>
  <si>
    <t>30.09.2021 11:20:07</t>
  </si>
  <si>
    <t>30.09.2021 12:31:38</t>
  </si>
  <si>
    <t>L-45 JANDARMA SİTESİ 35-14-L00045_956640690_956640690</t>
  </si>
  <si>
    <t>30.09.2021 11:24:33</t>
  </si>
  <si>
    <t>30.09.2021 12:47:03</t>
  </si>
  <si>
    <t>30.09.2021 11:26:10</t>
  </si>
  <si>
    <t>30.09.2021 11:26:37</t>
  </si>
  <si>
    <t>BAYINDIR ÇİÇEK ÜRET.KOOP. ÖZEL TR 35-20-L00078Ö_DIREK TIPI TRAFO HUCRESI H01_2039341</t>
  </si>
  <si>
    <t>30.09.2021 11:37:52</t>
  </si>
  <si>
    <t>30.09.2021 14:12:19</t>
  </si>
  <si>
    <t>30.09.2021 11:46:16</t>
  </si>
  <si>
    <t>30.09.2021 14:49:11</t>
  </si>
  <si>
    <t>YENİ HARMANDALI TR-1 45-71-M00893_953215980_953215980</t>
  </si>
  <si>
    <t>30.09.2021 11:52:00</t>
  </si>
  <si>
    <t>30.09.2021 13:03:30</t>
  </si>
  <si>
    <t>AKÖREN TR-19 KÖK 45-78-M00974_ALAŞEHİR M04_66244782</t>
  </si>
  <si>
    <t>30.09.2021 11:57:13</t>
  </si>
  <si>
    <t>30.09.2021 14:36:13</t>
  </si>
  <si>
    <t>MORDOĞAN TR-41 35-21-L00164_C_56379221_56379221</t>
  </si>
  <si>
    <t>30.09.2021 12:00:00</t>
  </si>
  <si>
    <t>30.09.2021 12:59:51</t>
  </si>
  <si>
    <t>ÖRNEKKÖY TR-1 35-27-L00128_A_56370256_56370256</t>
  </si>
  <si>
    <t>30.09.2021 12:01:18</t>
  </si>
  <si>
    <t>30.09.2021 15:50:44</t>
  </si>
  <si>
    <t>K-885 35-04-K00885_99087494_99087494</t>
  </si>
  <si>
    <t>30.09.2021 12:01:45</t>
  </si>
  <si>
    <t>30.09.2021 14:25:17</t>
  </si>
  <si>
    <t>30.09.2021 12:02:09</t>
  </si>
  <si>
    <t>30.09.2021 12:23:29</t>
  </si>
  <si>
    <t>30.09.2021 12:03:18</t>
  </si>
  <si>
    <t>30.09.2021 12:41:24</t>
  </si>
  <si>
    <t>TAHTALIÇAY KÖK (M-751) 35-22-M00145_M-52 BASIN YAYIN M05_2330031</t>
  </si>
  <si>
    <t>30.09.2021 12:06:57</t>
  </si>
  <si>
    <t>30.09.2021 13:22:47</t>
  </si>
  <si>
    <t>L-61 İSTUR 35-14-L00061_956639548_956639548</t>
  </si>
  <si>
    <t>30.09.2021 12:18:34</t>
  </si>
  <si>
    <t>30.09.2021 13:13:01</t>
  </si>
  <si>
    <t>30.09.2021 12:31:00</t>
  </si>
  <si>
    <t>30.09.2021 15:11:23</t>
  </si>
  <si>
    <t>K-2572 35-01-K02572_G G1_61277866</t>
  </si>
  <si>
    <t>30.09.2021 14:54:10</t>
  </si>
  <si>
    <t>TR-76 35-19-L00076_956669580_956669580</t>
  </si>
  <si>
    <t>30.09.2021 12:38:30</t>
  </si>
  <si>
    <t>30.09.2021 17:43:23</t>
  </si>
  <si>
    <t>ÇALTEPE TR-1 45-80-M00162_956546507_956546507</t>
  </si>
  <si>
    <t>30.09.2021 12:41:00</t>
  </si>
  <si>
    <t>30.09.2021 14:25:16</t>
  </si>
  <si>
    <t>TR-50 35-15-M00050_950364810_950364810</t>
  </si>
  <si>
    <t>30.09.2021 12:42:04</t>
  </si>
  <si>
    <t>30.09.2021 14:49:04</t>
  </si>
  <si>
    <t>BAYINDIR İM 35-20-A00001_CANLI L09_2058779</t>
  </si>
  <si>
    <t>30.09.2021 12:43:27</t>
  </si>
  <si>
    <t>30.09.2021 13:46:20</t>
  </si>
  <si>
    <t>KFC KÖK 35-28-M00534_HatBaşıAyırıcı_53133578 M01_53133578</t>
  </si>
  <si>
    <t>30.09.2021 12:52:32</t>
  </si>
  <si>
    <t>30.09.2021 17:11:26</t>
  </si>
  <si>
    <t>İSKELE KÖK 35-19-L00275_ÇAYIR L03_72119386</t>
  </si>
  <si>
    <t>30.09.2021 12:58:57</t>
  </si>
  <si>
    <t>30.09.2021 15:12:23</t>
  </si>
  <si>
    <t>30.09.2021 13:03:22</t>
  </si>
  <si>
    <t>30.09.2021 14:51:37</t>
  </si>
  <si>
    <t>TR-50 35-15-M00050_48866837_56365068_56365068</t>
  </si>
  <si>
    <t>30.09.2021 13:05:39</t>
  </si>
  <si>
    <t>30.09.2021 14:57:38</t>
  </si>
  <si>
    <t>M-3076(YATIRIM REZERVE) 35-02-M03076_A_56363793_56363793</t>
  </si>
  <si>
    <t>30.09.2021 13:16:02</t>
  </si>
  <si>
    <t>30.09.2021 17:22:59</t>
  </si>
  <si>
    <t>MENEMEN İM 35-28-A00001_FABRİKALAR L14_2054180</t>
  </si>
  <si>
    <t>30.09.2021 13:19:26</t>
  </si>
  <si>
    <t>30.09.2021 13:46:43</t>
  </si>
  <si>
    <t>GÜNEŞLİ KÖK 45-75-M00056_GÖRDES GİRİŞ M04_67577852</t>
  </si>
  <si>
    <t>30.09.2021 13:33:57</t>
  </si>
  <si>
    <t>30.09.2021 14:14:00</t>
  </si>
  <si>
    <t>HACIRAHMANLI TR-8 45-80-M00085__72374818_72374818</t>
  </si>
  <si>
    <t>30.09.2021 13:35:51</t>
  </si>
  <si>
    <t>30.09.2021 14:53:35</t>
  </si>
  <si>
    <t>K-4325 35-04-K04325_99255757_99255757</t>
  </si>
  <si>
    <t>30.09.2021 13:37:36</t>
  </si>
  <si>
    <t>30.09.2021 17:12:37</t>
  </si>
  <si>
    <t>ÇITAK TR-1 35-17-M00438_950305009_950305009</t>
  </si>
  <si>
    <t>30.09.2021 13:37:49</t>
  </si>
  <si>
    <t>30.09.2021 15:44:52</t>
  </si>
  <si>
    <t>ÖRENCİK TR-1 45-71-M01564_953206556_953206556</t>
  </si>
  <si>
    <t>30.09.2021 13:37:51</t>
  </si>
  <si>
    <t>30.09.2021 16:11:24</t>
  </si>
  <si>
    <t>YENİŞEHİR TR-3 35-31-L00113_47863297_56391790_56391790</t>
  </si>
  <si>
    <t>30.09.2021 13:43:33</t>
  </si>
  <si>
    <t>30.09.2021 17:43:59</t>
  </si>
  <si>
    <t>KAPAKLI TR-2 45-72-M00315_A_56394727_56394727</t>
  </si>
  <si>
    <t>30.09.2021 13:59:43</t>
  </si>
  <si>
    <t>30.09.2021 15:13:08</t>
  </si>
  <si>
    <t>YUKARI KIZILCA TR-2 35-27-L00052_B_56406141_56406141</t>
  </si>
  <si>
    <t>30.09.2021 14:01:33</t>
  </si>
  <si>
    <t>30.09.2021 15:10:12</t>
  </si>
  <si>
    <t>HACIRAHMANLI TR-3 45-80-M00075_HACIRAHMANLI TR-1 KÖK M02_72197964</t>
  </si>
  <si>
    <t>30.09.2021 14:13:30</t>
  </si>
  <si>
    <t>30.09.2021 14:38:21</t>
  </si>
  <si>
    <t>DM-25/37-A 45-71-M02282_953215432_953215432</t>
  </si>
  <si>
    <t>30.09.2021 14:18:00</t>
  </si>
  <si>
    <t>30.09.2021 15:43:47</t>
  </si>
  <si>
    <t>30.09.2021 14:21:00</t>
  </si>
  <si>
    <t>30.09.2021 15:48:56</t>
  </si>
  <si>
    <t>30.09.2021 14:23:50</t>
  </si>
  <si>
    <t>30.09.2021 14:57:00</t>
  </si>
  <si>
    <t>TR-58 35-30-L00058_E_56367279_56367279</t>
  </si>
  <si>
    <t>30.09.2021 14:28:52</t>
  </si>
  <si>
    <t>30.09.2021 17:42:30</t>
  </si>
  <si>
    <t>DM-25/37-A 45-71-M02282_953215451_953215451</t>
  </si>
  <si>
    <t>30.09.2021 14:29:00</t>
  </si>
  <si>
    <t>30.09.2021 15:10:20</t>
  </si>
  <si>
    <t>30.09.2021 14:31:27</t>
  </si>
  <si>
    <t>30.09.2021 14:32:07</t>
  </si>
  <si>
    <t>M-3090 35-09-M03090_915134361_915134361</t>
  </si>
  <si>
    <t>30.09.2021 14:37:06</t>
  </si>
  <si>
    <t>30.09.2021 19:12:33</t>
  </si>
  <si>
    <t>KADIDAĞ TR-2 45-72-L00123_956501655_956501655</t>
  </si>
  <si>
    <t>30.09.2021 14:40:17</t>
  </si>
  <si>
    <t>30.09.2021 17:36:32</t>
  </si>
  <si>
    <t>30.09.2021 14:43:00</t>
  </si>
  <si>
    <t>30.09.2021 17:21:00</t>
  </si>
  <si>
    <t>AKÖREN TR-19 KÖK 45-78-M00974_HatBaşıAyırıcı_53139381 M04_53139381</t>
  </si>
  <si>
    <t>30.09.2021 14:44:51</t>
  </si>
  <si>
    <t>30.09.2021 15:44:03</t>
  </si>
  <si>
    <t>BALLICA TR-3 45-72-L00549_956511933_956511933</t>
  </si>
  <si>
    <t>30.09.2021 14:58:22</t>
  </si>
  <si>
    <t>30.09.2021 18:24:47</t>
  </si>
  <si>
    <t>TİRE TR-17 35-29-M00452_950330862_950330862</t>
  </si>
  <si>
    <t>30.09.2021 15:07:34</t>
  </si>
  <si>
    <t>30.09.2021 18:21:27</t>
  </si>
  <si>
    <t>GÜMÜLDÜR M-2 35-25-M00002_955259792_955259792</t>
  </si>
  <si>
    <t>30.09.2021 15:09:29</t>
  </si>
  <si>
    <t>30.09.2021 18:27:29</t>
  </si>
  <si>
    <t>SÜLEYMANLI TR-12 45-72-L00332_B_56392884_56392884</t>
  </si>
  <si>
    <t>30.09.2021 15:09:33</t>
  </si>
  <si>
    <t>30.09.2021 18:00:49</t>
  </si>
  <si>
    <t>TR-112 SANAYİ İÇİ 35-26-M00112_35-26-M00112_2360097</t>
  </si>
  <si>
    <t>30.09.2021 15:12:27</t>
  </si>
  <si>
    <t>30.09.2021 16:02:27</t>
  </si>
  <si>
    <t>_B_56392316_56392316</t>
  </si>
  <si>
    <t>30.09.2021 15:15:50</t>
  </si>
  <si>
    <t>30.09.2021 16:56:12</t>
  </si>
  <si>
    <t>TR-50 35-15-M00050_950364440_950364440</t>
  </si>
  <si>
    <t>30.09.2021 15:19:49</t>
  </si>
  <si>
    <t>30.09.2021 17:30:10</t>
  </si>
  <si>
    <t>ÇAYIRLI TR-1 35-29-L00206__72399354_72399354</t>
  </si>
  <si>
    <t>30.09.2021 15:25:09</t>
  </si>
  <si>
    <t>30.09.2021 17:31:52</t>
  </si>
  <si>
    <t>TR-70 35-16-L00070_953334738_953334738</t>
  </si>
  <si>
    <t>30.09.2021 15:33:09</t>
  </si>
  <si>
    <t>30.09.2021 16:45:38</t>
  </si>
  <si>
    <t>YAKAPINAR TR-5 35-20-L00138_955213563_955213563</t>
  </si>
  <si>
    <t>30.09.2021 15:35:54</t>
  </si>
  <si>
    <t>30.09.2021 18:41:03</t>
  </si>
  <si>
    <t>YENİKÖY TR-1 35-15-L00365_950403059_950403059</t>
  </si>
  <si>
    <t>30.09.2021 15:38:43</t>
  </si>
  <si>
    <t>30.09.2021 19:23:50</t>
  </si>
  <si>
    <t>DM-2/6 (DM-10) 45-71-M00276_958158056_958158056</t>
  </si>
  <si>
    <t>30.09.2021 15:46:00</t>
  </si>
  <si>
    <t>30.09.2021 16:28:52</t>
  </si>
  <si>
    <t>YAKAKÖY TR-1 45-75-M00249_945616849_945616849</t>
  </si>
  <si>
    <t>30.09.2021 15:47:02</t>
  </si>
  <si>
    <t>30.09.2021 17:34:58</t>
  </si>
  <si>
    <t>URGANLI YENİKÖY TR-3 45-83-L00444_A_56395007_56395007</t>
  </si>
  <si>
    <t>30.09.2021 15:47:58</t>
  </si>
  <si>
    <t>30.09.2021 16:53:33</t>
  </si>
  <si>
    <t>K-3209 35-03-K03209_910241515_910241515</t>
  </si>
  <si>
    <t>30.09.2021 15:48:00</t>
  </si>
  <si>
    <t>30.09.2021 22:11:59</t>
  </si>
  <si>
    <t>30.09.2021 15:48:52</t>
  </si>
  <si>
    <t>30.09.2021 17:05:59</t>
  </si>
  <si>
    <t>DM-3/1 35-26-M00769__56360834_56360834</t>
  </si>
  <si>
    <t>30.09.2021 16:01:51</t>
  </si>
  <si>
    <t>30.09.2021 17:22:07</t>
  </si>
  <si>
    <t>30.09.2021 16:08:48</t>
  </si>
  <si>
    <t>30.09.2021 16:09:18</t>
  </si>
  <si>
    <t>30.09.2021 16:13:08</t>
  </si>
  <si>
    <t>30.09.2021 17:18:31</t>
  </si>
  <si>
    <t>30.09.2021 16:22:01</t>
  </si>
  <si>
    <t>30.09.2021 18:30:24</t>
  </si>
  <si>
    <t>30.09.2021 16:22:48</t>
  </si>
  <si>
    <t>TR-1/22 45-83-M00022_48048637_56400706_56400706</t>
  </si>
  <si>
    <t>30.09.2021 16:27:21</t>
  </si>
  <si>
    <t>30.09.2021 18:25:51</t>
  </si>
  <si>
    <t>HALİM İNMEZ SULAMA GRUBU 35-29-L00231_950337706_950337706</t>
  </si>
  <si>
    <t>30.09.2021 16:31:59</t>
  </si>
  <si>
    <t>30.09.2021 20:50:26</t>
  </si>
  <si>
    <t>K-1906 35-10-K01906_912600611_912600611</t>
  </si>
  <si>
    <t>30.09.2021 16:32:40</t>
  </si>
  <si>
    <t>30.09.2021 18:18:21</t>
  </si>
  <si>
    <t>DM-2/8 BAŞKENT TR 35-18-L00588_6599270_56389445_56389445</t>
  </si>
  <si>
    <t>30.09.2021 16:34:59</t>
  </si>
  <si>
    <t>30.09.2021 17:38:55</t>
  </si>
  <si>
    <t>K-3236 35-03-K03236_910820243_910820243</t>
  </si>
  <si>
    <t>30.09.2021 16:42:25</t>
  </si>
  <si>
    <t>30.09.2021 19:01:15</t>
  </si>
  <si>
    <t>ŞEHİT KEMAL KÖK 35-17-M00449_OMS METAL M02_66442958</t>
  </si>
  <si>
    <t>30.09.2021 16:48:50</t>
  </si>
  <si>
    <t>30.09.2021 17:41:52</t>
  </si>
  <si>
    <t>30.09.2021 16:51:08</t>
  </si>
  <si>
    <t>30.09.2021 17:26:36</t>
  </si>
  <si>
    <t>UZUNALAN TR-1 45-72-M00212_45-72-M00212_2372502</t>
  </si>
  <si>
    <t>30.09.2021 16:51:18</t>
  </si>
  <si>
    <t>30.09.2021 19:48:00</t>
  </si>
  <si>
    <t>30.09.2021 16:52:50</t>
  </si>
  <si>
    <t>30.09.2021 17:21:09</t>
  </si>
  <si>
    <t>ÇAMÖNÜ TR-1 45-72-L00271_967143604_967143604</t>
  </si>
  <si>
    <t>30.09.2021 16:58:54</t>
  </si>
  <si>
    <t>30.09.2021 19:37:18</t>
  </si>
  <si>
    <t>DM-1/TR-3 35-14-M00314_35-14-M00314_2370809</t>
  </si>
  <si>
    <t>30.09.2021 17:02:44</t>
  </si>
  <si>
    <t>30.09.2021 20:33:34</t>
  </si>
  <si>
    <t>MESCİTLİ TR-1 35-15-L00095_C_56361123_56361123</t>
  </si>
  <si>
    <t>30.09.2021 17:05:02</t>
  </si>
  <si>
    <t>30.09.2021 21:47:24</t>
  </si>
  <si>
    <t>L-45 JANDARMA SİTESİ 35-14-L00045_956640636_956640636</t>
  </si>
  <si>
    <t>30.09.2021 17:11:43</t>
  </si>
  <si>
    <t>30.09.2021 18:53:52</t>
  </si>
  <si>
    <t>K-2337 35-03-K02337_A a3b_5812867</t>
  </si>
  <si>
    <t>30.09.2021 17:19:48</t>
  </si>
  <si>
    <t>30.09.2021 19:29:13</t>
  </si>
  <si>
    <t>BAHATTİN DOĞANER KÖK 35-27-M00482_ÇİFTEL KAZAN M05_72166834</t>
  </si>
  <si>
    <t>30.09.2021 17:20:05</t>
  </si>
  <si>
    <t>30.09.2021 18:34:03</t>
  </si>
  <si>
    <t>30.09.2021 18:50:54</t>
  </si>
  <si>
    <t>TR-259 KAVAKLIDERE 35-14-M00259_956649796_956649796</t>
  </si>
  <si>
    <t>30.09.2021 17:26:44</t>
  </si>
  <si>
    <t>30.09.2021 23:42:29</t>
  </si>
  <si>
    <t>30.09.2021 17:38:08</t>
  </si>
  <si>
    <t>30.09.2021 17:39:18</t>
  </si>
  <si>
    <t>30.09.2021 17:44:00</t>
  </si>
  <si>
    <t>30.09.2021 18:07:30</t>
  </si>
  <si>
    <t>OSMAN SÜREN VE ARKADAŞLARI 35-24-M00026_35-24-M00026_58184970</t>
  </si>
  <si>
    <t>30.09.2021 17:46:46</t>
  </si>
  <si>
    <t>30.09.2021 19:14:26</t>
  </si>
  <si>
    <t>L-25 35-14-L00025_956662178_956662178</t>
  </si>
  <si>
    <t>30.09.2021 17:46:56</t>
  </si>
  <si>
    <t>30.09.2021 20:20:45</t>
  </si>
  <si>
    <t>30.09.2021 17:47:07</t>
  </si>
  <si>
    <t>30.09.2021 22:02:28</t>
  </si>
  <si>
    <t>M-86 ORHANLI TEMESALTI 35-14-M00086_956637967_956637967</t>
  </si>
  <si>
    <t>30.09.2021 17:52:24</t>
  </si>
  <si>
    <t>01.10.2021 00:03:25</t>
  </si>
  <si>
    <t>EVRENOS TR-2 45-71-M01405_A_56385636_56385636</t>
  </si>
  <si>
    <t>30.09.2021 18:00:34</t>
  </si>
  <si>
    <t>30.09.2021 19:51:08</t>
  </si>
  <si>
    <t>ÇİTKÖY TR-2 35-16-M00060_953320803_953320803</t>
  </si>
  <si>
    <t>30.09.2021 18:08:44</t>
  </si>
  <si>
    <t>30.09.2021 19:49:27</t>
  </si>
  <si>
    <t>L-428 35-18-L00428_950459797_950459797</t>
  </si>
  <si>
    <t>30.09.2021 18:12:58</t>
  </si>
  <si>
    <t>30.09.2021 20:01:45</t>
  </si>
  <si>
    <t>L-62 İSTUR 35-14-L00062_956639406_956639406</t>
  </si>
  <si>
    <t>30.09.2021 18:17:42</t>
  </si>
  <si>
    <t>30.09.2021 22:54:14</t>
  </si>
  <si>
    <t>DM-20/TR09-A 45-71-M02372_953244795_953244795</t>
  </si>
  <si>
    <t>30.09.2021 18:20:32</t>
  </si>
  <si>
    <t>30.09.2021 21:37:07</t>
  </si>
  <si>
    <t>TİRKEŞ TR-2 45-80-M00123_956534308_956534308</t>
  </si>
  <si>
    <t>30.09.2021 18:30:27</t>
  </si>
  <si>
    <t>30.09.2021 20:20:43</t>
  </si>
  <si>
    <t>KARAKURT TARIMSAL SULAMA TR-1 45-76-L00036_45-76-L00036_2359908</t>
  </si>
  <si>
    <t>30.09.2021 18:32:51</t>
  </si>
  <si>
    <t>30.09.2021 20:03:45</t>
  </si>
  <si>
    <t>30.09.2021 18:33:42</t>
  </si>
  <si>
    <t>30.09.2021 21:59:03</t>
  </si>
  <si>
    <t>TR-118 35-15-M00118_950360645_950360645</t>
  </si>
  <si>
    <t>30.09.2021 18:47:42</t>
  </si>
  <si>
    <t>01.10.2021 01:05:23</t>
  </si>
  <si>
    <t>SANCAKLI UZUNÇINAR KÖYÜ 45-71-M00566_A_56404089_56404089</t>
  </si>
  <si>
    <t>30.09.2021 18:50:20</t>
  </si>
  <si>
    <t>30.09.2021 20:14:17</t>
  </si>
  <si>
    <t>30.09.2021 18:50:38</t>
  </si>
  <si>
    <t>30.09.2021 20:13:50</t>
  </si>
  <si>
    <t>KÖSEALİ TR-1 45-78-M00781_953286764_953286764</t>
  </si>
  <si>
    <t>30.09.2021 20:32:08</t>
  </si>
  <si>
    <t>YEŞİLYURT TR-18 45-73-M00489_945639984_945639984</t>
  </si>
  <si>
    <t>30.09.2021 18:52:38</t>
  </si>
  <si>
    <t>30.09.2021 20:51:42</t>
  </si>
  <si>
    <t>YENİOBA TR-2 35-29-L00074_95000497419_95000497419</t>
  </si>
  <si>
    <t>30.09.2021 18:53:32</t>
  </si>
  <si>
    <t>30.09.2021 20:32:51</t>
  </si>
  <si>
    <t>YANIKDAĞ TR-1 45-75-M00202_45-75-M00202_2362279</t>
  </si>
  <si>
    <t>30.09.2021 18:54:38</t>
  </si>
  <si>
    <t>30.09.2021 20:37:37</t>
  </si>
  <si>
    <t>HİSAR TR-2 35-31-L00119_47996461_56398072_56398072</t>
  </si>
  <si>
    <t>30.09.2021 18:55:00</t>
  </si>
  <si>
    <t>30.09.2021 19:34:36</t>
  </si>
  <si>
    <t>MÜTEVELLİ TR-3 45-80-M00102_956537627_956537627</t>
  </si>
  <si>
    <t>30.09.2021 18:55:15</t>
  </si>
  <si>
    <t>30.09.2021 21:16:19</t>
  </si>
  <si>
    <t>GÖKKAYA TR-2 45-84-L00019_C_56404912_56404912</t>
  </si>
  <si>
    <t>30.09.2021 18:57:52</t>
  </si>
  <si>
    <t>30.09.2021 20:09:59</t>
  </si>
  <si>
    <t>30.09.2021 19:04:41</t>
  </si>
  <si>
    <t>30.09.2021 19:57:39</t>
  </si>
  <si>
    <t>K-238 35-01-K00238_912658226_912658226</t>
  </si>
  <si>
    <t>30.09.2021 19:05:12</t>
  </si>
  <si>
    <t>30.09.2021 21:06:26</t>
  </si>
  <si>
    <t>YUKARI EMLAKDERE TR-1 45-71-M01032_A_56384515_56384515</t>
  </si>
  <si>
    <t>30.09.2021 19:12:05</t>
  </si>
  <si>
    <t>30.09.2021 22:07:11</t>
  </si>
  <si>
    <t>_A_56388219_56388219</t>
  </si>
  <si>
    <t>30.09.2021 19:23:01</t>
  </si>
  <si>
    <t>30.09.2021 21:26:20</t>
  </si>
  <si>
    <t>30.09.2021 19:35:00</t>
  </si>
  <si>
    <t>30.09.2021 20:02:14</t>
  </si>
  <si>
    <t>YENİÇİFTLİK TR-2 35-20-L00400_950324674_950324674</t>
  </si>
  <si>
    <t>30.09.2021 19:37:50</t>
  </si>
  <si>
    <t>30.09.2021 20:59:32</t>
  </si>
  <si>
    <t>LOKMANKUYU KÖK 35-15-L00903_48738029_56367686_56367686</t>
  </si>
  <si>
    <t>30.09.2021 19:40:31</t>
  </si>
  <si>
    <t>30.09.2021 20:59:23</t>
  </si>
  <si>
    <t>TR-2/28-C 45-72-L00067_956512647_956512647</t>
  </si>
  <si>
    <t>30.09.2021 19:44:40</t>
  </si>
  <si>
    <t>30.09.2021 21:03:55</t>
  </si>
  <si>
    <t>BAŞIBÜYÜK TR-1 45-77-L00218_945492197_945492197</t>
  </si>
  <si>
    <t>30.09.2021 19:58:18</t>
  </si>
  <si>
    <t>30.09.2021 20:51:44</t>
  </si>
  <si>
    <t>OCAKLI TR-1 35-15-L00770_950372750_950372750</t>
  </si>
  <si>
    <t>30.09.2021 19:59:06</t>
  </si>
  <si>
    <t>30.09.2021 23:43:44</t>
  </si>
  <si>
    <t>TR-103 MEZARLIK YOLU 35-26-M00103_35-26-M00103_2356819</t>
  </si>
  <si>
    <t>30.09.2021 20:00:58</t>
  </si>
  <si>
    <t>30.09.2021 21:10:07</t>
  </si>
  <si>
    <t>KARATEKE TR-6 35-29-L00783_950334211_950334211</t>
  </si>
  <si>
    <t>30.09.2021 20:01:04</t>
  </si>
  <si>
    <t>30.09.2021 23:01:48</t>
  </si>
  <si>
    <t>30.09.2021 20:01:47</t>
  </si>
  <si>
    <t>30.09.2021 20:07:58</t>
  </si>
  <si>
    <t>TATAR DM 35-19-M00256_MORDOĞAN-2 ÇIKIŞ M04_2058327</t>
  </si>
  <si>
    <t>30.09.2021 20:03:35</t>
  </si>
  <si>
    <t>01.10.2021 00:31:30</t>
  </si>
  <si>
    <t>30.09.2021 20:05:43</t>
  </si>
  <si>
    <t>30.09.2021 22:46:53</t>
  </si>
  <si>
    <t>M-563 35-17-M00563_950312959_950312959</t>
  </si>
  <si>
    <t>30.09.2021 20:13:42</t>
  </si>
  <si>
    <t>01.10.2021 00:50:01</t>
  </si>
  <si>
    <t>MUZAFFER DURAL GRB. 35-20-L00097_10098357_56361047_56361047</t>
  </si>
  <si>
    <t>30.09.2021 20:15:08</t>
  </si>
  <si>
    <t>01.10.2021 00:18:38</t>
  </si>
  <si>
    <t>DM-6/5 35-26-M00657__56359760_56359760</t>
  </si>
  <si>
    <t>30.09.2021 20:21:53</t>
  </si>
  <si>
    <t>30.09.2021 21:19:01</t>
  </si>
  <si>
    <t>HACIVELİLER TR-1 35-16-M00157_47450983_56400052_56400052</t>
  </si>
  <si>
    <t>30.09.2021 20:25:52</t>
  </si>
  <si>
    <t>30.09.2021 23:25:50</t>
  </si>
  <si>
    <t>DM-11F TURGUT ÖZAL-2 45-71-M00388__56403754_56403754</t>
  </si>
  <si>
    <t>30.09.2021 20:26:27</t>
  </si>
  <si>
    <t>30.09.2021 23:18:55</t>
  </si>
  <si>
    <t>YAKAKÖY TR-1 45-75-M00249_A_56394126_56394126</t>
  </si>
  <si>
    <t>30.09.2021 20:28:28</t>
  </si>
  <si>
    <t>30.09.2021 22:09:11</t>
  </si>
  <si>
    <t>HELVACI DM-2 35-17-M00359_ŞEHİT KEMAL M05_66476614</t>
  </si>
  <si>
    <t>30.09.2021 20:33:01</t>
  </si>
  <si>
    <t>30.09.2021 20:44:00</t>
  </si>
  <si>
    <t>GÖKÇELER (YAYLACIK MAH.) TR-1 45-71-M00999_953240551_953240551</t>
  </si>
  <si>
    <t>30.09.2021 20:34:00</t>
  </si>
  <si>
    <t>30.09.2021 23:39:20</t>
  </si>
  <si>
    <t>MORDOĞAN İM 35-21-A00002_GÜLBAHÇE L04_2314079</t>
  </si>
  <si>
    <t>30.09.2021 20:52:00</t>
  </si>
  <si>
    <t>01.10.2021 00:52:30</t>
  </si>
  <si>
    <t>AKALAN TR-1 35-27-M00433_98954354_98954354</t>
  </si>
  <si>
    <t>30.09.2021 21:03:00</t>
  </si>
  <si>
    <t>30.09.2021 22:36:45</t>
  </si>
  <si>
    <t>K-122 35-01-K00122_911608914_911608914</t>
  </si>
  <si>
    <t>30.09.2021 21:08:01</t>
  </si>
  <si>
    <t>30.09.2021 22:47:40</t>
  </si>
  <si>
    <t>30.09.2021 21:14:49</t>
  </si>
  <si>
    <t>30.09.2021 21:18:17</t>
  </si>
  <si>
    <t>M-1856 YAKAKÖY TR-5 35-02-M01856_99861424_99861424</t>
  </si>
  <si>
    <t>30.09.2021 21:39:17</t>
  </si>
  <si>
    <t>30.09.2021 23:09:02</t>
  </si>
  <si>
    <t>SART TR-4 45-78-M00176_TR-11 M05_2109157</t>
  </si>
  <si>
    <t>30.09.2021 21:49:00</t>
  </si>
  <si>
    <t>30.09.2021 21:49:40</t>
  </si>
  <si>
    <t>YÜKSEKKÖY TR-1 35-17-M00184_950300006_950300006</t>
  </si>
  <si>
    <t>30.09.2021 21:58:14</t>
  </si>
  <si>
    <t>30.09.2021 23:36:28</t>
  </si>
  <si>
    <t>KESİKKÖY DM 35-28-M00309_KESİKKÖY-2 (PANAZTEPE DM) M10_2302936</t>
  </si>
  <si>
    <t>30.09.2021 22:18:08</t>
  </si>
  <si>
    <t>30.09.2021 22:58:20</t>
  </si>
  <si>
    <t>30.09.2021 22:29:44</t>
  </si>
  <si>
    <t>30.09.2021 23:51:38</t>
  </si>
  <si>
    <t>MORALILAR-1 SULAMA TR-7 45-72-M00359_45-72-M00359_2347620</t>
  </si>
  <si>
    <t>30.09.2021 22:38:56</t>
  </si>
  <si>
    <t>30.09.2021 23:38:23</t>
  </si>
  <si>
    <t>30.09.2021 22:49:03</t>
  </si>
  <si>
    <t>30.09.2021 22:57:00</t>
  </si>
  <si>
    <t>HALK EĞİTİMCİLER TR-1 35-30-M00341_955306848_955306848</t>
  </si>
  <si>
    <t>30.09.2021 22:50:40</t>
  </si>
  <si>
    <t>01.10.2021 01:48:37</t>
  </si>
  <si>
    <t>BEYPINAR TR-1 45-81-M00122_45-81-M00122_2376132</t>
  </si>
  <si>
    <t>30.09.2021 22:51:48</t>
  </si>
  <si>
    <t>30.09.2021 23:45:13</t>
  </si>
  <si>
    <t>BAŞARAN TR-5 35-31-L00074_47942817_56370820_56370820</t>
  </si>
  <si>
    <t>30.09.2021 23:38:51</t>
  </si>
  <si>
    <t>01.10.2021 01:19:05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</si>
</sst>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8"/>
      <name val="Arial"/>
      <family val="2"/>
      <charset val="162"/>
    </font>
    <font>
      <sz val="10"/>
      <color indexed="8"/>
      <name val="Arial"/>
      <family val="2"/>
      <charset val="162"/>
    </font>
    <font>
      <b/>
      <sz val="10"/>
      <color rgb="FFFF0000"/>
      <name val="Arial"/>
      <family val="2"/>
      <charset val="162"/>
    </font>
    <font>
      <sz val="11"/>
      <color rgb="FFFF0000"/>
      <name val="Calibri"/>
      <family val="2"/>
      <charset val="162"/>
      <scheme val="minor"/>
    </font>
    <font>
      <sz val="11"/>
      <color indexed="8"/>
      <name val="Calibri"/>
      <family val="2"/>
      <charset val="162"/>
    </font>
    <font>
      <b/>
      <sz val="11"/>
      <color theme="1"/>
      <name val="Times New Roman"/>
      <family val="1"/>
      <charset val="162"/>
    </font>
    <font>
      <b/>
      <sz val="10"/>
      <color theme="1"/>
      <name val="Times New Roman"/>
      <family val="1"/>
      <charset val="162"/>
    </font>
    <font>
      <b/>
      <sz val="12"/>
      <color theme="1"/>
      <name val="Times New Roman"/>
      <family val="1"/>
      <charset val="162"/>
    </font>
    <font>
      <b/>
      <vertAlign val="subscript"/>
      <sz val="6"/>
      <color theme="1"/>
      <name val="Times New Roman"/>
      <family val="1"/>
      <charset val="162"/>
    </font>
    <font>
      <b/>
      <vertAlign val="subscript"/>
      <sz val="12"/>
      <color theme="1"/>
      <name val="Times New Roman"/>
      <family val="1"/>
      <charset val="162"/>
    </font>
    <font>
      <sz val="11"/>
      <color theme="1"/>
      <name val="Times New Roman"/>
      <family val="1"/>
      <charset val="162"/>
    </font>
    <font>
      <sz val="12"/>
      <color theme="1"/>
      <name val="Times New Roman"/>
      <family val="1"/>
      <charset val="16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/>
    <xf numFmtId="0" fontId="23" fillId="0" borderId="0"/>
  </cellStyleXfs>
  <cellXfs count="57">
    <xf numFmtId="0" fontId="0" fillId="0" borderId="0" xfId="0"/>
    <xf numFmtId="0" fontId="16" fillId="0" borderId="10" xfId="0" applyFont="1" applyBorder="1"/>
    <xf numFmtId="0" fontId="0" fillId="0" borderId="0" xfId="0" applyFill="1"/>
    <xf numFmtId="0" fontId="19" fillId="0" borderId="13" xfId="0" applyNumberFormat="1" applyFont="1" applyFill="1" applyBorder="1" applyAlignment="1" applyProtection="1">
      <alignment vertical="center" wrapText="1"/>
    </xf>
    <xf numFmtId="0" fontId="0" fillId="0" borderId="0" xfId="0" applyProtection="1"/>
    <xf numFmtId="0" fontId="19" fillId="0" borderId="10" xfId="0" applyNumberFormat="1" applyFont="1" applyFill="1" applyBorder="1" applyAlignment="1" applyProtection="1">
      <alignment vertical="center"/>
    </xf>
    <xf numFmtId="0" fontId="19" fillId="0" borderId="0" xfId="0" applyNumberFormat="1" applyFont="1" applyFill="1" applyBorder="1" applyAlignment="1" applyProtection="1">
      <alignment vertical="center"/>
    </xf>
    <xf numFmtId="0" fontId="19" fillId="0" borderId="0" xfId="0" applyNumberFormat="1" applyFont="1" applyFill="1" applyBorder="1" applyAlignment="1" applyProtection="1">
      <alignment vertical="center" wrapText="1"/>
    </xf>
    <xf numFmtId="1" fontId="19" fillId="0" borderId="0" xfId="0" applyNumberFormat="1" applyFont="1" applyFill="1" applyBorder="1" applyAlignment="1" applyProtection="1">
      <alignment vertical="center"/>
    </xf>
    <xf numFmtId="0" fontId="19" fillId="0" borderId="10" xfId="0" applyNumberFormat="1" applyFont="1" applyFill="1" applyBorder="1" applyAlignment="1" applyProtection="1">
      <alignment vertical="center" wrapText="1"/>
    </xf>
    <xf numFmtId="0" fontId="20" fillId="0" borderId="0" xfId="0" applyNumberFormat="1" applyFont="1" applyFill="1" applyBorder="1" applyAlignment="1" applyProtection="1">
      <alignment vertical="center" wrapText="1"/>
    </xf>
    <xf numFmtId="1" fontId="20" fillId="0" borderId="0" xfId="0" applyNumberFormat="1" applyFont="1" applyFill="1" applyBorder="1" applyAlignment="1" applyProtection="1">
      <alignment vertical="center" wrapText="1"/>
    </xf>
    <xf numFmtId="1" fontId="19" fillId="0" borderId="0" xfId="0" applyNumberFormat="1" applyFont="1" applyFill="1" applyBorder="1" applyAlignment="1" applyProtection="1">
      <alignment horizontal="left" vertical="center"/>
      <protection locked="0"/>
    </xf>
    <xf numFmtId="0" fontId="21" fillId="0" borderId="0" xfId="0" applyNumberFormat="1" applyFont="1" applyFill="1" applyBorder="1" applyAlignment="1">
      <alignment vertical="center"/>
    </xf>
    <xf numFmtId="0" fontId="22" fillId="0" borderId="0" xfId="0" applyNumberFormat="1" applyFont="1" applyFill="1" applyBorder="1"/>
    <xf numFmtId="0" fontId="0" fillId="0" borderId="0" xfId="0" applyNumberFormat="1" applyFill="1" applyBorder="1"/>
    <xf numFmtId="0" fontId="20" fillId="0" borderId="0" xfId="0" applyNumberFormat="1" applyFont="1" applyFill="1" applyBorder="1" applyAlignment="1">
      <alignment vertical="center"/>
    </xf>
    <xf numFmtId="0" fontId="0" fillId="0" borderId="0" xfId="0" applyBorder="1"/>
    <xf numFmtId="0" fontId="0" fillId="0" borderId="10" xfId="0" applyBorder="1"/>
    <xf numFmtId="0" fontId="0" fillId="0" borderId="0" xfId="0" applyAlignment="1">
      <alignment horizontal="center"/>
    </xf>
    <xf numFmtId="0" fontId="24" fillId="0" borderId="10" xfId="0" applyFont="1" applyBorder="1" applyAlignment="1">
      <alignment vertical="center" wrapText="1"/>
    </xf>
    <xf numFmtId="0" fontId="24" fillId="0" borderId="10" xfId="0" applyFont="1" applyBorder="1" applyAlignment="1">
      <alignment horizontal="center" vertical="center" wrapText="1"/>
    </xf>
    <xf numFmtId="0" fontId="24" fillId="0" borderId="10" xfId="0" applyFont="1" applyBorder="1" applyAlignment="1">
      <alignment vertical="center" wrapText="1"/>
    </xf>
    <xf numFmtId="0" fontId="24" fillId="0" borderId="10" xfId="0" applyFont="1" applyBorder="1" applyAlignment="1">
      <alignment horizontal="center" vertical="center" wrapText="1"/>
    </xf>
    <xf numFmtId="0" fontId="25" fillId="0" borderId="10" xfId="0" applyFont="1" applyBorder="1" applyAlignment="1">
      <alignment horizontal="center" vertical="center" wrapText="1"/>
    </xf>
    <xf numFmtId="0" fontId="26" fillId="0" borderId="0" xfId="0" applyFont="1" applyAlignment="1">
      <alignment horizontal="justify" vertical="center"/>
    </xf>
    <xf numFmtId="0" fontId="27" fillId="0" borderId="0" xfId="0" applyFont="1" applyAlignment="1">
      <alignment horizontal="justify" vertical="center"/>
    </xf>
    <xf numFmtId="0" fontId="29" fillId="0" borderId="0" xfId="0" applyFont="1"/>
    <xf numFmtId="0" fontId="26" fillId="0" borderId="10" xfId="0" applyFont="1" applyBorder="1" applyAlignment="1">
      <alignment vertical="center" wrapText="1"/>
    </xf>
    <xf numFmtId="0" fontId="26" fillId="0" borderId="10" xfId="0" applyFont="1" applyBorder="1" applyAlignment="1">
      <alignment horizontal="center" vertical="center" wrapText="1"/>
    </xf>
    <xf numFmtId="2" fontId="29" fillId="0" borderId="10" xfId="0" applyNumberFormat="1" applyFont="1" applyBorder="1" applyAlignment="1">
      <alignment horizontal="center" vertical="center" wrapText="1"/>
    </xf>
    <xf numFmtId="0" fontId="20" fillId="0" borderId="0" xfId="0" applyNumberFormat="1" applyFont="1" applyFill="1" applyBorder="1" applyAlignment="1" applyProtection="1">
      <alignment vertical="center"/>
    </xf>
    <xf numFmtId="0" fontId="24" fillId="0" borderId="10" xfId="0" applyFont="1" applyBorder="1" applyAlignment="1">
      <alignment horizontal="center" vertical="center" wrapText="1"/>
    </xf>
    <xf numFmtId="0" fontId="24" fillId="0" borderId="10" xfId="0" applyFont="1" applyBorder="1" applyAlignment="1">
      <alignment vertical="center" wrapText="1"/>
    </xf>
    <xf numFmtId="3" fontId="0" fillId="0" borderId="10" xfId="0" applyNumberFormat="1" applyBorder="1"/>
    <xf numFmtId="0" fontId="30" fillId="0" borderId="0" xfId="0" applyFont="1" applyAlignment="1">
      <alignment horizontal="left" vertical="center"/>
    </xf>
    <xf numFmtId="1" fontId="19" fillId="0" borderId="10" xfId="0" applyNumberFormat="1" applyFont="1" applyFill="1" applyBorder="1" applyAlignment="1" applyProtection="1">
      <alignment horizontal="left" vertical="center"/>
      <protection locked="0"/>
    </xf>
    <xf numFmtId="0" fontId="19" fillId="0" borderId="12" xfId="0" applyNumberFormat="1" applyFont="1" applyFill="1" applyBorder="1" applyAlignment="1" applyProtection="1">
      <alignment horizontal="center" vertical="center" wrapText="1"/>
    </xf>
    <xf numFmtId="0" fontId="19" fillId="0" borderId="13" xfId="0" applyNumberFormat="1" applyFont="1" applyFill="1" applyBorder="1" applyAlignment="1" applyProtection="1">
      <alignment horizontal="center" vertical="center" wrapText="1"/>
    </xf>
    <xf numFmtId="0" fontId="19" fillId="0" borderId="10" xfId="0" applyNumberFormat="1" applyFont="1" applyFill="1" applyBorder="1" applyAlignment="1" applyProtection="1">
      <alignment horizontal="left" vertical="center"/>
    </xf>
    <xf numFmtId="0" fontId="19" fillId="0" borderId="10" xfId="0" applyNumberFormat="1" applyFont="1" applyFill="1" applyBorder="1" applyAlignment="1" applyProtection="1">
      <alignment horizontal="left" vertical="center" wrapText="1"/>
    </xf>
    <xf numFmtId="49" fontId="19" fillId="0" borderId="14" xfId="0" applyNumberFormat="1" applyFont="1" applyFill="1" applyBorder="1" applyAlignment="1" applyProtection="1">
      <alignment horizontal="left" vertical="center"/>
      <protection locked="0"/>
    </xf>
    <xf numFmtId="49" fontId="19" fillId="0" borderId="15" xfId="0" applyNumberFormat="1" applyFont="1" applyFill="1" applyBorder="1" applyAlignment="1" applyProtection="1">
      <alignment horizontal="left" vertical="center"/>
      <protection locked="0"/>
    </xf>
    <xf numFmtId="49" fontId="19" fillId="0" borderId="14" xfId="0" applyNumberFormat="1" applyFont="1" applyFill="1" applyBorder="1" applyAlignment="1" applyProtection="1">
      <alignment horizontal="left" vertical="center" wrapText="1"/>
      <protection locked="0"/>
    </xf>
    <xf numFmtId="49" fontId="19" fillId="0" borderId="15" xfId="0" applyNumberFormat="1" applyFont="1" applyFill="1" applyBorder="1" applyAlignment="1" applyProtection="1">
      <alignment horizontal="left" vertical="center" wrapText="1"/>
      <protection locked="0"/>
    </xf>
    <xf numFmtId="1" fontId="19" fillId="0" borderId="10" xfId="0" applyNumberFormat="1" applyFont="1" applyFill="1" applyBorder="1" applyAlignment="1" applyProtection="1">
      <alignment horizontal="left" vertical="center"/>
    </xf>
    <xf numFmtId="0" fontId="24" fillId="0" borderId="10" xfId="0" applyFont="1" applyBorder="1" applyAlignment="1">
      <alignment horizontal="justify" vertical="center" wrapText="1"/>
    </xf>
    <xf numFmtId="0" fontId="24" fillId="0" borderId="10" xfId="0" applyFont="1" applyBorder="1" applyAlignment="1">
      <alignment horizontal="center" vertical="center" wrapText="1"/>
    </xf>
    <xf numFmtId="0" fontId="24" fillId="0" borderId="10" xfId="0" applyFont="1" applyBorder="1" applyAlignment="1">
      <alignment vertical="center" wrapText="1"/>
    </xf>
    <xf numFmtId="0" fontId="24" fillId="0" borderId="10" xfId="0" applyFont="1" applyBorder="1" applyAlignment="1">
      <alignment horizontal="left" vertical="center" wrapText="1"/>
    </xf>
    <xf numFmtId="0" fontId="24" fillId="0" borderId="11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left" vertical="center" wrapText="1"/>
    </xf>
    <xf numFmtId="0" fontId="24" fillId="0" borderId="15" xfId="0" applyFont="1" applyBorder="1" applyAlignment="1">
      <alignment horizontal="left" vertical="center" wrapText="1"/>
    </xf>
    <xf numFmtId="0" fontId="24" fillId="0" borderId="14" xfId="0" applyFont="1" applyFill="1" applyBorder="1" applyAlignment="1">
      <alignment horizontal="left" vertical="center" wrapText="1"/>
    </xf>
    <xf numFmtId="0" fontId="24" fillId="0" borderId="15" xfId="0" applyFont="1" applyFill="1" applyBorder="1" applyAlignment="1">
      <alignment horizontal="left" vertical="center" wrapText="1"/>
    </xf>
    <xf numFmtId="0" fontId="26" fillId="0" borderId="10" xfId="0" applyFont="1" applyBorder="1" applyAlignment="1">
      <alignment horizontal="justify" vertical="center" wrapText="1"/>
    </xf>
  </cellXfs>
  <cellStyles count="44">
    <cellStyle name="%20 - Vurgu1" xfId="19" builtinId="30" customBuiltin="1"/>
    <cellStyle name="%20 - Vurgu2" xfId="23" builtinId="34" customBuiltin="1"/>
    <cellStyle name="%20 - Vurgu3" xfId="27" builtinId="38" customBuiltin="1"/>
    <cellStyle name="%20 - Vurgu4" xfId="31" builtinId="42" customBuiltin="1"/>
    <cellStyle name="%20 - Vurgu5" xfId="35" builtinId="46" customBuiltin="1"/>
    <cellStyle name="%20 - Vurgu6" xfId="39" builtinId="50" customBuiltin="1"/>
    <cellStyle name="%40 - Vurgu1" xfId="20" builtinId="31" customBuiltin="1"/>
    <cellStyle name="%40 - Vurgu2" xfId="24" builtinId="35" customBuiltin="1"/>
    <cellStyle name="%40 - Vurgu3" xfId="28" builtinId="39" customBuiltin="1"/>
    <cellStyle name="%40 - Vurgu4" xfId="32" builtinId="43" customBuiltin="1"/>
    <cellStyle name="%40 - Vurgu5" xfId="36" builtinId="47" customBuiltin="1"/>
    <cellStyle name="%40 - Vurgu6" xfId="40" builtinId="51" customBuiltin="1"/>
    <cellStyle name="%60 - Vurgu1" xfId="21" builtinId="32" customBuiltin="1"/>
    <cellStyle name="%60 - Vurgu2" xfId="25" builtinId="36" customBuiltin="1"/>
    <cellStyle name="%60 - Vurgu3" xfId="29" builtinId="40" customBuiltin="1"/>
    <cellStyle name="%60 - Vurgu4" xfId="33" builtinId="44" customBuiltin="1"/>
    <cellStyle name="%60 - Vurgu5" xfId="37" builtinId="48" customBuiltin="1"/>
    <cellStyle name="%60 - Vurgu6" xfId="41" builtinId="52" customBuiltin="1"/>
    <cellStyle name="Açıklama Metni" xfId="16" builtinId="53" customBuiltin="1"/>
    <cellStyle name="Ana Başlık" xfId="1" builtinId="15" customBuiltin="1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Normal" xfId="0" builtinId="0"/>
    <cellStyle name="Normal 12" xfId="42"/>
    <cellStyle name="Normal 2" xfId="43"/>
    <cellStyle name="Not" xfId="15" builtinId="10" customBuiltin="1"/>
    <cellStyle name="Nötr" xfId="8" builtinId="28" customBuiltin="1"/>
    <cellStyle name="Toplam" xfId="17" builtinId="25" customBuiltin="1"/>
    <cellStyle name="Uyarı Metni" xfId="14" builtinId="11" customBuiltin="1"/>
    <cellStyle name="Vurgu1" xfId="18" builtinId="29" customBuiltin="1"/>
    <cellStyle name="Vurgu2" xfId="22" builtinId="33" customBuiltin="1"/>
    <cellStyle name="Vurgu3" xfId="26" builtinId="37" customBuiltin="1"/>
    <cellStyle name="Vurgu4" xfId="30" builtinId="41" customBuiltin="1"/>
    <cellStyle name="Vurgu5" xfId="34" builtinId="45" customBuiltin="1"/>
    <cellStyle name="Vurgu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Z6942"/>
  <sheetViews>
    <sheetView workbookViewId="0">
      <pane ySplit="1" topLeftCell="A2" activePane="bottomLeft" state="frozen"/>
      <selection activeCell="C57" sqref="C57"/>
      <selection pane="bottomLeft"/>
    </sheetView>
  </sheetViews>
  <sheetFormatPr defaultRowHeight="15" x14ac:dyDescent="0.25"/>
  <cols>
    <col min="1" max="1" width="11" bestFit="1" customWidth="1"/>
    <col min="2" max="2" width="8.42578125" bestFit="1" customWidth="1"/>
    <col min="3" max="3" width="10" bestFit="1" customWidth="1"/>
    <col min="4" max="4" width="17.7109375" bestFit="1" customWidth="1"/>
    <col min="5" max="5" width="36.28515625" customWidth="1"/>
    <col min="6" max="6" width="27.7109375" customWidth="1"/>
    <col min="7" max="7" width="40.28515625" bestFit="1" customWidth="1"/>
    <col min="8" max="8" width="15.7109375" bestFit="1" customWidth="1"/>
    <col min="9" max="9" width="13.42578125" bestFit="1" customWidth="1"/>
    <col min="10" max="10" width="17.85546875" bestFit="1" customWidth="1"/>
    <col min="11" max="11" width="15.85546875" bestFit="1" customWidth="1"/>
    <col min="12" max="12" width="28.5703125" bestFit="1" customWidth="1"/>
    <col min="13" max="13" width="31.140625" bestFit="1" customWidth="1"/>
    <col min="14" max="14" width="14.85546875" bestFit="1" customWidth="1"/>
    <col min="15" max="15" width="18.5703125" customWidth="1"/>
    <col min="16" max="16" width="16.85546875" customWidth="1"/>
    <col min="17" max="17" width="18.7109375" customWidth="1"/>
    <col min="18" max="18" width="17.140625" customWidth="1"/>
    <col min="19" max="19" width="15.85546875" customWidth="1"/>
    <col min="20" max="20" width="15.42578125" customWidth="1"/>
    <col min="21" max="21" width="23.42578125" bestFit="1" customWidth="1"/>
    <col min="22" max="22" width="23.28515625" bestFit="1" customWidth="1"/>
    <col min="23" max="23" width="22.140625" bestFit="1" customWidth="1"/>
    <col min="24" max="24" width="22" bestFit="1" customWidth="1"/>
    <col min="25" max="25" width="19.7109375" bestFit="1" customWidth="1"/>
    <col min="26" max="26" width="19.5703125" bestFit="1" customWidth="1"/>
  </cols>
  <sheetData>
    <row r="1" spans="1:26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125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52</v>
      </c>
      <c r="P1" s="1" t="s">
        <v>53</v>
      </c>
      <c r="Q1" s="1" t="s">
        <v>54</v>
      </c>
      <c r="R1" s="1" t="s">
        <v>55</v>
      </c>
      <c r="S1" s="1" t="s">
        <v>56</v>
      </c>
      <c r="T1" s="1" t="s">
        <v>57</v>
      </c>
      <c r="U1" s="1" t="s">
        <v>58</v>
      </c>
      <c r="V1" s="1" t="s">
        <v>59</v>
      </c>
      <c r="W1" s="1" t="s">
        <v>60</v>
      </c>
      <c r="X1" s="1" t="s">
        <v>61</v>
      </c>
      <c r="Y1" s="1" t="s">
        <v>62</v>
      </c>
      <c r="Z1" s="1" t="s">
        <v>63</v>
      </c>
    </row>
    <row r="2" spans="1:26" x14ac:dyDescent="0.25">
      <c r="A2">
        <v>1958341</v>
      </c>
      <c r="B2">
        <v>1</v>
      </c>
      <c r="C2" t="s">
        <v>76</v>
      </c>
      <c r="D2" t="s">
        <v>101</v>
      </c>
      <c r="E2" t="s">
        <v>126</v>
      </c>
      <c r="F2" t="s">
        <v>127</v>
      </c>
      <c r="G2" t="s">
        <v>128</v>
      </c>
      <c r="H2" t="s">
        <v>46</v>
      </c>
      <c r="I2" t="s">
        <v>129</v>
      </c>
      <c r="J2" t="s">
        <v>130</v>
      </c>
      <c r="K2" t="s">
        <v>131</v>
      </c>
      <c r="L2" t="s">
        <v>132</v>
      </c>
      <c r="M2" t="s">
        <v>133</v>
      </c>
      <c r="N2">
        <v>0.41249999999999998</v>
      </c>
      <c r="O2">
        <v>0</v>
      </c>
      <c r="P2">
        <v>31</v>
      </c>
      <c r="Q2">
        <v>0</v>
      </c>
      <c r="R2">
        <v>0</v>
      </c>
      <c r="S2">
        <v>0</v>
      </c>
      <c r="T2">
        <v>0</v>
      </c>
      <c r="U2">
        <v>0</v>
      </c>
      <c r="V2">
        <v>12.7875</v>
      </c>
      <c r="W2">
        <v>0</v>
      </c>
      <c r="X2">
        <v>0</v>
      </c>
      <c r="Y2">
        <v>0</v>
      </c>
      <c r="Z2">
        <v>0</v>
      </c>
    </row>
    <row r="3" spans="1:26" x14ac:dyDescent="0.25">
      <c r="A3">
        <v>1958339</v>
      </c>
      <c r="B3">
        <v>1</v>
      </c>
      <c r="C3" t="s">
        <v>76</v>
      </c>
      <c r="D3" t="s">
        <v>91</v>
      </c>
      <c r="E3" t="s">
        <v>134</v>
      </c>
      <c r="F3" t="s">
        <v>135</v>
      </c>
      <c r="G3" t="s">
        <v>136</v>
      </c>
      <c r="H3" t="s">
        <v>46</v>
      </c>
      <c r="I3" t="s">
        <v>129</v>
      </c>
      <c r="J3" t="s">
        <v>130</v>
      </c>
      <c r="K3" t="s">
        <v>131</v>
      </c>
      <c r="L3" t="s">
        <v>137</v>
      </c>
      <c r="M3" t="s">
        <v>138</v>
      </c>
      <c r="N3">
        <v>0.95444444399999995</v>
      </c>
      <c r="O3">
        <v>0</v>
      </c>
      <c r="P3">
        <v>3</v>
      </c>
      <c r="Q3">
        <v>0</v>
      </c>
      <c r="R3">
        <v>0</v>
      </c>
      <c r="S3">
        <v>0</v>
      </c>
      <c r="T3">
        <v>0</v>
      </c>
      <c r="U3">
        <v>0</v>
      </c>
      <c r="V3">
        <v>2.8633329999999999</v>
      </c>
      <c r="W3">
        <v>0</v>
      </c>
      <c r="X3">
        <v>0</v>
      </c>
      <c r="Y3">
        <v>0</v>
      </c>
      <c r="Z3">
        <v>0</v>
      </c>
    </row>
    <row r="4" spans="1:26" x14ac:dyDescent="0.25">
      <c r="A4">
        <v>1958342</v>
      </c>
      <c r="B4">
        <v>1</v>
      </c>
      <c r="C4" t="s">
        <v>76</v>
      </c>
      <c r="D4" t="s">
        <v>93</v>
      </c>
      <c r="E4" t="s">
        <v>134</v>
      </c>
      <c r="F4" t="s">
        <v>139</v>
      </c>
      <c r="G4" t="s">
        <v>140</v>
      </c>
      <c r="H4" t="s">
        <v>46</v>
      </c>
      <c r="I4" t="s">
        <v>129</v>
      </c>
      <c r="J4" t="s">
        <v>130</v>
      </c>
      <c r="K4" t="s">
        <v>131</v>
      </c>
      <c r="L4" t="s">
        <v>141</v>
      </c>
      <c r="M4" t="s">
        <v>142</v>
      </c>
      <c r="N4">
        <v>0.86472222200000004</v>
      </c>
      <c r="O4">
        <v>0</v>
      </c>
      <c r="P4">
        <v>1</v>
      </c>
      <c r="Q4">
        <v>0</v>
      </c>
      <c r="R4">
        <v>0</v>
      </c>
      <c r="S4">
        <v>0</v>
      </c>
      <c r="T4">
        <v>0</v>
      </c>
      <c r="U4">
        <v>0</v>
      </c>
      <c r="V4">
        <v>0.86472199999999999</v>
      </c>
      <c r="W4">
        <v>0</v>
      </c>
      <c r="X4">
        <v>0</v>
      </c>
      <c r="Y4">
        <v>0</v>
      </c>
      <c r="Z4">
        <v>0</v>
      </c>
    </row>
    <row r="5" spans="1:26" x14ac:dyDescent="0.25">
      <c r="A5">
        <v>1958346</v>
      </c>
      <c r="B5">
        <v>1</v>
      </c>
      <c r="C5" t="s">
        <v>76</v>
      </c>
      <c r="D5" t="s">
        <v>106</v>
      </c>
      <c r="E5" t="s">
        <v>126</v>
      </c>
      <c r="F5" t="s">
        <v>143</v>
      </c>
      <c r="G5" t="s">
        <v>144</v>
      </c>
      <c r="H5" t="s">
        <v>46</v>
      </c>
      <c r="I5" t="s">
        <v>129</v>
      </c>
      <c r="J5" t="s">
        <v>130</v>
      </c>
      <c r="K5" t="s">
        <v>131</v>
      </c>
      <c r="L5" t="s">
        <v>145</v>
      </c>
      <c r="M5" t="s">
        <v>146</v>
      </c>
      <c r="N5">
        <v>1.433333333</v>
      </c>
      <c r="O5">
        <v>0</v>
      </c>
      <c r="P5">
        <v>160</v>
      </c>
      <c r="Q5">
        <v>0</v>
      </c>
      <c r="R5">
        <v>0</v>
      </c>
      <c r="S5">
        <v>0</v>
      </c>
      <c r="T5">
        <v>0</v>
      </c>
      <c r="U5">
        <v>0</v>
      </c>
      <c r="V5">
        <v>229.33333300000001</v>
      </c>
      <c r="W5">
        <v>0</v>
      </c>
      <c r="X5">
        <v>0</v>
      </c>
      <c r="Y5">
        <v>0</v>
      </c>
      <c r="Z5">
        <v>0</v>
      </c>
    </row>
    <row r="6" spans="1:26" x14ac:dyDescent="0.25">
      <c r="A6">
        <v>1958350</v>
      </c>
      <c r="B6">
        <v>1</v>
      </c>
      <c r="C6" t="s">
        <v>77</v>
      </c>
      <c r="D6" t="s">
        <v>124</v>
      </c>
      <c r="E6" t="s">
        <v>134</v>
      </c>
      <c r="F6" t="s">
        <v>147</v>
      </c>
      <c r="G6" t="s">
        <v>140</v>
      </c>
      <c r="H6" t="s">
        <v>46</v>
      </c>
      <c r="I6" t="s">
        <v>129</v>
      </c>
      <c r="J6" t="s">
        <v>130</v>
      </c>
      <c r="K6" t="s">
        <v>131</v>
      </c>
      <c r="L6" t="s">
        <v>148</v>
      </c>
      <c r="M6" t="s">
        <v>149</v>
      </c>
      <c r="N6">
        <v>8.4269444440000001</v>
      </c>
      <c r="O6">
        <v>0</v>
      </c>
      <c r="P6">
        <v>11</v>
      </c>
      <c r="Q6">
        <v>0</v>
      </c>
      <c r="R6">
        <v>0</v>
      </c>
      <c r="S6">
        <v>0</v>
      </c>
      <c r="T6">
        <v>0</v>
      </c>
      <c r="U6">
        <v>0</v>
      </c>
      <c r="V6">
        <v>92.696388999999996</v>
      </c>
      <c r="W6">
        <v>0</v>
      </c>
      <c r="X6">
        <v>0</v>
      </c>
      <c r="Y6">
        <v>0</v>
      </c>
      <c r="Z6">
        <v>0</v>
      </c>
    </row>
    <row r="7" spans="1:26" x14ac:dyDescent="0.25">
      <c r="A7">
        <v>1958356</v>
      </c>
      <c r="B7">
        <v>1</v>
      </c>
      <c r="C7" t="s">
        <v>76</v>
      </c>
      <c r="D7" t="s">
        <v>87</v>
      </c>
      <c r="E7" t="s">
        <v>150</v>
      </c>
      <c r="F7" t="s">
        <v>151</v>
      </c>
      <c r="G7" t="s">
        <v>152</v>
      </c>
      <c r="H7" t="s">
        <v>153</v>
      </c>
      <c r="I7" t="s">
        <v>129</v>
      </c>
      <c r="J7" t="s">
        <v>130</v>
      </c>
      <c r="K7" t="s">
        <v>154</v>
      </c>
      <c r="L7" t="s">
        <v>155</v>
      </c>
      <c r="M7" t="s">
        <v>156</v>
      </c>
      <c r="N7">
        <v>0.21666666600000001</v>
      </c>
      <c r="O7">
        <v>34</v>
      </c>
      <c r="P7">
        <v>315</v>
      </c>
      <c r="Q7">
        <v>172</v>
      </c>
      <c r="R7">
        <v>10401</v>
      </c>
      <c r="S7">
        <v>0</v>
      </c>
      <c r="T7">
        <v>0</v>
      </c>
      <c r="U7">
        <v>7.3666669999999996</v>
      </c>
      <c r="V7">
        <v>68.25</v>
      </c>
      <c r="W7">
        <v>37.266666999999998</v>
      </c>
      <c r="X7">
        <v>2253.5499930000001</v>
      </c>
      <c r="Y7">
        <v>0</v>
      </c>
      <c r="Z7">
        <v>0</v>
      </c>
    </row>
    <row r="8" spans="1:26" x14ac:dyDescent="0.25">
      <c r="A8">
        <v>1958351</v>
      </c>
      <c r="B8">
        <v>1</v>
      </c>
      <c r="C8" t="s">
        <v>76</v>
      </c>
      <c r="D8" t="s">
        <v>79</v>
      </c>
      <c r="E8" t="s">
        <v>126</v>
      </c>
      <c r="F8" t="s">
        <v>157</v>
      </c>
      <c r="G8" t="s">
        <v>158</v>
      </c>
      <c r="H8" t="s">
        <v>46</v>
      </c>
      <c r="I8" t="s">
        <v>129</v>
      </c>
      <c r="J8" t="s">
        <v>130</v>
      </c>
      <c r="K8" t="s">
        <v>131</v>
      </c>
      <c r="L8" t="s">
        <v>159</v>
      </c>
      <c r="M8" t="s">
        <v>160</v>
      </c>
      <c r="N8">
        <v>3.4288888879999999</v>
      </c>
      <c r="O8">
        <v>0</v>
      </c>
      <c r="P8">
        <v>89</v>
      </c>
      <c r="Q8">
        <v>0</v>
      </c>
      <c r="R8">
        <v>0</v>
      </c>
      <c r="S8">
        <v>0</v>
      </c>
      <c r="T8">
        <v>0</v>
      </c>
      <c r="U8">
        <v>0</v>
      </c>
      <c r="V8">
        <v>305.171111</v>
      </c>
      <c r="W8">
        <v>0</v>
      </c>
      <c r="X8">
        <v>0</v>
      </c>
      <c r="Y8">
        <v>0</v>
      </c>
      <c r="Z8">
        <v>0</v>
      </c>
    </row>
    <row r="9" spans="1:26" x14ac:dyDescent="0.25">
      <c r="A9">
        <v>1958352</v>
      </c>
      <c r="B9">
        <v>1</v>
      </c>
      <c r="C9" t="s">
        <v>76</v>
      </c>
      <c r="D9" t="s">
        <v>79</v>
      </c>
      <c r="E9" t="s">
        <v>161</v>
      </c>
      <c r="F9" t="s">
        <v>162</v>
      </c>
      <c r="G9" t="s">
        <v>163</v>
      </c>
      <c r="H9" t="s">
        <v>47</v>
      </c>
      <c r="I9" t="s">
        <v>129</v>
      </c>
      <c r="J9" t="s">
        <v>130</v>
      </c>
      <c r="K9" t="s">
        <v>131</v>
      </c>
      <c r="L9" t="s">
        <v>164</v>
      </c>
      <c r="M9" t="s">
        <v>165</v>
      </c>
      <c r="N9">
        <v>0.55000000000000004</v>
      </c>
      <c r="O9">
        <v>13</v>
      </c>
      <c r="P9">
        <v>5</v>
      </c>
      <c r="Q9">
        <v>0</v>
      </c>
      <c r="R9">
        <v>0</v>
      </c>
      <c r="S9">
        <v>0</v>
      </c>
      <c r="T9">
        <v>0</v>
      </c>
      <c r="U9">
        <v>7.15</v>
      </c>
      <c r="V9">
        <v>2.75</v>
      </c>
      <c r="W9">
        <v>0</v>
      </c>
      <c r="X9">
        <v>0</v>
      </c>
      <c r="Y9">
        <v>0</v>
      </c>
      <c r="Z9">
        <v>0</v>
      </c>
    </row>
    <row r="10" spans="1:26" x14ac:dyDescent="0.25">
      <c r="A10">
        <v>1958357</v>
      </c>
      <c r="B10">
        <v>1</v>
      </c>
      <c r="C10" t="s">
        <v>77</v>
      </c>
      <c r="D10" t="s">
        <v>114</v>
      </c>
      <c r="E10" t="s">
        <v>166</v>
      </c>
      <c r="F10" t="s">
        <v>167</v>
      </c>
      <c r="G10" t="s">
        <v>168</v>
      </c>
      <c r="H10" t="s">
        <v>46</v>
      </c>
      <c r="I10" t="s">
        <v>129</v>
      </c>
      <c r="J10" t="s">
        <v>130</v>
      </c>
      <c r="K10" t="s">
        <v>154</v>
      </c>
      <c r="L10" t="s">
        <v>169</v>
      </c>
      <c r="M10" t="s">
        <v>170</v>
      </c>
      <c r="N10">
        <v>8.5333333329999999</v>
      </c>
      <c r="O10">
        <v>0</v>
      </c>
      <c r="P10">
        <v>0</v>
      </c>
      <c r="Q10">
        <v>0</v>
      </c>
      <c r="R10">
        <v>0</v>
      </c>
      <c r="S10">
        <v>0</v>
      </c>
      <c r="T10">
        <v>98</v>
      </c>
      <c r="U10">
        <v>0</v>
      </c>
      <c r="V10">
        <v>0</v>
      </c>
      <c r="W10">
        <v>0</v>
      </c>
      <c r="X10">
        <v>0</v>
      </c>
      <c r="Y10">
        <v>0</v>
      </c>
      <c r="Z10">
        <v>836.26666699999998</v>
      </c>
    </row>
    <row r="11" spans="1:26" x14ac:dyDescent="0.25">
      <c r="A11">
        <v>1958358</v>
      </c>
      <c r="B11">
        <v>1</v>
      </c>
      <c r="C11" t="s">
        <v>77</v>
      </c>
      <c r="D11" t="s">
        <v>112</v>
      </c>
      <c r="E11" t="s">
        <v>171</v>
      </c>
      <c r="F11" t="s">
        <v>172</v>
      </c>
      <c r="G11" t="s">
        <v>168</v>
      </c>
      <c r="H11" t="s">
        <v>47</v>
      </c>
      <c r="I11" t="s">
        <v>129</v>
      </c>
      <c r="J11" t="s">
        <v>130</v>
      </c>
      <c r="K11" t="s">
        <v>154</v>
      </c>
      <c r="L11" t="s">
        <v>173</v>
      </c>
      <c r="M11" t="s">
        <v>174</v>
      </c>
      <c r="N11">
        <v>7.85</v>
      </c>
      <c r="O11">
        <v>0</v>
      </c>
      <c r="P11">
        <v>0</v>
      </c>
      <c r="Q11">
        <v>0</v>
      </c>
      <c r="R11">
        <v>0</v>
      </c>
      <c r="S11">
        <v>1</v>
      </c>
      <c r="T11">
        <v>953</v>
      </c>
      <c r="U11">
        <v>0</v>
      </c>
      <c r="V11">
        <v>0</v>
      </c>
      <c r="W11">
        <v>0</v>
      </c>
      <c r="X11">
        <v>0</v>
      </c>
      <c r="Y11">
        <v>7.85</v>
      </c>
      <c r="Z11">
        <v>7481.05</v>
      </c>
    </row>
    <row r="12" spans="1:26" x14ac:dyDescent="0.25">
      <c r="A12">
        <v>1958359</v>
      </c>
      <c r="B12">
        <v>1</v>
      </c>
      <c r="C12" t="s">
        <v>77</v>
      </c>
      <c r="D12" t="s">
        <v>116</v>
      </c>
      <c r="E12" t="s">
        <v>161</v>
      </c>
      <c r="F12" t="s">
        <v>175</v>
      </c>
      <c r="G12" t="s">
        <v>168</v>
      </c>
      <c r="H12" t="s">
        <v>47</v>
      </c>
      <c r="I12" t="s">
        <v>129</v>
      </c>
      <c r="J12" t="s">
        <v>130</v>
      </c>
      <c r="K12" t="s">
        <v>154</v>
      </c>
      <c r="L12" t="s">
        <v>176</v>
      </c>
      <c r="M12" t="s">
        <v>177</v>
      </c>
      <c r="N12">
        <v>8.733055555</v>
      </c>
      <c r="O12">
        <v>21</v>
      </c>
      <c r="P12">
        <v>153</v>
      </c>
      <c r="Q12">
        <v>0</v>
      </c>
      <c r="R12">
        <v>0</v>
      </c>
      <c r="S12">
        <v>0</v>
      </c>
      <c r="T12">
        <v>0</v>
      </c>
      <c r="U12">
        <v>183.39416700000001</v>
      </c>
      <c r="V12">
        <v>1336.1575</v>
      </c>
      <c r="W12">
        <v>0</v>
      </c>
      <c r="X12">
        <v>0</v>
      </c>
      <c r="Y12">
        <v>0</v>
      </c>
      <c r="Z12">
        <v>0</v>
      </c>
    </row>
    <row r="13" spans="1:26" x14ac:dyDescent="0.25">
      <c r="A13">
        <v>1958360</v>
      </c>
      <c r="B13">
        <v>1</v>
      </c>
      <c r="C13" t="s">
        <v>77</v>
      </c>
      <c r="D13" t="s">
        <v>124</v>
      </c>
      <c r="E13" t="s">
        <v>171</v>
      </c>
      <c r="F13" t="s">
        <v>178</v>
      </c>
      <c r="G13" t="s">
        <v>179</v>
      </c>
      <c r="H13" t="s">
        <v>47</v>
      </c>
      <c r="I13" t="s">
        <v>129</v>
      </c>
      <c r="J13" t="s">
        <v>130</v>
      </c>
      <c r="K13" t="s">
        <v>154</v>
      </c>
      <c r="L13" t="s">
        <v>180</v>
      </c>
      <c r="M13" t="s">
        <v>181</v>
      </c>
      <c r="N13">
        <v>9.3141666660000002</v>
      </c>
      <c r="O13">
        <v>45</v>
      </c>
      <c r="P13">
        <v>84</v>
      </c>
      <c r="Q13">
        <v>0</v>
      </c>
      <c r="R13">
        <v>0</v>
      </c>
      <c r="S13">
        <v>0</v>
      </c>
      <c r="T13">
        <v>0</v>
      </c>
      <c r="U13">
        <v>419.13749999999999</v>
      </c>
      <c r="V13">
        <v>782.39</v>
      </c>
      <c r="W13">
        <v>0</v>
      </c>
      <c r="X13">
        <v>0</v>
      </c>
      <c r="Y13">
        <v>0</v>
      </c>
      <c r="Z13">
        <v>0</v>
      </c>
    </row>
    <row r="14" spans="1:26" x14ac:dyDescent="0.25">
      <c r="A14">
        <v>1958361</v>
      </c>
      <c r="B14">
        <v>1</v>
      </c>
      <c r="C14" t="s">
        <v>76</v>
      </c>
      <c r="D14" t="s">
        <v>93</v>
      </c>
      <c r="E14" t="s">
        <v>182</v>
      </c>
      <c r="F14" t="s">
        <v>183</v>
      </c>
      <c r="G14" t="s">
        <v>168</v>
      </c>
      <c r="H14" t="s">
        <v>46</v>
      </c>
      <c r="I14" t="s">
        <v>129</v>
      </c>
      <c r="J14" t="s">
        <v>130</v>
      </c>
      <c r="K14" t="s">
        <v>154</v>
      </c>
      <c r="L14" t="s">
        <v>184</v>
      </c>
      <c r="M14" t="s">
        <v>185</v>
      </c>
      <c r="N14">
        <v>7.9586111109999997</v>
      </c>
      <c r="O14">
        <v>0</v>
      </c>
      <c r="P14">
        <v>13</v>
      </c>
      <c r="Q14">
        <v>0</v>
      </c>
      <c r="R14">
        <v>0</v>
      </c>
      <c r="S14">
        <v>0</v>
      </c>
      <c r="T14">
        <v>0</v>
      </c>
      <c r="U14">
        <v>0</v>
      </c>
      <c r="V14">
        <v>103.461944</v>
      </c>
      <c r="W14">
        <v>0</v>
      </c>
      <c r="X14">
        <v>0</v>
      </c>
      <c r="Y14">
        <v>0</v>
      </c>
      <c r="Z14">
        <v>0</v>
      </c>
    </row>
    <row r="15" spans="1:26" x14ac:dyDescent="0.25">
      <c r="A15">
        <v>1958362</v>
      </c>
      <c r="B15">
        <v>1</v>
      </c>
      <c r="C15" t="s">
        <v>77</v>
      </c>
      <c r="D15" t="s">
        <v>114</v>
      </c>
      <c r="E15" t="s">
        <v>186</v>
      </c>
      <c r="F15" t="s">
        <v>187</v>
      </c>
      <c r="G15" t="s">
        <v>179</v>
      </c>
      <c r="H15" t="s">
        <v>47</v>
      </c>
      <c r="I15" t="s">
        <v>129</v>
      </c>
      <c r="J15" t="s">
        <v>130</v>
      </c>
      <c r="K15" t="s">
        <v>154</v>
      </c>
      <c r="L15" t="s">
        <v>188</v>
      </c>
      <c r="M15" t="s">
        <v>189</v>
      </c>
      <c r="N15">
        <v>5.9163888880000002</v>
      </c>
      <c r="O15">
        <v>43</v>
      </c>
      <c r="P15">
        <v>259</v>
      </c>
      <c r="Q15">
        <v>0</v>
      </c>
      <c r="R15">
        <v>0</v>
      </c>
      <c r="S15">
        <v>0</v>
      </c>
      <c r="T15">
        <v>0</v>
      </c>
      <c r="U15">
        <v>254.40472199999999</v>
      </c>
      <c r="V15">
        <v>1532.344722</v>
      </c>
      <c r="W15">
        <v>0</v>
      </c>
      <c r="X15">
        <v>0</v>
      </c>
      <c r="Y15">
        <v>0</v>
      </c>
      <c r="Z15">
        <v>0</v>
      </c>
    </row>
    <row r="16" spans="1:26" x14ac:dyDescent="0.25">
      <c r="A16">
        <v>1958363</v>
      </c>
      <c r="B16">
        <v>1</v>
      </c>
      <c r="C16" t="s">
        <v>76</v>
      </c>
      <c r="D16" t="s">
        <v>96</v>
      </c>
      <c r="E16" t="s">
        <v>171</v>
      </c>
      <c r="F16" t="s">
        <v>190</v>
      </c>
      <c r="G16" t="s">
        <v>168</v>
      </c>
      <c r="H16" t="s">
        <v>47</v>
      </c>
      <c r="I16" t="s">
        <v>129</v>
      </c>
      <c r="J16" t="s">
        <v>130</v>
      </c>
      <c r="K16" t="s">
        <v>154</v>
      </c>
      <c r="L16" t="s">
        <v>191</v>
      </c>
      <c r="M16" t="s">
        <v>192</v>
      </c>
      <c r="N16">
        <v>4.0016666660000002</v>
      </c>
      <c r="O16">
        <v>51</v>
      </c>
      <c r="P16">
        <v>2010</v>
      </c>
      <c r="Q16">
        <v>0</v>
      </c>
      <c r="R16">
        <v>0</v>
      </c>
      <c r="S16">
        <v>0</v>
      </c>
      <c r="T16">
        <v>0</v>
      </c>
      <c r="U16">
        <v>204.08500000000001</v>
      </c>
      <c r="V16">
        <v>8043.349999</v>
      </c>
      <c r="W16">
        <v>0</v>
      </c>
      <c r="X16">
        <v>0</v>
      </c>
      <c r="Y16">
        <v>0</v>
      </c>
      <c r="Z16">
        <v>0</v>
      </c>
    </row>
    <row r="17" spans="1:26" x14ac:dyDescent="0.25">
      <c r="A17">
        <v>1958364</v>
      </c>
      <c r="B17">
        <v>1</v>
      </c>
      <c r="C17" t="s">
        <v>77</v>
      </c>
      <c r="D17" t="s">
        <v>110</v>
      </c>
      <c r="E17" t="s">
        <v>166</v>
      </c>
      <c r="F17" t="s">
        <v>193</v>
      </c>
      <c r="G17" t="s">
        <v>168</v>
      </c>
      <c r="H17" t="s">
        <v>46</v>
      </c>
      <c r="I17" t="s">
        <v>129</v>
      </c>
      <c r="J17" t="s">
        <v>130</v>
      </c>
      <c r="K17" t="s">
        <v>154</v>
      </c>
      <c r="L17" t="s">
        <v>194</v>
      </c>
      <c r="M17" t="s">
        <v>195</v>
      </c>
      <c r="N17">
        <v>8.6688888879999997</v>
      </c>
      <c r="O17">
        <v>0</v>
      </c>
      <c r="P17">
        <v>0</v>
      </c>
      <c r="Q17">
        <v>0</v>
      </c>
      <c r="R17">
        <v>0</v>
      </c>
      <c r="S17">
        <v>0</v>
      </c>
      <c r="T17">
        <v>142</v>
      </c>
      <c r="U17">
        <v>0</v>
      </c>
      <c r="V17">
        <v>0</v>
      </c>
      <c r="W17">
        <v>0</v>
      </c>
      <c r="X17">
        <v>0</v>
      </c>
      <c r="Y17">
        <v>0</v>
      </c>
      <c r="Z17">
        <v>1230.9822220000001</v>
      </c>
    </row>
    <row r="18" spans="1:26" x14ac:dyDescent="0.25">
      <c r="A18">
        <v>1958367</v>
      </c>
      <c r="B18">
        <v>1</v>
      </c>
      <c r="C18" t="s">
        <v>77</v>
      </c>
      <c r="D18" t="s">
        <v>119</v>
      </c>
      <c r="E18" t="s">
        <v>182</v>
      </c>
      <c r="F18" t="s">
        <v>196</v>
      </c>
      <c r="G18" t="s">
        <v>168</v>
      </c>
      <c r="H18" t="s">
        <v>46</v>
      </c>
      <c r="I18" t="s">
        <v>129</v>
      </c>
      <c r="J18" t="s">
        <v>130</v>
      </c>
      <c r="K18" t="s">
        <v>154</v>
      </c>
      <c r="L18" t="s">
        <v>197</v>
      </c>
      <c r="M18" t="s">
        <v>198</v>
      </c>
      <c r="N18">
        <v>6.8847222219999997</v>
      </c>
      <c r="O18">
        <v>0</v>
      </c>
      <c r="P18">
        <v>26</v>
      </c>
      <c r="Q18">
        <v>0</v>
      </c>
      <c r="R18">
        <v>0</v>
      </c>
      <c r="S18">
        <v>0</v>
      </c>
      <c r="T18">
        <v>0</v>
      </c>
      <c r="U18">
        <v>0</v>
      </c>
      <c r="V18">
        <v>179.00277800000001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1958377</v>
      </c>
      <c r="B19">
        <v>1</v>
      </c>
      <c r="C19" t="s">
        <v>77</v>
      </c>
      <c r="D19" t="s">
        <v>123</v>
      </c>
      <c r="E19" t="s">
        <v>134</v>
      </c>
      <c r="F19" t="s">
        <v>199</v>
      </c>
      <c r="G19" t="s">
        <v>136</v>
      </c>
      <c r="H19" t="s">
        <v>46</v>
      </c>
      <c r="I19" t="s">
        <v>129</v>
      </c>
      <c r="J19" t="s">
        <v>130</v>
      </c>
      <c r="K19" t="s">
        <v>131</v>
      </c>
      <c r="L19" t="s">
        <v>200</v>
      </c>
      <c r="M19" t="s">
        <v>201</v>
      </c>
      <c r="N19">
        <v>6.9727777770000001</v>
      </c>
      <c r="O19">
        <v>0</v>
      </c>
      <c r="P19">
        <v>4</v>
      </c>
      <c r="Q19">
        <v>0</v>
      </c>
      <c r="R19">
        <v>0</v>
      </c>
      <c r="S19">
        <v>0</v>
      </c>
      <c r="T19">
        <v>0</v>
      </c>
      <c r="U19">
        <v>0</v>
      </c>
      <c r="V19">
        <v>27.891110999999999</v>
      </c>
      <c r="W19">
        <v>0</v>
      </c>
      <c r="X19">
        <v>0</v>
      </c>
      <c r="Y19">
        <v>0</v>
      </c>
      <c r="Z19">
        <v>0</v>
      </c>
    </row>
    <row r="20" spans="1:26" x14ac:dyDescent="0.25">
      <c r="A20">
        <v>1958396</v>
      </c>
      <c r="B20">
        <v>1</v>
      </c>
      <c r="C20" t="s">
        <v>76</v>
      </c>
      <c r="D20" t="s">
        <v>99</v>
      </c>
      <c r="E20" t="s">
        <v>186</v>
      </c>
      <c r="F20" t="s">
        <v>202</v>
      </c>
      <c r="G20" t="s">
        <v>203</v>
      </c>
      <c r="H20" t="s">
        <v>47</v>
      </c>
      <c r="I20" t="s">
        <v>129</v>
      </c>
      <c r="J20" t="s">
        <v>130</v>
      </c>
      <c r="K20" t="s">
        <v>131</v>
      </c>
      <c r="L20" t="s">
        <v>204</v>
      </c>
      <c r="M20" t="s">
        <v>205</v>
      </c>
      <c r="N20">
        <v>2.4088888879999999</v>
      </c>
      <c r="O20">
        <v>12</v>
      </c>
      <c r="P20">
        <v>0</v>
      </c>
      <c r="Q20">
        <v>0</v>
      </c>
      <c r="R20">
        <v>0</v>
      </c>
      <c r="S20">
        <v>0</v>
      </c>
      <c r="T20">
        <v>0</v>
      </c>
      <c r="U20">
        <v>28.906666999999999</v>
      </c>
      <c r="V20">
        <v>0</v>
      </c>
      <c r="W20">
        <v>0</v>
      </c>
      <c r="X20">
        <v>0</v>
      </c>
      <c r="Y20">
        <v>0</v>
      </c>
      <c r="Z20">
        <v>0</v>
      </c>
    </row>
    <row r="21" spans="1:26" x14ac:dyDescent="0.25">
      <c r="A21">
        <v>1958375</v>
      </c>
      <c r="B21">
        <v>1</v>
      </c>
      <c r="C21" t="s">
        <v>76</v>
      </c>
      <c r="D21" t="s">
        <v>92</v>
      </c>
      <c r="E21" t="s">
        <v>182</v>
      </c>
      <c r="F21" t="s">
        <v>206</v>
      </c>
      <c r="G21" t="s">
        <v>144</v>
      </c>
      <c r="H21" t="s">
        <v>46</v>
      </c>
      <c r="I21" t="s">
        <v>129</v>
      </c>
      <c r="J21" t="s">
        <v>130</v>
      </c>
      <c r="K21" t="s">
        <v>131</v>
      </c>
      <c r="L21" t="s">
        <v>207</v>
      </c>
      <c r="M21" t="s">
        <v>208</v>
      </c>
      <c r="N21">
        <v>2.8733333330000002</v>
      </c>
      <c r="O21">
        <v>0</v>
      </c>
      <c r="P21">
        <v>0</v>
      </c>
      <c r="Q21">
        <v>0</v>
      </c>
      <c r="R21">
        <v>0</v>
      </c>
      <c r="S21">
        <v>0</v>
      </c>
      <c r="T21">
        <v>17</v>
      </c>
      <c r="U21">
        <v>0</v>
      </c>
      <c r="V21">
        <v>0</v>
      </c>
      <c r="W21">
        <v>0</v>
      </c>
      <c r="X21">
        <v>0</v>
      </c>
      <c r="Y21">
        <v>0</v>
      </c>
      <c r="Z21">
        <v>48.846666999999997</v>
      </c>
    </row>
    <row r="22" spans="1:26" x14ac:dyDescent="0.25">
      <c r="A22">
        <v>1958385</v>
      </c>
      <c r="B22">
        <v>1</v>
      </c>
      <c r="C22" t="s">
        <v>77</v>
      </c>
      <c r="D22" t="s">
        <v>120</v>
      </c>
      <c r="E22" t="s">
        <v>161</v>
      </c>
      <c r="F22" t="s">
        <v>209</v>
      </c>
      <c r="G22" t="s">
        <v>163</v>
      </c>
      <c r="H22" t="s">
        <v>47</v>
      </c>
      <c r="I22" t="s">
        <v>129</v>
      </c>
      <c r="J22" t="s">
        <v>130</v>
      </c>
      <c r="K22" t="s">
        <v>131</v>
      </c>
      <c r="L22" t="s">
        <v>207</v>
      </c>
      <c r="M22" t="s">
        <v>210</v>
      </c>
      <c r="N22">
        <v>0.46666666600000001</v>
      </c>
      <c r="O22">
        <v>0</v>
      </c>
      <c r="P22">
        <v>0</v>
      </c>
      <c r="Q22">
        <v>4</v>
      </c>
      <c r="R22">
        <v>184</v>
      </c>
      <c r="S22">
        <v>0</v>
      </c>
      <c r="T22">
        <v>0</v>
      </c>
      <c r="U22">
        <v>0</v>
      </c>
      <c r="V22">
        <v>0</v>
      </c>
      <c r="W22">
        <v>1.8666670000000001</v>
      </c>
      <c r="X22">
        <v>85.866667000000007</v>
      </c>
      <c r="Y22">
        <v>0</v>
      </c>
      <c r="Z22">
        <v>0</v>
      </c>
    </row>
    <row r="23" spans="1:26" x14ac:dyDescent="0.25">
      <c r="A23">
        <v>1958384</v>
      </c>
      <c r="B23">
        <v>1</v>
      </c>
      <c r="C23" t="s">
        <v>77</v>
      </c>
      <c r="D23" t="s">
        <v>108</v>
      </c>
      <c r="E23" t="s">
        <v>161</v>
      </c>
      <c r="F23" t="s">
        <v>211</v>
      </c>
      <c r="G23" t="s">
        <v>163</v>
      </c>
      <c r="H23" t="s">
        <v>47</v>
      </c>
      <c r="I23" t="s">
        <v>129</v>
      </c>
      <c r="J23" t="s">
        <v>130</v>
      </c>
      <c r="K23" t="s">
        <v>131</v>
      </c>
      <c r="L23" t="s">
        <v>212</v>
      </c>
      <c r="M23" t="s">
        <v>213</v>
      </c>
      <c r="N23">
        <v>1.6430555549999999</v>
      </c>
      <c r="O23">
        <v>0</v>
      </c>
      <c r="P23">
        <v>0</v>
      </c>
      <c r="Q23">
        <v>30</v>
      </c>
      <c r="R23">
        <v>0</v>
      </c>
      <c r="S23">
        <v>24</v>
      </c>
      <c r="T23">
        <v>11</v>
      </c>
      <c r="U23">
        <v>0</v>
      </c>
      <c r="V23">
        <v>0</v>
      </c>
      <c r="W23">
        <v>49.291666999999997</v>
      </c>
      <c r="X23">
        <v>0</v>
      </c>
      <c r="Y23">
        <v>39.433332999999998</v>
      </c>
      <c r="Z23">
        <v>18.073611</v>
      </c>
    </row>
    <row r="24" spans="1:26" x14ac:dyDescent="0.25">
      <c r="A24">
        <v>1958392</v>
      </c>
      <c r="B24">
        <v>1</v>
      </c>
      <c r="C24" t="s">
        <v>76</v>
      </c>
      <c r="D24" t="s">
        <v>94</v>
      </c>
      <c r="E24" t="s">
        <v>171</v>
      </c>
      <c r="F24" t="s">
        <v>214</v>
      </c>
      <c r="G24" t="s">
        <v>163</v>
      </c>
      <c r="H24" t="s">
        <v>47</v>
      </c>
      <c r="I24" t="s">
        <v>129</v>
      </c>
      <c r="J24" t="s">
        <v>130</v>
      </c>
      <c r="K24" t="s">
        <v>131</v>
      </c>
      <c r="L24" t="s">
        <v>215</v>
      </c>
      <c r="M24" t="s">
        <v>216</v>
      </c>
      <c r="N24">
        <v>0.34777777700000001</v>
      </c>
      <c r="O24">
        <v>13</v>
      </c>
      <c r="P24">
        <v>90</v>
      </c>
      <c r="Q24">
        <v>0</v>
      </c>
      <c r="R24">
        <v>0</v>
      </c>
      <c r="S24">
        <v>0</v>
      </c>
      <c r="T24">
        <v>0</v>
      </c>
      <c r="U24">
        <v>4.5211110000000003</v>
      </c>
      <c r="V24">
        <v>31.3</v>
      </c>
      <c r="W24">
        <v>0</v>
      </c>
      <c r="X24">
        <v>0</v>
      </c>
      <c r="Y24">
        <v>0</v>
      </c>
      <c r="Z24">
        <v>0</v>
      </c>
    </row>
    <row r="25" spans="1:26" x14ac:dyDescent="0.25">
      <c r="A25">
        <v>1958387</v>
      </c>
      <c r="B25">
        <v>1</v>
      </c>
      <c r="C25" t="s">
        <v>76</v>
      </c>
      <c r="D25" t="s">
        <v>106</v>
      </c>
      <c r="E25" t="s">
        <v>126</v>
      </c>
      <c r="F25" t="s">
        <v>143</v>
      </c>
      <c r="G25" t="s">
        <v>144</v>
      </c>
      <c r="H25" t="s">
        <v>46</v>
      </c>
      <c r="I25" t="s">
        <v>129</v>
      </c>
      <c r="J25" t="s">
        <v>130</v>
      </c>
      <c r="K25" t="s">
        <v>131</v>
      </c>
      <c r="L25" t="s">
        <v>217</v>
      </c>
      <c r="M25" t="s">
        <v>218</v>
      </c>
      <c r="N25">
        <v>2.4275000000000002</v>
      </c>
      <c r="O25">
        <v>0</v>
      </c>
      <c r="P25">
        <v>160</v>
      </c>
      <c r="Q25">
        <v>0</v>
      </c>
      <c r="R25">
        <v>0</v>
      </c>
      <c r="S25">
        <v>0</v>
      </c>
      <c r="T25">
        <v>0</v>
      </c>
      <c r="U25">
        <v>0</v>
      </c>
      <c r="V25">
        <v>388.4</v>
      </c>
      <c r="W25">
        <v>0</v>
      </c>
      <c r="X25">
        <v>0</v>
      </c>
      <c r="Y25">
        <v>0</v>
      </c>
      <c r="Z25">
        <v>0</v>
      </c>
    </row>
    <row r="26" spans="1:26" x14ac:dyDescent="0.25">
      <c r="A26">
        <v>1958395</v>
      </c>
      <c r="B26">
        <v>1</v>
      </c>
      <c r="C26" t="s">
        <v>76</v>
      </c>
      <c r="D26" t="s">
        <v>78</v>
      </c>
      <c r="E26" t="s">
        <v>126</v>
      </c>
      <c r="F26" t="s">
        <v>219</v>
      </c>
      <c r="G26" t="s">
        <v>144</v>
      </c>
      <c r="H26" t="s">
        <v>46</v>
      </c>
      <c r="I26" t="s">
        <v>129</v>
      </c>
      <c r="J26" t="s">
        <v>130</v>
      </c>
      <c r="K26" t="s">
        <v>131</v>
      </c>
      <c r="L26" t="s">
        <v>220</v>
      </c>
      <c r="M26" t="s">
        <v>221</v>
      </c>
      <c r="N26">
        <v>1.9513888880000001</v>
      </c>
      <c r="O26">
        <v>0</v>
      </c>
      <c r="P26">
        <v>30</v>
      </c>
      <c r="Q26">
        <v>0</v>
      </c>
      <c r="R26">
        <v>0</v>
      </c>
      <c r="S26">
        <v>0</v>
      </c>
      <c r="T26">
        <v>0</v>
      </c>
      <c r="U26">
        <v>0</v>
      </c>
      <c r="V26">
        <v>58.541666999999997</v>
      </c>
      <c r="W26">
        <v>0</v>
      </c>
      <c r="X26">
        <v>0</v>
      </c>
      <c r="Y26">
        <v>0</v>
      </c>
      <c r="Z26">
        <v>0</v>
      </c>
    </row>
    <row r="27" spans="1:26" x14ac:dyDescent="0.25">
      <c r="A27">
        <v>1958390</v>
      </c>
      <c r="B27">
        <v>1</v>
      </c>
      <c r="C27" t="s">
        <v>76</v>
      </c>
      <c r="D27" t="s">
        <v>92</v>
      </c>
      <c r="E27" t="s">
        <v>134</v>
      </c>
      <c r="F27" t="s">
        <v>222</v>
      </c>
      <c r="G27" t="s">
        <v>136</v>
      </c>
      <c r="H27" t="s">
        <v>46</v>
      </c>
      <c r="I27" t="s">
        <v>129</v>
      </c>
      <c r="J27" t="s">
        <v>130</v>
      </c>
      <c r="K27" t="s">
        <v>131</v>
      </c>
      <c r="L27" t="s">
        <v>223</v>
      </c>
      <c r="M27" t="s">
        <v>224</v>
      </c>
      <c r="N27">
        <v>2.2341666660000001</v>
      </c>
      <c r="O27">
        <v>0</v>
      </c>
      <c r="P27">
        <v>0</v>
      </c>
      <c r="Q27">
        <v>0</v>
      </c>
      <c r="R27">
        <v>1</v>
      </c>
      <c r="S27">
        <v>0</v>
      </c>
      <c r="T27">
        <v>0</v>
      </c>
      <c r="U27">
        <v>0</v>
      </c>
      <c r="V27">
        <v>0</v>
      </c>
      <c r="W27">
        <v>0</v>
      </c>
      <c r="X27">
        <v>2.2341669999999998</v>
      </c>
      <c r="Y27">
        <v>0</v>
      </c>
      <c r="Z27">
        <v>0</v>
      </c>
    </row>
    <row r="28" spans="1:26" x14ac:dyDescent="0.25">
      <c r="A28">
        <v>1958403</v>
      </c>
      <c r="B28">
        <v>1</v>
      </c>
      <c r="C28" t="s">
        <v>76</v>
      </c>
      <c r="D28" t="s">
        <v>94</v>
      </c>
      <c r="E28" t="s">
        <v>134</v>
      </c>
      <c r="F28" t="s">
        <v>225</v>
      </c>
      <c r="G28" t="s">
        <v>136</v>
      </c>
      <c r="H28" t="s">
        <v>46</v>
      </c>
      <c r="I28" t="s">
        <v>129</v>
      </c>
      <c r="J28" t="s">
        <v>130</v>
      </c>
      <c r="K28" t="s">
        <v>131</v>
      </c>
      <c r="L28" t="s">
        <v>226</v>
      </c>
      <c r="M28" t="s">
        <v>227</v>
      </c>
      <c r="N28">
        <v>5.5033333329999996</v>
      </c>
      <c r="O28">
        <v>0</v>
      </c>
      <c r="P28">
        <v>1</v>
      </c>
      <c r="Q28">
        <v>0</v>
      </c>
      <c r="R28">
        <v>0</v>
      </c>
      <c r="S28">
        <v>0</v>
      </c>
      <c r="T28">
        <v>0</v>
      </c>
      <c r="U28">
        <v>0</v>
      </c>
      <c r="V28">
        <v>5.5033329999999996</v>
      </c>
      <c r="W28">
        <v>0</v>
      </c>
      <c r="X28">
        <v>0</v>
      </c>
      <c r="Y28">
        <v>0</v>
      </c>
      <c r="Z28">
        <v>0</v>
      </c>
    </row>
    <row r="29" spans="1:26" x14ac:dyDescent="0.25">
      <c r="A29">
        <v>1958406</v>
      </c>
      <c r="B29">
        <v>1</v>
      </c>
      <c r="C29" t="s">
        <v>76</v>
      </c>
      <c r="D29" t="s">
        <v>78</v>
      </c>
      <c r="E29" t="s">
        <v>134</v>
      </c>
      <c r="F29" t="s">
        <v>228</v>
      </c>
      <c r="G29" t="s">
        <v>128</v>
      </c>
      <c r="H29" t="s">
        <v>46</v>
      </c>
      <c r="I29" t="s">
        <v>129</v>
      </c>
      <c r="J29" t="s">
        <v>130</v>
      </c>
      <c r="K29" t="s">
        <v>131</v>
      </c>
      <c r="L29" t="s">
        <v>229</v>
      </c>
      <c r="M29" t="s">
        <v>230</v>
      </c>
      <c r="N29">
        <v>2.5355555550000002</v>
      </c>
      <c r="O29">
        <v>0</v>
      </c>
      <c r="P29">
        <v>3</v>
      </c>
      <c r="Q29">
        <v>0</v>
      </c>
      <c r="R29">
        <v>0</v>
      </c>
      <c r="S29">
        <v>0</v>
      </c>
      <c r="T29">
        <v>0</v>
      </c>
      <c r="U29">
        <v>0</v>
      </c>
      <c r="V29">
        <v>7.6066669999999998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1958402</v>
      </c>
      <c r="B30">
        <v>1</v>
      </c>
      <c r="C30" t="s">
        <v>77</v>
      </c>
      <c r="D30" t="s">
        <v>111</v>
      </c>
      <c r="E30" t="s">
        <v>182</v>
      </c>
      <c r="F30" t="s">
        <v>231</v>
      </c>
      <c r="G30" t="s">
        <v>144</v>
      </c>
      <c r="H30" t="s">
        <v>46</v>
      </c>
      <c r="I30" t="s">
        <v>129</v>
      </c>
      <c r="J30" t="s">
        <v>130</v>
      </c>
      <c r="K30" t="s">
        <v>131</v>
      </c>
      <c r="L30" t="s">
        <v>232</v>
      </c>
      <c r="M30" t="s">
        <v>233</v>
      </c>
      <c r="N30">
        <v>4.7036111109999998</v>
      </c>
      <c r="O30">
        <v>0</v>
      </c>
      <c r="P30">
        <v>0</v>
      </c>
      <c r="Q30">
        <v>0</v>
      </c>
      <c r="R30">
        <v>0</v>
      </c>
      <c r="S30">
        <v>0</v>
      </c>
      <c r="T30">
        <v>8</v>
      </c>
      <c r="U30">
        <v>0</v>
      </c>
      <c r="V30">
        <v>0</v>
      </c>
      <c r="W30">
        <v>0</v>
      </c>
      <c r="X30">
        <v>0</v>
      </c>
      <c r="Y30">
        <v>0</v>
      </c>
      <c r="Z30">
        <v>37.628889000000001</v>
      </c>
    </row>
    <row r="31" spans="1:26" x14ac:dyDescent="0.25">
      <c r="A31">
        <v>1958398</v>
      </c>
      <c r="B31">
        <v>1</v>
      </c>
      <c r="C31" t="s">
        <v>77</v>
      </c>
      <c r="D31" t="s">
        <v>119</v>
      </c>
      <c r="E31" t="s">
        <v>134</v>
      </c>
      <c r="F31" t="s">
        <v>234</v>
      </c>
      <c r="G31" t="s">
        <v>136</v>
      </c>
      <c r="H31" t="s">
        <v>46</v>
      </c>
      <c r="I31" t="s">
        <v>129</v>
      </c>
      <c r="J31" t="s">
        <v>130</v>
      </c>
      <c r="K31" t="s">
        <v>131</v>
      </c>
      <c r="L31" t="s">
        <v>235</v>
      </c>
      <c r="M31" t="s">
        <v>236</v>
      </c>
      <c r="N31">
        <v>1.7427777769999999</v>
      </c>
      <c r="O31">
        <v>0</v>
      </c>
      <c r="P31">
        <v>1</v>
      </c>
      <c r="Q31">
        <v>0</v>
      </c>
      <c r="R31">
        <v>0</v>
      </c>
      <c r="S31">
        <v>0</v>
      </c>
      <c r="T31">
        <v>0</v>
      </c>
      <c r="U31">
        <v>0</v>
      </c>
      <c r="V31">
        <v>1.7427779999999999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1958400</v>
      </c>
      <c r="B32">
        <v>1</v>
      </c>
      <c r="C32" t="s">
        <v>77</v>
      </c>
      <c r="D32" t="s">
        <v>124</v>
      </c>
      <c r="E32" t="s">
        <v>134</v>
      </c>
      <c r="F32" t="s">
        <v>237</v>
      </c>
      <c r="G32" t="s">
        <v>238</v>
      </c>
      <c r="H32" t="s">
        <v>46</v>
      </c>
      <c r="I32" t="s">
        <v>129</v>
      </c>
      <c r="J32" t="s">
        <v>130</v>
      </c>
      <c r="K32" t="s">
        <v>131</v>
      </c>
      <c r="L32" t="s">
        <v>239</v>
      </c>
      <c r="M32" t="s">
        <v>240</v>
      </c>
      <c r="N32">
        <v>0.72027777699999995</v>
      </c>
      <c r="O32">
        <v>0</v>
      </c>
      <c r="P32">
        <v>1</v>
      </c>
      <c r="Q32">
        <v>0</v>
      </c>
      <c r="R32">
        <v>0</v>
      </c>
      <c r="S32">
        <v>0</v>
      </c>
      <c r="T32">
        <v>0</v>
      </c>
      <c r="U32">
        <v>0</v>
      </c>
      <c r="V32">
        <v>0.72027799999999997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1958401</v>
      </c>
      <c r="B33">
        <v>1</v>
      </c>
      <c r="C33" t="s">
        <v>77</v>
      </c>
      <c r="D33" t="s">
        <v>114</v>
      </c>
      <c r="E33" t="s">
        <v>161</v>
      </c>
      <c r="F33" t="s">
        <v>241</v>
      </c>
      <c r="G33" t="s">
        <v>242</v>
      </c>
      <c r="H33" t="s">
        <v>47</v>
      </c>
      <c r="I33" t="s">
        <v>129</v>
      </c>
      <c r="J33" t="s">
        <v>130</v>
      </c>
      <c r="K33" t="s">
        <v>131</v>
      </c>
      <c r="L33" t="s">
        <v>243</v>
      </c>
      <c r="M33" t="s">
        <v>244</v>
      </c>
      <c r="N33">
        <v>2.2122222219999998</v>
      </c>
      <c r="O33">
        <v>9</v>
      </c>
      <c r="P33">
        <v>0</v>
      </c>
      <c r="Q33">
        <v>0</v>
      </c>
      <c r="R33">
        <v>0</v>
      </c>
      <c r="S33">
        <v>0</v>
      </c>
      <c r="T33">
        <v>0</v>
      </c>
      <c r="U33">
        <v>19.91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1958416</v>
      </c>
      <c r="B34">
        <v>1</v>
      </c>
      <c r="C34" t="s">
        <v>76</v>
      </c>
      <c r="D34" t="s">
        <v>86</v>
      </c>
      <c r="E34" t="s">
        <v>134</v>
      </c>
      <c r="F34" t="s">
        <v>245</v>
      </c>
      <c r="G34" t="s">
        <v>246</v>
      </c>
      <c r="H34" t="s">
        <v>46</v>
      </c>
      <c r="I34" t="s">
        <v>129</v>
      </c>
      <c r="J34" t="s">
        <v>130</v>
      </c>
      <c r="K34" t="s">
        <v>131</v>
      </c>
      <c r="L34" t="s">
        <v>247</v>
      </c>
      <c r="M34" t="s">
        <v>248</v>
      </c>
      <c r="N34">
        <v>2.3374999999999999</v>
      </c>
      <c r="O34">
        <v>0</v>
      </c>
      <c r="P34">
        <v>5</v>
      </c>
      <c r="Q34">
        <v>0</v>
      </c>
      <c r="R34">
        <v>0</v>
      </c>
      <c r="S34">
        <v>0</v>
      </c>
      <c r="T34">
        <v>0</v>
      </c>
      <c r="U34">
        <v>0</v>
      </c>
      <c r="V34">
        <v>11.6875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1958407</v>
      </c>
      <c r="B35">
        <v>1</v>
      </c>
      <c r="C35" t="s">
        <v>76</v>
      </c>
      <c r="D35" t="s">
        <v>85</v>
      </c>
      <c r="E35" t="s">
        <v>134</v>
      </c>
      <c r="F35" t="s">
        <v>249</v>
      </c>
      <c r="G35" t="s">
        <v>250</v>
      </c>
      <c r="H35" t="s">
        <v>46</v>
      </c>
      <c r="I35" t="s">
        <v>129</v>
      </c>
      <c r="J35" t="s">
        <v>15</v>
      </c>
      <c r="K35" t="s">
        <v>131</v>
      </c>
      <c r="L35" t="s">
        <v>251</v>
      </c>
      <c r="M35" t="s">
        <v>252</v>
      </c>
      <c r="N35">
        <v>2.6427777770000001</v>
      </c>
      <c r="O35">
        <v>0</v>
      </c>
      <c r="P35">
        <v>2</v>
      </c>
      <c r="Q35">
        <v>0</v>
      </c>
      <c r="R35">
        <v>0</v>
      </c>
      <c r="S35">
        <v>0</v>
      </c>
      <c r="T35">
        <v>0</v>
      </c>
      <c r="U35">
        <v>0</v>
      </c>
      <c r="V35">
        <v>5.2855559999999997</v>
      </c>
      <c r="W35">
        <v>0</v>
      </c>
      <c r="X35">
        <v>0</v>
      </c>
      <c r="Y35">
        <v>0</v>
      </c>
      <c r="Z35">
        <v>0</v>
      </c>
    </row>
    <row r="36" spans="1:26" x14ac:dyDescent="0.25">
      <c r="A36">
        <v>1958413</v>
      </c>
      <c r="B36">
        <v>1</v>
      </c>
      <c r="C36" t="s">
        <v>76</v>
      </c>
      <c r="D36" t="s">
        <v>95</v>
      </c>
      <c r="E36" t="s">
        <v>134</v>
      </c>
      <c r="F36" t="s">
        <v>253</v>
      </c>
      <c r="G36" t="s">
        <v>136</v>
      </c>
      <c r="H36" t="s">
        <v>46</v>
      </c>
      <c r="I36" t="s">
        <v>129</v>
      </c>
      <c r="J36" t="s">
        <v>130</v>
      </c>
      <c r="K36" t="s">
        <v>131</v>
      </c>
      <c r="L36" t="s">
        <v>254</v>
      </c>
      <c r="M36" t="s">
        <v>255</v>
      </c>
      <c r="N36">
        <v>2.3461111109999999</v>
      </c>
      <c r="O36">
        <v>0</v>
      </c>
      <c r="P36">
        <v>0</v>
      </c>
      <c r="Q36">
        <v>0</v>
      </c>
      <c r="R36">
        <v>1</v>
      </c>
      <c r="S36">
        <v>0</v>
      </c>
      <c r="T36">
        <v>0</v>
      </c>
      <c r="U36">
        <v>0</v>
      </c>
      <c r="V36">
        <v>0</v>
      </c>
      <c r="W36">
        <v>0</v>
      </c>
      <c r="X36">
        <v>2.3461110000000001</v>
      </c>
      <c r="Y36">
        <v>0</v>
      </c>
      <c r="Z36">
        <v>0</v>
      </c>
    </row>
    <row r="37" spans="1:26" x14ac:dyDescent="0.25">
      <c r="A37">
        <v>1958408</v>
      </c>
      <c r="B37">
        <v>1</v>
      </c>
      <c r="C37" t="s">
        <v>77</v>
      </c>
      <c r="D37" t="s">
        <v>108</v>
      </c>
      <c r="E37" t="s">
        <v>161</v>
      </c>
      <c r="F37" t="s">
        <v>256</v>
      </c>
      <c r="G37" t="s">
        <v>163</v>
      </c>
      <c r="H37" t="s">
        <v>47</v>
      </c>
      <c r="I37" t="s">
        <v>257</v>
      </c>
      <c r="J37" t="s">
        <v>130</v>
      </c>
      <c r="K37" t="s">
        <v>131</v>
      </c>
      <c r="L37" t="s">
        <v>258</v>
      </c>
      <c r="M37" t="s">
        <v>259</v>
      </c>
      <c r="N37">
        <v>5.5555550000000002E-3</v>
      </c>
      <c r="O37">
        <v>0</v>
      </c>
      <c r="P37">
        <v>0</v>
      </c>
      <c r="Q37">
        <v>0</v>
      </c>
      <c r="R37">
        <v>0</v>
      </c>
      <c r="S37">
        <v>0</v>
      </c>
      <c r="T37">
        <v>558</v>
      </c>
      <c r="U37">
        <v>0</v>
      </c>
      <c r="V37">
        <v>0</v>
      </c>
      <c r="W37">
        <v>0</v>
      </c>
      <c r="X37">
        <v>0</v>
      </c>
      <c r="Y37">
        <v>0</v>
      </c>
      <c r="Z37">
        <v>3.1</v>
      </c>
    </row>
    <row r="38" spans="1:26" x14ac:dyDescent="0.25">
      <c r="A38">
        <v>1958439</v>
      </c>
      <c r="B38">
        <v>1</v>
      </c>
      <c r="C38" t="s">
        <v>76</v>
      </c>
      <c r="D38" t="s">
        <v>96</v>
      </c>
      <c r="E38" t="s">
        <v>186</v>
      </c>
      <c r="F38" t="s">
        <v>260</v>
      </c>
      <c r="G38" t="s">
        <v>163</v>
      </c>
      <c r="H38" t="s">
        <v>47</v>
      </c>
      <c r="I38" t="s">
        <v>129</v>
      </c>
      <c r="J38" t="s">
        <v>130</v>
      </c>
      <c r="K38" t="s">
        <v>131</v>
      </c>
      <c r="L38" t="s">
        <v>261</v>
      </c>
      <c r="M38" t="s">
        <v>262</v>
      </c>
      <c r="N38">
        <v>0.70083333299999995</v>
      </c>
      <c r="O38">
        <v>13</v>
      </c>
      <c r="P38">
        <v>67</v>
      </c>
      <c r="Q38">
        <v>0</v>
      </c>
      <c r="R38">
        <v>0</v>
      </c>
      <c r="S38">
        <v>0</v>
      </c>
      <c r="T38">
        <v>0</v>
      </c>
      <c r="U38">
        <v>9.1108329999999995</v>
      </c>
      <c r="V38">
        <v>46.955832999999998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1958412</v>
      </c>
      <c r="B39">
        <v>1</v>
      </c>
      <c r="C39" t="s">
        <v>77</v>
      </c>
      <c r="D39" t="s">
        <v>116</v>
      </c>
      <c r="E39" t="s">
        <v>182</v>
      </c>
      <c r="F39" t="s">
        <v>263</v>
      </c>
      <c r="G39" t="s">
        <v>144</v>
      </c>
      <c r="H39" t="s">
        <v>46</v>
      </c>
      <c r="I39" t="s">
        <v>129</v>
      </c>
      <c r="J39" t="s">
        <v>130</v>
      </c>
      <c r="K39" t="s">
        <v>131</v>
      </c>
      <c r="L39" t="s">
        <v>264</v>
      </c>
      <c r="M39" t="s">
        <v>265</v>
      </c>
      <c r="N39">
        <v>1.6333333329999999</v>
      </c>
      <c r="O39">
        <v>0</v>
      </c>
      <c r="P39">
        <v>10</v>
      </c>
      <c r="Q39">
        <v>0</v>
      </c>
      <c r="R39">
        <v>0</v>
      </c>
      <c r="S39">
        <v>0</v>
      </c>
      <c r="T39">
        <v>0</v>
      </c>
      <c r="U39">
        <v>0</v>
      </c>
      <c r="V39">
        <v>16.333333</v>
      </c>
      <c r="W39">
        <v>0</v>
      </c>
      <c r="X39">
        <v>0</v>
      </c>
      <c r="Y39">
        <v>0</v>
      </c>
      <c r="Z39">
        <v>0</v>
      </c>
    </row>
    <row r="40" spans="1:26" x14ac:dyDescent="0.25">
      <c r="A40">
        <v>1958417</v>
      </c>
      <c r="B40">
        <v>1</v>
      </c>
      <c r="C40" t="s">
        <v>76</v>
      </c>
      <c r="D40" t="s">
        <v>88</v>
      </c>
      <c r="E40" t="s">
        <v>134</v>
      </c>
      <c r="F40" t="s">
        <v>266</v>
      </c>
      <c r="G40" t="s">
        <v>136</v>
      </c>
      <c r="H40" t="s">
        <v>46</v>
      </c>
      <c r="I40" t="s">
        <v>129</v>
      </c>
      <c r="J40" t="s">
        <v>130</v>
      </c>
      <c r="K40" t="s">
        <v>131</v>
      </c>
      <c r="L40" t="s">
        <v>267</v>
      </c>
      <c r="M40" t="s">
        <v>268</v>
      </c>
      <c r="N40">
        <v>2.6916666660000002</v>
      </c>
      <c r="O40">
        <v>0</v>
      </c>
      <c r="P40">
        <v>1</v>
      </c>
      <c r="Q40">
        <v>0</v>
      </c>
      <c r="R40">
        <v>0</v>
      </c>
      <c r="S40">
        <v>0</v>
      </c>
      <c r="T40">
        <v>0</v>
      </c>
      <c r="U40">
        <v>0</v>
      </c>
      <c r="V40">
        <v>2.6916669999999998</v>
      </c>
      <c r="W40">
        <v>0</v>
      </c>
      <c r="X40">
        <v>0</v>
      </c>
      <c r="Y40">
        <v>0</v>
      </c>
      <c r="Z40">
        <v>0</v>
      </c>
    </row>
    <row r="41" spans="1:26" x14ac:dyDescent="0.25">
      <c r="A41">
        <v>1958414</v>
      </c>
      <c r="B41">
        <v>1</v>
      </c>
      <c r="C41" t="s">
        <v>76</v>
      </c>
      <c r="D41" t="s">
        <v>81</v>
      </c>
      <c r="E41" t="s">
        <v>182</v>
      </c>
      <c r="F41" t="s">
        <v>269</v>
      </c>
      <c r="G41" t="s">
        <v>168</v>
      </c>
      <c r="H41" t="s">
        <v>46</v>
      </c>
      <c r="I41" t="s">
        <v>129</v>
      </c>
      <c r="J41" t="s">
        <v>130</v>
      </c>
      <c r="K41" t="s">
        <v>154</v>
      </c>
      <c r="L41" t="s">
        <v>270</v>
      </c>
      <c r="M41" t="s">
        <v>271</v>
      </c>
      <c r="N41">
        <v>5.3538888880000002</v>
      </c>
      <c r="O41">
        <v>0</v>
      </c>
      <c r="P41">
        <v>147</v>
      </c>
      <c r="Q41">
        <v>0</v>
      </c>
      <c r="R41">
        <v>0</v>
      </c>
      <c r="S41">
        <v>0</v>
      </c>
      <c r="T41">
        <v>0</v>
      </c>
      <c r="U41">
        <v>0</v>
      </c>
      <c r="V41">
        <v>787.02166699999998</v>
      </c>
      <c r="W41">
        <v>0</v>
      </c>
      <c r="X41">
        <v>0</v>
      </c>
      <c r="Y41">
        <v>0</v>
      </c>
      <c r="Z41">
        <v>0</v>
      </c>
    </row>
    <row r="42" spans="1:26" x14ac:dyDescent="0.25">
      <c r="A42">
        <v>1958436</v>
      </c>
      <c r="B42">
        <v>1</v>
      </c>
      <c r="C42" t="s">
        <v>76</v>
      </c>
      <c r="D42" t="s">
        <v>84</v>
      </c>
      <c r="E42" t="s">
        <v>134</v>
      </c>
      <c r="F42" t="s">
        <v>272</v>
      </c>
      <c r="G42" t="s">
        <v>250</v>
      </c>
      <c r="H42" t="s">
        <v>46</v>
      </c>
      <c r="I42" t="s">
        <v>129</v>
      </c>
      <c r="J42" t="s">
        <v>15</v>
      </c>
      <c r="K42" t="s">
        <v>131</v>
      </c>
      <c r="L42" t="s">
        <v>273</v>
      </c>
      <c r="M42" t="s">
        <v>274</v>
      </c>
      <c r="N42">
        <v>3.9713888879999999</v>
      </c>
      <c r="O42">
        <v>0</v>
      </c>
      <c r="P42">
        <v>143</v>
      </c>
      <c r="Q42">
        <v>0</v>
      </c>
      <c r="R42">
        <v>0</v>
      </c>
      <c r="S42">
        <v>0</v>
      </c>
      <c r="T42">
        <v>0</v>
      </c>
      <c r="U42">
        <v>0</v>
      </c>
      <c r="V42">
        <v>567.90861099999995</v>
      </c>
      <c r="W42">
        <v>0</v>
      </c>
      <c r="X42">
        <v>0</v>
      </c>
      <c r="Y42">
        <v>0</v>
      </c>
      <c r="Z42">
        <v>0</v>
      </c>
    </row>
    <row r="43" spans="1:26" x14ac:dyDescent="0.25">
      <c r="A43">
        <v>1958442</v>
      </c>
      <c r="B43">
        <v>1</v>
      </c>
      <c r="C43" t="s">
        <v>76</v>
      </c>
      <c r="D43" t="s">
        <v>101</v>
      </c>
      <c r="E43" t="s">
        <v>171</v>
      </c>
      <c r="F43" t="s">
        <v>275</v>
      </c>
      <c r="G43" t="s">
        <v>152</v>
      </c>
      <c r="H43" t="s">
        <v>47</v>
      </c>
      <c r="I43" t="s">
        <v>257</v>
      </c>
      <c r="J43" t="s">
        <v>130</v>
      </c>
      <c r="K43" t="s">
        <v>154</v>
      </c>
      <c r="L43" t="s">
        <v>276</v>
      </c>
      <c r="M43" t="s">
        <v>277</v>
      </c>
      <c r="N43">
        <v>3.3333333E-2</v>
      </c>
      <c r="O43">
        <v>11</v>
      </c>
      <c r="P43">
        <v>994</v>
      </c>
      <c r="Q43">
        <v>0</v>
      </c>
      <c r="R43">
        <v>0</v>
      </c>
      <c r="S43">
        <v>0</v>
      </c>
      <c r="T43">
        <v>0</v>
      </c>
      <c r="U43">
        <v>0.36666700000000002</v>
      </c>
      <c r="V43">
        <v>33.133333</v>
      </c>
      <c r="W43">
        <v>0</v>
      </c>
      <c r="X43">
        <v>0</v>
      </c>
      <c r="Y43">
        <v>0</v>
      </c>
      <c r="Z43">
        <v>0</v>
      </c>
    </row>
    <row r="44" spans="1:26" x14ac:dyDescent="0.25">
      <c r="A44">
        <v>1958453</v>
      </c>
      <c r="B44">
        <v>1</v>
      </c>
      <c r="C44" t="s">
        <v>77</v>
      </c>
      <c r="D44" t="s">
        <v>108</v>
      </c>
      <c r="E44" t="s">
        <v>134</v>
      </c>
      <c r="F44" t="s">
        <v>278</v>
      </c>
      <c r="G44" t="s">
        <v>140</v>
      </c>
      <c r="H44" t="s">
        <v>46</v>
      </c>
      <c r="I44" t="s">
        <v>129</v>
      </c>
      <c r="J44" t="s">
        <v>130</v>
      </c>
      <c r="K44" t="s">
        <v>131</v>
      </c>
      <c r="L44" t="s">
        <v>279</v>
      </c>
      <c r="M44" t="s">
        <v>280</v>
      </c>
      <c r="N44">
        <v>6.8733333329999997</v>
      </c>
      <c r="O44">
        <v>0</v>
      </c>
      <c r="P44">
        <v>1</v>
      </c>
      <c r="Q44">
        <v>0</v>
      </c>
      <c r="R44">
        <v>0</v>
      </c>
      <c r="S44">
        <v>0</v>
      </c>
      <c r="T44">
        <v>0</v>
      </c>
      <c r="U44">
        <v>0</v>
      </c>
      <c r="V44">
        <v>6.8733329999999997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1958452</v>
      </c>
      <c r="B45">
        <v>1</v>
      </c>
      <c r="C45" t="s">
        <v>76</v>
      </c>
      <c r="D45" t="s">
        <v>104</v>
      </c>
      <c r="E45" t="s">
        <v>134</v>
      </c>
      <c r="F45" t="s">
        <v>281</v>
      </c>
      <c r="G45" t="s">
        <v>140</v>
      </c>
      <c r="H45" t="s">
        <v>46</v>
      </c>
      <c r="I45" t="s">
        <v>129</v>
      </c>
      <c r="J45" t="s">
        <v>130</v>
      </c>
      <c r="K45" t="s">
        <v>131</v>
      </c>
      <c r="L45" t="s">
        <v>282</v>
      </c>
      <c r="M45" t="s">
        <v>283</v>
      </c>
      <c r="N45">
        <v>4.8502777769999996</v>
      </c>
      <c r="O45">
        <v>0</v>
      </c>
      <c r="P45">
        <v>0</v>
      </c>
      <c r="Q45">
        <v>0</v>
      </c>
      <c r="R45">
        <v>2</v>
      </c>
      <c r="S45">
        <v>0</v>
      </c>
      <c r="T45">
        <v>0</v>
      </c>
      <c r="U45">
        <v>0</v>
      </c>
      <c r="V45">
        <v>0</v>
      </c>
      <c r="W45">
        <v>0</v>
      </c>
      <c r="X45">
        <v>9.7005560000000006</v>
      </c>
      <c r="Y45">
        <v>0</v>
      </c>
      <c r="Z45">
        <v>0</v>
      </c>
    </row>
    <row r="46" spans="1:26" x14ac:dyDescent="0.25">
      <c r="A46">
        <v>1958454</v>
      </c>
      <c r="B46">
        <v>1</v>
      </c>
      <c r="C46" t="s">
        <v>76</v>
      </c>
      <c r="D46" t="s">
        <v>79</v>
      </c>
      <c r="E46" t="s">
        <v>134</v>
      </c>
      <c r="F46" t="s">
        <v>284</v>
      </c>
      <c r="G46" t="s">
        <v>140</v>
      </c>
      <c r="H46" t="s">
        <v>46</v>
      </c>
      <c r="I46" t="s">
        <v>129</v>
      </c>
      <c r="J46" t="s">
        <v>130</v>
      </c>
      <c r="K46" t="s">
        <v>131</v>
      </c>
      <c r="L46" t="s">
        <v>285</v>
      </c>
      <c r="M46" t="s">
        <v>286</v>
      </c>
      <c r="N46">
        <v>3.1372222220000001</v>
      </c>
      <c r="O46">
        <v>0</v>
      </c>
      <c r="P46">
        <v>6</v>
      </c>
      <c r="Q46">
        <v>0</v>
      </c>
      <c r="R46">
        <v>0</v>
      </c>
      <c r="S46">
        <v>0</v>
      </c>
      <c r="T46">
        <v>0</v>
      </c>
      <c r="U46">
        <v>0</v>
      </c>
      <c r="V46">
        <v>18.823333000000002</v>
      </c>
      <c r="W46">
        <v>0</v>
      </c>
      <c r="X46">
        <v>0</v>
      </c>
      <c r="Y46">
        <v>0</v>
      </c>
      <c r="Z46">
        <v>0</v>
      </c>
    </row>
    <row r="47" spans="1:26" x14ac:dyDescent="0.25">
      <c r="A47">
        <v>1958455</v>
      </c>
      <c r="B47">
        <v>1</v>
      </c>
      <c r="C47" t="s">
        <v>76</v>
      </c>
      <c r="D47" t="s">
        <v>99</v>
      </c>
      <c r="E47" t="s">
        <v>186</v>
      </c>
      <c r="F47" t="s">
        <v>287</v>
      </c>
      <c r="G47" t="s">
        <v>163</v>
      </c>
      <c r="H47" t="s">
        <v>47</v>
      </c>
      <c r="I47" t="s">
        <v>129</v>
      </c>
      <c r="J47" t="s">
        <v>130</v>
      </c>
      <c r="K47" t="s">
        <v>131</v>
      </c>
      <c r="L47" t="s">
        <v>288</v>
      </c>
      <c r="M47" t="s">
        <v>289</v>
      </c>
      <c r="N47">
        <v>2.613611111</v>
      </c>
      <c r="O47">
        <v>3</v>
      </c>
      <c r="P47">
        <v>27</v>
      </c>
      <c r="Q47">
        <v>0</v>
      </c>
      <c r="R47">
        <v>0</v>
      </c>
      <c r="S47">
        <v>0</v>
      </c>
      <c r="T47">
        <v>0</v>
      </c>
      <c r="U47">
        <v>7.8408329999999999</v>
      </c>
      <c r="V47">
        <v>70.567499999999995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1958456</v>
      </c>
      <c r="B48">
        <v>1</v>
      </c>
      <c r="C48" t="s">
        <v>76</v>
      </c>
      <c r="D48" t="s">
        <v>92</v>
      </c>
      <c r="E48" t="s">
        <v>134</v>
      </c>
      <c r="F48" t="s">
        <v>290</v>
      </c>
      <c r="G48" t="s">
        <v>140</v>
      </c>
      <c r="H48" t="s">
        <v>46</v>
      </c>
      <c r="I48" t="s">
        <v>129</v>
      </c>
      <c r="J48" t="s">
        <v>130</v>
      </c>
      <c r="K48" t="s">
        <v>131</v>
      </c>
      <c r="L48" t="s">
        <v>291</v>
      </c>
      <c r="M48" t="s">
        <v>292</v>
      </c>
      <c r="N48">
        <v>2.7947222219999999</v>
      </c>
      <c r="O48">
        <v>0</v>
      </c>
      <c r="P48">
        <v>0</v>
      </c>
      <c r="Q48">
        <v>0</v>
      </c>
      <c r="R48">
        <v>1</v>
      </c>
      <c r="S48">
        <v>0</v>
      </c>
      <c r="T48">
        <v>0</v>
      </c>
      <c r="U48">
        <v>0</v>
      </c>
      <c r="V48">
        <v>0</v>
      </c>
      <c r="W48">
        <v>0</v>
      </c>
      <c r="X48">
        <v>2.7947220000000002</v>
      </c>
      <c r="Y48">
        <v>0</v>
      </c>
      <c r="Z48">
        <v>0</v>
      </c>
    </row>
    <row r="49" spans="1:26" x14ac:dyDescent="0.25">
      <c r="A49">
        <v>1958462</v>
      </c>
      <c r="B49">
        <v>1</v>
      </c>
      <c r="C49" t="s">
        <v>76</v>
      </c>
      <c r="D49" t="s">
        <v>103</v>
      </c>
      <c r="E49" t="s">
        <v>182</v>
      </c>
      <c r="F49" t="s">
        <v>293</v>
      </c>
      <c r="G49" t="s">
        <v>294</v>
      </c>
      <c r="H49" t="s">
        <v>46</v>
      </c>
      <c r="I49" t="s">
        <v>129</v>
      </c>
      <c r="J49" t="s">
        <v>130</v>
      </c>
      <c r="K49" t="s">
        <v>131</v>
      </c>
      <c r="L49" t="s">
        <v>295</v>
      </c>
      <c r="M49" t="s">
        <v>296</v>
      </c>
      <c r="N49">
        <v>2.5102777770000002</v>
      </c>
      <c r="O49">
        <v>0</v>
      </c>
      <c r="P49">
        <v>0</v>
      </c>
      <c r="Q49">
        <v>0</v>
      </c>
      <c r="R49">
        <v>44</v>
      </c>
      <c r="S49">
        <v>0</v>
      </c>
      <c r="T49">
        <v>0</v>
      </c>
      <c r="U49">
        <v>0</v>
      </c>
      <c r="V49">
        <v>0</v>
      </c>
      <c r="W49">
        <v>0</v>
      </c>
      <c r="X49">
        <v>110.45222200000001</v>
      </c>
      <c r="Y49">
        <v>0</v>
      </c>
      <c r="Z49">
        <v>0</v>
      </c>
    </row>
    <row r="50" spans="1:26" x14ac:dyDescent="0.25">
      <c r="A50">
        <v>1958457</v>
      </c>
      <c r="B50">
        <v>1</v>
      </c>
      <c r="C50" t="s">
        <v>76</v>
      </c>
      <c r="D50" t="s">
        <v>89</v>
      </c>
      <c r="E50" t="s">
        <v>171</v>
      </c>
      <c r="F50" t="s">
        <v>297</v>
      </c>
      <c r="G50" t="s">
        <v>163</v>
      </c>
      <c r="H50" t="s">
        <v>47</v>
      </c>
      <c r="I50" t="s">
        <v>129</v>
      </c>
      <c r="J50" t="s">
        <v>130</v>
      </c>
      <c r="K50" t="s">
        <v>131</v>
      </c>
      <c r="L50" t="s">
        <v>298</v>
      </c>
      <c r="M50" t="s">
        <v>299</v>
      </c>
      <c r="N50">
        <v>0.518055555</v>
      </c>
      <c r="O50">
        <v>8</v>
      </c>
      <c r="P50">
        <v>1921</v>
      </c>
      <c r="Q50">
        <v>0</v>
      </c>
      <c r="R50">
        <v>0</v>
      </c>
      <c r="S50">
        <v>0</v>
      </c>
      <c r="T50">
        <v>0</v>
      </c>
      <c r="U50">
        <v>4.144444</v>
      </c>
      <c r="V50">
        <v>995.18472099999997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1958461</v>
      </c>
      <c r="B51">
        <v>1</v>
      </c>
      <c r="C51" t="s">
        <v>76</v>
      </c>
      <c r="D51" t="s">
        <v>96</v>
      </c>
      <c r="E51" t="s">
        <v>171</v>
      </c>
      <c r="F51" t="s">
        <v>300</v>
      </c>
      <c r="G51" t="s">
        <v>163</v>
      </c>
      <c r="H51" t="s">
        <v>47</v>
      </c>
      <c r="I51" t="s">
        <v>129</v>
      </c>
      <c r="J51" t="s">
        <v>130</v>
      </c>
      <c r="K51" t="s">
        <v>131</v>
      </c>
      <c r="L51" t="s">
        <v>301</v>
      </c>
      <c r="M51" t="s">
        <v>302</v>
      </c>
      <c r="N51">
        <v>0.31777777699999998</v>
      </c>
      <c r="O51">
        <v>41</v>
      </c>
      <c r="P51">
        <v>968</v>
      </c>
      <c r="Q51">
        <v>0</v>
      </c>
      <c r="R51">
        <v>0</v>
      </c>
      <c r="S51">
        <v>0</v>
      </c>
      <c r="T51">
        <v>0</v>
      </c>
      <c r="U51">
        <v>13.028888999999999</v>
      </c>
      <c r="V51">
        <v>307.60888799999998</v>
      </c>
      <c r="W51">
        <v>0</v>
      </c>
      <c r="X51">
        <v>0</v>
      </c>
      <c r="Y51">
        <v>0</v>
      </c>
      <c r="Z51">
        <v>0</v>
      </c>
    </row>
    <row r="52" spans="1:26" x14ac:dyDescent="0.25">
      <c r="A52">
        <v>1958459</v>
      </c>
      <c r="B52">
        <v>1</v>
      </c>
      <c r="C52" t="s">
        <v>77</v>
      </c>
      <c r="D52" t="s">
        <v>113</v>
      </c>
      <c r="E52" t="s">
        <v>161</v>
      </c>
      <c r="F52" t="s">
        <v>303</v>
      </c>
      <c r="G52" t="s">
        <v>168</v>
      </c>
      <c r="H52" t="s">
        <v>47</v>
      </c>
      <c r="I52" t="s">
        <v>129</v>
      </c>
      <c r="J52" t="s">
        <v>130</v>
      </c>
      <c r="K52" t="s">
        <v>154</v>
      </c>
      <c r="L52" t="s">
        <v>304</v>
      </c>
      <c r="M52" t="s">
        <v>305</v>
      </c>
      <c r="N52">
        <v>3.7178841660000002</v>
      </c>
      <c r="O52">
        <v>0</v>
      </c>
      <c r="P52">
        <v>0</v>
      </c>
      <c r="Q52">
        <v>0</v>
      </c>
      <c r="R52">
        <v>0</v>
      </c>
      <c r="S52">
        <v>1</v>
      </c>
      <c r="T52">
        <v>0</v>
      </c>
      <c r="U52">
        <v>0</v>
      </c>
      <c r="V52">
        <v>0</v>
      </c>
      <c r="W52">
        <v>0</v>
      </c>
      <c r="X52">
        <v>0</v>
      </c>
      <c r="Y52">
        <v>3.7178840000000002</v>
      </c>
      <c r="Z52">
        <v>0</v>
      </c>
    </row>
    <row r="53" spans="1:26" x14ac:dyDescent="0.25">
      <c r="A53">
        <v>1958469</v>
      </c>
      <c r="B53">
        <v>1</v>
      </c>
      <c r="C53" t="s">
        <v>76</v>
      </c>
      <c r="D53" t="s">
        <v>94</v>
      </c>
      <c r="E53" t="s">
        <v>134</v>
      </c>
      <c r="F53" t="s">
        <v>306</v>
      </c>
      <c r="G53" t="s">
        <v>136</v>
      </c>
      <c r="H53" t="s">
        <v>46</v>
      </c>
      <c r="I53" t="s">
        <v>129</v>
      </c>
      <c r="J53" t="s">
        <v>130</v>
      </c>
      <c r="K53" t="s">
        <v>131</v>
      </c>
      <c r="L53" t="s">
        <v>307</v>
      </c>
      <c r="M53" t="s">
        <v>308</v>
      </c>
      <c r="N53">
        <v>1.214722222</v>
      </c>
      <c r="O53">
        <v>0</v>
      </c>
      <c r="P53">
        <v>1</v>
      </c>
      <c r="Q53">
        <v>0</v>
      </c>
      <c r="R53">
        <v>0</v>
      </c>
      <c r="S53">
        <v>0</v>
      </c>
      <c r="T53">
        <v>0</v>
      </c>
      <c r="U53">
        <v>0</v>
      </c>
      <c r="V53">
        <v>1.2147220000000001</v>
      </c>
      <c r="W53">
        <v>0</v>
      </c>
      <c r="X53">
        <v>0</v>
      </c>
      <c r="Y53">
        <v>0</v>
      </c>
      <c r="Z53">
        <v>0</v>
      </c>
    </row>
    <row r="54" spans="1:26" x14ac:dyDescent="0.25">
      <c r="A54">
        <v>1958470</v>
      </c>
      <c r="B54">
        <v>1</v>
      </c>
      <c r="C54" t="s">
        <v>77</v>
      </c>
      <c r="D54" t="s">
        <v>114</v>
      </c>
      <c r="E54" t="s">
        <v>182</v>
      </c>
      <c r="F54" t="s">
        <v>309</v>
      </c>
      <c r="G54" t="s">
        <v>310</v>
      </c>
      <c r="H54" t="s">
        <v>46</v>
      </c>
      <c r="I54" t="s">
        <v>129</v>
      </c>
      <c r="J54" t="s">
        <v>130</v>
      </c>
      <c r="K54" t="s">
        <v>131</v>
      </c>
      <c r="L54" t="s">
        <v>311</v>
      </c>
      <c r="M54" t="s">
        <v>312</v>
      </c>
      <c r="N54">
        <v>4.2327777769999999</v>
      </c>
      <c r="O54">
        <v>0</v>
      </c>
      <c r="P54">
        <v>19</v>
      </c>
      <c r="Q54">
        <v>0</v>
      </c>
      <c r="R54">
        <v>0</v>
      </c>
      <c r="S54">
        <v>0</v>
      </c>
      <c r="T54">
        <v>0</v>
      </c>
      <c r="U54">
        <v>0</v>
      </c>
      <c r="V54">
        <v>80.422777999999994</v>
      </c>
      <c r="W54">
        <v>0</v>
      </c>
      <c r="X54">
        <v>0</v>
      </c>
      <c r="Y54">
        <v>0</v>
      </c>
      <c r="Z54">
        <v>0</v>
      </c>
    </row>
    <row r="55" spans="1:26" x14ac:dyDescent="0.25">
      <c r="A55">
        <v>1958476</v>
      </c>
      <c r="B55">
        <v>1</v>
      </c>
      <c r="C55" t="s">
        <v>77</v>
      </c>
      <c r="D55" t="s">
        <v>114</v>
      </c>
      <c r="E55" t="s">
        <v>134</v>
      </c>
      <c r="F55" t="s">
        <v>313</v>
      </c>
      <c r="G55" t="s">
        <v>250</v>
      </c>
      <c r="H55" t="s">
        <v>46</v>
      </c>
      <c r="I55" t="s">
        <v>129</v>
      </c>
      <c r="J55" t="s">
        <v>15</v>
      </c>
      <c r="K55" t="s">
        <v>131</v>
      </c>
      <c r="L55" t="s">
        <v>314</v>
      </c>
      <c r="M55" t="s">
        <v>315</v>
      </c>
      <c r="N55">
        <v>4.8841666659999996</v>
      </c>
      <c r="O55">
        <v>0</v>
      </c>
      <c r="P55">
        <v>2</v>
      </c>
      <c r="Q55">
        <v>0</v>
      </c>
      <c r="R55">
        <v>0</v>
      </c>
      <c r="S55">
        <v>0</v>
      </c>
      <c r="T55">
        <v>0</v>
      </c>
      <c r="U55">
        <v>0</v>
      </c>
      <c r="V55">
        <v>9.7683330000000002</v>
      </c>
      <c r="W55">
        <v>0</v>
      </c>
      <c r="X55">
        <v>0</v>
      </c>
      <c r="Y55">
        <v>0</v>
      </c>
      <c r="Z55">
        <v>0</v>
      </c>
    </row>
    <row r="56" spans="1:26" x14ac:dyDescent="0.25">
      <c r="A56">
        <v>1958467</v>
      </c>
      <c r="B56">
        <v>1</v>
      </c>
      <c r="C56" t="s">
        <v>77</v>
      </c>
      <c r="D56" t="s">
        <v>114</v>
      </c>
      <c r="E56" t="s">
        <v>186</v>
      </c>
      <c r="F56" t="s">
        <v>316</v>
      </c>
      <c r="G56" t="s">
        <v>163</v>
      </c>
      <c r="H56" t="s">
        <v>47</v>
      </c>
      <c r="I56" t="s">
        <v>129</v>
      </c>
      <c r="J56" t="s">
        <v>130</v>
      </c>
      <c r="K56" t="s">
        <v>131</v>
      </c>
      <c r="L56" t="s">
        <v>317</v>
      </c>
      <c r="M56" t="s">
        <v>318</v>
      </c>
      <c r="N56">
        <v>1.0744444440000001</v>
      </c>
      <c r="O56">
        <v>44</v>
      </c>
      <c r="P56">
        <v>237</v>
      </c>
      <c r="Q56">
        <v>0</v>
      </c>
      <c r="R56">
        <v>0</v>
      </c>
      <c r="S56">
        <v>0</v>
      </c>
      <c r="T56">
        <v>0</v>
      </c>
      <c r="U56">
        <v>47.275556000000002</v>
      </c>
      <c r="V56">
        <v>254.64333300000001</v>
      </c>
      <c r="W56">
        <v>0</v>
      </c>
      <c r="X56">
        <v>0</v>
      </c>
      <c r="Y56">
        <v>0</v>
      </c>
      <c r="Z56">
        <v>0</v>
      </c>
    </row>
    <row r="57" spans="1:26" x14ac:dyDescent="0.25">
      <c r="A57">
        <v>1958471</v>
      </c>
      <c r="B57">
        <v>1</v>
      </c>
      <c r="C57" t="s">
        <v>76</v>
      </c>
      <c r="D57" t="s">
        <v>89</v>
      </c>
      <c r="E57" t="s">
        <v>182</v>
      </c>
      <c r="F57" t="s">
        <v>319</v>
      </c>
      <c r="G57" t="s">
        <v>294</v>
      </c>
      <c r="H57" t="s">
        <v>46</v>
      </c>
      <c r="I57" t="s">
        <v>129</v>
      </c>
      <c r="J57" t="s">
        <v>130</v>
      </c>
      <c r="K57" t="s">
        <v>131</v>
      </c>
      <c r="L57" t="s">
        <v>320</v>
      </c>
      <c r="M57" t="s">
        <v>321</v>
      </c>
      <c r="N57">
        <v>1.3572222220000001</v>
      </c>
      <c r="O57">
        <v>0</v>
      </c>
      <c r="P57">
        <v>88</v>
      </c>
      <c r="Q57">
        <v>0</v>
      </c>
      <c r="R57">
        <v>0</v>
      </c>
      <c r="S57">
        <v>0</v>
      </c>
      <c r="T57">
        <v>0</v>
      </c>
      <c r="U57">
        <v>0</v>
      </c>
      <c r="V57">
        <v>119.43555600000001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1958486</v>
      </c>
      <c r="B58">
        <v>1</v>
      </c>
      <c r="C58" t="s">
        <v>77</v>
      </c>
      <c r="D58" t="s">
        <v>108</v>
      </c>
      <c r="E58" t="s">
        <v>134</v>
      </c>
      <c r="F58" t="s">
        <v>322</v>
      </c>
      <c r="G58" t="s">
        <v>136</v>
      </c>
      <c r="H58" t="s">
        <v>46</v>
      </c>
      <c r="I58" t="s">
        <v>129</v>
      </c>
      <c r="J58" t="s">
        <v>130</v>
      </c>
      <c r="K58" t="s">
        <v>131</v>
      </c>
      <c r="L58" t="s">
        <v>323</v>
      </c>
      <c r="M58" t="s">
        <v>324</v>
      </c>
      <c r="N58">
        <v>2.184722222</v>
      </c>
      <c r="O58">
        <v>0</v>
      </c>
      <c r="P58">
        <v>4</v>
      </c>
      <c r="Q58">
        <v>0</v>
      </c>
      <c r="R58">
        <v>0</v>
      </c>
      <c r="S58">
        <v>0</v>
      </c>
      <c r="T58">
        <v>0</v>
      </c>
      <c r="U58">
        <v>0</v>
      </c>
      <c r="V58">
        <v>8.7388890000000004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1958497</v>
      </c>
      <c r="B59">
        <v>1</v>
      </c>
      <c r="C59" t="s">
        <v>77</v>
      </c>
      <c r="D59" t="s">
        <v>109</v>
      </c>
      <c r="E59" t="s">
        <v>161</v>
      </c>
      <c r="F59" t="s">
        <v>325</v>
      </c>
      <c r="G59" t="s">
        <v>242</v>
      </c>
      <c r="H59" t="s">
        <v>47</v>
      </c>
      <c r="I59" t="s">
        <v>129</v>
      </c>
      <c r="J59" t="s">
        <v>130</v>
      </c>
      <c r="K59" t="s">
        <v>131</v>
      </c>
      <c r="L59" t="s">
        <v>326</v>
      </c>
      <c r="M59" t="s">
        <v>327</v>
      </c>
      <c r="N59">
        <v>1.7280555550000001</v>
      </c>
      <c r="O59">
        <v>0</v>
      </c>
      <c r="P59">
        <v>1</v>
      </c>
      <c r="Q59">
        <v>0</v>
      </c>
      <c r="R59">
        <v>0</v>
      </c>
      <c r="S59">
        <v>2</v>
      </c>
      <c r="T59">
        <v>237</v>
      </c>
      <c r="U59">
        <v>0</v>
      </c>
      <c r="V59">
        <v>1.728056</v>
      </c>
      <c r="W59">
        <v>0</v>
      </c>
      <c r="X59">
        <v>0</v>
      </c>
      <c r="Y59">
        <v>3.4561109999999999</v>
      </c>
      <c r="Z59">
        <v>409.54916700000001</v>
      </c>
    </row>
    <row r="60" spans="1:26" x14ac:dyDescent="0.25">
      <c r="A60">
        <v>1958507</v>
      </c>
      <c r="B60">
        <v>1</v>
      </c>
      <c r="C60" t="s">
        <v>76</v>
      </c>
      <c r="D60" t="s">
        <v>79</v>
      </c>
      <c r="E60" t="s">
        <v>150</v>
      </c>
      <c r="F60" t="s">
        <v>328</v>
      </c>
      <c r="G60" t="s">
        <v>250</v>
      </c>
      <c r="H60" t="s">
        <v>47</v>
      </c>
      <c r="I60" t="s">
        <v>129</v>
      </c>
      <c r="J60" t="s">
        <v>15</v>
      </c>
      <c r="K60" t="s">
        <v>131</v>
      </c>
      <c r="L60" t="s">
        <v>329</v>
      </c>
      <c r="M60" t="s">
        <v>330</v>
      </c>
      <c r="N60">
        <v>1.166666666</v>
      </c>
      <c r="O60">
        <v>6</v>
      </c>
      <c r="P60">
        <v>3413</v>
      </c>
      <c r="Q60">
        <v>0</v>
      </c>
      <c r="R60">
        <v>0</v>
      </c>
      <c r="S60">
        <v>0</v>
      </c>
      <c r="T60">
        <v>0</v>
      </c>
      <c r="U60">
        <v>7</v>
      </c>
      <c r="V60">
        <v>3981.8333309999998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1958493</v>
      </c>
      <c r="B61">
        <v>1</v>
      </c>
      <c r="C61" t="s">
        <v>76</v>
      </c>
      <c r="D61" t="s">
        <v>93</v>
      </c>
      <c r="E61" t="s">
        <v>134</v>
      </c>
      <c r="F61" t="s">
        <v>331</v>
      </c>
      <c r="G61" t="s">
        <v>136</v>
      </c>
      <c r="H61" t="s">
        <v>46</v>
      </c>
      <c r="I61" t="s">
        <v>129</v>
      </c>
      <c r="J61" t="s">
        <v>130</v>
      </c>
      <c r="K61" t="s">
        <v>131</v>
      </c>
      <c r="L61" t="s">
        <v>332</v>
      </c>
      <c r="M61" t="s">
        <v>333</v>
      </c>
      <c r="N61">
        <v>1.0055555549999999</v>
      </c>
      <c r="O61">
        <v>0</v>
      </c>
      <c r="P61">
        <v>1</v>
      </c>
      <c r="Q61">
        <v>0</v>
      </c>
      <c r="R61">
        <v>0</v>
      </c>
      <c r="S61">
        <v>0</v>
      </c>
      <c r="T61">
        <v>0</v>
      </c>
      <c r="U61">
        <v>0</v>
      </c>
      <c r="V61">
        <v>1.0055559999999999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1958491</v>
      </c>
      <c r="B62">
        <v>1</v>
      </c>
      <c r="C62" t="s">
        <v>76</v>
      </c>
      <c r="D62" t="s">
        <v>101</v>
      </c>
      <c r="E62" t="s">
        <v>134</v>
      </c>
      <c r="F62" t="s">
        <v>334</v>
      </c>
      <c r="G62" t="s">
        <v>238</v>
      </c>
      <c r="H62" t="s">
        <v>46</v>
      </c>
      <c r="I62" t="s">
        <v>129</v>
      </c>
      <c r="J62" t="s">
        <v>130</v>
      </c>
      <c r="K62" t="s">
        <v>131</v>
      </c>
      <c r="L62" t="s">
        <v>335</v>
      </c>
      <c r="M62" t="s">
        <v>336</v>
      </c>
      <c r="N62">
        <v>3.4533333329999998</v>
      </c>
      <c r="O62">
        <v>0</v>
      </c>
      <c r="P62">
        <v>19</v>
      </c>
      <c r="Q62">
        <v>0</v>
      </c>
      <c r="R62">
        <v>0</v>
      </c>
      <c r="S62">
        <v>0</v>
      </c>
      <c r="T62">
        <v>0</v>
      </c>
      <c r="U62">
        <v>0</v>
      </c>
      <c r="V62">
        <v>65.613332999999997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1958509</v>
      </c>
      <c r="B63">
        <v>1</v>
      </c>
      <c r="C63" t="s">
        <v>76</v>
      </c>
      <c r="D63" t="s">
        <v>86</v>
      </c>
      <c r="E63" t="s">
        <v>126</v>
      </c>
      <c r="F63" t="s">
        <v>337</v>
      </c>
      <c r="G63" t="s">
        <v>144</v>
      </c>
      <c r="H63" t="s">
        <v>46</v>
      </c>
      <c r="I63" t="s">
        <v>129</v>
      </c>
      <c r="J63" t="s">
        <v>130</v>
      </c>
      <c r="K63" t="s">
        <v>131</v>
      </c>
      <c r="L63" t="s">
        <v>338</v>
      </c>
      <c r="M63" t="s">
        <v>339</v>
      </c>
      <c r="N63">
        <v>1.8108333329999999</v>
      </c>
      <c r="O63">
        <v>0</v>
      </c>
      <c r="P63">
        <v>191</v>
      </c>
      <c r="Q63">
        <v>0</v>
      </c>
      <c r="R63">
        <v>0</v>
      </c>
      <c r="S63">
        <v>0</v>
      </c>
      <c r="T63">
        <v>0</v>
      </c>
      <c r="U63">
        <v>0</v>
      </c>
      <c r="V63">
        <v>345.869167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1958498</v>
      </c>
      <c r="B64">
        <v>1</v>
      </c>
      <c r="C64" t="s">
        <v>76</v>
      </c>
      <c r="D64" t="s">
        <v>101</v>
      </c>
      <c r="E64" t="s">
        <v>161</v>
      </c>
      <c r="F64" t="s">
        <v>340</v>
      </c>
      <c r="G64" t="s">
        <v>341</v>
      </c>
      <c r="H64" t="s">
        <v>47</v>
      </c>
      <c r="I64" t="s">
        <v>129</v>
      </c>
      <c r="J64" t="s">
        <v>130</v>
      </c>
      <c r="K64" t="s">
        <v>131</v>
      </c>
      <c r="L64" t="s">
        <v>342</v>
      </c>
      <c r="M64" t="s">
        <v>343</v>
      </c>
      <c r="N64">
        <v>2.6663888880000002</v>
      </c>
      <c r="O64">
        <v>7</v>
      </c>
      <c r="P64">
        <v>0</v>
      </c>
      <c r="Q64">
        <v>0</v>
      </c>
      <c r="R64">
        <v>0</v>
      </c>
      <c r="S64">
        <v>0</v>
      </c>
      <c r="T64">
        <v>0</v>
      </c>
      <c r="U64">
        <v>18.664722000000001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1958504</v>
      </c>
      <c r="B65">
        <v>1</v>
      </c>
      <c r="C65" t="s">
        <v>76</v>
      </c>
      <c r="D65" t="s">
        <v>101</v>
      </c>
      <c r="E65" t="s">
        <v>161</v>
      </c>
      <c r="F65" t="s">
        <v>344</v>
      </c>
      <c r="G65" t="s">
        <v>345</v>
      </c>
      <c r="H65" t="s">
        <v>47</v>
      </c>
      <c r="I65" t="s">
        <v>129</v>
      </c>
      <c r="J65" t="s">
        <v>130</v>
      </c>
      <c r="K65" t="s">
        <v>131</v>
      </c>
      <c r="L65" t="s">
        <v>346</v>
      </c>
      <c r="M65" t="s">
        <v>347</v>
      </c>
      <c r="N65">
        <v>0.80527777700000003</v>
      </c>
      <c r="O65">
        <v>0</v>
      </c>
      <c r="P65">
        <v>136</v>
      </c>
      <c r="Q65">
        <v>0</v>
      </c>
      <c r="R65">
        <v>0</v>
      </c>
      <c r="S65">
        <v>0</v>
      </c>
      <c r="T65">
        <v>0</v>
      </c>
      <c r="U65">
        <v>0</v>
      </c>
      <c r="V65">
        <v>109.51777800000001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1958505</v>
      </c>
      <c r="B66">
        <v>1</v>
      </c>
      <c r="C66" t="s">
        <v>76</v>
      </c>
      <c r="D66" t="s">
        <v>97</v>
      </c>
      <c r="E66" t="s">
        <v>166</v>
      </c>
      <c r="F66" t="s">
        <v>348</v>
      </c>
      <c r="G66" t="s">
        <v>349</v>
      </c>
      <c r="H66" t="s">
        <v>46</v>
      </c>
      <c r="I66" t="s">
        <v>129</v>
      </c>
      <c r="J66" t="s">
        <v>130</v>
      </c>
      <c r="K66" t="s">
        <v>131</v>
      </c>
      <c r="L66" t="s">
        <v>350</v>
      </c>
      <c r="M66" t="s">
        <v>351</v>
      </c>
      <c r="N66">
        <v>0.15</v>
      </c>
      <c r="O66">
        <v>0</v>
      </c>
      <c r="P66">
        <v>448</v>
      </c>
      <c r="Q66">
        <v>0</v>
      </c>
      <c r="R66">
        <v>0</v>
      </c>
      <c r="S66">
        <v>0</v>
      </c>
      <c r="T66">
        <v>0</v>
      </c>
      <c r="U66">
        <v>0</v>
      </c>
      <c r="V66">
        <v>67.2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1958508</v>
      </c>
      <c r="B67">
        <v>1</v>
      </c>
      <c r="C67" t="s">
        <v>76</v>
      </c>
      <c r="D67" t="s">
        <v>106</v>
      </c>
      <c r="E67" t="s">
        <v>182</v>
      </c>
      <c r="F67" t="s">
        <v>352</v>
      </c>
      <c r="G67" t="s">
        <v>144</v>
      </c>
      <c r="H67" t="s">
        <v>46</v>
      </c>
      <c r="I67" t="s">
        <v>129</v>
      </c>
      <c r="J67" t="s">
        <v>130</v>
      </c>
      <c r="K67" t="s">
        <v>131</v>
      </c>
      <c r="L67" t="s">
        <v>353</v>
      </c>
      <c r="M67" t="s">
        <v>354</v>
      </c>
      <c r="N67">
        <v>0.70888888800000005</v>
      </c>
      <c r="O67">
        <v>0</v>
      </c>
      <c r="P67">
        <v>28</v>
      </c>
      <c r="Q67">
        <v>0</v>
      </c>
      <c r="R67">
        <v>0</v>
      </c>
      <c r="S67">
        <v>0</v>
      </c>
      <c r="T67">
        <v>0</v>
      </c>
      <c r="U67">
        <v>0</v>
      </c>
      <c r="V67">
        <v>19.848889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1958506</v>
      </c>
      <c r="B68">
        <v>1</v>
      </c>
      <c r="C68" t="s">
        <v>76</v>
      </c>
      <c r="D68" t="s">
        <v>107</v>
      </c>
      <c r="E68" t="s">
        <v>134</v>
      </c>
      <c r="F68" t="s">
        <v>355</v>
      </c>
      <c r="G68" t="s">
        <v>250</v>
      </c>
      <c r="H68" t="s">
        <v>46</v>
      </c>
      <c r="I68" t="s">
        <v>129</v>
      </c>
      <c r="J68" t="s">
        <v>15</v>
      </c>
      <c r="K68" t="s">
        <v>131</v>
      </c>
      <c r="L68" t="s">
        <v>356</v>
      </c>
      <c r="M68" t="s">
        <v>357</v>
      </c>
      <c r="N68">
        <v>1.701944444</v>
      </c>
      <c r="O68">
        <v>0</v>
      </c>
      <c r="P68">
        <v>11</v>
      </c>
      <c r="Q68">
        <v>0</v>
      </c>
      <c r="R68">
        <v>0</v>
      </c>
      <c r="S68">
        <v>0</v>
      </c>
      <c r="T68">
        <v>0</v>
      </c>
      <c r="U68">
        <v>0</v>
      </c>
      <c r="V68">
        <v>18.721388999999999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1958514</v>
      </c>
      <c r="B69">
        <v>1</v>
      </c>
      <c r="C69" t="s">
        <v>76</v>
      </c>
      <c r="D69" t="s">
        <v>99</v>
      </c>
      <c r="E69" t="s">
        <v>182</v>
      </c>
      <c r="F69" t="s">
        <v>358</v>
      </c>
      <c r="G69" t="s">
        <v>144</v>
      </c>
      <c r="H69" t="s">
        <v>46</v>
      </c>
      <c r="I69" t="s">
        <v>129</v>
      </c>
      <c r="J69" t="s">
        <v>130</v>
      </c>
      <c r="K69" t="s">
        <v>131</v>
      </c>
      <c r="L69" t="s">
        <v>359</v>
      </c>
      <c r="M69" t="s">
        <v>360</v>
      </c>
      <c r="N69">
        <v>5.4202777769999999</v>
      </c>
      <c r="O69">
        <v>0</v>
      </c>
      <c r="P69">
        <v>4</v>
      </c>
      <c r="Q69">
        <v>0</v>
      </c>
      <c r="R69">
        <v>0</v>
      </c>
      <c r="S69">
        <v>0</v>
      </c>
      <c r="T69">
        <v>0</v>
      </c>
      <c r="U69">
        <v>0</v>
      </c>
      <c r="V69">
        <v>21.681111000000001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1958513</v>
      </c>
      <c r="B70">
        <v>1</v>
      </c>
      <c r="C70" t="s">
        <v>77</v>
      </c>
      <c r="D70" t="s">
        <v>113</v>
      </c>
      <c r="E70" t="s">
        <v>161</v>
      </c>
      <c r="F70" t="s">
        <v>361</v>
      </c>
      <c r="G70" t="s">
        <v>163</v>
      </c>
      <c r="H70" t="s">
        <v>47</v>
      </c>
      <c r="I70" t="s">
        <v>257</v>
      </c>
      <c r="J70" t="s">
        <v>130</v>
      </c>
      <c r="K70" t="s">
        <v>131</v>
      </c>
      <c r="L70" t="s">
        <v>362</v>
      </c>
      <c r="M70" t="s">
        <v>363</v>
      </c>
      <c r="N70">
        <v>1.3888888E-2</v>
      </c>
      <c r="O70">
        <v>0</v>
      </c>
      <c r="P70">
        <v>0</v>
      </c>
      <c r="Q70">
        <v>1</v>
      </c>
      <c r="R70">
        <v>0</v>
      </c>
      <c r="S70">
        <v>6</v>
      </c>
      <c r="T70">
        <v>337</v>
      </c>
      <c r="U70">
        <v>0</v>
      </c>
      <c r="V70">
        <v>0</v>
      </c>
      <c r="W70">
        <v>1.3889E-2</v>
      </c>
      <c r="X70">
        <v>0</v>
      </c>
      <c r="Y70">
        <v>8.3333000000000004E-2</v>
      </c>
      <c r="Z70">
        <v>4.680555</v>
      </c>
    </row>
    <row r="71" spans="1:26" x14ac:dyDescent="0.25">
      <c r="A71">
        <v>1958515</v>
      </c>
      <c r="B71">
        <v>1</v>
      </c>
      <c r="C71" t="s">
        <v>76</v>
      </c>
      <c r="D71" t="s">
        <v>79</v>
      </c>
      <c r="E71" t="s">
        <v>161</v>
      </c>
      <c r="F71" t="s">
        <v>364</v>
      </c>
      <c r="G71" t="s">
        <v>163</v>
      </c>
      <c r="H71" t="s">
        <v>47</v>
      </c>
      <c r="I71" t="s">
        <v>129</v>
      </c>
      <c r="J71" t="s">
        <v>130</v>
      </c>
      <c r="K71" t="s">
        <v>131</v>
      </c>
      <c r="L71" t="s">
        <v>365</v>
      </c>
      <c r="M71" t="s">
        <v>366</v>
      </c>
      <c r="N71">
        <v>3.9594444439999998</v>
      </c>
      <c r="O71">
        <v>0</v>
      </c>
      <c r="P71">
        <v>682</v>
      </c>
      <c r="Q71">
        <v>0</v>
      </c>
      <c r="R71">
        <v>0</v>
      </c>
      <c r="S71">
        <v>0</v>
      </c>
      <c r="T71">
        <v>0</v>
      </c>
      <c r="U71">
        <v>0</v>
      </c>
      <c r="V71">
        <v>2700.3411110000002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1958516</v>
      </c>
      <c r="B72">
        <v>1</v>
      </c>
      <c r="C72" t="s">
        <v>76</v>
      </c>
      <c r="D72" t="s">
        <v>89</v>
      </c>
      <c r="E72" t="s">
        <v>171</v>
      </c>
      <c r="F72" t="s">
        <v>367</v>
      </c>
      <c r="G72" t="s">
        <v>163</v>
      </c>
      <c r="H72" t="s">
        <v>47</v>
      </c>
      <c r="I72" t="s">
        <v>129</v>
      </c>
      <c r="J72" t="s">
        <v>130</v>
      </c>
      <c r="K72" t="s">
        <v>131</v>
      </c>
      <c r="L72" t="s">
        <v>368</v>
      </c>
      <c r="M72" t="s">
        <v>369</v>
      </c>
      <c r="N72">
        <v>0.55083333300000004</v>
      </c>
      <c r="O72">
        <v>11</v>
      </c>
      <c r="P72">
        <v>236</v>
      </c>
      <c r="Q72">
        <v>0</v>
      </c>
      <c r="R72">
        <v>0</v>
      </c>
      <c r="S72">
        <v>0</v>
      </c>
      <c r="T72">
        <v>19</v>
      </c>
      <c r="U72">
        <v>6.0591670000000004</v>
      </c>
      <c r="V72">
        <v>129.996667</v>
      </c>
      <c r="W72">
        <v>0</v>
      </c>
      <c r="X72">
        <v>0</v>
      </c>
      <c r="Y72">
        <v>0</v>
      </c>
      <c r="Z72">
        <v>10.465833</v>
      </c>
    </row>
    <row r="73" spans="1:26" x14ac:dyDescent="0.25">
      <c r="A73">
        <v>1958519</v>
      </c>
      <c r="B73">
        <v>1</v>
      </c>
      <c r="C73" t="s">
        <v>76</v>
      </c>
      <c r="D73" t="s">
        <v>93</v>
      </c>
      <c r="E73" t="s">
        <v>134</v>
      </c>
      <c r="F73" t="s">
        <v>370</v>
      </c>
      <c r="G73" t="s">
        <v>140</v>
      </c>
      <c r="H73" t="s">
        <v>46</v>
      </c>
      <c r="I73" t="s">
        <v>129</v>
      </c>
      <c r="J73" t="s">
        <v>130</v>
      </c>
      <c r="K73" t="s">
        <v>131</v>
      </c>
      <c r="L73" t="s">
        <v>371</v>
      </c>
      <c r="M73" t="s">
        <v>372</v>
      </c>
      <c r="N73">
        <v>4.0030555550000004</v>
      </c>
      <c r="O73">
        <v>0</v>
      </c>
      <c r="P73">
        <v>1</v>
      </c>
      <c r="Q73">
        <v>0</v>
      </c>
      <c r="R73">
        <v>0</v>
      </c>
      <c r="S73">
        <v>0</v>
      </c>
      <c r="T73">
        <v>0</v>
      </c>
      <c r="U73">
        <v>0</v>
      </c>
      <c r="V73">
        <v>4.0030559999999999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1958518</v>
      </c>
      <c r="B74">
        <v>1</v>
      </c>
      <c r="C74" t="s">
        <v>76</v>
      </c>
      <c r="D74" t="s">
        <v>89</v>
      </c>
      <c r="E74" t="s">
        <v>134</v>
      </c>
      <c r="F74" t="s">
        <v>373</v>
      </c>
      <c r="G74" t="s">
        <v>140</v>
      </c>
      <c r="H74" t="s">
        <v>46</v>
      </c>
      <c r="I74" t="s">
        <v>129</v>
      </c>
      <c r="J74" t="s">
        <v>130</v>
      </c>
      <c r="K74" t="s">
        <v>131</v>
      </c>
      <c r="L74" t="s">
        <v>374</v>
      </c>
      <c r="M74" t="s">
        <v>375</v>
      </c>
      <c r="N74">
        <v>1.971666666</v>
      </c>
      <c r="O74">
        <v>0</v>
      </c>
      <c r="P74">
        <v>1</v>
      </c>
      <c r="Q74">
        <v>0</v>
      </c>
      <c r="R74">
        <v>0</v>
      </c>
      <c r="S74">
        <v>0</v>
      </c>
      <c r="T74">
        <v>0</v>
      </c>
      <c r="U74">
        <v>0</v>
      </c>
      <c r="V74">
        <v>1.9716670000000001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1958520</v>
      </c>
      <c r="B75">
        <v>1</v>
      </c>
      <c r="C75" t="s">
        <v>77</v>
      </c>
      <c r="D75" t="s">
        <v>111</v>
      </c>
      <c r="E75" t="s">
        <v>182</v>
      </c>
      <c r="F75" t="s">
        <v>376</v>
      </c>
      <c r="G75" t="s">
        <v>144</v>
      </c>
      <c r="H75" t="s">
        <v>46</v>
      </c>
      <c r="I75" t="s">
        <v>129</v>
      </c>
      <c r="J75" t="s">
        <v>130</v>
      </c>
      <c r="K75" t="s">
        <v>131</v>
      </c>
      <c r="L75" t="s">
        <v>377</v>
      </c>
      <c r="M75" t="s">
        <v>378</v>
      </c>
      <c r="N75">
        <v>0.69305555500000005</v>
      </c>
      <c r="O75">
        <v>0</v>
      </c>
      <c r="P75">
        <v>0</v>
      </c>
      <c r="Q75">
        <v>0</v>
      </c>
      <c r="R75">
        <v>90</v>
      </c>
      <c r="S75">
        <v>0</v>
      </c>
      <c r="T75">
        <v>0</v>
      </c>
      <c r="U75">
        <v>0</v>
      </c>
      <c r="V75">
        <v>0</v>
      </c>
      <c r="W75">
        <v>0</v>
      </c>
      <c r="X75">
        <v>62.375</v>
      </c>
      <c r="Y75">
        <v>0</v>
      </c>
      <c r="Z75">
        <v>0</v>
      </c>
    </row>
    <row r="76" spans="1:26" x14ac:dyDescent="0.25">
      <c r="A76">
        <v>1958525</v>
      </c>
      <c r="B76">
        <v>1</v>
      </c>
      <c r="C76" t="s">
        <v>77</v>
      </c>
      <c r="D76" t="s">
        <v>114</v>
      </c>
      <c r="E76" t="s">
        <v>150</v>
      </c>
      <c r="F76" t="s">
        <v>379</v>
      </c>
      <c r="G76" t="s">
        <v>163</v>
      </c>
      <c r="H76" t="s">
        <v>47</v>
      </c>
      <c r="I76" t="s">
        <v>129</v>
      </c>
      <c r="J76" t="s">
        <v>130</v>
      </c>
      <c r="K76" t="s">
        <v>131</v>
      </c>
      <c r="L76" t="s">
        <v>380</v>
      </c>
      <c r="M76" t="s">
        <v>381</v>
      </c>
      <c r="N76">
        <v>5.3888888000000003E-2</v>
      </c>
      <c r="O76">
        <v>0</v>
      </c>
      <c r="P76">
        <v>0</v>
      </c>
      <c r="Q76">
        <v>3</v>
      </c>
      <c r="R76">
        <v>0</v>
      </c>
      <c r="S76">
        <v>194</v>
      </c>
      <c r="T76">
        <v>1184</v>
      </c>
      <c r="U76">
        <v>0</v>
      </c>
      <c r="V76">
        <v>0</v>
      </c>
      <c r="W76">
        <v>0.16166700000000001</v>
      </c>
      <c r="X76">
        <v>0</v>
      </c>
      <c r="Y76">
        <v>10.454444000000001</v>
      </c>
      <c r="Z76">
        <v>63.804442999999999</v>
      </c>
    </row>
    <row r="77" spans="1:26" x14ac:dyDescent="0.25">
      <c r="A77">
        <v>1958524</v>
      </c>
      <c r="B77">
        <v>1</v>
      </c>
      <c r="C77" t="s">
        <v>76</v>
      </c>
      <c r="D77" t="s">
        <v>104</v>
      </c>
      <c r="E77" t="s">
        <v>134</v>
      </c>
      <c r="F77" t="s">
        <v>382</v>
      </c>
      <c r="G77" t="s">
        <v>136</v>
      </c>
      <c r="H77" t="s">
        <v>46</v>
      </c>
      <c r="I77" t="s">
        <v>129</v>
      </c>
      <c r="J77" t="s">
        <v>130</v>
      </c>
      <c r="K77" t="s">
        <v>131</v>
      </c>
      <c r="L77" t="s">
        <v>383</v>
      </c>
      <c r="M77" t="s">
        <v>384</v>
      </c>
      <c r="N77">
        <v>5.1802777769999997</v>
      </c>
      <c r="O77">
        <v>0</v>
      </c>
      <c r="P77">
        <v>0</v>
      </c>
      <c r="Q77">
        <v>0</v>
      </c>
      <c r="R77">
        <v>0</v>
      </c>
      <c r="S77">
        <v>0</v>
      </c>
      <c r="T77">
        <v>1</v>
      </c>
      <c r="U77">
        <v>0</v>
      </c>
      <c r="V77">
        <v>0</v>
      </c>
      <c r="W77">
        <v>0</v>
      </c>
      <c r="X77">
        <v>0</v>
      </c>
      <c r="Y77">
        <v>0</v>
      </c>
      <c r="Z77">
        <v>5.1802780000000004</v>
      </c>
    </row>
    <row r="78" spans="1:26" x14ac:dyDescent="0.25">
      <c r="A78">
        <v>1958526</v>
      </c>
      <c r="B78">
        <v>1</v>
      </c>
      <c r="C78" t="s">
        <v>77</v>
      </c>
      <c r="D78" t="s">
        <v>124</v>
      </c>
      <c r="E78" t="s">
        <v>134</v>
      </c>
      <c r="F78" t="s">
        <v>385</v>
      </c>
      <c r="G78" t="s">
        <v>238</v>
      </c>
      <c r="H78" t="s">
        <v>46</v>
      </c>
      <c r="I78" t="s">
        <v>129</v>
      </c>
      <c r="J78" t="s">
        <v>130</v>
      </c>
      <c r="K78" t="s">
        <v>131</v>
      </c>
      <c r="L78" t="s">
        <v>386</v>
      </c>
      <c r="M78" t="s">
        <v>387</v>
      </c>
      <c r="N78">
        <v>1</v>
      </c>
      <c r="O78">
        <v>0</v>
      </c>
      <c r="P78">
        <v>18</v>
      </c>
      <c r="Q78">
        <v>0</v>
      </c>
      <c r="R78">
        <v>0</v>
      </c>
      <c r="S78">
        <v>0</v>
      </c>
      <c r="T78">
        <v>0</v>
      </c>
      <c r="U78">
        <v>0</v>
      </c>
      <c r="V78">
        <v>18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1958532</v>
      </c>
      <c r="B79">
        <v>1</v>
      </c>
      <c r="C79" t="s">
        <v>76</v>
      </c>
      <c r="D79" t="s">
        <v>78</v>
      </c>
      <c r="E79" t="s">
        <v>166</v>
      </c>
      <c r="F79" t="s">
        <v>388</v>
      </c>
      <c r="G79" t="s">
        <v>389</v>
      </c>
      <c r="H79" t="s">
        <v>46</v>
      </c>
      <c r="I79" t="s">
        <v>129</v>
      </c>
      <c r="J79" t="s">
        <v>130</v>
      </c>
      <c r="K79" t="s">
        <v>131</v>
      </c>
      <c r="L79" t="s">
        <v>390</v>
      </c>
      <c r="M79" t="s">
        <v>391</v>
      </c>
      <c r="N79">
        <v>2.1825000000000001</v>
      </c>
      <c r="O79">
        <v>0</v>
      </c>
      <c r="P79">
        <v>381</v>
      </c>
      <c r="Q79">
        <v>0</v>
      </c>
      <c r="R79">
        <v>0</v>
      </c>
      <c r="S79">
        <v>0</v>
      </c>
      <c r="T79">
        <v>0</v>
      </c>
      <c r="U79">
        <v>0</v>
      </c>
      <c r="V79">
        <v>831.53250000000003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1958539</v>
      </c>
      <c r="B80">
        <v>1</v>
      </c>
      <c r="C80" t="s">
        <v>76</v>
      </c>
      <c r="D80" t="s">
        <v>91</v>
      </c>
      <c r="E80" t="s">
        <v>150</v>
      </c>
      <c r="F80" t="s">
        <v>392</v>
      </c>
      <c r="G80" t="s">
        <v>163</v>
      </c>
      <c r="H80" t="s">
        <v>47</v>
      </c>
      <c r="I80" t="s">
        <v>129</v>
      </c>
      <c r="J80" t="s">
        <v>130</v>
      </c>
      <c r="K80" t="s">
        <v>131</v>
      </c>
      <c r="L80" t="s">
        <v>393</v>
      </c>
      <c r="M80" t="s">
        <v>394</v>
      </c>
      <c r="N80">
        <v>0.26638888799999999</v>
      </c>
      <c r="O80">
        <v>9</v>
      </c>
      <c r="P80">
        <v>578</v>
      </c>
      <c r="Q80">
        <v>24</v>
      </c>
      <c r="R80">
        <v>4406</v>
      </c>
      <c r="S80">
        <v>37</v>
      </c>
      <c r="T80">
        <v>413</v>
      </c>
      <c r="U80">
        <v>2.3975</v>
      </c>
      <c r="V80">
        <v>153.97277700000001</v>
      </c>
      <c r="W80">
        <v>6.3933330000000002</v>
      </c>
      <c r="X80">
        <v>1173.709441</v>
      </c>
      <c r="Y80">
        <v>9.8563890000000001</v>
      </c>
      <c r="Z80">
        <v>110.01861100000001</v>
      </c>
    </row>
    <row r="81" spans="1:26" x14ac:dyDescent="0.25">
      <c r="A81">
        <v>1958538</v>
      </c>
      <c r="B81">
        <v>1</v>
      </c>
      <c r="C81" t="s">
        <v>76</v>
      </c>
      <c r="D81" t="s">
        <v>79</v>
      </c>
      <c r="E81" t="s">
        <v>134</v>
      </c>
      <c r="F81" t="s">
        <v>395</v>
      </c>
      <c r="G81" t="s">
        <v>140</v>
      </c>
      <c r="H81" t="s">
        <v>46</v>
      </c>
      <c r="I81" t="s">
        <v>129</v>
      </c>
      <c r="J81" t="s">
        <v>130</v>
      </c>
      <c r="K81" t="s">
        <v>131</v>
      </c>
      <c r="L81" t="s">
        <v>396</v>
      </c>
      <c r="M81" t="s">
        <v>397</v>
      </c>
      <c r="N81">
        <v>0.85222222199999997</v>
      </c>
      <c r="O81">
        <v>0</v>
      </c>
      <c r="P81">
        <v>1</v>
      </c>
      <c r="Q81">
        <v>0</v>
      </c>
      <c r="R81">
        <v>0</v>
      </c>
      <c r="S81">
        <v>0</v>
      </c>
      <c r="T81">
        <v>0</v>
      </c>
      <c r="U81">
        <v>0</v>
      </c>
      <c r="V81">
        <v>0.85222200000000004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1958537</v>
      </c>
      <c r="B82">
        <v>1</v>
      </c>
      <c r="C82" t="s">
        <v>76</v>
      </c>
      <c r="D82" t="s">
        <v>80</v>
      </c>
      <c r="E82" t="s">
        <v>150</v>
      </c>
      <c r="F82" t="s">
        <v>398</v>
      </c>
      <c r="G82" t="s">
        <v>250</v>
      </c>
      <c r="H82" t="s">
        <v>47</v>
      </c>
      <c r="I82" t="s">
        <v>129</v>
      </c>
      <c r="J82" t="s">
        <v>15</v>
      </c>
      <c r="K82" t="s">
        <v>131</v>
      </c>
      <c r="L82" t="s">
        <v>399</v>
      </c>
      <c r="M82" t="s">
        <v>400</v>
      </c>
      <c r="N82">
        <v>1.183333333</v>
      </c>
      <c r="O82">
        <v>0</v>
      </c>
      <c r="P82">
        <v>4888</v>
      </c>
      <c r="Q82">
        <v>0</v>
      </c>
      <c r="R82">
        <v>0</v>
      </c>
      <c r="S82">
        <v>0</v>
      </c>
      <c r="T82">
        <v>0</v>
      </c>
      <c r="U82">
        <v>0</v>
      </c>
      <c r="V82">
        <v>5784.1333320000003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1958540</v>
      </c>
      <c r="B83">
        <v>1</v>
      </c>
      <c r="C83" t="s">
        <v>76</v>
      </c>
      <c r="D83" t="s">
        <v>79</v>
      </c>
      <c r="E83" t="s">
        <v>150</v>
      </c>
      <c r="F83" t="s">
        <v>401</v>
      </c>
      <c r="G83" t="s">
        <v>163</v>
      </c>
      <c r="H83" t="s">
        <v>47</v>
      </c>
      <c r="I83" t="s">
        <v>129</v>
      </c>
      <c r="J83" t="s">
        <v>130</v>
      </c>
      <c r="K83" t="s">
        <v>131</v>
      </c>
      <c r="L83" t="s">
        <v>402</v>
      </c>
      <c r="M83" t="s">
        <v>403</v>
      </c>
      <c r="N83">
        <v>2.568888888</v>
      </c>
      <c r="O83">
        <v>19</v>
      </c>
      <c r="P83">
        <v>397</v>
      </c>
      <c r="Q83">
        <v>0</v>
      </c>
      <c r="R83">
        <v>0</v>
      </c>
      <c r="S83">
        <v>0</v>
      </c>
      <c r="T83">
        <v>0</v>
      </c>
      <c r="U83">
        <v>48.808889000000001</v>
      </c>
      <c r="V83">
        <v>1019.848889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1958542</v>
      </c>
      <c r="B84">
        <v>1</v>
      </c>
      <c r="C84" t="s">
        <v>76</v>
      </c>
      <c r="D84" t="s">
        <v>102</v>
      </c>
      <c r="E84" t="s">
        <v>182</v>
      </c>
      <c r="F84" t="s">
        <v>404</v>
      </c>
      <c r="G84" t="s">
        <v>405</v>
      </c>
      <c r="H84" t="s">
        <v>46</v>
      </c>
      <c r="I84" t="s">
        <v>129</v>
      </c>
      <c r="J84" t="s">
        <v>130</v>
      </c>
      <c r="K84" t="s">
        <v>131</v>
      </c>
      <c r="L84" t="s">
        <v>406</v>
      </c>
      <c r="M84" t="s">
        <v>407</v>
      </c>
      <c r="N84">
        <v>3.2480555550000001</v>
      </c>
      <c r="O84">
        <v>0</v>
      </c>
      <c r="P84">
        <v>5</v>
      </c>
      <c r="Q84">
        <v>0</v>
      </c>
      <c r="R84">
        <v>0</v>
      </c>
      <c r="S84">
        <v>0</v>
      </c>
      <c r="T84">
        <v>0</v>
      </c>
      <c r="U84">
        <v>0</v>
      </c>
      <c r="V84">
        <v>16.240278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1958546</v>
      </c>
      <c r="B85">
        <v>1</v>
      </c>
      <c r="C85" t="s">
        <v>76</v>
      </c>
      <c r="D85" t="s">
        <v>93</v>
      </c>
      <c r="E85" t="s">
        <v>182</v>
      </c>
      <c r="F85" t="s">
        <v>408</v>
      </c>
      <c r="G85" t="s">
        <v>144</v>
      </c>
      <c r="H85" t="s">
        <v>46</v>
      </c>
      <c r="I85" t="s">
        <v>129</v>
      </c>
      <c r="J85" t="s">
        <v>130</v>
      </c>
      <c r="K85" t="s">
        <v>131</v>
      </c>
      <c r="L85" t="s">
        <v>409</v>
      </c>
      <c r="M85" t="s">
        <v>410</v>
      </c>
      <c r="N85">
        <v>4.0202777770000004</v>
      </c>
      <c r="O85">
        <v>0</v>
      </c>
      <c r="P85">
        <v>13</v>
      </c>
      <c r="Q85">
        <v>0</v>
      </c>
      <c r="R85">
        <v>0</v>
      </c>
      <c r="S85">
        <v>0</v>
      </c>
      <c r="T85">
        <v>0</v>
      </c>
      <c r="U85">
        <v>0</v>
      </c>
      <c r="V85">
        <v>52.263610999999997</v>
      </c>
      <c r="W85">
        <v>0</v>
      </c>
      <c r="X85">
        <v>0</v>
      </c>
      <c r="Y85">
        <v>0</v>
      </c>
      <c r="Z85">
        <v>0</v>
      </c>
    </row>
    <row r="86" spans="1:26" x14ac:dyDescent="0.25">
      <c r="A86">
        <v>1958547</v>
      </c>
      <c r="B86">
        <v>1</v>
      </c>
      <c r="C86" t="s">
        <v>76</v>
      </c>
      <c r="D86" t="s">
        <v>93</v>
      </c>
      <c r="E86" t="s">
        <v>134</v>
      </c>
      <c r="F86" t="s">
        <v>411</v>
      </c>
      <c r="G86" t="s">
        <v>128</v>
      </c>
      <c r="H86" t="s">
        <v>46</v>
      </c>
      <c r="I86" t="s">
        <v>129</v>
      </c>
      <c r="J86" t="s">
        <v>130</v>
      </c>
      <c r="K86" t="s">
        <v>131</v>
      </c>
      <c r="L86" t="s">
        <v>412</v>
      </c>
      <c r="M86" t="s">
        <v>413</v>
      </c>
      <c r="N86">
        <v>1.626944444</v>
      </c>
      <c r="O86">
        <v>0</v>
      </c>
      <c r="P86">
        <v>1</v>
      </c>
      <c r="Q86">
        <v>0</v>
      </c>
      <c r="R86">
        <v>0</v>
      </c>
      <c r="S86">
        <v>0</v>
      </c>
      <c r="T86">
        <v>0</v>
      </c>
      <c r="U86">
        <v>0</v>
      </c>
      <c r="V86">
        <v>1.6269439999999999</v>
      </c>
      <c r="W86">
        <v>0</v>
      </c>
      <c r="X86">
        <v>0</v>
      </c>
      <c r="Y86">
        <v>0</v>
      </c>
      <c r="Z86">
        <v>0</v>
      </c>
    </row>
    <row r="87" spans="1:26" x14ac:dyDescent="0.25">
      <c r="A87">
        <v>1958553</v>
      </c>
      <c r="B87">
        <v>1</v>
      </c>
      <c r="C87" t="s">
        <v>76</v>
      </c>
      <c r="D87" t="s">
        <v>91</v>
      </c>
      <c r="E87" t="s">
        <v>186</v>
      </c>
      <c r="F87" t="s">
        <v>414</v>
      </c>
      <c r="G87" t="s">
        <v>163</v>
      </c>
      <c r="H87" t="s">
        <v>47</v>
      </c>
      <c r="I87" t="s">
        <v>129</v>
      </c>
      <c r="J87" t="s">
        <v>130</v>
      </c>
      <c r="K87" t="s">
        <v>131</v>
      </c>
      <c r="L87" t="s">
        <v>415</v>
      </c>
      <c r="M87" t="s">
        <v>416</v>
      </c>
      <c r="N87">
        <v>0.81666666600000004</v>
      </c>
      <c r="O87">
        <v>4</v>
      </c>
      <c r="P87">
        <v>0</v>
      </c>
      <c r="Q87">
        <v>0</v>
      </c>
      <c r="R87">
        <v>0</v>
      </c>
      <c r="S87">
        <v>0</v>
      </c>
      <c r="T87">
        <v>0</v>
      </c>
      <c r="U87">
        <v>3.266667</v>
      </c>
      <c r="V87">
        <v>0</v>
      </c>
      <c r="W87">
        <v>0</v>
      </c>
      <c r="X87">
        <v>0</v>
      </c>
      <c r="Y87">
        <v>0</v>
      </c>
      <c r="Z87">
        <v>0</v>
      </c>
    </row>
    <row r="88" spans="1:26" x14ac:dyDescent="0.25">
      <c r="A88">
        <v>1958554</v>
      </c>
      <c r="B88">
        <v>1</v>
      </c>
      <c r="C88" t="s">
        <v>77</v>
      </c>
      <c r="D88" t="s">
        <v>113</v>
      </c>
      <c r="E88" t="s">
        <v>182</v>
      </c>
      <c r="F88" t="s">
        <v>417</v>
      </c>
      <c r="G88" t="s">
        <v>144</v>
      </c>
      <c r="H88" t="s">
        <v>46</v>
      </c>
      <c r="I88" t="s">
        <v>129</v>
      </c>
      <c r="J88" t="s">
        <v>130</v>
      </c>
      <c r="K88" t="s">
        <v>131</v>
      </c>
      <c r="L88" t="s">
        <v>418</v>
      </c>
      <c r="M88" t="s">
        <v>419</v>
      </c>
      <c r="N88">
        <v>0.82305555500000005</v>
      </c>
      <c r="O88">
        <v>0</v>
      </c>
      <c r="P88">
        <v>0</v>
      </c>
      <c r="Q88">
        <v>0</v>
      </c>
      <c r="R88">
        <v>0</v>
      </c>
      <c r="S88">
        <v>0</v>
      </c>
      <c r="T88">
        <v>8</v>
      </c>
      <c r="U88">
        <v>0</v>
      </c>
      <c r="V88">
        <v>0</v>
      </c>
      <c r="W88">
        <v>0</v>
      </c>
      <c r="X88">
        <v>0</v>
      </c>
      <c r="Y88">
        <v>0</v>
      </c>
      <c r="Z88">
        <v>6.5844440000000004</v>
      </c>
    </row>
    <row r="89" spans="1:26" x14ac:dyDescent="0.25">
      <c r="A89">
        <v>1958556</v>
      </c>
      <c r="B89">
        <v>1</v>
      </c>
      <c r="C89" t="s">
        <v>76</v>
      </c>
      <c r="D89" t="s">
        <v>81</v>
      </c>
      <c r="E89" t="s">
        <v>134</v>
      </c>
      <c r="F89" t="s">
        <v>420</v>
      </c>
      <c r="G89" t="s">
        <v>136</v>
      </c>
      <c r="H89" t="s">
        <v>46</v>
      </c>
      <c r="I89" t="s">
        <v>129</v>
      </c>
      <c r="J89" t="s">
        <v>130</v>
      </c>
      <c r="K89" t="s">
        <v>131</v>
      </c>
      <c r="L89" t="s">
        <v>421</v>
      </c>
      <c r="M89" t="s">
        <v>422</v>
      </c>
      <c r="N89">
        <v>3.0477777769999999</v>
      </c>
      <c r="O89">
        <v>0</v>
      </c>
      <c r="P89">
        <v>11</v>
      </c>
      <c r="Q89">
        <v>0</v>
      </c>
      <c r="R89">
        <v>0</v>
      </c>
      <c r="S89">
        <v>0</v>
      </c>
      <c r="T89">
        <v>0</v>
      </c>
      <c r="U89">
        <v>0</v>
      </c>
      <c r="V89">
        <v>33.525556000000002</v>
      </c>
      <c r="W89">
        <v>0</v>
      </c>
      <c r="X89">
        <v>0</v>
      </c>
      <c r="Y89">
        <v>0</v>
      </c>
      <c r="Z89">
        <v>0</v>
      </c>
    </row>
    <row r="90" spans="1:26" x14ac:dyDescent="0.25">
      <c r="A90">
        <v>1958557</v>
      </c>
      <c r="B90">
        <v>1</v>
      </c>
      <c r="C90" t="s">
        <v>77</v>
      </c>
      <c r="D90" t="s">
        <v>108</v>
      </c>
      <c r="E90" t="s">
        <v>134</v>
      </c>
      <c r="F90" t="s">
        <v>423</v>
      </c>
      <c r="G90" t="s">
        <v>136</v>
      </c>
      <c r="H90" t="s">
        <v>46</v>
      </c>
      <c r="I90" t="s">
        <v>129</v>
      </c>
      <c r="J90" t="s">
        <v>130</v>
      </c>
      <c r="K90" t="s">
        <v>131</v>
      </c>
      <c r="L90" t="s">
        <v>424</v>
      </c>
      <c r="M90" t="s">
        <v>425</v>
      </c>
      <c r="N90">
        <v>1.6441666660000001</v>
      </c>
      <c r="O90">
        <v>0</v>
      </c>
      <c r="P90">
        <v>1</v>
      </c>
      <c r="Q90">
        <v>0</v>
      </c>
      <c r="R90">
        <v>0</v>
      </c>
      <c r="S90">
        <v>0</v>
      </c>
      <c r="T90">
        <v>0</v>
      </c>
      <c r="U90">
        <v>0</v>
      </c>
      <c r="V90">
        <v>1.6441669999999999</v>
      </c>
      <c r="W90">
        <v>0</v>
      </c>
      <c r="X90">
        <v>0</v>
      </c>
      <c r="Y90">
        <v>0</v>
      </c>
      <c r="Z90">
        <v>0</v>
      </c>
    </row>
    <row r="91" spans="1:26" x14ac:dyDescent="0.25">
      <c r="A91">
        <v>1958577</v>
      </c>
      <c r="B91">
        <v>1</v>
      </c>
      <c r="C91" t="s">
        <v>76</v>
      </c>
      <c r="D91" t="s">
        <v>106</v>
      </c>
      <c r="E91" t="s">
        <v>166</v>
      </c>
      <c r="F91" t="s">
        <v>426</v>
      </c>
      <c r="G91" t="s">
        <v>427</v>
      </c>
      <c r="H91" t="s">
        <v>46</v>
      </c>
      <c r="I91" t="s">
        <v>129</v>
      </c>
      <c r="J91" t="s">
        <v>15</v>
      </c>
      <c r="K91" t="s">
        <v>131</v>
      </c>
      <c r="L91" t="s">
        <v>428</v>
      </c>
      <c r="M91" t="s">
        <v>429</v>
      </c>
      <c r="N91">
        <v>7.3377777770000003</v>
      </c>
      <c r="O91">
        <v>0</v>
      </c>
      <c r="P91">
        <v>110</v>
      </c>
      <c r="Q91">
        <v>0</v>
      </c>
      <c r="R91">
        <v>0</v>
      </c>
      <c r="S91">
        <v>0</v>
      </c>
      <c r="T91">
        <v>0</v>
      </c>
      <c r="U91">
        <v>0</v>
      </c>
      <c r="V91">
        <v>807.15555500000005</v>
      </c>
      <c r="W91">
        <v>0</v>
      </c>
      <c r="X91">
        <v>0</v>
      </c>
      <c r="Y91">
        <v>0</v>
      </c>
      <c r="Z91">
        <v>0</v>
      </c>
    </row>
    <row r="92" spans="1:26" x14ac:dyDescent="0.25">
      <c r="A92">
        <v>1958561</v>
      </c>
      <c r="B92">
        <v>1</v>
      </c>
      <c r="C92" t="s">
        <v>76</v>
      </c>
      <c r="D92" t="s">
        <v>101</v>
      </c>
      <c r="E92" t="s">
        <v>182</v>
      </c>
      <c r="F92" t="s">
        <v>430</v>
      </c>
      <c r="G92" t="s">
        <v>144</v>
      </c>
      <c r="H92" t="s">
        <v>46</v>
      </c>
      <c r="I92" t="s">
        <v>129</v>
      </c>
      <c r="J92" t="s">
        <v>130</v>
      </c>
      <c r="K92" t="s">
        <v>131</v>
      </c>
      <c r="L92" t="s">
        <v>431</v>
      </c>
      <c r="M92" t="s">
        <v>432</v>
      </c>
      <c r="N92">
        <v>1.2661111110000001</v>
      </c>
      <c r="O92">
        <v>0</v>
      </c>
      <c r="P92">
        <v>15</v>
      </c>
      <c r="Q92">
        <v>0</v>
      </c>
      <c r="R92">
        <v>0</v>
      </c>
      <c r="S92">
        <v>0</v>
      </c>
      <c r="T92">
        <v>0</v>
      </c>
      <c r="U92">
        <v>0</v>
      </c>
      <c r="V92">
        <v>18.991667</v>
      </c>
      <c r="W92">
        <v>0</v>
      </c>
      <c r="X92">
        <v>0</v>
      </c>
      <c r="Y92">
        <v>0</v>
      </c>
      <c r="Z92">
        <v>0</v>
      </c>
    </row>
    <row r="93" spans="1:26" x14ac:dyDescent="0.25">
      <c r="A93">
        <v>1958560</v>
      </c>
      <c r="B93">
        <v>1</v>
      </c>
      <c r="C93" t="s">
        <v>76</v>
      </c>
      <c r="D93" t="s">
        <v>85</v>
      </c>
      <c r="E93" t="s">
        <v>134</v>
      </c>
      <c r="F93" t="s">
        <v>433</v>
      </c>
      <c r="G93" t="s">
        <v>136</v>
      </c>
      <c r="H93" t="s">
        <v>46</v>
      </c>
      <c r="I93" t="s">
        <v>129</v>
      </c>
      <c r="J93" t="s">
        <v>130</v>
      </c>
      <c r="K93" t="s">
        <v>131</v>
      </c>
      <c r="L93" t="s">
        <v>434</v>
      </c>
      <c r="M93" t="s">
        <v>435</v>
      </c>
      <c r="N93">
        <v>0.59027777699999995</v>
      </c>
      <c r="O93">
        <v>0</v>
      </c>
      <c r="P93">
        <v>1</v>
      </c>
      <c r="Q93">
        <v>0</v>
      </c>
      <c r="R93">
        <v>0</v>
      </c>
      <c r="S93">
        <v>0</v>
      </c>
      <c r="T93">
        <v>0</v>
      </c>
      <c r="U93">
        <v>0</v>
      </c>
      <c r="V93">
        <v>0.59027799999999997</v>
      </c>
      <c r="W93">
        <v>0</v>
      </c>
      <c r="X93">
        <v>0</v>
      </c>
      <c r="Y93">
        <v>0</v>
      </c>
      <c r="Z93">
        <v>0</v>
      </c>
    </row>
    <row r="94" spans="1:26" x14ac:dyDescent="0.25">
      <c r="A94">
        <v>1958563</v>
      </c>
      <c r="B94">
        <v>1</v>
      </c>
      <c r="C94" t="s">
        <v>76</v>
      </c>
      <c r="D94" t="s">
        <v>89</v>
      </c>
      <c r="E94" t="s">
        <v>134</v>
      </c>
      <c r="F94" t="s">
        <v>436</v>
      </c>
      <c r="G94" t="s">
        <v>136</v>
      </c>
      <c r="H94" t="s">
        <v>46</v>
      </c>
      <c r="I94" t="s">
        <v>129</v>
      </c>
      <c r="J94" t="s">
        <v>130</v>
      </c>
      <c r="K94" t="s">
        <v>131</v>
      </c>
      <c r="L94" t="s">
        <v>437</v>
      </c>
      <c r="M94" t="s">
        <v>438</v>
      </c>
      <c r="N94">
        <v>3.591111111</v>
      </c>
      <c r="O94">
        <v>0</v>
      </c>
      <c r="P94">
        <v>0</v>
      </c>
      <c r="Q94">
        <v>0</v>
      </c>
      <c r="R94">
        <v>1</v>
      </c>
      <c r="S94">
        <v>0</v>
      </c>
      <c r="T94">
        <v>0</v>
      </c>
      <c r="U94">
        <v>0</v>
      </c>
      <c r="V94">
        <v>0</v>
      </c>
      <c r="W94">
        <v>0</v>
      </c>
      <c r="X94">
        <v>3.5911110000000002</v>
      </c>
      <c r="Y94">
        <v>0</v>
      </c>
      <c r="Z94">
        <v>0</v>
      </c>
    </row>
    <row r="95" spans="1:26" x14ac:dyDescent="0.25">
      <c r="A95">
        <v>1958597</v>
      </c>
      <c r="B95">
        <v>1</v>
      </c>
      <c r="C95" t="s">
        <v>76</v>
      </c>
      <c r="D95" t="s">
        <v>81</v>
      </c>
      <c r="E95" t="s">
        <v>134</v>
      </c>
      <c r="F95" t="s">
        <v>439</v>
      </c>
      <c r="G95" t="s">
        <v>238</v>
      </c>
      <c r="H95" t="s">
        <v>46</v>
      </c>
      <c r="I95" t="s">
        <v>129</v>
      </c>
      <c r="J95" t="s">
        <v>130</v>
      </c>
      <c r="K95" t="s">
        <v>131</v>
      </c>
      <c r="L95" t="s">
        <v>440</v>
      </c>
      <c r="M95" t="s">
        <v>441</v>
      </c>
      <c r="N95">
        <v>5.7341666660000001</v>
      </c>
      <c r="O95">
        <v>0</v>
      </c>
      <c r="P95">
        <v>9</v>
      </c>
      <c r="Q95">
        <v>0</v>
      </c>
      <c r="R95">
        <v>0</v>
      </c>
      <c r="S95">
        <v>0</v>
      </c>
      <c r="T95">
        <v>0</v>
      </c>
      <c r="U95">
        <v>0</v>
      </c>
      <c r="V95">
        <v>51.607500000000002</v>
      </c>
      <c r="W95">
        <v>0</v>
      </c>
      <c r="X95">
        <v>0</v>
      </c>
      <c r="Y95">
        <v>0</v>
      </c>
      <c r="Z95">
        <v>0</v>
      </c>
    </row>
    <row r="96" spans="1:26" x14ac:dyDescent="0.25">
      <c r="A96">
        <v>1958564</v>
      </c>
      <c r="B96">
        <v>1</v>
      </c>
      <c r="C96" t="s">
        <v>76</v>
      </c>
      <c r="D96" t="s">
        <v>97</v>
      </c>
      <c r="E96" t="s">
        <v>161</v>
      </c>
      <c r="F96" t="s">
        <v>442</v>
      </c>
      <c r="G96" t="s">
        <v>341</v>
      </c>
      <c r="H96" t="s">
        <v>47</v>
      </c>
      <c r="I96" t="s">
        <v>129</v>
      </c>
      <c r="J96" t="s">
        <v>130</v>
      </c>
      <c r="K96" t="s">
        <v>131</v>
      </c>
      <c r="L96" t="s">
        <v>443</v>
      </c>
      <c r="M96" t="s">
        <v>444</v>
      </c>
      <c r="N96">
        <v>0.44750000000000001</v>
      </c>
      <c r="O96">
        <v>2</v>
      </c>
      <c r="P96">
        <v>0</v>
      </c>
      <c r="Q96">
        <v>0</v>
      </c>
      <c r="R96">
        <v>0</v>
      </c>
      <c r="S96">
        <v>0</v>
      </c>
      <c r="T96">
        <v>0</v>
      </c>
      <c r="U96">
        <v>0.89500000000000002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25">
      <c r="A97">
        <v>1958569</v>
      </c>
      <c r="B97">
        <v>1</v>
      </c>
      <c r="C97" t="s">
        <v>76</v>
      </c>
      <c r="D97" t="s">
        <v>79</v>
      </c>
      <c r="E97" t="s">
        <v>134</v>
      </c>
      <c r="F97" t="s">
        <v>445</v>
      </c>
      <c r="G97" t="s">
        <v>238</v>
      </c>
      <c r="H97" t="s">
        <v>46</v>
      </c>
      <c r="I97" t="s">
        <v>129</v>
      </c>
      <c r="J97" t="s">
        <v>130</v>
      </c>
      <c r="K97" t="s">
        <v>131</v>
      </c>
      <c r="L97" t="s">
        <v>446</v>
      </c>
      <c r="M97" t="s">
        <v>447</v>
      </c>
      <c r="N97">
        <v>1.473333333</v>
      </c>
      <c r="O97">
        <v>0</v>
      </c>
      <c r="P97">
        <v>14</v>
      </c>
      <c r="Q97">
        <v>0</v>
      </c>
      <c r="R97">
        <v>0</v>
      </c>
      <c r="S97">
        <v>0</v>
      </c>
      <c r="T97">
        <v>0</v>
      </c>
      <c r="U97">
        <v>0</v>
      </c>
      <c r="V97">
        <v>20.626667000000001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1958559</v>
      </c>
      <c r="B98">
        <v>1</v>
      </c>
      <c r="C98" t="s">
        <v>76</v>
      </c>
      <c r="D98" t="s">
        <v>89</v>
      </c>
      <c r="E98" t="s">
        <v>171</v>
      </c>
      <c r="F98" t="s">
        <v>448</v>
      </c>
      <c r="G98" t="s">
        <v>163</v>
      </c>
      <c r="H98" t="s">
        <v>47</v>
      </c>
      <c r="I98" t="s">
        <v>129</v>
      </c>
      <c r="J98" t="s">
        <v>130</v>
      </c>
      <c r="K98" t="s">
        <v>131</v>
      </c>
      <c r="L98" t="s">
        <v>449</v>
      </c>
      <c r="M98" t="s">
        <v>450</v>
      </c>
      <c r="N98">
        <v>0.18666666600000001</v>
      </c>
      <c r="O98">
        <v>17</v>
      </c>
      <c r="P98">
        <v>785</v>
      </c>
      <c r="Q98">
        <v>0</v>
      </c>
      <c r="R98">
        <v>0</v>
      </c>
      <c r="S98">
        <v>0</v>
      </c>
      <c r="T98">
        <v>0</v>
      </c>
      <c r="U98">
        <v>3.173333</v>
      </c>
      <c r="V98">
        <v>146.533333</v>
      </c>
      <c r="W98">
        <v>0</v>
      </c>
      <c r="X98">
        <v>0</v>
      </c>
      <c r="Y98">
        <v>0</v>
      </c>
      <c r="Z98">
        <v>0</v>
      </c>
    </row>
    <row r="99" spans="1:26" x14ac:dyDescent="0.25">
      <c r="A99">
        <v>1958570</v>
      </c>
      <c r="B99">
        <v>1</v>
      </c>
      <c r="C99" t="s">
        <v>76</v>
      </c>
      <c r="D99" t="s">
        <v>96</v>
      </c>
      <c r="E99" t="s">
        <v>182</v>
      </c>
      <c r="F99" t="s">
        <v>451</v>
      </c>
      <c r="G99" t="s">
        <v>452</v>
      </c>
      <c r="H99" t="s">
        <v>46</v>
      </c>
      <c r="I99" t="s">
        <v>129</v>
      </c>
      <c r="J99" t="s">
        <v>130</v>
      </c>
      <c r="K99" t="s">
        <v>131</v>
      </c>
      <c r="L99" t="s">
        <v>453</v>
      </c>
      <c r="M99" t="s">
        <v>454</v>
      </c>
      <c r="N99">
        <v>2.1911111110000001</v>
      </c>
      <c r="O99">
        <v>0</v>
      </c>
      <c r="P99">
        <v>26</v>
      </c>
      <c r="Q99">
        <v>0</v>
      </c>
      <c r="R99">
        <v>0</v>
      </c>
      <c r="S99">
        <v>0</v>
      </c>
      <c r="T99">
        <v>0</v>
      </c>
      <c r="U99">
        <v>0</v>
      </c>
      <c r="V99">
        <v>56.968888999999997</v>
      </c>
      <c r="W99">
        <v>0</v>
      </c>
      <c r="X99">
        <v>0</v>
      </c>
      <c r="Y99">
        <v>0</v>
      </c>
      <c r="Z99">
        <v>0</v>
      </c>
    </row>
    <row r="100" spans="1:26" x14ac:dyDescent="0.25">
      <c r="A100">
        <v>1958572</v>
      </c>
      <c r="B100">
        <v>1</v>
      </c>
      <c r="C100" t="s">
        <v>76</v>
      </c>
      <c r="D100" t="s">
        <v>88</v>
      </c>
      <c r="E100" t="s">
        <v>134</v>
      </c>
      <c r="F100" t="s">
        <v>266</v>
      </c>
      <c r="G100" t="s">
        <v>140</v>
      </c>
      <c r="H100" t="s">
        <v>46</v>
      </c>
      <c r="I100" t="s">
        <v>129</v>
      </c>
      <c r="J100" t="s">
        <v>130</v>
      </c>
      <c r="K100" t="s">
        <v>131</v>
      </c>
      <c r="L100" t="s">
        <v>455</v>
      </c>
      <c r="M100" t="s">
        <v>456</v>
      </c>
      <c r="N100">
        <v>1.344166666</v>
      </c>
      <c r="O100">
        <v>0</v>
      </c>
      <c r="P100">
        <v>1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1.3441669999999999</v>
      </c>
      <c r="W100">
        <v>0</v>
      </c>
      <c r="X100">
        <v>0</v>
      </c>
      <c r="Y100">
        <v>0</v>
      </c>
      <c r="Z100">
        <v>0</v>
      </c>
    </row>
    <row r="101" spans="1:26" x14ac:dyDescent="0.25">
      <c r="A101">
        <v>1958567</v>
      </c>
      <c r="B101">
        <v>1</v>
      </c>
      <c r="C101" t="s">
        <v>76</v>
      </c>
      <c r="D101" t="s">
        <v>80</v>
      </c>
      <c r="E101" t="s">
        <v>161</v>
      </c>
      <c r="F101" t="s">
        <v>457</v>
      </c>
      <c r="G101" t="s">
        <v>203</v>
      </c>
      <c r="H101" t="s">
        <v>47</v>
      </c>
      <c r="I101" t="s">
        <v>129</v>
      </c>
      <c r="J101" t="s">
        <v>130</v>
      </c>
      <c r="K101" t="s">
        <v>131</v>
      </c>
      <c r="L101" t="s">
        <v>458</v>
      </c>
      <c r="M101" t="s">
        <v>459</v>
      </c>
      <c r="N101">
        <v>3.6483333330000001</v>
      </c>
      <c r="O101">
        <v>0</v>
      </c>
      <c r="P101">
        <v>1411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5147.7983329999997</v>
      </c>
      <c r="W101">
        <v>0</v>
      </c>
      <c r="X101">
        <v>0</v>
      </c>
      <c r="Y101">
        <v>0</v>
      </c>
      <c r="Z101">
        <v>0</v>
      </c>
    </row>
    <row r="102" spans="1:26" x14ac:dyDescent="0.25">
      <c r="A102">
        <v>1958571</v>
      </c>
      <c r="B102">
        <v>1</v>
      </c>
      <c r="C102" t="s">
        <v>76</v>
      </c>
      <c r="D102" t="s">
        <v>102</v>
      </c>
      <c r="E102" t="s">
        <v>134</v>
      </c>
      <c r="F102" t="s">
        <v>460</v>
      </c>
      <c r="G102" t="s">
        <v>238</v>
      </c>
      <c r="H102" t="s">
        <v>46</v>
      </c>
      <c r="I102" t="s">
        <v>129</v>
      </c>
      <c r="J102" t="s">
        <v>130</v>
      </c>
      <c r="K102" t="s">
        <v>131</v>
      </c>
      <c r="L102" t="s">
        <v>461</v>
      </c>
      <c r="M102" t="s">
        <v>462</v>
      </c>
      <c r="N102">
        <v>5.8955555549999996</v>
      </c>
      <c r="O102">
        <v>0</v>
      </c>
      <c r="P102">
        <v>3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17.686667</v>
      </c>
      <c r="W102">
        <v>0</v>
      </c>
      <c r="X102">
        <v>0</v>
      </c>
      <c r="Y102">
        <v>0</v>
      </c>
      <c r="Z102">
        <v>0</v>
      </c>
    </row>
    <row r="103" spans="1:26" x14ac:dyDescent="0.25">
      <c r="A103">
        <v>1958574</v>
      </c>
      <c r="B103">
        <v>1</v>
      </c>
      <c r="C103" t="s">
        <v>76</v>
      </c>
      <c r="D103" t="s">
        <v>90</v>
      </c>
      <c r="E103" t="s">
        <v>171</v>
      </c>
      <c r="F103" t="s">
        <v>463</v>
      </c>
      <c r="G103" t="s">
        <v>163</v>
      </c>
      <c r="H103" t="s">
        <v>47</v>
      </c>
      <c r="I103" t="s">
        <v>129</v>
      </c>
      <c r="J103" t="s">
        <v>130</v>
      </c>
      <c r="K103" t="s">
        <v>131</v>
      </c>
      <c r="L103" t="s">
        <v>464</v>
      </c>
      <c r="M103" t="s">
        <v>465</v>
      </c>
      <c r="N103">
        <v>0.14249999999999999</v>
      </c>
      <c r="O103">
        <v>0</v>
      </c>
      <c r="P103">
        <v>3880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552.9</v>
      </c>
      <c r="W103">
        <v>0</v>
      </c>
      <c r="X103">
        <v>0</v>
      </c>
      <c r="Y103">
        <v>0</v>
      </c>
      <c r="Z103">
        <v>0</v>
      </c>
    </row>
    <row r="104" spans="1:26" x14ac:dyDescent="0.25">
      <c r="A104">
        <v>1958588</v>
      </c>
      <c r="B104">
        <v>1</v>
      </c>
      <c r="C104" t="s">
        <v>76</v>
      </c>
      <c r="D104" t="s">
        <v>96</v>
      </c>
      <c r="E104" t="s">
        <v>182</v>
      </c>
      <c r="F104" t="s">
        <v>466</v>
      </c>
      <c r="G104" t="s">
        <v>144</v>
      </c>
      <c r="H104" t="s">
        <v>46</v>
      </c>
      <c r="I104" t="s">
        <v>129</v>
      </c>
      <c r="J104" t="s">
        <v>130</v>
      </c>
      <c r="K104" t="s">
        <v>131</v>
      </c>
      <c r="L104" t="s">
        <v>467</v>
      </c>
      <c r="M104" t="s">
        <v>468</v>
      </c>
      <c r="N104">
        <v>0.84972222200000003</v>
      </c>
      <c r="O104">
        <v>0</v>
      </c>
      <c r="P104">
        <v>43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36.538055999999997</v>
      </c>
      <c r="W104">
        <v>0</v>
      </c>
      <c r="X104">
        <v>0</v>
      </c>
      <c r="Y104">
        <v>0</v>
      </c>
      <c r="Z104">
        <v>0</v>
      </c>
    </row>
    <row r="105" spans="1:26" x14ac:dyDescent="0.25">
      <c r="A105">
        <v>1958581</v>
      </c>
      <c r="B105">
        <v>1</v>
      </c>
      <c r="C105" t="s">
        <v>76</v>
      </c>
      <c r="D105" t="s">
        <v>92</v>
      </c>
      <c r="E105" t="s">
        <v>134</v>
      </c>
      <c r="F105" t="s">
        <v>469</v>
      </c>
      <c r="G105" t="s">
        <v>140</v>
      </c>
      <c r="H105" t="s">
        <v>46</v>
      </c>
      <c r="I105" t="s">
        <v>129</v>
      </c>
      <c r="J105" t="s">
        <v>130</v>
      </c>
      <c r="K105" t="s">
        <v>131</v>
      </c>
      <c r="L105" t="s">
        <v>470</v>
      </c>
      <c r="M105" t="s">
        <v>471</v>
      </c>
      <c r="N105">
        <v>3.1030555550000001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1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3.103056</v>
      </c>
    </row>
    <row r="106" spans="1:26" x14ac:dyDescent="0.25">
      <c r="A106">
        <v>1958582</v>
      </c>
      <c r="B106">
        <v>1</v>
      </c>
      <c r="C106" t="s">
        <v>77</v>
      </c>
      <c r="D106" t="s">
        <v>114</v>
      </c>
      <c r="E106" t="s">
        <v>150</v>
      </c>
      <c r="F106" t="s">
        <v>472</v>
      </c>
      <c r="G106" t="s">
        <v>163</v>
      </c>
      <c r="H106" t="s">
        <v>47</v>
      </c>
      <c r="I106" t="s">
        <v>129</v>
      </c>
      <c r="J106" t="s">
        <v>130</v>
      </c>
      <c r="K106" t="s">
        <v>131</v>
      </c>
      <c r="L106" t="s">
        <v>473</v>
      </c>
      <c r="M106" t="s">
        <v>474</v>
      </c>
      <c r="N106">
        <v>0.41611111099999998</v>
      </c>
      <c r="O106">
        <v>0</v>
      </c>
      <c r="P106">
        <v>0</v>
      </c>
      <c r="Q106">
        <v>3</v>
      </c>
      <c r="R106">
        <v>0</v>
      </c>
      <c r="S106">
        <v>194</v>
      </c>
      <c r="T106">
        <v>1184</v>
      </c>
      <c r="U106">
        <v>0</v>
      </c>
      <c r="V106">
        <v>0</v>
      </c>
      <c r="W106">
        <v>1.2483329999999999</v>
      </c>
      <c r="X106">
        <v>0</v>
      </c>
      <c r="Y106">
        <v>80.725555999999997</v>
      </c>
      <c r="Z106">
        <v>492.67555499999997</v>
      </c>
    </row>
    <row r="107" spans="1:26" x14ac:dyDescent="0.25">
      <c r="A107">
        <v>1958584</v>
      </c>
      <c r="B107">
        <v>1</v>
      </c>
      <c r="C107" t="s">
        <v>77</v>
      </c>
      <c r="D107" t="s">
        <v>109</v>
      </c>
      <c r="E107" t="s">
        <v>134</v>
      </c>
      <c r="F107" t="s">
        <v>475</v>
      </c>
      <c r="G107" t="s">
        <v>136</v>
      </c>
      <c r="H107" t="s">
        <v>46</v>
      </c>
      <c r="I107" t="s">
        <v>129</v>
      </c>
      <c r="J107" t="s">
        <v>130</v>
      </c>
      <c r="K107" t="s">
        <v>131</v>
      </c>
      <c r="L107" t="s">
        <v>476</v>
      </c>
      <c r="M107" t="s">
        <v>477</v>
      </c>
      <c r="N107">
        <v>0.95083333299999995</v>
      </c>
      <c r="O107">
        <v>0</v>
      </c>
      <c r="P107">
        <v>1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0.95083300000000004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1958585</v>
      </c>
      <c r="B108">
        <v>1</v>
      </c>
      <c r="C108" t="s">
        <v>76</v>
      </c>
      <c r="D108" t="s">
        <v>94</v>
      </c>
      <c r="E108" t="s">
        <v>134</v>
      </c>
      <c r="F108" t="s">
        <v>478</v>
      </c>
      <c r="G108" t="s">
        <v>136</v>
      </c>
      <c r="H108" t="s">
        <v>46</v>
      </c>
      <c r="I108" t="s">
        <v>129</v>
      </c>
      <c r="J108" t="s">
        <v>130</v>
      </c>
      <c r="K108" t="s">
        <v>131</v>
      </c>
      <c r="L108" t="s">
        <v>479</v>
      </c>
      <c r="M108" t="s">
        <v>480</v>
      </c>
      <c r="N108">
        <v>1.9230555549999999</v>
      </c>
      <c r="O108">
        <v>0</v>
      </c>
      <c r="P108">
        <v>2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3.8461110000000001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1958594</v>
      </c>
      <c r="B109">
        <v>1</v>
      </c>
      <c r="C109" t="s">
        <v>77</v>
      </c>
      <c r="D109" t="s">
        <v>118</v>
      </c>
      <c r="E109" t="s">
        <v>161</v>
      </c>
      <c r="F109" t="s">
        <v>481</v>
      </c>
      <c r="G109" t="s">
        <v>341</v>
      </c>
      <c r="H109" t="s">
        <v>47</v>
      </c>
      <c r="I109" t="s">
        <v>129</v>
      </c>
      <c r="J109" t="s">
        <v>130</v>
      </c>
      <c r="K109" t="s">
        <v>131</v>
      </c>
      <c r="L109" t="s">
        <v>482</v>
      </c>
      <c r="M109" t="s">
        <v>483</v>
      </c>
      <c r="N109">
        <v>2.5125000000000002</v>
      </c>
      <c r="O109">
        <v>0</v>
      </c>
      <c r="P109">
        <v>0</v>
      </c>
      <c r="Q109">
        <v>0</v>
      </c>
      <c r="R109">
        <v>0</v>
      </c>
      <c r="S109">
        <v>1</v>
      </c>
      <c r="T109">
        <v>237</v>
      </c>
      <c r="U109">
        <v>0</v>
      </c>
      <c r="V109">
        <v>0</v>
      </c>
      <c r="W109">
        <v>0</v>
      </c>
      <c r="X109">
        <v>0</v>
      </c>
      <c r="Y109">
        <v>2.5125000000000002</v>
      </c>
      <c r="Z109">
        <v>595.46249999999998</v>
      </c>
    </row>
    <row r="110" spans="1:26" x14ac:dyDescent="0.25">
      <c r="A110">
        <v>1958600</v>
      </c>
      <c r="B110">
        <v>1</v>
      </c>
      <c r="C110" t="s">
        <v>76</v>
      </c>
      <c r="D110" t="s">
        <v>92</v>
      </c>
      <c r="E110" t="s">
        <v>161</v>
      </c>
      <c r="F110" t="s">
        <v>484</v>
      </c>
      <c r="G110" t="s">
        <v>163</v>
      </c>
      <c r="H110" t="s">
        <v>47</v>
      </c>
      <c r="I110" t="s">
        <v>129</v>
      </c>
      <c r="J110" t="s">
        <v>130</v>
      </c>
      <c r="K110" t="s">
        <v>131</v>
      </c>
      <c r="L110" t="s">
        <v>485</v>
      </c>
      <c r="M110" t="s">
        <v>486</v>
      </c>
      <c r="N110">
        <v>0.99638888800000003</v>
      </c>
      <c r="O110">
        <v>0</v>
      </c>
      <c r="P110">
        <v>0</v>
      </c>
      <c r="Q110">
        <v>7</v>
      </c>
      <c r="R110">
        <v>172</v>
      </c>
      <c r="S110">
        <v>0</v>
      </c>
      <c r="T110">
        <v>0</v>
      </c>
      <c r="U110">
        <v>0</v>
      </c>
      <c r="V110">
        <v>0</v>
      </c>
      <c r="W110">
        <v>6.9747219999999999</v>
      </c>
      <c r="X110">
        <v>171.37888899999999</v>
      </c>
      <c r="Y110">
        <v>0</v>
      </c>
      <c r="Z110">
        <v>0</v>
      </c>
    </row>
    <row r="111" spans="1:26" x14ac:dyDescent="0.25">
      <c r="A111">
        <v>1958596</v>
      </c>
      <c r="B111">
        <v>1</v>
      </c>
      <c r="C111" t="s">
        <v>76</v>
      </c>
      <c r="D111" t="s">
        <v>95</v>
      </c>
      <c r="E111" t="s">
        <v>134</v>
      </c>
      <c r="F111" t="s">
        <v>487</v>
      </c>
      <c r="G111" t="s">
        <v>140</v>
      </c>
      <c r="H111" t="s">
        <v>46</v>
      </c>
      <c r="I111" t="s">
        <v>129</v>
      </c>
      <c r="J111" t="s">
        <v>130</v>
      </c>
      <c r="K111" t="s">
        <v>131</v>
      </c>
      <c r="L111" t="s">
        <v>488</v>
      </c>
      <c r="M111" t="s">
        <v>489</v>
      </c>
      <c r="N111">
        <v>3.2766666660000001</v>
      </c>
      <c r="O111">
        <v>0</v>
      </c>
      <c r="P111">
        <v>1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3.2766670000000002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1958603</v>
      </c>
      <c r="B112">
        <v>1</v>
      </c>
      <c r="C112" t="s">
        <v>76</v>
      </c>
      <c r="D112" t="s">
        <v>78</v>
      </c>
      <c r="E112" t="s">
        <v>134</v>
      </c>
      <c r="F112" t="s">
        <v>490</v>
      </c>
      <c r="G112" t="s">
        <v>250</v>
      </c>
      <c r="H112" t="s">
        <v>46</v>
      </c>
      <c r="I112" t="s">
        <v>129</v>
      </c>
      <c r="J112" t="s">
        <v>130</v>
      </c>
      <c r="K112" t="s">
        <v>131</v>
      </c>
      <c r="L112" t="s">
        <v>491</v>
      </c>
      <c r="M112" t="s">
        <v>492</v>
      </c>
      <c r="N112">
        <v>3.4786111110000002</v>
      </c>
      <c r="O112">
        <v>0</v>
      </c>
      <c r="P112">
        <v>9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31.307500000000001</v>
      </c>
      <c r="W112">
        <v>0</v>
      </c>
      <c r="X112">
        <v>0</v>
      </c>
      <c r="Y112">
        <v>0</v>
      </c>
      <c r="Z112">
        <v>0</v>
      </c>
    </row>
    <row r="113" spans="1:26" x14ac:dyDescent="0.25">
      <c r="A113">
        <v>1958601</v>
      </c>
      <c r="B113">
        <v>1</v>
      </c>
      <c r="C113" t="s">
        <v>76</v>
      </c>
      <c r="D113" t="s">
        <v>91</v>
      </c>
      <c r="E113" t="s">
        <v>134</v>
      </c>
      <c r="F113" t="s">
        <v>493</v>
      </c>
      <c r="G113" t="s">
        <v>250</v>
      </c>
      <c r="H113" t="s">
        <v>46</v>
      </c>
      <c r="I113" t="s">
        <v>129</v>
      </c>
      <c r="J113" t="s">
        <v>15</v>
      </c>
      <c r="K113" t="s">
        <v>131</v>
      </c>
      <c r="L113" t="s">
        <v>494</v>
      </c>
      <c r="M113" t="s">
        <v>495</v>
      </c>
      <c r="N113">
        <v>1.445277777</v>
      </c>
      <c r="O113">
        <v>0</v>
      </c>
      <c r="P113">
        <v>0</v>
      </c>
      <c r="Q113">
        <v>0</v>
      </c>
      <c r="R113">
        <v>1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1.4452780000000001</v>
      </c>
      <c r="Y113">
        <v>0</v>
      </c>
      <c r="Z113">
        <v>0</v>
      </c>
    </row>
    <row r="114" spans="1:26" x14ac:dyDescent="0.25">
      <c r="A114">
        <v>1958604</v>
      </c>
      <c r="B114">
        <v>1</v>
      </c>
      <c r="C114" t="s">
        <v>76</v>
      </c>
      <c r="D114" t="s">
        <v>104</v>
      </c>
      <c r="E114" t="s">
        <v>134</v>
      </c>
      <c r="F114" t="s">
        <v>496</v>
      </c>
      <c r="G114" t="s">
        <v>136</v>
      </c>
      <c r="H114" t="s">
        <v>46</v>
      </c>
      <c r="I114" t="s">
        <v>129</v>
      </c>
      <c r="J114" t="s">
        <v>130</v>
      </c>
      <c r="K114" t="s">
        <v>131</v>
      </c>
      <c r="L114" t="s">
        <v>497</v>
      </c>
      <c r="M114" t="s">
        <v>498</v>
      </c>
      <c r="N114">
        <v>5.0847222219999999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1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5.0847220000000002</v>
      </c>
    </row>
    <row r="115" spans="1:26" x14ac:dyDescent="0.25">
      <c r="A115">
        <v>1958606</v>
      </c>
      <c r="B115">
        <v>1</v>
      </c>
      <c r="C115" t="s">
        <v>76</v>
      </c>
      <c r="D115" t="s">
        <v>96</v>
      </c>
      <c r="E115" t="s">
        <v>182</v>
      </c>
      <c r="F115" t="s">
        <v>499</v>
      </c>
      <c r="G115" t="s">
        <v>452</v>
      </c>
      <c r="H115" t="s">
        <v>46</v>
      </c>
      <c r="I115" t="s">
        <v>129</v>
      </c>
      <c r="J115" t="s">
        <v>130</v>
      </c>
      <c r="K115" t="s">
        <v>131</v>
      </c>
      <c r="L115" t="s">
        <v>500</v>
      </c>
      <c r="M115" t="s">
        <v>501</v>
      </c>
      <c r="N115">
        <v>0.85722222199999998</v>
      </c>
      <c r="O115">
        <v>0</v>
      </c>
      <c r="P115">
        <v>8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6.8577779999999997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1958612</v>
      </c>
      <c r="B116">
        <v>1</v>
      </c>
      <c r="C116" t="s">
        <v>77</v>
      </c>
      <c r="D116" t="s">
        <v>124</v>
      </c>
      <c r="E116" t="s">
        <v>166</v>
      </c>
      <c r="F116" t="s">
        <v>502</v>
      </c>
      <c r="G116" t="s">
        <v>503</v>
      </c>
      <c r="H116" t="s">
        <v>46</v>
      </c>
      <c r="I116" t="s">
        <v>129</v>
      </c>
      <c r="J116" t="s">
        <v>130</v>
      </c>
      <c r="K116" t="s">
        <v>131</v>
      </c>
      <c r="L116" t="s">
        <v>504</v>
      </c>
      <c r="M116" t="s">
        <v>505</v>
      </c>
      <c r="N116">
        <v>3.0591666659999999</v>
      </c>
      <c r="O116">
        <v>0</v>
      </c>
      <c r="P116">
        <v>116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354.86333300000001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1958610</v>
      </c>
      <c r="B117">
        <v>1</v>
      </c>
      <c r="C117" t="s">
        <v>76</v>
      </c>
      <c r="D117" t="s">
        <v>101</v>
      </c>
      <c r="E117" t="s">
        <v>171</v>
      </c>
      <c r="F117" t="s">
        <v>506</v>
      </c>
      <c r="G117" t="s">
        <v>163</v>
      </c>
      <c r="H117" t="s">
        <v>47</v>
      </c>
      <c r="I117" t="s">
        <v>129</v>
      </c>
      <c r="J117" t="s">
        <v>130</v>
      </c>
      <c r="K117" t="s">
        <v>131</v>
      </c>
      <c r="L117" t="s">
        <v>507</v>
      </c>
      <c r="M117" t="s">
        <v>508</v>
      </c>
      <c r="N117">
        <v>0.91527777700000001</v>
      </c>
      <c r="O117">
        <v>4</v>
      </c>
      <c r="P117">
        <v>12</v>
      </c>
      <c r="Q117">
        <v>0</v>
      </c>
      <c r="R117">
        <v>0</v>
      </c>
      <c r="S117">
        <v>0</v>
      </c>
      <c r="T117">
        <v>0</v>
      </c>
      <c r="U117">
        <v>3.661111</v>
      </c>
      <c r="V117">
        <v>10.983333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1958607</v>
      </c>
      <c r="B118">
        <v>1</v>
      </c>
      <c r="C118" t="s">
        <v>76</v>
      </c>
      <c r="D118" t="s">
        <v>79</v>
      </c>
      <c r="E118" t="s">
        <v>182</v>
      </c>
      <c r="F118" t="s">
        <v>509</v>
      </c>
      <c r="G118" t="s">
        <v>144</v>
      </c>
      <c r="H118" t="s">
        <v>46</v>
      </c>
      <c r="I118" t="s">
        <v>129</v>
      </c>
      <c r="J118" t="s">
        <v>130</v>
      </c>
      <c r="K118" t="s">
        <v>131</v>
      </c>
      <c r="L118" t="s">
        <v>510</v>
      </c>
      <c r="M118" t="s">
        <v>511</v>
      </c>
      <c r="N118">
        <v>1.66</v>
      </c>
      <c r="O118">
        <v>0</v>
      </c>
      <c r="P118">
        <v>154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255.64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1958609</v>
      </c>
      <c r="B119">
        <v>1</v>
      </c>
      <c r="C119" t="s">
        <v>77</v>
      </c>
      <c r="D119" t="s">
        <v>108</v>
      </c>
      <c r="E119" t="s">
        <v>134</v>
      </c>
      <c r="F119" t="s">
        <v>512</v>
      </c>
      <c r="G119" t="s">
        <v>136</v>
      </c>
      <c r="H119" t="s">
        <v>46</v>
      </c>
      <c r="I119" t="s">
        <v>129</v>
      </c>
      <c r="J119" t="s">
        <v>130</v>
      </c>
      <c r="K119" t="s">
        <v>131</v>
      </c>
      <c r="L119" t="s">
        <v>513</v>
      </c>
      <c r="M119" t="s">
        <v>514</v>
      </c>
      <c r="N119">
        <v>1.562777777</v>
      </c>
      <c r="O119">
        <v>0</v>
      </c>
      <c r="P119">
        <v>2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3.125556</v>
      </c>
      <c r="W119">
        <v>0</v>
      </c>
      <c r="X119">
        <v>0</v>
      </c>
      <c r="Y119">
        <v>0</v>
      </c>
      <c r="Z119">
        <v>0</v>
      </c>
    </row>
    <row r="120" spans="1:26" x14ac:dyDescent="0.25">
      <c r="A120">
        <v>1958624</v>
      </c>
      <c r="B120">
        <v>1</v>
      </c>
      <c r="C120" t="s">
        <v>76</v>
      </c>
      <c r="D120" t="s">
        <v>106</v>
      </c>
      <c r="E120" t="s">
        <v>134</v>
      </c>
      <c r="F120" t="s">
        <v>515</v>
      </c>
      <c r="G120" t="s">
        <v>238</v>
      </c>
      <c r="H120" t="s">
        <v>46</v>
      </c>
      <c r="I120" t="s">
        <v>129</v>
      </c>
      <c r="J120" t="s">
        <v>130</v>
      </c>
      <c r="K120" t="s">
        <v>131</v>
      </c>
      <c r="L120" t="s">
        <v>516</v>
      </c>
      <c r="M120" t="s">
        <v>517</v>
      </c>
      <c r="N120">
        <v>2.7511111110000002</v>
      </c>
      <c r="O120">
        <v>0</v>
      </c>
      <c r="P120">
        <v>5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13.755556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1958616</v>
      </c>
      <c r="B121">
        <v>1</v>
      </c>
      <c r="C121" t="s">
        <v>77</v>
      </c>
      <c r="D121" t="s">
        <v>124</v>
      </c>
      <c r="E121" t="s">
        <v>134</v>
      </c>
      <c r="F121" t="s">
        <v>518</v>
      </c>
      <c r="G121" t="s">
        <v>238</v>
      </c>
      <c r="H121" t="s">
        <v>46</v>
      </c>
      <c r="I121" t="s">
        <v>129</v>
      </c>
      <c r="J121" t="s">
        <v>130</v>
      </c>
      <c r="K121" t="s">
        <v>131</v>
      </c>
      <c r="L121" t="s">
        <v>519</v>
      </c>
      <c r="M121" t="s">
        <v>520</v>
      </c>
      <c r="N121">
        <v>1.933611111</v>
      </c>
      <c r="O121">
        <v>0</v>
      </c>
      <c r="P121">
        <v>1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1.933611</v>
      </c>
      <c r="W121">
        <v>0</v>
      </c>
      <c r="X121">
        <v>0</v>
      </c>
      <c r="Y121">
        <v>0</v>
      </c>
      <c r="Z121">
        <v>0</v>
      </c>
    </row>
    <row r="122" spans="1:26" x14ac:dyDescent="0.25">
      <c r="A122">
        <v>1958626</v>
      </c>
      <c r="B122">
        <v>1</v>
      </c>
      <c r="C122" t="s">
        <v>76</v>
      </c>
      <c r="D122" t="s">
        <v>79</v>
      </c>
      <c r="E122" t="s">
        <v>186</v>
      </c>
      <c r="F122" t="s">
        <v>521</v>
      </c>
      <c r="G122" t="s">
        <v>163</v>
      </c>
      <c r="H122" t="s">
        <v>47</v>
      </c>
      <c r="I122" t="s">
        <v>129</v>
      </c>
      <c r="J122" t="s">
        <v>130</v>
      </c>
      <c r="K122" t="s">
        <v>131</v>
      </c>
      <c r="L122" t="s">
        <v>519</v>
      </c>
      <c r="M122" t="s">
        <v>522</v>
      </c>
      <c r="N122">
        <v>2.6855555550000001</v>
      </c>
      <c r="O122">
        <v>21</v>
      </c>
      <c r="P122">
        <v>1033</v>
      </c>
      <c r="Q122">
        <v>0</v>
      </c>
      <c r="R122">
        <v>0</v>
      </c>
      <c r="S122">
        <v>0</v>
      </c>
      <c r="T122">
        <v>0</v>
      </c>
      <c r="U122">
        <v>56.396667000000001</v>
      </c>
      <c r="V122">
        <v>2774.1788879999999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1958622</v>
      </c>
      <c r="B123">
        <v>1</v>
      </c>
      <c r="C123" t="s">
        <v>76</v>
      </c>
      <c r="D123" t="s">
        <v>89</v>
      </c>
      <c r="E123" t="s">
        <v>182</v>
      </c>
      <c r="F123" t="s">
        <v>523</v>
      </c>
      <c r="G123" t="s">
        <v>524</v>
      </c>
      <c r="H123" t="s">
        <v>46</v>
      </c>
      <c r="I123" t="s">
        <v>129</v>
      </c>
      <c r="J123" t="s">
        <v>130</v>
      </c>
      <c r="K123" t="s">
        <v>131</v>
      </c>
      <c r="L123" t="s">
        <v>525</v>
      </c>
      <c r="M123" t="s">
        <v>526</v>
      </c>
      <c r="N123">
        <v>2.2852777770000001</v>
      </c>
      <c r="O123">
        <v>0</v>
      </c>
      <c r="P123">
        <v>12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27.423333</v>
      </c>
      <c r="W123">
        <v>0</v>
      </c>
      <c r="X123">
        <v>0</v>
      </c>
      <c r="Y123">
        <v>0</v>
      </c>
      <c r="Z123">
        <v>0</v>
      </c>
    </row>
    <row r="124" spans="1:26" x14ac:dyDescent="0.25">
      <c r="A124">
        <v>1958628</v>
      </c>
      <c r="B124">
        <v>1</v>
      </c>
      <c r="C124" t="s">
        <v>77</v>
      </c>
      <c r="D124" t="s">
        <v>109</v>
      </c>
      <c r="E124" t="s">
        <v>171</v>
      </c>
      <c r="F124" t="s">
        <v>527</v>
      </c>
      <c r="G124" t="s">
        <v>163</v>
      </c>
      <c r="H124" t="s">
        <v>47</v>
      </c>
      <c r="I124" t="s">
        <v>129</v>
      </c>
      <c r="J124" t="s">
        <v>130</v>
      </c>
      <c r="K124" t="s">
        <v>131</v>
      </c>
      <c r="L124" t="s">
        <v>528</v>
      </c>
      <c r="M124" t="s">
        <v>529</v>
      </c>
      <c r="N124">
        <v>0.55888888800000003</v>
      </c>
      <c r="O124">
        <v>15</v>
      </c>
      <c r="P124">
        <v>441</v>
      </c>
      <c r="Q124">
        <v>0</v>
      </c>
      <c r="R124">
        <v>0</v>
      </c>
      <c r="S124">
        <v>0</v>
      </c>
      <c r="T124">
        <v>0</v>
      </c>
      <c r="U124">
        <v>8.3833330000000004</v>
      </c>
      <c r="V124">
        <v>246.47</v>
      </c>
      <c r="W124">
        <v>0</v>
      </c>
      <c r="X124">
        <v>0</v>
      </c>
      <c r="Y124">
        <v>0</v>
      </c>
      <c r="Z124">
        <v>0</v>
      </c>
    </row>
    <row r="125" spans="1:26" x14ac:dyDescent="0.25">
      <c r="A125">
        <v>1958627</v>
      </c>
      <c r="B125">
        <v>1</v>
      </c>
      <c r="C125" t="s">
        <v>76</v>
      </c>
      <c r="D125" t="s">
        <v>78</v>
      </c>
      <c r="E125" t="s">
        <v>134</v>
      </c>
      <c r="F125" t="s">
        <v>530</v>
      </c>
      <c r="G125" t="s">
        <v>238</v>
      </c>
      <c r="H125" t="s">
        <v>46</v>
      </c>
      <c r="I125" t="s">
        <v>129</v>
      </c>
      <c r="J125" t="s">
        <v>130</v>
      </c>
      <c r="K125" t="s">
        <v>131</v>
      </c>
      <c r="L125" t="s">
        <v>531</v>
      </c>
      <c r="M125" t="s">
        <v>532</v>
      </c>
      <c r="N125">
        <v>0.957777777</v>
      </c>
      <c r="O125">
        <v>0</v>
      </c>
      <c r="P125">
        <v>6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5.7466670000000004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1958638</v>
      </c>
      <c r="B126">
        <v>1</v>
      </c>
      <c r="C126" t="s">
        <v>77</v>
      </c>
      <c r="D126" t="s">
        <v>111</v>
      </c>
      <c r="E126" t="s">
        <v>134</v>
      </c>
      <c r="F126" t="s">
        <v>533</v>
      </c>
      <c r="G126" t="s">
        <v>140</v>
      </c>
      <c r="H126" t="s">
        <v>46</v>
      </c>
      <c r="I126" t="s">
        <v>129</v>
      </c>
      <c r="J126" t="s">
        <v>130</v>
      </c>
      <c r="K126" t="s">
        <v>131</v>
      </c>
      <c r="L126" t="s">
        <v>534</v>
      </c>
      <c r="M126" t="s">
        <v>535</v>
      </c>
      <c r="N126">
        <v>1.8047222220000001</v>
      </c>
      <c r="O126">
        <v>0</v>
      </c>
      <c r="P126">
        <v>0</v>
      </c>
      <c r="Q126">
        <v>0</v>
      </c>
      <c r="R126">
        <v>1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1.8047219999999999</v>
      </c>
      <c r="Y126">
        <v>0</v>
      </c>
      <c r="Z126">
        <v>0</v>
      </c>
    </row>
    <row r="127" spans="1:26" x14ac:dyDescent="0.25">
      <c r="A127">
        <v>1958648</v>
      </c>
      <c r="B127">
        <v>1</v>
      </c>
      <c r="C127" t="s">
        <v>76</v>
      </c>
      <c r="D127" t="s">
        <v>84</v>
      </c>
      <c r="E127" t="s">
        <v>134</v>
      </c>
      <c r="F127" t="s">
        <v>536</v>
      </c>
      <c r="G127" t="s">
        <v>136</v>
      </c>
      <c r="H127" t="s">
        <v>46</v>
      </c>
      <c r="I127" t="s">
        <v>129</v>
      </c>
      <c r="J127" t="s">
        <v>130</v>
      </c>
      <c r="K127" t="s">
        <v>131</v>
      </c>
      <c r="L127" t="s">
        <v>537</v>
      </c>
      <c r="M127" t="s">
        <v>538</v>
      </c>
      <c r="N127">
        <v>2.5930555549999998</v>
      </c>
      <c r="O127">
        <v>0</v>
      </c>
      <c r="P127">
        <v>1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2.5930559999999998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1958646</v>
      </c>
      <c r="B128">
        <v>1</v>
      </c>
      <c r="C128" t="s">
        <v>76</v>
      </c>
      <c r="D128" t="s">
        <v>89</v>
      </c>
      <c r="E128" t="s">
        <v>182</v>
      </c>
      <c r="F128" t="s">
        <v>539</v>
      </c>
      <c r="G128" t="s">
        <v>144</v>
      </c>
      <c r="H128" t="s">
        <v>46</v>
      </c>
      <c r="I128" t="s">
        <v>129</v>
      </c>
      <c r="J128" t="s">
        <v>130</v>
      </c>
      <c r="K128" t="s">
        <v>131</v>
      </c>
      <c r="L128" t="s">
        <v>540</v>
      </c>
      <c r="M128" t="s">
        <v>541</v>
      </c>
      <c r="N128">
        <v>2.7680555550000001</v>
      </c>
      <c r="O128">
        <v>0</v>
      </c>
      <c r="P128">
        <v>4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11.072222</v>
      </c>
      <c r="W128">
        <v>0</v>
      </c>
      <c r="X128">
        <v>0</v>
      </c>
      <c r="Y128">
        <v>0</v>
      </c>
      <c r="Z128">
        <v>0</v>
      </c>
    </row>
    <row r="129" spans="1:26" x14ac:dyDescent="0.25">
      <c r="A129">
        <v>1958637</v>
      </c>
      <c r="B129">
        <v>1</v>
      </c>
      <c r="C129" t="s">
        <v>76</v>
      </c>
      <c r="D129" t="s">
        <v>80</v>
      </c>
      <c r="E129" t="s">
        <v>134</v>
      </c>
      <c r="F129" t="s">
        <v>542</v>
      </c>
      <c r="G129" t="s">
        <v>238</v>
      </c>
      <c r="H129" t="s">
        <v>46</v>
      </c>
      <c r="I129" t="s">
        <v>129</v>
      </c>
      <c r="J129" t="s">
        <v>130</v>
      </c>
      <c r="K129" t="s">
        <v>131</v>
      </c>
      <c r="L129" t="s">
        <v>543</v>
      </c>
      <c r="M129" t="s">
        <v>544</v>
      </c>
      <c r="N129">
        <v>0.75749999999999995</v>
      </c>
      <c r="O129">
        <v>0</v>
      </c>
      <c r="P129">
        <v>19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14.3925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1958641</v>
      </c>
      <c r="B130">
        <v>1</v>
      </c>
      <c r="C130" t="s">
        <v>76</v>
      </c>
      <c r="D130" t="s">
        <v>80</v>
      </c>
      <c r="E130" t="s">
        <v>171</v>
      </c>
      <c r="F130" t="s">
        <v>545</v>
      </c>
      <c r="G130" t="s">
        <v>250</v>
      </c>
      <c r="H130" t="s">
        <v>47</v>
      </c>
      <c r="I130" t="s">
        <v>129</v>
      </c>
      <c r="J130" t="s">
        <v>15</v>
      </c>
      <c r="K130" t="s">
        <v>131</v>
      </c>
      <c r="L130" t="s">
        <v>546</v>
      </c>
      <c r="M130" t="s">
        <v>547</v>
      </c>
      <c r="N130">
        <v>1.1669444440000001</v>
      </c>
      <c r="O130">
        <v>0</v>
      </c>
      <c r="P130">
        <v>3740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4364.3722209999996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1958647</v>
      </c>
      <c r="B131">
        <v>1</v>
      </c>
      <c r="C131" t="s">
        <v>77</v>
      </c>
      <c r="D131" t="s">
        <v>109</v>
      </c>
      <c r="E131" t="s">
        <v>134</v>
      </c>
      <c r="F131" t="s">
        <v>548</v>
      </c>
      <c r="G131" t="s">
        <v>136</v>
      </c>
      <c r="H131" t="s">
        <v>46</v>
      </c>
      <c r="I131" t="s">
        <v>129</v>
      </c>
      <c r="J131" t="s">
        <v>130</v>
      </c>
      <c r="K131" t="s">
        <v>131</v>
      </c>
      <c r="L131" t="s">
        <v>549</v>
      </c>
      <c r="M131" t="s">
        <v>550</v>
      </c>
      <c r="N131">
        <v>1.805833333</v>
      </c>
      <c r="O131">
        <v>0</v>
      </c>
      <c r="P131">
        <v>3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5.4175000000000004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1958636</v>
      </c>
      <c r="B132">
        <v>1</v>
      </c>
      <c r="C132" t="s">
        <v>76</v>
      </c>
      <c r="D132" t="s">
        <v>89</v>
      </c>
      <c r="E132" t="s">
        <v>161</v>
      </c>
      <c r="F132" t="s">
        <v>551</v>
      </c>
      <c r="G132" t="s">
        <v>242</v>
      </c>
      <c r="H132" t="s">
        <v>47</v>
      </c>
      <c r="I132" t="s">
        <v>129</v>
      </c>
      <c r="J132" t="s">
        <v>130</v>
      </c>
      <c r="K132" t="s">
        <v>131</v>
      </c>
      <c r="L132" t="s">
        <v>552</v>
      </c>
      <c r="M132" t="s">
        <v>553</v>
      </c>
      <c r="N132">
        <v>0.65333333299999996</v>
      </c>
      <c r="O132">
        <v>0</v>
      </c>
      <c r="P132">
        <v>15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9.8000000000000007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1958642</v>
      </c>
      <c r="B133">
        <v>1</v>
      </c>
      <c r="C133" t="s">
        <v>77</v>
      </c>
      <c r="D133" t="s">
        <v>123</v>
      </c>
      <c r="E133" t="s">
        <v>161</v>
      </c>
      <c r="F133" t="s">
        <v>554</v>
      </c>
      <c r="G133" t="s">
        <v>163</v>
      </c>
      <c r="H133" t="s">
        <v>47</v>
      </c>
      <c r="I133" t="s">
        <v>257</v>
      </c>
      <c r="J133" t="s">
        <v>130</v>
      </c>
      <c r="K133" t="s">
        <v>131</v>
      </c>
      <c r="L133" t="s">
        <v>555</v>
      </c>
      <c r="M133" t="s">
        <v>556</v>
      </c>
      <c r="N133">
        <v>1.2500000000000001E-2</v>
      </c>
      <c r="O133">
        <v>107</v>
      </c>
      <c r="P133">
        <v>518</v>
      </c>
      <c r="Q133">
        <v>0</v>
      </c>
      <c r="R133">
        <v>0</v>
      </c>
      <c r="S133">
        <v>0</v>
      </c>
      <c r="T133">
        <v>0</v>
      </c>
      <c r="U133">
        <v>1.3374999999999999</v>
      </c>
      <c r="V133">
        <v>6.4749999999999996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1958649</v>
      </c>
      <c r="B134">
        <v>1</v>
      </c>
      <c r="C134" t="s">
        <v>76</v>
      </c>
      <c r="D134" t="s">
        <v>104</v>
      </c>
      <c r="E134" t="s">
        <v>134</v>
      </c>
      <c r="F134" t="s">
        <v>557</v>
      </c>
      <c r="G134" t="s">
        <v>136</v>
      </c>
      <c r="H134" t="s">
        <v>46</v>
      </c>
      <c r="I134" t="s">
        <v>129</v>
      </c>
      <c r="J134" t="s">
        <v>130</v>
      </c>
      <c r="K134" t="s">
        <v>131</v>
      </c>
      <c r="L134" t="s">
        <v>558</v>
      </c>
      <c r="M134" t="s">
        <v>559</v>
      </c>
      <c r="N134">
        <v>2.1666666659999998</v>
      </c>
      <c r="O134">
        <v>0</v>
      </c>
      <c r="P134">
        <v>0</v>
      </c>
      <c r="Q134">
        <v>0</v>
      </c>
      <c r="R134">
        <v>1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2.1666669999999999</v>
      </c>
      <c r="Y134">
        <v>0</v>
      </c>
      <c r="Z134">
        <v>0</v>
      </c>
    </row>
    <row r="135" spans="1:26" x14ac:dyDescent="0.25">
      <c r="A135">
        <v>1958644</v>
      </c>
      <c r="B135">
        <v>1</v>
      </c>
      <c r="C135" t="s">
        <v>77</v>
      </c>
      <c r="D135" t="s">
        <v>116</v>
      </c>
      <c r="E135" t="s">
        <v>161</v>
      </c>
      <c r="F135" t="s">
        <v>560</v>
      </c>
      <c r="G135" t="s">
        <v>163</v>
      </c>
      <c r="H135" t="s">
        <v>47</v>
      </c>
      <c r="I135" t="s">
        <v>257</v>
      </c>
      <c r="J135" t="s">
        <v>130</v>
      </c>
      <c r="K135" t="s">
        <v>131</v>
      </c>
      <c r="L135" t="s">
        <v>561</v>
      </c>
      <c r="M135" t="s">
        <v>562</v>
      </c>
      <c r="N135">
        <v>1.1666665999999999E-2</v>
      </c>
      <c r="O135">
        <v>90</v>
      </c>
      <c r="P135">
        <v>1157</v>
      </c>
      <c r="Q135">
        <v>0</v>
      </c>
      <c r="R135">
        <v>0</v>
      </c>
      <c r="S135">
        <v>0</v>
      </c>
      <c r="T135">
        <v>0</v>
      </c>
      <c r="U135">
        <v>1.05</v>
      </c>
      <c r="V135">
        <v>13.498333000000001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1958658</v>
      </c>
      <c r="B136">
        <v>1</v>
      </c>
      <c r="C136" t="s">
        <v>77</v>
      </c>
      <c r="D136" t="s">
        <v>123</v>
      </c>
      <c r="E136" t="s">
        <v>166</v>
      </c>
      <c r="F136" t="s">
        <v>563</v>
      </c>
      <c r="G136" t="s">
        <v>294</v>
      </c>
      <c r="H136" t="s">
        <v>46</v>
      </c>
      <c r="I136" t="s">
        <v>129</v>
      </c>
      <c r="J136" t="s">
        <v>130</v>
      </c>
      <c r="K136" t="s">
        <v>131</v>
      </c>
      <c r="L136" t="s">
        <v>564</v>
      </c>
      <c r="M136" t="s">
        <v>565</v>
      </c>
      <c r="N136">
        <v>4.693888888</v>
      </c>
      <c r="O136">
        <v>0</v>
      </c>
      <c r="P136">
        <v>3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14.081666999999999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1958655</v>
      </c>
      <c r="B137">
        <v>1</v>
      </c>
      <c r="C137" t="s">
        <v>76</v>
      </c>
      <c r="D137" t="s">
        <v>96</v>
      </c>
      <c r="E137" t="s">
        <v>166</v>
      </c>
      <c r="F137" t="s">
        <v>566</v>
      </c>
      <c r="G137" t="s">
        <v>250</v>
      </c>
      <c r="H137" t="s">
        <v>46</v>
      </c>
      <c r="I137" t="s">
        <v>129</v>
      </c>
      <c r="J137" t="s">
        <v>130</v>
      </c>
      <c r="K137" t="s">
        <v>131</v>
      </c>
      <c r="L137" t="s">
        <v>567</v>
      </c>
      <c r="M137" t="s">
        <v>568</v>
      </c>
      <c r="N137">
        <v>1.4622222220000001</v>
      </c>
      <c r="O137">
        <v>0</v>
      </c>
      <c r="P137">
        <v>155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226.64444399999999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1958650</v>
      </c>
      <c r="B138">
        <v>1</v>
      </c>
      <c r="C138" t="s">
        <v>76</v>
      </c>
      <c r="D138" t="s">
        <v>91</v>
      </c>
      <c r="E138" t="s">
        <v>126</v>
      </c>
      <c r="F138" t="s">
        <v>569</v>
      </c>
      <c r="G138" t="s">
        <v>128</v>
      </c>
      <c r="H138" t="s">
        <v>46</v>
      </c>
      <c r="I138" t="s">
        <v>129</v>
      </c>
      <c r="J138" t="s">
        <v>130</v>
      </c>
      <c r="K138" t="s">
        <v>131</v>
      </c>
      <c r="L138" t="s">
        <v>570</v>
      </c>
      <c r="M138" t="s">
        <v>571</v>
      </c>
      <c r="N138">
        <v>0.39277777699999999</v>
      </c>
      <c r="O138">
        <v>0</v>
      </c>
      <c r="P138">
        <v>0</v>
      </c>
      <c r="Q138">
        <v>0</v>
      </c>
      <c r="R138">
        <v>18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7.07</v>
      </c>
      <c r="Y138">
        <v>0</v>
      </c>
      <c r="Z138">
        <v>0</v>
      </c>
    </row>
    <row r="139" spans="1:26" x14ac:dyDescent="0.25">
      <c r="A139">
        <v>1958652</v>
      </c>
      <c r="B139">
        <v>1</v>
      </c>
      <c r="C139" t="s">
        <v>77</v>
      </c>
      <c r="D139" t="s">
        <v>108</v>
      </c>
      <c r="E139" t="s">
        <v>134</v>
      </c>
      <c r="F139" t="s">
        <v>572</v>
      </c>
      <c r="G139" t="s">
        <v>136</v>
      </c>
      <c r="H139" t="s">
        <v>46</v>
      </c>
      <c r="I139" t="s">
        <v>129</v>
      </c>
      <c r="J139" t="s">
        <v>130</v>
      </c>
      <c r="K139" t="s">
        <v>131</v>
      </c>
      <c r="L139" t="s">
        <v>573</v>
      </c>
      <c r="M139" t="s">
        <v>574</v>
      </c>
      <c r="N139">
        <v>2.1483333330000001</v>
      </c>
      <c r="O139">
        <v>0</v>
      </c>
      <c r="P139">
        <v>0</v>
      </c>
      <c r="Q139">
        <v>0</v>
      </c>
      <c r="R139">
        <v>1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2.148333</v>
      </c>
      <c r="Y139">
        <v>0</v>
      </c>
      <c r="Z139">
        <v>0</v>
      </c>
    </row>
    <row r="140" spans="1:26" x14ac:dyDescent="0.25">
      <c r="A140">
        <v>1958654</v>
      </c>
      <c r="B140">
        <v>1</v>
      </c>
      <c r="C140" t="s">
        <v>77</v>
      </c>
      <c r="D140" t="s">
        <v>108</v>
      </c>
      <c r="E140" t="s">
        <v>126</v>
      </c>
      <c r="F140" t="s">
        <v>575</v>
      </c>
      <c r="G140" t="s">
        <v>144</v>
      </c>
      <c r="H140" t="s">
        <v>46</v>
      </c>
      <c r="I140" t="s">
        <v>129</v>
      </c>
      <c r="J140" t="s">
        <v>130</v>
      </c>
      <c r="K140" t="s">
        <v>131</v>
      </c>
      <c r="L140" t="s">
        <v>576</v>
      </c>
      <c r="M140" t="s">
        <v>577</v>
      </c>
      <c r="N140">
        <v>1.1102777770000001</v>
      </c>
      <c r="O140">
        <v>0</v>
      </c>
      <c r="P140">
        <v>26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28.867222000000002</v>
      </c>
      <c r="W140">
        <v>0</v>
      </c>
      <c r="X140">
        <v>0</v>
      </c>
      <c r="Y140">
        <v>0</v>
      </c>
      <c r="Z140">
        <v>0</v>
      </c>
    </row>
    <row r="141" spans="1:26" x14ac:dyDescent="0.25">
      <c r="A141">
        <v>1958660</v>
      </c>
      <c r="B141">
        <v>1</v>
      </c>
      <c r="C141" t="s">
        <v>76</v>
      </c>
      <c r="D141" t="s">
        <v>89</v>
      </c>
      <c r="E141" t="s">
        <v>134</v>
      </c>
      <c r="F141" t="s">
        <v>578</v>
      </c>
      <c r="G141" t="s">
        <v>136</v>
      </c>
      <c r="H141" t="s">
        <v>46</v>
      </c>
      <c r="I141" t="s">
        <v>129</v>
      </c>
      <c r="J141" t="s">
        <v>130</v>
      </c>
      <c r="K141" t="s">
        <v>131</v>
      </c>
      <c r="L141" t="s">
        <v>579</v>
      </c>
      <c r="M141" t="s">
        <v>580</v>
      </c>
      <c r="N141">
        <v>3.1436111109999998</v>
      </c>
      <c r="O141">
        <v>0</v>
      </c>
      <c r="P141">
        <v>1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3.1436109999999999</v>
      </c>
      <c r="W141">
        <v>0</v>
      </c>
      <c r="X141">
        <v>0</v>
      </c>
      <c r="Y141">
        <v>0</v>
      </c>
      <c r="Z141">
        <v>0</v>
      </c>
    </row>
    <row r="142" spans="1:26" x14ac:dyDescent="0.25">
      <c r="A142">
        <v>1958656</v>
      </c>
      <c r="B142">
        <v>1</v>
      </c>
      <c r="C142" t="s">
        <v>77</v>
      </c>
      <c r="D142" t="s">
        <v>108</v>
      </c>
      <c r="E142" t="s">
        <v>182</v>
      </c>
      <c r="F142" t="s">
        <v>581</v>
      </c>
      <c r="G142" t="s">
        <v>144</v>
      </c>
      <c r="H142" t="s">
        <v>46</v>
      </c>
      <c r="I142" t="s">
        <v>129</v>
      </c>
      <c r="J142" t="s">
        <v>130</v>
      </c>
      <c r="K142" t="s">
        <v>131</v>
      </c>
      <c r="L142" t="s">
        <v>582</v>
      </c>
      <c r="M142" t="s">
        <v>583</v>
      </c>
      <c r="N142">
        <v>1.421944444</v>
      </c>
      <c r="O142">
        <v>0</v>
      </c>
      <c r="P142">
        <v>18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25.594999999999999</v>
      </c>
      <c r="W142">
        <v>0</v>
      </c>
      <c r="X142">
        <v>0</v>
      </c>
      <c r="Y142">
        <v>0</v>
      </c>
      <c r="Z142">
        <v>0</v>
      </c>
    </row>
    <row r="143" spans="1:26" x14ac:dyDescent="0.25">
      <c r="A143">
        <v>1958659</v>
      </c>
      <c r="B143">
        <v>1</v>
      </c>
      <c r="C143" t="s">
        <v>77</v>
      </c>
      <c r="D143" t="s">
        <v>108</v>
      </c>
      <c r="E143" t="s">
        <v>182</v>
      </c>
      <c r="F143" t="s">
        <v>584</v>
      </c>
      <c r="G143" t="s">
        <v>250</v>
      </c>
      <c r="H143" t="s">
        <v>46</v>
      </c>
      <c r="I143" t="s">
        <v>129</v>
      </c>
      <c r="J143" t="s">
        <v>130</v>
      </c>
      <c r="K143" t="s">
        <v>131</v>
      </c>
      <c r="L143" t="s">
        <v>585</v>
      </c>
      <c r="M143" t="s">
        <v>586</v>
      </c>
      <c r="N143">
        <v>1.3366666659999999</v>
      </c>
      <c r="O143">
        <v>0</v>
      </c>
      <c r="P143">
        <v>24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32.08</v>
      </c>
      <c r="W143">
        <v>0</v>
      </c>
      <c r="X143">
        <v>0</v>
      </c>
      <c r="Y143">
        <v>0</v>
      </c>
      <c r="Z143">
        <v>0</v>
      </c>
    </row>
    <row r="144" spans="1:26" x14ac:dyDescent="0.25">
      <c r="A144">
        <v>1958661</v>
      </c>
      <c r="B144">
        <v>1</v>
      </c>
      <c r="C144" t="s">
        <v>76</v>
      </c>
      <c r="D144" t="s">
        <v>89</v>
      </c>
      <c r="E144" t="s">
        <v>134</v>
      </c>
      <c r="F144" t="s">
        <v>587</v>
      </c>
      <c r="G144" t="s">
        <v>238</v>
      </c>
      <c r="H144" t="s">
        <v>46</v>
      </c>
      <c r="I144" t="s">
        <v>129</v>
      </c>
      <c r="J144" t="s">
        <v>130</v>
      </c>
      <c r="K144" t="s">
        <v>131</v>
      </c>
      <c r="L144" t="s">
        <v>588</v>
      </c>
      <c r="M144" t="s">
        <v>589</v>
      </c>
      <c r="N144">
        <v>0.94305555500000005</v>
      </c>
      <c r="O144">
        <v>0</v>
      </c>
      <c r="P144">
        <v>3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2.829167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1958662</v>
      </c>
      <c r="B145">
        <v>1</v>
      </c>
      <c r="C145" t="s">
        <v>77</v>
      </c>
      <c r="D145" t="s">
        <v>112</v>
      </c>
      <c r="E145" t="s">
        <v>182</v>
      </c>
      <c r="F145" t="s">
        <v>590</v>
      </c>
      <c r="G145" t="s">
        <v>144</v>
      </c>
      <c r="H145" t="s">
        <v>46</v>
      </c>
      <c r="I145" t="s">
        <v>129</v>
      </c>
      <c r="J145" t="s">
        <v>130</v>
      </c>
      <c r="K145" t="s">
        <v>131</v>
      </c>
      <c r="L145" t="s">
        <v>591</v>
      </c>
      <c r="M145" t="s">
        <v>592</v>
      </c>
      <c r="N145">
        <v>1.868333333</v>
      </c>
      <c r="O145">
        <v>0</v>
      </c>
      <c r="P145">
        <v>0</v>
      </c>
      <c r="Q145">
        <v>0</v>
      </c>
      <c r="R145">
        <v>17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31.761666999999999</v>
      </c>
      <c r="Y145">
        <v>0</v>
      </c>
      <c r="Z145">
        <v>0</v>
      </c>
    </row>
    <row r="146" spans="1:26" x14ac:dyDescent="0.25">
      <c r="A146">
        <v>1958669</v>
      </c>
      <c r="B146">
        <v>1</v>
      </c>
      <c r="C146" t="s">
        <v>77</v>
      </c>
      <c r="D146" t="s">
        <v>109</v>
      </c>
      <c r="E146" t="s">
        <v>182</v>
      </c>
      <c r="F146" t="s">
        <v>593</v>
      </c>
      <c r="G146" t="s">
        <v>144</v>
      </c>
      <c r="H146" t="s">
        <v>46</v>
      </c>
      <c r="I146" t="s">
        <v>129</v>
      </c>
      <c r="J146" t="s">
        <v>130</v>
      </c>
      <c r="K146" t="s">
        <v>131</v>
      </c>
      <c r="L146" t="s">
        <v>594</v>
      </c>
      <c r="M146" t="s">
        <v>595</v>
      </c>
      <c r="N146">
        <v>1.4516666659999999</v>
      </c>
      <c r="O146">
        <v>0</v>
      </c>
      <c r="P146">
        <v>2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2.9033329999999999</v>
      </c>
      <c r="W146">
        <v>0</v>
      </c>
      <c r="X146">
        <v>0</v>
      </c>
      <c r="Y146">
        <v>0</v>
      </c>
      <c r="Z146">
        <v>0</v>
      </c>
    </row>
    <row r="147" spans="1:26" x14ac:dyDescent="0.25">
      <c r="A147">
        <v>1958671</v>
      </c>
      <c r="B147">
        <v>1</v>
      </c>
      <c r="C147" t="s">
        <v>76</v>
      </c>
      <c r="D147" t="s">
        <v>104</v>
      </c>
      <c r="E147" t="s">
        <v>134</v>
      </c>
      <c r="F147" t="s">
        <v>596</v>
      </c>
      <c r="G147" t="s">
        <v>136</v>
      </c>
      <c r="H147" t="s">
        <v>46</v>
      </c>
      <c r="I147" t="s">
        <v>129</v>
      </c>
      <c r="J147" t="s">
        <v>130</v>
      </c>
      <c r="K147" t="s">
        <v>131</v>
      </c>
      <c r="L147" t="s">
        <v>597</v>
      </c>
      <c r="M147" t="s">
        <v>598</v>
      </c>
      <c r="N147">
        <v>0.82972222200000001</v>
      </c>
      <c r="O147">
        <v>0</v>
      </c>
      <c r="P147">
        <v>0</v>
      </c>
      <c r="Q147">
        <v>0</v>
      </c>
      <c r="R147">
        <v>2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1.6594439999999999</v>
      </c>
      <c r="Y147">
        <v>0</v>
      </c>
      <c r="Z147">
        <v>0</v>
      </c>
    </row>
    <row r="148" spans="1:26" x14ac:dyDescent="0.25">
      <c r="A148">
        <v>1958680</v>
      </c>
      <c r="B148">
        <v>1</v>
      </c>
      <c r="C148" t="s">
        <v>77</v>
      </c>
      <c r="D148" t="s">
        <v>114</v>
      </c>
      <c r="E148" t="s">
        <v>182</v>
      </c>
      <c r="F148" t="s">
        <v>599</v>
      </c>
      <c r="G148" t="s">
        <v>144</v>
      </c>
      <c r="H148" t="s">
        <v>46</v>
      </c>
      <c r="I148" t="s">
        <v>129</v>
      </c>
      <c r="J148" t="s">
        <v>130</v>
      </c>
      <c r="K148" t="s">
        <v>131</v>
      </c>
      <c r="L148" t="s">
        <v>600</v>
      </c>
      <c r="M148" t="s">
        <v>601</v>
      </c>
      <c r="N148">
        <v>3.948611111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27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106.6125</v>
      </c>
    </row>
    <row r="149" spans="1:26" x14ac:dyDescent="0.25">
      <c r="A149">
        <v>1958674</v>
      </c>
      <c r="B149">
        <v>1</v>
      </c>
      <c r="C149" t="s">
        <v>76</v>
      </c>
      <c r="D149" t="s">
        <v>89</v>
      </c>
      <c r="E149" t="s">
        <v>171</v>
      </c>
      <c r="F149" t="s">
        <v>602</v>
      </c>
      <c r="G149" t="s">
        <v>163</v>
      </c>
      <c r="H149" t="s">
        <v>47</v>
      </c>
      <c r="I149" t="s">
        <v>129</v>
      </c>
      <c r="J149" t="s">
        <v>130</v>
      </c>
      <c r="K149" t="s">
        <v>131</v>
      </c>
      <c r="L149" t="s">
        <v>603</v>
      </c>
      <c r="M149" t="s">
        <v>604</v>
      </c>
      <c r="N149">
        <v>0.37805555499999999</v>
      </c>
      <c r="O149">
        <v>0</v>
      </c>
      <c r="P149">
        <v>0</v>
      </c>
      <c r="Q149">
        <v>0</v>
      </c>
      <c r="R149">
        <v>2</v>
      </c>
      <c r="S149">
        <v>2</v>
      </c>
      <c r="T149">
        <v>1020</v>
      </c>
      <c r="U149">
        <v>0</v>
      </c>
      <c r="V149">
        <v>0</v>
      </c>
      <c r="W149">
        <v>0</v>
      </c>
      <c r="X149">
        <v>0.75611099999999998</v>
      </c>
      <c r="Y149">
        <v>0.75611099999999998</v>
      </c>
      <c r="Z149">
        <v>385.61666600000001</v>
      </c>
    </row>
    <row r="150" spans="1:26" x14ac:dyDescent="0.25">
      <c r="A150">
        <v>1958675</v>
      </c>
      <c r="B150">
        <v>1</v>
      </c>
      <c r="C150" t="s">
        <v>76</v>
      </c>
      <c r="D150" t="s">
        <v>101</v>
      </c>
      <c r="E150" t="s">
        <v>171</v>
      </c>
      <c r="F150" t="s">
        <v>605</v>
      </c>
      <c r="G150" t="s">
        <v>163</v>
      </c>
      <c r="H150" t="s">
        <v>47</v>
      </c>
      <c r="I150" t="s">
        <v>129</v>
      </c>
      <c r="J150" t="s">
        <v>130</v>
      </c>
      <c r="K150" t="s">
        <v>131</v>
      </c>
      <c r="L150" t="s">
        <v>606</v>
      </c>
      <c r="M150" t="s">
        <v>607</v>
      </c>
      <c r="N150">
        <v>0.128611111</v>
      </c>
      <c r="O150">
        <v>132</v>
      </c>
      <c r="P150">
        <v>30397</v>
      </c>
      <c r="Q150">
        <v>0</v>
      </c>
      <c r="R150">
        <v>0</v>
      </c>
      <c r="S150">
        <v>0</v>
      </c>
      <c r="T150">
        <v>0</v>
      </c>
      <c r="U150">
        <v>16.976666999999999</v>
      </c>
      <c r="V150">
        <v>3909.3919409999999</v>
      </c>
      <c r="W150">
        <v>0</v>
      </c>
      <c r="X150">
        <v>0</v>
      </c>
      <c r="Y150">
        <v>0</v>
      </c>
      <c r="Z150">
        <v>0</v>
      </c>
    </row>
    <row r="151" spans="1:26" x14ac:dyDescent="0.25">
      <c r="A151">
        <v>1958679</v>
      </c>
      <c r="B151">
        <v>1</v>
      </c>
      <c r="C151" t="s">
        <v>77</v>
      </c>
      <c r="D151" t="s">
        <v>119</v>
      </c>
      <c r="E151" t="s">
        <v>182</v>
      </c>
      <c r="F151" t="s">
        <v>608</v>
      </c>
      <c r="G151" t="s">
        <v>144</v>
      </c>
      <c r="H151" t="s">
        <v>46</v>
      </c>
      <c r="I151" t="s">
        <v>129</v>
      </c>
      <c r="J151" t="s">
        <v>130</v>
      </c>
      <c r="K151" t="s">
        <v>131</v>
      </c>
      <c r="L151" t="s">
        <v>609</v>
      </c>
      <c r="M151" t="s">
        <v>610</v>
      </c>
      <c r="N151">
        <v>2.7275</v>
      </c>
      <c r="O151">
        <v>0</v>
      </c>
      <c r="P151">
        <v>126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343.66500000000002</v>
      </c>
      <c r="W151">
        <v>0</v>
      </c>
      <c r="X151">
        <v>0</v>
      </c>
      <c r="Y151">
        <v>0</v>
      </c>
      <c r="Z151">
        <v>0</v>
      </c>
    </row>
    <row r="152" spans="1:26" x14ac:dyDescent="0.25">
      <c r="A152">
        <v>1958682</v>
      </c>
      <c r="B152">
        <v>1</v>
      </c>
      <c r="C152" t="s">
        <v>76</v>
      </c>
      <c r="D152" t="s">
        <v>91</v>
      </c>
      <c r="E152" t="s">
        <v>182</v>
      </c>
      <c r="F152" t="s">
        <v>611</v>
      </c>
      <c r="G152" t="s">
        <v>389</v>
      </c>
      <c r="H152" t="s">
        <v>46</v>
      </c>
      <c r="I152" t="s">
        <v>129</v>
      </c>
      <c r="J152" t="s">
        <v>130</v>
      </c>
      <c r="K152" t="s">
        <v>131</v>
      </c>
      <c r="L152" t="s">
        <v>612</v>
      </c>
      <c r="M152" t="s">
        <v>613</v>
      </c>
      <c r="N152">
        <v>1.036944444</v>
      </c>
      <c r="O152">
        <v>0</v>
      </c>
      <c r="P152">
        <v>147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152.43083300000001</v>
      </c>
      <c r="W152">
        <v>0</v>
      </c>
      <c r="X152">
        <v>0</v>
      </c>
      <c r="Y152">
        <v>0</v>
      </c>
      <c r="Z152">
        <v>0</v>
      </c>
    </row>
    <row r="153" spans="1:26" x14ac:dyDescent="0.25">
      <c r="A153">
        <v>1958676</v>
      </c>
      <c r="B153">
        <v>1</v>
      </c>
      <c r="C153" t="s">
        <v>76</v>
      </c>
      <c r="D153" t="s">
        <v>80</v>
      </c>
      <c r="E153" t="s">
        <v>161</v>
      </c>
      <c r="F153" t="s">
        <v>614</v>
      </c>
      <c r="G153" t="s">
        <v>250</v>
      </c>
      <c r="H153" t="s">
        <v>47</v>
      </c>
      <c r="I153" t="s">
        <v>129</v>
      </c>
      <c r="J153" t="s">
        <v>15</v>
      </c>
      <c r="K153" t="s">
        <v>131</v>
      </c>
      <c r="L153" t="s">
        <v>615</v>
      </c>
      <c r="M153" t="s">
        <v>616</v>
      </c>
      <c r="N153">
        <v>0.93666666600000004</v>
      </c>
      <c r="O153">
        <v>0</v>
      </c>
      <c r="P153">
        <v>115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107.716667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1958678</v>
      </c>
      <c r="B154">
        <v>1</v>
      </c>
      <c r="C154" t="s">
        <v>76</v>
      </c>
      <c r="D154" t="s">
        <v>78</v>
      </c>
      <c r="E154" t="s">
        <v>134</v>
      </c>
      <c r="F154" t="s">
        <v>617</v>
      </c>
      <c r="G154" t="s">
        <v>238</v>
      </c>
      <c r="H154" t="s">
        <v>46</v>
      </c>
      <c r="I154" t="s">
        <v>129</v>
      </c>
      <c r="J154" t="s">
        <v>130</v>
      </c>
      <c r="K154" t="s">
        <v>131</v>
      </c>
      <c r="L154" t="s">
        <v>618</v>
      </c>
      <c r="M154" t="s">
        <v>619</v>
      </c>
      <c r="N154">
        <v>1.04</v>
      </c>
      <c r="O154">
        <v>0</v>
      </c>
      <c r="P154">
        <v>2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2.08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1958684</v>
      </c>
      <c r="B155">
        <v>1</v>
      </c>
      <c r="C155" t="s">
        <v>76</v>
      </c>
      <c r="D155" t="s">
        <v>89</v>
      </c>
      <c r="E155" t="s">
        <v>161</v>
      </c>
      <c r="F155" t="s">
        <v>620</v>
      </c>
      <c r="G155" t="s">
        <v>163</v>
      </c>
      <c r="H155" t="s">
        <v>47</v>
      </c>
      <c r="I155" t="s">
        <v>129</v>
      </c>
      <c r="J155" t="s">
        <v>130</v>
      </c>
      <c r="K155" t="s">
        <v>131</v>
      </c>
      <c r="L155" t="s">
        <v>621</v>
      </c>
      <c r="M155" t="s">
        <v>622</v>
      </c>
      <c r="N155">
        <v>0.55000000000000004</v>
      </c>
      <c r="O155">
        <v>3</v>
      </c>
      <c r="P155">
        <v>4545</v>
      </c>
      <c r="Q155">
        <v>0</v>
      </c>
      <c r="R155">
        <v>0</v>
      </c>
      <c r="S155">
        <v>0</v>
      </c>
      <c r="T155">
        <v>0</v>
      </c>
      <c r="U155">
        <v>1.65</v>
      </c>
      <c r="V155">
        <v>2499.75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1958688</v>
      </c>
      <c r="B156">
        <v>1</v>
      </c>
      <c r="C156" t="s">
        <v>76</v>
      </c>
      <c r="D156" t="s">
        <v>103</v>
      </c>
      <c r="E156" t="s">
        <v>134</v>
      </c>
      <c r="F156" t="s">
        <v>623</v>
      </c>
      <c r="G156" t="s">
        <v>250</v>
      </c>
      <c r="H156" t="s">
        <v>46</v>
      </c>
      <c r="I156" t="s">
        <v>129</v>
      </c>
      <c r="J156" t="s">
        <v>130</v>
      </c>
      <c r="K156" t="s">
        <v>131</v>
      </c>
      <c r="L156" t="s">
        <v>624</v>
      </c>
      <c r="M156" t="s">
        <v>625</v>
      </c>
      <c r="N156">
        <v>1.6244444440000001</v>
      </c>
      <c r="O156">
        <v>0</v>
      </c>
      <c r="P156">
        <v>0</v>
      </c>
      <c r="Q156">
        <v>0</v>
      </c>
      <c r="R156">
        <v>16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25.991111</v>
      </c>
      <c r="Y156">
        <v>0</v>
      </c>
      <c r="Z156">
        <v>0</v>
      </c>
    </row>
    <row r="157" spans="1:26" x14ac:dyDescent="0.25">
      <c r="A157">
        <v>1958697</v>
      </c>
      <c r="B157">
        <v>1</v>
      </c>
      <c r="C157" t="s">
        <v>77</v>
      </c>
      <c r="D157" t="s">
        <v>118</v>
      </c>
      <c r="E157" t="s">
        <v>182</v>
      </c>
      <c r="F157" t="s">
        <v>626</v>
      </c>
      <c r="G157" t="s">
        <v>144</v>
      </c>
      <c r="H157" t="s">
        <v>46</v>
      </c>
      <c r="I157" t="s">
        <v>129</v>
      </c>
      <c r="J157" t="s">
        <v>130</v>
      </c>
      <c r="K157" t="s">
        <v>131</v>
      </c>
      <c r="L157" t="s">
        <v>627</v>
      </c>
      <c r="M157" t="s">
        <v>628</v>
      </c>
      <c r="N157">
        <v>2.2561111110000001</v>
      </c>
      <c r="O157">
        <v>0</v>
      </c>
      <c r="P157">
        <v>58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130.854444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1958691</v>
      </c>
      <c r="B158">
        <v>1</v>
      </c>
      <c r="C158" t="s">
        <v>77</v>
      </c>
      <c r="D158" t="s">
        <v>114</v>
      </c>
      <c r="E158" t="s">
        <v>182</v>
      </c>
      <c r="F158" t="s">
        <v>629</v>
      </c>
      <c r="G158" t="s">
        <v>144</v>
      </c>
      <c r="H158" t="s">
        <v>46</v>
      </c>
      <c r="I158" t="s">
        <v>129</v>
      </c>
      <c r="J158" t="s">
        <v>130</v>
      </c>
      <c r="K158" t="s">
        <v>131</v>
      </c>
      <c r="L158" t="s">
        <v>630</v>
      </c>
      <c r="M158" t="s">
        <v>631</v>
      </c>
      <c r="N158">
        <v>0.81083333300000004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39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31.622499999999999</v>
      </c>
    </row>
    <row r="159" spans="1:26" x14ac:dyDescent="0.25">
      <c r="A159">
        <v>1958695</v>
      </c>
      <c r="B159">
        <v>1</v>
      </c>
      <c r="C159" t="s">
        <v>77</v>
      </c>
      <c r="D159" t="s">
        <v>123</v>
      </c>
      <c r="E159" t="s">
        <v>134</v>
      </c>
      <c r="F159" t="s">
        <v>632</v>
      </c>
      <c r="G159" t="s">
        <v>136</v>
      </c>
      <c r="H159" t="s">
        <v>46</v>
      </c>
      <c r="I159" t="s">
        <v>129</v>
      </c>
      <c r="J159" t="s">
        <v>130</v>
      </c>
      <c r="K159" t="s">
        <v>131</v>
      </c>
      <c r="L159" t="s">
        <v>633</v>
      </c>
      <c r="M159" t="s">
        <v>634</v>
      </c>
      <c r="N159">
        <v>1.600833333</v>
      </c>
      <c r="O159">
        <v>0</v>
      </c>
      <c r="P159">
        <v>3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4.8025000000000002</v>
      </c>
      <c r="W159">
        <v>0</v>
      </c>
      <c r="X159">
        <v>0</v>
      </c>
      <c r="Y159">
        <v>0</v>
      </c>
      <c r="Z159">
        <v>0</v>
      </c>
    </row>
    <row r="160" spans="1:26" x14ac:dyDescent="0.25">
      <c r="A160">
        <v>1958698</v>
      </c>
      <c r="B160">
        <v>1</v>
      </c>
      <c r="C160" t="s">
        <v>76</v>
      </c>
      <c r="D160" t="s">
        <v>103</v>
      </c>
      <c r="E160" t="s">
        <v>182</v>
      </c>
      <c r="F160" t="s">
        <v>635</v>
      </c>
      <c r="G160" t="s">
        <v>128</v>
      </c>
      <c r="H160" t="s">
        <v>46</v>
      </c>
      <c r="I160" t="s">
        <v>129</v>
      </c>
      <c r="J160" t="s">
        <v>130</v>
      </c>
      <c r="K160" t="s">
        <v>131</v>
      </c>
      <c r="L160" t="s">
        <v>636</v>
      </c>
      <c r="M160" t="s">
        <v>637</v>
      </c>
      <c r="N160">
        <v>1.690833333</v>
      </c>
      <c r="O160">
        <v>0</v>
      </c>
      <c r="P160">
        <v>0</v>
      </c>
      <c r="Q160">
        <v>0</v>
      </c>
      <c r="R160">
        <v>132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223.19</v>
      </c>
      <c r="Y160">
        <v>0</v>
      </c>
      <c r="Z160">
        <v>0</v>
      </c>
    </row>
    <row r="161" spans="1:26" x14ac:dyDescent="0.25">
      <c r="A161">
        <v>1958702</v>
      </c>
      <c r="B161">
        <v>1</v>
      </c>
      <c r="C161" t="s">
        <v>76</v>
      </c>
      <c r="D161" t="s">
        <v>101</v>
      </c>
      <c r="E161" t="s">
        <v>171</v>
      </c>
      <c r="F161" t="s">
        <v>638</v>
      </c>
      <c r="G161" t="s">
        <v>163</v>
      </c>
      <c r="H161" t="s">
        <v>47</v>
      </c>
      <c r="I161" t="s">
        <v>129</v>
      </c>
      <c r="J161" t="s">
        <v>130</v>
      </c>
      <c r="K161" t="s">
        <v>131</v>
      </c>
      <c r="L161" t="s">
        <v>639</v>
      </c>
      <c r="M161" t="s">
        <v>640</v>
      </c>
      <c r="N161">
        <v>2.2797222220000002</v>
      </c>
      <c r="O161">
        <v>2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4.5594440000000001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1958700</v>
      </c>
      <c r="B162">
        <v>1</v>
      </c>
      <c r="C162" t="s">
        <v>76</v>
      </c>
      <c r="D162" t="s">
        <v>99</v>
      </c>
      <c r="E162" t="s">
        <v>134</v>
      </c>
      <c r="F162" t="s">
        <v>641</v>
      </c>
      <c r="G162" t="s">
        <v>238</v>
      </c>
      <c r="H162" t="s">
        <v>46</v>
      </c>
      <c r="I162" t="s">
        <v>129</v>
      </c>
      <c r="J162" t="s">
        <v>130</v>
      </c>
      <c r="K162" t="s">
        <v>131</v>
      </c>
      <c r="L162" t="s">
        <v>642</v>
      </c>
      <c r="M162" t="s">
        <v>643</v>
      </c>
      <c r="N162">
        <v>0.87055555500000004</v>
      </c>
      <c r="O162">
        <v>0</v>
      </c>
      <c r="P162">
        <v>3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2.6116670000000002</v>
      </c>
      <c r="W162">
        <v>0</v>
      </c>
      <c r="X162">
        <v>0</v>
      </c>
      <c r="Y162">
        <v>0</v>
      </c>
      <c r="Z162">
        <v>0</v>
      </c>
    </row>
    <row r="163" spans="1:26" x14ac:dyDescent="0.25">
      <c r="A163">
        <v>1958706</v>
      </c>
      <c r="B163">
        <v>1</v>
      </c>
      <c r="C163" t="s">
        <v>77</v>
      </c>
      <c r="D163" t="s">
        <v>108</v>
      </c>
      <c r="E163" t="s">
        <v>134</v>
      </c>
      <c r="F163" t="s">
        <v>644</v>
      </c>
      <c r="G163" t="s">
        <v>136</v>
      </c>
      <c r="H163" t="s">
        <v>46</v>
      </c>
      <c r="I163" t="s">
        <v>129</v>
      </c>
      <c r="J163" t="s">
        <v>130</v>
      </c>
      <c r="K163" t="s">
        <v>131</v>
      </c>
      <c r="L163" t="s">
        <v>645</v>
      </c>
      <c r="M163" t="s">
        <v>646</v>
      </c>
      <c r="N163">
        <v>1.4422222220000001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1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1.4422219999999999</v>
      </c>
    </row>
    <row r="164" spans="1:26" x14ac:dyDescent="0.25">
      <c r="A164">
        <v>1958710</v>
      </c>
      <c r="B164">
        <v>1</v>
      </c>
      <c r="C164" t="s">
        <v>77</v>
      </c>
      <c r="D164" t="s">
        <v>114</v>
      </c>
      <c r="E164" t="s">
        <v>182</v>
      </c>
      <c r="F164" t="s">
        <v>647</v>
      </c>
      <c r="G164" t="s">
        <v>144</v>
      </c>
      <c r="H164" t="s">
        <v>46</v>
      </c>
      <c r="I164" t="s">
        <v>129</v>
      </c>
      <c r="J164" t="s">
        <v>130</v>
      </c>
      <c r="K164" t="s">
        <v>131</v>
      </c>
      <c r="L164" t="s">
        <v>648</v>
      </c>
      <c r="M164" t="s">
        <v>649</v>
      </c>
      <c r="N164">
        <v>1.7397222219999999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4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6.9588890000000001</v>
      </c>
    </row>
    <row r="165" spans="1:26" x14ac:dyDescent="0.25">
      <c r="A165">
        <v>1958712</v>
      </c>
      <c r="B165">
        <v>1</v>
      </c>
      <c r="C165" t="s">
        <v>77</v>
      </c>
      <c r="D165" t="s">
        <v>117</v>
      </c>
      <c r="E165" t="s">
        <v>182</v>
      </c>
      <c r="F165" t="s">
        <v>650</v>
      </c>
      <c r="G165" t="s">
        <v>144</v>
      </c>
      <c r="H165" t="s">
        <v>46</v>
      </c>
      <c r="I165" t="s">
        <v>129</v>
      </c>
      <c r="J165" t="s">
        <v>130</v>
      </c>
      <c r="K165" t="s">
        <v>131</v>
      </c>
      <c r="L165" t="s">
        <v>651</v>
      </c>
      <c r="M165" t="s">
        <v>652</v>
      </c>
      <c r="N165">
        <v>2.6563888879999999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8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21.251111000000002</v>
      </c>
    </row>
    <row r="166" spans="1:26" x14ac:dyDescent="0.25">
      <c r="A166">
        <v>1958722</v>
      </c>
      <c r="B166">
        <v>1</v>
      </c>
      <c r="C166" t="s">
        <v>77</v>
      </c>
      <c r="D166" t="s">
        <v>123</v>
      </c>
      <c r="E166" t="s">
        <v>134</v>
      </c>
      <c r="F166" t="s">
        <v>653</v>
      </c>
      <c r="G166" t="s">
        <v>238</v>
      </c>
      <c r="H166" t="s">
        <v>46</v>
      </c>
      <c r="I166" t="s">
        <v>129</v>
      </c>
      <c r="J166" t="s">
        <v>130</v>
      </c>
      <c r="K166" t="s">
        <v>131</v>
      </c>
      <c r="L166" t="s">
        <v>654</v>
      </c>
      <c r="M166" t="s">
        <v>655</v>
      </c>
      <c r="N166">
        <v>2.980555555</v>
      </c>
      <c r="O166">
        <v>0</v>
      </c>
      <c r="P166">
        <v>6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17.883333</v>
      </c>
      <c r="W166">
        <v>0</v>
      </c>
      <c r="X166">
        <v>0</v>
      </c>
      <c r="Y166">
        <v>0</v>
      </c>
      <c r="Z166">
        <v>0</v>
      </c>
    </row>
    <row r="167" spans="1:26" x14ac:dyDescent="0.25">
      <c r="A167">
        <v>1958708</v>
      </c>
      <c r="B167">
        <v>1</v>
      </c>
      <c r="C167" t="s">
        <v>77</v>
      </c>
      <c r="D167" t="s">
        <v>124</v>
      </c>
      <c r="E167" t="s">
        <v>166</v>
      </c>
      <c r="F167" t="s">
        <v>656</v>
      </c>
      <c r="G167" t="s">
        <v>657</v>
      </c>
      <c r="H167" t="s">
        <v>46</v>
      </c>
      <c r="I167" t="s">
        <v>129</v>
      </c>
      <c r="J167" t="s">
        <v>130</v>
      </c>
      <c r="K167" t="s">
        <v>131</v>
      </c>
      <c r="L167" t="s">
        <v>658</v>
      </c>
      <c r="M167" t="s">
        <v>659</v>
      </c>
      <c r="N167">
        <v>0.97527777699999996</v>
      </c>
      <c r="O167">
        <v>0</v>
      </c>
      <c r="P167">
        <v>159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155.06916699999999</v>
      </c>
      <c r="W167">
        <v>0</v>
      </c>
      <c r="X167">
        <v>0</v>
      </c>
      <c r="Y167">
        <v>0</v>
      </c>
      <c r="Z167">
        <v>0</v>
      </c>
    </row>
    <row r="168" spans="1:26" x14ac:dyDescent="0.25">
      <c r="A168">
        <v>1958713</v>
      </c>
      <c r="B168">
        <v>1</v>
      </c>
      <c r="C168" t="s">
        <v>76</v>
      </c>
      <c r="D168" t="s">
        <v>104</v>
      </c>
      <c r="E168" t="s">
        <v>182</v>
      </c>
      <c r="F168" t="s">
        <v>660</v>
      </c>
      <c r="G168" t="s">
        <v>144</v>
      </c>
      <c r="H168" t="s">
        <v>46</v>
      </c>
      <c r="I168" t="s">
        <v>129</v>
      </c>
      <c r="J168" t="s">
        <v>130</v>
      </c>
      <c r="K168" t="s">
        <v>131</v>
      </c>
      <c r="L168" t="s">
        <v>661</v>
      </c>
      <c r="M168" t="s">
        <v>662</v>
      </c>
      <c r="N168">
        <v>4.5041666659999997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6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27.024999999999999</v>
      </c>
    </row>
    <row r="169" spans="1:26" x14ac:dyDescent="0.25">
      <c r="A169">
        <v>1958711</v>
      </c>
      <c r="B169">
        <v>1</v>
      </c>
      <c r="C169" t="s">
        <v>76</v>
      </c>
      <c r="D169" t="s">
        <v>107</v>
      </c>
      <c r="E169" t="s">
        <v>126</v>
      </c>
      <c r="F169" t="s">
        <v>663</v>
      </c>
      <c r="G169" t="s">
        <v>452</v>
      </c>
      <c r="H169" t="s">
        <v>46</v>
      </c>
      <c r="I169" t="s">
        <v>129</v>
      </c>
      <c r="J169" t="s">
        <v>130</v>
      </c>
      <c r="K169" t="s">
        <v>131</v>
      </c>
      <c r="L169" t="s">
        <v>664</v>
      </c>
      <c r="M169" t="s">
        <v>665</v>
      </c>
      <c r="N169">
        <v>0.58611111100000002</v>
      </c>
      <c r="O169">
        <v>0</v>
      </c>
      <c r="P169">
        <v>158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92.605556000000007</v>
      </c>
      <c r="W169">
        <v>0</v>
      </c>
      <c r="X169">
        <v>0</v>
      </c>
      <c r="Y169">
        <v>0</v>
      </c>
      <c r="Z169">
        <v>0</v>
      </c>
    </row>
    <row r="170" spans="1:26" x14ac:dyDescent="0.25">
      <c r="A170">
        <v>1958717</v>
      </c>
      <c r="B170">
        <v>1</v>
      </c>
      <c r="C170" t="s">
        <v>76</v>
      </c>
      <c r="D170" t="s">
        <v>100</v>
      </c>
      <c r="E170" t="s">
        <v>134</v>
      </c>
      <c r="F170" t="s">
        <v>666</v>
      </c>
      <c r="G170" t="s">
        <v>140</v>
      </c>
      <c r="H170" t="s">
        <v>46</v>
      </c>
      <c r="I170" t="s">
        <v>129</v>
      </c>
      <c r="J170" t="s">
        <v>130</v>
      </c>
      <c r="K170" t="s">
        <v>131</v>
      </c>
      <c r="L170" t="s">
        <v>667</v>
      </c>
      <c r="M170" t="s">
        <v>668</v>
      </c>
      <c r="N170">
        <v>5.4413888879999996</v>
      </c>
      <c r="O170">
        <v>0</v>
      </c>
      <c r="P170">
        <v>3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16.324166999999999</v>
      </c>
      <c r="W170">
        <v>0</v>
      </c>
      <c r="X170">
        <v>0</v>
      </c>
      <c r="Y170">
        <v>0</v>
      </c>
      <c r="Z170">
        <v>0</v>
      </c>
    </row>
    <row r="171" spans="1:26" x14ac:dyDescent="0.25">
      <c r="A171">
        <v>1958714</v>
      </c>
      <c r="B171">
        <v>1</v>
      </c>
      <c r="C171" t="s">
        <v>76</v>
      </c>
      <c r="D171" t="s">
        <v>78</v>
      </c>
      <c r="E171" t="s">
        <v>182</v>
      </c>
      <c r="F171" t="s">
        <v>669</v>
      </c>
      <c r="G171" t="s">
        <v>389</v>
      </c>
      <c r="H171" t="s">
        <v>46</v>
      </c>
      <c r="I171" t="s">
        <v>129</v>
      </c>
      <c r="J171" t="s">
        <v>130</v>
      </c>
      <c r="K171" t="s">
        <v>131</v>
      </c>
      <c r="L171" t="s">
        <v>670</v>
      </c>
      <c r="M171" t="s">
        <v>671</v>
      </c>
      <c r="N171">
        <v>1.7575000000000001</v>
      </c>
      <c r="O171">
        <v>0</v>
      </c>
      <c r="P171">
        <v>150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263.625</v>
      </c>
      <c r="W171">
        <v>0</v>
      </c>
      <c r="X171">
        <v>0</v>
      </c>
      <c r="Y171">
        <v>0</v>
      </c>
      <c r="Z171">
        <v>0</v>
      </c>
    </row>
    <row r="172" spans="1:26" x14ac:dyDescent="0.25">
      <c r="A172">
        <v>1958716</v>
      </c>
      <c r="B172">
        <v>1</v>
      </c>
      <c r="C172" t="s">
        <v>77</v>
      </c>
      <c r="D172" t="s">
        <v>119</v>
      </c>
      <c r="E172" t="s">
        <v>134</v>
      </c>
      <c r="F172" t="s">
        <v>672</v>
      </c>
      <c r="G172" t="s">
        <v>128</v>
      </c>
      <c r="H172" t="s">
        <v>46</v>
      </c>
      <c r="I172" t="s">
        <v>129</v>
      </c>
      <c r="J172" t="s">
        <v>130</v>
      </c>
      <c r="K172" t="s">
        <v>131</v>
      </c>
      <c r="L172" t="s">
        <v>673</v>
      </c>
      <c r="M172" t="s">
        <v>674</v>
      </c>
      <c r="N172">
        <v>3.463055555</v>
      </c>
      <c r="O172">
        <v>0</v>
      </c>
      <c r="P172">
        <v>1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3.4630559999999999</v>
      </c>
      <c r="W172">
        <v>0</v>
      </c>
      <c r="X172">
        <v>0</v>
      </c>
      <c r="Y172">
        <v>0</v>
      </c>
      <c r="Z172">
        <v>0</v>
      </c>
    </row>
    <row r="173" spans="1:26" x14ac:dyDescent="0.25">
      <c r="A173">
        <v>1958721</v>
      </c>
      <c r="B173">
        <v>1</v>
      </c>
      <c r="C173" t="s">
        <v>76</v>
      </c>
      <c r="D173" t="s">
        <v>99</v>
      </c>
      <c r="E173" t="s">
        <v>182</v>
      </c>
      <c r="F173" t="s">
        <v>675</v>
      </c>
      <c r="G173" t="s">
        <v>405</v>
      </c>
      <c r="H173" t="s">
        <v>46</v>
      </c>
      <c r="I173" t="s">
        <v>129</v>
      </c>
      <c r="J173" t="s">
        <v>130</v>
      </c>
      <c r="K173" t="s">
        <v>131</v>
      </c>
      <c r="L173" t="s">
        <v>676</v>
      </c>
      <c r="M173" t="s">
        <v>677</v>
      </c>
      <c r="N173">
        <v>4.3347222219999999</v>
      </c>
      <c r="O173">
        <v>0</v>
      </c>
      <c r="P173">
        <v>34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147.38055600000001</v>
      </c>
      <c r="W173">
        <v>0</v>
      </c>
      <c r="X173">
        <v>0</v>
      </c>
      <c r="Y173">
        <v>0</v>
      </c>
      <c r="Z173">
        <v>0</v>
      </c>
    </row>
    <row r="174" spans="1:26" x14ac:dyDescent="0.25">
      <c r="A174">
        <v>1958719</v>
      </c>
      <c r="B174">
        <v>1</v>
      </c>
      <c r="C174" t="s">
        <v>76</v>
      </c>
      <c r="D174" t="s">
        <v>89</v>
      </c>
      <c r="E174" t="s">
        <v>134</v>
      </c>
      <c r="F174" t="s">
        <v>678</v>
      </c>
      <c r="G174" t="s">
        <v>136</v>
      </c>
      <c r="H174" t="s">
        <v>46</v>
      </c>
      <c r="I174" t="s">
        <v>129</v>
      </c>
      <c r="J174" t="s">
        <v>130</v>
      </c>
      <c r="K174" t="s">
        <v>131</v>
      </c>
      <c r="L174" t="s">
        <v>679</v>
      </c>
      <c r="M174" t="s">
        <v>680</v>
      </c>
      <c r="N174">
        <v>3.8250000000000002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1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3.8250000000000002</v>
      </c>
    </row>
    <row r="175" spans="1:26" x14ac:dyDescent="0.25">
      <c r="A175">
        <v>1958730</v>
      </c>
      <c r="B175">
        <v>1</v>
      </c>
      <c r="C175" t="s">
        <v>76</v>
      </c>
      <c r="D175" t="s">
        <v>101</v>
      </c>
      <c r="E175" t="s">
        <v>182</v>
      </c>
      <c r="F175" t="s">
        <v>430</v>
      </c>
      <c r="G175" t="s">
        <v>144</v>
      </c>
      <c r="H175" t="s">
        <v>46</v>
      </c>
      <c r="I175" t="s">
        <v>129</v>
      </c>
      <c r="J175" t="s">
        <v>130</v>
      </c>
      <c r="K175" t="s">
        <v>131</v>
      </c>
      <c r="L175" t="s">
        <v>681</v>
      </c>
      <c r="M175" t="s">
        <v>682</v>
      </c>
      <c r="N175">
        <v>1.8661111109999999</v>
      </c>
      <c r="O175">
        <v>0</v>
      </c>
      <c r="P175">
        <v>15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27.991667</v>
      </c>
      <c r="W175">
        <v>0</v>
      </c>
      <c r="X175">
        <v>0</v>
      </c>
      <c r="Y175">
        <v>0</v>
      </c>
      <c r="Z175">
        <v>0</v>
      </c>
    </row>
    <row r="176" spans="1:26" x14ac:dyDescent="0.25">
      <c r="A176">
        <v>1958723</v>
      </c>
      <c r="B176">
        <v>1</v>
      </c>
      <c r="C176" t="s">
        <v>76</v>
      </c>
      <c r="D176" t="s">
        <v>91</v>
      </c>
      <c r="E176" t="s">
        <v>161</v>
      </c>
      <c r="F176" t="s">
        <v>683</v>
      </c>
      <c r="G176" t="s">
        <v>341</v>
      </c>
      <c r="H176" t="s">
        <v>47</v>
      </c>
      <c r="I176" t="s">
        <v>129</v>
      </c>
      <c r="J176" t="s">
        <v>130</v>
      </c>
      <c r="K176" t="s">
        <v>131</v>
      </c>
      <c r="L176" t="s">
        <v>684</v>
      </c>
      <c r="M176" t="s">
        <v>685</v>
      </c>
      <c r="N176">
        <v>0.75277777700000004</v>
      </c>
      <c r="O176">
        <v>8</v>
      </c>
      <c r="P176">
        <v>184</v>
      </c>
      <c r="Q176">
        <v>0</v>
      </c>
      <c r="R176">
        <v>0</v>
      </c>
      <c r="S176">
        <v>0</v>
      </c>
      <c r="T176">
        <v>0</v>
      </c>
      <c r="U176">
        <v>6.0222220000000002</v>
      </c>
      <c r="V176">
        <v>138.511111</v>
      </c>
      <c r="W176">
        <v>0</v>
      </c>
      <c r="X176">
        <v>0</v>
      </c>
      <c r="Y176">
        <v>0</v>
      </c>
      <c r="Z176">
        <v>0</v>
      </c>
    </row>
    <row r="177" spans="1:26" x14ac:dyDescent="0.25">
      <c r="A177">
        <v>1958726</v>
      </c>
      <c r="B177">
        <v>1</v>
      </c>
      <c r="C177" t="s">
        <v>76</v>
      </c>
      <c r="D177" t="s">
        <v>106</v>
      </c>
      <c r="E177" t="s">
        <v>134</v>
      </c>
      <c r="F177" t="s">
        <v>515</v>
      </c>
      <c r="G177" t="s">
        <v>238</v>
      </c>
      <c r="H177" t="s">
        <v>46</v>
      </c>
      <c r="I177" t="s">
        <v>129</v>
      </c>
      <c r="J177" t="s">
        <v>130</v>
      </c>
      <c r="K177" t="s">
        <v>131</v>
      </c>
      <c r="L177" t="s">
        <v>686</v>
      </c>
      <c r="M177" t="s">
        <v>687</v>
      </c>
      <c r="N177">
        <v>0.82361111099999995</v>
      </c>
      <c r="O177">
        <v>0</v>
      </c>
      <c r="P177">
        <v>5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4.1180560000000002</v>
      </c>
      <c r="W177">
        <v>0</v>
      </c>
      <c r="X177">
        <v>0</v>
      </c>
      <c r="Y177">
        <v>0</v>
      </c>
      <c r="Z177">
        <v>0</v>
      </c>
    </row>
    <row r="178" spans="1:26" x14ac:dyDescent="0.25">
      <c r="A178">
        <v>1958729</v>
      </c>
      <c r="B178">
        <v>1</v>
      </c>
      <c r="C178" t="s">
        <v>76</v>
      </c>
      <c r="D178" t="s">
        <v>89</v>
      </c>
      <c r="E178" t="s">
        <v>171</v>
      </c>
      <c r="F178" t="s">
        <v>688</v>
      </c>
      <c r="G178" t="s">
        <v>163</v>
      </c>
      <c r="H178" t="s">
        <v>47</v>
      </c>
      <c r="I178" t="s">
        <v>129</v>
      </c>
      <c r="J178" t="s">
        <v>130</v>
      </c>
      <c r="K178" t="s">
        <v>131</v>
      </c>
      <c r="L178" t="s">
        <v>689</v>
      </c>
      <c r="M178" t="s">
        <v>690</v>
      </c>
      <c r="N178">
        <v>0.51166666599999999</v>
      </c>
      <c r="O178">
        <v>53</v>
      </c>
      <c r="P178">
        <v>216</v>
      </c>
      <c r="Q178">
        <v>0</v>
      </c>
      <c r="R178">
        <v>0</v>
      </c>
      <c r="S178">
        <v>0</v>
      </c>
      <c r="T178">
        <v>0</v>
      </c>
      <c r="U178">
        <v>27.118333</v>
      </c>
      <c r="V178">
        <v>110.52</v>
      </c>
      <c r="W178">
        <v>0</v>
      </c>
      <c r="X178">
        <v>0</v>
      </c>
      <c r="Y178">
        <v>0</v>
      </c>
      <c r="Z178">
        <v>0</v>
      </c>
    </row>
    <row r="179" spans="1:26" x14ac:dyDescent="0.25">
      <c r="A179">
        <v>1958731</v>
      </c>
      <c r="B179">
        <v>1</v>
      </c>
      <c r="C179" t="s">
        <v>76</v>
      </c>
      <c r="D179" t="s">
        <v>92</v>
      </c>
      <c r="E179" t="s">
        <v>134</v>
      </c>
      <c r="F179" t="s">
        <v>691</v>
      </c>
      <c r="G179" t="s">
        <v>136</v>
      </c>
      <c r="H179" t="s">
        <v>46</v>
      </c>
      <c r="I179" t="s">
        <v>129</v>
      </c>
      <c r="J179" t="s">
        <v>130</v>
      </c>
      <c r="K179" t="s">
        <v>131</v>
      </c>
      <c r="L179" t="s">
        <v>692</v>
      </c>
      <c r="M179" t="s">
        <v>693</v>
      </c>
      <c r="N179">
        <v>2.6669444439999999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1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2.666944</v>
      </c>
    </row>
    <row r="180" spans="1:26" x14ac:dyDescent="0.25">
      <c r="A180">
        <v>1958732</v>
      </c>
      <c r="B180">
        <v>1</v>
      </c>
      <c r="C180" t="s">
        <v>76</v>
      </c>
      <c r="D180" t="s">
        <v>104</v>
      </c>
      <c r="E180" t="s">
        <v>182</v>
      </c>
      <c r="F180" t="s">
        <v>694</v>
      </c>
      <c r="G180" t="s">
        <v>144</v>
      </c>
      <c r="H180" t="s">
        <v>46</v>
      </c>
      <c r="I180" t="s">
        <v>129</v>
      </c>
      <c r="J180" t="s">
        <v>130</v>
      </c>
      <c r="K180" t="s">
        <v>131</v>
      </c>
      <c r="L180" t="s">
        <v>695</v>
      </c>
      <c r="M180" t="s">
        <v>696</v>
      </c>
      <c r="N180">
        <v>0.67638888799999997</v>
      </c>
      <c r="O180">
        <v>0</v>
      </c>
      <c r="P180">
        <v>0</v>
      </c>
      <c r="Q180">
        <v>0</v>
      </c>
      <c r="R180">
        <v>1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0.67638900000000002</v>
      </c>
      <c r="Y180">
        <v>0</v>
      </c>
      <c r="Z180">
        <v>0</v>
      </c>
    </row>
    <row r="181" spans="1:26" x14ac:dyDescent="0.25">
      <c r="A181">
        <v>1958735</v>
      </c>
      <c r="B181">
        <v>1</v>
      </c>
      <c r="C181" t="s">
        <v>77</v>
      </c>
      <c r="D181" t="s">
        <v>119</v>
      </c>
      <c r="E181" t="s">
        <v>134</v>
      </c>
      <c r="F181" t="s">
        <v>697</v>
      </c>
      <c r="G181" t="s">
        <v>136</v>
      </c>
      <c r="H181" t="s">
        <v>46</v>
      </c>
      <c r="I181" t="s">
        <v>129</v>
      </c>
      <c r="J181" t="s">
        <v>130</v>
      </c>
      <c r="K181" t="s">
        <v>131</v>
      </c>
      <c r="L181" t="s">
        <v>698</v>
      </c>
      <c r="M181" t="s">
        <v>699</v>
      </c>
      <c r="N181">
        <v>4.2050000000000001</v>
      </c>
      <c r="O181">
        <v>0</v>
      </c>
      <c r="P181">
        <v>2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8.41</v>
      </c>
      <c r="W181">
        <v>0</v>
      </c>
      <c r="X181">
        <v>0</v>
      </c>
      <c r="Y181">
        <v>0</v>
      </c>
      <c r="Z181">
        <v>0</v>
      </c>
    </row>
    <row r="182" spans="1:26" x14ac:dyDescent="0.25">
      <c r="A182">
        <v>1958734</v>
      </c>
      <c r="B182">
        <v>1</v>
      </c>
      <c r="C182" t="s">
        <v>76</v>
      </c>
      <c r="D182" t="s">
        <v>96</v>
      </c>
      <c r="E182" t="s">
        <v>126</v>
      </c>
      <c r="F182" t="s">
        <v>700</v>
      </c>
      <c r="G182" t="s">
        <v>452</v>
      </c>
      <c r="H182" t="s">
        <v>46</v>
      </c>
      <c r="I182" t="s">
        <v>129</v>
      </c>
      <c r="J182" t="s">
        <v>130</v>
      </c>
      <c r="K182" t="s">
        <v>131</v>
      </c>
      <c r="L182" t="s">
        <v>701</v>
      </c>
      <c r="M182" t="s">
        <v>702</v>
      </c>
      <c r="N182">
        <v>0.96888888799999995</v>
      </c>
      <c r="O182">
        <v>0</v>
      </c>
      <c r="P182">
        <v>63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61.04</v>
      </c>
      <c r="W182">
        <v>0</v>
      </c>
      <c r="X182">
        <v>0</v>
      </c>
      <c r="Y182">
        <v>0</v>
      </c>
      <c r="Z182">
        <v>0</v>
      </c>
    </row>
    <row r="183" spans="1:26" x14ac:dyDescent="0.25">
      <c r="A183">
        <v>1958733</v>
      </c>
      <c r="B183">
        <v>1</v>
      </c>
      <c r="C183" t="s">
        <v>77</v>
      </c>
      <c r="D183" t="s">
        <v>108</v>
      </c>
      <c r="E183" t="s">
        <v>134</v>
      </c>
      <c r="F183" t="s">
        <v>703</v>
      </c>
      <c r="G183" t="s">
        <v>136</v>
      </c>
      <c r="H183" t="s">
        <v>46</v>
      </c>
      <c r="I183" t="s">
        <v>129</v>
      </c>
      <c r="J183" t="s">
        <v>130</v>
      </c>
      <c r="K183" t="s">
        <v>131</v>
      </c>
      <c r="L183" t="s">
        <v>704</v>
      </c>
      <c r="M183" t="s">
        <v>705</v>
      </c>
      <c r="N183">
        <v>1.703333333</v>
      </c>
      <c r="O183">
        <v>0</v>
      </c>
      <c r="P183">
        <v>1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1.703333</v>
      </c>
      <c r="W183">
        <v>0</v>
      </c>
      <c r="X183">
        <v>0</v>
      </c>
      <c r="Y183">
        <v>0</v>
      </c>
      <c r="Z183">
        <v>0</v>
      </c>
    </row>
    <row r="184" spans="1:26" x14ac:dyDescent="0.25">
      <c r="A184">
        <v>1958736</v>
      </c>
      <c r="B184">
        <v>1</v>
      </c>
      <c r="C184" t="s">
        <v>76</v>
      </c>
      <c r="D184" t="s">
        <v>91</v>
      </c>
      <c r="E184" t="s">
        <v>161</v>
      </c>
      <c r="F184" t="s">
        <v>706</v>
      </c>
      <c r="G184" t="s">
        <v>341</v>
      </c>
      <c r="H184" t="s">
        <v>47</v>
      </c>
      <c r="I184" t="s">
        <v>129</v>
      </c>
      <c r="J184" t="s">
        <v>130</v>
      </c>
      <c r="K184" t="s">
        <v>131</v>
      </c>
      <c r="L184" t="s">
        <v>707</v>
      </c>
      <c r="M184" t="s">
        <v>708</v>
      </c>
      <c r="N184">
        <v>1.1658333329999999</v>
      </c>
      <c r="O184">
        <v>0</v>
      </c>
      <c r="P184">
        <v>78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90.935000000000002</v>
      </c>
      <c r="W184">
        <v>0</v>
      </c>
      <c r="X184">
        <v>0</v>
      </c>
      <c r="Y184">
        <v>0</v>
      </c>
      <c r="Z184">
        <v>0</v>
      </c>
    </row>
    <row r="185" spans="1:26" x14ac:dyDescent="0.25">
      <c r="A185">
        <v>1958746</v>
      </c>
      <c r="B185">
        <v>1</v>
      </c>
      <c r="C185" t="s">
        <v>77</v>
      </c>
      <c r="D185" t="s">
        <v>119</v>
      </c>
      <c r="E185" t="s">
        <v>134</v>
      </c>
      <c r="F185" t="s">
        <v>709</v>
      </c>
      <c r="G185" t="s">
        <v>136</v>
      </c>
      <c r="H185" t="s">
        <v>46</v>
      </c>
      <c r="I185" t="s">
        <v>129</v>
      </c>
      <c r="J185" t="s">
        <v>130</v>
      </c>
      <c r="K185" t="s">
        <v>131</v>
      </c>
      <c r="L185" t="s">
        <v>710</v>
      </c>
      <c r="M185" t="s">
        <v>711</v>
      </c>
      <c r="N185">
        <v>3.1627777770000001</v>
      </c>
      <c r="O185">
        <v>0</v>
      </c>
      <c r="P185">
        <v>2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6.3255559999999997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1958739</v>
      </c>
      <c r="B186">
        <v>1</v>
      </c>
      <c r="C186" t="s">
        <v>77</v>
      </c>
      <c r="D186" t="s">
        <v>114</v>
      </c>
      <c r="E186" t="s">
        <v>182</v>
      </c>
      <c r="F186" t="s">
        <v>629</v>
      </c>
      <c r="G186" t="s">
        <v>144</v>
      </c>
      <c r="H186" t="s">
        <v>46</v>
      </c>
      <c r="I186" t="s">
        <v>129</v>
      </c>
      <c r="J186" t="s">
        <v>130</v>
      </c>
      <c r="K186" t="s">
        <v>131</v>
      </c>
      <c r="L186" t="s">
        <v>712</v>
      </c>
      <c r="M186" t="s">
        <v>713</v>
      </c>
      <c r="N186">
        <v>0.71916666600000001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39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28.047499999999999</v>
      </c>
    </row>
    <row r="187" spans="1:26" x14ac:dyDescent="0.25">
      <c r="A187">
        <v>1958740</v>
      </c>
      <c r="B187">
        <v>1</v>
      </c>
      <c r="C187" t="s">
        <v>76</v>
      </c>
      <c r="D187" t="s">
        <v>94</v>
      </c>
      <c r="E187" t="s">
        <v>134</v>
      </c>
      <c r="F187" t="s">
        <v>714</v>
      </c>
      <c r="G187" t="s">
        <v>136</v>
      </c>
      <c r="H187" t="s">
        <v>46</v>
      </c>
      <c r="I187" t="s">
        <v>129</v>
      </c>
      <c r="J187" t="s">
        <v>130</v>
      </c>
      <c r="K187" t="s">
        <v>131</v>
      </c>
      <c r="L187" t="s">
        <v>715</v>
      </c>
      <c r="M187" t="s">
        <v>716</v>
      </c>
      <c r="N187">
        <v>1.6369444440000001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1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1.636944</v>
      </c>
    </row>
    <row r="188" spans="1:26" x14ac:dyDescent="0.25">
      <c r="A188">
        <v>1958738</v>
      </c>
      <c r="B188">
        <v>1</v>
      </c>
      <c r="C188" t="s">
        <v>77</v>
      </c>
      <c r="D188" t="s">
        <v>119</v>
      </c>
      <c r="E188" t="s">
        <v>161</v>
      </c>
      <c r="F188" t="s">
        <v>717</v>
      </c>
      <c r="G188" t="s">
        <v>242</v>
      </c>
      <c r="H188" t="s">
        <v>47</v>
      </c>
      <c r="I188" t="s">
        <v>129</v>
      </c>
      <c r="J188" t="s">
        <v>130</v>
      </c>
      <c r="K188" t="s">
        <v>131</v>
      </c>
      <c r="L188" t="s">
        <v>718</v>
      </c>
      <c r="M188" t="s">
        <v>719</v>
      </c>
      <c r="N188">
        <v>1.534166666</v>
      </c>
      <c r="O188">
        <v>0</v>
      </c>
      <c r="P188">
        <v>132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202.51</v>
      </c>
      <c r="W188">
        <v>0</v>
      </c>
      <c r="X188">
        <v>0</v>
      </c>
      <c r="Y188">
        <v>0</v>
      </c>
      <c r="Z188">
        <v>0</v>
      </c>
    </row>
    <row r="189" spans="1:26" x14ac:dyDescent="0.25">
      <c r="A189">
        <v>1958743</v>
      </c>
      <c r="B189">
        <v>1</v>
      </c>
      <c r="C189" t="s">
        <v>76</v>
      </c>
      <c r="D189" t="s">
        <v>106</v>
      </c>
      <c r="E189" t="s">
        <v>126</v>
      </c>
      <c r="F189" t="s">
        <v>720</v>
      </c>
      <c r="G189" t="s">
        <v>144</v>
      </c>
      <c r="H189" t="s">
        <v>46</v>
      </c>
      <c r="I189" t="s">
        <v>129</v>
      </c>
      <c r="J189" t="s">
        <v>130</v>
      </c>
      <c r="K189" t="s">
        <v>131</v>
      </c>
      <c r="L189" t="s">
        <v>721</v>
      </c>
      <c r="M189" t="s">
        <v>722</v>
      </c>
      <c r="N189">
        <v>0.896666666</v>
      </c>
      <c r="O189">
        <v>0</v>
      </c>
      <c r="P189">
        <v>92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82.493333000000007</v>
      </c>
      <c r="W189">
        <v>0</v>
      </c>
      <c r="X189">
        <v>0</v>
      </c>
      <c r="Y189">
        <v>0</v>
      </c>
      <c r="Z189">
        <v>0</v>
      </c>
    </row>
    <row r="190" spans="1:26" x14ac:dyDescent="0.25">
      <c r="A190">
        <v>1958745</v>
      </c>
      <c r="B190">
        <v>1</v>
      </c>
      <c r="C190" t="s">
        <v>76</v>
      </c>
      <c r="D190" t="s">
        <v>96</v>
      </c>
      <c r="E190" t="s">
        <v>161</v>
      </c>
      <c r="F190" t="s">
        <v>723</v>
      </c>
      <c r="G190" t="s">
        <v>341</v>
      </c>
      <c r="H190" t="s">
        <v>47</v>
      </c>
      <c r="I190" t="s">
        <v>129</v>
      </c>
      <c r="J190" t="s">
        <v>130</v>
      </c>
      <c r="K190" t="s">
        <v>131</v>
      </c>
      <c r="L190" t="s">
        <v>724</v>
      </c>
      <c r="M190" t="s">
        <v>725</v>
      </c>
      <c r="N190">
        <v>0.87972222200000005</v>
      </c>
      <c r="O190">
        <v>0</v>
      </c>
      <c r="P190">
        <v>35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30.790278000000001</v>
      </c>
      <c r="W190">
        <v>0</v>
      </c>
      <c r="X190">
        <v>0</v>
      </c>
      <c r="Y190">
        <v>0</v>
      </c>
      <c r="Z190">
        <v>0</v>
      </c>
    </row>
    <row r="191" spans="1:26" x14ac:dyDescent="0.25">
      <c r="A191">
        <v>1958749</v>
      </c>
      <c r="B191">
        <v>1</v>
      </c>
      <c r="C191" t="s">
        <v>76</v>
      </c>
      <c r="D191" t="s">
        <v>78</v>
      </c>
      <c r="E191" t="s">
        <v>166</v>
      </c>
      <c r="F191" t="s">
        <v>726</v>
      </c>
      <c r="G191" t="s">
        <v>128</v>
      </c>
      <c r="H191" t="s">
        <v>46</v>
      </c>
      <c r="I191" t="s">
        <v>129</v>
      </c>
      <c r="J191" t="s">
        <v>130</v>
      </c>
      <c r="K191" t="s">
        <v>131</v>
      </c>
      <c r="L191" t="s">
        <v>727</v>
      </c>
      <c r="M191" t="s">
        <v>728</v>
      </c>
      <c r="N191">
        <v>1.0838888879999999</v>
      </c>
      <c r="O191">
        <v>0</v>
      </c>
      <c r="P191">
        <v>797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863.85944400000005</v>
      </c>
      <c r="W191">
        <v>0</v>
      </c>
      <c r="X191">
        <v>0</v>
      </c>
      <c r="Y191">
        <v>0</v>
      </c>
      <c r="Z191">
        <v>0</v>
      </c>
    </row>
    <row r="192" spans="1:26" x14ac:dyDescent="0.25">
      <c r="A192">
        <v>1958751</v>
      </c>
      <c r="B192">
        <v>1</v>
      </c>
      <c r="C192" t="s">
        <v>77</v>
      </c>
      <c r="D192" t="s">
        <v>119</v>
      </c>
      <c r="E192" t="s">
        <v>171</v>
      </c>
      <c r="F192" t="s">
        <v>729</v>
      </c>
      <c r="G192" t="s">
        <v>163</v>
      </c>
      <c r="H192" t="s">
        <v>47</v>
      </c>
      <c r="I192" t="s">
        <v>129</v>
      </c>
      <c r="J192" t="s">
        <v>130</v>
      </c>
      <c r="K192" t="s">
        <v>131</v>
      </c>
      <c r="L192" t="s">
        <v>730</v>
      </c>
      <c r="M192" t="s">
        <v>731</v>
      </c>
      <c r="N192">
        <v>0.326944444</v>
      </c>
      <c r="O192">
        <v>0</v>
      </c>
      <c r="P192">
        <v>551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180.146389</v>
      </c>
      <c r="W192">
        <v>0</v>
      </c>
      <c r="X192">
        <v>0</v>
      </c>
      <c r="Y192">
        <v>0</v>
      </c>
      <c r="Z192">
        <v>0</v>
      </c>
    </row>
    <row r="193" spans="1:26" x14ac:dyDescent="0.25">
      <c r="A193">
        <v>1958754</v>
      </c>
      <c r="B193">
        <v>1</v>
      </c>
      <c r="C193" t="s">
        <v>76</v>
      </c>
      <c r="D193" t="s">
        <v>94</v>
      </c>
      <c r="E193" t="s">
        <v>134</v>
      </c>
      <c r="F193" t="s">
        <v>732</v>
      </c>
      <c r="G193" t="s">
        <v>136</v>
      </c>
      <c r="H193" t="s">
        <v>46</v>
      </c>
      <c r="I193" t="s">
        <v>129</v>
      </c>
      <c r="J193" t="s">
        <v>130</v>
      </c>
      <c r="K193" t="s">
        <v>131</v>
      </c>
      <c r="L193" t="s">
        <v>733</v>
      </c>
      <c r="M193" t="s">
        <v>734</v>
      </c>
      <c r="N193">
        <v>2.548611111</v>
      </c>
      <c r="O193">
        <v>0</v>
      </c>
      <c r="P193">
        <v>1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2.5486110000000002</v>
      </c>
      <c r="W193">
        <v>0</v>
      </c>
      <c r="X193">
        <v>0</v>
      </c>
      <c r="Y193">
        <v>0</v>
      </c>
      <c r="Z193">
        <v>0</v>
      </c>
    </row>
    <row r="194" spans="1:26" x14ac:dyDescent="0.25">
      <c r="A194">
        <v>1958758</v>
      </c>
      <c r="B194">
        <v>1</v>
      </c>
      <c r="C194" t="s">
        <v>76</v>
      </c>
      <c r="D194" t="s">
        <v>79</v>
      </c>
      <c r="E194" t="s">
        <v>150</v>
      </c>
      <c r="F194" t="s">
        <v>735</v>
      </c>
      <c r="G194" t="s">
        <v>736</v>
      </c>
      <c r="H194" t="s">
        <v>47</v>
      </c>
      <c r="I194" t="s">
        <v>129</v>
      </c>
      <c r="J194" t="s">
        <v>130</v>
      </c>
      <c r="K194" t="s">
        <v>131</v>
      </c>
      <c r="L194" t="s">
        <v>737</v>
      </c>
      <c r="M194" t="s">
        <v>738</v>
      </c>
      <c r="N194">
        <v>0.63749999999999996</v>
      </c>
      <c r="O194">
        <v>30</v>
      </c>
      <c r="P194">
        <v>1033</v>
      </c>
      <c r="Q194">
        <v>0</v>
      </c>
      <c r="R194">
        <v>0</v>
      </c>
      <c r="S194">
        <v>0</v>
      </c>
      <c r="T194">
        <v>0</v>
      </c>
      <c r="U194">
        <v>19.125</v>
      </c>
      <c r="V194">
        <v>658.53750000000002</v>
      </c>
      <c r="W194">
        <v>0</v>
      </c>
      <c r="X194">
        <v>0</v>
      </c>
      <c r="Y194">
        <v>0</v>
      </c>
      <c r="Z194">
        <v>0</v>
      </c>
    </row>
    <row r="195" spans="1:26" x14ac:dyDescent="0.25">
      <c r="A195">
        <v>1958757</v>
      </c>
      <c r="B195">
        <v>1</v>
      </c>
      <c r="C195" t="s">
        <v>76</v>
      </c>
      <c r="D195" t="s">
        <v>96</v>
      </c>
      <c r="E195" t="s">
        <v>171</v>
      </c>
      <c r="F195" t="s">
        <v>739</v>
      </c>
      <c r="G195" t="s">
        <v>163</v>
      </c>
      <c r="H195" t="s">
        <v>47</v>
      </c>
      <c r="I195" t="s">
        <v>129</v>
      </c>
      <c r="J195" t="s">
        <v>130</v>
      </c>
      <c r="K195" t="s">
        <v>131</v>
      </c>
      <c r="L195" t="s">
        <v>740</v>
      </c>
      <c r="M195" t="s">
        <v>741</v>
      </c>
      <c r="N195">
        <v>0.101944444</v>
      </c>
      <c r="O195">
        <v>47</v>
      </c>
      <c r="P195">
        <v>1540</v>
      </c>
      <c r="Q195">
        <v>0</v>
      </c>
      <c r="R195">
        <v>0</v>
      </c>
      <c r="S195">
        <v>0</v>
      </c>
      <c r="T195">
        <v>0</v>
      </c>
      <c r="U195">
        <v>4.7913889999999997</v>
      </c>
      <c r="V195">
        <v>156.99444399999999</v>
      </c>
      <c r="W195">
        <v>0</v>
      </c>
      <c r="X195">
        <v>0</v>
      </c>
      <c r="Y195">
        <v>0</v>
      </c>
      <c r="Z195">
        <v>0</v>
      </c>
    </row>
    <row r="196" spans="1:26" x14ac:dyDescent="0.25">
      <c r="A196">
        <v>1958761</v>
      </c>
      <c r="B196">
        <v>1</v>
      </c>
      <c r="C196" t="s">
        <v>76</v>
      </c>
      <c r="D196" t="s">
        <v>84</v>
      </c>
      <c r="E196" t="s">
        <v>134</v>
      </c>
      <c r="F196" t="s">
        <v>742</v>
      </c>
      <c r="G196" t="s">
        <v>136</v>
      </c>
      <c r="H196" t="s">
        <v>46</v>
      </c>
      <c r="I196" t="s">
        <v>129</v>
      </c>
      <c r="J196" t="s">
        <v>130</v>
      </c>
      <c r="K196" t="s">
        <v>131</v>
      </c>
      <c r="L196" t="s">
        <v>743</v>
      </c>
      <c r="M196" t="s">
        <v>744</v>
      </c>
      <c r="N196">
        <v>1.3194444439999999</v>
      </c>
      <c r="O196">
        <v>0</v>
      </c>
      <c r="P196">
        <v>1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1.3194440000000001</v>
      </c>
      <c r="W196">
        <v>0</v>
      </c>
      <c r="X196">
        <v>0</v>
      </c>
      <c r="Y196">
        <v>0</v>
      </c>
      <c r="Z196">
        <v>0</v>
      </c>
    </row>
    <row r="197" spans="1:26" x14ac:dyDescent="0.25">
      <c r="A197">
        <v>1958764</v>
      </c>
      <c r="B197">
        <v>1</v>
      </c>
      <c r="C197" t="s">
        <v>76</v>
      </c>
      <c r="D197" t="s">
        <v>89</v>
      </c>
      <c r="E197" t="s">
        <v>182</v>
      </c>
      <c r="F197" t="s">
        <v>745</v>
      </c>
      <c r="G197" t="s">
        <v>144</v>
      </c>
      <c r="H197" t="s">
        <v>46</v>
      </c>
      <c r="I197" t="s">
        <v>129</v>
      </c>
      <c r="J197" t="s">
        <v>130</v>
      </c>
      <c r="K197" t="s">
        <v>131</v>
      </c>
      <c r="L197" t="s">
        <v>746</v>
      </c>
      <c r="M197" t="s">
        <v>747</v>
      </c>
      <c r="N197">
        <v>0.91083333300000002</v>
      </c>
      <c r="O197">
        <v>0</v>
      </c>
      <c r="P197">
        <v>21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19.127500000000001</v>
      </c>
      <c r="W197">
        <v>0</v>
      </c>
      <c r="X197">
        <v>0</v>
      </c>
      <c r="Y197">
        <v>0</v>
      </c>
      <c r="Z197">
        <v>0</v>
      </c>
    </row>
    <row r="198" spans="1:26" x14ac:dyDescent="0.25">
      <c r="A198">
        <v>1958765</v>
      </c>
      <c r="B198">
        <v>1</v>
      </c>
      <c r="C198" t="s">
        <v>76</v>
      </c>
      <c r="D198" t="s">
        <v>104</v>
      </c>
      <c r="E198" t="s">
        <v>182</v>
      </c>
      <c r="F198" t="s">
        <v>748</v>
      </c>
      <c r="G198" t="s">
        <v>144</v>
      </c>
      <c r="H198" t="s">
        <v>46</v>
      </c>
      <c r="I198" t="s">
        <v>129</v>
      </c>
      <c r="J198" t="s">
        <v>130</v>
      </c>
      <c r="K198" t="s">
        <v>131</v>
      </c>
      <c r="L198" t="s">
        <v>749</v>
      </c>
      <c r="M198" t="s">
        <v>750</v>
      </c>
      <c r="N198">
        <v>4.409444444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3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13.228332999999999</v>
      </c>
    </row>
    <row r="199" spans="1:26" x14ac:dyDescent="0.25">
      <c r="A199">
        <v>1958770</v>
      </c>
      <c r="B199">
        <v>1</v>
      </c>
      <c r="C199" t="s">
        <v>76</v>
      </c>
      <c r="D199" t="s">
        <v>79</v>
      </c>
      <c r="E199" t="s">
        <v>134</v>
      </c>
      <c r="F199" t="s">
        <v>751</v>
      </c>
      <c r="G199" t="s">
        <v>250</v>
      </c>
      <c r="H199" t="s">
        <v>46</v>
      </c>
      <c r="I199" t="s">
        <v>129</v>
      </c>
      <c r="J199" t="s">
        <v>130</v>
      </c>
      <c r="K199" t="s">
        <v>131</v>
      </c>
      <c r="L199" t="s">
        <v>752</v>
      </c>
      <c r="M199" t="s">
        <v>753</v>
      </c>
      <c r="N199">
        <v>3.435277777</v>
      </c>
      <c r="O199">
        <v>0</v>
      </c>
      <c r="P199">
        <v>1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3.4352779999999998</v>
      </c>
      <c r="W199">
        <v>0</v>
      </c>
      <c r="X199">
        <v>0</v>
      </c>
      <c r="Y199">
        <v>0</v>
      </c>
      <c r="Z199">
        <v>0</v>
      </c>
    </row>
    <row r="200" spans="1:26" x14ac:dyDescent="0.25">
      <c r="A200">
        <v>1958775</v>
      </c>
      <c r="B200">
        <v>1</v>
      </c>
      <c r="C200" t="s">
        <v>76</v>
      </c>
      <c r="D200" t="s">
        <v>80</v>
      </c>
      <c r="E200" t="s">
        <v>134</v>
      </c>
      <c r="F200" t="s">
        <v>754</v>
      </c>
      <c r="G200" t="s">
        <v>136</v>
      </c>
      <c r="H200" t="s">
        <v>46</v>
      </c>
      <c r="I200" t="s">
        <v>129</v>
      </c>
      <c r="J200" t="s">
        <v>130</v>
      </c>
      <c r="K200" t="s">
        <v>131</v>
      </c>
      <c r="L200" t="s">
        <v>755</v>
      </c>
      <c r="M200" t="s">
        <v>756</v>
      </c>
      <c r="N200">
        <v>1.5305555550000001</v>
      </c>
      <c r="O200">
        <v>0</v>
      </c>
      <c r="P200">
        <v>2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3.0611109999999999</v>
      </c>
      <c r="W200">
        <v>0</v>
      </c>
      <c r="X200">
        <v>0</v>
      </c>
      <c r="Y200">
        <v>0</v>
      </c>
      <c r="Z200">
        <v>0</v>
      </c>
    </row>
    <row r="201" spans="1:26" x14ac:dyDescent="0.25">
      <c r="A201">
        <v>1958771</v>
      </c>
      <c r="B201">
        <v>1</v>
      </c>
      <c r="C201" t="s">
        <v>77</v>
      </c>
      <c r="D201" t="s">
        <v>111</v>
      </c>
      <c r="E201" t="s">
        <v>182</v>
      </c>
      <c r="F201" t="s">
        <v>757</v>
      </c>
      <c r="G201" t="s">
        <v>144</v>
      </c>
      <c r="H201" t="s">
        <v>46</v>
      </c>
      <c r="I201" t="s">
        <v>129</v>
      </c>
      <c r="J201" t="s">
        <v>130</v>
      </c>
      <c r="K201" t="s">
        <v>131</v>
      </c>
      <c r="L201" t="s">
        <v>758</v>
      </c>
      <c r="M201" t="s">
        <v>759</v>
      </c>
      <c r="N201">
        <v>1.616666666</v>
      </c>
      <c r="O201">
        <v>0</v>
      </c>
      <c r="P201">
        <v>0</v>
      </c>
      <c r="Q201">
        <v>0</v>
      </c>
      <c r="R201">
        <v>12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19.399999999999999</v>
      </c>
      <c r="Y201">
        <v>0</v>
      </c>
      <c r="Z201">
        <v>0</v>
      </c>
    </row>
    <row r="202" spans="1:26" x14ac:dyDescent="0.25">
      <c r="A202">
        <v>1958774</v>
      </c>
      <c r="B202">
        <v>1</v>
      </c>
      <c r="C202" t="s">
        <v>76</v>
      </c>
      <c r="D202" t="s">
        <v>87</v>
      </c>
      <c r="E202" t="s">
        <v>171</v>
      </c>
      <c r="F202" t="s">
        <v>760</v>
      </c>
      <c r="G202" t="s">
        <v>152</v>
      </c>
      <c r="H202" t="s">
        <v>153</v>
      </c>
      <c r="I202" t="s">
        <v>257</v>
      </c>
      <c r="J202" t="s">
        <v>130</v>
      </c>
      <c r="K202" t="s">
        <v>131</v>
      </c>
      <c r="L202" t="s">
        <v>761</v>
      </c>
      <c r="M202" t="s">
        <v>762</v>
      </c>
      <c r="N202">
        <v>1.0833333000000001E-2</v>
      </c>
      <c r="O202">
        <v>34</v>
      </c>
      <c r="P202">
        <v>315</v>
      </c>
      <c r="Q202">
        <v>172</v>
      </c>
      <c r="R202">
        <v>10401</v>
      </c>
      <c r="S202">
        <v>0</v>
      </c>
      <c r="T202">
        <v>0</v>
      </c>
      <c r="U202">
        <v>0.36833300000000002</v>
      </c>
      <c r="V202">
        <v>3.4125000000000001</v>
      </c>
      <c r="W202">
        <v>1.8633329999999999</v>
      </c>
      <c r="X202">
        <v>112.677497</v>
      </c>
      <c r="Y202">
        <v>0</v>
      </c>
      <c r="Z202">
        <v>0</v>
      </c>
    </row>
    <row r="203" spans="1:26" x14ac:dyDescent="0.25">
      <c r="A203">
        <v>1958776</v>
      </c>
      <c r="B203">
        <v>1</v>
      </c>
      <c r="C203" t="s">
        <v>76</v>
      </c>
      <c r="D203" t="s">
        <v>104</v>
      </c>
      <c r="E203" t="s">
        <v>166</v>
      </c>
      <c r="F203" t="s">
        <v>763</v>
      </c>
      <c r="G203" t="s">
        <v>657</v>
      </c>
      <c r="H203" t="s">
        <v>46</v>
      </c>
      <c r="I203" t="s">
        <v>129</v>
      </c>
      <c r="J203" t="s">
        <v>130</v>
      </c>
      <c r="K203" t="s">
        <v>131</v>
      </c>
      <c r="L203" t="s">
        <v>764</v>
      </c>
      <c r="M203" t="s">
        <v>765</v>
      </c>
      <c r="N203">
        <v>3.6605555550000002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75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274.54166700000002</v>
      </c>
    </row>
    <row r="204" spans="1:26" x14ac:dyDescent="0.25">
      <c r="A204">
        <v>1958778</v>
      </c>
      <c r="B204">
        <v>1</v>
      </c>
      <c r="C204" t="s">
        <v>77</v>
      </c>
      <c r="D204" t="s">
        <v>111</v>
      </c>
      <c r="E204" t="s">
        <v>134</v>
      </c>
      <c r="F204" t="s">
        <v>766</v>
      </c>
      <c r="G204" t="s">
        <v>136</v>
      </c>
      <c r="H204" t="s">
        <v>46</v>
      </c>
      <c r="I204" t="s">
        <v>129</v>
      </c>
      <c r="J204" t="s">
        <v>130</v>
      </c>
      <c r="K204" t="s">
        <v>131</v>
      </c>
      <c r="L204" t="s">
        <v>767</v>
      </c>
      <c r="M204" t="s">
        <v>768</v>
      </c>
      <c r="N204">
        <v>1.9680555550000001</v>
      </c>
      <c r="O204">
        <v>0</v>
      </c>
      <c r="P204">
        <v>0</v>
      </c>
      <c r="Q204">
        <v>0</v>
      </c>
      <c r="R204">
        <v>1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1.968056</v>
      </c>
      <c r="Y204">
        <v>0</v>
      </c>
      <c r="Z204">
        <v>0</v>
      </c>
    </row>
    <row r="205" spans="1:26" x14ac:dyDescent="0.25">
      <c r="A205">
        <v>1958780</v>
      </c>
      <c r="B205">
        <v>1</v>
      </c>
      <c r="C205" t="s">
        <v>76</v>
      </c>
      <c r="D205" t="s">
        <v>95</v>
      </c>
      <c r="E205" t="s">
        <v>182</v>
      </c>
      <c r="F205" t="s">
        <v>769</v>
      </c>
      <c r="G205" t="s">
        <v>128</v>
      </c>
      <c r="H205" t="s">
        <v>46</v>
      </c>
      <c r="I205" t="s">
        <v>129</v>
      </c>
      <c r="J205" t="s">
        <v>130</v>
      </c>
      <c r="K205" t="s">
        <v>131</v>
      </c>
      <c r="L205" t="s">
        <v>770</v>
      </c>
      <c r="M205" t="s">
        <v>771</v>
      </c>
      <c r="N205">
        <v>1.43</v>
      </c>
      <c r="O205">
        <v>0</v>
      </c>
      <c r="P205">
        <v>95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135.85</v>
      </c>
      <c r="W205">
        <v>0</v>
      </c>
      <c r="X205">
        <v>0</v>
      </c>
      <c r="Y205">
        <v>0</v>
      </c>
      <c r="Z205">
        <v>0</v>
      </c>
    </row>
    <row r="206" spans="1:26" x14ac:dyDescent="0.25">
      <c r="A206">
        <v>1958786</v>
      </c>
      <c r="B206">
        <v>1</v>
      </c>
      <c r="C206" t="s">
        <v>77</v>
      </c>
      <c r="D206" t="s">
        <v>119</v>
      </c>
      <c r="E206" t="s">
        <v>171</v>
      </c>
      <c r="F206" t="s">
        <v>772</v>
      </c>
      <c r="G206" t="s">
        <v>163</v>
      </c>
      <c r="H206" t="s">
        <v>47</v>
      </c>
      <c r="I206" t="s">
        <v>129</v>
      </c>
      <c r="J206" t="s">
        <v>130</v>
      </c>
      <c r="K206" t="s">
        <v>131</v>
      </c>
      <c r="L206" t="s">
        <v>773</v>
      </c>
      <c r="M206" t="s">
        <v>774</v>
      </c>
      <c r="N206">
        <v>1.277222222</v>
      </c>
      <c r="O206">
        <v>0</v>
      </c>
      <c r="P206">
        <v>0</v>
      </c>
      <c r="Q206">
        <v>0</v>
      </c>
      <c r="R206">
        <v>0</v>
      </c>
      <c r="S206">
        <v>21</v>
      </c>
      <c r="T206">
        <v>1093</v>
      </c>
      <c r="U206">
        <v>0</v>
      </c>
      <c r="V206">
        <v>0</v>
      </c>
      <c r="W206">
        <v>0</v>
      </c>
      <c r="X206">
        <v>0</v>
      </c>
      <c r="Y206">
        <v>26.821667000000001</v>
      </c>
      <c r="Z206">
        <v>1396.0038890000001</v>
      </c>
    </row>
    <row r="207" spans="1:26" x14ac:dyDescent="0.25">
      <c r="A207">
        <v>1958787</v>
      </c>
      <c r="B207">
        <v>1</v>
      </c>
      <c r="C207" t="s">
        <v>77</v>
      </c>
      <c r="D207" t="s">
        <v>124</v>
      </c>
      <c r="E207" t="s">
        <v>134</v>
      </c>
      <c r="F207" t="s">
        <v>775</v>
      </c>
      <c r="G207" t="s">
        <v>136</v>
      </c>
      <c r="H207" t="s">
        <v>46</v>
      </c>
      <c r="I207" t="s">
        <v>129</v>
      </c>
      <c r="J207" t="s">
        <v>130</v>
      </c>
      <c r="K207" t="s">
        <v>131</v>
      </c>
      <c r="L207" t="s">
        <v>776</v>
      </c>
      <c r="M207" t="s">
        <v>777</v>
      </c>
      <c r="N207">
        <v>1.2747222220000001</v>
      </c>
      <c r="O207">
        <v>0</v>
      </c>
      <c r="P207">
        <v>2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2.5494439999999998</v>
      </c>
      <c r="W207">
        <v>0</v>
      </c>
      <c r="X207">
        <v>0</v>
      </c>
      <c r="Y207">
        <v>0</v>
      </c>
      <c r="Z207">
        <v>0</v>
      </c>
    </row>
    <row r="208" spans="1:26" x14ac:dyDescent="0.25">
      <c r="A208">
        <v>1958793</v>
      </c>
      <c r="B208">
        <v>1</v>
      </c>
      <c r="C208" t="s">
        <v>77</v>
      </c>
      <c r="D208" t="s">
        <v>109</v>
      </c>
      <c r="E208" t="s">
        <v>171</v>
      </c>
      <c r="F208" t="s">
        <v>778</v>
      </c>
      <c r="G208" t="s">
        <v>163</v>
      </c>
      <c r="H208" t="s">
        <v>47</v>
      </c>
      <c r="I208" t="s">
        <v>129</v>
      </c>
      <c r="J208" t="s">
        <v>130</v>
      </c>
      <c r="K208" t="s">
        <v>131</v>
      </c>
      <c r="L208" t="s">
        <v>779</v>
      </c>
      <c r="M208" t="s">
        <v>780</v>
      </c>
      <c r="N208">
        <v>1.8005555550000001</v>
      </c>
      <c r="O208">
        <v>84</v>
      </c>
      <c r="P208">
        <v>1227</v>
      </c>
      <c r="Q208">
        <v>40</v>
      </c>
      <c r="R208">
        <v>10</v>
      </c>
      <c r="S208">
        <v>145</v>
      </c>
      <c r="T208">
        <v>1331</v>
      </c>
      <c r="U208">
        <v>151.246667</v>
      </c>
      <c r="V208">
        <v>2209.2816659999999</v>
      </c>
      <c r="W208">
        <v>72.022221999999999</v>
      </c>
      <c r="X208">
        <v>18.005555999999999</v>
      </c>
      <c r="Y208">
        <v>261.080555</v>
      </c>
      <c r="Z208">
        <v>2396.539444</v>
      </c>
    </row>
    <row r="209" spans="1:26" x14ac:dyDescent="0.25">
      <c r="A209">
        <v>1958797</v>
      </c>
      <c r="B209">
        <v>1</v>
      </c>
      <c r="C209" t="s">
        <v>76</v>
      </c>
      <c r="D209" t="s">
        <v>102</v>
      </c>
      <c r="E209" t="s">
        <v>182</v>
      </c>
      <c r="F209" t="s">
        <v>781</v>
      </c>
      <c r="G209" t="s">
        <v>144</v>
      </c>
      <c r="H209" t="s">
        <v>46</v>
      </c>
      <c r="I209" t="s">
        <v>129</v>
      </c>
      <c r="J209" t="s">
        <v>130</v>
      </c>
      <c r="K209" t="s">
        <v>131</v>
      </c>
      <c r="L209" t="s">
        <v>782</v>
      </c>
      <c r="M209" t="s">
        <v>783</v>
      </c>
      <c r="N209">
        <v>5.0866666660000002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27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137.34</v>
      </c>
    </row>
    <row r="210" spans="1:26" x14ac:dyDescent="0.25">
      <c r="A210">
        <v>1958801</v>
      </c>
      <c r="B210">
        <v>1</v>
      </c>
      <c r="C210" t="s">
        <v>77</v>
      </c>
      <c r="D210" t="s">
        <v>114</v>
      </c>
      <c r="E210" t="s">
        <v>166</v>
      </c>
      <c r="F210" t="s">
        <v>784</v>
      </c>
      <c r="G210" t="s">
        <v>657</v>
      </c>
      <c r="H210" t="s">
        <v>46</v>
      </c>
      <c r="I210" t="s">
        <v>129</v>
      </c>
      <c r="J210" t="s">
        <v>130</v>
      </c>
      <c r="K210" t="s">
        <v>131</v>
      </c>
      <c r="L210" t="s">
        <v>785</v>
      </c>
      <c r="M210" t="s">
        <v>786</v>
      </c>
      <c r="N210">
        <v>3.3233333329999999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22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73.113332999999997</v>
      </c>
    </row>
    <row r="211" spans="1:26" x14ac:dyDescent="0.25">
      <c r="A211">
        <v>1958798</v>
      </c>
      <c r="B211">
        <v>1</v>
      </c>
      <c r="C211" t="s">
        <v>77</v>
      </c>
      <c r="D211" t="s">
        <v>117</v>
      </c>
      <c r="E211" t="s">
        <v>186</v>
      </c>
      <c r="F211" t="s">
        <v>787</v>
      </c>
      <c r="G211" t="s">
        <v>163</v>
      </c>
      <c r="H211" t="s">
        <v>47</v>
      </c>
      <c r="I211" t="s">
        <v>257</v>
      </c>
      <c r="J211" t="s">
        <v>130</v>
      </c>
      <c r="K211" t="s">
        <v>131</v>
      </c>
      <c r="L211" t="s">
        <v>788</v>
      </c>
      <c r="M211" t="s">
        <v>789</v>
      </c>
      <c r="N211">
        <v>8.3333330000000001E-3</v>
      </c>
      <c r="O211">
        <v>0</v>
      </c>
      <c r="P211">
        <v>0</v>
      </c>
      <c r="Q211">
        <v>0</v>
      </c>
      <c r="R211">
        <v>523</v>
      </c>
      <c r="S211">
        <v>9</v>
      </c>
      <c r="T211">
        <v>978</v>
      </c>
      <c r="U211">
        <v>0</v>
      </c>
      <c r="V211">
        <v>0</v>
      </c>
      <c r="W211">
        <v>0</v>
      </c>
      <c r="X211">
        <v>4.358333</v>
      </c>
      <c r="Y211">
        <v>7.4999999999999997E-2</v>
      </c>
      <c r="Z211">
        <v>8.15</v>
      </c>
    </row>
    <row r="212" spans="1:26" x14ac:dyDescent="0.25">
      <c r="A212">
        <v>1958802</v>
      </c>
      <c r="B212">
        <v>1</v>
      </c>
      <c r="C212" t="s">
        <v>77</v>
      </c>
      <c r="D212" t="s">
        <v>109</v>
      </c>
      <c r="E212" t="s">
        <v>166</v>
      </c>
      <c r="F212" t="s">
        <v>790</v>
      </c>
      <c r="G212" t="s">
        <v>657</v>
      </c>
      <c r="H212" t="s">
        <v>46</v>
      </c>
      <c r="I212" t="s">
        <v>129</v>
      </c>
      <c r="J212" t="s">
        <v>130</v>
      </c>
      <c r="K212" t="s">
        <v>131</v>
      </c>
      <c r="L212" t="s">
        <v>791</v>
      </c>
      <c r="M212" t="s">
        <v>792</v>
      </c>
      <c r="N212">
        <v>0.71305555499999995</v>
      </c>
      <c r="O212">
        <v>0</v>
      </c>
      <c r="P212">
        <v>104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74.157777999999993</v>
      </c>
      <c r="W212">
        <v>0</v>
      </c>
      <c r="X212">
        <v>0</v>
      </c>
      <c r="Y212">
        <v>0</v>
      </c>
      <c r="Z212">
        <v>0</v>
      </c>
    </row>
    <row r="213" spans="1:26" x14ac:dyDescent="0.25">
      <c r="A213">
        <v>1958800</v>
      </c>
      <c r="B213">
        <v>1</v>
      </c>
      <c r="C213" t="s">
        <v>76</v>
      </c>
      <c r="D213" t="s">
        <v>90</v>
      </c>
      <c r="E213" t="s">
        <v>134</v>
      </c>
      <c r="F213" t="s">
        <v>793</v>
      </c>
      <c r="G213" t="s">
        <v>140</v>
      </c>
      <c r="H213" t="s">
        <v>46</v>
      </c>
      <c r="I213" t="s">
        <v>129</v>
      </c>
      <c r="J213" t="s">
        <v>130</v>
      </c>
      <c r="K213" t="s">
        <v>131</v>
      </c>
      <c r="L213" t="s">
        <v>794</v>
      </c>
      <c r="M213" t="s">
        <v>795</v>
      </c>
      <c r="N213">
        <v>4.8708333330000002</v>
      </c>
      <c r="O213">
        <v>0</v>
      </c>
      <c r="P213">
        <v>2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9.7416669999999996</v>
      </c>
      <c r="W213">
        <v>0</v>
      </c>
      <c r="X213">
        <v>0</v>
      </c>
      <c r="Y213">
        <v>0</v>
      </c>
      <c r="Z213">
        <v>0</v>
      </c>
    </row>
    <row r="214" spans="1:26" x14ac:dyDescent="0.25">
      <c r="A214">
        <v>1958803</v>
      </c>
      <c r="B214">
        <v>1</v>
      </c>
      <c r="C214" t="s">
        <v>76</v>
      </c>
      <c r="D214" t="s">
        <v>90</v>
      </c>
      <c r="E214" t="s">
        <v>161</v>
      </c>
      <c r="F214" t="s">
        <v>796</v>
      </c>
      <c r="G214" t="s">
        <v>163</v>
      </c>
      <c r="H214" t="s">
        <v>47</v>
      </c>
      <c r="I214" t="s">
        <v>257</v>
      </c>
      <c r="J214" t="s">
        <v>130</v>
      </c>
      <c r="K214" t="s">
        <v>131</v>
      </c>
      <c r="L214" t="s">
        <v>797</v>
      </c>
      <c r="M214" t="s">
        <v>798</v>
      </c>
      <c r="N214">
        <v>1.3888888E-2</v>
      </c>
      <c r="O214">
        <v>0</v>
      </c>
      <c r="P214">
        <v>0</v>
      </c>
      <c r="Q214">
        <v>0</v>
      </c>
      <c r="R214">
        <v>0</v>
      </c>
      <c r="S214">
        <v>9</v>
      </c>
      <c r="T214">
        <v>912</v>
      </c>
      <c r="U214">
        <v>0</v>
      </c>
      <c r="V214">
        <v>0</v>
      </c>
      <c r="W214">
        <v>0</v>
      </c>
      <c r="X214">
        <v>0</v>
      </c>
      <c r="Y214">
        <v>0.125</v>
      </c>
      <c r="Z214">
        <v>12.666665999999999</v>
      </c>
    </row>
    <row r="215" spans="1:26" x14ac:dyDescent="0.25">
      <c r="A215">
        <v>1958806</v>
      </c>
      <c r="B215">
        <v>1</v>
      </c>
      <c r="C215" t="s">
        <v>76</v>
      </c>
      <c r="D215" t="s">
        <v>96</v>
      </c>
      <c r="E215" t="s">
        <v>186</v>
      </c>
      <c r="F215" t="s">
        <v>799</v>
      </c>
      <c r="G215" t="s">
        <v>163</v>
      </c>
      <c r="H215" t="s">
        <v>47</v>
      </c>
      <c r="I215" t="s">
        <v>129</v>
      </c>
      <c r="J215" t="s">
        <v>130</v>
      </c>
      <c r="K215" t="s">
        <v>131</v>
      </c>
      <c r="L215" t="s">
        <v>800</v>
      </c>
      <c r="M215" t="s">
        <v>801</v>
      </c>
      <c r="N215">
        <v>1.329722222</v>
      </c>
      <c r="O215">
        <v>53</v>
      </c>
      <c r="P215">
        <v>77</v>
      </c>
      <c r="Q215">
        <v>0</v>
      </c>
      <c r="R215">
        <v>0</v>
      </c>
      <c r="S215">
        <v>0</v>
      </c>
      <c r="T215">
        <v>0</v>
      </c>
      <c r="U215">
        <v>70.475278000000003</v>
      </c>
      <c r="V215">
        <v>102.388611</v>
      </c>
      <c r="W215">
        <v>0</v>
      </c>
      <c r="X215">
        <v>0</v>
      </c>
      <c r="Y215">
        <v>0</v>
      </c>
      <c r="Z215">
        <v>0</v>
      </c>
    </row>
    <row r="216" spans="1:26" x14ac:dyDescent="0.25">
      <c r="A216">
        <v>1958804</v>
      </c>
      <c r="B216">
        <v>1</v>
      </c>
      <c r="C216" t="s">
        <v>77</v>
      </c>
      <c r="D216" t="s">
        <v>113</v>
      </c>
      <c r="E216" t="s">
        <v>161</v>
      </c>
      <c r="F216" t="s">
        <v>802</v>
      </c>
      <c r="G216" t="s">
        <v>341</v>
      </c>
      <c r="H216" t="s">
        <v>47</v>
      </c>
      <c r="I216" t="s">
        <v>129</v>
      </c>
      <c r="J216" t="s">
        <v>130</v>
      </c>
      <c r="K216" t="s">
        <v>131</v>
      </c>
      <c r="L216" t="s">
        <v>803</v>
      </c>
      <c r="M216" t="s">
        <v>804</v>
      </c>
      <c r="N216">
        <v>0.99583333299999999</v>
      </c>
      <c r="O216">
        <v>0</v>
      </c>
      <c r="P216">
        <v>0</v>
      </c>
      <c r="Q216">
        <v>0</v>
      </c>
      <c r="R216">
        <v>0</v>
      </c>
      <c r="S216">
        <v>9</v>
      </c>
      <c r="T216">
        <v>96</v>
      </c>
      <c r="U216">
        <v>0</v>
      </c>
      <c r="V216">
        <v>0</v>
      </c>
      <c r="W216">
        <v>0</v>
      </c>
      <c r="X216">
        <v>0</v>
      </c>
      <c r="Y216">
        <v>8.9625000000000004</v>
      </c>
      <c r="Z216">
        <v>95.6</v>
      </c>
    </row>
    <row r="217" spans="1:26" x14ac:dyDescent="0.25">
      <c r="A217">
        <v>1958805</v>
      </c>
      <c r="B217">
        <v>1</v>
      </c>
      <c r="C217" t="s">
        <v>77</v>
      </c>
      <c r="D217" t="s">
        <v>119</v>
      </c>
      <c r="E217" t="s">
        <v>171</v>
      </c>
      <c r="F217" t="s">
        <v>805</v>
      </c>
      <c r="G217" t="s">
        <v>163</v>
      </c>
      <c r="H217" t="s">
        <v>47</v>
      </c>
      <c r="I217" t="s">
        <v>129</v>
      </c>
      <c r="J217" t="s">
        <v>130</v>
      </c>
      <c r="K217" t="s">
        <v>131</v>
      </c>
      <c r="L217" t="s">
        <v>806</v>
      </c>
      <c r="M217" t="s">
        <v>807</v>
      </c>
      <c r="N217">
        <v>0.50111111100000005</v>
      </c>
      <c r="O217">
        <v>139</v>
      </c>
      <c r="P217">
        <v>1464</v>
      </c>
      <c r="Q217">
        <v>0</v>
      </c>
      <c r="R217">
        <v>0</v>
      </c>
      <c r="S217">
        <v>0</v>
      </c>
      <c r="T217">
        <v>0</v>
      </c>
      <c r="U217">
        <v>69.654443999999998</v>
      </c>
      <c r="V217">
        <v>733.626667</v>
      </c>
      <c r="W217">
        <v>0</v>
      </c>
      <c r="X217">
        <v>0</v>
      </c>
      <c r="Y217">
        <v>0</v>
      </c>
      <c r="Z217">
        <v>0</v>
      </c>
    </row>
    <row r="218" spans="1:26" x14ac:dyDescent="0.25">
      <c r="A218">
        <v>1958824</v>
      </c>
      <c r="B218">
        <v>1</v>
      </c>
      <c r="C218" t="s">
        <v>76</v>
      </c>
      <c r="D218" t="s">
        <v>105</v>
      </c>
      <c r="E218" t="s">
        <v>186</v>
      </c>
      <c r="F218" t="s">
        <v>808</v>
      </c>
      <c r="G218" t="s">
        <v>163</v>
      </c>
      <c r="H218" t="s">
        <v>47</v>
      </c>
      <c r="I218" t="s">
        <v>129</v>
      </c>
      <c r="J218" t="s">
        <v>130</v>
      </c>
      <c r="K218" t="s">
        <v>131</v>
      </c>
      <c r="L218" t="s">
        <v>809</v>
      </c>
      <c r="M218" t="s">
        <v>810</v>
      </c>
      <c r="N218">
        <v>1.878055555</v>
      </c>
      <c r="O218">
        <v>0</v>
      </c>
      <c r="P218">
        <v>0</v>
      </c>
      <c r="Q218">
        <v>0</v>
      </c>
      <c r="R218">
        <v>126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236.63499999999999</v>
      </c>
      <c r="Y218">
        <v>0</v>
      </c>
      <c r="Z218">
        <v>0</v>
      </c>
    </row>
    <row r="219" spans="1:26" x14ac:dyDescent="0.25">
      <c r="A219">
        <v>1958815</v>
      </c>
      <c r="B219">
        <v>1</v>
      </c>
      <c r="C219" t="s">
        <v>76</v>
      </c>
      <c r="D219" t="s">
        <v>89</v>
      </c>
      <c r="E219" t="s">
        <v>166</v>
      </c>
      <c r="F219" t="s">
        <v>811</v>
      </c>
      <c r="G219" t="s">
        <v>812</v>
      </c>
      <c r="H219" t="s">
        <v>46</v>
      </c>
      <c r="I219" t="s">
        <v>129</v>
      </c>
      <c r="J219" t="s">
        <v>130</v>
      </c>
      <c r="K219" t="s">
        <v>131</v>
      </c>
      <c r="L219" t="s">
        <v>813</v>
      </c>
      <c r="M219" t="s">
        <v>814</v>
      </c>
      <c r="N219">
        <v>2.5158333329999998</v>
      </c>
      <c r="O219">
        <v>0</v>
      </c>
      <c r="P219">
        <v>60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150.94999999999999</v>
      </c>
      <c r="W219">
        <v>0</v>
      </c>
      <c r="X219">
        <v>0</v>
      </c>
      <c r="Y219">
        <v>0</v>
      </c>
      <c r="Z219">
        <v>0</v>
      </c>
    </row>
    <row r="220" spans="1:26" x14ac:dyDescent="0.25">
      <c r="A220">
        <v>1958807</v>
      </c>
      <c r="B220">
        <v>1</v>
      </c>
      <c r="C220" t="s">
        <v>76</v>
      </c>
      <c r="D220" t="s">
        <v>104</v>
      </c>
      <c r="E220" t="s">
        <v>186</v>
      </c>
      <c r="F220" t="s">
        <v>815</v>
      </c>
      <c r="G220" t="s">
        <v>163</v>
      </c>
      <c r="H220" t="s">
        <v>47</v>
      </c>
      <c r="I220" t="s">
        <v>257</v>
      </c>
      <c r="J220" t="s">
        <v>130</v>
      </c>
      <c r="K220" t="s">
        <v>131</v>
      </c>
      <c r="L220" t="s">
        <v>816</v>
      </c>
      <c r="M220" t="s">
        <v>817</v>
      </c>
      <c r="N220">
        <v>8.3333330000000001E-3</v>
      </c>
      <c r="O220">
        <v>0</v>
      </c>
      <c r="P220">
        <v>0</v>
      </c>
      <c r="Q220">
        <v>1</v>
      </c>
      <c r="R220">
        <v>269</v>
      </c>
      <c r="S220">
        <v>0</v>
      </c>
      <c r="T220">
        <v>0</v>
      </c>
      <c r="U220">
        <v>0</v>
      </c>
      <c r="V220">
        <v>0</v>
      </c>
      <c r="W220">
        <v>8.3330000000000001E-3</v>
      </c>
      <c r="X220">
        <v>2.2416670000000001</v>
      </c>
      <c r="Y220">
        <v>0</v>
      </c>
      <c r="Z220">
        <v>0</v>
      </c>
    </row>
    <row r="221" spans="1:26" x14ac:dyDescent="0.25">
      <c r="A221">
        <v>1958816</v>
      </c>
      <c r="B221">
        <v>1</v>
      </c>
      <c r="C221" t="s">
        <v>76</v>
      </c>
      <c r="D221" t="s">
        <v>99</v>
      </c>
      <c r="E221" t="s">
        <v>186</v>
      </c>
      <c r="F221" t="s">
        <v>818</v>
      </c>
      <c r="G221" t="s">
        <v>163</v>
      </c>
      <c r="H221" t="s">
        <v>47</v>
      </c>
      <c r="I221" t="s">
        <v>129</v>
      </c>
      <c r="J221" t="s">
        <v>130</v>
      </c>
      <c r="K221" t="s">
        <v>131</v>
      </c>
      <c r="L221" t="s">
        <v>819</v>
      </c>
      <c r="M221" t="s">
        <v>820</v>
      </c>
      <c r="N221">
        <v>1.3266666659999999</v>
      </c>
      <c r="O221">
        <v>40</v>
      </c>
      <c r="P221">
        <v>140</v>
      </c>
      <c r="Q221">
        <v>0</v>
      </c>
      <c r="R221">
        <v>0</v>
      </c>
      <c r="S221">
        <v>0</v>
      </c>
      <c r="T221">
        <v>0</v>
      </c>
      <c r="U221">
        <v>53.066667000000002</v>
      </c>
      <c r="V221">
        <v>185.73333299999999</v>
      </c>
      <c r="W221">
        <v>0</v>
      </c>
      <c r="X221">
        <v>0</v>
      </c>
      <c r="Y221">
        <v>0</v>
      </c>
      <c r="Z221">
        <v>0</v>
      </c>
    </row>
    <row r="222" spans="1:26" x14ac:dyDescent="0.25">
      <c r="A222">
        <v>1958808</v>
      </c>
      <c r="B222">
        <v>1</v>
      </c>
      <c r="C222" t="s">
        <v>77</v>
      </c>
      <c r="D222" t="s">
        <v>116</v>
      </c>
      <c r="E222" t="s">
        <v>171</v>
      </c>
      <c r="F222" t="s">
        <v>821</v>
      </c>
      <c r="G222" t="s">
        <v>163</v>
      </c>
      <c r="H222" t="s">
        <v>47</v>
      </c>
      <c r="I222" t="s">
        <v>129</v>
      </c>
      <c r="J222" t="s">
        <v>130</v>
      </c>
      <c r="K222" t="s">
        <v>131</v>
      </c>
      <c r="L222" t="s">
        <v>822</v>
      </c>
      <c r="M222" t="s">
        <v>823</v>
      </c>
      <c r="N222">
        <v>1.176111111</v>
      </c>
      <c r="O222">
        <v>0</v>
      </c>
      <c r="P222">
        <v>497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584.52722200000005</v>
      </c>
      <c r="W222">
        <v>0</v>
      </c>
      <c r="X222">
        <v>0</v>
      </c>
      <c r="Y222">
        <v>0</v>
      </c>
      <c r="Z222">
        <v>0</v>
      </c>
    </row>
    <row r="223" spans="1:26" x14ac:dyDescent="0.25">
      <c r="A223">
        <v>1958819</v>
      </c>
      <c r="B223">
        <v>1</v>
      </c>
      <c r="C223" t="s">
        <v>76</v>
      </c>
      <c r="D223" t="s">
        <v>85</v>
      </c>
      <c r="E223" t="s">
        <v>161</v>
      </c>
      <c r="F223" t="s">
        <v>824</v>
      </c>
      <c r="G223" t="s">
        <v>163</v>
      </c>
      <c r="H223" t="s">
        <v>47</v>
      </c>
      <c r="I223" t="s">
        <v>129</v>
      </c>
      <c r="J223" t="s">
        <v>130</v>
      </c>
      <c r="K223" t="s">
        <v>131</v>
      </c>
      <c r="L223" t="s">
        <v>825</v>
      </c>
      <c r="M223" t="s">
        <v>826</v>
      </c>
      <c r="N223">
        <v>0.90222222200000002</v>
      </c>
      <c r="O223">
        <v>4</v>
      </c>
      <c r="P223">
        <v>9</v>
      </c>
      <c r="Q223">
        <v>0</v>
      </c>
      <c r="R223">
        <v>0</v>
      </c>
      <c r="S223">
        <v>0</v>
      </c>
      <c r="T223">
        <v>0</v>
      </c>
      <c r="U223">
        <v>3.608889</v>
      </c>
      <c r="V223">
        <v>8.1199999999999992</v>
      </c>
      <c r="W223">
        <v>0</v>
      </c>
      <c r="X223">
        <v>0</v>
      </c>
      <c r="Y223">
        <v>0</v>
      </c>
      <c r="Z223">
        <v>0</v>
      </c>
    </row>
    <row r="224" spans="1:26" x14ac:dyDescent="0.25">
      <c r="A224">
        <v>1958809</v>
      </c>
      <c r="B224">
        <v>1</v>
      </c>
      <c r="C224" t="s">
        <v>76</v>
      </c>
      <c r="D224" t="s">
        <v>91</v>
      </c>
      <c r="E224" t="s">
        <v>171</v>
      </c>
      <c r="F224" t="s">
        <v>827</v>
      </c>
      <c r="G224" t="s">
        <v>163</v>
      </c>
      <c r="H224" t="s">
        <v>47</v>
      </c>
      <c r="I224" t="s">
        <v>129</v>
      </c>
      <c r="J224" t="s">
        <v>130</v>
      </c>
      <c r="K224" t="s">
        <v>131</v>
      </c>
      <c r="L224" t="s">
        <v>828</v>
      </c>
      <c r="M224" t="s">
        <v>829</v>
      </c>
      <c r="N224">
        <v>0.64722222200000001</v>
      </c>
      <c r="O224">
        <v>56</v>
      </c>
      <c r="P224">
        <v>684</v>
      </c>
      <c r="Q224">
        <v>0</v>
      </c>
      <c r="R224">
        <v>0</v>
      </c>
      <c r="S224">
        <v>0</v>
      </c>
      <c r="T224">
        <v>0</v>
      </c>
      <c r="U224">
        <v>36.244444000000001</v>
      </c>
      <c r="V224">
        <v>442.7</v>
      </c>
      <c r="W224">
        <v>0</v>
      </c>
      <c r="X224">
        <v>0</v>
      </c>
      <c r="Y224">
        <v>0</v>
      </c>
      <c r="Z224">
        <v>0</v>
      </c>
    </row>
    <row r="225" spans="1:26" x14ac:dyDescent="0.25">
      <c r="A225">
        <v>1958810</v>
      </c>
      <c r="B225">
        <v>1</v>
      </c>
      <c r="C225" t="s">
        <v>77</v>
      </c>
      <c r="D225" t="s">
        <v>113</v>
      </c>
      <c r="E225" t="s">
        <v>186</v>
      </c>
      <c r="F225" t="s">
        <v>830</v>
      </c>
      <c r="G225" t="s">
        <v>163</v>
      </c>
      <c r="H225" t="s">
        <v>47</v>
      </c>
      <c r="I225" t="s">
        <v>129</v>
      </c>
      <c r="J225" t="s">
        <v>130</v>
      </c>
      <c r="K225" t="s">
        <v>131</v>
      </c>
      <c r="L225" t="s">
        <v>831</v>
      </c>
      <c r="M225" t="s">
        <v>832</v>
      </c>
      <c r="N225">
        <v>0.877222222</v>
      </c>
      <c r="O225">
        <v>0</v>
      </c>
      <c r="P225">
        <v>0</v>
      </c>
      <c r="Q225">
        <v>0</v>
      </c>
      <c r="R225">
        <v>0</v>
      </c>
      <c r="S225">
        <v>73</v>
      </c>
      <c r="T225">
        <v>691</v>
      </c>
      <c r="U225">
        <v>0</v>
      </c>
      <c r="V225">
        <v>0</v>
      </c>
      <c r="W225">
        <v>0</v>
      </c>
      <c r="X225">
        <v>0</v>
      </c>
      <c r="Y225">
        <v>64.037222</v>
      </c>
      <c r="Z225">
        <v>606.16055500000004</v>
      </c>
    </row>
    <row r="226" spans="1:26" x14ac:dyDescent="0.25">
      <c r="A226">
        <v>1958811</v>
      </c>
      <c r="B226">
        <v>1</v>
      </c>
      <c r="C226" t="s">
        <v>77</v>
      </c>
      <c r="D226" t="s">
        <v>108</v>
      </c>
      <c r="E226" t="s">
        <v>171</v>
      </c>
      <c r="F226" t="s">
        <v>833</v>
      </c>
      <c r="G226" t="s">
        <v>163</v>
      </c>
      <c r="H226" t="s">
        <v>47</v>
      </c>
      <c r="I226" t="s">
        <v>129</v>
      </c>
      <c r="J226" t="s">
        <v>130</v>
      </c>
      <c r="K226" t="s">
        <v>131</v>
      </c>
      <c r="L226" t="s">
        <v>834</v>
      </c>
      <c r="M226" t="s">
        <v>835</v>
      </c>
      <c r="N226">
        <v>0.38555555499999999</v>
      </c>
      <c r="O226">
        <v>0</v>
      </c>
      <c r="P226">
        <v>0</v>
      </c>
      <c r="Q226">
        <v>5</v>
      </c>
      <c r="R226">
        <v>167</v>
      </c>
      <c r="S226">
        <v>6</v>
      </c>
      <c r="T226">
        <v>958</v>
      </c>
      <c r="U226">
        <v>0</v>
      </c>
      <c r="V226">
        <v>0</v>
      </c>
      <c r="W226">
        <v>1.927778</v>
      </c>
      <c r="X226">
        <v>64.387777999999997</v>
      </c>
      <c r="Y226">
        <v>2.3133330000000001</v>
      </c>
      <c r="Z226">
        <v>369.36222199999997</v>
      </c>
    </row>
    <row r="227" spans="1:26" x14ac:dyDescent="0.25">
      <c r="A227">
        <v>1958812</v>
      </c>
      <c r="B227">
        <v>1</v>
      </c>
      <c r="C227" t="s">
        <v>77</v>
      </c>
      <c r="D227" t="s">
        <v>115</v>
      </c>
      <c r="E227" t="s">
        <v>186</v>
      </c>
      <c r="F227" t="s">
        <v>836</v>
      </c>
      <c r="G227" t="s">
        <v>163</v>
      </c>
      <c r="H227" t="s">
        <v>47</v>
      </c>
      <c r="I227" t="s">
        <v>257</v>
      </c>
      <c r="J227" t="s">
        <v>130</v>
      </c>
      <c r="K227" t="s">
        <v>131</v>
      </c>
      <c r="L227" t="s">
        <v>837</v>
      </c>
      <c r="M227" t="s">
        <v>838</v>
      </c>
      <c r="N227">
        <v>8.3333330000000001E-3</v>
      </c>
      <c r="O227">
        <v>0</v>
      </c>
      <c r="P227">
        <v>0</v>
      </c>
      <c r="Q227">
        <v>15</v>
      </c>
      <c r="R227">
        <v>9</v>
      </c>
      <c r="S227">
        <v>41</v>
      </c>
      <c r="T227">
        <v>967</v>
      </c>
      <c r="U227">
        <v>0</v>
      </c>
      <c r="V227">
        <v>0</v>
      </c>
      <c r="W227">
        <v>0.125</v>
      </c>
      <c r="X227">
        <v>7.4999999999999997E-2</v>
      </c>
      <c r="Y227">
        <v>0.341667</v>
      </c>
      <c r="Z227">
        <v>8.0583329999999993</v>
      </c>
    </row>
    <row r="228" spans="1:26" x14ac:dyDescent="0.25">
      <c r="A228">
        <v>1958813</v>
      </c>
      <c r="B228">
        <v>1</v>
      </c>
      <c r="C228" t="s">
        <v>77</v>
      </c>
      <c r="D228" t="s">
        <v>114</v>
      </c>
      <c r="E228" t="s">
        <v>186</v>
      </c>
      <c r="F228" t="s">
        <v>839</v>
      </c>
      <c r="G228" t="s">
        <v>163</v>
      </c>
      <c r="H228" t="s">
        <v>47</v>
      </c>
      <c r="I228" t="s">
        <v>257</v>
      </c>
      <c r="J228" t="s">
        <v>130</v>
      </c>
      <c r="K228" t="s">
        <v>131</v>
      </c>
      <c r="L228" t="s">
        <v>840</v>
      </c>
      <c r="M228" t="s">
        <v>841</v>
      </c>
      <c r="N228">
        <v>1.9166665999999999E-2</v>
      </c>
      <c r="O228">
        <v>0</v>
      </c>
      <c r="P228">
        <v>0</v>
      </c>
      <c r="Q228">
        <v>0</v>
      </c>
      <c r="R228">
        <v>0</v>
      </c>
      <c r="S228">
        <v>2</v>
      </c>
      <c r="T228">
        <v>914</v>
      </c>
      <c r="U228">
        <v>0</v>
      </c>
      <c r="V228">
        <v>0</v>
      </c>
      <c r="W228">
        <v>0</v>
      </c>
      <c r="X228">
        <v>0</v>
      </c>
      <c r="Y228">
        <v>3.8332999999999999E-2</v>
      </c>
      <c r="Z228">
        <v>17.518332999999998</v>
      </c>
    </row>
    <row r="229" spans="1:26" x14ac:dyDescent="0.25">
      <c r="A229">
        <v>1958814</v>
      </c>
      <c r="B229">
        <v>1</v>
      </c>
      <c r="C229" t="s">
        <v>77</v>
      </c>
      <c r="D229" t="s">
        <v>120</v>
      </c>
      <c r="E229" t="s">
        <v>161</v>
      </c>
      <c r="F229" t="s">
        <v>209</v>
      </c>
      <c r="G229" t="s">
        <v>163</v>
      </c>
      <c r="H229" t="s">
        <v>47</v>
      </c>
      <c r="I229" t="s">
        <v>129</v>
      </c>
      <c r="J229" t="s">
        <v>130</v>
      </c>
      <c r="K229" t="s">
        <v>131</v>
      </c>
      <c r="L229" t="s">
        <v>842</v>
      </c>
      <c r="M229" t="s">
        <v>843</v>
      </c>
      <c r="N229">
        <v>0.51361111100000001</v>
      </c>
      <c r="O229">
        <v>0</v>
      </c>
      <c r="P229">
        <v>0</v>
      </c>
      <c r="Q229">
        <v>4</v>
      </c>
      <c r="R229">
        <v>184</v>
      </c>
      <c r="S229">
        <v>0</v>
      </c>
      <c r="T229">
        <v>0</v>
      </c>
      <c r="U229">
        <v>0</v>
      </c>
      <c r="V229">
        <v>0</v>
      </c>
      <c r="W229">
        <v>2.0544440000000002</v>
      </c>
      <c r="X229">
        <v>94.504444000000007</v>
      </c>
      <c r="Y229">
        <v>0</v>
      </c>
      <c r="Z229">
        <v>0</v>
      </c>
    </row>
    <row r="230" spans="1:26" x14ac:dyDescent="0.25">
      <c r="A230">
        <v>1958818</v>
      </c>
      <c r="B230">
        <v>1</v>
      </c>
      <c r="C230" t="s">
        <v>77</v>
      </c>
      <c r="D230" t="s">
        <v>108</v>
      </c>
      <c r="E230" t="s">
        <v>182</v>
      </c>
      <c r="F230" t="s">
        <v>584</v>
      </c>
      <c r="G230" t="s">
        <v>250</v>
      </c>
      <c r="H230" t="s">
        <v>46</v>
      </c>
      <c r="I230" t="s">
        <v>129</v>
      </c>
      <c r="J230" t="s">
        <v>130</v>
      </c>
      <c r="K230" t="s">
        <v>131</v>
      </c>
      <c r="L230" t="s">
        <v>844</v>
      </c>
      <c r="M230" t="s">
        <v>845</v>
      </c>
      <c r="N230">
        <v>7.8163888879999996</v>
      </c>
      <c r="O230">
        <v>0</v>
      </c>
      <c r="P230">
        <v>24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187.593333</v>
      </c>
      <c r="W230">
        <v>0</v>
      </c>
      <c r="X230">
        <v>0</v>
      </c>
      <c r="Y230">
        <v>0</v>
      </c>
      <c r="Z230">
        <v>0</v>
      </c>
    </row>
    <row r="231" spans="1:26" x14ac:dyDescent="0.25">
      <c r="A231">
        <v>1958820</v>
      </c>
      <c r="B231">
        <v>1</v>
      </c>
      <c r="C231" t="s">
        <v>77</v>
      </c>
      <c r="D231" t="s">
        <v>108</v>
      </c>
      <c r="E231" t="s">
        <v>182</v>
      </c>
      <c r="F231" t="s">
        <v>846</v>
      </c>
      <c r="G231" t="s">
        <v>144</v>
      </c>
      <c r="H231" t="s">
        <v>46</v>
      </c>
      <c r="I231" t="s">
        <v>129</v>
      </c>
      <c r="J231" t="s">
        <v>130</v>
      </c>
      <c r="K231" t="s">
        <v>131</v>
      </c>
      <c r="L231" t="s">
        <v>847</v>
      </c>
      <c r="M231" t="s">
        <v>848</v>
      </c>
      <c r="N231">
        <v>7.6297222219999998</v>
      </c>
      <c r="O231">
        <v>0</v>
      </c>
      <c r="P231">
        <v>71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541.71027800000002</v>
      </c>
      <c r="W231">
        <v>0</v>
      </c>
      <c r="X231">
        <v>0</v>
      </c>
      <c r="Y231">
        <v>0</v>
      </c>
      <c r="Z231">
        <v>0</v>
      </c>
    </row>
    <row r="232" spans="1:26" x14ac:dyDescent="0.25">
      <c r="A232">
        <v>1958817</v>
      </c>
      <c r="B232">
        <v>1</v>
      </c>
      <c r="C232" t="s">
        <v>77</v>
      </c>
      <c r="D232" t="s">
        <v>124</v>
      </c>
      <c r="E232" t="s">
        <v>171</v>
      </c>
      <c r="F232" t="s">
        <v>849</v>
      </c>
      <c r="G232" t="s">
        <v>163</v>
      </c>
      <c r="H232" t="s">
        <v>47</v>
      </c>
      <c r="I232" t="s">
        <v>129</v>
      </c>
      <c r="J232" t="s">
        <v>130</v>
      </c>
      <c r="K232" t="s">
        <v>131</v>
      </c>
      <c r="L232" t="s">
        <v>850</v>
      </c>
      <c r="M232" t="s">
        <v>851</v>
      </c>
      <c r="N232">
        <v>0.26111111100000001</v>
      </c>
      <c r="O232">
        <v>13</v>
      </c>
      <c r="P232">
        <v>1083</v>
      </c>
      <c r="Q232">
        <v>0</v>
      </c>
      <c r="R232">
        <v>0</v>
      </c>
      <c r="S232">
        <v>0</v>
      </c>
      <c r="T232">
        <v>0</v>
      </c>
      <c r="U232">
        <v>3.394444</v>
      </c>
      <c r="V232">
        <v>282.78333300000003</v>
      </c>
      <c r="W232">
        <v>0</v>
      </c>
      <c r="X232">
        <v>0</v>
      </c>
      <c r="Y232">
        <v>0</v>
      </c>
      <c r="Z232">
        <v>0</v>
      </c>
    </row>
    <row r="233" spans="1:26" x14ac:dyDescent="0.25">
      <c r="A233">
        <v>1958821</v>
      </c>
      <c r="B233">
        <v>1</v>
      </c>
      <c r="C233" t="s">
        <v>77</v>
      </c>
      <c r="D233" t="s">
        <v>109</v>
      </c>
      <c r="E233" t="s">
        <v>161</v>
      </c>
      <c r="F233" t="s">
        <v>852</v>
      </c>
      <c r="G233" t="s">
        <v>163</v>
      </c>
      <c r="H233" t="s">
        <v>47</v>
      </c>
      <c r="I233" t="s">
        <v>129</v>
      </c>
      <c r="J233" t="s">
        <v>130</v>
      </c>
      <c r="K233" t="s">
        <v>131</v>
      </c>
      <c r="L233" t="s">
        <v>853</v>
      </c>
      <c r="M233" t="s">
        <v>854</v>
      </c>
      <c r="N233">
        <v>0.66027777700000001</v>
      </c>
      <c r="O233">
        <v>6</v>
      </c>
      <c r="P233">
        <v>525</v>
      </c>
      <c r="Q233">
        <v>0</v>
      </c>
      <c r="R233">
        <v>0</v>
      </c>
      <c r="S233">
        <v>0</v>
      </c>
      <c r="T233">
        <v>0</v>
      </c>
      <c r="U233">
        <v>3.9616669999999998</v>
      </c>
      <c r="V233">
        <v>346.64583299999998</v>
      </c>
      <c r="W233">
        <v>0</v>
      </c>
      <c r="X233">
        <v>0</v>
      </c>
      <c r="Y233">
        <v>0</v>
      </c>
      <c r="Z233">
        <v>0</v>
      </c>
    </row>
    <row r="234" spans="1:26" x14ac:dyDescent="0.25">
      <c r="A234">
        <v>1958829</v>
      </c>
      <c r="B234">
        <v>1</v>
      </c>
      <c r="C234" t="s">
        <v>76</v>
      </c>
      <c r="D234" t="s">
        <v>101</v>
      </c>
      <c r="E234" t="s">
        <v>182</v>
      </c>
      <c r="F234" t="s">
        <v>855</v>
      </c>
      <c r="G234" t="s">
        <v>144</v>
      </c>
      <c r="H234" t="s">
        <v>46</v>
      </c>
      <c r="I234" t="s">
        <v>129</v>
      </c>
      <c r="J234" t="s">
        <v>130</v>
      </c>
      <c r="K234" t="s">
        <v>131</v>
      </c>
      <c r="L234" t="s">
        <v>856</v>
      </c>
      <c r="M234" t="s">
        <v>857</v>
      </c>
      <c r="N234">
        <v>1.605555555</v>
      </c>
      <c r="O234">
        <v>0</v>
      </c>
      <c r="P234">
        <v>82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131.65555599999999</v>
      </c>
      <c r="W234">
        <v>0</v>
      </c>
      <c r="X234">
        <v>0</v>
      </c>
      <c r="Y234">
        <v>0</v>
      </c>
      <c r="Z234">
        <v>0</v>
      </c>
    </row>
    <row r="235" spans="1:26" x14ac:dyDescent="0.25">
      <c r="A235">
        <v>1958835</v>
      </c>
      <c r="B235">
        <v>1</v>
      </c>
      <c r="C235" t="s">
        <v>76</v>
      </c>
      <c r="D235" t="s">
        <v>103</v>
      </c>
      <c r="E235" t="s">
        <v>161</v>
      </c>
      <c r="F235" t="s">
        <v>858</v>
      </c>
      <c r="G235" t="s">
        <v>341</v>
      </c>
      <c r="H235" t="s">
        <v>47</v>
      </c>
      <c r="I235" t="s">
        <v>129</v>
      </c>
      <c r="J235" t="s">
        <v>130</v>
      </c>
      <c r="K235" t="s">
        <v>131</v>
      </c>
      <c r="L235" t="s">
        <v>859</v>
      </c>
      <c r="M235" t="s">
        <v>860</v>
      </c>
      <c r="N235">
        <v>1.825555555</v>
      </c>
      <c r="O235">
        <v>0</v>
      </c>
      <c r="P235">
        <v>0</v>
      </c>
      <c r="Q235">
        <v>0</v>
      </c>
      <c r="R235">
        <v>150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273.83333299999998</v>
      </c>
      <c r="Y235">
        <v>0</v>
      </c>
      <c r="Z235">
        <v>0</v>
      </c>
    </row>
    <row r="236" spans="1:26" x14ac:dyDescent="0.25">
      <c r="A236">
        <v>1958841</v>
      </c>
      <c r="B236">
        <v>1</v>
      </c>
      <c r="C236" t="s">
        <v>77</v>
      </c>
      <c r="D236" t="s">
        <v>124</v>
      </c>
      <c r="E236" t="s">
        <v>126</v>
      </c>
      <c r="F236" t="s">
        <v>861</v>
      </c>
      <c r="G236" t="s">
        <v>158</v>
      </c>
      <c r="H236" t="s">
        <v>46</v>
      </c>
      <c r="I236" t="s">
        <v>129</v>
      </c>
      <c r="J236" t="s">
        <v>130</v>
      </c>
      <c r="K236" t="s">
        <v>131</v>
      </c>
      <c r="L236" t="s">
        <v>862</v>
      </c>
      <c r="M236" t="s">
        <v>863</v>
      </c>
      <c r="N236">
        <v>2.3802777769999999</v>
      </c>
      <c r="O236">
        <v>0</v>
      </c>
      <c r="P236">
        <v>1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2.3802780000000001</v>
      </c>
      <c r="W236">
        <v>0</v>
      </c>
      <c r="X236">
        <v>0</v>
      </c>
      <c r="Y236">
        <v>0</v>
      </c>
      <c r="Z236">
        <v>0</v>
      </c>
    </row>
    <row r="237" spans="1:26" x14ac:dyDescent="0.25">
      <c r="A237">
        <v>1958836</v>
      </c>
      <c r="B237">
        <v>1</v>
      </c>
      <c r="C237" t="s">
        <v>77</v>
      </c>
      <c r="D237" t="s">
        <v>122</v>
      </c>
      <c r="E237" t="s">
        <v>182</v>
      </c>
      <c r="F237" t="s">
        <v>864</v>
      </c>
      <c r="G237" t="s">
        <v>144</v>
      </c>
      <c r="H237" t="s">
        <v>46</v>
      </c>
      <c r="I237" t="s">
        <v>129</v>
      </c>
      <c r="J237" t="s">
        <v>130</v>
      </c>
      <c r="K237" t="s">
        <v>131</v>
      </c>
      <c r="L237" t="s">
        <v>865</v>
      </c>
      <c r="M237" t="s">
        <v>866</v>
      </c>
      <c r="N237">
        <v>1.485833333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7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10.400833</v>
      </c>
    </row>
    <row r="238" spans="1:26" x14ac:dyDescent="0.25">
      <c r="A238">
        <v>1958839</v>
      </c>
      <c r="B238">
        <v>1</v>
      </c>
      <c r="C238" t="s">
        <v>76</v>
      </c>
      <c r="D238" t="s">
        <v>102</v>
      </c>
      <c r="E238" t="s">
        <v>182</v>
      </c>
      <c r="F238" t="s">
        <v>867</v>
      </c>
      <c r="G238" t="s">
        <v>144</v>
      </c>
      <c r="H238" t="s">
        <v>46</v>
      </c>
      <c r="I238" t="s">
        <v>129</v>
      </c>
      <c r="J238" t="s">
        <v>130</v>
      </c>
      <c r="K238" t="s">
        <v>131</v>
      </c>
      <c r="L238" t="s">
        <v>868</v>
      </c>
      <c r="M238" t="s">
        <v>869</v>
      </c>
      <c r="N238">
        <v>0.944722222</v>
      </c>
      <c r="O238">
        <v>0</v>
      </c>
      <c r="P238">
        <v>40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37.788888999999998</v>
      </c>
      <c r="W238">
        <v>0</v>
      </c>
      <c r="X238">
        <v>0</v>
      </c>
      <c r="Y238">
        <v>0</v>
      </c>
      <c r="Z238">
        <v>0</v>
      </c>
    </row>
    <row r="239" spans="1:26" x14ac:dyDescent="0.25">
      <c r="A239">
        <v>1958858</v>
      </c>
      <c r="B239">
        <v>1</v>
      </c>
      <c r="C239" t="s">
        <v>77</v>
      </c>
      <c r="D239" t="s">
        <v>124</v>
      </c>
      <c r="E239" t="s">
        <v>186</v>
      </c>
      <c r="F239" t="s">
        <v>870</v>
      </c>
      <c r="G239" t="s">
        <v>179</v>
      </c>
      <c r="H239" t="s">
        <v>47</v>
      </c>
      <c r="I239" t="s">
        <v>129</v>
      </c>
      <c r="J239" t="s">
        <v>130</v>
      </c>
      <c r="K239" t="s">
        <v>154</v>
      </c>
      <c r="L239" t="s">
        <v>871</v>
      </c>
      <c r="M239" t="s">
        <v>872</v>
      </c>
      <c r="N239">
        <v>8.6666666659999994</v>
      </c>
      <c r="O239">
        <v>20</v>
      </c>
      <c r="P239">
        <v>298</v>
      </c>
      <c r="Q239">
        <v>0</v>
      </c>
      <c r="R239">
        <v>0</v>
      </c>
      <c r="S239">
        <v>0</v>
      </c>
      <c r="T239">
        <v>0</v>
      </c>
      <c r="U239">
        <v>173.33333300000001</v>
      </c>
      <c r="V239">
        <v>2582.6666660000001</v>
      </c>
      <c r="W239">
        <v>0</v>
      </c>
      <c r="X239">
        <v>0</v>
      </c>
      <c r="Y239">
        <v>0</v>
      </c>
      <c r="Z239">
        <v>0</v>
      </c>
    </row>
    <row r="240" spans="1:26" x14ac:dyDescent="0.25">
      <c r="A240">
        <v>1958845</v>
      </c>
      <c r="B240">
        <v>1</v>
      </c>
      <c r="C240" t="s">
        <v>77</v>
      </c>
      <c r="D240" t="s">
        <v>124</v>
      </c>
      <c r="E240" t="s">
        <v>171</v>
      </c>
      <c r="F240" t="s">
        <v>873</v>
      </c>
      <c r="G240" t="s">
        <v>163</v>
      </c>
      <c r="H240" t="s">
        <v>47</v>
      </c>
      <c r="I240" t="s">
        <v>129</v>
      </c>
      <c r="J240" t="s">
        <v>130</v>
      </c>
      <c r="K240" t="s">
        <v>131</v>
      </c>
      <c r="L240" t="s">
        <v>874</v>
      </c>
      <c r="M240" t="s">
        <v>875</v>
      </c>
      <c r="N240">
        <v>0.21055555500000001</v>
      </c>
      <c r="O240">
        <v>75</v>
      </c>
      <c r="P240">
        <v>1672</v>
      </c>
      <c r="Q240">
        <v>0</v>
      </c>
      <c r="R240">
        <v>0</v>
      </c>
      <c r="S240">
        <v>0</v>
      </c>
      <c r="T240">
        <v>0</v>
      </c>
      <c r="U240">
        <v>15.791667</v>
      </c>
      <c r="V240">
        <v>352.04888799999998</v>
      </c>
      <c r="W240">
        <v>0</v>
      </c>
      <c r="X240">
        <v>0</v>
      </c>
      <c r="Y240">
        <v>0</v>
      </c>
      <c r="Z240">
        <v>0</v>
      </c>
    </row>
    <row r="241" spans="1:26" x14ac:dyDescent="0.25">
      <c r="A241">
        <v>1958861</v>
      </c>
      <c r="B241">
        <v>1</v>
      </c>
      <c r="C241" t="s">
        <v>76</v>
      </c>
      <c r="D241" t="s">
        <v>96</v>
      </c>
      <c r="E241" t="s">
        <v>182</v>
      </c>
      <c r="F241" t="s">
        <v>876</v>
      </c>
      <c r="G241" t="s">
        <v>144</v>
      </c>
      <c r="H241" t="s">
        <v>46</v>
      </c>
      <c r="I241" t="s">
        <v>129</v>
      </c>
      <c r="J241" t="s">
        <v>130</v>
      </c>
      <c r="K241" t="s">
        <v>131</v>
      </c>
      <c r="L241" t="s">
        <v>877</v>
      </c>
      <c r="M241" t="s">
        <v>878</v>
      </c>
      <c r="N241">
        <v>1.4597222219999999</v>
      </c>
      <c r="O241">
        <v>0</v>
      </c>
      <c r="P241">
        <v>5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7.2986110000000002</v>
      </c>
      <c r="W241">
        <v>0</v>
      </c>
      <c r="X241">
        <v>0</v>
      </c>
      <c r="Y241">
        <v>0</v>
      </c>
      <c r="Z241">
        <v>0</v>
      </c>
    </row>
    <row r="242" spans="1:26" x14ac:dyDescent="0.25">
      <c r="A242">
        <v>1958848</v>
      </c>
      <c r="B242">
        <v>1</v>
      </c>
      <c r="C242" t="s">
        <v>77</v>
      </c>
      <c r="D242" t="s">
        <v>117</v>
      </c>
      <c r="E242" t="s">
        <v>134</v>
      </c>
      <c r="F242" t="s">
        <v>879</v>
      </c>
      <c r="G242" t="s">
        <v>136</v>
      </c>
      <c r="H242" t="s">
        <v>46</v>
      </c>
      <c r="I242" t="s">
        <v>129</v>
      </c>
      <c r="J242" t="s">
        <v>130</v>
      </c>
      <c r="K242" t="s">
        <v>131</v>
      </c>
      <c r="L242" t="s">
        <v>880</v>
      </c>
      <c r="M242" t="s">
        <v>881</v>
      </c>
      <c r="N242">
        <v>1.7002777769999999</v>
      </c>
      <c r="O242">
        <v>0</v>
      </c>
      <c r="P242">
        <v>0</v>
      </c>
      <c r="Q242">
        <v>0</v>
      </c>
      <c r="R242">
        <v>1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1.700278</v>
      </c>
      <c r="Y242">
        <v>0</v>
      </c>
      <c r="Z242">
        <v>0</v>
      </c>
    </row>
    <row r="243" spans="1:26" x14ac:dyDescent="0.25">
      <c r="A243">
        <v>1958849</v>
      </c>
      <c r="B243">
        <v>1</v>
      </c>
      <c r="C243" t="s">
        <v>76</v>
      </c>
      <c r="D243" t="s">
        <v>90</v>
      </c>
      <c r="E243" t="s">
        <v>161</v>
      </c>
      <c r="F243" t="s">
        <v>882</v>
      </c>
      <c r="G243" t="s">
        <v>341</v>
      </c>
      <c r="H243" t="s">
        <v>47</v>
      </c>
      <c r="I243" t="s">
        <v>129</v>
      </c>
      <c r="J243" t="s">
        <v>130</v>
      </c>
      <c r="K243" t="s">
        <v>131</v>
      </c>
      <c r="L243" t="s">
        <v>883</v>
      </c>
      <c r="M243" t="s">
        <v>884</v>
      </c>
      <c r="N243">
        <v>4.3536111110000002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36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156.72999999999999</v>
      </c>
    </row>
    <row r="244" spans="1:26" x14ac:dyDescent="0.25">
      <c r="A244">
        <v>1958856</v>
      </c>
      <c r="B244">
        <v>1</v>
      </c>
      <c r="C244" t="s">
        <v>76</v>
      </c>
      <c r="D244" t="s">
        <v>96</v>
      </c>
      <c r="E244" t="s">
        <v>171</v>
      </c>
      <c r="F244" t="s">
        <v>885</v>
      </c>
      <c r="G244" t="s">
        <v>168</v>
      </c>
      <c r="H244" t="s">
        <v>47</v>
      </c>
      <c r="I244" t="s">
        <v>129</v>
      </c>
      <c r="J244" t="s">
        <v>130</v>
      </c>
      <c r="K244" t="s">
        <v>154</v>
      </c>
      <c r="L244" t="s">
        <v>886</v>
      </c>
      <c r="M244" t="s">
        <v>887</v>
      </c>
      <c r="N244">
        <v>5.0138888880000003</v>
      </c>
      <c r="O244">
        <v>47</v>
      </c>
      <c r="P244">
        <v>1540</v>
      </c>
      <c r="Q244">
        <v>0</v>
      </c>
      <c r="R244">
        <v>0</v>
      </c>
      <c r="S244">
        <v>0</v>
      </c>
      <c r="T244">
        <v>0</v>
      </c>
      <c r="U244">
        <v>235.65277800000001</v>
      </c>
      <c r="V244">
        <v>7721.3888880000004</v>
      </c>
      <c r="W244">
        <v>0</v>
      </c>
      <c r="X244">
        <v>0</v>
      </c>
      <c r="Y244">
        <v>0</v>
      </c>
      <c r="Z244">
        <v>0</v>
      </c>
    </row>
    <row r="245" spans="1:26" x14ac:dyDescent="0.25">
      <c r="A245">
        <v>1958852</v>
      </c>
      <c r="B245">
        <v>1</v>
      </c>
      <c r="C245" t="s">
        <v>76</v>
      </c>
      <c r="D245" t="s">
        <v>100</v>
      </c>
      <c r="E245" t="s">
        <v>186</v>
      </c>
      <c r="F245" t="s">
        <v>888</v>
      </c>
      <c r="G245" t="s">
        <v>179</v>
      </c>
      <c r="H245" t="s">
        <v>47</v>
      </c>
      <c r="I245" t="s">
        <v>129</v>
      </c>
      <c r="J245" t="s">
        <v>130</v>
      </c>
      <c r="K245" t="s">
        <v>154</v>
      </c>
      <c r="L245" t="s">
        <v>889</v>
      </c>
      <c r="M245" t="s">
        <v>890</v>
      </c>
      <c r="N245">
        <v>2.633888888</v>
      </c>
      <c r="O245">
        <v>13</v>
      </c>
      <c r="P245">
        <v>349</v>
      </c>
      <c r="Q245">
        <v>0</v>
      </c>
      <c r="R245">
        <v>0</v>
      </c>
      <c r="S245">
        <v>0</v>
      </c>
      <c r="T245">
        <v>0</v>
      </c>
      <c r="U245">
        <v>34.240555999999998</v>
      </c>
      <c r="V245">
        <v>919.22722199999998</v>
      </c>
      <c r="W245">
        <v>0</v>
      </c>
      <c r="X245">
        <v>0</v>
      </c>
      <c r="Y245">
        <v>0</v>
      </c>
      <c r="Z245">
        <v>0</v>
      </c>
    </row>
    <row r="246" spans="1:26" x14ac:dyDescent="0.25">
      <c r="A246">
        <v>1958850</v>
      </c>
      <c r="B246">
        <v>1</v>
      </c>
      <c r="C246" t="s">
        <v>77</v>
      </c>
      <c r="D246" t="s">
        <v>119</v>
      </c>
      <c r="E246" t="s">
        <v>166</v>
      </c>
      <c r="F246" t="s">
        <v>891</v>
      </c>
      <c r="G246" t="s">
        <v>168</v>
      </c>
      <c r="H246" t="s">
        <v>46</v>
      </c>
      <c r="I246" t="s">
        <v>129</v>
      </c>
      <c r="J246" t="s">
        <v>130</v>
      </c>
      <c r="K246" t="s">
        <v>154</v>
      </c>
      <c r="L246" t="s">
        <v>892</v>
      </c>
      <c r="M246" t="s">
        <v>893</v>
      </c>
      <c r="N246">
        <v>5.4922405550000004</v>
      </c>
      <c r="O246">
        <v>0</v>
      </c>
      <c r="P246">
        <v>139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763.42143699999997</v>
      </c>
      <c r="W246">
        <v>0</v>
      </c>
      <c r="X246">
        <v>0</v>
      </c>
      <c r="Y246">
        <v>0</v>
      </c>
      <c r="Z246">
        <v>0</v>
      </c>
    </row>
    <row r="247" spans="1:26" x14ac:dyDescent="0.25">
      <c r="A247">
        <v>1958853</v>
      </c>
      <c r="B247">
        <v>1</v>
      </c>
      <c r="C247" t="s">
        <v>76</v>
      </c>
      <c r="D247" t="s">
        <v>100</v>
      </c>
      <c r="E247" t="s">
        <v>161</v>
      </c>
      <c r="F247" t="s">
        <v>894</v>
      </c>
      <c r="G247" t="s">
        <v>179</v>
      </c>
      <c r="H247" t="s">
        <v>47</v>
      </c>
      <c r="I247" t="s">
        <v>129</v>
      </c>
      <c r="J247" t="s">
        <v>130</v>
      </c>
      <c r="K247" t="s">
        <v>154</v>
      </c>
      <c r="L247" t="s">
        <v>895</v>
      </c>
      <c r="M247" t="s">
        <v>896</v>
      </c>
      <c r="N247">
        <v>2.7458333330000002</v>
      </c>
      <c r="O247">
        <v>0</v>
      </c>
      <c r="P247">
        <v>142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389.90833300000003</v>
      </c>
      <c r="W247">
        <v>0</v>
      </c>
      <c r="X247">
        <v>0</v>
      </c>
      <c r="Y247">
        <v>0</v>
      </c>
      <c r="Z247">
        <v>0</v>
      </c>
    </row>
    <row r="248" spans="1:26" x14ac:dyDescent="0.25">
      <c r="A248">
        <v>1958860</v>
      </c>
      <c r="B248">
        <v>1</v>
      </c>
      <c r="C248" t="s">
        <v>76</v>
      </c>
      <c r="D248" t="s">
        <v>99</v>
      </c>
      <c r="E248" t="s">
        <v>150</v>
      </c>
      <c r="F248" t="s">
        <v>897</v>
      </c>
      <c r="G248" t="s">
        <v>163</v>
      </c>
      <c r="H248" t="s">
        <v>47</v>
      </c>
      <c r="I248" t="s">
        <v>129</v>
      </c>
      <c r="J248" t="s">
        <v>130</v>
      </c>
      <c r="K248" t="s">
        <v>131</v>
      </c>
      <c r="L248" t="s">
        <v>898</v>
      </c>
      <c r="M248" t="s">
        <v>899</v>
      </c>
      <c r="N248">
        <v>0.80011111099999999</v>
      </c>
      <c r="O248">
        <v>43</v>
      </c>
      <c r="P248">
        <v>34</v>
      </c>
      <c r="Q248">
        <v>0</v>
      </c>
      <c r="R248">
        <v>0</v>
      </c>
      <c r="S248">
        <v>0</v>
      </c>
      <c r="T248">
        <v>0</v>
      </c>
      <c r="U248">
        <v>34.404778</v>
      </c>
      <c r="V248">
        <v>27.203778</v>
      </c>
      <c r="W248">
        <v>0</v>
      </c>
      <c r="X248">
        <v>0</v>
      </c>
      <c r="Y248">
        <v>0</v>
      </c>
      <c r="Z248">
        <v>0</v>
      </c>
    </row>
    <row r="249" spans="1:26" x14ac:dyDescent="0.25">
      <c r="A249">
        <v>1958859</v>
      </c>
      <c r="B249">
        <v>1</v>
      </c>
      <c r="C249" t="s">
        <v>77</v>
      </c>
      <c r="D249" t="s">
        <v>114</v>
      </c>
      <c r="E249" t="s">
        <v>186</v>
      </c>
      <c r="F249" t="s">
        <v>900</v>
      </c>
      <c r="G249" t="s">
        <v>163</v>
      </c>
      <c r="H249" t="s">
        <v>47</v>
      </c>
      <c r="I249" t="s">
        <v>257</v>
      </c>
      <c r="J249" t="s">
        <v>130</v>
      </c>
      <c r="K249" t="s">
        <v>131</v>
      </c>
      <c r="L249" t="s">
        <v>901</v>
      </c>
      <c r="M249" t="s">
        <v>902</v>
      </c>
      <c r="N249">
        <v>5.8333329999999996E-3</v>
      </c>
      <c r="O249">
        <v>42</v>
      </c>
      <c r="P249">
        <v>163</v>
      </c>
      <c r="Q249">
        <v>0</v>
      </c>
      <c r="R249">
        <v>0</v>
      </c>
      <c r="S249">
        <v>0</v>
      </c>
      <c r="T249">
        <v>0</v>
      </c>
      <c r="U249">
        <v>0.245</v>
      </c>
      <c r="V249">
        <v>0.95083300000000004</v>
      </c>
      <c r="W249">
        <v>0</v>
      </c>
      <c r="X249">
        <v>0</v>
      </c>
      <c r="Y249">
        <v>0</v>
      </c>
      <c r="Z249">
        <v>0</v>
      </c>
    </row>
    <row r="250" spans="1:26" x14ac:dyDescent="0.25">
      <c r="A250">
        <v>1958862</v>
      </c>
      <c r="B250">
        <v>1</v>
      </c>
      <c r="C250" t="s">
        <v>76</v>
      </c>
      <c r="D250" t="s">
        <v>80</v>
      </c>
      <c r="E250" t="s">
        <v>166</v>
      </c>
      <c r="F250" t="s">
        <v>903</v>
      </c>
      <c r="G250" t="s">
        <v>904</v>
      </c>
      <c r="H250" t="s">
        <v>46</v>
      </c>
      <c r="I250" t="s">
        <v>129</v>
      </c>
      <c r="J250" t="s">
        <v>130</v>
      </c>
      <c r="K250" t="s">
        <v>131</v>
      </c>
      <c r="L250" t="s">
        <v>905</v>
      </c>
      <c r="M250" t="s">
        <v>906</v>
      </c>
      <c r="N250">
        <v>0.20638888799999999</v>
      </c>
      <c r="O250">
        <v>0</v>
      </c>
      <c r="P250">
        <v>448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92.462221999999997</v>
      </c>
      <c r="W250">
        <v>0</v>
      </c>
      <c r="X250">
        <v>0</v>
      </c>
      <c r="Y250">
        <v>0</v>
      </c>
      <c r="Z250">
        <v>0</v>
      </c>
    </row>
    <row r="251" spans="1:26" x14ac:dyDescent="0.25">
      <c r="A251">
        <v>1958863</v>
      </c>
      <c r="B251">
        <v>1</v>
      </c>
      <c r="C251" t="s">
        <v>76</v>
      </c>
      <c r="D251" t="s">
        <v>99</v>
      </c>
      <c r="E251" t="s">
        <v>161</v>
      </c>
      <c r="F251" t="s">
        <v>907</v>
      </c>
      <c r="G251" t="s">
        <v>341</v>
      </c>
      <c r="H251" t="s">
        <v>47</v>
      </c>
      <c r="I251" t="s">
        <v>129</v>
      </c>
      <c r="J251" t="s">
        <v>130</v>
      </c>
      <c r="K251" t="s">
        <v>131</v>
      </c>
      <c r="L251" t="s">
        <v>908</v>
      </c>
      <c r="M251" t="s">
        <v>909</v>
      </c>
      <c r="N251">
        <v>3.9158333330000001</v>
      </c>
      <c r="O251">
        <v>1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3.9158330000000001</v>
      </c>
      <c r="V251">
        <v>0</v>
      </c>
      <c r="W251">
        <v>0</v>
      </c>
      <c r="X251">
        <v>0</v>
      </c>
      <c r="Y251">
        <v>0</v>
      </c>
      <c r="Z251">
        <v>0</v>
      </c>
    </row>
    <row r="252" spans="1:26" x14ac:dyDescent="0.25">
      <c r="A252">
        <v>1958865</v>
      </c>
      <c r="B252">
        <v>1</v>
      </c>
      <c r="C252" t="s">
        <v>76</v>
      </c>
      <c r="D252" t="s">
        <v>93</v>
      </c>
      <c r="E252" t="s">
        <v>182</v>
      </c>
      <c r="F252" t="s">
        <v>910</v>
      </c>
      <c r="G252" t="s">
        <v>168</v>
      </c>
      <c r="H252" t="s">
        <v>46</v>
      </c>
      <c r="I252" t="s">
        <v>129</v>
      </c>
      <c r="J252" t="s">
        <v>130</v>
      </c>
      <c r="K252" t="s">
        <v>154</v>
      </c>
      <c r="L252" t="s">
        <v>911</v>
      </c>
      <c r="M252" t="s">
        <v>912</v>
      </c>
      <c r="N252">
        <v>7.9411111109999997</v>
      </c>
      <c r="O252">
        <v>0</v>
      </c>
      <c r="P252">
        <v>32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254.115556</v>
      </c>
      <c r="W252">
        <v>0</v>
      </c>
      <c r="X252">
        <v>0</v>
      </c>
      <c r="Y252">
        <v>0</v>
      </c>
      <c r="Z252">
        <v>0</v>
      </c>
    </row>
    <row r="253" spans="1:26" x14ac:dyDescent="0.25">
      <c r="A253">
        <v>1958868</v>
      </c>
      <c r="B253">
        <v>1</v>
      </c>
      <c r="C253" t="s">
        <v>77</v>
      </c>
      <c r="D253" t="s">
        <v>113</v>
      </c>
      <c r="E253" t="s">
        <v>186</v>
      </c>
      <c r="F253" t="s">
        <v>913</v>
      </c>
      <c r="G253" t="s">
        <v>163</v>
      </c>
      <c r="H253" t="s">
        <v>47</v>
      </c>
      <c r="I253" t="s">
        <v>257</v>
      </c>
      <c r="J253" t="s">
        <v>130</v>
      </c>
      <c r="K253" t="s">
        <v>131</v>
      </c>
      <c r="L253" t="s">
        <v>914</v>
      </c>
      <c r="M253" t="s">
        <v>915</v>
      </c>
      <c r="N253">
        <v>8.6111109999999994E-3</v>
      </c>
      <c r="O253">
        <v>0</v>
      </c>
      <c r="P253">
        <v>0</v>
      </c>
      <c r="Q253">
        <v>15</v>
      </c>
      <c r="R253">
        <v>1110</v>
      </c>
      <c r="S253">
        <v>0</v>
      </c>
      <c r="T253">
        <v>0</v>
      </c>
      <c r="U253">
        <v>0</v>
      </c>
      <c r="V253">
        <v>0</v>
      </c>
      <c r="W253">
        <v>0.129167</v>
      </c>
      <c r="X253">
        <v>9.5583329999999993</v>
      </c>
      <c r="Y253">
        <v>0</v>
      </c>
      <c r="Z253">
        <v>0</v>
      </c>
    </row>
    <row r="254" spans="1:26" x14ac:dyDescent="0.25">
      <c r="A254">
        <v>1958870</v>
      </c>
      <c r="B254">
        <v>1</v>
      </c>
      <c r="C254" t="s">
        <v>76</v>
      </c>
      <c r="D254" t="s">
        <v>86</v>
      </c>
      <c r="E254" t="s">
        <v>182</v>
      </c>
      <c r="F254" t="s">
        <v>916</v>
      </c>
      <c r="G254" t="s">
        <v>128</v>
      </c>
      <c r="H254" t="s">
        <v>46</v>
      </c>
      <c r="I254" t="s">
        <v>129</v>
      </c>
      <c r="J254" t="s">
        <v>130</v>
      </c>
      <c r="K254" t="s">
        <v>131</v>
      </c>
      <c r="L254" t="s">
        <v>917</v>
      </c>
      <c r="M254" t="s">
        <v>918</v>
      </c>
      <c r="N254">
        <v>0.80555555499999998</v>
      </c>
      <c r="O254">
        <v>0</v>
      </c>
      <c r="P254">
        <v>23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18.527778000000001</v>
      </c>
      <c r="W254">
        <v>0</v>
      </c>
      <c r="X254">
        <v>0</v>
      </c>
      <c r="Y254">
        <v>0</v>
      </c>
      <c r="Z254">
        <v>0</v>
      </c>
    </row>
    <row r="255" spans="1:26" x14ac:dyDescent="0.25">
      <c r="A255">
        <v>1958878</v>
      </c>
      <c r="B255">
        <v>1</v>
      </c>
      <c r="C255" t="s">
        <v>76</v>
      </c>
      <c r="D255" t="s">
        <v>92</v>
      </c>
      <c r="E255" t="s">
        <v>134</v>
      </c>
      <c r="F255" t="s">
        <v>919</v>
      </c>
      <c r="G255" t="s">
        <v>136</v>
      </c>
      <c r="H255" t="s">
        <v>46</v>
      </c>
      <c r="I255" t="s">
        <v>129</v>
      </c>
      <c r="J255" t="s">
        <v>130</v>
      </c>
      <c r="K255" t="s">
        <v>131</v>
      </c>
      <c r="L255" t="s">
        <v>917</v>
      </c>
      <c r="M255" t="s">
        <v>920</v>
      </c>
      <c r="N255">
        <v>3.2963888880000001</v>
      </c>
      <c r="O255">
        <v>0</v>
      </c>
      <c r="P255">
        <v>0</v>
      </c>
      <c r="Q255">
        <v>0</v>
      </c>
      <c r="R255">
        <v>1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3.296389</v>
      </c>
      <c r="Y255">
        <v>0</v>
      </c>
      <c r="Z255">
        <v>0</v>
      </c>
    </row>
    <row r="256" spans="1:26" x14ac:dyDescent="0.25">
      <c r="A256">
        <v>1958872</v>
      </c>
      <c r="B256">
        <v>1</v>
      </c>
      <c r="C256" t="s">
        <v>77</v>
      </c>
      <c r="D256" t="s">
        <v>122</v>
      </c>
      <c r="E256" t="s">
        <v>186</v>
      </c>
      <c r="F256" t="s">
        <v>921</v>
      </c>
      <c r="G256" t="s">
        <v>163</v>
      </c>
      <c r="H256" t="s">
        <v>47</v>
      </c>
      <c r="I256" t="s">
        <v>257</v>
      </c>
      <c r="J256" t="s">
        <v>130</v>
      </c>
      <c r="K256" t="s">
        <v>131</v>
      </c>
      <c r="L256" t="s">
        <v>922</v>
      </c>
      <c r="M256" t="s">
        <v>923</v>
      </c>
      <c r="N256">
        <v>3.8888888000000003E-2</v>
      </c>
      <c r="O256">
        <v>0</v>
      </c>
      <c r="P256">
        <v>8</v>
      </c>
      <c r="Q256">
        <v>12</v>
      </c>
      <c r="R256">
        <v>1258</v>
      </c>
      <c r="S256">
        <v>36</v>
      </c>
      <c r="T256">
        <v>778</v>
      </c>
      <c r="U256">
        <v>0</v>
      </c>
      <c r="V256">
        <v>0.31111100000000003</v>
      </c>
      <c r="W256">
        <v>0.466667</v>
      </c>
      <c r="X256">
        <v>48.922221</v>
      </c>
      <c r="Y256">
        <v>1.4</v>
      </c>
      <c r="Z256">
        <v>30.255555000000001</v>
      </c>
    </row>
    <row r="257" spans="1:26" x14ac:dyDescent="0.25">
      <c r="A257">
        <v>1958875</v>
      </c>
      <c r="B257">
        <v>1</v>
      </c>
      <c r="C257" t="s">
        <v>76</v>
      </c>
      <c r="D257" t="s">
        <v>104</v>
      </c>
      <c r="E257" t="s">
        <v>182</v>
      </c>
      <c r="F257" t="s">
        <v>924</v>
      </c>
      <c r="G257" t="s">
        <v>524</v>
      </c>
      <c r="H257" t="s">
        <v>46</v>
      </c>
      <c r="I257" t="s">
        <v>129</v>
      </c>
      <c r="J257" t="s">
        <v>130</v>
      </c>
      <c r="K257" t="s">
        <v>131</v>
      </c>
      <c r="L257" t="s">
        <v>925</v>
      </c>
      <c r="M257" t="s">
        <v>926</v>
      </c>
      <c r="N257">
        <v>3.1102777769999999</v>
      </c>
      <c r="O257">
        <v>0</v>
      </c>
      <c r="P257">
        <v>0</v>
      </c>
      <c r="Q257">
        <v>0</v>
      </c>
      <c r="R257">
        <v>27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83.977500000000006</v>
      </c>
      <c r="Y257">
        <v>0</v>
      </c>
      <c r="Z257">
        <v>0</v>
      </c>
    </row>
    <row r="258" spans="1:26" x14ac:dyDescent="0.25">
      <c r="A258">
        <v>1958877</v>
      </c>
      <c r="B258">
        <v>1</v>
      </c>
      <c r="C258" t="s">
        <v>76</v>
      </c>
      <c r="D258" t="s">
        <v>104</v>
      </c>
      <c r="E258" t="s">
        <v>182</v>
      </c>
      <c r="F258" t="s">
        <v>927</v>
      </c>
      <c r="G258" t="s">
        <v>310</v>
      </c>
      <c r="H258" t="s">
        <v>46</v>
      </c>
      <c r="I258" t="s">
        <v>129</v>
      </c>
      <c r="J258" t="s">
        <v>130</v>
      </c>
      <c r="K258" t="s">
        <v>131</v>
      </c>
      <c r="L258" t="s">
        <v>928</v>
      </c>
      <c r="M258" t="s">
        <v>929</v>
      </c>
      <c r="N258">
        <v>5.3958333329999997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32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172.66666699999999</v>
      </c>
    </row>
    <row r="259" spans="1:26" x14ac:dyDescent="0.25">
      <c r="A259">
        <v>1958884</v>
      </c>
      <c r="B259">
        <v>1</v>
      </c>
      <c r="C259" t="s">
        <v>77</v>
      </c>
      <c r="D259" t="s">
        <v>113</v>
      </c>
      <c r="E259" t="s">
        <v>134</v>
      </c>
      <c r="F259" t="s">
        <v>930</v>
      </c>
      <c r="G259" t="s">
        <v>140</v>
      </c>
      <c r="H259" t="s">
        <v>46</v>
      </c>
      <c r="I259" t="s">
        <v>129</v>
      </c>
      <c r="J259" t="s">
        <v>130</v>
      </c>
      <c r="K259" t="s">
        <v>131</v>
      </c>
      <c r="L259" t="s">
        <v>931</v>
      </c>
      <c r="M259" t="s">
        <v>932</v>
      </c>
      <c r="N259">
        <v>1.7552777770000001</v>
      </c>
      <c r="O259">
        <v>0</v>
      </c>
      <c r="P259">
        <v>0</v>
      </c>
      <c r="Q259">
        <v>0</v>
      </c>
      <c r="R259">
        <v>1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1.7552779999999999</v>
      </c>
      <c r="Y259">
        <v>0</v>
      </c>
      <c r="Z259">
        <v>0</v>
      </c>
    </row>
    <row r="260" spans="1:26" x14ac:dyDescent="0.25">
      <c r="A260">
        <v>1958921</v>
      </c>
      <c r="B260">
        <v>1</v>
      </c>
      <c r="C260" t="s">
        <v>76</v>
      </c>
      <c r="D260" t="s">
        <v>99</v>
      </c>
      <c r="E260" t="s">
        <v>134</v>
      </c>
      <c r="F260" t="s">
        <v>933</v>
      </c>
      <c r="G260" t="s">
        <v>250</v>
      </c>
      <c r="H260" t="s">
        <v>46</v>
      </c>
      <c r="I260" t="s">
        <v>129</v>
      </c>
      <c r="J260" t="s">
        <v>15</v>
      </c>
      <c r="K260" t="s">
        <v>131</v>
      </c>
      <c r="L260" t="s">
        <v>934</v>
      </c>
      <c r="M260" t="s">
        <v>935</v>
      </c>
      <c r="N260">
        <v>5.6736111109999996</v>
      </c>
      <c r="O260">
        <v>0</v>
      </c>
      <c r="P260">
        <v>3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17.020833</v>
      </c>
      <c r="W260">
        <v>0</v>
      </c>
      <c r="X260">
        <v>0</v>
      </c>
      <c r="Y260">
        <v>0</v>
      </c>
      <c r="Z260">
        <v>0</v>
      </c>
    </row>
    <row r="261" spans="1:26" x14ac:dyDescent="0.25">
      <c r="A261">
        <v>1958879</v>
      </c>
      <c r="B261">
        <v>1</v>
      </c>
      <c r="C261" t="s">
        <v>76</v>
      </c>
      <c r="D261" t="s">
        <v>92</v>
      </c>
      <c r="E261" t="s">
        <v>134</v>
      </c>
      <c r="F261" t="s">
        <v>936</v>
      </c>
      <c r="G261" t="s">
        <v>140</v>
      </c>
      <c r="H261" t="s">
        <v>46</v>
      </c>
      <c r="I261" t="s">
        <v>129</v>
      </c>
      <c r="J261" t="s">
        <v>130</v>
      </c>
      <c r="K261" t="s">
        <v>131</v>
      </c>
      <c r="L261" t="s">
        <v>937</v>
      </c>
      <c r="M261" t="s">
        <v>938</v>
      </c>
      <c r="N261">
        <v>7.8280555549999997</v>
      </c>
      <c r="O261">
        <v>0</v>
      </c>
      <c r="P261">
        <v>0</v>
      </c>
      <c r="Q261">
        <v>0</v>
      </c>
      <c r="R261">
        <v>1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7.8280560000000001</v>
      </c>
      <c r="Y261">
        <v>0</v>
      </c>
      <c r="Z261">
        <v>0</v>
      </c>
    </row>
    <row r="262" spans="1:26" x14ac:dyDescent="0.25">
      <c r="A262">
        <v>1958887</v>
      </c>
      <c r="B262">
        <v>1</v>
      </c>
      <c r="C262" t="s">
        <v>76</v>
      </c>
      <c r="D262" t="s">
        <v>100</v>
      </c>
      <c r="E262" t="s">
        <v>186</v>
      </c>
      <c r="F262" t="s">
        <v>939</v>
      </c>
      <c r="G262" t="s">
        <v>163</v>
      </c>
      <c r="H262" t="s">
        <v>47</v>
      </c>
      <c r="I262" t="s">
        <v>129</v>
      </c>
      <c r="J262" t="s">
        <v>130</v>
      </c>
      <c r="K262" t="s">
        <v>131</v>
      </c>
      <c r="L262" t="s">
        <v>940</v>
      </c>
      <c r="M262" t="s">
        <v>941</v>
      </c>
      <c r="N262">
        <v>5.1091666660000001</v>
      </c>
      <c r="O262">
        <v>6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30.655000000000001</v>
      </c>
      <c r="V262">
        <v>0</v>
      </c>
      <c r="W262">
        <v>0</v>
      </c>
      <c r="X262">
        <v>0</v>
      </c>
      <c r="Y262">
        <v>0</v>
      </c>
      <c r="Z262">
        <v>0</v>
      </c>
    </row>
    <row r="263" spans="1:26" x14ac:dyDescent="0.25">
      <c r="A263">
        <v>1958882</v>
      </c>
      <c r="B263">
        <v>1</v>
      </c>
      <c r="C263" t="s">
        <v>76</v>
      </c>
      <c r="D263" t="s">
        <v>103</v>
      </c>
      <c r="E263" t="s">
        <v>186</v>
      </c>
      <c r="F263" t="s">
        <v>942</v>
      </c>
      <c r="G263" t="s">
        <v>163</v>
      </c>
      <c r="H263" t="s">
        <v>47</v>
      </c>
      <c r="I263" t="s">
        <v>129</v>
      </c>
      <c r="J263" t="s">
        <v>130</v>
      </c>
      <c r="K263" t="s">
        <v>131</v>
      </c>
      <c r="L263" t="s">
        <v>943</v>
      </c>
      <c r="M263" t="s">
        <v>944</v>
      </c>
      <c r="N263">
        <v>0.67</v>
      </c>
      <c r="O263">
        <v>0</v>
      </c>
      <c r="P263">
        <v>0</v>
      </c>
      <c r="Q263">
        <v>2</v>
      </c>
      <c r="R263">
        <v>483</v>
      </c>
      <c r="S263">
        <v>0</v>
      </c>
      <c r="T263">
        <v>0</v>
      </c>
      <c r="U263">
        <v>0</v>
      </c>
      <c r="V263">
        <v>0</v>
      </c>
      <c r="W263">
        <v>1.34</v>
      </c>
      <c r="X263">
        <v>323.61</v>
      </c>
      <c r="Y263">
        <v>0</v>
      </c>
      <c r="Z263">
        <v>0</v>
      </c>
    </row>
    <row r="264" spans="1:26" x14ac:dyDescent="0.25">
      <c r="A264">
        <v>1958896</v>
      </c>
      <c r="B264">
        <v>1</v>
      </c>
      <c r="C264" t="s">
        <v>76</v>
      </c>
      <c r="D264" t="s">
        <v>101</v>
      </c>
      <c r="E264" t="s">
        <v>182</v>
      </c>
      <c r="F264" t="s">
        <v>430</v>
      </c>
      <c r="G264" t="s">
        <v>144</v>
      </c>
      <c r="H264" t="s">
        <v>46</v>
      </c>
      <c r="I264" t="s">
        <v>129</v>
      </c>
      <c r="J264" t="s">
        <v>130</v>
      </c>
      <c r="K264" t="s">
        <v>131</v>
      </c>
      <c r="L264" t="s">
        <v>945</v>
      </c>
      <c r="M264" t="s">
        <v>946</v>
      </c>
      <c r="N264">
        <v>1.4013888880000001</v>
      </c>
      <c r="O264">
        <v>0</v>
      </c>
      <c r="P264">
        <v>15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21.020833</v>
      </c>
      <c r="W264">
        <v>0</v>
      </c>
      <c r="X264">
        <v>0</v>
      </c>
      <c r="Y264">
        <v>0</v>
      </c>
      <c r="Z264">
        <v>0</v>
      </c>
    </row>
    <row r="265" spans="1:26" x14ac:dyDescent="0.25">
      <c r="A265">
        <v>1958883</v>
      </c>
      <c r="B265">
        <v>1</v>
      </c>
      <c r="C265" t="s">
        <v>76</v>
      </c>
      <c r="D265" t="s">
        <v>96</v>
      </c>
      <c r="E265" t="s">
        <v>126</v>
      </c>
      <c r="F265" t="s">
        <v>947</v>
      </c>
      <c r="G265" t="s">
        <v>144</v>
      </c>
      <c r="H265" t="s">
        <v>46</v>
      </c>
      <c r="I265" t="s">
        <v>129</v>
      </c>
      <c r="J265" t="s">
        <v>130</v>
      </c>
      <c r="K265" t="s">
        <v>131</v>
      </c>
      <c r="L265" t="s">
        <v>948</v>
      </c>
      <c r="M265" t="s">
        <v>949</v>
      </c>
      <c r="N265">
        <v>1.4594444440000001</v>
      </c>
      <c r="O265">
        <v>0</v>
      </c>
      <c r="P265">
        <v>64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93.404443999999998</v>
      </c>
      <c r="W265">
        <v>0</v>
      </c>
      <c r="X265">
        <v>0</v>
      </c>
      <c r="Y265">
        <v>0</v>
      </c>
      <c r="Z265">
        <v>0</v>
      </c>
    </row>
    <row r="266" spans="1:26" x14ac:dyDescent="0.25">
      <c r="A266">
        <v>1958899</v>
      </c>
      <c r="B266">
        <v>1</v>
      </c>
      <c r="C266" t="s">
        <v>76</v>
      </c>
      <c r="D266" t="s">
        <v>103</v>
      </c>
      <c r="E266" t="s">
        <v>134</v>
      </c>
      <c r="F266" t="s">
        <v>950</v>
      </c>
      <c r="G266" t="s">
        <v>140</v>
      </c>
      <c r="H266" t="s">
        <v>46</v>
      </c>
      <c r="I266" t="s">
        <v>129</v>
      </c>
      <c r="J266" t="s">
        <v>130</v>
      </c>
      <c r="K266" t="s">
        <v>131</v>
      </c>
      <c r="L266" t="s">
        <v>951</v>
      </c>
      <c r="M266" t="s">
        <v>952</v>
      </c>
      <c r="N266">
        <v>1.544166666</v>
      </c>
      <c r="O266">
        <v>0</v>
      </c>
      <c r="P266">
        <v>0</v>
      </c>
      <c r="Q266">
        <v>0</v>
      </c>
      <c r="R266">
        <v>25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38.604166999999997</v>
      </c>
      <c r="Y266">
        <v>0</v>
      </c>
      <c r="Z266">
        <v>0</v>
      </c>
    </row>
    <row r="267" spans="1:26" x14ac:dyDescent="0.25">
      <c r="A267">
        <v>1958890</v>
      </c>
      <c r="B267">
        <v>1</v>
      </c>
      <c r="C267" t="s">
        <v>76</v>
      </c>
      <c r="D267" t="s">
        <v>80</v>
      </c>
      <c r="E267" t="s">
        <v>166</v>
      </c>
      <c r="F267" t="s">
        <v>953</v>
      </c>
      <c r="G267" t="s">
        <v>657</v>
      </c>
      <c r="H267" t="s">
        <v>46</v>
      </c>
      <c r="I267" t="s">
        <v>129</v>
      </c>
      <c r="J267" t="s">
        <v>130</v>
      </c>
      <c r="K267" t="s">
        <v>131</v>
      </c>
      <c r="L267" t="s">
        <v>954</v>
      </c>
      <c r="M267" t="s">
        <v>955</v>
      </c>
      <c r="N267">
        <v>3.4591666659999998</v>
      </c>
      <c r="O267">
        <v>0</v>
      </c>
      <c r="P267">
        <v>233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805.98583299999996</v>
      </c>
      <c r="W267">
        <v>0</v>
      </c>
      <c r="X267">
        <v>0</v>
      </c>
      <c r="Y267">
        <v>0</v>
      </c>
      <c r="Z267">
        <v>0</v>
      </c>
    </row>
    <row r="268" spans="1:26" x14ac:dyDescent="0.25">
      <c r="A268">
        <v>1958889</v>
      </c>
      <c r="B268">
        <v>1</v>
      </c>
      <c r="C268" t="s">
        <v>76</v>
      </c>
      <c r="D268" t="s">
        <v>86</v>
      </c>
      <c r="E268" t="s">
        <v>150</v>
      </c>
      <c r="F268" t="s">
        <v>956</v>
      </c>
      <c r="G268" t="s">
        <v>250</v>
      </c>
      <c r="H268" t="s">
        <v>47</v>
      </c>
      <c r="I268" t="s">
        <v>129</v>
      </c>
      <c r="J268" t="s">
        <v>15</v>
      </c>
      <c r="K268" t="s">
        <v>131</v>
      </c>
      <c r="L268" t="s">
        <v>957</v>
      </c>
      <c r="M268" t="s">
        <v>958</v>
      </c>
      <c r="N268">
        <v>0.76692777700000003</v>
      </c>
      <c r="O268">
        <v>0</v>
      </c>
      <c r="P268">
        <v>5431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4165.184757</v>
      </c>
      <c r="W268">
        <v>0</v>
      </c>
      <c r="X268">
        <v>0</v>
      </c>
      <c r="Y268">
        <v>0</v>
      </c>
      <c r="Z268">
        <v>0</v>
      </c>
    </row>
    <row r="269" spans="1:26" x14ac:dyDescent="0.25">
      <c r="A269">
        <v>1958895</v>
      </c>
      <c r="B269">
        <v>1</v>
      </c>
      <c r="C269" t="s">
        <v>77</v>
      </c>
      <c r="D269" t="s">
        <v>114</v>
      </c>
      <c r="E269" t="s">
        <v>134</v>
      </c>
      <c r="F269" t="s">
        <v>959</v>
      </c>
      <c r="G269" t="s">
        <v>250</v>
      </c>
      <c r="H269" t="s">
        <v>46</v>
      </c>
      <c r="I269" t="s">
        <v>129</v>
      </c>
      <c r="J269" t="s">
        <v>15</v>
      </c>
      <c r="K269" t="s">
        <v>131</v>
      </c>
      <c r="L269" t="s">
        <v>960</v>
      </c>
      <c r="M269" t="s">
        <v>961</v>
      </c>
      <c r="N269">
        <v>1.3149999999999999</v>
      </c>
      <c r="O269">
        <v>0</v>
      </c>
      <c r="P269">
        <v>11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14.465</v>
      </c>
      <c r="W269">
        <v>0</v>
      </c>
      <c r="X269">
        <v>0</v>
      </c>
      <c r="Y269">
        <v>0</v>
      </c>
      <c r="Z269">
        <v>0</v>
      </c>
    </row>
    <row r="270" spans="1:26" x14ac:dyDescent="0.25">
      <c r="A270">
        <v>1958894</v>
      </c>
      <c r="B270">
        <v>1</v>
      </c>
      <c r="C270" t="s">
        <v>76</v>
      </c>
      <c r="D270" t="s">
        <v>79</v>
      </c>
      <c r="E270" t="s">
        <v>166</v>
      </c>
      <c r="F270" t="s">
        <v>962</v>
      </c>
      <c r="G270" t="s">
        <v>128</v>
      </c>
      <c r="H270" t="s">
        <v>46</v>
      </c>
      <c r="I270" t="s">
        <v>129</v>
      </c>
      <c r="J270" t="s">
        <v>130</v>
      </c>
      <c r="K270" t="s">
        <v>131</v>
      </c>
      <c r="L270" t="s">
        <v>963</v>
      </c>
      <c r="M270" t="s">
        <v>964</v>
      </c>
      <c r="N270">
        <v>0.41361111099999998</v>
      </c>
      <c r="O270">
        <v>0</v>
      </c>
      <c r="P270">
        <v>739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305.65861100000001</v>
      </c>
      <c r="W270">
        <v>0</v>
      </c>
      <c r="X270">
        <v>0</v>
      </c>
      <c r="Y270">
        <v>0</v>
      </c>
      <c r="Z270">
        <v>0</v>
      </c>
    </row>
    <row r="271" spans="1:26" x14ac:dyDescent="0.25">
      <c r="A271">
        <v>1958902</v>
      </c>
      <c r="B271">
        <v>1</v>
      </c>
      <c r="C271" t="s">
        <v>76</v>
      </c>
      <c r="D271" t="s">
        <v>101</v>
      </c>
      <c r="E271" t="s">
        <v>126</v>
      </c>
      <c r="F271" t="s">
        <v>965</v>
      </c>
      <c r="G271" t="s">
        <v>452</v>
      </c>
      <c r="H271" t="s">
        <v>46</v>
      </c>
      <c r="I271" t="s">
        <v>129</v>
      </c>
      <c r="J271" t="s">
        <v>130</v>
      </c>
      <c r="K271" t="s">
        <v>131</v>
      </c>
      <c r="L271" t="s">
        <v>966</v>
      </c>
      <c r="M271" t="s">
        <v>967</v>
      </c>
      <c r="N271">
        <v>1.379444444</v>
      </c>
      <c r="O271">
        <v>0</v>
      </c>
      <c r="P271">
        <v>32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44.142221999999997</v>
      </c>
      <c r="W271">
        <v>0</v>
      </c>
      <c r="X271">
        <v>0</v>
      </c>
      <c r="Y271">
        <v>0</v>
      </c>
      <c r="Z271">
        <v>0</v>
      </c>
    </row>
    <row r="272" spans="1:26" x14ac:dyDescent="0.25">
      <c r="A272">
        <v>1958892</v>
      </c>
      <c r="B272">
        <v>1</v>
      </c>
      <c r="C272" t="s">
        <v>76</v>
      </c>
      <c r="D272" t="s">
        <v>99</v>
      </c>
      <c r="E272" t="s">
        <v>150</v>
      </c>
      <c r="F272" t="s">
        <v>897</v>
      </c>
      <c r="G272" t="s">
        <v>250</v>
      </c>
      <c r="H272" t="s">
        <v>47</v>
      </c>
      <c r="I272" t="s">
        <v>129</v>
      </c>
      <c r="J272" t="s">
        <v>130</v>
      </c>
      <c r="K272" t="s">
        <v>131</v>
      </c>
      <c r="L272" t="s">
        <v>968</v>
      </c>
      <c r="M272" t="s">
        <v>969</v>
      </c>
      <c r="N272">
        <v>0.312248888</v>
      </c>
      <c r="O272">
        <v>43</v>
      </c>
      <c r="P272">
        <v>34</v>
      </c>
      <c r="Q272">
        <v>0</v>
      </c>
      <c r="R272">
        <v>0</v>
      </c>
      <c r="S272">
        <v>0</v>
      </c>
      <c r="T272">
        <v>0</v>
      </c>
      <c r="U272">
        <v>13.426702000000001</v>
      </c>
      <c r="V272">
        <v>10.616462</v>
      </c>
      <c r="W272">
        <v>0</v>
      </c>
      <c r="X272">
        <v>0</v>
      </c>
      <c r="Y272">
        <v>0</v>
      </c>
      <c r="Z272">
        <v>0</v>
      </c>
    </row>
    <row r="273" spans="1:26" x14ac:dyDescent="0.25">
      <c r="A273">
        <v>1958893</v>
      </c>
      <c r="B273">
        <v>1</v>
      </c>
      <c r="C273" t="s">
        <v>77</v>
      </c>
      <c r="D273" t="s">
        <v>109</v>
      </c>
      <c r="E273" t="s">
        <v>161</v>
      </c>
      <c r="F273" t="s">
        <v>970</v>
      </c>
      <c r="G273" t="s">
        <v>179</v>
      </c>
      <c r="H273" t="s">
        <v>47</v>
      </c>
      <c r="I273" t="s">
        <v>129</v>
      </c>
      <c r="J273" t="s">
        <v>130</v>
      </c>
      <c r="K273" t="s">
        <v>154</v>
      </c>
      <c r="L273" t="s">
        <v>971</v>
      </c>
      <c r="M273" t="s">
        <v>972</v>
      </c>
      <c r="N273">
        <v>3.1927777769999999</v>
      </c>
      <c r="O273">
        <v>0</v>
      </c>
      <c r="P273">
        <v>0</v>
      </c>
      <c r="Q273">
        <v>2</v>
      </c>
      <c r="R273">
        <v>71</v>
      </c>
      <c r="S273">
        <v>5</v>
      </c>
      <c r="T273">
        <v>111</v>
      </c>
      <c r="U273">
        <v>0</v>
      </c>
      <c r="V273">
        <v>0</v>
      </c>
      <c r="W273">
        <v>6.3855560000000002</v>
      </c>
      <c r="X273">
        <v>226.68722199999999</v>
      </c>
      <c r="Y273">
        <v>15.963889</v>
      </c>
      <c r="Z273">
        <v>354.39833299999998</v>
      </c>
    </row>
    <row r="274" spans="1:26" x14ac:dyDescent="0.25">
      <c r="A274">
        <v>1958898</v>
      </c>
      <c r="B274">
        <v>1</v>
      </c>
      <c r="C274" t="s">
        <v>76</v>
      </c>
      <c r="D274" t="s">
        <v>92</v>
      </c>
      <c r="E274" t="s">
        <v>134</v>
      </c>
      <c r="F274" t="s">
        <v>973</v>
      </c>
      <c r="G274" t="s">
        <v>238</v>
      </c>
      <c r="H274" t="s">
        <v>46</v>
      </c>
      <c r="I274" t="s">
        <v>129</v>
      </c>
      <c r="J274" t="s">
        <v>130</v>
      </c>
      <c r="K274" t="s">
        <v>131</v>
      </c>
      <c r="L274" t="s">
        <v>974</v>
      </c>
      <c r="M274" t="s">
        <v>975</v>
      </c>
      <c r="N274">
        <v>3.0950000000000002</v>
      </c>
      <c r="O274">
        <v>0</v>
      </c>
      <c r="P274">
        <v>0</v>
      </c>
      <c r="Q274">
        <v>0</v>
      </c>
      <c r="R274">
        <v>1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3.0950000000000002</v>
      </c>
      <c r="Y274">
        <v>0</v>
      </c>
      <c r="Z274">
        <v>0</v>
      </c>
    </row>
    <row r="275" spans="1:26" x14ac:dyDescent="0.25">
      <c r="A275">
        <v>1958907</v>
      </c>
      <c r="B275">
        <v>1</v>
      </c>
      <c r="C275" t="s">
        <v>76</v>
      </c>
      <c r="D275" t="s">
        <v>99</v>
      </c>
      <c r="E275" t="s">
        <v>182</v>
      </c>
      <c r="F275" t="s">
        <v>976</v>
      </c>
      <c r="G275" t="s">
        <v>144</v>
      </c>
      <c r="H275" t="s">
        <v>46</v>
      </c>
      <c r="I275" t="s">
        <v>129</v>
      </c>
      <c r="J275" t="s">
        <v>130</v>
      </c>
      <c r="K275" t="s">
        <v>131</v>
      </c>
      <c r="L275" t="s">
        <v>977</v>
      </c>
      <c r="M275" t="s">
        <v>978</v>
      </c>
      <c r="N275">
        <v>2.3244444440000001</v>
      </c>
      <c r="O275">
        <v>0</v>
      </c>
      <c r="P275">
        <v>3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6.9733330000000002</v>
      </c>
      <c r="W275">
        <v>0</v>
      </c>
      <c r="X275">
        <v>0</v>
      </c>
      <c r="Y275">
        <v>0</v>
      </c>
      <c r="Z275">
        <v>0</v>
      </c>
    </row>
    <row r="276" spans="1:26" x14ac:dyDescent="0.25">
      <c r="A276">
        <v>1958906</v>
      </c>
      <c r="B276">
        <v>1</v>
      </c>
      <c r="C276" t="s">
        <v>76</v>
      </c>
      <c r="D276" t="s">
        <v>99</v>
      </c>
      <c r="E276" t="s">
        <v>150</v>
      </c>
      <c r="F276" t="s">
        <v>897</v>
      </c>
      <c r="G276" t="s">
        <v>163</v>
      </c>
      <c r="H276" t="s">
        <v>47</v>
      </c>
      <c r="I276" t="s">
        <v>129</v>
      </c>
      <c r="J276" t="s">
        <v>130</v>
      </c>
      <c r="K276" t="s">
        <v>131</v>
      </c>
      <c r="L276" t="s">
        <v>979</v>
      </c>
      <c r="M276" t="s">
        <v>980</v>
      </c>
      <c r="N276">
        <v>0.29598138800000001</v>
      </c>
      <c r="O276">
        <v>43</v>
      </c>
      <c r="P276">
        <v>34</v>
      </c>
      <c r="Q276">
        <v>0</v>
      </c>
      <c r="R276">
        <v>0</v>
      </c>
      <c r="S276">
        <v>0</v>
      </c>
      <c r="T276">
        <v>0</v>
      </c>
      <c r="U276">
        <v>12.7272</v>
      </c>
      <c r="V276">
        <v>10.063367</v>
      </c>
      <c r="W276">
        <v>0</v>
      </c>
      <c r="X276">
        <v>0</v>
      </c>
      <c r="Y276">
        <v>0</v>
      </c>
      <c r="Z276">
        <v>0</v>
      </c>
    </row>
    <row r="277" spans="1:26" x14ac:dyDescent="0.25">
      <c r="A277">
        <v>1958908</v>
      </c>
      <c r="B277">
        <v>1</v>
      </c>
      <c r="C277" t="s">
        <v>76</v>
      </c>
      <c r="D277" t="s">
        <v>79</v>
      </c>
      <c r="E277" t="s">
        <v>182</v>
      </c>
      <c r="F277" t="s">
        <v>981</v>
      </c>
      <c r="G277" t="s">
        <v>144</v>
      </c>
      <c r="H277" t="s">
        <v>46</v>
      </c>
      <c r="I277" t="s">
        <v>129</v>
      </c>
      <c r="J277" t="s">
        <v>130</v>
      </c>
      <c r="K277" t="s">
        <v>131</v>
      </c>
      <c r="L277" t="s">
        <v>982</v>
      </c>
      <c r="M277" t="s">
        <v>983</v>
      </c>
      <c r="N277">
        <v>0.699722222</v>
      </c>
      <c r="O277">
        <v>0</v>
      </c>
      <c r="P277">
        <v>87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60.875833</v>
      </c>
      <c r="W277">
        <v>0</v>
      </c>
      <c r="X277">
        <v>0</v>
      </c>
      <c r="Y277">
        <v>0</v>
      </c>
      <c r="Z277">
        <v>0</v>
      </c>
    </row>
    <row r="278" spans="1:26" x14ac:dyDescent="0.25">
      <c r="A278">
        <v>1958916</v>
      </c>
      <c r="B278">
        <v>1</v>
      </c>
      <c r="C278" t="s">
        <v>77</v>
      </c>
      <c r="D278" t="s">
        <v>119</v>
      </c>
      <c r="E278" t="s">
        <v>182</v>
      </c>
      <c r="F278" t="s">
        <v>984</v>
      </c>
      <c r="G278" t="s">
        <v>250</v>
      </c>
      <c r="H278" t="s">
        <v>46</v>
      </c>
      <c r="I278" t="s">
        <v>129</v>
      </c>
      <c r="J278" t="s">
        <v>15</v>
      </c>
      <c r="K278" t="s">
        <v>131</v>
      </c>
      <c r="L278" t="s">
        <v>985</v>
      </c>
      <c r="M278" t="s">
        <v>986</v>
      </c>
      <c r="N278">
        <v>0.961388888</v>
      </c>
      <c r="O278">
        <v>0</v>
      </c>
      <c r="P278">
        <v>101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97.100278000000003</v>
      </c>
      <c r="W278">
        <v>0</v>
      </c>
      <c r="X278">
        <v>0</v>
      </c>
      <c r="Y278">
        <v>0</v>
      </c>
      <c r="Z278">
        <v>0</v>
      </c>
    </row>
    <row r="279" spans="1:26" x14ac:dyDescent="0.25">
      <c r="A279">
        <v>1958919</v>
      </c>
      <c r="B279">
        <v>1</v>
      </c>
      <c r="C279" t="s">
        <v>76</v>
      </c>
      <c r="D279" t="s">
        <v>86</v>
      </c>
      <c r="E279" t="s">
        <v>161</v>
      </c>
      <c r="F279" t="s">
        <v>987</v>
      </c>
      <c r="G279" t="s">
        <v>250</v>
      </c>
      <c r="H279" t="s">
        <v>47</v>
      </c>
      <c r="I279" t="s">
        <v>129</v>
      </c>
      <c r="J279" t="s">
        <v>15</v>
      </c>
      <c r="K279" t="s">
        <v>131</v>
      </c>
      <c r="L279" t="s">
        <v>988</v>
      </c>
      <c r="M279" t="s">
        <v>989</v>
      </c>
      <c r="N279">
        <v>0.28722222200000003</v>
      </c>
      <c r="O279">
        <v>0</v>
      </c>
      <c r="P279">
        <v>5009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1438.6961100000001</v>
      </c>
      <c r="W279">
        <v>0</v>
      </c>
      <c r="X279">
        <v>0</v>
      </c>
      <c r="Y279">
        <v>0</v>
      </c>
      <c r="Z279">
        <v>0</v>
      </c>
    </row>
    <row r="280" spans="1:26" x14ac:dyDescent="0.25">
      <c r="A280">
        <v>1958918</v>
      </c>
      <c r="B280">
        <v>1</v>
      </c>
      <c r="C280" t="s">
        <v>76</v>
      </c>
      <c r="D280" t="s">
        <v>96</v>
      </c>
      <c r="E280" t="s">
        <v>134</v>
      </c>
      <c r="F280" t="s">
        <v>990</v>
      </c>
      <c r="G280" t="s">
        <v>136</v>
      </c>
      <c r="H280" t="s">
        <v>46</v>
      </c>
      <c r="I280" t="s">
        <v>129</v>
      </c>
      <c r="J280" t="s">
        <v>130</v>
      </c>
      <c r="K280" t="s">
        <v>131</v>
      </c>
      <c r="L280" t="s">
        <v>991</v>
      </c>
      <c r="M280" t="s">
        <v>992</v>
      </c>
      <c r="N280">
        <v>2.738888888</v>
      </c>
      <c r="O280">
        <v>0</v>
      </c>
      <c r="P280">
        <v>1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2.7388889999999999</v>
      </c>
      <c r="W280">
        <v>0</v>
      </c>
      <c r="X280">
        <v>0</v>
      </c>
      <c r="Y280">
        <v>0</v>
      </c>
      <c r="Z280">
        <v>0</v>
      </c>
    </row>
    <row r="281" spans="1:26" x14ac:dyDescent="0.25">
      <c r="A281">
        <v>1958915</v>
      </c>
      <c r="B281">
        <v>1</v>
      </c>
      <c r="C281" t="s">
        <v>76</v>
      </c>
      <c r="D281" t="s">
        <v>91</v>
      </c>
      <c r="E281" t="s">
        <v>182</v>
      </c>
      <c r="F281" t="s">
        <v>993</v>
      </c>
      <c r="G281" t="s">
        <v>294</v>
      </c>
      <c r="H281" t="s">
        <v>46</v>
      </c>
      <c r="I281" t="s">
        <v>129</v>
      </c>
      <c r="J281" t="s">
        <v>130</v>
      </c>
      <c r="K281" t="s">
        <v>131</v>
      </c>
      <c r="L281" t="s">
        <v>994</v>
      </c>
      <c r="M281" t="s">
        <v>995</v>
      </c>
      <c r="N281">
        <v>1.0475000000000001</v>
      </c>
      <c r="O281">
        <v>0</v>
      </c>
      <c r="P281">
        <v>72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75.42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1958920</v>
      </c>
      <c r="B282">
        <v>1</v>
      </c>
      <c r="C282" t="s">
        <v>76</v>
      </c>
      <c r="D282" t="s">
        <v>99</v>
      </c>
      <c r="E282" t="s">
        <v>150</v>
      </c>
      <c r="F282" t="s">
        <v>897</v>
      </c>
      <c r="G282" t="s">
        <v>163</v>
      </c>
      <c r="H282" t="s">
        <v>47</v>
      </c>
      <c r="I282" t="s">
        <v>129</v>
      </c>
      <c r="J282" t="s">
        <v>130</v>
      </c>
      <c r="K282" t="s">
        <v>131</v>
      </c>
      <c r="L282" t="s">
        <v>996</v>
      </c>
      <c r="M282" t="s">
        <v>997</v>
      </c>
      <c r="N282">
        <v>0.132947222</v>
      </c>
      <c r="O282">
        <v>43</v>
      </c>
      <c r="P282">
        <v>34</v>
      </c>
      <c r="Q282">
        <v>0</v>
      </c>
      <c r="R282">
        <v>0</v>
      </c>
      <c r="S282">
        <v>0</v>
      </c>
      <c r="T282">
        <v>0</v>
      </c>
      <c r="U282">
        <v>5.7167310000000002</v>
      </c>
      <c r="V282">
        <v>4.5202059999999999</v>
      </c>
      <c r="W282">
        <v>0</v>
      </c>
      <c r="X282">
        <v>0</v>
      </c>
      <c r="Y282">
        <v>0</v>
      </c>
      <c r="Z282">
        <v>0</v>
      </c>
    </row>
    <row r="283" spans="1:26" x14ac:dyDescent="0.25">
      <c r="A283">
        <v>1958927</v>
      </c>
      <c r="B283">
        <v>1</v>
      </c>
      <c r="C283" t="s">
        <v>77</v>
      </c>
      <c r="D283" t="s">
        <v>112</v>
      </c>
      <c r="E283" t="s">
        <v>161</v>
      </c>
      <c r="F283" t="s">
        <v>998</v>
      </c>
      <c r="G283" t="s">
        <v>341</v>
      </c>
      <c r="H283" t="s">
        <v>47</v>
      </c>
      <c r="I283" t="s">
        <v>129</v>
      </c>
      <c r="J283" t="s">
        <v>130</v>
      </c>
      <c r="K283" t="s">
        <v>131</v>
      </c>
      <c r="L283" t="s">
        <v>999</v>
      </c>
      <c r="M283" t="s">
        <v>1000</v>
      </c>
      <c r="N283">
        <v>2.4922222220000001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226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563.24222199999997</v>
      </c>
    </row>
    <row r="284" spans="1:26" x14ac:dyDescent="0.25">
      <c r="A284">
        <v>1958925</v>
      </c>
      <c r="B284">
        <v>1</v>
      </c>
      <c r="C284" t="s">
        <v>76</v>
      </c>
      <c r="D284" t="s">
        <v>102</v>
      </c>
      <c r="E284" t="s">
        <v>182</v>
      </c>
      <c r="F284" t="s">
        <v>867</v>
      </c>
      <c r="G284" t="s">
        <v>144</v>
      </c>
      <c r="H284" t="s">
        <v>46</v>
      </c>
      <c r="I284" t="s">
        <v>129</v>
      </c>
      <c r="J284" t="s">
        <v>130</v>
      </c>
      <c r="K284" t="s">
        <v>131</v>
      </c>
      <c r="L284" t="s">
        <v>1001</v>
      </c>
      <c r="M284" t="s">
        <v>1002</v>
      </c>
      <c r="N284">
        <v>1.8716666660000001</v>
      </c>
      <c r="O284">
        <v>0</v>
      </c>
      <c r="P284">
        <v>40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74.866667000000007</v>
      </c>
      <c r="W284">
        <v>0</v>
      </c>
      <c r="X284">
        <v>0</v>
      </c>
      <c r="Y284">
        <v>0</v>
      </c>
      <c r="Z284">
        <v>0</v>
      </c>
    </row>
    <row r="285" spans="1:26" x14ac:dyDescent="0.25">
      <c r="A285">
        <v>1958929</v>
      </c>
      <c r="B285">
        <v>1</v>
      </c>
      <c r="C285" t="s">
        <v>76</v>
      </c>
      <c r="D285" t="s">
        <v>100</v>
      </c>
      <c r="E285" t="s">
        <v>134</v>
      </c>
      <c r="F285" t="s">
        <v>1003</v>
      </c>
      <c r="G285" t="s">
        <v>136</v>
      </c>
      <c r="H285" t="s">
        <v>46</v>
      </c>
      <c r="I285" t="s">
        <v>129</v>
      </c>
      <c r="J285" t="s">
        <v>130</v>
      </c>
      <c r="K285" t="s">
        <v>131</v>
      </c>
      <c r="L285" t="s">
        <v>1004</v>
      </c>
      <c r="M285" t="s">
        <v>1005</v>
      </c>
      <c r="N285">
        <v>3.0894444440000002</v>
      </c>
      <c r="O285">
        <v>0</v>
      </c>
      <c r="P285">
        <v>1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3.0894439999999999</v>
      </c>
      <c r="W285">
        <v>0</v>
      </c>
      <c r="X285">
        <v>0</v>
      </c>
      <c r="Y285">
        <v>0</v>
      </c>
      <c r="Z285">
        <v>0</v>
      </c>
    </row>
    <row r="286" spans="1:26" x14ac:dyDescent="0.25">
      <c r="A286">
        <v>1958928</v>
      </c>
      <c r="B286">
        <v>1</v>
      </c>
      <c r="C286" t="s">
        <v>76</v>
      </c>
      <c r="D286" t="s">
        <v>105</v>
      </c>
      <c r="E286" t="s">
        <v>134</v>
      </c>
      <c r="F286" t="s">
        <v>1006</v>
      </c>
      <c r="G286" t="s">
        <v>238</v>
      </c>
      <c r="H286" t="s">
        <v>46</v>
      </c>
      <c r="I286" t="s">
        <v>129</v>
      </c>
      <c r="J286" t="s">
        <v>130</v>
      </c>
      <c r="K286" t="s">
        <v>131</v>
      </c>
      <c r="L286" t="s">
        <v>1007</v>
      </c>
      <c r="M286" t="s">
        <v>1008</v>
      </c>
      <c r="N286">
        <v>0.92972222199999999</v>
      </c>
      <c r="O286">
        <v>0</v>
      </c>
      <c r="P286">
        <v>0</v>
      </c>
      <c r="Q286">
        <v>0</v>
      </c>
      <c r="R286">
        <v>1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0.92972200000000005</v>
      </c>
      <c r="Y286">
        <v>0</v>
      </c>
      <c r="Z286">
        <v>0</v>
      </c>
    </row>
    <row r="287" spans="1:26" x14ac:dyDescent="0.25">
      <c r="A287">
        <v>1958935</v>
      </c>
      <c r="B287">
        <v>1</v>
      </c>
      <c r="C287" t="s">
        <v>76</v>
      </c>
      <c r="D287" t="s">
        <v>96</v>
      </c>
      <c r="E287" t="s">
        <v>182</v>
      </c>
      <c r="F287" t="s">
        <v>1009</v>
      </c>
      <c r="G287" t="s">
        <v>144</v>
      </c>
      <c r="H287" t="s">
        <v>46</v>
      </c>
      <c r="I287" t="s">
        <v>129</v>
      </c>
      <c r="J287" t="s">
        <v>130</v>
      </c>
      <c r="K287" t="s">
        <v>131</v>
      </c>
      <c r="L287" t="s">
        <v>1010</v>
      </c>
      <c r="M287" t="s">
        <v>1011</v>
      </c>
      <c r="N287">
        <v>1.526944444</v>
      </c>
      <c r="O287">
        <v>0</v>
      </c>
      <c r="P287">
        <v>7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10.688611</v>
      </c>
      <c r="W287">
        <v>0</v>
      </c>
      <c r="X287">
        <v>0</v>
      </c>
      <c r="Y287">
        <v>0</v>
      </c>
      <c r="Z287">
        <v>0</v>
      </c>
    </row>
    <row r="288" spans="1:26" x14ac:dyDescent="0.25">
      <c r="A288">
        <v>1958936</v>
      </c>
      <c r="B288">
        <v>1</v>
      </c>
      <c r="C288" t="s">
        <v>76</v>
      </c>
      <c r="D288" t="s">
        <v>100</v>
      </c>
      <c r="E288" t="s">
        <v>134</v>
      </c>
      <c r="F288" t="s">
        <v>1012</v>
      </c>
      <c r="G288" t="s">
        <v>140</v>
      </c>
      <c r="H288" t="s">
        <v>46</v>
      </c>
      <c r="I288" t="s">
        <v>129</v>
      </c>
      <c r="J288" t="s">
        <v>130</v>
      </c>
      <c r="K288" t="s">
        <v>131</v>
      </c>
      <c r="L288" t="s">
        <v>1013</v>
      </c>
      <c r="M288" t="s">
        <v>1014</v>
      </c>
      <c r="N288">
        <v>3.9836111110000001</v>
      </c>
      <c r="O288">
        <v>0</v>
      </c>
      <c r="P288">
        <v>1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3.9836109999999998</v>
      </c>
      <c r="W288">
        <v>0</v>
      </c>
      <c r="X288">
        <v>0</v>
      </c>
      <c r="Y288">
        <v>0</v>
      </c>
      <c r="Z288">
        <v>0</v>
      </c>
    </row>
    <row r="289" spans="1:26" x14ac:dyDescent="0.25">
      <c r="A289">
        <v>1958940</v>
      </c>
      <c r="B289">
        <v>1</v>
      </c>
      <c r="C289" t="s">
        <v>76</v>
      </c>
      <c r="D289" t="s">
        <v>103</v>
      </c>
      <c r="E289" t="s">
        <v>134</v>
      </c>
      <c r="F289" t="s">
        <v>1015</v>
      </c>
      <c r="G289" t="s">
        <v>250</v>
      </c>
      <c r="H289" t="s">
        <v>46</v>
      </c>
      <c r="I289" t="s">
        <v>129</v>
      </c>
      <c r="J289" t="s">
        <v>15</v>
      </c>
      <c r="K289" t="s">
        <v>131</v>
      </c>
      <c r="L289" t="s">
        <v>1016</v>
      </c>
      <c r="M289" t="s">
        <v>1017</v>
      </c>
      <c r="N289">
        <v>3.8152777769999999</v>
      </c>
      <c r="O289">
        <v>0</v>
      </c>
      <c r="P289">
        <v>0</v>
      </c>
      <c r="Q289">
        <v>0</v>
      </c>
      <c r="R289">
        <v>4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15.261111</v>
      </c>
      <c r="Y289">
        <v>0</v>
      </c>
      <c r="Z289">
        <v>0</v>
      </c>
    </row>
    <row r="290" spans="1:26" x14ac:dyDescent="0.25">
      <c r="A290">
        <v>1958947</v>
      </c>
      <c r="B290">
        <v>1</v>
      </c>
      <c r="C290" t="s">
        <v>77</v>
      </c>
      <c r="D290" t="s">
        <v>124</v>
      </c>
      <c r="E290" t="s">
        <v>134</v>
      </c>
      <c r="F290" t="s">
        <v>1018</v>
      </c>
      <c r="G290" t="s">
        <v>250</v>
      </c>
      <c r="H290" t="s">
        <v>46</v>
      </c>
      <c r="I290" t="s">
        <v>129</v>
      </c>
      <c r="J290" t="s">
        <v>15</v>
      </c>
      <c r="K290" t="s">
        <v>131</v>
      </c>
      <c r="L290" t="s">
        <v>1019</v>
      </c>
      <c r="M290" t="s">
        <v>1020</v>
      </c>
      <c r="N290">
        <v>0.92194444399999997</v>
      </c>
      <c r="O290">
        <v>0</v>
      </c>
      <c r="P290">
        <v>8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7.3755559999999996</v>
      </c>
      <c r="W290">
        <v>0</v>
      </c>
      <c r="X290">
        <v>0</v>
      </c>
      <c r="Y290">
        <v>0</v>
      </c>
      <c r="Z290">
        <v>0</v>
      </c>
    </row>
    <row r="291" spans="1:26" x14ac:dyDescent="0.25">
      <c r="A291">
        <v>1958946</v>
      </c>
      <c r="B291">
        <v>1</v>
      </c>
      <c r="C291" t="s">
        <v>76</v>
      </c>
      <c r="D291" t="s">
        <v>93</v>
      </c>
      <c r="E291" t="s">
        <v>182</v>
      </c>
      <c r="F291" t="s">
        <v>1021</v>
      </c>
      <c r="G291" t="s">
        <v>294</v>
      </c>
      <c r="H291" t="s">
        <v>46</v>
      </c>
      <c r="I291" t="s">
        <v>129</v>
      </c>
      <c r="J291" t="s">
        <v>130</v>
      </c>
      <c r="K291" t="s">
        <v>131</v>
      </c>
      <c r="L291" t="s">
        <v>1022</v>
      </c>
      <c r="M291" t="s">
        <v>1023</v>
      </c>
      <c r="N291">
        <v>2.6124999999999998</v>
      </c>
      <c r="O291">
        <v>0</v>
      </c>
      <c r="P291">
        <v>22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57.475000000000001</v>
      </c>
      <c r="W291">
        <v>0</v>
      </c>
      <c r="X291">
        <v>0</v>
      </c>
      <c r="Y291">
        <v>0</v>
      </c>
      <c r="Z291">
        <v>0</v>
      </c>
    </row>
    <row r="292" spans="1:26" x14ac:dyDescent="0.25">
      <c r="A292">
        <v>1958944</v>
      </c>
      <c r="B292">
        <v>1</v>
      </c>
      <c r="C292" t="s">
        <v>76</v>
      </c>
      <c r="D292" t="s">
        <v>86</v>
      </c>
      <c r="E292" t="s">
        <v>161</v>
      </c>
      <c r="F292" t="s">
        <v>1024</v>
      </c>
      <c r="G292" t="s">
        <v>250</v>
      </c>
      <c r="H292" t="s">
        <v>47</v>
      </c>
      <c r="I292" t="s">
        <v>129</v>
      </c>
      <c r="J292" t="s">
        <v>15</v>
      </c>
      <c r="K292" t="s">
        <v>131</v>
      </c>
      <c r="L292" t="s">
        <v>1025</v>
      </c>
      <c r="M292" t="s">
        <v>1026</v>
      </c>
      <c r="N292">
        <v>9.1666665999999994E-2</v>
      </c>
      <c r="O292">
        <v>0</v>
      </c>
      <c r="P292">
        <v>5009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459.15832999999998</v>
      </c>
      <c r="W292">
        <v>0</v>
      </c>
      <c r="X292">
        <v>0</v>
      </c>
      <c r="Y292">
        <v>0</v>
      </c>
      <c r="Z292">
        <v>0</v>
      </c>
    </row>
    <row r="293" spans="1:26" x14ac:dyDescent="0.25">
      <c r="A293">
        <v>1958953</v>
      </c>
      <c r="B293">
        <v>1</v>
      </c>
      <c r="C293" t="s">
        <v>76</v>
      </c>
      <c r="D293" t="s">
        <v>80</v>
      </c>
      <c r="E293" t="s">
        <v>171</v>
      </c>
      <c r="F293" t="s">
        <v>1027</v>
      </c>
      <c r="G293" t="s">
        <v>163</v>
      </c>
      <c r="H293" t="s">
        <v>47</v>
      </c>
      <c r="I293" t="s">
        <v>129</v>
      </c>
      <c r="J293" t="s">
        <v>130</v>
      </c>
      <c r="K293" t="s">
        <v>131</v>
      </c>
      <c r="L293" t="s">
        <v>1025</v>
      </c>
      <c r="M293" t="s">
        <v>1028</v>
      </c>
      <c r="N293">
        <v>0.441111111</v>
      </c>
      <c r="O293">
        <v>0</v>
      </c>
      <c r="P293">
        <v>6190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2730.4777770000001</v>
      </c>
      <c r="W293">
        <v>0</v>
      </c>
      <c r="X293">
        <v>0</v>
      </c>
      <c r="Y293">
        <v>0</v>
      </c>
      <c r="Z293">
        <v>0</v>
      </c>
    </row>
    <row r="294" spans="1:26" x14ac:dyDescent="0.25">
      <c r="A294">
        <v>1958981</v>
      </c>
      <c r="B294">
        <v>1</v>
      </c>
      <c r="C294" t="s">
        <v>76</v>
      </c>
      <c r="D294" t="s">
        <v>99</v>
      </c>
      <c r="E294" t="s">
        <v>171</v>
      </c>
      <c r="F294" t="s">
        <v>1029</v>
      </c>
      <c r="G294" t="s">
        <v>250</v>
      </c>
      <c r="H294" t="s">
        <v>47</v>
      </c>
      <c r="I294" t="s">
        <v>129</v>
      </c>
      <c r="J294" t="s">
        <v>15</v>
      </c>
      <c r="K294" t="s">
        <v>131</v>
      </c>
      <c r="L294" t="s">
        <v>1030</v>
      </c>
      <c r="M294" t="s">
        <v>1031</v>
      </c>
      <c r="N294">
        <v>3.1244444439999999</v>
      </c>
      <c r="O294">
        <v>2</v>
      </c>
      <c r="P294">
        <v>1</v>
      </c>
      <c r="Q294">
        <v>0</v>
      </c>
      <c r="R294">
        <v>0</v>
      </c>
      <c r="S294">
        <v>0</v>
      </c>
      <c r="T294">
        <v>0</v>
      </c>
      <c r="U294">
        <v>6.2488890000000001</v>
      </c>
      <c r="V294">
        <v>3.124444</v>
      </c>
      <c r="W294">
        <v>0</v>
      </c>
      <c r="X294">
        <v>0</v>
      </c>
      <c r="Y294">
        <v>0</v>
      </c>
      <c r="Z294">
        <v>0</v>
      </c>
    </row>
    <row r="295" spans="1:26" x14ac:dyDescent="0.25">
      <c r="A295">
        <v>1958955</v>
      </c>
      <c r="B295">
        <v>1</v>
      </c>
      <c r="C295" t="s">
        <v>76</v>
      </c>
      <c r="D295" t="s">
        <v>94</v>
      </c>
      <c r="E295" t="s">
        <v>182</v>
      </c>
      <c r="F295" t="s">
        <v>1032</v>
      </c>
      <c r="G295" t="s">
        <v>144</v>
      </c>
      <c r="H295" t="s">
        <v>46</v>
      </c>
      <c r="I295" t="s">
        <v>129</v>
      </c>
      <c r="J295" t="s">
        <v>130</v>
      </c>
      <c r="K295" t="s">
        <v>131</v>
      </c>
      <c r="L295" t="s">
        <v>1033</v>
      </c>
      <c r="M295" t="s">
        <v>1034</v>
      </c>
      <c r="N295">
        <v>3.9538888879999998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23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90.939443999999995</v>
      </c>
    </row>
    <row r="296" spans="1:26" x14ac:dyDescent="0.25">
      <c r="A296">
        <v>1958954</v>
      </c>
      <c r="B296">
        <v>1</v>
      </c>
      <c r="C296" t="s">
        <v>76</v>
      </c>
      <c r="D296" t="s">
        <v>79</v>
      </c>
      <c r="E296" t="s">
        <v>134</v>
      </c>
      <c r="F296" t="s">
        <v>1035</v>
      </c>
      <c r="G296" t="s">
        <v>238</v>
      </c>
      <c r="H296" t="s">
        <v>46</v>
      </c>
      <c r="I296" t="s">
        <v>129</v>
      </c>
      <c r="J296" t="s">
        <v>130</v>
      </c>
      <c r="K296" t="s">
        <v>131</v>
      </c>
      <c r="L296" t="s">
        <v>1036</v>
      </c>
      <c r="M296" t="s">
        <v>1037</v>
      </c>
      <c r="N296">
        <v>1.0774999999999999</v>
      </c>
      <c r="O296">
        <v>0</v>
      </c>
      <c r="P296">
        <v>15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16.162500000000001</v>
      </c>
      <c r="W296">
        <v>0</v>
      </c>
      <c r="X296">
        <v>0</v>
      </c>
      <c r="Y296">
        <v>0</v>
      </c>
      <c r="Z296">
        <v>0</v>
      </c>
    </row>
    <row r="297" spans="1:26" x14ac:dyDescent="0.25">
      <c r="A297">
        <v>1958959</v>
      </c>
      <c r="B297">
        <v>1</v>
      </c>
      <c r="C297" t="s">
        <v>77</v>
      </c>
      <c r="D297" t="s">
        <v>123</v>
      </c>
      <c r="E297" t="s">
        <v>134</v>
      </c>
      <c r="F297" t="s">
        <v>1038</v>
      </c>
      <c r="G297" t="s">
        <v>136</v>
      </c>
      <c r="H297" t="s">
        <v>46</v>
      </c>
      <c r="I297" t="s">
        <v>129</v>
      </c>
      <c r="J297" t="s">
        <v>130</v>
      </c>
      <c r="K297" t="s">
        <v>131</v>
      </c>
      <c r="L297" t="s">
        <v>1039</v>
      </c>
      <c r="M297" t="s">
        <v>1040</v>
      </c>
      <c r="N297">
        <v>7.9530555549999997</v>
      </c>
      <c r="O297">
        <v>0</v>
      </c>
      <c r="P297">
        <v>1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7.9530560000000001</v>
      </c>
      <c r="W297">
        <v>0</v>
      </c>
      <c r="X297">
        <v>0</v>
      </c>
      <c r="Y297">
        <v>0</v>
      </c>
      <c r="Z297">
        <v>0</v>
      </c>
    </row>
    <row r="298" spans="1:26" x14ac:dyDescent="0.25">
      <c r="A298">
        <v>1958963</v>
      </c>
      <c r="B298">
        <v>1</v>
      </c>
      <c r="C298" t="s">
        <v>76</v>
      </c>
      <c r="D298" t="s">
        <v>103</v>
      </c>
      <c r="E298" t="s">
        <v>134</v>
      </c>
      <c r="F298" t="s">
        <v>1041</v>
      </c>
      <c r="G298" t="s">
        <v>128</v>
      </c>
      <c r="H298" t="s">
        <v>46</v>
      </c>
      <c r="I298" t="s">
        <v>129</v>
      </c>
      <c r="J298" t="s">
        <v>130</v>
      </c>
      <c r="K298" t="s">
        <v>131</v>
      </c>
      <c r="L298" t="s">
        <v>1042</v>
      </c>
      <c r="M298" t="s">
        <v>1043</v>
      </c>
      <c r="N298">
        <v>1.800277777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1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1.800278</v>
      </c>
    </row>
    <row r="299" spans="1:26" x14ac:dyDescent="0.25">
      <c r="A299">
        <v>1958966</v>
      </c>
      <c r="B299">
        <v>1</v>
      </c>
      <c r="C299" t="s">
        <v>76</v>
      </c>
      <c r="D299" t="s">
        <v>98</v>
      </c>
      <c r="E299" t="s">
        <v>182</v>
      </c>
      <c r="F299" t="s">
        <v>1044</v>
      </c>
      <c r="G299" t="s">
        <v>144</v>
      </c>
      <c r="H299" t="s">
        <v>46</v>
      </c>
      <c r="I299" t="s">
        <v>129</v>
      </c>
      <c r="J299" t="s">
        <v>130</v>
      </c>
      <c r="K299" t="s">
        <v>131</v>
      </c>
      <c r="L299" t="s">
        <v>1045</v>
      </c>
      <c r="M299" t="s">
        <v>1046</v>
      </c>
      <c r="N299">
        <v>1.4458333329999999</v>
      </c>
      <c r="O299">
        <v>0</v>
      </c>
      <c r="P299">
        <v>0</v>
      </c>
      <c r="Q299">
        <v>0</v>
      </c>
      <c r="R299">
        <v>11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15.904166999999999</v>
      </c>
      <c r="Y299">
        <v>0</v>
      </c>
      <c r="Z299">
        <v>0</v>
      </c>
    </row>
    <row r="300" spans="1:26" x14ac:dyDescent="0.25">
      <c r="A300">
        <v>1958961</v>
      </c>
      <c r="B300">
        <v>1</v>
      </c>
      <c r="C300" t="s">
        <v>76</v>
      </c>
      <c r="D300" t="s">
        <v>89</v>
      </c>
      <c r="E300" t="s">
        <v>134</v>
      </c>
      <c r="F300" t="s">
        <v>1047</v>
      </c>
      <c r="G300" t="s">
        <v>140</v>
      </c>
      <c r="H300" t="s">
        <v>46</v>
      </c>
      <c r="I300" t="s">
        <v>129</v>
      </c>
      <c r="J300" t="s">
        <v>130</v>
      </c>
      <c r="K300" t="s">
        <v>131</v>
      </c>
      <c r="L300" t="s">
        <v>1048</v>
      </c>
      <c r="M300" t="s">
        <v>1049</v>
      </c>
      <c r="N300">
        <v>2.071388888</v>
      </c>
      <c r="O300">
        <v>0</v>
      </c>
      <c r="P300">
        <v>1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2.0713889999999999</v>
      </c>
      <c r="W300">
        <v>0</v>
      </c>
      <c r="X300">
        <v>0</v>
      </c>
      <c r="Y300">
        <v>0</v>
      </c>
      <c r="Z300">
        <v>0</v>
      </c>
    </row>
    <row r="301" spans="1:26" x14ac:dyDescent="0.25">
      <c r="A301">
        <v>1958970</v>
      </c>
      <c r="B301">
        <v>1</v>
      </c>
      <c r="C301" t="s">
        <v>76</v>
      </c>
      <c r="D301" t="s">
        <v>80</v>
      </c>
      <c r="E301" t="s">
        <v>161</v>
      </c>
      <c r="F301" t="s">
        <v>1050</v>
      </c>
      <c r="G301" t="s">
        <v>163</v>
      </c>
      <c r="H301" t="s">
        <v>47</v>
      </c>
      <c r="I301" t="s">
        <v>129</v>
      </c>
      <c r="J301" t="s">
        <v>130</v>
      </c>
      <c r="K301" t="s">
        <v>131</v>
      </c>
      <c r="L301" t="s">
        <v>1051</v>
      </c>
      <c r="M301" t="s">
        <v>1052</v>
      </c>
      <c r="N301">
        <v>0.43361111099999999</v>
      </c>
      <c r="O301">
        <v>0</v>
      </c>
      <c r="P301">
        <v>1701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737.57249999999999</v>
      </c>
      <c r="W301">
        <v>0</v>
      </c>
      <c r="X301">
        <v>0</v>
      </c>
      <c r="Y301">
        <v>0</v>
      </c>
      <c r="Z301">
        <v>0</v>
      </c>
    </row>
    <row r="302" spans="1:26" x14ac:dyDescent="0.25">
      <c r="A302">
        <v>1958975</v>
      </c>
      <c r="B302">
        <v>1</v>
      </c>
      <c r="C302" t="s">
        <v>76</v>
      </c>
      <c r="D302" t="s">
        <v>96</v>
      </c>
      <c r="E302" t="s">
        <v>134</v>
      </c>
      <c r="F302" t="s">
        <v>1053</v>
      </c>
      <c r="G302" t="s">
        <v>140</v>
      </c>
      <c r="H302" t="s">
        <v>46</v>
      </c>
      <c r="I302" t="s">
        <v>129</v>
      </c>
      <c r="J302" t="s">
        <v>130</v>
      </c>
      <c r="K302" t="s">
        <v>131</v>
      </c>
      <c r="L302" t="s">
        <v>1054</v>
      </c>
      <c r="M302" t="s">
        <v>1055</v>
      </c>
      <c r="N302">
        <v>4.3519444439999999</v>
      </c>
      <c r="O302">
        <v>0</v>
      </c>
      <c r="P302">
        <v>1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4.3519439999999996</v>
      </c>
      <c r="W302">
        <v>0</v>
      </c>
      <c r="X302">
        <v>0</v>
      </c>
      <c r="Y302">
        <v>0</v>
      </c>
      <c r="Z302">
        <v>0</v>
      </c>
    </row>
    <row r="303" spans="1:26" x14ac:dyDescent="0.25">
      <c r="A303">
        <v>1958979</v>
      </c>
      <c r="B303">
        <v>1</v>
      </c>
      <c r="C303" t="s">
        <v>76</v>
      </c>
      <c r="D303" t="s">
        <v>80</v>
      </c>
      <c r="E303" t="s">
        <v>161</v>
      </c>
      <c r="F303" t="s">
        <v>1056</v>
      </c>
      <c r="G303" t="s">
        <v>163</v>
      </c>
      <c r="H303" t="s">
        <v>47</v>
      </c>
      <c r="I303" t="s">
        <v>129</v>
      </c>
      <c r="J303" t="s">
        <v>130</v>
      </c>
      <c r="K303" t="s">
        <v>131</v>
      </c>
      <c r="L303" t="s">
        <v>1057</v>
      </c>
      <c r="M303" t="s">
        <v>1058</v>
      </c>
      <c r="N303">
        <v>2.7194444440000001</v>
      </c>
      <c r="O303">
        <v>0</v>
      </c>
      <c r="P303">
        <v>519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1411.391666</v>
      </c>
      <c r="W303">
        <v>0</v>
      </c>
      <c r="X303">
        <v>0</v>
      </c>
      <c r="Y303">
        <v>0</v>
      </c>
      <c r="Z303">
        <v>0</v>
      </c>
    </row>
    <row r="304" spans="1:26" x14ac:dyDescent="0.25">
      <c r="A304">
        <v>1958978</v>
      </c>
      <c r="B304">
        <v>1</v>
      </c>
      <c r="C304" t="s">
        <v>76</v>
      </c>
      <c r="D304" t="s">
        <v>79</v>
      </c>
      <c r="E304" t="s">
        <v>134</v>
      </c>
      <c r="F304" t="s">
        <v>1059</v>
      </c>
      <c r="G304" t="s">
        <v>136</v>
      </c>
      <c r="H304" t="s">
        <v>46</v>
      </c>
      <c r="I304" t="s">
        <v>129</v>
      </c>
      <c r="J304" t="s">
        <v>130</v>
      </c>
      <c r="K304" t="s">
        <v>131</v>
      </c>
      <c r="L304" t="s">
        <v>1060</v>
      </c>
      <c r="M304" t="s">
        <v>1061</v>
      </c>
      <c r="N304">
        <v>0.86277777700000002</v>
      </c>
      <c r="O304">
        <v>0</v>
      </c>
      <c r="P304">
        <v>3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2.588333</v>
      </c>
      <c r="W304">
        <v>0</v>
      </c>
      <c r="X304">
        <v>0</v>
      </c>
      <c r="Y304">
        <v>0</v>
      </c>
      <c r="Z304">
        <v>0</v>
      </c>
    </row>
    <row r="305" spans="1:26" x14ac:dyDescent="0.25">
      <c r="A305">
        <v>1958983</v>
      </c>
      <c r="B305">
        <v>1</v>
      </c>
      <c r="C305" t="s">
        <v>77</v>
      </c>
      <c r="D305" t="s">
        <v>123</v>
      </c>
      <c r="E305" t="s">
        <v>134</v>
      </c>
      <c r="F305" t="s">
        <v>1062</v>
      </c>
      <c r="G305" t="s">
        <v>128</v>
      </c>
      <c r="H305" t="s">
        <v>46</v>
      </c>
      <c r="I305" t="s">
        <v>129</v>
      </c>
      <c r="J305" t="s">
        <v>130</v>
      </c>
      <c r="K305" t="s">
        <v>131</v>
      </c>
      <c r="L305" t="s">
        <v>1063</v>
      </c>
      <c r="M305" t="s">
        <v>1064</v>
      </c>
      <c r="N305">
        <v>1.4286111109999999</v>
      </c>
      <c r="O305">
        <v>0</v>
      </c>
      <c r="P305">
        <v>5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7.1430559999999996</v>
      </c>
      <c r="W305">
        <v>0</v>
      </c>
      <c r="X305">
        <v>0</v>
      </c>
      <c r="Y305">
        <v>0</v>
      </c>
      <c r="Z305">
        <v>0</v>
      </c>
    </row>
    <row r="306" spans="1:26" x14ac:dyDescent="0.25">
      <c r="A306">
        <v>1958982</v>
      </c>
      <c r="B306">
        <v>1</v>
      </c>
      <c r="C306" t="s">
        <v>76</v>
      </c>
      <c r="D306" t="s">
        <v>81</v>
      </c>
      <c r="E306" t="s">
        <v>182</v>
      </c>
      <c r="F306" t="s">
        <v>269</v>
      </c>
      <c r="G306" t="s">
        <v>144</v>
      </c>
      <c r="H306" t="s">
        <v>46</v>
      </c>
      <c r="I306" t="s">
        <v>129</v>
      </c>
      <c r="J306" t="s">
        <v>130</v>
      </c>
      <c r="K306" t="s">
        <v>131</v>
      </c>
      <c r="L306" t="s">
        <v>1065</v>
      </c>
      <c r="M306" t="s">
        <v>1066</v>
      </c>
      <c r="N306">
        <v>0.61750000000000005</v>
      </c>
      <c r="O306">
        <v>0</v>
      </c>
      <c r="P306">
        <v>147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90.772499999999994</v>
      </c>
      <c r="W306">
        <v>0</v>
      </c>
      <c r="X306">
        <v>0</v>
      </c>
      <c r="Y306">
        <v>0</v>
      </c>
      <c r="Z306">
        <v>0</v>
      </c>
    </row>
    <row r="307" spans="1:26" x14ac:dyDescent="0.25">
      <c r="A307">
        <v>1958980</v>
      </c>
      <c r="B307">
        <v>1</v>
      </c>
      <c r="C307" t="s">
        <v>77</v>
      </c>
      <c r="D307" t="s">
        <v>124</v>
      </c>
      <c r="E307" t="s">
        <v>186</v>
      </c>
      <c r="F307" t="s">
        <v>1067</v>
      </c>
      <c r="G307" t="s">
        <v>163</v>
      </c>
      <c r="H307" t="s">
        <v>47</v>
      </c>
      <c r="I307" t="s">
        <v>129</v>
      </c>
      <c r="J307" t="s">
        <v>130</v>
      </c>
      <c r="K307" t="s">
        <v>131</v>
      </c>
      <c r="L307" t="s">
        <v>1068</v>
      </c>
      <c r="M307" t="s">
        <v>1069</v>
      </c>
      <c r="N307">
        <v>0.87527777699999998</v>
      </c>
      <c r="O307">
        <v>12</v>
      </c>
      <c r="P307">
        <v>300</v>
      </c>
      <c r="Q307">
        <v>0</v>
      </c>
      <c r="R307">
        <v>0</v>
      </c>
      <c r="S307">
        <v>0</v>
      </c>
      <c r="T307">
        <v>0</v>
      </c>
      <c r="U307">
        <v>10.503333</v>
      </c>
      <c r="V307">
        <v>262.58333299999998</v>
      </c>
      <c r="W307">
        <v>0</v>
      </c>
      <c r="X307">
        <v>0</v>
      </c>
      <c r="Y307">
        <v>0</v>
      </c>
      <c r="Z307">
        <v>0</v>
      </c>
    </row>
    <row r="308" spans="1:26" x14ac:dyDescent="0.25">
      <c r="A308">
        <v>1959013</v>
      </c>
      <c r="B308">
        <v>1</v>
      </c>
      <c r="C308" t="s">
        <v>77</v>
      </c>
      <c r="D308" t="s">
        <v>118</v>
      </c>
      <c r="E308" t="s">
        <v>182</v>
      </c>
      <c r="F308" t="s">
        <v>1070</v>
      </c>
      <c r="G308" t="s">
        <v>144</v>
      </c>
      <c r="H308" t="s">
        <v>46</v>
      </c>
      <c r="I308" t="s">
        <v>129</v>
      </c>
      <c r="J308" t="s">
        <v>130</v>
      </c>
      <c r="K308" t="s">
        <v>131</v>
      </c>
      <c r="L308" t="s">
        <v>1071</v>
      </c>
      <c r="M308" t="s">
        <v>1072</v>
      </c>
      <c r="N308">
        <v>3.0825</v>
      </c>
      <c r="O308">
        <v>0</v>
      </c>
      <c r="P308">
        <v>118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363.73500000000001</v>
      </c>
      <c r="W308">
        <v>0</v>
      </c>
      <c r="X308">
        <v>0</v>
      </c>
      <c r="Y308">
        <v>0</v>
      </c>
      <c r="Z308">
        <v>0</v>
      </c>
    </row>
    <row r="309" spans="1:26" x14ac:dyDescent="0.25">
      <c r="A309">
        <v>1958989</v>
      </c>
      <c r="B309">
        <v>1</v>
      </c>
      <c r="C309" t="s">
        <v>76</v>
      </c>
      <c r="D309" t="s">
        <v>104</v>
      </c>
      <c r="E309" t="s">
        <v>182</v>
      </c>
      <c r="F309" t="s">
        <v>694</v>
      </c>
      <c r="G309" t="s">
        <v>524</v>
      </c>
      <c r="H309" t="s">
        <v>46</v>
      </c>
      <c r="I309" t="s">
        <v>129</v>
      </c>
      <c r="J309" t="s">
        <v>130</v>
      </c>
      <c r="K309" t="s">
        <v>131</v>
      </c>
      <c r="L309" t="s">
        <v>1073</v>
      </c>
      <c r="M309" t="s">
        <v>1074</v>
      </c>
      <c r="N309">
        <v>2.7469444439999999</v>
      </c>
      <c r="O309">
        <v>0</v>
      </c>
      <c r="P309">
        <v>0</v>
      </c>
      <c r="Q309">
        <v>0</v>
      </c>
      <c r="R309">
        <v>1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2.7469440000000001</v>
      </c>
      <c r="Y309">
        <v>0</v>
      </c>
      <c r="Z309">
        <v>0</v>
      </c>
    </row>
    <row r="310" spans="1:26" x14ac:dyDescent="0.25">
      <c r="A310">
        <v>1958996</v>
      </c>
      <c r="B310">
        <v>1</v>
      </c>
      <c r="C310" t="s">
        <v>77</v>
      </c>
      <c r="D310" t="s">
        <v>109</v>
      </c>
      <c r="E310" t="s">
        <v>134</v>
      </c>
      <c r="F310" t="s">
        <v>1075</v>
      </c>
      <c r="G310" t="s">
        <v>136</v>
      </c>
      <c r="H310" t="s">
        <v>46</v>
      </c>
      <c r="I310" t="s">
        <v>129</v>
      </c>
      <c r="J310" t="s">
        <v>130</v>
      </c>
      <c r="K310" t="s">
        <v>131</v>
      </c>
      <c r="L310" t="s">
        <v>1076</v>
      </c>
      <c r="M310" t="s">
        <v>1077</v>
      </c>
      <c r="N310">
        <v>1.341111111</v>
      </c>
      <c r="O310">
        <v>0</v>
      </c>
      <c r="P310">
        <v>1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1.3411109999999999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1958999</v>
      </c>
      <c r="B311">
        <v>1</v>
      </c>
      <c r="C311" t="s">
        <v>76</v>
      </c>
      <c r="D311" t="s">
        <v>99</v>
      </c>
      <c r="E311" t="s">
        <v>186</v>
      </c>
      <c r="F311" t="s">
        <v>1078</v>
      </c>
      <c r="G311" t="s">
        <v>341</v>
      </c>
      <c r="H311" t="s">
        <v>47</v>
      </c>
      <c r="I311" t="s">
        <v>129</v>
      </c>
      <c r="J311" t="s">
        <v>130</v>
      </c>
      <c r="K311" t="s">
        <v>131</v>
      </c>
      <c r="L311" t="s">
        <v>1079</v>
      </c>
      <c r="M311" t="s">
        <v>1080</v>
      </c>
      <c r="N311">
        <v>1.7108333330000001</v>
      </c>
      <c r="O311">
        <v>32</v>
      </c>
      <c r="P311">
        <v>138</v>
      </c>
      <c r="Q311">
        <v>0</v>
      </c>
      <c r="R311">
        <v>0</v>
      </c>
      <c r="S311">
        <v>0</v>
      </c>
      <c r="T311">
        <v>0</v>
      </c>
      <c r="U311">
        <v>54.746667000000002</v>
      </c>
      <c r="V311">
        <v>236.095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1959027</v>
      </c>
      <c r="B312">
        <v>1</v>
      </c>
      <c r="C312" t="s">
        <v>76</v>
      </c>
      <c r="D312" t="s">
        <v>99</v>
      </c>
      <c r="E312" t="s">
        <v>161</v>
      </c>
      <c r="F312" t="s">
        <v>1081</v>
      </c>
      <c r="G312" t="s">
        <v>341</v>
      </c>
      <c r="H312" t="s">
        <v>47</v>
      </c>
      <c r="I312" t="s">
        <v>129</v>
      </c>
      <c r="J312" t="s">
        <v>130</v>
      </c>
      <c r="K312" t="s">
        <v>131</v>
      </c>
      <c r="L312" t="s">
        <v>1082</v>
      </c>
      <c r="M312" t="s">
        <v>1083</v>
      </c>
      <c r="N312">
        <v>1.603611111</v>
      </c>
      <c r="O312">
        <v>0</v>
      </c>
      <c r="P312">
        <v>428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686.34555599999999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1959014</v>
      </c>
      <c r="B313">
        <v>1</v>
      </c>
      <c r="C313" t="s">
        <v>76</v>
      </c>
      <c r="D313" t="s">
        <v>97</v>
      </c>
      <c r="E313" t="s">
        <v>134</v>
      </c>
      <c r="F313" t="s">
        <v>1084</v>
      </c>
      <c r="G313" t="s">
        <v>136</v>
      </c>
      <c r="H313" t="s">
        <v>46</v>
      </c>
      <c r="I313" t="s">
        <v>129</v>
      </c>
      <c r="J313" t="s">
        <v>130</v>
      </c>
      <c r="K313" t="s">
        <v>131</v>
      </c>
      <c r="L313" t="s">
        <v>1085</v>
      </c>
      <c r="M313" t="s">
        <v>1086</v>
      </c>
      <c r="N313">
        <v>1.2197222219999999</v>
      </c>
      <c r="O313">
        <v>0</v>
      </c>
      <c r="P313">
        <v>3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3.6591670000000001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1959028</v>
      </c>
      <c r="B314">
        <v>1</v>
      </c>
      <c r="C314" t="s">
        <v>76</v>
      </c>
      <c r="D314" t="s">
        <v>95</v>
      </c>
      <c r="E314" t="s">
        <v>134</v>
      </c>
      <c r="F314" t="s">
        <v>1087</v>
      </c>
      <c r="G314" t="s">
        <v>136</v>
      </c>
      <c r="H314" t="s">
        <v>46</v>
      </c>
      <c r="I314" t="s">
        <v>129</v>
      </c>
      <c r="J314" t="s">
        <v>130</v>
      </c>
      <c r="K314" t="s">
        <v>131</v>
      </c>
      <c r="L314" t="s">
        <v>1088</v>
      </c>
      <c r="M314" t="s">
        <v>1089</v>
      </c>
      <c r="N314">
        <v>1.659444444</v>
      </c>
      <c r="O314">
        <v>0</v>
      </c>
      <c r="P314">
        <v>0</v>
      </c>
      <c r="Q314">
        <v>0</v>
      </c>
      <c r="R314">
        <v>1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1.6594439999999999</v>
      </c>
      <c r="Y314">
        <v>0</v>
      </c>
      <c r="Z314">
        <v>0</v>
      </c>
    </row>
    <row r="315" spans="1:26" x14ac:dyDescent="0.25">
      <c r="A315">
        <v>1959016</v>
      </c>
      <c r="B315">
        <v>1</v>
      </c>
      <c r="C315" t="s">
        <v>76</v>
      </c>
      <c r="D315" t="s">
        <v>105</v>
      </c>
      <c r="E315" t="s">
        <v>182</v>
      </c>
      <c r="F315" t="s">
        <v>1090</v>
      </c>
      <c r="G315" t="s">
        <v>144</v>
      </c>
      <c r="H315" t="s">
        <v>46</v>
      </c>
      <c r="I315" t="s">
        <v>129</v>
      </c>
      <c r="J315" t="s">
        <v>130</v>
      </c>
      <c r="K315" t="s">
        <v>131</v>
      </c>
      <c r="L315" t="s">
        <v>1091</v>
      </c>
      <c r="M315" t="s">
        <v>1092</v>
      </c>
      <c r="N315">
        <v>0.3775</v>
      </c>
      <c r="O315">
        <v>0</v>
      </c>
      <c r="P315">
        <v>0</v>
      </c>
      <c r="Q315">
        <v>0</v>
      </c>
      <c r="R315">
        <v>8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3.02</v>
      </c>
      <c r="Y315">
        <v>0</v>
      </c>
      <c r="Z315">
        <v>0</v>
      </c>
    </row>
    <row r="316" spans="1:26" x14ac:dyDescent="0.25">
      <c r="A316">
        <v>1959019</v>
      </c>
      <c r="B316">
        <v>1</v>
      </c>
      <c r="C316" t="s">
        <v>76</v>
      </c>
      <c r="D316" t="s">
        <v>78</v>
      </c>
      <c r="E316" t="s">
        <v>134</v>
      </c>
      <c r="F316" t="s">
        <v>1093</v>
      </c>
      <c r="G316" t="s">
        <v>136</v>
      </c>
      <c r="H316" t="s">
        <v>46</v>
      </c>
      <c r="I316" t="s">
        <v>129</v>
      </c>
      <c r="J316" t="s">
        <v>130</v>
      </c>
      <c r="K316" t="s">
        <v>131</v>
      </c>
      <c r="L316" t="s">
        <v>1094</v>
      </c>
      <c r="M316" t="s">
        <v>1095</v>
      </c>
      <c r="N316">
        <v>3.011111111</v>
      </c>
      <c r="O316">
        <v>0</v>
      </c>
      <c r="P316">
        <v>6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18.066666999999999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1959029</v>
      </c>
      <c r="B317">
        <v>1</v>
      </c>
      <c r="C317" t="s">
        <v>76</v>
      </c>
      <c r="D317" t="s">
        <v>92</v>
      </c>
      <c r="E317" t="s">
        <v>134</v>
      </c>
      <c r="F317" t="s">
        <v>1096</v>
      </c>
      <c r="G317" t="s">
        <v>136</v>
      </c>
      <c r="H317" t="s">
        <v>46</v>
      </c>
      <c r="I317" t="s">
        <v>129</v>
      </c>
      <c r="J317" t="s">
        <v>130</v>
      </c>
      <c r="K317" t="s">
        <v>131</v>
      </c>
      <c r="L317" t="s">
        <v>1097</v>
      </c>
      <c r="M317" t="s">
        <v>1098</v>
      </c>
      <c r="N317">
        <v>1.8205555550000001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2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3.641111</v>
      </c>
    </row>
    <row r="318" spans="1:26" x14ac:dyDescent="0.25">
      <c r="A318">
        <v>1959066</v>
      </c>
      <c r="B318">
        <v>1</v>
      </c>
      <c r="C318" t="s">
        <v>77</v>
      </c>
      <c r="D318" t="s">
        <v>123</v>
      </c>
      <c r="E318" t="s">
        <v>186</v>
      </c>
      <c r="F318" t="s">
        <v>1099</v>
      </c>
      <c r="G318" t="s">
        <v>163</v>
      </c>
      <c r="H318" t="s">
        <v>47</v>
      </c>
      <c r="I318" t="s">
        <v>129</v>
      </c>
      <c r="J318" t="s">
        <v>130</v>
      </c>
      <c r="K318" t="s">
        <v>131</v>
      </c>
      <c r="L318" t="s">
        <v>1100</v>
      </c>
      <c r="M318" t="s">
        <v>1101</v>
      </c>
      <c r="N318">
        <v>1.9058333329999999</v>
      </c>
      <c r="O318">
        <v>82</v>
      </c>
      <c r="P318">
        <v>131</v>
      </c>
      <c r="Q318">
        <v>0</v>
      </c>
      <c r="R318">
        <v>0</v>
      </c>
      <c r="S318">
        <v>0</v>
      </c>
      <c r="T318">
        <v>0</v>
      </c>
      <c r="U318">
        <v>156.278333</v>
      </c>
      <c r="V318">
        <v>249.66416699999999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1959058</v>
      </c>
      <c r="B319">
        <v>1</v>
      </c>
      <c r="C319" t="s">
        <v>76</v>
      </c>
      <c r="D319" t="s">
        <v>99</v>
      </c>
      <c r="E319" t="s">
        <v>134</v>
      </c>
      <c r="F319" t="s">
        <v>1102</v>
      </c>
      <c r="G319" t="s">
        <v>136</v>
      </c>
      <c r="H319" t="s">
        <v>46</v>
      </c>
      <c r="I319" t="s">
        <v>129</v>
      </c>
      <c r="J319" t="s">
        <v>130</v>
      </c>
      <c r="K319" t="s">
        <v>131</v>
      </c>
      <c r="L319" t="s">
        <v>1103</v>
      </c>
      <c r="M319" t="s">
        <v>1104</v>
      </c>
      <c r="N319">
        <v>4.5833333329999997</v>
      </c>
      <c r="O319">
        <v>0</v>
      </c>
      <c r="P319">
        <v>1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4.5833329999999997</v>
      </c>
      <c r="W319">
        <v>0</v>
      </c>
      <c r="X319">
        <v>0</v>
      </c>
      <c r="Y319">
        <v>0</v>
      </c>
      <c r="Z319">
        <v>0</v>
      </c>
    </row>
    <row r="320" spans="1:26" x14ac:dyDescent="0.25">
      <c r="A320">
        <v>1959026</v>
      </c>
      <c r="B320">
        <v>1</v>
      </c>
      <c r="C320" t="s">
        <v>76</v>
      </c>
      <c r="D320" t="s">
        <v>101</v>
      </c>
      <c r="E320" t="s">
        <v>182</v>
      </c>
      <c r="F320" t="s">
        <v>430</v>
      </c>
      <c r="G320" t="s">
        <v>144</v>
      </c>
      <c r="H320" t="s">
        <v>46</v>
      </c>
      <c r="I320" t="s">
        <v>129</v>
      </c>
      <c r="J320" t="s">
        <v>130</v>
      </c>
      <c r="K320" t="s">
        <v>131</v>
      </c>
      <c r="L320" t="s">
        <v>1105</v>
      </c>
      <c r="M320" t="s">
        <v>1106</v>
      </c>
      <c r="N320">
        <v>0.66361111100000003</v>
      </c>
      <c r="O320">
        <v>0</v>
      </c>
      <c r="P320">
        <v>15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9.954167</v>
      </c>
      <c r="W320">
        <v>0</v>
      </c>
      <c r="X320">
        <v>0</v>
      </c>
      <c r="Y320">
        <v>0</v>
      </c>
      <c r="Z320">
        <v>0</v>
      </c>
    </row>
    <row r="321" spans="1:26" x14ac:dyDescent="0.25">
      <c r="A321">
        <v>1959036</v>
      </c>
      <c r="B321">
        <v>1</v>
      </c>
      <c r="C321" t="s">
        <v>76</v>
      </c>
      <c r="D321" t="s">
        <v>89</v>
      </c>
      <c r="E321" t="s">
        <v>182</v>
      </c>
      <c r="F321" t="s">
        <v>1107</v>
      </c>
      <c r="G321" t="s">
        <v>294</v>
      </c>
      <c r="H321" t="s">
        <v>46</v>
      </c>
      <c r="I321" t="s">
        <v>129</v>
      </c>
      <c r="J321" t="s">
        <v>130</v>
      </c>
      <c r="K321" t="s">
        <v>131</v>
      </c>
      <c r="L321" t="s">
        <v>1108</v>
      </c>
      <c r="M321" t="s">
        <v>1109</v>
      </c>
      <c r="N321">
        <v>1.6402777770000001</v>
      </c>
      <c r="O321">
        <v>0</v>
      </c>
      <c r="P321">
        <v>7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11.481944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1959043</v>
      </c>
      <c r="B322">
        <v>1</v>
      </c>
      <c r="C322" t="s">
        <v>76</v>
      </c>
      <c r="D322" t="s">
        <v>89</v>
      </c>
      <c r="E322" t="s">
        <v>161</v>
      </c>
      <c r="F322" t="s">
        <v>1110</v>
      </c>
      <c r="G322" t="s">
        <v>250</v>
      </c>
      <c r="H322" t="s">
        <v>47</v>
      </c>
      <c r="I322" t="s">
        <v>129</v>
      </c>
      <c r="J322" t="s">
        <v>15</v>
      </c>
      <c r="K322" t="s">
        <v>131</v>
      </c>
      <c r="L322" t="s">
        <v>1111</v>
      </c>
      <c r="M322" t="s">
        <v>1112</v>
      </c>
      <c r="N322">
        <v>1.408055555</v>
      </c>
      <c r="O322">
        <v>0</v>
      </c>
      <c r="P322">
        <v>143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201.351944</v>
      </c>
      <c r="W322">
        <v>0</v>
      </c>
      <c r="X322">
        <v>0</v>
      </c>
      <c r="Y322">
        <v>0</v>
      </c>
      <c r="Z322">
        <v>0</v>
      </c>
    </row>
    <row r="323" spans="1:26" x14ac:dyDescent="0.25">
      <c r="A323">
        <v>1959039</v>
      </c>
      <c r="B323">
        <v>1</v>
      </c>
      <c r="C323" t="s">
        <v>77</v>
      </c>
      <c r="D323" t="s">
        <v>116</v>
      </c>
      <c r="E323" t="s">
        <v>134</v>
      </c>
      <c r="F323" t="s">
        <v>1113</v>
      </c>
      <c r="G323" t="s">
        <v>136</v>
      </c>
      <c r="H323" t="s">
        <v>46</v>
      </c>
      <c r="I323" t="s">
        <v>129</v>
      </c>
      <c r="J323" t="s">
        <v>130</v>
      </c>
      <c r="K323" t="s">
        <v>131</v>
      </c>
      <c r="L323" t="s">
        <v>1114</v>
      </c>
      <c r="M323" t="s">
        <v>1115</v>
      </c>
      <c r="N323">
        <v>1.8266666659999999</v>
      </c>
      <c r="O323">
        <v>0</v>
      </c>
      <c r="P323">
        <v>1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1.826667</v>
      </c>
      <c r="W323">
        <v>0</v>
      </c>
      <c r="X323">
        <v>0</v>
      </c>
      <c r="Y323">
        <v>0</v>
      </c>
      <c r="Z323">
        <v>0</v>
      </c>
    </row>
    <row r="324" spans="1:26" x14ac:dyDescent="0.25">
      <c r="A324">
        <v>1959054</v>
      </c>
      <c r="B324">
        <v>1</v>
      </c>
      <c r="C324" t="s">
        <v>76</v>
      </c>
      <c r="D324" t="s">
        <v>88</v>
      </c>
      <c r="E324" t="s">
        <v>134</v>
      </c>
      <c r="F324" t="s">
        <v>1116</v>
      </c>
      <c r="G324" t="s">
        <v>136</v>
      </c>
      <c r="H324" t="s">
        <v>46</v>
      </c>
      <c r="I324" t="s">
        <v>129</v>
      </c>
      <c r="J324" t="s">
        <v>130</v>
      </c>
      <c r="K324" t="s">
        <v>131</v>
      </c>
      <c r="L324" t="s">
        <v>1117</v>
      </c>
      <c r="M324" t="s">
        <v>1118</v>
      </c>
      <c r="N324">
        <v>2.173333333</v>
      </c>
      <c r="O324">
        <v>0</v>
      </c>
      <c r="P324">
        <v>1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2.173333</v>
      </c>
      <c r="W324">
        <v>0</v>
      </c>
      <c r="X324">
        <v>0</v>
      </c>
      <c r="Y324">
        <v>0</v>
      </c>
      <c r="Z324">
        <v>0</v>
      </c>
    </row>
    <row r="325" spans="1:26" x14ac:dyDescent="0.25">
      <c r="A325">
        <v>1959047</v>
      </c>
      <c r="B325">
        <v>1</v>
      </c>
      <c r="C325" t="s">
        <v>77</v>
      </c>
      <c r="D325" t="s">
        <v>124</v>
      </c>
      <c r="E325" t="s">
        <v>134</v>
      </c>
      <c r="F325" t="s">
        <v>1119</v>
      </c>
      <c r="G325" t="s">
        <v>238</v>
      </c>
      <c r="H325" t="s">
        <v>46</v>
      </c>
      <c r="I325" t="s">
        <v>129</v>
      </c>
      <c r="J325" t="s">
        <v>130</v>
      </c>
      <c r="K325" t="s">
        <v>131</v>
      </c>
      <c r="L325" t="s">
        <v>1120</v>
      </c>
      <c r="M325" t="s">
        <v>1121</v>
      </c>
      <c r="N325">
        <v>1.095277777</v>
      </c>
      <c r="O325">
        <v>0</v>
      </c>
      <c r="P325">
        <v>12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13.143333</v>
      </c>
      <c r="W325">
        <v>0</v>
      </c>
      <c r="X325">
        <v>0</v>
      </c>
      <c r="Y325">
        <v>0</v>
      </c>
      <c r="Z325">
        <v>0</v>
      </c>
    </row>
    <row r="326" spans="1:26" x14ac:dyDescent="0.25">
      <c r="A326">
        <v>1959044</v>
      </c>
      <c r="B326">
        <v>1</v>
      </c>
      <c r="C326" t="s">
        <v>76</v>
      </c>
      <c r="D326" t="s">
        <v>103</v>
      </c>
      <c r="E326" t="s">
        <v>182</v>
      </c>
      <c r="F326" t="s">
        <v>1122</v>
      </c>
      <c r="G326" t="s">
        <v>144</v>
      </c>
      <c r="H326" t="s">
        <v>46</v>
      </c>
      <c r="I326" t="s">
        <v>129</v>
      </c>
      <c r="J326" t="s">
        <v>130</v>
      </c>
      <c r="K326" t="s">
        <v>131</v>
      </c>
      <c r="L326" t="s">
        <v>1123</v>
      </c>
      <c r="M326" t="s">
        <v>1124</v>
      </c>
      <c r="N326">
        <v>2.0763888879999999</v>
      </c>
      <c r="O326">
        <v>0</v>
      </c>
      <c r="P326">
        <v>0</v>
      </c>
      <c r="Q326">
        <v>0</v>
      </c>
      <c r="R326">
        <v>20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41.527777999999998</v>
      </c>
      <c r="Y326">
        <v>0</v>
      </c>
      <c r="Z326">
        <v>0</v>
      </c>
    </row>
    <row r="327" spans="1:26" x14ac:dyDescent="0.25">
      <c r="A327">
        <v>1959048</v>
      </c>
      <c r="B327">
        <v>1</v>
      </c>
      <c r="C327" t="s">
        <v>76</v>
      </c>
      <c r="D327" t="s">
        <v>89</v>
      </c>
      <c r="E327" t="s">
        <v>166</v>
      </c>
      <c r="F327" t="s">
        <v>1125</v>
      </c>
      <c r="G327" t="s">
        <v>657</v>
      </c>
      <c r="H327" t="s">
        <v>46</v>
      </c>
      <c r="I327" t="s">
        <v>129</v>
      </c>
      <c r="J327" t="s">
        <v>130</v>
      </c>
      <c r="K327" t="s">
        <v>131</v>
      </c>
      <c r="L327" t="s">
        <v>1126</v>
      </c>
      <c r="M327" t="s">
        <v>1127</v>
      </c>
      <c r="N327">
        <v>1.720277777</v>
      </c>
      <c r="O327">
        <v>0</v>
      </c>
      <c r="P327">
        <v>27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46.447499999999998</v>
      </c>
      <c r="W327">
        <v>0</v>
      </c>
      <c r="X327">
        <v>0</v>
      </c>
      <c r="Y327">
        <v>0</v>
      </c>
      <c r="Z327">
        <v>0</v>
      </c>
    </row>
    <row r="328" spans="1:26" x14ac:dyDescent="0.25">
      <c r="A328">
        <v>1959051</v>
      </c>
      <c r="B328">
        <v>1</v>
      </c>
      <c r="C328" t="s">
        <v>76</v>
      </c>
      <c r="D328" t="s">
        <v>86</v>
      </c>
      <c r="E328" t="s">
        <v>182</v>
      </c>
      <c r="F328" t="s">
        <v>1128</v>
      </c>
      <c r="G328" t="s">
        <v>294</v>
      </c>
      <c r="H328" t="s">
        <v>46</v>
      </c>
      <c r="I328" t="s">
        <v>129</v>
      </c>
      <c r="J328" t="s">
        <v>130</v>
      </c>
      <c r="K328" t="s">
        <v>131</v>
      </c>
      <c r="L328" t="s">
        <v>1129</v>
      </c>
      <c r="M328" t="s">
        <v>1130</v>
      </c>
      <c r="N328">
        <v>2.480277777</v>
      </c>
      <c r="O328">
        <v>0</v>
      </c>
      <c r="P328">
        <v>227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563.023055</v>
      </c>
      <c r="W328">
        <v>0</v>
      </c>
      <c r="X328">
        <v>0</v>
      </c>
      <c r="Y328">
        <v>0</v>
      </c>
      <c r="Z328">
        <v>0</v>
      </c>
    </row>
    <row r="329" spans="1:26" x14ac:dyDescent="0.25">
      <c r="A329">
        <v>1959052</v>
      </c>
      <c r="B329">
        <v>1</v>
      </c>
      <c r="C329" t="s">
        <v>76</v>
      </c>
      <c r="D329" t="s">
        <v>78</v>
      </c>
      <c r="E329" t="s">
        <v>134</v>
      </c>
      <c r="F329" t="s">
        <v>1131</v>
      </c>
      <c r="G329" t="s">
        <v>140</v>
      </c>
      <c r="H329" t="s">
        <v>46</v>
      </c>
      <c r="I329" t="s">
        <v>129</v>
      </c>
      <c r="J329" t="s">
        <v>130</v>
      </c>
      <c r="K329" t="s">
        <v>131</v>
      </c>
      <c r="L329" t="s">
        <v>1132</v>
      </c>
      <c r="M329" t="s">
        <v>1133</v>
      </c>
      <c r="N329">
        <v>7.6563888880000004</v>
      </c>
      <c r="O329">
        <v>0</v>
      </c>
      <c r="P329">
        <v>1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7.6563889999999999</v>
      </c>
      <c r="W329">
        <v>0</v>
      </c>
      <c r="X329">
        <v>0</v>
      </c>
      <c r="Y329">
        <v>0</v>
      </c>
      <c r="Z329">
        <v>0</v>
      </c>
    </row>
    <row r="330" spans="1:26" x14ac:dyDescent="0.25">
      <c r="A330">
        <v>1959057</v>
      </c>
      <c r="B330">
        <v>1</v>
      </c>
      <c r="C330" t="s">
        <v>76</v>
      </c>
      <c r="D330" t="s">
        <v>93</v>
      </c>
      <c r="E330" t="s">
        <v>134</v>
      </c>
      <c r="F330" t="s">
        <v>1134</v>
      </c>
      <c r="G330" t="s">
        <v>238</v>
      </c>
      <c r="H330" t="s">
        <v>46</v>
      </c>
      <c r="I330" t="s">
        <v>129</v>
      </c>
      <c r="J330" t="s">
        <v>130</v>
      </c>
      <c r="K330" t="s">
        <v>131</v>
      </c>
      <c r="L330" t="s">
        <v>1135</v>
      </c>
      <c r="M330" t="s">
        <v>1136</v>
      </c>
      <c r="N330">
        <v>4.5069444440000002</v>
      </c>
      <c r="O330">
        <v>0</v>
      </c>
      <c r="P330">
        <v>1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4.5069439999999998</v>
      </c>
      <c r="W330">
        <v>0</v>
      </c>
      <c r="X330">
        <v>0</v>
      </c>
      <c r="Y330">
        <v>0</v>
      </c>
      <c r="Z330">
        <v>0</v>
      </c>
    </row>
    <row r="331" spans="1:26" x14ac:dyDescent="0.25">
      <c r="A331">
        <v>1959055</v>
      </c>
      <c r="B331">
        <v>1</v>
      </c>
      <c r="C331" t="s">
        <v>76</v>
      </c>
      <c r="D331" t="s">
        <v>93</v>
      </c>
      <c r="E331" t="s">
        <v>134</v>
      </c>
      <c r="F331" t="s">
        <v>1137</v>
      </c>
      <c r="G331" t="s">
        <v>136</v>
      </c>
      <c r="H331" t="s">
        <v>46</v>
      </c>
      <c r="I331" t="s">
        <v>129</v>
      </c>
      <c r="J331" t="s">
        <v>130</v>
      </c>
      <c r="K331" t="s">
        <v>131</v>
      </c>
      <c r="L331" t="s">
        <v>1138</v>
      </c>
      <c r="M331" t="s">
        <v>1139</v>
      </c>
      <c r="N331">
        <v>5.3313888880000002</v>
      </c>
      <c r="O331">
        <v>0</v>
      </c>
      <c r="P331">
        <v>1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5.3313889999999997</v>
      </c>
      <c r="W331">
        <v>0</v>
      </c>
      <c r="X331">
        <v>0</v>
      </c>
      <c r="Y331">
        <v>0</v>
      </c>
      <c r="Z331">
        <v>0</v>
      </c>
    </row>
    <row r="332" spans="1:26" x14ac:dyDescent="0.25">
      <c r="A332">
        <v>1959060</v>
      </c>
      <c r="B332">
        <v>1</v>
      </c>
      <c r="C332" t="s">
        <v>76</v>
      </c>
      <c r="D332" t="s">
        <v>89</v>
      </c>
      <c r="E332" t="s">
        <v>134</v>
      </c>
      <c r="F332" t="s">
        <v>1140</v>
      </c>
      <c r="G332" t="s">
        <v>136</v>
      </c>
      <c r="H332" t="s">
        <v>46</v>
      </c>
      <c r="I332" t="s">
        <v>129</v>
      </c>
      <c r="J332" t="s">
        <v>130</v>
      </c>
      <c r="K332" t="s">
        <v>131</v>
      </c>
      <c r="L332" t="s">
        <v>1141</v>
      </c>
      <c r="M332" t="s">
        <v>1142</v>
      </c>
      <c r="N332">
        <v>4.2836111109999999</v>
      </c>
      <c r="O332">
        <v>0</v>
      </c>
      <c r="P332">
        <v>1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4.2836109999999996</v>
      </c>
      <c r="W332">
        <v>0</v>
      </c>
      <c r="X332">
        <v>0</v>
      </c>
      <c r="Y332">
        <v>0</v>
      </c>
      <c r="Z332">
        <v>0</v>
      </c>
    </row>
    <row r="333" spans="1:26" x14ac:dyDescent="0.25">
      <c r="A333">
        <v>1959059</v>
      </c>
      <c r="B333">
        <v>1</v>
      </c>
      <c r="C333" t="s">
        <v>76</v>
      </c>
      <c r="D333" t="s">
        <v>99</v>
      </c>
      <c r="E333" t="s">
        <v>171</v>
      </c>
      <c r="F333" t="s">
        <v>1143</v>
      </c>
      <c r="G333" t="s">
        <v>152</v>
      </c>
      <c r="H333" t="s">
        <v>47</v>
      </c>
      <c r="I333" t="s">
        <v>129</v>
      </c>
      <c r="J333" t="s">
        <v>130</v>
      </c>
      <c r="K333" t="s">
        <v>131</v>
      </c>
      <c r="L333" t="s">
        <v>1144</v>
      </c>
      <c r="M333" t="s">
        <v>1145</v>
      </c>
      <c r="N333">
        <v>0.381111111</v>
      </c>
      <c r="O333">
        <v>8</v>
      </c>
      <c r="P333">
        <v>1449</v>
      </c>
      <c r="Q333">
        <v>0</v>
      </c>
      <c r="R333">
        <v>0</v>
      </c>
      <c r="S333">
        <v>0</v>
      </c>
      <c r="T333">
        <v>0</v>
      </c>
      <c r="U333">
        <v>3.048889</v>
      </c>
      <c r="V333">
        <v>552.23</v>
      </c>
      <c r="W333">
        <v>0</v>
      </c>
      <c r="X333">
        <v>0</v>
      </c>
      <c r="Y333">
        <v>0</v>
      </c>
      <c r="Z333">
        <v>0</v>
      </c>
    </row>
    <row r="334" spans="1:26" x14ac:dyDescent="0.25">
      <c r="A334">
        <v>1959064</v>
      </c>
      <c r="B334">
        <v>1</v>
      </c>
      <c r="C334" t="s">
        <v>76</v>
      </c>
      <c r="D334" t="s">
        <v>81</v>
      </c>
      <c r="E334" t="s">
        <v>134</v>
      </c>
      <c r="F334" t="s">
        <v>420</v>
      </c>
      <c r="G334" t="s">
        <v>140</v>
      </c>
      <c r="H334" t="s">
        <v>46</v>
      </c>
      <c r="I334" t="s">
        <v>129</v>
      </c>
      <c r="J334" t="s">
        <v>130</v>
      </c>
      <c r="K334" t="s">
        <v>131</v>
      </c>
      <c r="L334" t="s">
        <v>1146</v>
      </c>
      <c r="M334" t="s">
        <v>1147</v>
      </c>
      <c r="N334">
        <v>5.6891666660000002</v>
      </c>
      <c r="O334">
        <v>0</v>
      </c>
      <c r="P334">
        <v>11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62.580832999999998</v>
      </c>
      <c r="W334">
        <v>0</v>
      </c>
      <c r="X334">
        <v>0</v>
      </c>
      <c r="Y334">
        <v>0</v>
      </c>
      <c r="Z334">
        <v>0</v>
      </c>
    </row>
    <row r="335" spans="1:26" x14ac:dyDescent="0.25">
      <c r="A335">
        <v>1959061</v>
      </c>
      <c r="B335">
        <v>1</v>
      </c>
      <c r="C335" t="s">
        <v>77</v>
      </c>
      <c r="D335" t="s">
        <v>115</v>
      </c>
      <c r="E335" t="s">
        <v>182</v>
      </c>
      <c r="F335" t="s">
        <v>1148</v>
      </c>
      <c r="G335" t="s">
        <v>294</v>
      </c>
      <c r="H335" t="s">
        <v>46</v>
      </c>
      <c r="I335" t="s">
        <v>129</v>
      </c>
      <c r="J335" t="s">
        <v>130</v>
      </c>
      <c r="K335" t="s">
        <v>131</v>
      </c>
      <c r="L335" t="s">
        <v>1149</v>
      </c>
      <c r="M335" t="s">
        <v>1150</v>
      </c>
      <c r="N335">
        <v>1.400555555</v>
      </c>
      <c r="O335">
        <v>0</v>
      </c>
      <c r="P335">
        <v>0</v>
      </c>
      <c r="Q335">
        <v>0</v>
      </c>
      <c r="R335">
        <v>102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142.85666699999999</v>
      </c>
      <c r="Y335">
        <v>0</v>
      </c>
      <c r="Z335">
        <v>0</v>
      </c>
    </row>
    <row r="336" spans="1:26" x14ac:dyDescent="0.25">
      <c r="A336">
        <v>1959065</v>
      </c>
      <c r="B336">
        <v>1</v>
      </c>
      <c r="C336" t="s">
        <v>76</v>
      </c>
      <c r="D336" t="s">
        <v>80</v>
      </c>
      <c r="E336" t="s">
        <v>161</v>
      </c>
      <c r="F336" t="s">
        <v>1151</v>
      </c>
      <c r="G336" t="s">
        <v>203</v>
      </c>
      <c r="H336" t="s">
        <v>47</v>
      </c>
      <c r="I336" t="s">
        <v>129</v>
      </c>
      <c r="J336" t="s">
        <v>130</v>
      </c>
      <c r="K336" t="s">
        <v>131</v>
      </c>
      <c r="L336" t="s">
        <v>1152</v>
      </c>
      <c r="M336" t="s">
        <v>1153</v>
      </c>
      <c r="N336">
        <v>0.68222222200000004</v>
      </c>
      <c r="O336">
        <v>0</v>
      </c>
      <c r="P336">
        <v>749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510.984444</v>
      </c>
      <c r="W336">
        <v>0</v>
      </c>
      <c r="X336">
        <v>0</v>
      </c>
      <c r="Y336">
        <v>0</v>
      </c>
      <c r="Z336">
        <v>0</v>
      </c>
    </row>
    <row r="337" spans="1:26" x14ac:dyDescent="0.25">
      <c r="A337">
        <v>1959072</v>
      </c>
      <c r="B337">
        <v>1</v>
      </c>
      <c r="C337" t="s">
        <v>77</v>
      </c>
      <c r="D337" t="s">
        <v>109</v>
      </c>
      <c r="E337" t="s">
        <v>161</v>
      </c>
      <c r="F337" t="s">
        <v>1154</v>
      </c>
      <c r="G337" t="s">
        <v>163</v>
      </c>
      <c r="H337" t="s">
        <v>47</v>
      </c>
      <c r="I337" t="s">
        <v>129</v>
      </c>
      <c r="J337" t="s">
        <v>130</v>
      </c>
      <c r="K337" t="s">
        <v>131</v>
      </c>
      <c r="L337" t="s">
        <v>1155</v>
      </c>
      <c r="M337" t="s">
        <v>1156</v>
      </c>
      <c r="N337">
        <v>1.346666666</v>
      </c>
      <c r="O337">
        <v>10</v>
      </c>
      <c r="P337">
        <v>735</v>
      </c>
      <c r="Q337">
        <v>0</v>
      </c>
      <c r="R337">
        <v>0</v>
      </c>
      <c r="S337">
        <v>0</v>
      </c>
      <c r="T337">
        <v>0</v>
      </c>
      <c r="U337">
        <v>13.466666999999999</v>
      </c>
      <c r="V337">
        <v>989.8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1959069</v>
      </c>
      <c r="B338">
        <v>1</v>
      </c>
      <c r="C338" t="s">
        <v>77</v>
      </c>
      <c r="D338" t="s">
        <v>124</v>
      </c>
      <c r="E338" t="s">
        <v>166</v>
      </c>
      <c r="F338" t="s">
        <v>1157</v>
      </c>
      <c r="G338" t="s">
        <v>657</v>
      </c>
      <c r="H338" t="s">
        <v>46</v>
      </c>
      <c r="I338" t="s">
        <v>129</v>
      </c>
      <c r="J338" t="s">
        <v>130</v>
      </c>
      <c r="K338" t="s">
        <v>131</v>
      </c>
      <c r="L338" t="s">
        <v>1158</v>
      </c>
      <c r="M338" t="s">
        <v>1159</v>
      </c>
      <c r="N338">
        <v>5.863888888</v>
      </c>
      <c r="O338">
        <v>0</v>
      </c>
      <c r="P338">
        <v>62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363.56111099999998</v>
      </c>
      <c r="W338">
        <v>0</v>
      </c>
      <c r="X338">
        <v>0</v>
      </c>
      <c r="Y338">
        <v>0</v>
      </c>
      <c r="Z338">
        <v>0</v>
      </c>
    </row>
    <row r="339" spans="1:26" x14ac:dyDescent="0.25">
      <c r="A339">
        <v>1959075</v>
      </c>
      <c r="B339">
        <v>1</v>
      </c>
      <c r="C339" t="s">
        <v>76</v>
      </c>
      <c r="D339" t="s">
        <v>96</v>
      </c>
      <c r="E339" t="s">
        <v>161</v>
      </c>
      <c r="F339" t="s">
        <v>1160</v>
      </c>
      <c r="G339" t="s">
        <v>341</v>
      </c>
      <c r="H339" t="s">
        <v>47</v>
      </c>
      <c r="I339" t="s">
        <v>129</v>
      </c>
      <c r="J339" t="s">
        <v>130</v>
      </c>
      <c r="K339" t="s">
        <v>131</v>
      </c>
      <c r="L339" t="s">
        <v>1161</v>
      </c>
      <c r="M339" t="s">
        <v>1162</v>
      </c>
      <c r="N339">
        <v>1.035833333</v>
      </c>
      <c r="O339">
        <v>1</v>
      </c>
      <c r="P339">
        <v>1</v>
      </c>
      <c r="Q339">
        <v>0</v>
      </c>
      <c r="R339">
        <v>0</v>
      </c>
      <c r="S339">
        <v>0</v>
      </c>
      <c r="T339">
        <v>0</v>
      </c>
      <c r="U339">
        <v>1.035833</v>
      </c>
      <c r="V339">
        <v>1.035833</v>
      </c>
      <c r="W339">
        <v>0</v>
      </c>
      <c r="X339">
        <v>0</v>
      </c>
      <c r="Y339">
        <v>0</v>
      </c>
      <c r="Z339">
        <v>0</v>
      </c>
    </row>
    <row r="340" spans="1:26" x14ac:dyDescent="0.25">
      <c r="A340">
        <v>1959076</v>
      </c>
      <c r="B340">
        <v>1</v>
      </c>
      <c r="C340" t="s">
        <v>77</v>
      </c>
      <c r="D340" t="s">
        <v>108</v>
      </c>
      <c r="E340" t="s">
        <v>171</v>
      </c>
      <c r="F340" t="s">
        <v>1163</v>
      </c>
      <c r="G340" t="s">
        <v>163</v>
      </c>
      <c r="H340" t="s">
        <v>47</v>
      </c>
      <c r="I340" t="s">
        <v>129</v>
      </c>
      <c r="J340" t="s">
        <v>130</v>
      </c>
      <c r="K340" t="s">
        <v>131</v>
      </c>
      <c r="L340" t="s">
        <v>1164</v>
      </c>
      <c r="M340" t="s">
        <v>1165</v>
      </c>
      <c r="N340">
        <v>0.53249999999999997</v>
      </c>
      <c r="O340">
        <v>0</v>
      </c>
      <c r="P340">
        <v>0</v>
      </c>
      <c r="Q340">
        <v>7</v>
      </c>
      <c r="R340">
        <v>555</v>
      </c>
      <c r="S340">
        <v>0</v>
      </c>
      <c r="T340">
        <v>0</v>
      </c>
      <c r="U340">
        <v>0</v>
      </c>
      <c r="V340">
        <v>0</v>
      </c>
      <c r="W340">
        <v>3.7275</v>
      </c>
      <c r="X340">
        <v>295.53750000000002</v>
      </c>
      <c r="Y340">
        <v>0</v>
      </c>
      <c r="Z340">
        <v>0</v>
      </c>
    </row>
    <row r="341" spans="1:26" x14ac:dyDescent="0.25">
      <c r="A341">
        <v>1959078</v>
      </c>
      <c r="B341">
        <v>1</v>
      </c>
      <c r="C341" t="s">
        <v>77</v>
      </c>
      <c r="D341" t="s">
        <v>108</v>
      </c>
      <c r="E341" t="s">
        <v>161</v>
      </c>
      <c r="F341" t="s">
        <v>1166</v>
      </c>
      <c r="G341" t="s">
        <v>163</v>
      </c>
      <c r="H341" t="s">
        <v>47</v>
      </c>
      <c r="I341" t="s">
        <v>129</v>
      </c>
      <c r="J341" t="s">
        <v>130</v>
      </c>
      <c r="K341" t="s">
        <v>131</v>
      </c>
      <c r="L341" t="s">
        <v>1167</v>
      </c>
      <c r="M341" t="s">
        <v>1168</v>
      </c>
      <c r="N341">
        <v>0.27138888799999999</v>
      </c>
      <c r="O341">
        <v>69</v>
      </c>
      <c r="P341">
        <v>4888</v>
      </c>
      <c r="Q341">
        <v>0</v>
      </c>
      <c r="R341">
        <v>0</v>
      </c>
      <c r="S341">
        <v>0</v>
      </c>
      <c r="T341">
        <v>0</v>
      </c>
      <c r="U341">
        <v>18.725833000000002</v>
      </c>
      <c r="V341">
        <v>1326.5488849999999</v>
      </c>
      <c r="W341">
        <v>0</v>
      </c>
      <c r="X341">
        <v>0</v>
      </c>
      <c r="Y341">
        <v>0</v>
      </c>
      <c r="Z341">
        <v>0</v>
      </c>
    </row>
    <row r="342" spans="1:26" x14ac:dyDescent="0.25">
      <c r="A342">
        <v>1959083</v>
      </c>
      <c r="B342">
        <v>1</v>
      </c>
      <c r="C342" t="s">
        <v>77</v>
      </c>
      <c r="D342" t="s">
        <v>124</v>
      </c>
      <c r="E342" t="s">
        <v>134</v>
      </c>
      <c r="F342" t="s">
        <v>1169</v>
      </c>
      <c r="G342" t="s">
        <v>250</v>
      </c>
      <c r="H342" t="s">
        <v>46</v>
      </c>
      <c r="I342" t="s">
        <v>129</v>
      </c>
      <c r="J342" t="s">
        <v>130</v>
      </c>
      <c r="K342" t="s">
        <v>131</v>
      </c>
      <c r="L342" t="s">
        <v>1170</v>
      </c>
      <c r="M342" t="s">
        <v>1171</v>
      </c>
      <c r="N342">
        <v>0.89416666600000005</v>
      </c>
      <c r="O342">
        <v>0</v>
      </c>
      <c r="P342">
        <v>7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6.2591669999999997</v>
      </c>
      <c r="W342">
        <v>0</v>
      </c>
      <c r="X342">
        <v>0</v>
      </c>
      <c r="Y342">
        <v>0</v>
      </c>
      <c r="Z342">
        <v>0</v>
      </c>
    </row>
    <row r="343" spans="1:26" x14ac:dyDescent="0.25">
      <c r="A343">
        <v>1959085</v>
      </c>
      <c r="B343">
        <v>1</v>
      </c>
      <c r="C343" t="s">
        <v>76</v>
      </c>
      <c r="D343" t="s">
        <v>100</v>
      </c>
      <c r="E343" t="s">
        <v>134</v>
      </c>
      <c r="F343" t="s">
        <v>1012</v>
      </c>
      <c r="G343" t="s">
        <v>140</v>
      </c>
      <c r="H343" t="s">
        <v>46</v>
      </c>
      <c r="I343" t="s">
        <v>129</v>
      </c>
      <c r="J343" t="s">
        <v>130</v>
      </c>
      <c r="K343" t="s">
        <v>131</v>
      </c>
      <c r="L343" t="s">
        <v>1172</v>
      </c>
      <c r="M343" t="s">
        <v>1173</v>
      </c>
      <c r="N343">
        <v>2.798888888</v>
      </c>
      <c r="O343">
        <v>0</v>
      </c>
      <c r="P343">
        <v>1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2.798889</v>
      </c>
      <c r="W343">
        <v>0</v>
      </c>
      <c r="X343">
        <v>0</v>
      </c>
      <c r="Y343">
        <v>0</v>
      </c>
      <c r="Z343">
        <v>0</v>
      </c>
    </row>
    <row r="344" spans="1:26" x14ac:dyDescent="0.25">
      <c r="A344">
        <v>1959088</v>
      </c>
      <c r="B344">
        <v>1</v>
      </c>
      <c r="C344" t="s">
        <v>76</v>
      </c>
      <c r="D344" t="s">
        <v>96</v>
      </c>
      <c r="E344" t="s">
        <v>182</v>
      </c>
      <c r="F344" t="s">
        <v>1174</v>
      </c>
      <c r="G344" t="s">
        <v>144</v>
      </c>
      <c r="H344" t="s">
        <v>46</v>
      </c>
      <c r="I344" t="s">
        <v>129</v>
      </c>
      <c r="J344" t="s">
        <v>130</v>
      </c>
      <c r="K344" t="s">
        <v>131</v>
      </c>
      <c r="L344" t="s">
        <v>1175</v>
      </c>
      <c r="M344" t="s">
        <v>1176</v>
      </c>
      <c r="N344">
        <v>4.5147222219999996</v>
      </c>
      <c r="O344">
        <v>0</v>
      </c>
      <c r="P344">
        <v>23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103.838611</v>
      </c>
      <c r="W344">
        <v>0</v>
      </c>
      <c r="X344">
        <v>0</v>
      </c>
      <c r="Y344">
        <v>0</v>
      </c>
      <c r="Z344">
        <v>0</v>
      </c>
    </row>
    <row r="345" spans="1:26" x14ac:dyDescent="0.25">
      <c r="A345">
        <v>1959090</v>
      </c>
      <c r="B345">
        <v>1</v>
      </c>
      <c r="C345" t="s">
        <v>77</v>
      </c>
      <c r="D345" t="s">
        <v>118</v>
      </c>
      <c r="E345" t="s">
        <v>182</v>
      </c>
      <c r="F345" t="s">
        <v>1177</v>
      </c>
      <c r="G345" t="s">
        <v>294</v>
      </c>
      <c r="H345" t="s">
        <v>46</v>
      </c>
      <c r="I345" t="s">
        <v>129</v>
      </c>
      <c r="J345" t="s">
        <v>130</v>
      </c>
      <c r="K345" t="s">
        <v>131</v>
      </c>
      <c r="L345" t="s">
        <v>1178</v>
      </c>
      <c r="M345" t="s">
        <v>1179</v>
      </c>
      <c r="N345">
        <v>0.95638888799999999</v>
      </c>
      <c r="O345">
        <v>0</v>
      </c>
      <c r="P345">
        <v>103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98.508054999999999</v>
      </c>
      <c r="W345">
        <v>0</v>
      </c>
      <c r="X345">
        <v>0</v>
      </c>
      <c r="Y345">
        <v>0</v>
      </c>
      <c r="Z345">
        <v>0</v>
      </c>
    </row>
    <row r="346" spans="1:26" x14ac:dyDescent="0.25">
      <c r="A346">
        <v>1959091</v>
      </c>
      <c r="B346">
        <v>1</v>
      </c>
      <c r="C346" t="s">
        <v>76</v>
      </c>
      <c r="D346" t="s">
        <v>93</v>
      </c>
      <c r="E346" t="s">
        <v>134</v>
      </c>
      <c r="F346" t="s">
        <v>1180</v>
      </c>
      <c r="G346" t="s">
        <v>238</v>
      </c>
      <c r="H346" t="s">
        <v>46</v>
      </c>
      <c r="I346" t="s">
        <v>129</v>
      </c>
      <c r="J346" t="s">
        <v>130</v>
      </c>
      <c r="K346" t="s">
        <v>131</v>
      </c>
      <c r="L346" t="s">
        <v>1181</v>
      </c>
      <c r="M346" t="s">
        <v>1182</v>
      </c>
      <c r="N346">
        <v>5.9877777769999998</v>
      </c>
      <c r="O346">
        <v>0</v>
      </c>
      <c r="P346">
        <v>1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5.9877779999999996</v>
      </c>
      <c r="W346">
        <v>0</v>
      </c>
      <c r="X346">
        <v>0</v>
      </c>
      <c r="Y346">
        <v>0</v>
      </c>
      <c r="Z346">
        <v>0</v>
      </c>
    </row>
    <row r="347" spans="1:26" x14ac:dyDescent="0.25">
      <c r="A347">
        <v>1959094</v>
      </c>
      <c r="B347">
        <v>1</v>
      </c>
      <c r="C347" t="s">
        <v>76</v>
      </c>
      <c r="D347" t="s">
        <v>80</v>
      </c>
      <c r="E347" t="s">
        <v>134</v>
      </c>
      <c r="F347" t="s">
        <v>1183</v>
      </c>
      <c r="G347" t="s">
        <v>250</v>
      </c>
      <c r="H347" t="s">
        <v>46</v>
      </c>
      <c r="I347" t="s">
        <v>129</v>
      </c>
      <c r="J347" t="s">
        <v>15</v>
      </c>
      <c r="K347" t="s">
        <v>131</v>
      </c>
      <c r="L347" t="s">
        <v>1184</v>
      </c>
      <c r="M347" t="s">
        <v>1185</v>
      </c>
      <c r="N347">
        <v>6.2758333329999996</v>
      </c>
      <c r="O347">
        <v>0</v>
      </c>
      <c r="P347">
        <v>1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6.2758330000000004</v>
      </c>
      <c r="W347">
        <v>0</v>
      </c>
      <c r="X347">
        <v>0</v>
      </c>
      <c r="Y347">
        <v>0</v>
      </c>
      <c r="Z347">
        <v>0</v>
      </c>
    </row>
    <row r="348" spans="1:26" x14ac:dyDescent="0.25">
      <c r="A348">
        <v>1959104</v>
      </c>
      <c r="B348">
        <v>1</v>
      </c>
      <c r="C348" t="s">
        <v>76</v>
      </c>
      <c r="D348" t="s">
        <v>83</v>
      </c>
      <c r="E348" t="s">
        <v>182</v>
      </c>
      <c r="F348" t="s">
        <v>1186</v>
      </c>
      <c r="G348" t="s">
        <v>294</v>
      </c>
      <c r="H348" t="s">
        <v>46</v>
      </c>
      <c r="I348" t="s">
        <v>129</v>
      </c>
      <c r="J348" t="s">
        <v>130</v>
      </c>
      <c r="K348" t="s">
        <v>131</v>
      </c>
      <c r="L348" t="s">
        <v>1187</v>
      </c>
      <c r="M348" t="s">
        <v>1188</v>
      </c>
      <c r="N348">
        <v>4.26</v>
      </c>
      <c r="O348">
        <v>0</v>
      </c>
      <c r="P348">
        <v>7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29.82</v>
      </c>
      <c r="W348">
        <v>0</v>
      </c>
      <c r="X348">
        <v>0</v>
      </c>
      <c r="Y348">
        <v>0</v>
      </c>
      <c r="Z348">
        <v>0</v>
      </c>
    </row>
    <row r="349" spans="1:26" x14ac:dyDescent="0.25">
      <c r="A349">
        <v>1959102</v>
      </c>
      <c r="B349">
        <v>1</v>
      </c>
      <c r="C349" t="s">
        <v>77</v>
      </c>
      <c r="D349" t="s">
        <v>109</v>
      </c>
      <c r="E349" t="s">
        <v>182</v>
      </c>
      <c r="F349" t="s">
        <v>1189</v>
      </c>
      <c r="G349" t="s">
        <v>144</v>
      </c>
      <c r="H349" t="s">
        <v>46</v>
      </c>
      <c r="I349" t="s">
        <v>129</v>
      </c>
      <c r="J349" t="s">
        <v>130</v>
      </c>
      <c r="K349" t="s">
        <v>131</v>
      </c>
      <c r="L349" t="s">
        <v>1190</v>
      </c>
      <c r="M349" t="s">
        <v>1191</v>
      </c>
      <c r="N349">
        <v>1.8305555549999999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16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29.288889000000001</v>
      </c>
    </row>
    <row r="350" spans="1:26" x14ac:dyDescent="0.25">
      <c r="A350">
        <v>1959103</v>
      </c>
      <c r="B350">
        <v>1</v>
      </c>
      <c r="C350" t="s">
        <v>77</v>
      </c>
      <c r="D350" t="s">
        <v>108</v>
      </c>
      <c r="E350" t="s">
        <v>182</v>
      </c>
      <c r="F350" t="s">
        <v>1192</v>
      </c>
      <c r="G350" t="s">
        <v>144</v>
      </c>
      <c r="H350" t="s">
        <v>46</v>
      </c>
      <c r="I350" t="s">
        <v>129</v>
      </c>
      <c r="J350" t="s">
        <v>130</v>
      </c>
      <c r="K350" t="s">
        <v>131</v>
      </c>
      <c r="L350" t="s">
        <v>1193</v>
      </c>
      <c r="M350" t="s">
        <v>1194</v>
      </c>
      <c r="N350">
        <v>1.4722222220000001</v>
      </c>
      <c r="O350">
        <v>0</v>
      </c>
      <c r="P350">
        <v>33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48.583333000000003</v>
      </c>
      <c r="W350">
        <v>0</v>
      </c>
      <c r="X350">
        <v>0</v>
      </c>
      <c r="Y350">
        <v>0</v>
      </c>
      <c r="Z350">
        <v>0</v>
      </c>
    </row>
    <row r="351" spans="1:26" x14ac:dyDescent="0.25">
      <c r="A351">
        <v>1959106</v>
      </c>
      <c r="B351">
        <v>1</v>
      </c>
      <c r="C351" t="s">
        <v>76</v>
      </c>
      <c r="D351" t="s">
        <v>78</v>
      </c>
      <c r="E351" t="s">
        <v>166</v>
      </c>
      <c r="F351" t="s">
        <v>1195</v>
      </c>
      <c r="G351" t="s">
        <v>657</v>
      </c>
      <c r="H351" t="s">
        <v>46</v>
      </c>
      <c r="I351" t="s">
        <v>129</v>
      </c>
      <c r="J351" t="s">
        <v>130</v>
      </c>
      <c r="K351" t="s">
        <v>131</v>
      </c>
      <c r="L351" t="s">
        <v>1196</v>
      </c>
      <c r="M351" t="s">
        <v>1197</v>
      </c>
      <c r="N351">
        <v>0.81805555500000005</v>
      </c>
      <c r="O351">
        <v>0</v>
      </c>
      <c r="P351">
        <v>54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44.174999999999997</v>
      </c>
      <c r="W351">
        <v>0</v>
      </c>
      <c r="X351">
        <v>0</v>
      </c>
      <c r="Y351">
        <v>0</v>
      </c>
      <c r="Z351">
        <v>0</v>
      </c>
    </row>
    <row r="352" spans="1:26" x14ac:dyDescent="0.25">
      <c r="A352">
        <v>1959111</v>
      </c>
      <c r="B352">
        <v>1</v>
      </c>
      <c r="C352" t="s">
        <v>77</v>
      </c>
      <c r="D352" t="s">
        <v>109</v>
      </c>
      <c r="E352" t="s">
        <v>161</v>
      </c>
      <c r="F352" t="s">
        <v>1198</v>
      </c>
      <c r="G352" t="s">
        <v>163</v>
      </c>
      <c r="H352" t="s">
        <v>47</v>
      </c>
      <c r="I352" t="s">
        <v>129</v>
      </c>
      <c r="J352" t="s">
        <v>130</v>
      </c>
      <c r="K352" t="s">
        <v>131</v>
      </c>
      <c r="L352" t="s">
        <v>1199</v>
      </c>
      <c r="M352" t="s">
        <v>1200</v>
      </c>
      <c r="N352">
        <v>0.435</v>
      </c>
      <c r="O352">
        <v>6</v>
      </c>
      <c r="P352">
        <v>525</v>
      </c>
      <c r="Q352">
        <v>0</v>
      </c>
      <c r="R352">
        <v>0</v>
      </c>
      <c r="S352">
        <v>0</v>
      </c>
      <c r="T352">
        <v>0</v>
      </c>
      <c r="U352">
        <v>2.61</v>
      </c>
      <c r="V352">
        <v>228.375</v>
      </c>
      <c r="W352">
        <v>0</v>
      </c>
      <c r="X352">
        <v>0</v>
      </c>
      <c r="Y352">
        <v>0</v>
      </c>
      <c r="Z352">
        <v>0</v>
      </c>
    </row>
    <row r="353" spans="1:26" x14ac:dyDescent="0.25">
      <c r="A353">
        <v>1959107</v>
      </c>
      <c r="B353">
        <v>1</v>
      </c>
      <c r="C353" t="s">
        <v>77</v>
      </c>
      <c r="D353" t="s">
        <v>108</v>
      </c>
      <c r="E353" t="s">
        <v>182</v>
      </c>
      <c r="F353" t="s">
        <v>1201</v>
      </c>
      <c r="G353" t="s">
        <v>294</v>
      </c>
      <c r="H353" t="s">
        <v>46</v>
      </c>
      <c r="I353" t="s">
        <v>129</v>
      </c>
      <c r="J353" t="s">
        <v>130</v>
      </c>
      <c r="K353" t="s">
        <v>131</v>
      </c>
      <c r="L353" t="s">
        <v>1202</v>
      </c>
      <c r="M353" t="s">
        <v>1203</v>
      </c>
      <c r="N353">
        <v>1.4894444440000001</v>
      </c>
      <c r="O353">
        <v>0</v>
      </c>
      <c r="P353">
        <v>255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379.808333</v>
      </c>
      <c r="W353">
        <v>0</v>
      </c>
      <c r="X353">
        <v>0</v>
      </c>
      <c r="Y353">
        <v>0</v>
      </c>
      <c r="Z353">
        <v>0</v>
      </c>
    </row>
    <row r="354" spans="1:26" x14ac:dyDescent="0.25">
      <c r="A354">
        <v>1959118</v>
      </c>
      <c r="B354">
        <v>1</v>
      </c>
      <c r="C354" t="s">
        <v>76</v>
      </c>
      <c r="D354" t="s">
        <v>86</v>
      </c>
      <c r="E354" t="s">
        <v>166</v>
      </c>
      <c r="F354" t="s">
        <v>1204</v>
      </c>
      <c r="G354" t="s">
        <v>657</v>
      </c>
      <c r="H354" t="s">
        <v>46</v>
      </c>
      <c r="I354" t="s">
        <v>129</v>
      </c>
      <c r="J354" t="s">
        <v>130</v>
      </c>
      <c r="K354" t="s">
        <v>131</v>
      </c>
      <c r="L354" t="s">
        <v>1205</v>
      </c>
      <c r="M354" t="s">
        <v>1206</v>
      </c>
      <c r="N354">
        <v>2.0933333329999999</v>
      </c>
      <c r="O354">
        <v>0</v>
      </c>
      <c r="P354">
        <v>181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378.89333299999998</v>
      </c>
      <c r="W354">
        <v>0</v>
      </c>
      <c r="X354">
        <v>0</v>
      </c>
      <c r="Y354">
        <v>0</v>
      </c>
      <c r="Z354">
        <v>0</v>
      </c>
    </row>
    <row r="355" spans="1:26" x14ac:dyDescent="0.25">
      <c r="A355">
        <v>1959109</v>
      </c>
      <c r="B355">
        <v>1</v>
      </c>
      <c r="C355" t="s">
        <v>76</v>
      </c>
      <c r="D355" t="s">
        <v>99</v>
      </c>
      <c r="E355" t="s">
        <v>166</v>
      </c>
      <c r="F355" t="s">
        <v>1207</v>
      </c>
      <c r="G355" t="s">
        <v>657</v>
      </c>
      <c r="H355" t="s">
        <v>46</v>
      </c>
      <c r="I355" t="s">
        <v>129</v>
      </c>
      <c r="J355" t="s">
        <v>130</v>
      </c>
      <c r="K355" t="s">
        <v>131</v>
      </c>
      <c r="L355" t="s">
        <v>1171</v>
      </c>
      <c r="M355" t="s">
        <v>1208</v>
      </c>
      <c r="N355">
        <v>1.1702777769999999</v>
      </c>
      <c r="O355">
        <v>0</v>
      </c>
      <c r="P355">
        <v>181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211.820278</v>
      </c>
      <c r="W355">
        <v>0</v>
      </c>
      <c r="X355">
        <v>0</v>
      </c>
      <c r="Y355">
        <v>0</v>
      </c>
      <c r="Z355">
        <v>0</v>
      </c>
    </row>
    <row r="356" spans="1:26" x14ac:dyDescent="0.25">
      <c r="A356">
        <v>1959113</v>
      </c>
      <c r="B356">
        <v>1</v>
      </c>
      <c r="C356" t="s">
        <v>76</v>
      </c>
      <c r="D356" t="s">
        <v>99</v>
      </c>
      <c r="E356" t="s">
        <v>182</v>
      </c>
      <c r="F356" t="s">
        <v>1209</v>
      </c>
      <c r="G356" t="s">
        <v>144</v>
      </c>
      <c r="H356" t="s">
        <v>46</v>
      </c>
      <c r="I356" t="s">
        <v>129</v>
      </c>
      <c r="J356" t="s">
        <v>130</v>
      </c>
      <c r="K356" t="s">
        <v>131</v>
      </c>
      <c r="L356" t="s">
        <v>1210</v>
      </c>
      <c r="M356" t="s">
        <v>1211</v>
      </c>
      <c r="N356">
        <v>1.4188888879999999</v>
      </c>
      <c r="O356">
        <v>0</v>
      </c>
      <c r="P356">
        <v>27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38.31</v>
      </c>
      <c r="W356">
        <v>0</v>
      </c>
      <c r="X356">
        <v>0</v>
      </c>
      <c r="Y356">
        <v>0</v>
      </c>
      <c r="Z356">
        <v>0</v>
      </c>
    </row>
    <row r="357" spans="1:26" x14ac:dyDescent="0.25">
      <c r="A357">
        <v>1959110</v>
      </c>
      <c r="B357">
        <v>1</v>
      </c>
      <c r="C357" t="s">
        <v>76</v>
      </c>
      <c r="D357" t="s">
        <v>93</v>
      </c>
      <c r="E357" t="s">
        <v>134</v>
      </c>
      <c r="F357" t="s">
        <v>1212</v>
      </c>
      <c r="G357" t="s">
        <v>140</v>
      </c>
      <c r="H357" t="s">
        <v>46</v>
      </c>
      <c r="I357" t="s">
        <v>129</v>
      </c>
      <c r="J357" t="s">
        <v>130</v>
      </c>
      <c r="K357" t="s">
        <v>131</v>
      </c>
      <c r="L357" t="s">
        <v>1213</v>
      </c>
      <c r="M357" t="s">
        <v>1214</v>
      </c>
      <c r="N357">
        <v>1.5580555549999999</v>
      </c>
      <c r="O357">
        <v>0</v>
      </c>
      <c r="P357">
        <v>2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3.1161110000000001</v>
      </c>
      <c r="W357">
        <v>0</v>
      </c>
      <c r="X357">
        <v>0</v>
      </c>
      <c r="Y357">
        <v>0</v>
      </c>
      <c r="Z357">
        <v>0</v>
      </c>
    </row>
    <row r="358" spans="1:26" x14ac:dyDescent="0.25">
      <c r="A358">
        <v>1959120</v>
      </c>
      <c r="B358">
        <v>1</v>
      </c>
      <c r="C358" t="s">
        <v>76</v>
      </c>
      <c r="D358" t="s">
        <v>102</v>
      </c>
      <c r="E358" t="s">
        <v>166</v>
      </c>
      <c r="F358" t="s">
        <v>1215</v>
      </c>
      <c r="G358" t="s">
        <v>657</v>
      </c>
      <c r="H358" t="s">
        <v>46</v>
      </c>
      <c r="I358" t="s">
        <v>129</v>
      </c>
      <c r="J358" t="s">
        <v>130</v>
      </c>
      <c r="K358" t="s">
        <v>131</v>
      </c>
      <c r="L358" t="s">
        <v>1216</v>
      </c>
      <c r="M358" t="s">
        <v>1217</v>
      </c>
      <c r="N358">
        <v>2.0152777770000001</v>
      </c>
      <c r="O358">
        <v>0</v>
      </c>
      <c r="P358">
        <v>18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36.274999999999999</v>
      </c>
      <c r="W358">
        <v>0</v>
      </c>
      <c r="X358">
        <v>0</v>
      </c>
      <c r="Y358">
        <v>0</v>
      </c>
      <c r="Z358">
        <v>0</v>
      </c>
    </row>
    <row r="359" spans="1:26" x14ac:dyDescent="0.25">
      <c r="A359">
        <v>1959112</v>
      </c>
      <c r="B359">
        <v>1</v>
      </c>
      <c r="C359" t="s">
        <v>76</v>
      </c>
      <c r="D359" t="s">
        <v>79</v>
      </c>
      <c r="E359" t="s">
        <v>134</v>
      </c>
      <c r="F359" t="s">
        <v>1218</v>
      </c>
      <c r="G359" t="s">
        <v>136</v>
      </c>
      <c r="H359" t="s">
        <v>46</v>
      </c>
      <c r="I359" t="s">
        <v>129</v>
      </c>
      <c r="J359" t="s">
        <v>130</v>
      </c>
      <c r="K359" t="s">
        <v>131</v>
      </c>
      <c r="L359" t="s">
        <v>1219</v>
      </c>
      <c r="M359" t="s">
        <v>1220</v>
      </c>
      <c r="N359">
        <v>1.516388888</v>
      </c>
      <c r="O359">
        <v>0</v>
      </c>
      <c r="P359">
        <v>17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25.778611000000001</v>
      </c>
      <c r="W359">
        <v>0</v>
      </c>
      <c r="X359">
        <v>0</v>
      </c>
      <c r="Y359">
        <v>0</v>
      </c>
      <c r="Z359">
        <v>0</v>
      </c>
    </row>
    <row r="360" spans="1:26" x14ac:dyDescent="0.25">
      <c r="A360">
        <v>1959122</v>
      </c>
      <c r="B360">
        <v>1</v>
      </c>
      <c r="C360" t="s">
        <v>76</v>
      </c>
      <c r="D360" t="s">
        <v>101</v>
      </c>
      <c r="E360" t="s">
        <v>182</v>
      </c>
      <c r="F360" t="s">
        <v>1221</v>
      </c>
      <c r="G360" t="s">
        <v>144</v>
      </c>
      <c r="H360" t="s">
        <v>46</v>
      </c>
      <c r="I360" t="s">
        <v>129</v>
      </c>
      <c r="J360" t="s">
        <v>130</v>
      </c>
      <c r="K360" t="s">
        <v>131</v>
      </c>
      <c r="L360" t="s">
        <v>1222</v>
      </c>
      <c r="M360" t="s">
        <v>1223</v>
      </c>
      <c r="N360">
        <v>1.7933333330000001</v>
      </c>
      <c r="O360">
        <v>0</v>
      </c>
      <c r="P360">
        <v>41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73.526667000000003</v>
      </c>
      <c r="W360">
        <v>0</v>
      </c>
      <c r="X360">
        <v>0</v>
      </c>
      <c r="Y360">
        <v>0</v>
      </c>
      <c r="Z360">
        <v>0</v>
      </c>
    </row>
    <row r="361" spans="1:26" x14ac:dyDescent="0.25">
      <c r="A361">
        <v>1959116</v>
      </c>
      <c r="B361">
        <v>1</v>
      </c>
      <c r="C361" t="s">
        <v>77</v>
      </c>
      <c r="D361" t="s">
        <v>111</v>
      </c>
      <c r="E361" t="s">
        <v>166</v>
      </c>
      <c r="F361" t="s">
        <v>1224</v>
      </c>
      <c r="G361" t="s">
        <v>657</v>
      </c>
      <c r="H361" t="s">
        <v>46</v>
      </c>
      <c r="I361" t="s">
        <v>129</v>
      </c>
      <c r="J361" t="s">
        <v>130</v>
      </c>
      <c r="K361" t="s">
        <v>131</v>
      </c>
      <c r="L361" t="s">
        <v>1225</v>
      </c>
      <c r="M361" t="s">
        <v>1226</v>
      </c>
      <c r="N361">
        <v>1.0838888879999999</v>
      </c>
      <c r="O361">
        <v>0</v>
      </c>
      <c r="P361">
        <v>0</v>
      </c>
      <c r="Q361">
        <v>0</v>
      </c>
      <c r="R361">
        <v>165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178.841667</v>
      </c>
      <c r="Y361">
        <v>0</v>
      </c>
      <c r="Z361">
        <v>0</v>
      </c>
    </row>
    <row r="362" spans="1:26" x14ac:dyDescent="0.25">
      <c r="A362">
        <v>1959114</v>
      </c>
      <c r="B362">
        <v>1</v>
      </c>
      <c r="C362" t="s">
        <v>76</v>
      </c>
      <c r="D362" t="s">
        <v>102</v>
      </c>
      <c r="E362" t="s">
        <v>171</v>
      </c>
      <c r="F362" t="s">
        <v>1227</v>
      </c>
      <c r="G362" t="s">
        <v>163</v>
      </c>
      <c r="H362" t="s">
        <v>47</v>
      </c>
      <c r="I362" t="s">
        <v>129</v>
      </c>
      <c r="J362" t="s">
        <v>130</v>
      </c>
      <c r="K362" t="s">
        <v>131</v>
      </c>
      <c r="L362" t="s">
        <v>1228</v>
      </c>
      <c r="M362" t="s">
        <v>1229</v>
      </c>
      <c r="N362">
        <v>0.30416666599999997</v>
      </c>
      <c r="O362">
        <v>31</v>
      </c>
      <c r="P362">
        <v>166</v>
      </c>
      <c r="Q362">
        <v>2</v>
      </c>
      <c r="R362">
        <v>42</v>
      </c>
      <c r="S362">
        <v>0</v>
      </c>
      <c r="T362">
        <v>55</v>
      </c>
      <c r="U362">
        <v>9.4291669999999996</v>
      </c>
      <c r="V362">
        <v>50.491667</v>
      </c>
      <c r="W362">
        <v>0.60833300000000001</v>
      </c>
      <c r="X362">
        <v>12.775</v>
      </c>
      <c r="Y362">
        <v>0</v>
      </c>
      <c r="Z362">
        <v>16.729167</v>
      </c>
    </row>
    <row r="363" spans="1:26" x14ac:dyDescent="0.25">
      <c r="A363">
        <v>1959115</v>
      </c>
      <c r="B363">
        <v>1</v>
      </c>
      <c r="C363" t="s">
        <v>77</v>
      </c>
      <c r="D363" t="s">
        <v>124</v>
      </c>
      <c r="E363" t="s">
        <v>134</v>
      </c>
      <c r="F363" t="s">
        <v>1169</v>
      </c>
      <c r="G363" t="s">
        <v>136</v>
      </c>
      <c r="H363" t="s">
        <v>46</v>
      </c>
      <c r="I363" t="s">
        <v>129</v>
      </c>
      <c r="J363" t="s">
        <v>130</v>
      </c>
      <c r="K363" t="s">
        <v>131</v>
      </c>
      <c r="L363" t="s">
        <v>1230</v>
      </c>
      <c r="M363" t="s">
        <v>1231</v>
      </c>
      <c r="N363">
        <v>3.6872222219999999</v>
      </c>
      <c r="O363">
        <v>0</v>
      </c>
      <c r="P363">
        <v>7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25.810555999999998</v>
      </c>
      <c r="W363">
        <v>0</v>
      </c>
      <c r="X363">
        <v>0</v>
      </c>
      <c r="Y363">
        <v>0</v>
      </c>
      <c r="Z363">
        <v>0</v>
      </c>
    </row>
    <row r="364" spans="1:26" x14ac:dyDescent="0.25">
      <c r="A364">
        <v>1959121</v>
      </c>
      <c r="B364">
        <v>1</v>
      </c>
      <c r="C364" t="s">
        <v>76</v>
      </c>
      <c r="D364" t="s">
        <v>104</v>
      </c>
      <c r="E364" t="s">
        <v>182</v>
      </c>
      <c r="F364" t="s">
        <v>1232</v>
      </c>
      <c r="G364" t="s">
        <v>144</v>
      </c>
      <c r="H364" t="s">
        <v>46</v>
      </c>
      <c r="I364" t="s">
        <v>129</v>
      </c>
      <c r="J364" t="s">
        <v>130</v>
      </c>
      <c r="K364" t="s">
        <v>131</v>
      </c>
      <c r="L364" t="s">
        <v>1233</v>
      </c>
      <c r="M364" t="s">
        <v>1234</v>
      </c>
      <c r="N364">
        <v>1.2180555550000001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8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9.7444439999999997</v>
      </c>
    </row>
    <row r="365" spans="1:26" x14ac:dyDescent="0.25">
      <c r="A365">
        <v>1959117</v>
      </c>
      <c r="B365">
        <v>1</v>
      </c>
      <c r="C365" t="s">
        <v>77</v>
      </c>
      <c r="D365" t="s">
        <v>113</v>
      </c>
      <c r="E365" t="s">
        <v>166</v>
      </c>
      <c r="F365" t="s">
        <v>1235</v>
      </c>
      <c r="G365" t="s">
        <v>294</v>
      </c>
      <c r="H365" t="s">
        <v>46</v>
      </c>
      <c r="I365" t="s">
        <v>129</v>
      </c>
      <c r="J365" t="s">
        <v>130</v>
      </c>
      <c r="K365" t="s">
        <v>131</v>
      </c>
      <c r="L365" t="s">
        <v>1236</v>
      </c>
      <c r="M365" t="s">
        <v>1237</v>
      </c>
      <c r="N365">
        <v>2.6830555550000001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105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281.72083300000003</v>
      </c>
    </row>
    <row r="366" spans="1:26" x14ac:dyDescent="0.25">
      <c r="A366">
        <v>1959123</v>
      </c>
      <c r="B366">
        <v>1</v>
      </c>
      <c r="C366" t="s">
        <v>76</v>
      </c>
      <c r="D366" t="s">
        <v>82</v>
      </c>
      <c r="E366" t="s">
        <v>182</v>
      </c>
      <c r="F366" t="s">
        <v>1238</v>
      </c>
      <c r="G366" t="s">
        <v>128</v>
      </c>
      <c r="H366" t="s">
        <v>46</v>
      </c>
      <c r="I366" t="s">
        <v>129</v>
      </c>
      <c r="J366" t="s">
        <v>130</v>
      </c>
      <c r="K366" t="s">
        <v>131</v>
      </c>
      <c r="L366" t="s">
        <v>1239</v>
      </c>
      <c r="M366" t="s">
        <v>1240</v>
      </c>
      <c r="N366">
        <v>0.23833333300000001</v>
      </c>
      <c r="O366">
        <v>0</v>
      </c>
      <c r="P366">
        <v>51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12.154999999999999</v>
      </c>
      <c r="W366">
        <v>0</v>
      </c>
      <c r="X366">
        <v>0</v>
      </c>
      <c r="Y366">
        <v>0</v>
      </c>
      <c r="Z366">
        <v>0</v>
      </c>
    </row>
    <row r="367" spans="1:26" x14ac:dyDescent="0.25">
      <c r="A367">
        <v>1959128</v>
      </c>
      <c r="B367">
        <v>1</v>
      </c>
      <c r="C367" t="s">
        <v>77</v>
      </c>
      <c r="D367" t="s">
        <v>116</v>
      </c>
      <c r="E367" t="s">
        <v>166</v>
      </c>
      <c r="F367" t="s">
        <v>1241</v>
      </c>
      <c r="G367" t="s">
        <v>657</v>
      </c>
      <c r="H367" t="s">
        <v>46</v>
      </c>
      <c r="I367" t="s">
        <v>129</v>
      </c>
      <c r="J367" t="s">
        <v>130</v>
      </c>
      <c r="K367" t="s">
        <v>131</v>
      </c>
      <c r="L367" t="s">
        <v>1242</v>
      </c>
      <c r="M367" t="s">
        <v>1243</v>
      </c>
      <c r="N367">
        <v>1.4680555550000001</v>
      </c>
      <c r="O367">
        <v>0</v>
      </c>
      <c r="P367">
        <v>10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14.680555999999999</v>
      </c>
      <c r="W367">
        <v>0</v>
      </c>
      <c r="X367">
        <v>0</v>
      </c>
      <c r="Y367">
        <v>0</v>
      </c>
      <c r="Z367">
        <v>0</v>
      </c>
    </row>
    <row r="368" spans="1:26" x14ac:dyDescent="0.25">
      <c r="A368">
        <v>1959127</v>
      </c>
      <c r="B368">
        <v>1</v>
      </c>
      <c r="C368" t="s">
        <v>77</v>
      </c>
      <c r="D368" t="s">
        <v>122</v>
      </c>
      <c r="E368" t="s">
        <v>161</v>
      </c>
      <c r="F368" t="s">
        <v>1244</v>
      </c>
      <c r="G368" t="s">
        <v>341</v>
      </c>
      <c r="H368" t="s">
        <v>47</v>
      </c>
      <c r="I368" t="s">
        <v>129</v>
      </c>
      <c r="J368" t="s">
        <v>130</v>
      </c>
      <c r="K368" t="s">
        <v>131</v>
      </c>
      <c r="L368" t="s">
        <v>1245</v>
      </c>
      <c r="M368" t="s">
        <v>1246</v>
      </c>
      <c r="N368">
        <v>0.92027777700000002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17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15.644722</v>
      </c>
    </row>
    <row r="369" spans="1:26" x14ac:dyDescent="0.25">
      <c r="A369">
        <v>1959129</v>
      </c>
      <c r="B369">
        <v>1</v>
      </c>
      <c r="C369" t="s">
        <v>76</v>
      </c>
      <c r="D369" t="s">
        <v>79</v>
      </c>
      <c r="E369" t="s">
        <v>182</v>
      </c>
      <c r="F369" t="s">
        <v>1247</v>
      </c>
      <c r="G369" t="s">
        <v>144</v>
      </c>
      <c r="H369" t="s">
        <v>46</v>
      </c>
      <c r="I369" t="s">
        <v>129</v>
      </c>
      <c r="J369" t="s">
        <v>130</v>
      </c>
      <c r="K369" t="s">
        <v>131</v>
      </c>
      <c r="L369" t="s">
        <v>1248</v>
      </c>
      <c r="M369" t="s">
        <v>1249</v>
      </c>
      <c r="N369">
        <v>1.641388888</v>
      </c>
      <c r="O369">
        <v>0</v>
      </c>
      <c r="P369">
        <v>47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77.145278000000005</v>
      </c>
      <c r="W369">
        <v>0</v>
      </c>
      <c r="X369">
        <v>0</v>
      </c>
      <c r="Y369">
        <v>0</v>
      </c>
      <c r="Z369">
        <v>0</v>
      </c>
    </row>
    <row r="370" spans="1:26" x14ac:dyDescent="0.25">
      <c r="A370">
        <v>1959131</v>
      </c>
      <c r="B370">
        <v>1</v>
      </c>
      <c r="C370" t="s">
        <v>76</v>
      </c>
      <c r="D370" t="s">
        <v>96</v>
      </c>
      <c r="E370" t="s">
        <v>161</v>
      </c>
      <c r="F370" t="s">
        <v>1250</v>
      </c>
      <c r="G370" t="s">
        <v>163</v>
      </c>
      <c r="H370" t="s">
        <v>47</v>
      </c>
      <c r="I370" t="s">
        <v>129</v>
      </c>
      <c r="J370" t="s">
        <v>130</v>
      </c>
      <c r="K370" t="s">
        <v>131</v>
      </c>
      <c r="L370" t="s">
        <v>1251</v>
      </c>
      <c r="M370" t="s">
        <v>1252</v>
      </c>
      <c r="N370">
        <v>1.8347222219999999</v>
      </c>
      <c r="O370">
        <v>5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9.1736109999999993</v>
      </c>
      <c r="V370">
        <v>0</v>
      </c>
      <c r="W370">
        <v>0</v>
      </c>
      <c r="X370">
        <v>0</v>
      </c>
      <c r="Y370">
        <v>0</v>
      </c>
      <c r="Z370">
        <v>0</v>
      </c>
    </row>
    <row r="371" spans="1:26" x14ac:dyDescent="0.25">
      <c r="A371">
        <v>1959132</v>
      </c>
      <c r="B371">
        <v>1</v>
      </c>
      <c r="C371" t="s">
        <v>76</v>
      </c>
      <c r="D371" t="s">
        <v>89</v>
      </c>
      <c r="E371" t="s">
        <v>182</v>
      </c>
      <c r="F371" t="s">
        <v>1253</v>
      </c>
      <c r="G371" t="s">
        <v>144</v>
      </c>
      <c r="H371" t="s">
        <v>46</v>
      </c>
      <c r="I371" t="s">
        <v>129</v>
      </c>
      <c r="J371" t="s">
        <v>130</v>
      </c>
      <c r="K371" t="s">
        <v>131</v>
      </c>
      <c r="L371" t="s">
        <v>1254</v>
      </c>
      <c r="M371" t="s">
        <v>1255</v>
      </c>
      <c r="N371">
        <v>0.91055555499999996</v>
      </c>
      <c r="O371">
        <v>0</v>
      </c>
      <c r="P371">
        <v>3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2.7316669999999998</v>
      </c>
      <c r="W371">
        <v>0</v>
      </c>
      <c r="X371">
        <v>0</v>
      </c>
      <c r="Y371">
        <v>0</v>
      </c>
      <c r="Z371">
        <v>0</v>
      </c>
    </row>
    <row r="372" spans="1:26" x14ac:dyDescent="0.25">
      <c r="A372">
        <v>1959134</v>
      </c>
      <c r="B372">
        <v>1</v>
      </c>
      <c r="C372" t="s">
        <v>76</v>
      </c>
      <c r="D372" t="s">
        <v>99</v>
      </c>
      <c r="E372" t="s">
        <v>161</v>
      </c>
      <c r="F372" t="s">
        <v>1256</v>
      </c>
      <c r="G372" t="s">
        <v>341</v>
      </c>
      <c r="H372" t="s">
        <v>47</v>
      </c>
      <c r="I372" t="s">
        <v>129</v>
      </c>
      <c r="J372" t="s">
        <v>130</v>
      </c>
      <c r="K372" t="s">
        <v>131</v>
      </c>
      <c r="L372" t="s">
        <v>1257</v>
      </c>
      <c r="M372" t="s">
        <v>1258</v>
      </c>
      <c r="N372">
        <v>1.051388888</v>
      </c>
      <c r="O372">
        <v>0</v>
      </c>
      <c r="P372">
        <v>14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14.719443999999999</v>
      </c>
      <c r="W372">
        <v>0</v>
      </c>
      <c r="X372">
        <v>0</v>
      </c>
      <c r="Y372">
        <v>0</v>
      </c>
      <c r="Z372">
        <v>0</v>
      </c>
    </row>
    <row r="373" spans="1:26" x14ac:dyDescent="0.25">
      <c r="A373">
        <v>1959136</v>
      </c>
      <c r="B373">
        <v>1</v>
      </c>
      <c r="C373" t="s">
        <v>76</v>
      </c>
      <c r="D373" t="s">
        <v>96</v>
      </c>
      <c r="E373" t="s">
        <v>171</v>
      </c>
      <c r="F373" t="s">
        <v>1259</v>
      </c>
      <c r="G373" t="s">
        <v>250</v>
      </c>
      <c r="H373" t="s">
        <v>47</v>
      </c>
      <c r="I373" t="s">
        <v>129</v>
      </c>
      <c r="J373" t="s">
        <v>15</v>
      </c>
      <c r="K373" t="s">
        <v>131</v>
      </c>
      <c r="L373" t="s">
        <v>1260</v>
      </c>
      <c r="M373" t="s">
        <v>1261</v>
      </c>
      <c r="N373">
        <v>2.3230555549999998</v>
      </c>
      <c r="O373">
        <v>14</v>
      </c>
      <c r="P373">
        <v>202</v>
      </c>
      <c r="Q373">
        <v>0</v>
      </c>
      <c r="R373">
        <v>0</v>
      </c>
      <c r="S373">
        <v>0</v>
      </c>
      <c r="T373">
        <v>0</v>
      </c>
      <c r="U373">
        <v>32.522778000000002</v>
      </c>
      <c r="V373">
        <v>469.25722200000001</v>
      </c>
      <c r="W373">
        <v>0</v>
      </c>
      <c r="X373">
        <v>0</v>
      </c>
      <c r="Y373">
        <v>0</v>
      </c>
      <c r="Z373">
        <v>0</v>
      </c>
    </row>
    <row r="374" spans="1:26" x14ac:dyDescent="0.25">
      <c r="A374">
        <v>1959133</v>
      </c>
      <c r="B374">
        <v>1</v>
      </c>
      <c r="C374" t="s">
        <v>76</v>
      </c>
      <c r="D374" t="s">
        <v>91</v>
      </c>
      <c r="E374" t="s">
        <v>150</v>
      </c>
      <c r="F374" t="s">
        <v>1262</v>
      </c>
      <c r="G374" t="s">
        <v>163</v>
      </c>
      <c r="H374" t="s">
        <v>47</v>
      </c>
      <c r="I374" t="s">
        <v>129</v>
      </c>
      <c r="J374" t="s">
        <v>130</v>
      </c>
      <c r="K374" t="s">
        <v>131</v>
      </c>
      <c r="L374" t="s">
        <v>1263</v>
      </c>
      <c r="M374" t="s">
        <v>1264</v>
      </c>
      <c r="N374">
        <v>0.215277777</v>
      </c>
      <c r="O374">
        <v>13</v>
      </c>
      <c r="P374">
        <v>741</v>
      </c>
      <c r="Q374">
        <v>0</v>
      </c>
      <c r="R374">
        <v>0</v>
      </c>
      <c r="S374">
        <v>0</v>
      </c>
      <c r="T374">
        <v>0</v>
      </c>
      <c r="U374">
        <v>2.7986110000000002</v>
      </c>
      <c r="V374">
        <v>159.52083300000001</v>
      </c>
      <c r="W374">
        <v>0</v>
      </c>
      <c r="X374">
        <v>0</v>
      </c>
      <c r="Y374">
        <v>0</v>
      </c>
      <c r="Z374">
        <v>0</v>
      </c>
    </row>
    <row r="375" spans="1:26" x14ac:dyDescent="0.25">
      <c r="A375">
        <v>1959140</v>
      </c>
      <c r="B375">
        <v>1</v>
      </c>
      <c r="C375" t="s">
        <v>77</v>
      </c>
      <c r="D375" t="s">
        <v>109</v>
      </c>
      <c r="E375" t="s">
        <v>134</v>
      </c>
      <c r="F375" t="s">
        <v>1265</v>
      </c>
      <c r="G375" t="s">
        <v>136</v>
      </c>
      <c r="H375" t="s">
        <v>46</v>
      </c>
      <c r="I375" t="s">
        <v>129</v>
      </c>
      <c r="J375" t="s">
        <v>130</v>
      </c>
      <c r="K375" t="s">
        <v>131</v>
      </c>
      <c r="L375" t="s">
        <v>1266</v>
      </c>
      <c r="M375" t="s">
        <v>1267</v>
      </c>
      <c r="N375">
        <v>2.3647222220000002</v>
      </c>
      <c r="O375">
        <v>0</v>
      </c>
      <c r="P375">
        <v>2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4.729444</v>
      </c>
      <c r="W375">
        <v>0</v>
      </c>
      <c r="X375">
        <v>0</v>
      </c>
      <c r="Y375">
        <v>0</v>
      </c>
      <c r="Z375">
        <v>0</v>
      </c>
    </row>
    <row r="376" spans="1:26" x14ac:dyDescent="0.25">
      <c r="A376">
        <v>1959135</v>
      </c>
      <c r="B376">
        <v>1</v>
      </c>
      <c r="C376" t="s">
        <v>76</v>
      </c>
      <c r="D376" t="s">
        <v>92</v>
      </c>
      <c r="E376" t="s">
        <v>134</v>
      </c>
      <c r="F376" t="s">
        <v>1268</v>
      </c>
      <c r="G376" t="s">
        <v>128</v>
      </c>
      <c r="H376" t="s">
        <v>46</v>
      </c>
      <c r="I376" t="s">
        <v>129</v>
      </c>
      <c r="J376" t="s">
        <v>130</v>
      </c>
      <c r="K376" t="s">
        <v>131</v>
      </c>
      <c r="L376" t="s">
        <v>1269</v>
      </c>
      <c r="M376" t="s">
        <v>1270</v>
      </c>
      <c r="N376">
        <v>1.6358333329999999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1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1.6358330000000001</v>
      </c>
    </row>
    <row r="377" spans="1:26" x14ac:dyDescent="0.25">
      <c r="A377">
        <v>1959166</v>
      </c>
      <c r="B377">
        <v>1</v>
      </c>
      <c r="C377" t="s">
        <v>76</v>
      </c>
      <c r="D377" t="s">
        <v>83</v>
      </c>
      <c r="E377" t="s">
        <v>166</v>
      </c>
      <c r="F377" t="s">
        <v>1271</v>
      </c>
      <c r="G377" t="s">
        <v>128</v>
      </c>
      <c r="H377" t="s">
        <v>46</v>
      </c>
      <c r="I377" t="s">
        <v>129</v>
      </c>
      <c r="J377" t="s">
        <v>130</v>
      </c>
      <c r="K377" t="s">
        <v>131</v>
      </c>
      <c r="L377" t="s">
        <v>1272</v>
      </c>
      <c r="M377" t="s">
        <v>1273</v>
      </c>
      <c r="N377">
        <v>3.0691666660000001</v>
      </c>
      <c r="O377">
        <v>0</v>
      </c>
      <c r="P377">
        <v>315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966.78750000000002</v>
      </c>
      <c r="W377">
        <v>0</v>
      </c>
      <c r="X377">
        <v>0</v>
      </c>
      <c r="Y377">
        <v>0</v>
      </c>
      <c r="Z377">
        <v>0</v>
      </c>
    </row>
    <row r="378" spans="1:26" x14ac:dyDescent="0.25">
      <c r="A378">
        <v>1959138</v>
      </c>
      <c r="B378">
        <v>1</v>
      </c>
      <c r="C378" t="s">
        <v>77</v>
      </c>
      <c r="D378" t="s">
        <v>111</v>
      </c>
      <c r="E378" t="s">
        <v>182</v>
      </c>
      <c r="F378" t="s">
        <v>1274</v>
      </c>
      <c r="G378" t="s">
        <v>144</v>
      </c>
      <c r="H378" t="s">
        <v>46</v>
      </c>
      <c r="I378" t="s">
        <v>129</v>
      </c>
      <c r="J378" t="s">
        <v>130</v>
      </c>
      <c r="K378" t="s">
        <v>131</v>
      </c>
      <c r="L378" t="s">
        <v>1275</v>
      </c>
      <c r="M378" t="s">
        <v>1276</v>
      </c>
      <c r="N378">
        <v>1.1958333329999999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7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8.3708329999999993</v>
      </c>
    </row>
    <row r="379" spans="1:26" x14ac:dyDescent="0.25">
      <c r="A379">
        <v>1959141</v>
      </c>
      <c r="B379">
        <v>1</v>
      </c>
      <c r="C379" t="s">
        <v>77</v>
      </c>
      <c r="D379" t="s">
        <v>121</v>
      </c>
      <c r="E379" t="s">
        <v>161</v>
      </c>
      <c r="F379" t="s">
        <v>1277</v>
      </c>
      <c r="G379" t="s">
        <v>341</v>
      </c>
      <c r="H379" t="s">
        <v>47</v>
      </c>
      <c r="I379" t="s">
        <v>129</v>
      </c>
      <c r="J379" t="s">
        <v>130</v>
      </c>
      <c r="K379" t="s">
        <v>131</v>
      </c>
      <c r="L379" t="s">
        <v>1278</v>
      </c>
      <c r="M379" t="s">
        <v>1279</v>
      </c>
      <c r="N379">
        <v>2.9788888880000002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62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184.69111100000001</v>
      </c>
    </row>
    <row r="380" spans="1:26" x14ac:dyDescent="0.25">
      <c r="A380">
        <v>1959146</v>
      </c>
      <c r="B380">
        <v>1</v>
      </c>
      <c r="C380" t="s">
        <v>76</v>
      </c>
      <c r="D380" t="s">
        <v>89</v>
      </c>
      <c r="E380" t="s">
        <v>182</v>
      </c>
      <c r="F380" t="s">
        <v>1280</v>
      </c>
      <c r="G380" t="s">
        <v>144</v>
      </c>
      <c r="H380" t="s">
        <v>46</v>
      </c>
      <c r="I380" t="s">
        <v>129</v>
      </c>
      <c r="J380" t="s">
        <v>130</v>
      </c>
      <c r="K380" t="s">
        <v>131</v>
      </c>
      <c r="L380" t="s">
        <v>1281</v>
      </c>
      <c r="M380" t="s">
        <v>1282</v>
      </c>
      <c r="N380">
        <v>1.0425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10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10.425000000000001</v>
      </c>
    </row>
    <row r="381" spans="1:26" x14ac:dyDescent="0.25">
      <c r="A381">
        <v>1959142</v>
      </c>
      <c r="B381">
        <v>1</v>
      </c>
      <c r="C381" t="s">
        <v>77</v>
      </c>
      <c r="D381" t="s">
        <v>121</v>
      </c>
      <c r="E381" t="s">
        <v>134</v>
      </c>
      <c r="F381" t="s">
        <v>1283</v>
      </c>
      <c r="G381" t="s">
        <v>136</v>
      </c>
      <c r="H381" t="s">
        <v>46</v>
      </c>
      <c r="I381" t="s">
        <v>129</v>
      </c>
      <c r="J381" t="s">
        <v>130</v>
      </c>
      <c r="K381" t="s">
        <v>131</v>
      </c>
      <c r="L381" t="s">
        <v>1284</v>
      </c>
      <c r="M381" t="s">
        <v>1285</v>
      </c>
      <c r="N381">
        <v>3.8875000000000002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1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3.8875000000000002</v>
      </c>
    </row>
    <row r="382" spans="1:26" x14ac:dyDescent="0.25">
      <c r="A382">
        <v>1959148</v>
      </c>
      <c r="B382">
        <v>1</v>
      </c>
      <c r="C382" t="s">
        <v>76</v>
      </c>
      <c r="D382" t="s">
        <v>91</v>
      </c>
      <c r="E382" t="s">
        <v>186</v>
      </c>
      <c r="F382" t="s">
        <v>1286</v>
      </c>
      <c r="G382" t="s">
        <v>163</v>
      </c>
      <c r="H382" t="s">
        <v>47</v>
      </c>
      <c r="I382" t="s">
        <v>129</v>
      </c>
      <c r="J382" t="s">
        <v>130</v>
      </c>
      <c r="K382" t="s">
        <v>131</v>
      </c>
      <c r="L382" t="s">
        <v>1287</v>
      </c>
      <c r="M382" t="s">
        <v>1288</v>
      </c>
      <c r="N382">
        <v>1.2336111110000001</v>
      </c>
      <c r="O382">
        <v>13</v>
      </c>
      <c r="P382">
        <v>741</v>
      </c>
      <c r="Q382">
        <v>0</v>
      </c>
      <c r="R382">
        <v>0</v>
      </c>
      <c r="S382">
        <v>0</v>
      </c>
      <c r="T382">
        <v>0</v>
      </c>
      <c r="U382">
        <v>16.036943999999998</v>
      </c>
      <c r="V382">
        <v>914.10583299999996</v>
      </c>
      <c r="W382">
        <v>0</v>
      </c>
      <c r="X382">
        <v>0</v>
      </c>
      <c r="Y382">
        <v>0</v>
      </c>
      <c r="Z382">
        <v>0</v>
      </c>
    </row>
    <row r="383" spans="1:26" x14ac:dyDescent="0.25">
      <c r="A383">
        <v>1959145</v>
      </c>
      <c r="B383">
        <v>1</v>
      </c>
      <c r="C383" t="s">
        <v>76</v>
      </c>
      <c r="D383" t="s">
        <v>83</v>
      </c>
      <c r="E383" t="s">
        <v>182</v>
      </c>
      <c r="F383" t="s">
        <v>1289</v>
      </c>
      <c r="G383" t="s">
        <v>144</v>
      </c>
      <c r="H383" t="s">
        <v>46</v>
      </c>
      <c r="I383" t="s">
        <v>129</v>
      </c>
      <c r="J383" t="s">
        <v>130</v>
      </c>
      <c r="K383" t="s">
        <v>131</v>
      </c>
      <c r="L383" t="s">
        <v>1290</v>
      </c>
      <c r="M383" t="s">
        <v>1291</v>
      </c>
      <c r="N383">
        <v>4.8644444440000001</v>
      </c>
      <c r="O383">
        <v>0</v>
      </c>
      <c r="P383">
        <v>77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374.56222200000002</v>
      </c>
      <c r="W383">
        <v>0</v>
      </c>
      <c r="X383">
        <v>0</v>
      </c>
      <c r="Y383">
        <v>0</v>
      </c>
      <c r="Z383">
        <v>0</v>
      </c>
    </row>
    <row r="384" spans="1:26" x14ac:dyDescent="0.25">
      <c r="A384">
        <v>1959171</v>
      </c>
      <c r="B384">
        <v>1</v>
      </c>
      <c r="C384" t="s">
        <v>76</v>
      </c>
      <c r="D384" t="s">
        <v>87</v>
      </c>
      <c r="E384" t="s">
        <v>161</v>
      </c>
      <c r="F384" t="s">
        <v>1292</v>
      </c>
      <c r="G384" t="s">
        <v>341</v>
      </c>
      <c r="H384" t="s">
        <v>47</v>
      </c>
      <c r="I384" t="s">
        <v>129</v>
      </c>
      <c r="J384" t="s">
        <v>130</v>
      </c>
      <c r="K384" t="s">
        <v>131</v>
      </c>
      <c r="L384" t="s">
        <v>1293</v>
      </c>
      <c r="M384" t="s">
        <v>1294</v>
      </c>
      <c r="N384">
        <v>2.3963888880000002</v>
      </c>
      <c r="O384">
        <v>0</v>
      </c>
      <c r="P384">
        <v>6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14.378333</v>
      </c>
      <c r="W384">
        <v>0</v>
      </c>
      <c r="X384">
        <v>0</v>
      </c>
      <c r="Y384">
        <v>0</v>
      </c>
      <c r="Z384">
        <v>0</v>
      </c>
    </row>
    <row r="385" spans="1:26" x14ac:dyDescent="0.25">
      <c r="A385">
        <v>1959153</v>
      </c>
      <c r="B385">
        <v>1</v>
      </c>
      <c r="C385" t="s">
        <v>76</v>
      </c>
      <c r="D385" t="s">
        <v>83</v>
      </c>
      <c r="E385" t="s">
        <v>166</v>
      </c>
      <c r="F385" t="s">
        <v>1295</v>
      </c>
      <c r="G385" t="s">
        <v>657</v>
      </c>
      <c r="H385" t="s">
        <v>46</v>
      </c>
      <c r="I385" t="s">
        <v>129</v>
      </c>
      <c r="J385" t="s">
        <v>130</v>
      </c>
      <c r="K385" t="s">
        <v>131</v>
      </c>
      <c r="L385" t="s">
        <v>1296</v>
      </c>
      <c r="M385" t="s">
        <v>1297</v>
      </c>
      <c r="N385">
        <v>4.8852777769999998</v>
      </c>
      <c r="O385">
        <v>0</v>
      </c>
      <c r="P385">
        <v>299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1460.6980550000001</v>
      </c>
      <c r="W385">
        <v>0</v>
      </c>
      <c r="X385">
        <v>0</v>
      </c>
      <c r="Y385">
        <v>0</v>
      </c>
      <c r="Z385">
        <v>0</v>
      </c>
    </row>
    <row r="386" spans="1:26" x14ac:dyDescent="0.25">
      <c r="A386">
        <v>1959158</v>
      </c>
      <c r="B386">
        <v>1</v>
      </c>
      <c r="C386" t="s">
        <v>76</v>
      </c>
      <c r="D386" t="s">
        <v>97</v>
      </c>
      <c r="E386" t="s">
        <v>134</v>
      </c>
      <c r="F386" t="s">
        <v>1298</v>
      </c>
      <c r="G386" t="s">
        <v>136</v>
      </c>
      <c r="H386" t="s">
        <v>46</v>
      </c>
      <c r="I386" t="s">
        <v>129</v>
      </c>
      <c r="J386" t="s">
        <v>130</v>
      </c>
      <c r="K386" t="s">
        <v>131</v>
      </c>
      <c r="L386" t="s">
        <v>1299</v>
      </c>
      <c r="M386" t="s">
        <v>1300</v>
      </c>
      <c r="N386">
        <v>2.4258333329999999</v>
      </c>
      <c r="O386">
        <v>0</v>
      </c>
      <c r="P386">
        <v>1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2.4258329999999999</v>
      </c>
      <c r="W386">
        <v>0</v>
      </c>
      <c r="X386">
        <v>0</v>
      </c>
      <c r="Y386">
        <v>0</v>
      </c>
      <c r="Z386">
        <v>0</v>
      </c>
    </row>
    <row r="387" spans="1:26" x14ac:dyDescent="0.25">
      <c r="A387">
        <v>1959155</v>
      </c>
      <c r="B387">
        <v>1</v>
      </c>
      <c r="C387" t="s">
        <v>76</v>
      </c>
      <c r="D387" t="s">
        <v>100</v>
      </c>
      <c r="E387" t="s">
        <v>134</v>
      </c>
      <c r="F387" t="s">
        <v>1301</v>
      </c>
      <c r="G387" t="s">
        <v>250</v>
      </c>
      <c r="H387" t="s">
        <v>46</v>
      </c>
      <c r="I387" t="s">
        <v>129</v>
      </c>
      <c r="J387" t="s">
        <v>130</v>
      </c>
      <c r="K387" t="s">
        <v>131</v>
      </c>
      <c r="L387" t="s">
        <v>1302</v>
      </c>
      <c r="M387" t="s">
        <v>1303</v>
      </c>
      <c r="N387">
        <v>4.443888888</v>
      </c>
      <c r="O387">
        <v>0</v>
      </c>
      <c r="P387">
        <v>9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39.994999999999997</v>
      </c>
      <c r="W387">
        <v>0</v>
      </c>
      <c r="X387">
        <v>0</v>
      </c>
      <c r="Y387">
        <v>0</v>
      </c>
      <c r="Z387">
        <v>0</v>
      </c>
    </row>
    <row r="388" spans="1:26" x14ac:dyDescent="0.25">
      <c r="A388">
        <v>1959162</v>
      </c>
      <c r="B388">
        <v>1</v>
      </c>
      <c r="C388" t="s">
        <v>77</v>
      </c>
      <c r="D388" t="s">
        <v>112</v>
      </c>
      <c r="E388" t="s">
        <v>134</v>
      </c>
      <c r="F388" t="s">
        <v>1304</v>
      </c>
      <c r="G388" t="s">
        <v>238</v>
      </c>
      <c r="H388" t="s">
        <v>46</v>
      </c>
      <c r="I388" t="s">
        <v>129</v>
      </c>
      <c r="J388" t="s">
        <v>130</v>
      </c>
      <c r="K388" t="s">
        <v>131</v>
      </c>
      <c r="L388" t="s">
        <v>1305</v>
      </c>
      <c r="M388" t="s">
        <v>1306</v>
      </c>
      <c r="N388">
        <v>4.6622222219999996</v>
      </c>
      <c r="O388">
        <v>0</v>
      </c>
      <c r="P388">
        <v>0</v>
      </c>
      <c r="Q388">
        <v>0</v>
      </c>
      <c r="R388">
        <v>5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23.311111</v>
      </c>
      <c r="Y388">
        <v>0</v>
      </c>
      <c r="Z388">
        <v>0</v>
      </c>
    </row>
    <row r="389" spans="1:26" x14ac:dyDescent="0.25">
      <c r="A389">
        <v>1959163</v>
      </c>
      <c r="B389">
        <v>1</v>
      </c>
      <c r="C389" t="s">
        <v>76</v>
      </c>
      <c r="D389" t="s">
        <v>93</v>
      </c>
      <c r="E389" t="s">
        <v>182</v>
      </c>
      <c r="F389" t="s">
        <v>1307</v>
      </c>
      <c r="G389" t="s">
        <v>250</v>
      </c>
      <c r="H389" t="s">
        <v>46</v>
      </c>
      <c r="I389" t="s">
        <v>129</v>
      </c>
      <c r="J389" t="s">
        <v>130</v>
      </c>
      <c r="K389" t="s">
        <v>131</v>
      </c>
      <c r="L389" t="s">
        <v>1308</v>
      </c>
      <c r="M389" t="s">
        <v>1309</v>
      </c>
      <c r="N389">
        <v>2.860833333</v>
      </c>
      <c r="O389">
        <v>0</v>
      </c>
      <c r="P389">
        <v>22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62.938333</v>
      </c>
      <c r="W389">
        <v>0</v>
      </c>
      <c r="X389">
        <v>0</v>
      </c>
      <c r="Y389">
        <v>0</v>
      </c>
      <c r="Z389">
        <v>0</v>
      </c>
    </row>
    <row r="390" spans="1:26" x14ac:dyDescent="0.25">
      <c r="A390">
        <v>1959165</v>
      </c>
      <c r="B390">
        <v>1</v>
      </c>
      <c r="C390" t="s">
        <v>76</v>
      </c>
      <c r="D390" t="s">
        <v>89</v>
      </c>
      <c r="E390" t="s">
        <v>166</v>
      </c>
      <c r="F390" t="s">
        <v>1310</v>
      </c>
      <c r="G390" t="s">
        <v>657</v>
      </c>
      <c r="H390" t="s">
        <v>46</v>
      </c>
      <c r="I390" t="s">
        <v>129</v>
      </c>
      <c r="J390" t="s">
        <v>130</v>
      </c>
      <c r="K390" t="s">
        <v>131</v>
      </c>
      <c r="L390" t="s">
        <v>1311</v>
      </c>
      <c r="M390" t="s">
        <v>1312</v>
      </c>
      <c r="N390">
        <v>2.486388888</v>
      </c>
      <c r="O390">
        <v>0</v>
      </c>
      <c r="P390">
        <v>29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72.105277999999998</v>
      </c>
      <c r="W390">
        <v>0</v>
      </c>
      <c r="X390">
        <v>0</v>
      </c>
      <c r="Y390">
        <v>0</v>
      </c>
      <c r="Z390">
        <v>0</v>
      </c>
    </row>
    <row r="391" spans="1:26" x14ac:dyDescent="0.25">
      <c r="A391">
        <v>1959160</v>
      </c>
      <c r="B391">
        <v>1</v>
      </c>
      <c r="C391" t="s">
        <v>76</v>
      </c>
      <c r="D391" t="s">
        <v>88</v>
      </c>
      <c r="E391" t="s">
        <v>171</v>
      </c>
      <c r="F391" t="s">
        <v>1313</v>
      </c>
      <c r="G391" t="s">
        <v>163</v>
      </c>
      <c r="H391" t="s">
        <v>47</v>
      </c>
      <c r="I391" t="s">
        <v>129</v>
      </c>
      <c r="J391" t="s">
        <v>130</v>
      </c>
      <c r="K391" t="s">
        <v>131</v>
      </c>
      <c r="L391" t="s">
        <v>1314</v>
      </c>
      <c r="M391" t="s">
        <v>1315</v>
      </c>
      <c r="N391">
        <v>0.43388888799999997</v>
      </c>
      <c r="O391">
        <v>9</v>
      </c>
      <c r="P391">
        <v>1140</v>
      </c>
      <c r="Q391">
        <v>0</v>
      </c>
      <c r="R391">
        <v>0</v>
      </c>
      <c r="S391">
        <v>0</v>
      </c>
      <c r="T391">
        <v>0</v>
      </c>
      <c r="U391">
        <v>3.9049999999999998</v>
      </c>
      <c r="V391">
        <v>494.633332</v>
      </c>
      <c r="W391">
        <v>0</v>
      </c>
      <c r="X391">
        <v>0</v>
      </c>
      <c r="Y391">
        <v>0</v>
      </c>
      <c r="Z391">
        <v>0</v>
      </c>
    </row>
    <row r="392" spans="1:26" x14ac:dyDescent="0.25">
      <c r="A392">
        <v>1959168</v>
      </c>
      <c r="B392">
        <v>1</v>
      </c>
      <c r="C392" t="s">
        <v>76</v>
      </c>
      <c r="D392" t="s">
        <v>80</v>
      </c>
      <c r="E392" t="s">
        <v>182</v>
      </c>
      <c r="F392" t="s">
        <v>1316</v>
      </c>
      <c r="G392" t="s">
        <v>294</v>
      </c>
      <c r="H392" t="s">
        <v>46</v>
      </c>
      <c r="I392" t="s">
        <v>129</v>
      </c>
      <c r="J392" t="s">
        <v>130</v>
      </c>
      <c r="K392" t="s">
        <v>131</v>
      </c>
      <c r="L392" t="s">
        <v>1317</v>
      </c>
      <c r="M392" t="s">
        <v>1318</v>
      </c>
      <c r="N392">
        <v>1.0619444440000001</v>
      </c>
      <c r="O392">
        <v>0</v>
      </c>
      <c r="P392">
        <v>350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371.68055500000003</v>
      </c>
      <c r="W392">
        <v>0</v>
      </c>
      <c r="X392">
        <v>0</v>
      </c>
      <c r="Y392">
        <v>0</v>
      </c>
      <c r="Z392">
        <v>0</v>
      </c>
    </row>
    <row r="393" spans="1:26" x14ac:dyDescent="0.25">
      <c r="A393">
        <v>1959173</v>
      </c>
      <c r="B393">
        <v>1</v>
      </c>
      <c r="C393" t="s">
        <v>76</v>
      </c>
      <c r="D393" t="s">
        <v>93</v>
      </c>
      <c r="E393" t="s">
        <v>134</v>
      </c>
      <c r="F393" t="s">
        <v>1319</v>
      </c>
      <c r="G393" t="s">
        <v>238</v>
      </c>
      <c r="H393" t="s">
        <v>46</v>
      </c>
      <c r="I393" t="s">
        <v>129</v>
      </c>
      <c r="J393" t="s">
        <v>130</v>
      </c>
      <c r="K393" t="s">
        <v>131</v>
      </c>
      <c r="L393" t="s">
        <v>1320</v>
      </c>
      <c r="M393" t="s">
        <v>1321</v>
      </c>
      <c r="N393">
        <v>1.5011111109999999</v>
      </c>
      <c r="O393">
        <v>0</v>
      </c>
      <c r="P393">
        <v>1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1.5011110000000001</v>
      </c>
      <c r="W393">
        <v>0</v>
      </c>
      <c r="X393">
        <v>0</v>
      </c>
      <c r="Y393">
        <v>0</v>
      </c>
      <c r="Z393">
        <v>0</v>
      </c>
    </row>
    <row r="394" spans="1:26" x14ac:dyDescent="0.25">
      <c r="A394">
        <v>1959176</v>
      </c>
      <c r="B394">
        <v>1</v>
      </c>
      <c r="C394" t="s">
        <v>77</v>
      </c>
      <c r="D394" t="s">
        <v>119</v>
      </c>
      <c r="E394" t="s">
        <v>182</v>
      </c>
      <c r="F394" t="s">
        <v>1322</v>
      </c>
      <c r="G394" t="s">
        <v>144</v>
      </c>
      <c r="H394" t="s">
        <v>46</v>
      </c>
      <c r="I394" t="s">
        <v>129</v>
      </c>
      <c r="J394" t="s">
        <v>130</v>
      </c>
      <c r="K394" t="s">
        <v>131</v>
      </c>
      <c r="L394" t="s">
        <v>1323</v>
      </c>
      <c r="M394" t="s">
        <v>1324</v>
      </c>
      <c r="N394">
        <v>3.9688888879999999</v>
      </c>
      <c r="O394">
        <v>0</v>
      </c>
      <c r="P394">
        <v>61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242.10222200000001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1959170</v>
      </c>
      <c r="B395">
        <v>1</v>
      </c>
      <c r="C395" t="s">
        <v>77</v>
      </c>
      <c r="D395" t="s">
        <v>117</v>
      </c>
      <c r="E395" t="s">
        <v>166</v>
      </c>
      <c r="F395" t="s">
        <v>1325</v>
      </c>
      <c r="G395" t="s">
        <v>1326</v>
      </c>
      <c r="H395" t="s">
        <v>46</v>
      </c>
      <c r="I395" t="s">
        <v>129</v>
      </c>
      <c r="J395" t="s">
        <v>130</v>
      </c>
      <c r="K395" t="s">
        <v>131</v>
      </c>
      <c r="L395" t="s">
        <v>1327</v>
      </c>
      <c r="M395" t="s">
        <v>1328</v>
      </c>
      <c r="N395">
        <v>0.91749999999999998</v>
      </c>
      <c r="O395">
        <v>0</v>
      </c>
      <c r="P395">
        <v>0</v>
      </c>
      <c r="Q395">
        <v>0</v>
      </c>
      <c r="R395">
        <v>50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45.875</v>
      </c>
      <c r="Y395">
        <v>0</v>
      </c>
      <c r="Z395">
        <v>0</v>
      </c>
    </row>
    <row r="396" spans="1:26" x14ac:dyDescent="0.25">
      <c r="A396">
        <v>1959175</v>
      </c>
      <c r="B396">
        <v>1</v>
      </c>
      <c r="C396" t="s">
        <v>76</v>
      </c>
      <c r="D396" t="s">
        <v>106</v>
      </c>
      <c r="E396" t="s">
        <v>134</v>
      </c>
      <c r="F396" t="s">
        <v>1329</v>
      </c>
      <c r="G396" t="s">
        <v>238</v>
      </c>
      <c r="H396" t="s">
        <v>46</v>
      </c>
      <c r="I396" t="s">
        <v>129</v>
      </c>
      <c r="J396" t="s">
        <v>130</v>
      </c>
      <c r="K396" t="s">
        <v>131</v>
      </c>
      <c r="L396" t="s">
        <v>1330</v>
      </c>
      <c r="M396" t="s">
        <v>1331</v>
      </c>
      <c r="N396">
        <v>1.268888888</v>
      </c>
      <c r="O396">
        <v>0</v>
      </c>
      <c r="P396">
        <v>1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1.2688889999999999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1959177</v>
      </c>
      <c r="B397">
        <v>1</v>
      </c>
      <c r="C397" t="s">
        <v>76</v>
      </c>
      <c r="D397" t="s">
        <v>104</v>
      </c>
      <c r="E397" t="s">
        <v>182</v>
      </c>
      <c r="F397" t="s">
        <v>1332</v>
      </c>
      <c r="G397" t="s">
        <v>144</v>
      </c>
      <c r="H397" t="s">
        <v>46</v>
      </c>
      <c r="I397" t="s">
        <v>129</v>
      </c>
      <c r="J397" t="s">
        <v>130</v>
      </c>
      <c r="K397" t="s">
        <v>131</v>
      </c>
      <c r="L397" t="s">
        <v>1333</v>
      </c>
      <c r="M397" t="s">
        <v>1334</v>
      </c>
      <c r="N397">
        <v>2.8277777770000001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15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42.416666999999997</v>
      </c>
    </row>
    <row r="398" spans="1:26" x14ac:dyDescent="0.25">
      <c r="A398">
        <v>1959183</v>
      </c>
      <c r="B398">
        <v>1</v>
      </c>
      <c r="C398" t="s">
        <v>77</v>
      </c>
      <c r="D398" t="s">
        <v>124</v>
      </c>
      <c r="E398" t="s">
        <v>182</v>
      </c>
      <c r="F398" t="s">
        <v>1335</v>
      </c>
      <c r="G398" t="s">
        <v>144</v>
      </c>
      <c r="H398" t="s">
        <v>46</v>
      </c>
      <c r="I398" t="s">
        <v>129</v>
      </c>
      <c r="J398" t="s">
        <v>130</v>
      </c>
      <c r="K398" t="s">
        <v>131</v>
      </c>
      <c r="L398" t="s">
        <v>1336</v>
      </c>
      <c r="M398" t="s">
        <v>1337</v>
      </c>
      <c r="N398">
        <v>2.727777777</v>
      </c>
      <c r="O398">
        <v>0</v>
      </c>
      <c r="P398">
        <v>228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621.93333299999995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1959180</v>
      </c>
      <c r="B399">
        <v>1</v>
      </c>
      <c r="C399" t="s">
        <v>76</v>
      </c>
      <c r="D399" t="s">
        <v>102</v>
      </c>
      <c r="E399" t="s">
        <v>182</v>
      </c>
      <c r="F399" t="s">
        <v>1338</v>
      </c>
      <c r="G399" t="s">
        <v>144</v>
      </c>
      <c r="H399" t="s">
        <v>46</v>
      </c>
      <c r="I399" t="s">
        <v>129</v>
      </c>
      <c r="J399" t="s">
        <v>130</v>
      </c>
      <c r="K399" t="s">
        <v>131</v>
      </c>
      <c r="L399" t="s">
        <v>1339</v>
      </c>
      <c r="M399" t="s">
        <v>1340</v>
      </c>
      <c r="N399">
        <v>1.321111111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12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15.853332999999999</v>
      </c>
    </row>
    <row r="400" spans="1:26" x14ac:dyDescent="0.25">
      <c r="A400">
        <v>1959185</v>
      </c>
      <c r="B400">
        <v>1</v>
      </c>
      <c r="C400" t="s">
        <v>76</v>
      </c>
      <c r="D400" t="s">
        <v>99</v>
      </c>
      <c r="E400" t="s">
        <v>134</v>
      </c>
      <c r="F400" t="s">
        <v>1341</v>
      </c>
      <c r="G400" t="s">
        <v>136</v>
      </c>
      <c r="H400" t="s">
        <v>46</v>
      </c>
      <c r="I400" t="s">
        <v>129</v>
      </c>
      <c r="J400" t="s">
        <v>130</v>
      </c>
      <c r="K400" t="s">
        <v>131</v>
      </c>
      <c r="L400" t="s">
        <v>1342</v>
      </c>
      <c r="M400" t="s">
        <v>1343</v>
      </c>
      <c r="N400">
        <v>1.608055555</v>
      </c>
      <c r="O400">
        <v>0</v>
      </c>
      <c r="P400">
        <v>12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19.296666999999999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1959182</v>
      </c>
      <c r="B401">
        <v>1</v>
      </c>
      <c r="C401" t="s">
        <v>76</v>
      </c>
      <c r="D401" t="s">
        <v>95</v>
      </c>
      <c r="E401" t="s">
        <v>134</v>
      </c>
      <c r="F401" t="s">
        <v>1344</v>
      </c>
      <c r="G401" t="s">
        <v>136</v>
      </c>
      <c r="H401" t="s">
        <v>46</v>
      </c>
      <c r="I401" t="s">
        <v>129</v>
      </c>
      <c r="J401" t="s">
        <v>130</v>
      </c>
      <c r="K401" t="s">
        <v>131</v>
      </c>
      <c r="L401" t="s">
        <v>1345</v>
      </c>
      <c r="M401" t="s">
        <v>1346</v>
      </c>
      <c r="N401">
        <v>0.53222222200000002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1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0.53222199999999997</v>
      </c>
    </row>
    <row r="402" spans="1:26" x14ac:dyDescent="0.25">
      <c r="A402">
        <v>1959186</v>
      </c>
      <c r="B402">
        <v>1</v>
      </c>
      <c r="C402" t="s">
        <v>76</v>
      </c>
      <c r="D402" t="s">
        <v>86</v>
      </c>
      <c r="E402" t="s">
        <v>134</v>
      </c>
      <c r="F402" t="s">
        <v>1347</v>
      </c>
      <c r="G402" t="s">
        <v>136</v>
      </c>
      <c r="H402" t="s">
        <v>46</v>
      </c>
      <c r="I402" t="s">
        <v>129</v>
      </c>
      <c r="J402" t="s">
        <v>130</v>
      </c>
      <c r="K402" t="s">
        <v>131</v>
      </c>
      <c r="L402" t="s">
        <v>1348</v>
      </c>
      <c r="M402" t="s">
        <v>1349</v>
      </c>
      <c r="N402">
        <v>1.7966666659999999</v>
      </c>
      <c r="O402">
        <v>0</v>
      </c>
      <c r="P402">
        <v>2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3.5933329999999999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1959184</v>
      </c>
      <c r="B403">
        <v>1</v>
      </c>
      <c r="C403" t="s">
        <v>77</v>
      </c>
      <c r="D403" t="s">
        <v>114</v>
      </c>
      <c r="E403" t="s">
        <v>186</v>
      </c>
      <c r="F403" t="s">
        <v>1350</v>
      </c>
      <c r="G403" t="s">
        <v>163</v>
      </c>
      <c r="H403" t="s">
        <v>47</v>
      </c>
      <c r="I403" t="s">
        <v>257</v>
      </c>
      <c r="J403" t="s">
        <v>130</v>
      </c>
      <c r="K403" t="s">
        <v>131</v>
      </c>
      <c r="L403" t="s">
        <v>1351</v>
      </c>
      <c r="M403" t="s">
        <v>1352</v>
      </c>
      <c r="N403">
        <v>1.1111111E-2</v>
      </c>
      <c r="O403">
        <v>0</v>
      </c>
      <c r="P403">
        <v>0</v>
      </c>
      <c r="Q403">
        <v>3</v>
      </c>
      <c r="R403">
        <v>0</v>
      </c>
      <c r="S403">
        <v>51</v>
      </c>
      <c r="T403">
        <v>424</v>
      </c>
      <c r="U403">
        <v>0</v>
      </c>
      <c r="V403">
        <v>0</v>
      </c>
      <c r="W403">
        <v>3.3333000000000002E-2</v>
      </c>
      <c r="X403">
        <v>0</v>
      </c>
      <c r="Y403">
        <v>0.56666700000000003</v>
      </c>
      <c r="Z403">
        <v>4.7111109999999998</v>
      </c>
    </row>
    <row r="404" spans="1:26" x14ac:dyDescent="0.25">
      <c r="A404">
        <v>1959189</v>
      </c>
      <c r="B404">
        <v>1</v>
      </c>
      <c r="C404" t="s">
        <v>76</v>
      </c>
      <c r="D404" t="s">
        <v>94</v>
      </c>
      <c r="E404" t="s">
        <v>161</v>
      </c>
      <c r="F404" t="s">
        <v>1353</v>
      </c>
      <c r="G404" t="s">
        <v>341</v>
      </c>
      <c r="H404" t="s">
        <v>47</v>
      </c>
      <c r="I404" t="s">
        <v>129</v>
      </c>
      <c r="J404" t="s">
        <v>130</v>
      </c>
      <c r="K404" t="s">
        <v>131</v>
      </c>
      <c r="L404" t="s">
        <v>1354</v>
      </c>
      <c r="M404" t="s">
        <v>1355</v>
      </c>
      <c r="N404">
        <v>1.9325000000000001</v>
      </c>
      <c r="O404">
        <v>0</v>
      </c>
      <c r="P404">
        <v>0</v>
      </c>
      <c r="Q404">
        <v>0</v>
      </c>
      <c r="R404">
        <v>20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38.65</v>
      </c>
      <c r="Y404">
        <v>0</v>
      </c>
      <c r="Z404">
        <v>0</v>
      </c>
    </row>
    <row r="405" spans="1:26" x14ac:dyDescent="0.25">
      <c r="A405">
        <v>1959188</v>
      </c>
      <c r="B405">
        <v>1</v>
      </c>
      <c r="C405" t="s">
        <v>76</v>
      </c>
      <c r="D405" t="s">
        <v>90</v>
      </c>
      <c r="E405" t="s">
        <v>171</v>
      </c>
      <c r="F405" t="s">
        <v>1356</v>
      </c>
      <c r="G405" t="s">
        <v>163</v>
      </c>
      <c r="H405" t="s">
        <v>47</v>
      </c>
      <c r="I405" t="s">
        <v>257</v>
      </c>
      <c r="J405" t="s">
        <v>130</v>
      </c>
      <c r="K405" t="s">
        <v>131</v>
      </c>
      <c r="L405" t="s">
        <v>1357</v>
      </c>
      <c r="M405" t="s">
        <v>1358</v>
      </c>
      <c r="N405">
        <v>1.1111111E-2</v>
      </c>
      <c r="O405">
        <v>14</v>
      </c>
      <c r="P405">
        <v>3</v>
      </c>
      <c r="Q405">
        <v>4</v>
      </c>
      <c r="R405">
        <v>107</v>
      </c>
      <c r="S405">
        <v>84</v>
      </c>
      <c r="T405">
        <v>4266</v>
      </c>
      <c r="U405">
        <v>0.155556</v>
      </c>
      <c r="V405">
        <v>3.3333000000000002E-2</v>
      </c>
      <c r="W405">
        <v>4.4443999999999997E-2</v>
      </c>
      <c r="X405">
        <v>1.1888890000000001</v>
      </c>
      <c r="Y405">
        <v>0.93333299999999997</v>
      </c>
      <c r="Z405">
        <v>47.4</v>
      </c>
    </row>
    <row r="406" spans="1:26" x14ac:dyDescent="0.25">
      <c r="A406">
        <v>1959200</v>
      </c>
      <c r="B406">
        <v>1</v>
      </c>
      <c r="C406" t="s">
        <v>76</v>
      </c>
      <c r="D406" t="s">
        <v>94</v>
      </c>
      <c r="E406" t="s">
        <v>134</v>
      </c>
      <c r="F406" t="s">
        <v>1359</v>
      </c>
      <c r="G406" t="s">
        <v>128</v>
      </c>
      <c r="H406" t="s">
        <v>46</v>
      </c>
      <c r="I406" t="s">
        <v>129</v>
      </c>
      <c r="J406" t="s">
        <v>130</v>
      </c>
      <c r="K406" t="s">
        <v>131</v>
      </c>
      <c r="L406" t="s">
        <v>1360</v>
      </c>
      <c r="M406" t="s">
        <v>1361</v>
      </c>
      <c r="N406">
        <v>1.243055555</v>
      </c>
      <c r="O406">
        <v>0</v>
      </c>
      <c r="P406">
        <v>0</v>
      </c>
      <c r="Q406">
        <v>0</v>
      </c>
      <c r="R406">
        <v>1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1.2430559999999999</v>
      </c>
      <c r="Y406">
        <v>0</v>
      </c>
      <c r="Z406">
        <v>0</v>
      </c>
    </row>
    <row r="407" spans="1:26" x14ac:dyDescent="0.25">
      <c r="A407">
        <v>1959192</v>
      </c>
      <c r="B407">
        <v>1</v>
      </c>
      <c r="C407" t="s">
        <v>77</v>
      </c>
      <c r="D407" t="s">
        <v>109</v>
      </c>
      <c r="E407" t="s">
        <v>186</v>
      </c>
      <c r="F407" t="s">
        <v>1362</v>
      </c>
      <c r="G407" t="s">
        <v>163</v>
      </c>
      <c r="H407" t="s">
        <v>47</v>
      </c>
      <c r="I407" t="s">
        <v>129</v>
      </c>
      <c r="J407" t="s">
        <v>130</v>
      </c>
      <c r="K407" t="s">
        <v>131</v>
      </c>
      <c r="L407" t="s">
        <v>1363</v>
      </c>
      <c r="M407" t="s">
        <v>1364</v>
      </c>
      <c r="N407">
        <v>6.9444443999999994E-2</v>
      </c>
      <c r="O407">
        <v>93</v>
      </c>
      <c r="P407">
        <v>350</v>
      </c>
      <c r="Q407">
        <v>0</v>
      </c>
      <c r="R407">
        <v>0</v>
      </c>
      <c r="S407">
        <v>0</v>
      </c>
      <c r="T407">
        <v>39</v>
      </c>
      <c r="U407">
        <v>6.4583329999999997</v>
      </c>
      <c r="V407">
        <v>24.305554999999998</v>
      </c>
      <c r="W407">
        <v>0</v>
      </c>
      <c r="X407">
        <v>0</v>
      </c>
      <c r="Y407">
        <v>0</v>
      </c>
      <c r="Z407">
        <v>2.7083330000000001</v>
      </c>
    </row>
    <row r="408" spans="1:26" x14ac:dyDescent="0.25">
      <c r="A408">
        <v>1959193</v>
      </c>
      <c r="B408">
        <v>1</v>
      </c>
      <c r="C408" t="s">
        <v>76</v>
      </c>
      <c r="D408" t="s">
        <v>88</v>
      </c>
      <c r="E408" t="s">
        <v>134</v>
      </c>
      <c r="F408" t="s">
        <v>1365</v>
      </c>
      <c r="G408" t="s">
        <v>128</v>
      </c>
      <c r="H408" t="s">
        <v>46</v>
      </c>
      <c r="I408" t="s">
        <v>129</v>
      </c>
      <c r="J408" t="s">
        <v>130</v>
      </c>
      <c r="K408" t="s">
        <v>131</v>
      </c>
      <c r="L408" t="s">
        <v>1366</v>
      </c>
      <c r="M408" t="s">
        <v>1367</v>
      </c>
      <c r="N408">
        <v>1.0291666660000001</v>
      </c>
      <c r="O408">
        <v>0</v>
      </c>
      <c r="P408">
        <v>1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1.0291669999999999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1959195</v>
      </c>
      <c r="B409">
        <v>1</v>
      </c>
      <c r="C409" t="s">
        <v>76</v>
      </c>
      <c r="D409" t="s">
        <v>80</v>
      </c>
      <c r="E409" t="s">
        <v>182</v>
      </c>
      <c r="F409" t="s">
        <v>1316</v>
      </c>
      <c r="G409" t="s">
        <v>294</v>
      </c>
      <c r="H409" t="s">
        <v>46</v>
      </c>
      <c r="I409" t="s">
        <v>129</v>
      </c>
      <c r="J409" t="s">
        <v>130</v>
      </c>
      <c r="K409" t="s">
        <v>131</v>
      </c>
      <c r="L409" t="s">
        <v>1368</v>
      </c>
      <c r="M409" t="s">
        <v>1369</v>
      </c>
      <c r="N409">
        <v>2.8594444440000002</v>
      </c>
      <c r="O409">
        <v>0</v>
      </c>
      <c r="P409">
        <v>350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1000.805555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1959225</v>
      </c>
      <c r="B410">
        <v>1</v>
      </c>
      <c r="C410" t="s">
        <v>76</v>
      </c>
      <c r="D410" t="s">
        <v>80</v>
      </c>
      <c r="E410" t="s">
        <v>182</v>
      </c>
      <c r="F410" t="s">
        <v>1370</v>
      </c>
      <c r="G410" t="s">
        <v>144</v>
      </c>
      <c r="H410" t="s">
        <v>46</v>
      </c>
      <c r="I410" t="s">
        <v>129</v>
      </c>
      <c r="J410" t="s">
        <v>130</v>
      </c>
      <c r="K410" t="s">
        <v>131</v>
      </c>
      <c r="L410" t="s">
        <v>1368</v>
      </c>
      <c r="M410" t="s">
        <v>1371</v>
      </c>
      <c r="N410">
        <v>3.6025</v>
      </c>
      <c r="O410">
        <v>0</v>
      </c>
      <c r="P410">
        <v>81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291.80250000000001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1959198</v>
      </c>
      <c r="B411">
        <v>1</v>
      </c>
      <c r="C411" t="s">
        <v>77</v>
      </c>
      <c r="D411" t="s">
        <v>116</v>
      </c>
      <c r="E411" t="s">
        <v>134</v>
      </c>
      <c r="F411" t="s">
        <v>1372</v>
      </c>
      <c r="G411" t="s">
        <v>136</v>
      </c>
      <c r="H411" t="s">
        <v>46</v>
      </c>
      <c r="I411" t="s">
        <v>129</v>
      </c>
      <c r="J411" t="s">
        <v>130</v>
      </c>
      <c r="K411" t="s">
        <v>131</v>
      </c>
      <c r="L411" t="s">
        <v>1373</v>
      </c>
      <c r="M411" t="s">
        <v>1374</v>
      </c>
      <c r="N411">
        <v>1.4216666659999999</v>
      </c>
      <c r="O411">
        <v>0</v>
      </c>
      <c r="P411">
        <v>1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1.421667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1959204</v>
      </c>
      <c r="B412">
        <v>1</v>
      </c>
      <c r="C412" t="s">
        <v>76</v>
      </c>
      <c r="D412" t="s">
        <v>96</v>
      </c>
      <c r="E412" t="s">
        <v>126</v>
      </c>
      <c r="F412" t="s">
        <v>1375</v>
      </c>
      <c r="G412" t="s">
        <v>452</v>
      </c>
      <c r="H412" t="s">
        <v>46</v>
      </c>
      <c r="I412" t="s">
        <v>129</v>
      </c>
      <c r="J412" t="s">
        <v>130</v>
      </c>
      <c r="K412" t="s">
        <v>131</v>
      </c>
      <c r="L412" t="s">
        <v>1376</v>
      </c>
      <c r="M412" t="s">
        <v>1377</v>
      </c>
      <c r="N412">
        <v>1.305833333</v>
      </c>
      <c r="O412">
        <v>0</v>
      </c>
      <c r="P412">
        <v>2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2.6116670000000002</v>
      </c>
      <c r="W412">
        <v>0</v>
      </c>
      <c r="X412">
        <v>0</v>
      </c>
      <c r="Y412">
        <v>0</v>
      </c>
      <c r="Z412">
        <v>0</v>
      </c>
    </row>
    <row r="413" spans="1:26" x14ac:dyDescent="0.25">
      <c r="A413">
        <v>1959199</v>
      </c>
      <c r="B413">
        <v>1</v>
      </c>
      <c r="C413" t="s">
        <v>76</v>
      </c>
      <c r="D413" t="s">
        <v>101</v>
      </c>
      <c r="E413" t="s">
        <v>182</v>
      </c>
      <c r="F413" t="s">
        <v>430</v>
      </c>
      <c r="G413" t="s">
        <v>503</v>
      </c>
      <c r="H413" t="s">
        <v>46</v>
      </c>
      <c r="I413" t="s">
        <v>129</v>
      </c>
      <c r="J413" t="s">
        <v>130</v>
      </c>
      <c r="K413" t="s">
        <v>131</v>
      </c>
      <c r="L413" t="s">
        <v>1378</v>
      </c>
      <c r="M413" t="s">
        <v>1379</v>
      </c>
      <c r="N413">
        <v>1.9894444440000001</v>
      </c>
      <c r="O413">
        <v>0</v>
      </c>
      <c r="P413">
        <v>15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29.841667000000001</v>
      </c>
      <c r="W413">
        <v>0</v>
      </c>
      <c r="X413">
        <v>0</v>
      </c>
      <c r="Y413">
        <v>0</v>
      </c>
      <c r="Z413">
        <v>0</v>
      </c>
    </row>
    <row r="414" spans="1:26" x14ac:dyDescent="0.25">
      <c r="A414">
        <v>1959203</v>
      </c>
      <c r="B414">
        <v>1</v>
      </c>
      <c r="C414" t="s">
        <v>76</v>
      </c>
      <c r="D414" t="s">
        <v>90</v>
      </c>
      <c r="E414" t="s">
        <v>134</v>
      </c>
      <c r="F414" t="s">
        <v>1380</v>
      </c>
      <c r="G414" t="s">
        <v>250</v>
      </c>
      <c r="H414" t="s">
        <v>46</v>
      </c>
      <c r="I414" t="s">
        <v>129</v>
      </c>
      <c r="J414" t="s">
        <v>15</v>
      </c>
      <c r="K414" t="s">
        <v>131</v>
      </c>
      <c r="L414" t="s">
        <v>1381</v>
      </c>
      <c r="M414" t="s">
        <v>1382</v>
      </c>
      <c r="N414">
        <v>1.370833333</v>
      </c>
      <c r="O414">
        <v>0</v>
      </c>
      <c r="P414">
        <v>2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2.7416670000000001</v>
      </c>
      <c r="W414">
        <v>0</v>
      </c>
      <c r="X414">
        <v>0</v>
      </c>
      <c r="Y414">
        <v>0</v>
      </c>
      <c r="Z414">
        <v>0</v>
      </c>
    </row>
    <row r="415" spans="1:26" x14ac:dyDescent="0.25">
      <c r="A415">
        <v>1959205</v>
      </c>
      <c r="B415">
        <v>1</v>
      </c>
      <c r="C415" t="s">
        <v>77</v>
      </c>
      <c r="D415" t="s">
        <v>111</v>
      </c>
      <c r="E415" t="s">
        <v>182</v>
      </c>
      <c r="F415" t="s">
        <v>757</v>
      </c>
      <c r="G415" t="s">
        <v>144</v>
      </c>
      <c r="H415" t="s">
        <v>46</v>
      </c>
      <c r="I415" t="s">
        <v>129</v>
      </c>
      <c r="J415" t="s">
        <v>130</v>
      </c>
      <c r="K415" t="s">
        <v>131</v>
      </c>
      <c r="L415" t="s">
        <v>1383</v>
      </c>
      <c r="M415" t="s">
        <v>1384</v>
      </c>
      <c r="N415">
        <v>1.065833333</v>
      </c>
      <c r="O415">
        <v>0</v>
      </c>
      <c r="P415">
        <v>0</v>
      </c>
      <c r="Q415">
        <v>0</v>
      </c>
      <c r="R415">
        <v>12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12.79</v>
      </c>
      <c r="Y415">
        <v>0</v>
      </c>
      <c r="Z415">
        <v>0</v>
      </c>
    </row>
    <row r="416" spans="1:26" x14ac:dyDescent="0.25">
      <c r="A416">
        <v>1959228</v>
      </c>
      <c r="B416">
        <v>1</v>
      </c>
      <c r="C416" t="s">
        <v>76</v>
      </c>
      <c r="D416" t="s">
        <v>95</v>
      </c>
      <c r="E416" t="s">
        <v>134</v>
      </c>
      <c r="F416" t="s">
        <v>1385</v>
      </c>
      <c r="G416" t="s">
        <v>136</v>
      </c>
      <c r="H416" t="s">
        <v>46</v>
      </c>
      <c r="I416" t="s">
        <v>129</v>
      </c>
      <c r="J416" t="s">
        <v>130</v>
      </c>
      <c r="K416" t="s">
        <v>131</v>
      </c>
      <c r="L416" t="s">
        <v>1386</v>
      </c>
      <c r="M416" t="s">
        <v>1387</v>
      </c>
      <c r="N416">
        <v>4.4769444439999999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1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4.4769439999999996</v>
      </c>
    </row>
    <row r="417" spans="1:26" x14ac:dyDescent="0.25">
      <c r="A417">
        <v>1959206</v>
      </c>
      <c r="B417">
        <v>1</v>
      </c>
      <c r="C417" t="s">
        <v>76</v>
      </c>
      <c r="D417" t="s">
        <v>83</v>
      </c>
      <c r="E417" t="s">
        <v>171</v>
      </c>
      <c r="F417" t="s">
        <v>1388</v>
      </c>
      <c r="G417" t="s">
        <v>163</v>
      </c>
      <c r="H417" t="s">
        <v>47</v>
      </c>
      <c r="I417" t="s">
        <v>129</v>
      </c>
      <c r="J417" t="s">
        <v>130</v>
      </c>
      <c r="K417" t="s">
        <v>131</v>
      </c>
      <c r="L417" t="s">
        <v>1389</v>
      </c>
      <c r="M417" t="s">
        <v>1390</v>
      </c>
      <c r="N417">
        <v>0.24611111099999999</v>
      </c>
      <c r="O417">
        <v>9</v>
      </c>
      <c r="P417">
        <v>599</v>
      </c>
      <c r="Q417">
        <v>0</v>
      </c>
      <c r="R417">
        <v>0</v>
      </c>
      <c r="S417">
        <v>0</v>
      </c>
      <c r="T417">
        <v>0</v>
      </c>
      <c r="U417">
        <v>2.2149999999999999</v>
      </c>
      <c r="V417">
        <v>147.42055500000001</v>
      </c>
      <c r="W417">
        <v>0</v>
      </c>
      <c r="X417">
        <v>0</v>
      </c>
      <c r="Y417">
        <v>0</v>
      </c>
      <c r="Z417">
        <v>0</v>
      </c>
    </row>
    <row r="418" spans="1:26" x14ac:dyDescent="0.25">
      <c r="A418">
        <v>1959209</v>
      </c>
      <c r="B418">
        <v>1</v>
      </c>
      <c r="C418" t="s">
        <v>76</v>
      </c>
      <c r="D418" t="s">
        <v>83</v>
      </c>
      <c r="E418" t="s">
        <v>171</v>
      </c>
      <c r="F418" t="s">
        <v>1391</v>
      </c>
      <c r="G418" t="s">
        <v>163</v>
      </c>
      <c r="H418" t="s">
        <v>47</v>
      </c>
      <c r="I418" t="s">
        <v>129</v>
      </c>
      <c r="J418" t="s">
        <v>130</v>
      </c>
      <c r="K418" t="s">
        <v>131</v>
      </c>
      <c r="L418" t="s">
        <v>1392</v>
      </c>
      <c r="M418" t="s">
        <v>1393</v>
      </c>
      <c r="N418">
        <v>1.2666666660000001</v>
      </c>
      <c r="O418">
        <v>4</v>
      </c>
      <c r="P418">
        <v>2030</v>
      </c>
      <c r="Q418">
        <v>0</v>
      </c>
      <c r="R418">
        <v>0</v>
      </c>
      <c r="S418">
        <v>0</v>
      </c>
      <c r="T418">
        <v>0</v>
      </c>
      <c r="U418">
        <v>5.0666669999999998</v>
      </c>
      <c r="V418">
        <v>2571.3333320000002</v>
      </c>
      <c r="W418">
        <v>0</v>
      </c>
      <c r="X418">
        <v>0</v>
      </c>
      <c r="Y418">
        <v>0</v>
      </c>
      <c r="Z418">
        <v>0</v>
      </c>
    </row>
    <row r="419" spans="1:26" x14ac:dyDescent="0.25">
      <c r="A419">
        <v>1959215</v>
      </c>
      <c r="B419">
        <v>1</v>
      </c>
      <c r="C419" t="s">
        <v>76</v>
      </c>
      <c r="D419" t="s">
        <v>78</v>
      </c>
      <c r="E419" t="s">
        <v>166</v>
      </c>
      <c r="F419" t="s">
        <v>1394</v>
      </c>
      <c r="G419" t="s">
        <v>657</v>
      </c>
      <c r="H419" t="s">
        <v>46</v>
      </c>
      <c r="I419" t="s">
        <v>129</v>
      </c>
      <c r="J419" t="s">
        <v>130</v>
      </c>
      <c r="K419" t="s">
        <v>131</v>
      </c>
      <c r="L419" t="s">
        <v>1395</v>
      </c>
      <c r="M419" t="s">
        <v>1396</v>
      </c>
      <c r="N419">
        <v>1.256388888</v>
      </c>
      <c r="O419">
        <v>0</v>
      </c>
      <c r="P419">
        <v>169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212.329722</v>
      </c>
      <c r="W419">
        <v>0</v>
      </c>
      <c r="X419">
        <v>0</v>
      </c>
      <c r="Y419">
        <v>0</v>
      </c>
      <c r="Z419">
        <v>0</v>
      </c>
    </row>
    <row r="420" spans="1:26" x14ac:dyDescent="0.25">
      <c r="A420">
        <v>1959210</v>
      </c>
      <c r="B420">
        <v>1</v>
      </c>
      <c r="C420" t="s">
        <v>77</v>
      </c>
      <c r="D420" t="s">
        <v>117</v>
      </c>
      <c r="E420" t="s">
        <v>182</v>
      </c>
      <c r="F420" t="s">
        <v>1397</v>
      </c>
      <c r="G420" t="s">
        <v>294</v>
      </c>
      <c r="H420" t="s">
        <v>46</v>
      </c>
      <c r="I420" t="s">
        <v>129</v>
      </c>
      <c r="J420" t="s">
        <v>130</v>
      </c>
      <c r="K420" t="s">
        <v>131</v>
      </c>
      <c r="L420" t="s">
        <v>1398</v>
      </c>
      <c r="M420" t="s">
        <v>1399</v>
      </c>
      <c r="N420">
        <v>1.1516666659999999</v>
      </c>
      <c r="O420">
        <v>0</v>
      </c>
      <c r="P420">
        <v>0</v>
      </c>
      <c r="Q420">
        <v>0</v>
      </c>
      <c r="R420">
        <v>4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4.6066669999999998</v>
      </c>
      <c r="Y420">
        <v>0</v>
      </c>
      <c r="Z420">
        <v>0</v>
      </c>
    </row>
    <row r="421" spans="1:26" x14ac:dyDescent="0.25">
      <c r="A421">
        <v>1959212</v>
      </c>
      <c r="B421">
        <v>1</v>
      </c>
      <c r="C421" t="s">
        <v>77</v>
      </c>
      <c r="D421" t="s">
        <v>114</v>
      </c>
      <c r="E421" t="s">
        <v>182</v>
      </c>
      <c r="F421" t="s">
        <v>1400</v>
      </c>
      <c r="G421" t="s">
        <v>144</v>
      </c>
      <c r="H421" t="s">
        <v>46</v>
      </c>
      <c r="I421" t="s">
        <v>129</v>
      </c>
      <c r="J421" t="s">
        <v>130</v>
      </c>
      <c r="K421" t="s">
        <v>131</v>
      </c>
      <c r="L421" t="s">
        <v>1401</v>
      </c>
      <c r="M421" t="s">
        <v>1402</v>
      </c>
      <c r="N421">
        <v>1.3388888880000001</v>
      </c>
      <c r="O421">
        <v>0</v>
      </c>
      <c r="P421">
        <v>3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4.016667</v>
      </c>
      <c r="W421">
        <v>0</v>
      </c>
      <c r="X421">
        <v>0</v>
      </c>
      <c r="Y421">
        <v>0</v>
      </c>
      <c r="Z421">
        <v>0</v>
      </c>
    </row>
    <row r="422" spans="1:26" x14ac:dyDescent="0.25">
      <c r="A422">
        <v>1959213</v>
      </c>
      <c r="B422">
        <v>1</v>
      </c>
      <c r="C422" t="s">
        <v>76</v>
      </c>
      <c r="D422" t="s">
        <v>96</v>
      </c>
      <c r="E422" t="s">
        <v>161</v>
      </c>
      <c r="F422" t="s">
        <v>1403</v>
      </c>
      <c r="G422" t="s">
        <v>242</v>
      </c>
      <c r="H422" t="s">
        <v>47</v>
      </c>
      <c r="I422" t="s">
        <v>129</v>
      </c>
      <c r="J422" t="s">
        <v>130</v>
      </c>
      <c r="K422" t="s">
        <v>131</v>
      </c>
      <c r="L422" t="s">
        <v>1404</v>
      </c>
      <c r="M422" t="s">
        <v>1405</v>
      </c>
      <c r="N422">
        <v>0.42</v>
      </c>
      <c r="O422">
        <v>0</v>
      </c>
      <c r="P422">
        <v>180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75.599999999999994</v>
      </c>
      <c r="W422">
        <v>0</v>
      </c>
      <c r="X422">
        <v>0</v>
      </c>
      <c r="Y422">
        <v>0</v>
      </c>
      <c r="Z422">
        <v>0</v>
      </c>
    </row>
    <row r="423" spans="1:26" x14ac:dyDescent="0.25">
      <c r="A423">
        <v>1959222</v>
      </c>
      <c r="B423">
        <v>1</v>
      </c>
      <c r="C423" t="s">
        <v>77</v>
      </c>
      <c r="D423" t="s">
        <v>114</v>
      </c>
      <c r="E423" t="s">
        <v>182</v>
      </c>
      <c r="F423" t="s">
        <v>1406</v>
      </c>
      <c r="G423" t="s">
        <v>144</v>
      </c>
      <c r="H423" t="s">
        <v>46</v>
      </c>
      <c r="I423" t="s">
        <v>129</v>
      </c>
      <c r="J423" t="s">
        <v>130</v>
      </c>
      <c r="K423" t="s">
        <v>131</v>
      </c>
      <c r="L423" t="s">
        <v>1407</v>
      </c>
      <c r="M423" t="s">
        <v>1408</v>
      </c>
      <c r="N423">
        <v>1.449166666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31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44.924166999999997</v>
      </c>
    </row>
    <row r="424" spans="1:26" x14ac:dyDescent="0.25">
      <c r="A424">
        <v>1959221</v>
      </c>
      <c r="B424">
        <v>1</v>
      </c>
      <c r="C424" t="s">
        <v>77</v>
      </c>
      <c r="D424" t="s">
        <v>118</v>
      </c>
      <c r="E424" t="s">
        <v>186</v>
      </c>
      <c r="F424" t="s">
        <v>1409</v>
      </c>
      <c r="G424" t="s">
        <v>1410</v>
      </c>
      <c r="H424" t="s">
        <v>47</v>
      </c>
      <c r="I424" t="s">
        <v>129</v>
      </c>
      <c r="J424" t="s">
        <v>130</v>
      </c>
      <c r="K424" t="s">
        <v>131</v>
      </c>
      <c r="L424" t="s">
        <v>1411</v>
      </c>
      <c r="M424" t="s">
        <v>1412</v>
      </c>
      <c r="N424">
        <v>5.9874999999999998</v>
      </c>
      <c r="O424">
        <v>0</v>
      </c>
      <c r="P424">
        <v>123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736.46249999999998</v>
      </c>
      <c r="W424">
        <v>0</v>
      </c>
      <c r="X424">
        <v>0</v>
      </c>
      <c r="Y424">
        <v>0</v>
      </c>
      <c r="Z424">
        <v>0</v>
      </c>
    </row>
    <row r="425" spans="1:26" x14ac:dyDescent="0.25">
      <c r="A425">
        <v>1959230</v>
      </c>
      <c r="B425">
        <v>1</v>
      </c>
      <c r="C425" t="s">
        <v>76</v>
      </c>
      <c r="D425" t="s">
        <v>107</v>
      </c>
      <c r="E425" t="s">
        <v>134</v>
      </c>
      <c r="F425" t="s">
        <v>1413</v>
      </c>
      <c r="G425" t="s">
        <v>136</v>
      </c>
      <c r="H425" t="s">
        <v>46</v>
      </c>
      <c r="I425" t="s">
        <v>129</v>
      </c>
      <c r="J425" t="s">
        <v>130</v>
      </c>
      <c r="K425" t="s">
        <v>131</v>
      </c>
      <c r="L425" t="s">
        <v>1414</v>
      </c>
      <c r="M425" t="s">
        <v>1415</v>
      </c>
      <c r="N425">
        <v>6.5433333329999996</v>
      </c>
      <c r="O425">
        <v>0</v>
      </c>
      <c r="P425">
        <v>5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32.716667000000001</v>
      </c>
      <c r="W425">
        <v>0</v>
      </c>
      <c r="X425">
        <v>0</v>
      </c>
      <c r="Y425">
        <v>0</v>
      </c>
      <c r="Z425">
        <v>0</v>
      </c>
    </row>
    <row r="426" spans="1:26" x14ac:dyDescent="0.25">
      <c r="A426">
        <v>1959226</v>
      </c>
      <c r="B426">
        <v>1</v>
      </c>
      <c r="C426" t="s">
        <v>76</v>
      </c>
      <c r="D426" t="s">
        <v>102</v>
      </c>
      <c r="E426" t="s">
        <v>171</v>
      </c>
      <c r="F426" t="s">
        <v>1227</v>
      </c>
      <c r="G426" t="s">
        <v>163</v>
      </c>
      <c r="H426" t="s">
        <v>47</v>
      </c>
      <c r="I426" t="s">
        <v>129</v>
      </c>
      <c r="J426" t="s">
        <v>130</v>
      </c>
      <c r="K426" t="s">
        <v>131</v>
      </c>
      <c r="L426" t="s">
        <v>1416</v>
      </c>
      <c r="M426" t="s">
        <v>1417</v>
      </c>
      <c r="N426">
        <v>0.34083333300000002</v>
      </c>
      <c r="O426">
        <v>31</v>
      </c>
      <c r="P426">
        <v>166</v>
      </c>
      <c r="Q426">
        <v>2</v>
      </c>
      <c r="R426">
        <v>22</v>
      </c>
      <c r="S426">
        <v>0</v>
      </c>
      <c r="T426">
        <v>55</v>
      </c>
      <c r="U426">
        <v>10.565833</v>
      </c>
      <c r="V426">
        <v>56.578333000000001</v>
      </c>
      <c r="W426">
        <v>0.68166700000000002</v>
      </c>
      <c r="X426">
        <v>7.4983329999999997</v>
      </c>
      <c r="Y426">
        <v>0</v>
      </c>
      <c r="Z426">
        <v>18.745833000000001</v>
      </c>
    </row>
    <row r="427" spans="1:26" x14ac:dyDescent="0.25">
      <c r="A427">
        <v>1959235</v>
      </c>
      <c r="B427">
        <v>1</v>
      </c>
      <c r="C427" t="s">
        <v>76</v>
      </c>
      <c r="D427" t="s">
        <v>89</v>
      </c>
      <c r="E427" t="s">
        <v>182</v>
      </c>
      <c r="F427" t="s">
        <v>1418</v>
      </c>
      <c r="G427" t="s">
        <v>144</v>
      </c>
      <c r="H427" t="s">
        <v>46</v>
      </c>
      <c r="I427" t="s">
        <v>129</v>
      </c>
      <c r="J427" t="s">
        <v>130</v>
      </c>
      <c r="K427" t="s">
        <v>131</v>
      </c>
      <c r="L427" t="s">
        <v>1419</v>
      </c>
      <c r="M427" t="s">
        <v>1420</v>
      </c>
      <c r="N427">
        <v>1.0238888880000001</v>
      </c>
      <c r="O427">
        <v>0</v>
      </c>
      <c r="P427">
        <v>1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1.023889</v>
      </c>
      <c r="W427">
        <v>0</v>
      </c>
      <c r="X427">
        <v>0</v>
      </c>
      <c r="Y427">
        <v>0</v>
      </c>
      <c r="Z427">
        <v>0</v>
      </c>
    </row>
    <row r="428" spans="1:26" x14ac:dyDescent="0.25">
      <c r="A428">
        <v>1959240</v>
      </c>
      <c r="B428">
        <v>1</v>
      </c>
      <c r="C428" t="s">
        <v>77</v>
      </c>
      <c r="D428" t="s">
        <v>109</v>
      </c>
      <c r="E428" t="s">
        <v>166</v>
      </c>
      <c r="F428" t="s">
        <v>1421</v>
      </c>
      <c r="G428" t="s">
        <v>657</v>
      </c>
      <c r="H428" t="s">
        <v>46</v>
      </c>
      <c r="I428" t="s">
        <v>129</v>
      </c>
      <c r="J428" t="s">
        <v>130</v>
      </c>
      <c r="K428" t="s">
        <v>131</v>
      </c>
      <c r="L428" t="s">
        <v>1349</v>
      </c>
      <c r="M428" t="s">
        <v>1422</v>
      </c>
      <c r="N428">
        <v>2.170833333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22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47.758333</v>
      </c>
    </row>
    <row r="429" spans="1:26" x14ac:dyDescent="0.25">
      <c r="A429">
        <v>1959246</v>
      </c>
      <c r="B429">
        <v>1</v>
      </c>
      <c r="C429" t="s">
        <v>76</v>
      </c>
      <c r="D429" t="s">
        <v>91</v>
      </c>
      <c r="E429" t="s">
        <v>161</v>
      </c>
      <c r="F429" t="s">
        <v>1423</v>
      </c>
      <c r="G429" t="s">
        <v>341</v>
      </c>
      <c r="H429" t="s">
        <v>47</v>
      </c>
      <c r="I429" t="s">
        <v>129</v>
      </c>
      <c r="J429" t="s">
        <v>130</v>
      </c>
      <c r="K429" t="s">
        <v>131</v>
      </c>
      <c r="L429" t="s">
        <v>1424</v>
      </c>
      <c r="M429" t="s">
        <v>1425</v>
      </c>
      <c r="N429">
        <v>2.1297222219999998</v>
      </c>
      <c r="O429">
        <v>1</v>
      </c>
      <c r="P429">
        <v>2</v>
      </c>
      <c r="Q429">
        <v>0</v>
      </c>
      <c r="R429">
        <v>0</v>
      </c>
      <c r="S429">
        <v>0</v>
      </c>
      <c r="T429">
        <v>0</v>
      </c>
      <c r="U429">
        <v>2.1297220000000001</v>
      </c>
      <c r="V429">
        <v>4.2594440000000002</v>
      </c>
      <c r="W429">
        <v>0</v>
      </c>
      <c r="X429">
        <v>0</v>
      </c>
      <c r="Y429">
        <v>0</v>
      </c>
      <c r="Z429">
        <v>0</v>
      </c>
    </row>
    <row r="430" spans="1:26" x14ac:dyDescent="0.25">
      <c r="A430">
        <v>1959257</v>
      </c>
      <c r="B430">
        <v>1</v>
      </c>
      <c r="C430" t="s">
        <v>77</v>
      </c>
      <c r="D430" t="s">
        <v>119</v>
      </c>
      <c r="E430" t="s">
        <v>182</v>
      </c>
      <c r="F430" t="s">
        <v>1426</v>
      </c>
      <c r="G430" t="s">
        <v>294</v>
      </c>
      <c r="H430" t="s">
        <v>46</v>
      </c>
      <c r="I430" t="s">
        <v>129</v>
      </c>
      <c r="J430" t="s">
        <v>130</v>
      </c>
      <c r="K430" t="s">
        <v>131</v>
      </c>
      <c r="L430" t="s">
        <v>1427</v>
      </c>
      <c r="M430" t="s">
        <v>1428</v>
      </c>
      <c r="N430">
        <v>2.1413888879999998</v>
      </c>
      <c r="O430">
        <v>0</v>
      </c>
      <c r="P430">
        <v>222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475.38833299999999</v>
      </c>
      <c r="W430">
        <v>0</v>
      </c>
      <c r="X430">
        <v>0</v>
      </c>
      <c r="Y430">
        <v>0</v>
      </c>
      <c r="Z430">
        <v>0</v>
      </c>
    </row>
    <row r="431" spans="1:26" x14ac:dyDescent="0.25">
      <c r="A431">
        <v>1959252</v>
      </c>
      <c r="B431">
        <v>1</v>
      </c>
      <c r="C431" t="s">
        <v>76</v>
      </c>
      <c r="D431" t="s">
        <v>100</v>
      </c>
      <c r="E431" t="s">
        <v>186</v>
      </c>
      <c r="F431" t="s">
        <v>1429</v>
      </c>
      <c r="G431" t="s">
        <v>341</v>
      </c>
      <c r="H431" t="s">
        <v>47</v>
      </c>
      <c r="I431" t="s">
        <v>129</v>
      </c>
      <c r="J431" t="s">
        <v>130</v>
      </c>
      <c r="K431" t="s">
        <v>131</v>
      </c>
      <c r="L431" t="s">
        <v>1430</v>
      </c>
      <c r="M431" t="s">
        <v>1431</v>
      </c>
      <c r="N431">
        <v>0.80333333299999998</v>
      </c>
      <c r="O431">
        <v>5</v>
      </c>
      <c r="P431">
        <v>282</v>
      </c>
      <c r="Q431">
        <v>0</v>
      </c>
      <c r="R431">
        <v>0</v>
      </c>
      <c r="S431">
        <v>0</v>
      </c>
      <c r="T431">
        <v>0</v>
      </c>
      <c r="U431">
        <v>4.016667</v>
      </c>
      <c r="V431">
        <v>226.54</v>
      </c>
      <c r="W431">
        <v>0</v>
      </c>
      <c r="X431">
        <v>0</v>
      </c>
      <c r="Y431">
        <v>0</v>
      </c>
      <c r="Z431">
        <v>0</v>
      </c>
    </row>
    <row r="432" spans="1:26" x14ac:dyDescent="0.25">
      <c r="A432">
        <v>1959261</v>
      </c>
      <c r="B432">
        <v>1</v>
      </c>
      <c r="C432" t="s">
        <v>77</v>
      </c>
      <c r="D432" t="s">
        <v>119</v>
      </c>
      <c r="E432" t="s">
        <v>166</v>
      </c>
      <c r="F432" t="s">
        <v>1432</v>
      </c>
      <c r="G432" t="s">
        <v>657</v>
      </c>
      <c r="H432" t="s">
        <v>46</v>
      </c>
      <c r="I432" t="s">
        <v>129</v>
      </c>
      <c r="J432" t="s">
        <v>130</v>
      </c>
      <c r="K432" t="s">
        <v>131</v>
      </c>
      <c r="L432" t="s">
        <v>1433</v>
      </c>
      <c r="M432" t="s">
        <v>1434</v>
      </c>
      <c r="N432">
        <v>1.767222222</v>
      </c>
      <c r="O432">
        <v>0</v>
      </c>
      <c r="P432">
        <v>20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35.344444000000003</v>
      </c>
      <c r="W432">
        <v>0</v>
      </c>
      <c r="X432">
        <v>0</v>
      </c>
      <c r="Y432">
        <v>0</v>
      </c>
      <c r="Z432">
        <v>0</v>
      </c>
    </row>
    <row r="433" spans="1:26" x14ac:dyDescent="0.25">
      <c r="A433">
        <v>1959259</v>
      </c>
      <c r="B433">
        <v>1</v>
      </c>
      <c r="C433" t="s">
        <v>76</v>
      </c>
      <c r="D433" t="s">
        <v>79</v>
      </c>
      <c r="E433" t="s">
        <v>134</v>
      </c>
      <c r="F433" t="s">
        <v>1435</v>
      </c>
      <c r="G433" t="s">
        <v>136</v>
      </c>
      <c r="H433" t="s">
        <v>46</v>
      </c>
      <c r="I433" t="s">
        <v>129</v>
      </c>
      <c r="J433" t="s">
        <v>130</v>
      </c>
      <c r="K433" t="s">
        <v>131</v>
      </c>
      <c r="L433" t="s">
        <v>1436</v>
      </c>
      <c r="M433" t="s">
        <v>1437</v>
      </c>
      <c r="N433">
        <v>0.97138888800000001</v>
      </c>
      <c r="O433">
        <v>0</v>
      </c>
      <c r="P433">
        <v>2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1.9427779999999999</v>
      </c>
      <c r="W433">
        <v>0</v>
      </c>
      <c r="X433">
        <v>0</v>
      </c>
      <c r="Y433">
        <v>0</v>
      </c>
      <c r="Z433">
        <v>0</v>
      </c>
    </row>
    <row r="434" spans="1:26" x14ac:dyDescent="0.25">
      <c r="A434">
        <v>1959265</v>
      </c>
      <c r="B434">
        <v>1</v>
      </c>
      <c r="C434" t="s">
        <v>77</v>
      </c>
      <c r="D434" t="s">
        <v>108</v>
      </c>
      <c r="E434" t="s">
        <v>134</v>
      </c>
      <c r="F434" t="s">
        <v>1438</v>
      </c>
      <c r="G434" t="s">
        <v>136</v>
      </c>
      <c r="H434" t="s">
        <v>46</v>
      </c>
      <c r="I434" t="s">
        <v>129</v>
      </c>
      <c r="J434" t="s">
        <v>130</v>
      </c>
      <c r="K434" t="s">
        <v>131</v>
      </c>
      <c r="L434" t="s">
        <v>1439</v>
      </c>
      <c r="M434" t="s">
        <v>1440</v>
      </c>
      <c r="N434">
        <v>3.517222222</v>
      </c>
      <c r="O434">
        <v>0</v>
      </c>
      <c r="P434">
        <v>1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3.5172219999999998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1959266</v>
      </c>
      <c r="B435">
        <v>1</v>
      </c>
      <c r="C435" t="s">
        <v>76</v>
      </c>
      <c r="D435" t="s">
        <v>93</v>
      </c>
      <c r="E435" t="s">
        <v>182</v>
      </c>
      <c r="F435" t="s">
        <v>1441</v>
      </c>
      <c r="G435" t="s">
        <v>294</v>
      </c>
      <c r="H435" t="s">
        <v>46</v>
      </c>
      <c r="I435" t="s">
        <v>129</v>
      </c>
      <c r="J435" t="s">
        <v>130</v>
      </c>
      <c r="K435" t="s">
        <v>131</v>
      </c>
      <c r="L435" t="s">
        <v>1442</v>
      </c>
      <c r="M435" t="s">
        <v>1443</v>
      </c>
      <c r="N435">
        <v>5.250277777</v>
      </c>
      <c r="O435">
        <v>0</v>
      </c>
      <c r="P435">
        <v>81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425.27249999999998</v>
      </c>
      <c r="W435">
        <v>0</v>
      </c>
      <c r="X435">
        <v>0</v>
      </c>
      <c r="Y435">
        <v>0</v>
      </c>
      <c r="Z435">
        <v>0</v>
      </c>
    </row>
    <row r="436" spans="1:26" x14ac:dyDescent="0.25">
      <c r="A436">
        <v>1959269</v>
      </c>
      <c r="B436">
        <v>1</v>
      </c>
      <c r="C436" t="s">
        <v>76</v>
      </c>
      <c r="D436" t="s">
        <v>91</v>
      </c>
      <c r="E436" t="s">
        <v>186</v>
      </c>
      <c r="F436" t="s">
        <v>1286</v>
      </c>
      <c r="G436" t="s">
        <v>152</v>
      </c>
      <c r="H436" t="s">
        <v>47</v>
      </c>
      <c r="I436" t="s">
        <v>129</v>
      </c>
      <c r="J436" t="s">
        <v>130</v>
      </c>
      <c r="K436" t="s">
        <v>131</v>
      </c>
      <c r="L436" t="s">
        <v>1444</v>
      </c>
      <c r="M436" t="s">
        <v>1445</v>
      </c>
      <c r="N436">
        <v>0.30833333299999999</v>
      </c>
      <c r="O436">
        <v>13</v>
      </c>
      <c r="P436">
        <v>741</v>
      </c>
      <c r="Q436">
        <v>0</v>
      </c>
      <c r="R436">
        <v>0</v>
      </c>
      <c r="S436">
        <v>0</v>
      </c>
      <c r="T436">
        <v>0</v>
      </c>
      <c r="U436">
        <v>4.0083330000000004</v>
      </c>
      <c r="V436">
        <v>228.47499999999999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1959272</v>
      </c>
      <c r="B437">
        <v>1</v>
      </c>
      <c r="C437" t="s">
        <v>76</v>
      </c>
      <c r="D437" t="s">
        <v>88</v>
      </c>
      <c r="E437" t="s">
        <v>134</v>
      </c>
      <c r="F437" t="s">
        <v>1446</v>
      </c>
      <c r="G437" t="s">
        <v>136</v>
      </c>
      <c r="H437" t="s">
        <v>46</v>
      </c>
      <c r="I437" t="s">
        <v>129</v>
      </c>
      <c r="J437" t="s">
        <v>130</v>
      </c>
      <c r="K437" t="s">
        <v>131</v>
      </c>
      <c r="L437" t="s">
        <v>1447</v>
      </c>
      <c r="M437" t="s">
        <v>1448</v>
      </c>
      <c r="N437">
        <v>0.93333333299999999</v>
      </c>
      <c r="O437">
        <v>0</v>
      </c>
      <c r="P437">
        <v>1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0.93333299999999997</v>
      </c>
      <c r="W437">
        <v>0</v>
      </c>
      <c r="X437">
        <v>0</v>
      </c>
      <c r="Y437">
        <v>0</v>
      </c>
      <c r="Z437">
        <v>0</v>
      </c>
    </row>
    <row r="438" spans="1:26" x14ac:dyDescent="0.25">
      <c r="A438">
        <v>1959273</v>
      </c>
      <c r="B438">
        <v>1</v>
      </c>
      <c r="C438" t="s">
        <v>76</v>
      </c>
      <c r="D438" t="s">
        <v>83</v>
      </c>
      <c r="E438" t="s">
        <v>134</v>
      </c>
      <c r="F438" t="s">
        <v>1449</v>
      </c>
      <c r="G438" t="s">
        <v>136</v>
      </c>
      <c r="H438" t="s">
        <v>46</v>
      </c>
      <c r="I438" t="s">
        <v>129</v>
      </c>
      <c r="J438" t="s">
        <v>130</v>
      </c>
      <c r="K438" t="s">
        <v>131</v>
      </c>
      <c r="L438" t="s">
        <v>1450</v>
      </c>
      <c r="M438" t="s">
        <v>1451</v>
      </c>
      <c r="N438">
        <v>0.91555555499999997</v>
      </c>
      <c r="O438">
        <v>0</v>
      </c>
      <c r="P438">
        <v>1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0.91555600000000004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1959274</v>
      </c>
      <c r="B439">
        <v>1</v>
      </c>
      <c r="C439" t="s">
        <v>77</v>
      </c>
      <c r="D439" t="s">
        <v>124</v>
      </c>
      <c r="E439" t="s">
        <v>161</v>
      </c>
      <c r="F439" t="s">
        <v>1452</v>
      </c>
      <c r="G439" t="s">
        <v>341</v>
      </c>
      <c r="H439" t="s">
        <v>47</v>
      </c>
      <c r="I439" t="s">
        <v>129</v>
      </c>
      <c r="J439" t="s">
        <v>130</v>
      </c>
      <c r="K439" t="s">
        <v>131</v>
      </c>
      <c r="L439" t="s">
        <v>1453</v>
      </c>
      <c r="M439" t="s">
        <v>1454</v>
      </c>
      <c r="N439">
        <v>2.3422222220000002</v>
      </c>
      <c r="O439">
        <v>20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46.844444000000003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1959276</v>
      </c>
      <c r="B440">
        <v>1</v>
      </c>
      <c r="C440" t="s">
        <v>76</v>
      </c>
      <c r="D440" t="s">
        <v>86</v>
      </c>
      <c r="E440" t="s">
        <v>134</v>
      </c>
      <c r="F440" t="s">
        <v>1455</v>
      </c>
      <c r="G440" t="s">
        <v>136</v>
      </c>
      <c r="H440" t="s">
        <v>46</v>
      </c>
      <c r="I440" t="s">
        <v>129</v>
      </c>
      <c r="J440" t="s">
        <v>130</v>
      </c>
      <c r="K440" t="s">
        <v>131</v>
      </c>
      <c r="L440" t="s">
        <v>1456</v>
      </c>
      <c r="M440" t="s">
        <v>1457</v>
      </c>
      <c r="N440">
        <v>1.249166666</v>
      </c>
      <c r="O440">
        <v>0</v>
      </c>
      <c r="P440">
        <v>1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1.2491669999999999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1959275</v>
      </c>
      <c r="B441">
        <v>1</v>
      </c>
      <c r="C441" t="s">
        <v>76</v>
      </c>
      <c r="D441" t="s">
        <v>92</v>
      </c>
      <c r="E441" t="s">
        <v>161</v>
      </c>
      <c r="F441" t="s">
        <v>1458</v>
      </c>
      <c r="G441" t="s">
        <v>341</v>
      </c>
      <c r="H441" t="s">
        <v>47</v>
      </c>
      <c r="I441" t="s">
        <v>129</v>
      </c>
      <c r="J441" t="s">
        <v>130</v>
      </c>
      <c r="K441" t="s">
        <v>131</v>
      </c>
      <c r="L441" t="s">
        <v>1459</v>
      </c>
      <c r="M441" t="s">
        <v>1460</v>
      </c>
      <c r="N441">
        <v>1.794444444</v>
      </c>
      <c r="O441">
        <v>0</v>
      </c>
      <c r="P441">
        <v>0</v>
      </c>
      <c r="Q441">
        <v>0</v>
      </c>
      <c r="R441">
        <v>170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305.05555500000003</v>
      </c>
      <c r="Y441">
        <v>0</v>
      </c>
      <c r="Z441">
        <v>0</v>
      </c>
    </row>
    <row r="442" spans="1:26" x14ac:dyDescent="0.25">
      <c r="A442">
        <v>1959277</v>
      </c>
      <c r="B442">
        <v>1</v>
      </c>
      <c r="C442" t="s">
        <v>76</v>
      </c>
      <c r="D442" t="s">
        <v>102</v>
      </c>
      <c r="E442" t="s">
        <v>171</v>
      </c>
      <c r="F442" t="s">
        <v>1461</v>
      </c>
      <c r="G442" t="s">
        <v>152</v>
      </c>
      <c r="H442" t="s">
        <v>47</v>
      </c>
      <c r="I442" t="s">
        <v>257</v>
      </c>
      <c r="J442" t="s">
        <v>130</v>
      </c>
      <c r="K442" t="s">
        <v>131</v>
      </c>
      <c r="L442" t="s">
        <v>1462</v>
      </c>
      <c r="M442" t="s">
        <v>1463</v>
      </c>
      <c r="N442">
        <v>7.4999999999999997E-3</v>
      </c>
      <c r="O442">
        <v>3</v>
      </c>
      <c r="P442">
        <v>0</v>
      </c>
      <c r="Q442">
        <v>0</v>
      </c>
      <c r="R442">
        <v>0</v>
      </c>
      <c r="S442">
        <v>107</v>
      </c>
      <c r="T442">
        <v>2590</v>
      </c>
      <c r="U442">
        <v>2.2499999999999999E-2</v>
      </c>
      <c r="V442">
        <v>0</v>
      </c>
      <c r="W442">
        <v>0</v>
      </c>
      <c r="X442">
        <v>0</v>
      </c>
      <c r="Y442">
        <v>0.80249999999999999</v>
      </c>
      <c r="Z442">
        <v>19.425000000000001</v>
      </c>
    </row>
    <row r="443" spans="1:26" x14ac:dyDescent="0.25">
      <c r="A443">
        <v>1959280</v>
      </c>
      <c r="B443">
        <v>1</v>
      </c>
      <c r="C443" t="s">
        <v>77</v>
      </c>
      <c r="D443" t="s">
        <v>108</v>
      </c>
      <c r="E443" t="s">
        <v>182</v>
      </c>
      <c r="F443" t="s">
        <v>1464</v>
      </c>
      <c r="G443" t="s">
        <v>144</v>
      </c>
      <c r="H443" t="s">
        <v>46</v>
      </c>
      <c r="I443" t="s">
        <v>129</v>
      </c>
      <c r="J443" t="s">
        <v>130</v>
      </c>
      <c r="K443" t="s">
        <v>131</v>
      </c>
      <c r="L443" t="s">
        <v>1465</v>
      </c>
      <c r="M443" t="s">
        <v>1466</v>
      </c>
      <c r="N443">
        <v>0.763055555</v>
      </c>
      <c r="O443">
        <v>0</v>
      </c>
      <c r="P443">
        <v>24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18.313333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1959282</v>
      </c>
      <c r="B444">
        <v>1</v>
      </c>
      <c r="C444" t="s">
        <v>76</v>
      </c>
      <c r="D444" t="s">
        <v>102</v>
      </c>
      <c r="E444" t="s">
        <v>186</v>
      </c>
      <c r="F444" t="s">
        <v>1467</v>
      </c>
      <c r="G444" t="s">
        <v>163</v>
      </c>
      <c r="H444" t="s">
        <v>47</v>
      </c>
      <c r="I444" t="s">
        <v>129</v>
      </c>
      <c r="J444" t="s">
        <v>130</v>
      </c>
      <c r="K444" t="s">
        <v>131</v>
      </c>
      <c r="L444" t="s">
        <v>1468</v>
      </c>
      <c r="M444" t="s">
        <v>1469</v>
      </c>
      <c r="N444">
        <v>0.74888888799999997</v>
      </c>
      <c r="O444">
        <v>0</v>
      </c>
      <c r="P444">
        <v>0</v>
      </c>
      <c r="Q444">
        <v>0</v>
      </c>
      <c r="R444">
        <v>0</v>
      </c>
      <c r="S444">
        <v>17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12.731111</v>
      </c>
      <c r="Z444">
        <v>0</v>
      </c>
    </row>
    <row r="445" spans="1:26" x14ac:dyDescent="0.25">
      <c r="A445">
        <v>1959278</v>
      </c>
      <c r="B445">
        <v>1</v>
      </c>
      <c r="C445" t="s">
        <v>77</v>
      </c>
      <c r="D445" t="s">
        <v>111</v>
      </c>
      <c r="E445" t="s">
        <v>186</v>
      </c>
      <c r="F445" t="s">
        <v>1470</v>
      </c>
      <c r="G445" t="s">
        <v>163</v>
      </c>
      <c r="H445" t="s">
        <v>47</v>
      </c>
      <c r="I445" t="s">
        <v>257</v>
      </c>
      <c r="J445" t="s">
        <v>130</v>
      </c>
      <c r="K445" t="s">
        <v>131</v>
      </c>
      <c r="L445" t="s">
        <v>1471</v>
      </c>
      <c r="M445" t="s">
        <v>1472</v>
      </c>
      <c r="N445">
        <v>7.4999999999999997E-3</v>
      </c>
      <c r="O445">
        <v>0</v>
      </c>
      <c r="P445">
        <v>0</v>
      </c>
      <c r="Q445">
        <v>0</v>
      </c>
      <c r="R445">
        <v>0</v>
      </c>
      <c r="S445">
        <v>12</v>
      </c>
      <c r="T445">
        <v>2406</v>
      </c>
      <c r="U445">
        <v>0</v>
      </c>
      <c r="V445">
        <v>0</v>
      </c>
      <c r="W445">
        <v>0</v>
      </c>
      <c r="X445">
        <v>0</v>
      </c>
      <c r="Y445">
        <v>0.09</v>
      </c>
      <c r="Z445">
        <v>18.045000000000002</v>
      </c>
    </row>
    <row r="446" spans="1:26" x14ac:dyDescent="0.25">
      <c r="A446">
        <v>1959279</v>
      </c>
      <c r="B446">
        <v>1</v>
      </c>
      <c r="C446" t="s">
        <v>77</v>
      </c>
      <c r="D446" t="s">
        <v>116</v>
      </c>
      <c r="E446" t="s">
        <v>186</v>
      </c>
      <c r="F446" t="s">
        <v>1473</v>
      </c>
      <c r="G446" t="s">
        <v>163</v>
      </c>
      <c r="H446" t="s">
        <v>47</v>
      </c>
      <c r="I446" t="s">
        <v>129</v>
      </c>
      <c r="J446" t="s">
        <v>130</v>
      </c>
      <c r="K446" t="s">
        <v>131</v>
      </c>
      <c r="L446" t="s">
        <v>1474</v>
      </c>
      <c r="M446" t="s">
        <v>1475</v>
      </c>
      <c r="N446">
        <v>0.29194444400000003</v>
      </c>
      <c r="O446">
        <v>201</v>
      </c>
      <c r="P446">
        <v>3622</v>
      </c>
      <c r="Q446">
        <v>0</v>
      </c>
      <c r="R446">
        <v>0</v>
      </c>
      <c r="S446">
        <v>0</v>
      </c>
      <c r="T446">
        <v>0</v>
      </c>
      <c r="U446">
        <v>58.680833</v>
      </c>
      <c r="V446">
        <v>1057.4227760000001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1959285</v>
      </c>
      <c r="B447">
        <v>1</v>
      </c>
      <c r="C447" t="s">
        <v>77</v>
      </c>
      <c r="D447" t="s">
        <v>116</v>
      </c>
      <c r="E447" t="s">
        <v>166</v>
      </c>
      <c r="F447" t="s">
        <v>1476</v>
      </c>
      <c r="G447" t="s">
        <v>657</v>
      </c>
      <c r="H447" t="s">
        <v>46</v>
      </c>
      <c r="I447" t="s">
        <v>129</v>
      </c>
      <c r="J447" t="s">
        <v>130</v>
      </c>
      <c r="K447" t="s">
        <v>131</v>
      </c>
      <c r="L447" t="s">
        <v>1477</v>
      </c>
      <c r="M447" t="s">
        <v>1478</v>
      </c>
      <c r="N447">
        <v>1.1969444440000001</v>
      </c>
      <c r="O447">
        <v>0</v>
      </c>
      <c r="P447">
        <v>298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356.68944399999998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1959286</v>
      </c>
      <c r="B448">
        <v>1</v>
      </c>
      <c r="C448" t="s">
        <v>76</v>
      </c>
      <c r="D448" t="s">
        <v>97</v>
      </c>
      <c r="E448" t="s">
        <v>134</v>
      </c>
      <c r="F448" t="s">
        <v>1479</v>
      </c>
      <c r="G448" t="s">
        <v>136</v>
      </c>
      <c r="H448" t="s">
        <v>46</v>
      </c>
      <c r="I448" t="s">
        <v>129</v>
      </c>
      <c r="J448" t="s">
        <v>130</v>
      </c>
      <c r="K448" t="s">
        <v>131</v>
      </c>
      <c r="L448" t="s">
        <v>1480</v>
      </c>
      <c r="M448" t="s">
        <v>1481</v>
      </c>
      <c r="N448">
        <v>2.4075000000000002</v>
      </c>
      <c r="O448">
        <v>0</v>
      </c>
      <c r="P448">
        <v>1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2.4075000000000002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1959287</v>
      </c>
      <c r="B449">
        <v>1</v>
      </c>
      <c r="C449" t="s">
        <v>76</v>
      </c>
      <c r="D449" t="s">
        <v>89</v>
      </c>
      <c r="E449" t="s">
        <v>166</v>
      </c>
      <c r="F449" t="s">
        <v>1482</v>
      </c>
      <c r="G449" t="s">
        <v>179</v>
      </c>
      <c r="H449" t="s">
        <v>46</v>
      </c>
      <c r="I449" t="s">
        <v>129</v>
      </c>
      <c r="J449" t="s">
        <v>130</v>
      </c>
      <c r="K449" t="s">
        <v>154</v>
      </c>
      <c r="L449" t="s">
        <v>1483</v>
      </c>
      <c r="M449" t="s">
        <v>1484</v>
      </c>
      <c r="N449">
        <v>0.39474888800000002</v>
      </c>
      <c r="O449">
        <v>0</v>
      </c>
      <c r="P449">
        <v>659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260.13951700000001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1959289</v>
      </c>
      <c r="B450">
        <v>1</v>
      </c>
      <c r="C450" t="s">
        <v>76</v>
      </c>
      <c r="D450" t="s">
        <v>99</v>
      </c>
      <c r="E450" t="s">
        <v>161</v>
      </c>
      <c r="F450" t="s">
        <v>1485</v>
      </c>
      <c r="G450" t="s">
        <v>1486</v>
      </c>
      <c r="H450" t="s">
        <v>47</v>
      </c>
      <c r="I450" t="s">
        <v>129</v>
      </c>
      <c r="J450" t="s">
        <v>130</v>
      </c>
      <c r="K450" t="s">
        <v>131</v>
      </c>
      <c r="L450" t="s">
        <v>1487</v>
      </c>
      <c r="M450" t="s">
        <v>1488</v>
      </c>
      <c r="N450">
        <v>0.313611111</v>
      </c>
      <c r="O450">
        <v>0</v>
      </c>
      <c r="P450">
        <v>118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37.006110999999997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1959292</v>
      </c>
      <c r="B451">
        <v>1</v>
      </c>
      <c r="C451" t="s">
        <v>76</v>
      </c>
      <c r="D451" t="s">
        <v>104</v>
      </c>
      <c r="E451" t="s">
        <v>186</v>
      </c>
      <c r="F451" t="s">
        <v>1489</v>
      </c>
      <c r="G451" t="s">
        <v>163</v>
      </c>
      <c r="H451" t="s">
        <v>47</v>
      </c>
      <c r="I451" t="s">
        <v>257</v>
      </c>
      <c r="J451" t="s">
        <v>130</v>
      </c>
      <c r="K451" t="s">
        <v>131</v>
      </c>
      <c r="L451" t="s">
        <v>1490</v>
      </c>
      <c r="M451" t="s">
        <v>1491</v>
      </c>
      <c r="N451">
        <v>1.9722222000000001E-2</v>
      </c>
      <c r="O451">
        <v>0</v>
      </c>
      <c r="P451">
        <v>1</v>
      </c>
      <c r="Q451">
        <v>0</v>
      </c>
      <c r="R451">
        <v>0</v>
      </c>
      <c r="S451">
        <v>13</v>
      </c>
      <c r="T451">
        <v>2168</v>
      </c>
      <c r="U451">
        <v>0</v>
      </c>
      <c r="V451">
        <v>1.9722E-2</v>
      </c>
      <c r="W451">
        <v>0</v>
      </c>
      <c r="X451">
        <v>0</v>
      </c>
      <c r="Y451">
        <v>0.25638899999999998</v>
      </c>
      <c r="Z451">
        <v>42.757776999999997</v>
      </c>
    </row>
    <row r="452" spans="1:26" x14ac:dyDescent="0.25">
      <c r="A452">
        <v>1959293</v>
      </c>
      <c r="B452">
        <v>1</v>
      </c>
      <c r="C452" t="s">
        <v>76</v>
      </c>
      <c r="D452" t="s">
        <v>104</v>
      </c>
      <c r="E452" t="s">
        <v>182</v>
      </c>
      <c r="F452" t="s">
        <v>1492</v>
      </c>
      <c r="G452" t="s">
        <v>904</v>
      </c>
      <c r="H452" t="s">
        <v>46</v>
      </c>
      <c r="I452" t="s">
        <v>129</v>
      </c>
      <c r="J452" t="s">
        <v>130</v>
      </c>
      <c r="K452" t="s">
        <v>131</v>
      </c>
      <c r="L452" t="s">
        <v>1493</v>
      </c>
      <c r="M452" t="s">
        <v>1494</v>
      </c>
      <c r="N452">
        <v>1.2636111109999999</v>
      </c>
      <c r="O452">
        <v>0</v>
      </c>
      <c r="P452">
        <v>0</v>
      </c>
      <c r="Q452">
        <v>0</v>
      </c>
      <c r="R452">
        <v>24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30.326667</v>
      </c>
      <c r="Y452">
        <v>0</v>
      </c>
      <c r="Z452">
        <v>0</v>
      </c>
    </row>
    <row r="453" spans="1:26" x14ac:dyDescent="0.25">
      <c r="A453">
        <v>1959294</v>
      </c>
      <c r="B453">
        <v>1</v>
      </c>
      <c r="C453" t="s">
        <v>76</v>
      </c>
      <c r="D453" t="s">
        <v>80</v>
      </c>
      <c r="E453" t="s">
        <v>161</v>
      </c>
      <c r="F453" t="s">
        <v>1495</v>
      </c>
      <c r="G453" t="s">
        <v>152</v>
      </c>
      <c r="H453" t="s">
        <v>47</v>
      </c>
      <c r="I453" t="s">
        <v>129</v>
      </c>
      <c r="J453" t="s">
        <v>130</v>
      </c>
      <c r="K453" t="s">
        <v>154</v>
      </c>
      <c r="L453" t="s">
        <v>1496</v>
      </c>
      <c r="M453" t="s">
        <v>1497</v>
      </c>
      <c r="N453">
        <v>8.1414721999999995E-2</v>
      </c>
      <c r="O453">
        <v>1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8.1415000000000001E-2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1959295</v>
      </c>
      <c r="B454">
        <v>1</v>
      </c>
      <c r="C454" t="s">
        <v>76</v>
      </c>
      <c r="D454" t="s">
        <v>89</v>
      </c>
      <c r="E454" t="s">
        <v>171</v>
      </c>
      <c r="F454" t="s">
        <v>1498</v>
      </c>
      <c r="G454" t="s">
        <v>163</v>
      </c>
      <c r="H454" t="s">
        <v>47</v>
      </c>
      <c r="I454" t="s">
        <v>129</v>
      </c>
      <c r="J454" t="s">
        <v>130</v>
      </c>
      <c r="K454" t="s">
        <v>131</v>
      </c>
      <c r="L454" t="s">
        <v>1499</v>
      </c>
      <c r="M454" t="s">
        <v>1500</v>
      </c>
      <c r="N454">
        <v>1.1630555549999999</v>
      </c>
      <c r="O454">
        <v>64</v>
      </c>
      <c r="P454">
        <v>262</v>
      </c>
      <c r="Q454">
        <v>0</v>
      </c>
      <c r="R454">
        <v>0</v>
      </c>
      <c r="S454">
        <v>0</v>
      </c>
      <c r="T454">
        <v>0</v>
      </c>
      <c r="U454">
        <v>74.435556000000005</v>
      </c>
      <c r="V454">
        <v>304.72055499999999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1959298</v>
      </c>
      <c r="B455">
        <v>1</v>
      </c>
      <c r="C455" t="s">
        <v>77</v>
      </c>
      <c r="D455" t="s">
        <v>111</v>
      </c>
      <c r="E455" t="s">
        <v>186</v>
      </c>
      <c r="F455" t="s">
        <v>1470</v>
      </c>
      <c r="G455" t="s">
        <v>163</v>
      </c>
      <c r="H455" t="s">
        <v>47</v>
      </c>
      <c r="I455" t="s">
        <v>257</v>
      </c>
      <c r="J455" t="s">
        <v>130</v>
      </c>
      <c r="K455" t="s">
        <v>131</v>
      </c>
      <c r="L455" t="s">
        <v>1501</v>
      </c>
      <c r="M455" t="s">
        <v>1502</v>
      </c>
      <c r="N455">
        <v>1.0555554999999999E-2</v>
      </c>
      <c r="O455">
        <v>0</v>
      </c>
      <c r="P455">
        <v>0</v>
      </c>
      <c r="Q455">
        <v>0</v>
      </c>
      <c r="R455">
        <v>0</v>
      </c>
      <c r="S455">
        <v>12</v>
      </c>
      <c r="T455">
        <v>2406</v>
      </c>
      <c r="U455">
        <v>0</v>
      </c>
      <c r="V455">
        <v>0</v>
      </c>
      <c r="W455">
        <v>0</v>
      </c>
      <c r="X455">
        <v>0</v>
      </c>
      <c r="Y455">
        <v>0.126667</v>
      </c>
      <c r="Z455">
        <v>25.396664999999999</v>
      </c>
    </row>
    <row r="456" spans="1:26" x14ac:dyDescent="0.25">
      <c r="A456">
        <v>1959299</v>
      </c>
      <c r="B456">
        <v>1</v>
      </c>
      <c r="C456" t="s">
        <v>77</v>
      </c>
      <c r="D456" t="s">
        <v>114</v>
      </c>
      <c r="E456" t="s">
        <v>186</v>
      </c>
      <c r="F456" t="s">
        <v>1503</v>
      </c>
      <c r="G456" t="s">
        <v>163</v>
      </c>
      <c r="H456" t="s">
        <v>47</v>
      </c>
      <c r="I456" t="s">
        <v>129</v>
      </c>
      <c r="J456" t="s">
        <v>130</v>
      </c>
      <c r="K456" t="s">
        <v>131</v>
      </c>
      <c r="L456" t="s">
        <v>1504</v>
      </c>
      <c r="M456" t="s">
        <v>1505</v>
      </c>
      <c r="N456">
        <v>5.6666665999999997E-2</v>
      </c>
      <c r="O456">
        <v>0</v>
      </c>
      <c r="P456">
        <v>28</v>
      </c>
      <c r="Q456">
        <v>89</v>
      </c>
      <c r="R456">
        <v>4160</v>
      </c>
      <c r="S456">
        <v>48</v>
      </c>
      <c r="T456">
        <v>2440</v>
      </c>
      <c r="U456">
        <v>0</v>
      </c>
      <c r="V456">
        <v>1.586667</v>
      </c>
      <c r="W456">
        <v>5.0433329999999996</v>
      </c>
      <c r="X456">
        <v>235.73333099999999</v>
      </c>
      <c r="Y456">
        <v>2.72</v>
      </c>
      <c r="Z456">
        <v>138.26666499999999</v>
      </c>
    </row>
    <row r="457" spans="1:26" x14ac:dyDescent="0.25">
      <c r="A457">
        <v>1959300</v>
      </c>
      <c r="B457">
        <v>1</v>
      </c>
      <c r="C457" t="s">
        <v>77</v>
      </c>
      <c r="D457" t="s">
        <v>122</v>
      </c>
      <c r="E457" t="s">
        <v>186</v>
      </c>
      <c r="F457" t="s">
        <v>1506</v>
      </c>
      <c r="G457" t="s">
        <v>163</v>
      </c>
      <c r="H457" t="s">
        <v>47</v>
      </c>
      <c r="I457" t="s">
        <v>129</v>
      </c>
      <c r="J457" t="s">
        <v>130</v>
      </c>
      <c r="K457" t="s">
        <v>131</v>
      </c>
      <c r="L457" t="s">
        <v>1507</v>
      </c>
      <c r="M457" t="s">
        <v>1508</v>
      </c>
      <c r="N457">
        <v>6.3888888000000005E-2</v>
      </c>
      <c r="O457">
        <v>0</v>
      </c>
      <c r="P457">
        <v>0</v>
      </c>
      <c r="Q457">
        <v>0</v>
      </c>
      <c r="R457">
        <v>0</v>
      </c>
      <c r="S457">
        <v>14</v>
      </c>
      <c r="T457">
        <v>288</v>
      </c>
      <c r="U457">
        <v>0</v>
      </c>
      <c r="V457">
        <v>0</v>
      </c>
      <c r="W457">
        <v>0</v>
      </c>
      <c r="X457">
        <v>0</v>
      </c>
      <c r="Y457">
        <v>0.89444400000000002</v>
      </c>
      <c r="Z457">
        <v>18.399999999999999</v>
      </c>
    </row>
    <row r="458" spans="1:26" x14ac:dyDescent="0.25">
      <c r="A458">
        <v>1959301</v>
      </c>
      <c r="B458">
        <v>1</v>
      </c>
      <c r="C458" t="s">
        <v>77</v>
      </c>
      <c r="D458" t="s">
        <v>122</v>
      </c>
      <c r="E458" t="s">
        <v>186</v>
      </c>
      <c r="F458" t="s">
        <v>1509</v>
      </c>
      <c r="G458" t="s">
        <v>163</v>
      </c>
      <c r="H458" t="s">
        <v>47</v>
      </c>
      <c r="I458" t="s">
        <v>257</v>
      </c>
      <c r="J458" t="s">
        <v>130</v>
      </c>
      <c r="K458" t="s">
        <v>131</v>
      </c>
      <c r="L458" t="s">
        <v>1510</v>
      </c>
      <c r="M458" t="s">
        <v>1508</v>
      </c>
      <c r="N458">
        <v>0.05</v>
      </c>
      <c r="O458">
        <v>0</v>
      </c>
      <c r="P458">
        <v>8</v>
      </c>
      <c r="Q458">
        <v>24</v>
      </c>
      <c r="R458">
        <v>1299</v>
      </c>
      <c r="S458">
        <v>36</v>
      </c>
      <c r="T458">
        <v>778</v>
      </c>
      <c r="U458">
        <v>0</v>
      </c>
      <c r="V458">
        <v>0.4</v>
      </c>
      <c r="W458">
        <v>1.2</v>
      </c>
      <c r="X458">
        <v>64.95</v>
      </c>
      <c r="Y458">
        <v>1.8</v>
      </c>
      <c r="Z458">
        <v>38.9</v>
      </c>
    </row>
    <row r="459" spans="1:26" x14ac:dyDescent="0.25">
      <c r="A459">
        <v>1959302</v>
      </c>
      <c r="B459">
        <v>1</v>
      </c>
      <c r="C459" t="s">
        <v>77</v>
      </c>
      <c r="D459" t="s">
        <v>108</v>
      </c>
      <c r="E459" t="s">
        <v>171</v>
      </c>
      <c r="F459" t="s">
        <v>1511</v>
      </c>
      <c r="G459" t="s">
        <v>163</v>
      </c>
      <c r="H459" t="s">
        <v>47</v>
      </c>
      <c r="I459" t="s">
        <v>129</v>
      </c>
      <c r="J459" t="s">
        <v>130</v>
      </c>
      <c r="K459" t="s">
        <v>131</v>
      </c>
      <c r="L459" t="s">
        <v>1512</v>
      </c>
      <c r="M459" t="s">
        <v>1513</v>
      </c>
      <c r="N459">
        <v>0.23138888799999999</v>
      </c>
      <c r="O459">
        <v>124</v>
      </c>
      <c r="P459">
        <v>542</v>
      </c>
      <c r="Q459">
        <v>0</v>
      </c>
      <c r="R459">
        <v>0</v>
      </c>
      <c r="S459">
        <v>0</v>
      </c>
      <c r="T459">
        <v>0</v>
      </c>
      <c r="U459">
        <v>28.692222000000001</v>
      </c>
      <c r="V459">
        <v>125.41277700000001</v>
      </c>
      <c r="W459">
        <v>0</v>
      </c>
      <c r="X459">
        <v>0</v>
      </c>
      <c r="Y459">
        <v>0</v>
      </c>
      <c r="Z459">
        <v>0</v>
      </c>
    </row>
    <row r="460" spans="1:26" x14ac:dyDescent="0.25">
      <c r="A460">
        <v>1959304</v>
      </c>
      <c r="B460">
        <v>1</v>
      </c>
      <c r="C460" t="s">
        <v>76</v>
      </c>
      <c r="D460" t="s">
        <v>90</v>
      </c>
      <c r="E460" t="s">
        <v>166</v>
      </c>
      <c r="F460" t="s">
        <v>1514</v>
      </c>
      <c r="G460" t="s">
        <v>657</v>
      </c>
      <c r="H460" t="s">
        <v>46</v>
      </c>
      <c r="I460" t="s">
        <v>129</v>
      </c>
      <c r="J460" t="s">
        <v>130</v>
      </c>
      <c r="K460" t="s">
        <v>131</v>
      </c>
      <c r="L460" t="s">
        <v>1515</v>
      </c>
      <c r="M460" t="s">
        <v>1516</v>
      </c>
      <c r="N460">
        <v>1.7547222220000001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175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307.07638900000001</v>
      </c>
    </row>
    <row r="461" spans="1:26" x14ac:dyDescent="0.25">
      <c r="A461">
        <v>1959307</v>
      </c>
      <c r="B461">
        <v>1</v>
      </c>
      <c r="C461" t="s">
        <v>76</v>
      </c>
      <c r="D461" t="s">
        <v>78</v>
      </c>
      <c r="E461" t="s">
        <v>182</v>
      </c>
      <c r="F461" t="s">
        <v>1517</v>
      </c>
      <c r="G461" t="s">
        <v>144</v>
      </c>
      <c r="H461" t="s">
        <v>46</v>
      </c>
      <c r="I461" t="s">
        <v>129</v>
      </c>
      <c r="J461" t="s">
        <v>130</v>
      </c>
      <c r="K461" t="s">
        <v>131</v>
      </c>
      <c r="L461" t="s">
        <v>1518</v>
      </c>
      <c r="M461" t="s">
        <v>1519</v>
      </c>
      <c r="N461">
        <v>1.8747222219999999</v>
      </c>
      <c r="O461">
        <v>0</v>
      </c>
      <c r="P461">
        <v>200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374.94444399999998</v>
      </c>
      <c r="W461">
        <v>0</v>
      </c>
      <c r="X461">
        <v>0</v>
      </c>
      <c r="Y461">
        <v>0</v>
      </c>
      <c r="Z461">
        <v>0</v>
      </c>
    </row>
    <row r="462" spans="1:26" x14ac:dyDescent="0.25">
      <c r="A462">
        <v>1959305</v>
      </c>
      <c r="B462">
        <v>1</v>
      </c>
      <c r="C462" t="s">
        <v>77</v>
      </c>
      <c r="D462" t="s">
        <v>111</v>
      </c>
      <c r="E462" t="s">
        <v>186</v>
      </c>
      <c r="F462" t="s">
        <v>1520</v>
      </c>
      <c r="G462" t="s">
        <v>163</v>
      </c>
      <c r="H462" t="s">
        <v>47</v>
      </c>
      <c r="I462" t="s">
        <v>257</v>
      </c>
      <c r="J462" t="s">
        <v>130</v>
      </c>
      <c r="K462" t="s">
        <v>131</v>
      </c>
      <c r="L462" t="s">
        <v>1521</v>
      </c>
      <c r="M462" t="s">
        <v>1522</v>
      </c>
      <c r="N462">
        <v>5.5555550000000002E-3</v>
      </c>
      <c r="O462">
        <v>0</v>
      </c>
      <c r="P462">
        <v>0</v>
      </c>
      <c r="Q462">
        <v>0</v>
      </c>
      <c r="R462">
        <v>0</v>
      </c>
      <c r="S462">
        <v>6</v>
      </c>
      <c r="T462">
        <v>1342</v>
      </c>
      <c r="U462">
        <v>0</v>
      </c>
      <c r="V462">
        <v>0</v>
      </c>
      <c r="W462">
        <v>0</v>
      </c>
      <c r="X462">
        <v>0</v>
      </c>
      <c r="Y462">
        <v>3.3333000000000002E-2</v>
      </c>
      <c r="Z462">
        <v>7.4555550000000004</v>
      </c>
    </row>
    <row r="463" spans="1:26" x14ac:dyDescent="0.25">
      <c r="A463">
        <v>1959306</v>
      </c>
      <c r="B463">
        <v>1</v>
      </c>
      <c r="C463" t="s">
        <v>77</v>
      </c>
      <c r="D463" t="s">
        <v>108</v>
      </c>
      <c r="E463" t="s">
        <v>186</v>
      </c>
      <c r="F463" t="s">
        <v>1523</v>
      </c>
      <c r="G463" t="s">
        <v>163</v>
      </c>
      <c r="H463" t="s">
        <v>47</v>
      </c>
      <c r="I463" t="s">
        <v>257</v>
      </c>
      <c r="J463" t="s">
        <v>130</v>
      </c>
      <c r="K463" t="s">
        <v>131</v>
      </c>
      <c r="L463" t="s">
        <v>1524</v>
      </c>
      <c r="M463" t="s">
        <v>1525</v>
      </c>
      <c r="N463">
        <v>9.4444439999999998E-3</v>
      </c>
      <c r="O463">
        <v>81</v>
      </c>
      <c r="P463">
        <v>789</v>
      </c>
      <c r="Q463">
        <v>0</v>
      </c>
      <c r="R463">
        <v>0</v>
      </c>
      <c r="S463">
        <v>56</v>
      </c>
      <c r="T463">
        <v>1569</v>
      </c>
      <c r="U463">
        <v>0.76500000000000001</v>
      </c>
      <c r="V463">
        <v>7.4516660000000003</v>
      </c>
      <c r="W463">
        <v>0</v>
      </c>
      <c r="X463">
        <v>0</v>
      </c>
      <c r="Y463">
        <v>0.52888900000000005</v>
      </c>
      <c r="Z463">
        <v>14.818333000000001</v>
      </c>
    </row>
    <row r="464" spans="1:26" x14ac:dyDescent="0.25">
      <c r="A464">
        <v>1959308</v>
      </c>
      <c r="B464">
        <v>1</v>
      </c>
      <c r="C464" t="s">
        <v>76</v>
      </c>
      <c r="D464" t="s">
        <v>89</v>
      </c>
      <c r="E464" t="s">
        <v>161</v>
      </c>
      <c r="F464" t="s">
        <v>1526</v>
      </c>
      <c r="G464" t="s">
        <v>341</v>
      </c>
      <c r="H464" t="s">
        <v>47</v>
      </c>
      <c r="I464" t="s">
        <v>129</v>
      </c>
      <c r="J464" t="s">
        <v>130</v>
      </c>
      <c r="K464" t="s">
        <v>131</v>
      </c>
      <c r="L464" t="s">
        <v>1527</v>
      </c>
      <c r="M464" t="s">
        <v>1528</v>
      </c>
      <c r="N464">
        <v>2.5647222219999999</v>
      </c>
      <c r="O464">
        <v>0</v>
      </c>
      <c r="P464">
        <v>245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628.356944</v>
      </c>
      <c r="W464">
        <v>0</v>
      </c>
      <c r="X464">
        <v>0</v>
      </c>
      <c r="Y464">
        <v>0</v>
      </c>
      <c r="Z464">
        <v>0</v>
      </c>
    </row>
    <row r="465" spans="1:26" x14ac:dyDescent="0.25">
      <c r="A465">
        <v>1959310</v>
      </c>
      <c r="B465">
        <v>1</v>
      </c>
      <c r="C465" t="s">
        <v>76</v>
      </c>
      <c r="D465" t="s">
        <v>104</v>
      </c>
      <c r="E465" t="s">
        <v>182</v>
      </c>
      <c r="F465" t="s">
        <v>1529</v>
      </c>
      <c r="G465" t="s">
        <v>144</v>
      </c>
      <c r="H465" t="s">
        <v>46</v>
      </c>
      <c r="I465" t="s">
        <v>129</v>
      </c>
      <c r="J465" t="s">
        <v>130</v>
      </c>
      <c r="K465" t="s">
        <v>131</v>
      </c>
      <c r="L465" t="s">
        <v>1530</v>
      </c>
      <c r="M465" t="s">
        <v>1531</v>
      </c>
      <c r="N465">
        <v>1.2055555549999999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8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9.644444</v>
      </c>
    </row>
    <row r="466" spans="1:26" x14ac:dyDescent="0.25">
      <c r="A466">
        <v>1959312</v>
      </c>
      <c r="B466">
        <v>1</v>
      </c>
      <c r="C466" t="s">
        <v>76</v>
      </c>
      <c r="D466" t="s">
        <v>104</v>
      </c>
      <c r="E466" t="s">
        <v>166</v>
      </c>
      <c r="F466" t="s">
        <v>1532</v>
      </c>
      <c r="G466" t="s">
        <v>657</v>
      </c>
      <c r="H466" t="s">
        <v>46</v>
      </c>
      <c r="I466" t="s">
        <v>129</v>
      </c>
      <c r="J466" t="s">
        <v>130</v>
      </c>
      <c r="K466" t="s">
        <v>131</v>
      </c>
      <c r="L466" t="s">
        <v>1533</v>
      </c>
      <c r="M466" t="s">
        <v>1534</v>
      </c>
      <c r="N466">
        <v>3.3141666660000002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28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92.796666999999999</v>
      </c>
    </row>
    <row r="467" spans="1:26" x14ac:dyDescent="0.25">
      <c r="A467">
        <v>1959315</v>
      </c>
      <c r="B467">
        <v>1</v>
      </c>
      <c r="C467" t="s">
        <v>76</v>
      </c>
      <c r="D467" t="s">
        <v>102</v>
      </c>
      <c r="E467" t="s">
        <v>182</v>
      </c>
      <c r="F467" t="s">
        <v>781</v>
      </c>
      <c r="G467" t="s">
        <v>144</v>
      </c>
      <c r="H467" t="s">
        <v>46</v>
      </c>
      <c r="I467" t="s">
        <v>129</v>
      </c>
      <c r="J467" t="s">
        <v>130</v>
      </c>
      <c r="K467" t="s">
        <v>131</v>
      </c>
      <c r="L467" t="s">
        <v>1535</v>
      </c>
      <c r="M467" t="s">
        <v>1536</v>
      </c>
      <c r="N467">
        <v>2.8019444440000001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27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75.652500000000003</v>
      </c>
    </row>
    <row r="468" spans="1:26" x14ac:dyDescent="0.25">
      <c r="A468">
        <v>1959316</v>
      </c>
      <c r="B468">
        <v>1</v>
      </c>
      <c r="C468" t="s">
        <v>76</v>
      </c>
      <c r="D468" t="s">
        <v>84</v>
      </c>
      <c r="E468" t="s">
        <v>182</v>
      </c>
      <c r="F468" t="s">
        <v>1537</v>
      </c>
      <c r="G468" t="s">
        <v>144</v>
      </c>
      <c r="H468" t="s">
        <v>46</v>
      </c>
      <c r="I468" t="s">
        <v>129</v>
      </c>
      <c r="J468" t="s">
        <v>130</v>
      </c>
      <c r="K468" t="s">
        <v>131</v>
      </c>
      <c r="L468" t="s">
        <v>1538</v>
      </c>
      <c r="M468" t="s">
        <v>1539</v>
      </c>
      <c r="N468">
        <v>1.2408333330000001</v>
      </c>
      <c r="O468">
        <v>0</v>
      </c>
      <c r="P468">
        <v>1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1.2408330000000001</v>
      </c>
      <c r="W468">
        <v>0</v>
      </c>
      <c r="X468">
        <v>0</v>
      </c>
      <c r="Y468">
        <v>0</v>
      </c>
      <c r="Z468">
        <v>0</v>
      </c>
    </row>
    <row r="469" spans="1:26" x14ac:dyDescent="0.25">
      <c r="A469">
        <v>1959321</v>
      </c>
      <c r="B469">
        <v>1</v>
      </c>
      <c r="C469" t="s">
        <v>77</v>
      </c>
      <c r="D469" t="s">
        <v>116</v>
      </c>
      <c r="E469" t="s">
        <v>171</v>
      </c>
      <c r="F469" t="s">
        <v>1540</v>
      </c>
      <c r="G469" t="s">
        <v>163</v>
      </c>
      <c r="H469" t="s">
        <v>47</v>
      </c>
      <c r="I469" t="s">
        <v>129</v>
      </c>
      <c r="J469" t="s">
        <v>130</v>
      </c>
      <c r="K469" t="s">
        <v>131</v>
      </c>
      <c r="L469" t="s">
        <v>1541</v>
      </c>
      <c r="M469" t="s">
        <v>1542</v>
      </c>
      <c r="N469">
        <v>1.8049999999999999</v>
      </c>
      <c r="O469">
        <v>6</v>
      </c>
      <c r="P469">
        <v>556</v>
      </c>
      <c r="Q469">
        <v>0</v>
      </c>
      <c r="R469">
        <v>0</v>
      </c>
      <c r="S469">
        <v>0</v>
      </c>
      <c r="T469">
        <v>0</v>
      </c>
      <c r="U469">
        <v>10.83</v>
      </c>
      <c r="V469">
        <v>1003.58</v>
      </c>
      <c r="W469">
        <v>0</v>
      </c>
      <c r="X469">
        <v>0</v>
      </c>
      <c r="Y469">
        <v>0</v>
      </c>
      <c r="Z469">
        <v>0</v>
      </c>
    </row>
    <row r="470" spans="1:26" x14ac:dyDescent="0.25">
      <c r="A470">
        <v>1959317</v>
      </c>
      <c r="B470">
        <v>1</v>
      </c>
      <c r="C470" t="s">
        <v>76</v>
      </c>
      <c r="D470" t="s">
        <v>99</v>
      </c>
      <c r="E470" t="s">
        <v>171</v>
      </c>
      <c r="F470" t="s">
        <v>1543</v>
      </c>
      <c r="G470" t="s">
        <v>163</v>
      </c>
      <c r="H470" t="s">
        <v>47</v>
      </c>
      <c r="I470" t="s">
        <v>129</v>
      </c>
      <c r="J470" t="s">
        <v>130</v>
      </c>
      <c r="K470" t="s">
        <v>131</v>
      </c>
      <c r="L470" t="s">
        <v>1544</v>
      </c>
      <c r="M470" t="s">
        <v>1545</v>
      </c>
      <c r="N470">
        <v>5.6666665999999997E-2</v>
      </c>
      <c r="O470">
        <v>12</v>
      </c>
      <c r="P470">
        <v>686</v>
      </c>
      <c r="Q470">
        <v>0</v>
      </c>
      <c r="R470">
        <v>0</v>
      </c>
      <c r="S470">
        <v>0</v>
      </c>
      <c r="T470">
        <v>0</v>
      </c>
      <c r="U470">
        <v>0.68</v>
      </c>
      <c r="V470">
        <v>38.873333000000002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1959318</v>
      </c>
      <c r="B471">
        <v>1</v>
      </c>
      <c r="C471" t="s">
        <v>76</v>
      </c>
      <c r="D471" t="s">
        <v>99</v>
      </c>
      <c r="E471" t="s">
        <v>150</v>
      </c>
      <c r="F471" t="s">
        <v>1546</v>
      </c>
      <c r="G471" t="s">
        <v>163</v>
      </c>
      <c r="H471" t="s">
        <v>47</v>
      </c>
      <c r="I471" t="s">
        <v>257</v>
      </c>
      <c r="J471" t="s">
        <v>130</v>
      </c>
      <c r="K471" t="s">
        <v>131</v>
      </c>
      <c r="L471" t="s">
        <v>1547</v>
      </c>
      <c r="M471" t="s">
        <v>1548</v>
      </c>
      <c r="N471">
        <v>3.2972222000000002E-2</v>
      </c>
      <c r="O471">
        <v>9</v>
      </c>
      <c r="P471">
        <v>1</v>
      </c>
      <c r="Q471">
        <v>0</v>
      </c>
      <c r="R471">
        <v>0</v>
      </c>
      <c r="S471">
        <v>0</v>
      </c>
      <c r="T471">
        <v>0</v>
      </c>
      <c r="U471">
        <v>0.29675000000000001</v>
      </c>
      <c r="V471">
        <v>3.2972000000000001E-2</v>
      </c>
      <c r="W471">
        <v>0</v>
      </c>
      <c r="X471">
        <v>0</v>
      </c>
      <c r="Y471">
        <v>0</v>
      </c>
      <c r="Z471">
        <v>0</v>
      </c>
    </row>
    <row r="472" spans="1:26" x14ac:dyDescent="0.25">
      <c r="A472">
        <v>1959322</v>
      </c>
      <c r="B472">
        <v>1</v>
      </c>
      <c r="C472" t="s">
        <v>76</v>
      </c>
      <c r="D472" t="s">
        <v>92</v>
      </c>
      <c r="E472" t="s">
        <v>134</v>
      </c>
      <c r="F472" t="s">
        <v>1549</v>
      </c>
      <c r="G472" t="s">
        <v>136</v>
      </c>
      <c r="H472" t="s">
        <v>46</v>
      </c>
      <c r="I472" t="s">
        <v>129</v>
      </c>
      <c r="J472" t="s">
        <v>130</v>
      </c>
      <c r="K472" t="s">
        <v>131</v>
      </c>
      <c r="L472" t="s">
        <v>1550</v>
      </c>
      <c r="M472" t="s">
        <v>1551</v>
      </c>
      <c r="N472">
        <v>2.0038888880000001</v>
      </c>
      <c r="O472">
        <v>0</v>
      </c>
      <c r="P472">
        <v>0</v>
      </c>
      <c r="Q472">
        <v>0</v>
      </c>
      <c r="R472">
        <v>1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2.003889</v>
      </c>
      <c r="Y472">
        <v>0</v>
      </c>
      <c r="Z472">
        <v>0</v>
      </c>
    </row>
    <row r="473" spans="1:26" x14ac:dyDescent="0.25">
      <c r="A473">
        <v>1959323</v>
      </c>
      <c r="B473">
        <v>1</v>
      </c>
      <c r="C473" t="s">
        <v>77</v>
      </c>
      <c r="D473" t="s">
        <v>124</v>
      </c>
      <c r="E473" t="s">
        <v>161</v>
      </c>
      <c r="F473" t="s">
        <v>1552</v>
      </c>
      <c r="G473" t="s">
        <v>163</v>
      </c>
      <c r="H473" t="s">
        <v>47</v>
      </c>
      <c r="I473" t="s">
        <v>129</v>
      </c>
      <c r="J473" t="s">
        <v>130</v>
      </c>
      <c r="K473" t="s">
        <v>131</v>
      </c>
      <c r="L473" t="s">
        <v>1553</v>
      </c>
      <c r="M473" t="s">
        <v>1554</v>
      </c>
      <c r="N473">
        <v>1.5791666660000001</v>
      </c>
      <c r="O473">
        <v>4</v>
      </c>
      <c r="P473">
        <v>9</v>
      </c>
      <c r="Q473">
        <v>0</v>
      </c>
      <c r="R473">
        <v>0</v>
      </c>
      <c r="S473">
        <v>0</v>
      </c>
      <c r="T473">
        <v>0</v>
      </c>
      <c r="U473">
        <v>6.3166669999999998</v>
      </c>
      <c r="V473">
        <v>14.2125</v>
      </c>
      <c r="W473">
        <v>0</v>
      </c>
      <c r="X473">
        <v>0</v>
      </c>
      <c r="Y473">
        <v>0</v>
      </c>
      <c r="Z473">
        <v>0</v>
      </c>
    </row>
    <row r="474" spans="1:26" x14ac:dyDescent="0.25">
      <c r="A474">
        <v>1959325</v>
      </c>
      <c r="B474">
        <v>1</v>
      </c>
      <c r="C474" t="s">
        <v>76</v>
      </c>
      <c r="D474" t="s">
        <v>91</v>
      </c>
      <c r="E474" t="s">
        <v>171</v>
      </c>
      <c r="F474" t="s">
        <v>1555</v>
      </c>
      <c r="G474" t="s">
        <v>163</v>
      </c>
      <c r="H474" t="s">
        <v>47</v>
      </c>
      <c r="I474" t="s">
        <v>257</v>
      </c>
      <c r="J474" t="s">
        <v>130</v>
      </c>
      <c r="K474" t="s">
        <v>131</v>
      </c>
      <c r="L474" t="s">
        <v>1556</v>
      </c>
      <c r="M474" t="s">
        <v>1557</v>
      </c>
      <c r="N474">
        <v>3.8888888000000003E-2</v>
      </c>
      <c r="O474">
        <v>1</v>
      </c>
      <c r="P474">
        <v>2005</v>
      </c>
      <c r="Q474">
        <v>0</v>
      </c>
      <c r="R474">
        <v>0</v>
      </c>
      <c r="S474">
        <v>0</v>
      </c>
      <c r="T474">
        <v>0</v>
      </c>
      <c r="U474">
        <v>3.8889E-2</v>
      </c>
      <c r="V474">
        <v>77.972219999999993</v>
      </c>
      <c r="W474">
        <v>0</v>
      </c>
      <c r="X474">
        <v>0</v>
      </c>
      <c r="Y474">
        <v>0</v>
      </c>
      <c r="Z474">
        <v>0</v>
      </c>
    </row>
    <row r="475" spans="1:26" x14ac:dyDescent="0.25">
      <c r="A475">
        <v>1959326</v>
      </c>
      <c r="B475">
        <v>1</v>
      </c>
      <c r="C475" t="s">
        <v>76</v>
      </c>
      <c r="D475" t="s">
        <v>104</v>
      </c>
      <c r="E475" t="s">
        <v>166</v>
      </c>
      <c r="F475" t="s">
        <v>1558</v>
      </c>
      <c r="G475" t="s">
        <v>657</v>
      </c>
      <c r="H475" t="s">
        <v>46</v>
      </c>
      <c r="I475" t="s">
        <v>129</v>
      </c>
      <c r="J475" t="s">
        <v>130</v>
      </c>
      <c r="K475" t="s">
        <v>131</v>
      </c>
      <c r="L475" t="s">
        <v>1559</v>
      </c>
      <c r="M475" t="s">
        <v>1560</v>
      </c>
      <c r="N475">
        <v>1.5038888880000001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23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34.589444</v>
      </c>
    </row>
    <row r="476" spans="1:26" x14ac:dyDescent="0.25">
      <c r="A476">
        <v>1959327</v>
      </c>
      <c r="B476">
        <v>1</v>
      </c>
      <c r="C476" t="s">
        <v>77</v>
      </c>
      <c r="D476" t="s">
        <v>118</v>
      </c>
      <c r="E476" t="s">
        <v>171</v>
      </c>
      <c r="F476" t="s">
        <v>1561</v>
      </c>
      <c r="G476" t="s">
        <v>163</v>
      </c>
      <c r="H476" t="s">
        <v>47</v>
      </c>
      <c r="I476" t="s">
        <v>129</v>
      </c>
      <c r="J476" t="s">
        <v>130</v>
      </c>
      <c r="K476" t="s">
        <v>131</v>
      </c>
      <c r="L476" t="s">
        <v>1562</v>
      </c>
      <c r="M476" t="s">
        <v>1563</v>
      </c>
      <c r="N476">
        <v>0.28555555500000002</v>
      </c>
      <c r="O476">
        <v>1</v>
      </c>
      <c r="P476">
        <v>4591</v>
      </c>
      <c r="Q476">
        <v>0</v>
      </c>
      <c r="R476">
        <v>0</v>
      </c>
      <c r="S476">
        <v>0</v>
      </c>
      <c r="T476">
        <v>0</v>
      </c>
      <c r="U476">
        <v>0.28555599999999998</v>
      </c>
      <c r="V476">
        <v>1310.985553</v>
      </c>
      <c r="W476">
        <v>0</v>
      </c>
      <c r="X476">
        <v>0</v>
      </c>
      <c r="Y476">
        <v>0</v>
      </c>
      <c r="Z476">
        <v>0</v>
      </c>
    </row>
    <row r="477" spans="1:26" x14ac:dyDescent="0.25">
      <c r="A477">
        <v>1959332</v>
      </c>
      <c r="B477">
        <v>1</v>
      </c>
      <c r="C477" t="s">
        <v>77</v>
      </c>
      <c r="D477" t="s">
        <v>116</v>
      </c>
      <c r="E477" t="s">
        <v>186</v>
      </c>
      <c r="F477" t="s">
        <v>1564</v>
      </c>
      <c r="G477" t="s">
        <v>163</v>
      </c>
      <c r="H477" t="s">
        <v>47</v>
      </c>
      <c r="I477" t="s">
        <v>129</v>
      </c>
      <c r="J477" t="s">
        <v>130</v>
      </c>
      <c r="K477" t="s">
        <v>131</v>
      </c>
      <c r="L477" t="s">
        <v>1565</v>
      </c>
      <c r="M477" t="s">
        <v>1566</v>
      </c>
      <c r="N477">
        <v>1.8663888879999999</v>
      </c>
      <c r="O477">
        <v>1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1.8663890000000001</v>
      </c>
      <c r="V477">
        <v>0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v>1959330</v>
      </c>
      <c r="B478">
        <v>1</v>
      </c>
      <c r="C478" t="s">
        <v>76</v>
      </c>
      <c r="D478" t="s">
        <v>104</v>
      </c>
      <c r="E478" t="s">
        <v>182</v>
      </c>
      <c r="F478" t="s">
        <v>1567</v>
      </c>
      <c r="G478" t="s">
        <v>524</v>
      </c>
      <c r="H478" t="s">
        <v>46</v>
      </c>
      <c r="I478" t="s">
        <v>129</v>
      </c>
      <c r="J478" t="s">
        <v>130</v>
      </c>
      <c r="K478" t="s">
        <v>131</v>
      </c>
      <c r="L478" t="s">
        <v>1568</v>
      </c>
      <c r="M478" t="s">
        <v>1569</v>
      </c>
      <c r="N478">
        <v>3.1402777770000001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35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109.909722</v>
      </c>
    </row>
    <row r="479" spans="1:26" x14ac:dyDescent="0.25">
      <c r="A479">
        <v>1959333</v>
      </c>
      <c r="B479">
        <v>1</v>
      </c>
      <c r="C479" t="s">
        <v>76</v>
      </c>
      <c r="D479" t="s">
        <v>91</v>
      </c>
      <c r="E479" t="s">
        <v>161</v>
      </c>
      <c r="F479" t="s">
        <v>1570</v>
      </c>
      <c r="G479" t="s">
        <v>341</v>
      </c>
      <c r="H479" t="s">
        <v>47</v>
      </c>
      <c r="I479" t="s">
        <v>129</v>
      </c>
      <c r="J479" t="s">
        <v>130</v>
      </c>
      <c r="K479" t="s">
        <v>131</v>
      </c>
      <c r="L479" t="s">
        <v>1571</v>
      </c>
      <c r="M479" t="s">
        <v>1572</v>
      </c>
      <c r="N479">
        <v>1.973055555</v>
      </c>
      <c r="O479">
        <v>0</v>
      </c>
      <c r="P479">
        <v>645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1272.6208329999999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1959354</v>
      </c>
      <c r="B480">
        <v>1</v>
      </c>
      <c r="C480" t="s">
        <v>77</v>
      </c>
      <c r="D480" t="s">
        <v>123</v>
      </c>
      <c r="E480" t="s">
        <v>186</v>
      </c>
      <c r="F480" t="s">
        <v>1099</v>
      </c>
      <c r="G480" t="s">
        <v>163</v>
      </c>
      <c r="H480" t="s">
        <v>47</v>
      </c>
      <c r="I480" t="s">
        <v>129</v>
      </c>
      <c r="J480" t="s">
        <v>130</v>
      </c>
      <c r="K480" t="s">
        <v>131</v>
      </c>
      <c r="L480" t="s">
        <v>1573</v>
      </c>
      <c r="M480" t="s">
        <v>1574</v>
      </c>
      <c r="N480">
        <v>1.9722222220000001</v>
      </c>
      <c r="O480">
        <v>82</v>
      </c>
      <c r="P480">
        <v>131</v>
      </c>
      <c r="Q480">
        <v>0</v>
      </c>
      <c r="R480">
        <v>0</v>
      </c>
      <c r="S480">
        <v>0</v>
      </c>
      <c r="T480">
        <v>0</v>
      </c>
      <c r="U480">
        <v>161.72222199999999</v>
      </c>
      <c r="V480">
        <v>258.36111099999999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1959336</v>
      </c>
      <c r="B481">
        <v>1</v>
      </c>
      <c r="C481" t="s">
        <v>76</v>
      </c>
      <c r="D481" t="s">
        <v>90</v>
      </c>
      <c r="E481" t="s">
        <v>134</v>
      </c>
      <c r="F481" t="s">
        <v>1575</v>
      </c>
      <c r="G481" t="s">
        <v>238</v>
      </c>
      <c r="H481" t="s">
        <v>46</v>
      </c>
      <c r="I481" t="s">
        <v>129</v>
      </c>
      <c r="J481" t="s">
        <v>130</v>
      </c>
      <c r="K481" t="s">
        <v>131</v>
      </c>
      <c r="L481" t="s">
        <v>1576</v>
      </c>
      <c r="M481" t="s">
        <v>1577</v>
      </c>
      <c r="N481">
        <v>0.64027777699999999</v>
      </c>
      <c r="O481">
        <v>0</v>
      </c>
      <c r="P481">
        <v>40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25.611111000000001</v>
      </c>
      <c r="W481">
        <v>0</v>
      </c>
      <c r="X481">
        <v>0</v>
      </c>
      <c r="Y481">
        <v>0</v>
      </c>
      <c r="Z481">
        <v>0</v>
      </c>
    </row>
    <row r="482" spans="1:26" x14ac:dyDescent="0.25">
      <c r="A482">
        <v>1959338</v>
      </c>
      <c r="B482">
        <v>1</v>
      </c>
      <c r="C482" t="s">
        <v>76</v>
      </c>
      <c r="D482" t="s">
        <v>96</v>
      </c>
      <c r="E482" t="s">
        <v>161</v>
      </c>
      <c r="F482" t="s">
        <v>1578</v>
      </c>
      <c r="G482" t="s">
        <v>341</v>
      </c>
      <c r="H482" t="s">
        <v>47</v>
      </c>
      <c r="I482" t="s">
        <v>129</v>
      </c>
      <c r="J482" t="s">
        <v>130</v>
      </c>
      <c r="K482" t="s">
        <v>131</v>
      </c>
      <c r="L482" t="s">
        <v>1579</v>
      </c>
      <c r="M482" t="s">
        <v>1580</v>
      </c>
      <c r="N482">
        <v>7.4105555550000002</v>
      </c>
      <c r="O482">
        <v>0</v>
      </c>
      <c r="P482">
        <v>481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3564.477222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1959335</v>
      </c>
      <c r="B483">
        <v>1</v>
      </c>
      <c r="C483" t="s">
        <v>77</v>
      </c>
      <c r="D483" t="s">
        <v>114</v>
      </c>
      <c r="E483" t="s">
        <v>161</v>
      </c>
      <c r="F483" t="s">
        <v>1581</v>
      </c>
      <c r="G483" t="s">
        <v>163</v>
      </c>
      <c r="H483" t="s">
        <v>47</v>
      </c>
      <c r="I483" t="s">
        <v>257</v>
      </c>
      <c r="J483" t="s">
        <v>130</v>
      </c>
      <c r="K483" t="s">
        <v>131</v>
      </c>
      <c r="L483" t="s">
        <v>1582</v>
      </c>
      <c r="M483" t="s">
        <v>1583</v>
      </c>
      <c r="N483">
        <v>1.3888888E-2</v>
      </c>
      <c r="O483">
        <v>17</v>
      </c>
      <c r="P483">
        <v>7</v>
      </c>
      <c r="Q483">
        <v>0</v>
      </c>
      <c r="R483">
        <v>0</v>
      </c>
      <c r="S483">
        <v>62</v>
      </c>
      <c r="T483">
        <v>330</v>
      </c>
      <c r="U483">
        <v>0.23611099999999999</v>
      </c>
      <c r="V483">
        <v>9.7222000000000003E-2</v>
      </c>
      <c r="W483">
        <v>0</v>
      </c>
      <c r="X483">
        <v>0</v>
      </c>
      <c r="Y483">
        <v>0.86111099999999996</v>
      </c>
      <c r="Z483">
        <v>4.5833329999999997</v>
      </c>
    </row>
    <row r="484" spans="1:26" x14ac:dyDescent="0.25">
      <c r="A484">
        <v>1959342</v>
      </c>
      <c r="B484">
        <v>1</v>
      </c>
      <c r="C484" t="s">
        <v>76</v>
      </c>
      <c r="D484" t="s">
        <v>89</v>
      </c>
      <c r="E484" t="s">
        <v>182</v>
      </c>
      <c r="F484" t="s">
        <v>1584</v>
      </c>
      <c r="G484" t="s">
        <v>294</v>
      </c>
      <c r="H484" t="s">
        <v>46</v>
      </c>
      <c r="I484" t="s">
        <v>129</v>
      </c>
      <c r="J484" t="s">
        <v>130</v>
      </c>
      <c r="K484" t="s">
        <v>131</v>
      </c>
      <c r="L484" t="s">
        <v>1585</v>
      </c>
      <c r="M484" t="s">
        <v>1586</v>
      </c>
      <c r="N484">
        <v>3.3955555550000001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44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149.40444400000001</v>
      </c>
    </row>
    <row r="485" spans="1:26" x14ac:dyDescent="0.25">
      <c r="A485">
        <v>1959341</v>
      </c>
      <c r="B485">
        <v>1</v>
      </c>
      <c r="C485" t="s">
        <v>77</v>
      </c>
      <c r="D485" t="s">
        <v>118</v>
      </c>
      <c r="E485" t="s">
        <v>171</v>
      </c>
      <c r="F485" t="s">
        <v>1587</v>
      </c>
      <c r="G485" t="s">
        <v>152</v>
      </c>
      <c r="H485" t="s">
        <v>47</v>
      </c>
      <c r="I485" t="s">
        <v>129</v>
      </c>
      <c r="J485" t="s">
        <v>130</v>
      </c>
      <c r="K485" t="s">
        <v>154</v>
      </c>
      <c r="L485" t="s">
        <v>1588</v>
      </c>
      <c r="M485" t="s">
        <v>1589</v>
      </c>
      <c r="N485">
        <v>0.53164055499999996</v>
      </c>
      <c r="O485">
        <v>0</v>
      </c>
      <c r="P485">
        <v>2897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1540.1626879999999</v>
      </c>
      <c r="W485">
        <v>0</v>
      </c>
      <c r="X485">
        <v>0</v>
      </c>
      <c r="Y485">
        <v>0</v>
      </c>
      <c r="Z485">
        <v>0</v>
      </c>
    </row>
    <row r="486" spans="1:26" x14ac:dyDescent="0.25">
      <c r="A486">
        <v>1959356</v>
      </c>
      <c r="B486">
        <v>1</v>
      </c>
      <c r="C486" t="s">
        <v>76</v>
      </c>
      <c r="D486" t="s">
        <v>99</v>
      </c>
      <c r="E486" t="s">
        <v>171</v>
      </c>
      <c r="F486" t="s">
        <v>1590</v>
      </c>
      <c r="G486" t="s">
        <v>163</v>
      </c>
      <c r="H486" t="s">
        <v>47</v>
      </c>
      <c r="I486" t="s">
        <v>129</v>
      </c>
      <c r="J486" t="s">
        <v>130</v>
      </c>
      <c r="K486" t="s">
        <v>131</v>
      </c>
      <c r="L486" t="s">
        <v>1591</v>
      </c>
      <c r="M486" t="s">
        <v>1592</v>
      </c>
      <c r="N486">
        <v>0.64472222199999996</v>
      </c>
      <c r="O486">
        <v>19</v>
      </c>
      <c r="P486">
        <v>3</v>
      </c>
      <c r="Q486">
        <v>0</v>
      </c>
      <c r="R486">
        <v>0</v>
      </c>
      <c r="S486">
        <v>0</v>
      </c>
      <c r="T486">
        <v>0</v>
      </c>
      <c r="U486">
        <v>12.249722</v>
      </c>
      <c r="V486">
        <v>1.934167</v>
      </c>
      <c r="W486">
        <v>0</v>
      </c>
      <c r="X486">
        <v>0</v>
      </c>
      <c r="Y486">
        <v>0</v>
      </c>
      <c r="Z486">
        <v>0</v>
      </c>
    </row>
    <row r="487" spans="1:26" x14ac:dyDescent="0.25">
      <c r="A487">
        <v>1959344</v>
      </c>
      <c r="B487">
        <v>1</v>
      </c>
      <c r="C487" t="s">
        <v>77</v>
      </c>
      <c r="D487" t="s">
        <v>117</v>
      </c>
      <c r="E487" t="s">
        <v>134</v>
      </c>
      <c r="F487" t="s">
        <v>1593</v>
      </c>
      <c r="G487" t="s">
        <v>136</v>
      </c>
      <c r="H487" t="s">
        <v>46</v>
      </c>
      <c r="I487" t="s">
        <v>129</v>
      </c>
      <c r="J487" t="s">
        <v>130</v>
      </c>
      <c r="K487" t="s">
        <v>131</v>
      </c>
      <c r="L487" t="s">
        <v>1594</v>
      </c>
      <c r="M487" t="s">
        <v>1595</v>
      </c>
      <c r="N487">
        <v>0.96861111099999997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1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0.968611</v>
      </c>
    </row>
    <row r="488" spans="1:26" x14ac:dyDescent="0.25">
      <c r="A488">
        <v>1959347</v>
      </c>
      <c r="B488">
        <v>1</v>
      </c>
      <c r="C488" t="s">
        <v>76</v>
      </c>
      <c r="D488" t="s">
        <v>101</v>
      </c>
      <c r="E488" t="s">
        <v>161</v>
      </c>
      <c r="F488" t="s">
        <v>1596</v>
      </c>
      <c r="G488" t="s">
        <v>341</v>
      </c>
      <c r="H488" t="s">
        <v>47</v>
      </c>
      <c r="I488" t="s">
        <v>129</v>
      </c>
      <c r="J488" t="s">
        <v>130</v>
      </c>
      <c r="K488" t="s">
        <v>131</v>
      </c>
      <c r="L488" t="s">
        <v>1597</v>
      </c>
      <c r="M488" t="s">
        <v>1598</v>
      </c>
      <c r="N488">
        <v>1.167777777</v>
      </c>
      <c r="O488">
        <v>13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15.181111</v>
      </c>
      <c r="V488">
        <v>0</v>
      </c>
      <c r="W488">
        <v>0</v>
      </c>
      <c r="X488">
        <v>0</v>
      </c>
      <c r="Y488">
        <v>0</v>
      </c>
      <c r="Z488">
        <v>0</v>
      </c>
    </row>
    <row r="489" spans="1:26" x14ac:dyDescent="0.25">
      <c r="A489">
        <v>1959351</v>
      </c>
      <c r="B489">
        <v>1</v>
      </c>
      <c r="C489" t="s">
        <v>77</v>
      </c>
      <c r="D489" t="s">
        <v>123</v>
      </c>
      <c r="E489" t="s">
        <v>126</v>
      </c>
      <c r="F489" t="s">
        <v>1599</v>
      </c>
      <c r="G489" t="s">
        <v>452</v>
      </c>
      <c r="H489" t="s">
        <v>46</v>
      </c>
      <c r="I489" t="s">
        <v>129</v>
      </c>
      <c r="J489" t="s">
        <v>130</v>
      </c>
      <c r="K489" t="s">
        <v>131</v>
      </c>
      <c r="L489" t="s">
        <v>1600</v>
      </c>
      <c r="M489" t="s">
        <v>1601</v>
      </c>
      <c r="N489">
        <v>1.019722222</v>
      </c>
      <c r="O489">
        <v>0</v>
      </c>
      <c r="P489">
        <v>245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249.83194399999999</v>
      </c>
      <c r="W489">
        <v>0</v>
      </c>
      <c r="X489">
        <v>0</v>
      </c>
      <c r="Y489">
        <v>0</v>
      </c>
      <c r="Z489">
        <v>0</v>
      </c>
    </row>
    <row r="490" spans="1:26" x14ac:dyDescent="0.25">
      <c r="A490">
        <v>1959357</v>
      </c>
      <c r="B490">
        <v>1</v>
      </c>
      <c r="C490" t="s">
        <v>77</v>
      </c>
      <c r="D490" t="s">
        <v>114</v>
      </c>
      <c r="E490" t="s">
        <v>182</v>
      </c>
      <c r="F490" t="s">
        <v>1602</v>
      </c>
      <c r="G490" t="s">
        <v>144</v>
      </c>
      <c r="H490" t="s">
        <v>46</v>
      </c>
      <c r="I490" t="s">
        <v>129</v>
      </c>
      <c r="J490" t="s">
        <v>130</v>
      </c>
      <c r="K490" t="s">
        <v>131</v>
      </c>
      <c r="L490" t="s">
        <v>1603</v>
      </c>
      <c r="M490" t="s">
        <v>1604</v>
      </c>
      <c r="N490">
        <v>1.8419444439999999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13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23.945277999999998</v>
      </c>
    </row>
    <row r="491" spans="1:26" x14ac:dyDescent="0.25">
      <c r="A491">
        <v>1959352</v>
      </c>
      <c r="B491">
        <v>1</v>
      </c>
      <c r="C491" t="s">
        <v>76</v>
      </c>
      <c r="D491" t="s">
        <v>79</v>
      </c>
      <c r="E491" t="s">
        <v>182</v>
      </c>
      <c r="F491" t="s">
        <v>1605</v>
      </c>
      <c r="G491" t="s">
        <v>168</v>
      </c>
      <c r="H491" t="s">
        <v>46</v>
      </c>
      <c r="I491" t="s">
        <v>129</v>
      </c>
      <c r="J491" t="s">
        <v>130</v>
      </c>
      <c r="K491" t="s">
        <v>154</v>
      </c>
      <c r="L491" t="s">
        <v>1606</v>
      </c>
      <c r="M491" t="s">
        <v>1607</v>
      </c>
      <c r="N491">
        <v>8.1539972219999992</v>
      </c>
      <c r="O491">
        <v>0</v>
      </c>
      <c r="P491">
        <v>62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505.54782799999998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1959358</v>
      </c>
      <c r="B492">
        <v>1</v>
      </c>
      <c r="C492" t="s">
        <v>76</v>
      </c>
      <c r="D492" t="s">
        <v>89</v>
      </c>
      <c r="E492" t="s">
        <v>166</v>
      </c>
      <c r="F492" t="s">
        <v>1608</v>
      </c>
      <c r="G492" t="s">
        <v>168</v>
      </c>
      <c r="H492" t="s">
        <v>46</v>
      </c>
      <c r="I492" t="s">
        <v>129</v>
      </c>
      <c r="J492" t="s">
        <v>130</v>
      </c>
      <c r="K492" t="s">
        <v>154</v>
      </c>
      <c r="L492" t="s">
        <v>1609</v>
      </c>
      <c r="M492" t="s">
        <v>1610</v>
      </c>
      <c r="N492">
        <v>8.3619444440000006</v>
      </c>
      <c r="O492">
        <v>0</v>
      </c>
      <c r="P492">
        <v>188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1572.0455549999999</v>
      </c>
      <c r="W492">
        <v>0</v>
      </c>
      <c r="X492">
        <v>0</v>
      </c>
      <c r="Y492">
        <v>0</v>
      </c>
      <c r="Z492">
        <v>0</v>
      </c>
    </row>
    <row r="493" spans="1:26" x14ac:dyDescent="0.25">
      <c r="A493">
        <v>1959392</v>
      </c>
      <c r="B493">
        <v>1</v>
      </c>
      <c r="C493" t="s">
        <v>76</v>
      </c>
      <c r="D493" t="s">
        <v>94</v>
      </c>
      <c r="E493" t="s">
        <v>182</v>
      </c>
      <c r="F493" t="s">
        <v>1611</v>
      </c>
      <c r="G493" t="s">
        <v>168</v>
      </c>
      <c r="H493" t="s">
        <v>46</v>
      </c>
      <c r="I493" t="s">
        <v>129</v>
      </c>
      <c r="J493" t="s">
        <v>130</v>
      </c>
      <c r="K493" t="s">
        <v>154</v>
      </c>
      <c r="L493" t="s">
        <v>1612</v>
      </c>
      <c r="M493" t="s">
        <v>1613</v>
      </c>
      <c r="N493">
        <v>5.5213888879999997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18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99.385000000000005</v>
      </c>
    </row>
    <row r="494" spans="1:26" x14ac:dyDescent="0.25">
      <c r="A494">
        <v>1959361</v>
      </c>
      <c r="B494">
        <v>1</v>
      </c>
      <c r="C494" t="s">
        <v>77</v>
      </c>
      <c r="D494" t="s">
        <v>114</v>
      </c>
      <c r="E494" t="s">
        <v>186</v>
      </c>
      <c r="F494" t="s">
        <v>1614</v>
      </c>
      <c r="G494" t="s">
        <v>179</v>
      </c>
      <c r="H494" t="s">
        <v>47</v>
      </c>
      <c r="I494" t="s">
        <v>129</v>
      </c>
      <c r="J494" t="s">
        <v>130</v>
      </c>
      <c r="K494" t="s">
        <v>154</v>
      </c>
      <c r="L494" t="s">
        <v>1615</v>
      </c>
      <c r="M494" t="s">
        <v>1616</v>
      </c>
      <c r="N494">
        <v>1.237777777</v>
      </c>
      <c r="O494">
        <v>15</v>
      </c>
      <c r="P494">
        <v>1</v>
      </c>
      <c r="Q494">
        <v>47</v>
      </c>
      <c r="R494">
        <v>292</v>
      </c>
      <c r="S494">
        <v>0</v>
      </c>
      <c r="T494">
        <v>0</v>
      </c>
      <c r="U494">
        <v>18.566666999999999</v>
      </c>
      <c r="V494">
        <v>1.237778</v>
      </c>
      <c r="W494">
        <v>58.175556</v>
      </c>
      <c r="X494">
        <v>361.43111099999999</v>
      </c>
      <c r="Y494">
        <v>0</v>
      </c>
      <c r="Z494">
        <v>0</v>
      </c>
    </row>
    <row r="495" spans="1:26" x14ac:dyDescent="0.25">
      <c r="A495">
        <v>1959359</v>
      </c>
      <c r="B495">
        <v>1</v>
      </c>
      <c r="C495" t="s">
        <v>76</v>
      </c>
      <c r="D495" t="s">
        <v>101</v>
      </c>
      <c r="E495" t="s">
        <v>126</v>
      </c>
      <c r="F495" t="s">
        <v>1617</v>
      </c>
      <c r="G495" t="s">
        <v>168</v>
      </c>
      <c r="H495" t="s">
        <v>46</v>
      </c>
      <c r="I495" t="s">
        <v>129</v>
      </c>
      <c r="J495" t="s">
        <v>130</v>
      </c>
      <c r="K495" t="s">
        <v>154</v>
      </c>
      <c r="L495" t="s">
        <v>1618</v>
      </c>
      <c r="M495" t="s">
        <v>1619</v>
      </c>
      <c r="N495">
        <v>8.4935749999999999</v>
      </c>
      <c r="O495">
        <v>0</v>
      </c>
      <c r="P495">
        <v>71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603.04382499999997</v>
      </c>
      <c r="W495">
        <v>0</v>
      </c>
      <c r="X495">
        <v>0</v>
      </c>
      <c r="Y495">
        <v>0</v>
      </c>
      <c r="Z495">
        <v>0</v>
      </c>
    </row>
    <row r="496" spans="1:26" x14ac:dyDescent="0.25">
      <c r="A496">
        <v>1959363</v>
      </c>
      <c r="B496">
        <v>1</v>
      </c>
      <c r="C496" t="s">
        <v>77</v>
      </c>
      <c r="D496" t="s">
        <v>112</v>
      </c>
      <c r="E496" t="s">
        <v>186</v>
      </c>
      <c r="F496" t="s">
        <v>1620</v>
      </c>
      <c r="G496" t="s">
        <v>179</v>
      </c>
      <c r="H496" t="s">
        <v>47</v>
      </c>
      <c r="I496" t="s">
        <v>129</v>
      </c>
      <c r="J496" t="s">
        <v>130</v>
      </c>
      <c r="K496" t="s">
        <v>154</v>
      </c>
      <c r="L496" t="s">
        <v>1621</v>
      </c>
      <c r="M496" t="s">
        <v>1622</v>
      </c>
      <c r="N496">
        <v>2.5761111109999999</v>
      </c>
      <c r="O496">
        <v>0</v>
      </c>
      <c r="P496">
        <v>0</v>
      </c>
      <c r="Q496">
        <v>0</v>
      </c>
      <c r="R496">
        <v>51</v>
      </c>
      <c r="S496">
        <v>2</v>
      </c>
      <c r="T496">
        <v>769</v>
      </c>
      <c r="U496">
        <v>0</v>
      </c>
      <c r="V496">
        <v>0</v>
      </c>
      <c r="W496">
        <v>0</v>
      </c>
      <c r="X496">
        <v>131.38166699999999</v>
      </c>
      <c r="Y496">
        <v>5.1522220000000001</v>
      </c>
      <c r="Z496">
        <v>1981.029444</v>
      </c>
    </row>
    <row r="497" spans="1:26" x14ac:dyDescent="0.25">
      <c r="A497">
        <v>1959370</v>
      </c>
      <c r="B497">
        <v>1</v>
      </c>
      <c r="C497" t="s">
        <v>77</v>
      </c>
      <c r="D497" t="s">
        <v>113</v>
      </c>
      <c r="E497" t="s">
        <v>182</v>
      </c>
      <c r="F497" t="s">
        <v>1623</v>
      </c>
      <c r="G497" t="s">
        <v>144</v>
      </c>
      <c r="H497" t="s">
        <v>46</v>
      </c>
      <c r="I497" t="s">
        <v>129</v>
      </c>
      <c r="J497" t="s">
        <v>130</v>
      </c>
      <c r="K497" t="s">
        <v>131</v>
      </c>
      <c r="L497" t="s">
        <v>1624</v>
      </c>
      <c r="M497" t="s">
        <v>1625</v>
      </c>
      <c r="N497">
        <v>1.108333333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27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29.925000000000001</v>
      </c>
    </row>
    <row r="498" spans="1:26" x14ac:dyDescent="0.25">
      <c r="A498">
        <v>1959366</v>
      </c>
      <c r="B498">
        <v>1</v>
      </c>
      <c r="C498" t="s">
        <v>76</v>
      </c>
      <c r="D498" t="s">
        <v>88</v>
      </c>
      <c r="E498" t="s">
        <v>171</v>
      </c>
      <c r="F498" t="s">
        <v>1626</v>
      </c>
      <c r="G498" t="s">
        <v>168</v>
      </c>
      <c r="H498" t="s">
        <v>47</v>
      </c>
      <c r="I498" t="s">
        <v>129</v>
      </c>
      <c r="J498" t="s">
        <v>130</v>
      </c>
      <c r="K498" t="s">
        <v>154</v>
      </c>
      <c r="L498" t="s">
        <v>1627</v>
      </c>
      <c r="M498" t="s">
        <v>1628</v>
      </c>
      <c r="N498">
        <v>4.1133333329999999</v>
      </c>
      <c r="O498">
        <v>11</v>
      </c>
      <c r="P498">
        <v>304</v>
      </c>
      <c r="Q498">
        <v>0</v>
      </c>
      <c r="R498">
        <v>0</v>
      </c>
      <c r="S498">
        <v>0</v>
      </c>
      <c r="T498">
        <v>0</v>
      </c>
      <c r="U498">
        <v>45.246667000000002</v>
      </c>
      <c r="V498">
        <v>1250.4533329999999</v>
      </c>
      <c r="W498">
        <v>0</v>
      </c>
      <c r="X498">
        <v>0</v>
      </c>
      <c r="Y498">
        <v>0</v>
      </c>
      <c r="Z498">
        <v>0</v>
      </c>
    </row>
    <row r="499" spans="1:26" x14ac:dyDescent="0.25">
      <c r="A499">
        <v>1959368</v>
      </c>
      <c r="B499">
        <v>1</v>
      </c>
      <c r="C499" t="s">
        <v>76</v>
      </c>
      <c r="D499" t="s">
        <v>97</v>
      </c>
      <c r="E499" t="s">
        <v>186</v>
      </c>
      <c r="F499" t="s">
        <v>1629</v>
      </c>
      <c r="G499" t="s">
        <v>1630</v>
      </c>
      <c r="H499" t="s">
        <v>47</v>
      </c>
      <c r="I499" t="s">
        <v>129</v>
      </c>
      <c r="J499" t="s">
        <v>130</v>
      </c>
      <c r="K499" t="s">
        <v>154</v>
      </c>
      <c r="L499" t="s">
        <v>1631</v>
      </c>
      <c r="M499" t="s">
        <v>1632</v>
      </c>
      <c r="N499">
        <v>0.76972222199999996</v>
      </c>
      <c r="O499">
        <v>78</v>
      </c>
      <c r="P499">
        <v>3</v>
      </c>
      <c r="Q499">
        <v>0</v>
      </c>
      <c r="R499">
        <v>0</v>
      </c>
      <c r="S499">
        <v>0</v>
      </c>
      <c r="T499">
        <v>0</v>
      </c>
      <c r="U499">
        <v>60.038333000000002</v>
      </c>
      <c r="V499">
        <v>2.309167</v>
      </c>
      <c r="W499">
        <v>0</v>
      </c>
      <c r="X499">
        <v>0</v>
      </c>
      <c r="Y499">
        <v>0</v>
      </c>
      <c r="Z499">
        <v>0</v>
      </c>
    </row>
    <row r="500" spans="1:26" x14ac:dyDescent="0.25">
      <c r="A500">
        <v>1959367</v>
      </c>
      <c r="B500">
        <v>1</v>
      </c>
      <c r="C500" t="s">
        <v>77</v>
      </c>
      <c r="D500" t="s">
        <v>110</v>
      </c>
      <c r="E500" t="s">
        <v>166</v>
      </c>
      <c r="F500" t="s">
        <v>193</v>
      </c>
      <c r="G500" t="s">
        <v>168</v>
      </c>
      <c r="H500" t="s">
        <v>46</v>
      </c>
      <c r="I500" t="s">
        <v>129</v>
      </c>
      <c r="J500" t="s">
        <v>130</v>
      </c>
      <c r="K500" t="s">
        <v>154</v>
      </c>
      <c r="L500" t="s">
        <v>1633</v>
      </c>
      <c r="M500" t="s">
        <v>1634</v>
      </c>
      <c r="N500">
        <v>6.6747933330000002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142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947.82065299999999</v>
      </c>
    </row>
    <row r="501" spans="1:26" x14ac:dyDescent="0.25">
      <c r="A501">
        <v>1959371</v>
      </c>
      <c r="B501">
        <v>1</v>
      </c>
      <c r="C501" t="s">
        <v>76</v>
      </c>
      <c r="D501" t="s">
        <v>82</v>
      </c>
      <c r="E501" t="s">
        <v>166</v>
      </c>
      <c r="F501" t="s">
        <v>1635</v>
      </c>
      <c r="G501" t="s">
        <v>168</v>
      </c>
      <c r="H501" t="s">
        <v>46</v>
      </c>
      <c r="I501" t="s">
        <v>129</v>
      </c>
      <c r="J501" t="s">
        <v>130</v>
      </c>
      <c r="K501" t="s">
        <v>154</v>
      </c>
      <c r="L501" t="s">
        <v>1636</v>
      </c>
      <c r="M501" t="s">
        <v>1637</v>
      </c>
      <c r="N501">
        <v>7.0394444439999999</v>
      </c>
      <c r="O501">
        <v>0</v>
      </c>
      <c r="P501">
        <v>15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105.591667</v>
      </c>
      <c r="W501">
        <v>0</v>
      </c>
      <c r="X501">
        <v>0</v>
      </c>
      <c r="Y501">
        <v>0</v>
      </c>
      <c r="Z501">
        <v>0</v>
      </c>
    </row>
    <row r="502" spans="1:26" x14ac:dyDescent="0.25">
      <c r="A502">
        <v>1959372</v>
      </c>
      <c r="B502">
        <v>1</v>
      </c>
      <c r="C502" t="s">
        <v>76</v>
      </c>
      <c r="D502" t="s">
        <v>101</v>
      </c>
      <c r="E502" t="s">
        <v>166</v>
      </c>
      <c r="F502" t="s">
        <v>1638</v>
      </c>
      <c r="G502" t="s">
        <v>168</v>
      </c>
      <c r="H502" t="s">
        <v>46</v>
      </c>
      <c r="I502" t="s">
        <v>129</v>
      </c>
      <c r="J502" t="s">
        <v>130</v>
      </c>
      <c r="K502" t="s">
        <v>154</v>
      </c>
      <c r="L502" t="s">
        <v>1639</v>
      </c>
      <c r="M502" t="s">
        <v>1640</v>
      </c>
      <c r="N502">
        <v>0.31666666599999999</v>
      </c>
      <c r="O502">
        <v>0</v>
      </c>
      <c r="P502">
        <v>240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76</v>
      </c>
      <c r="W502">
        <v>0</v>
      </c>
      <c r="X502">
        <v>0</v>
      </c>
      <c r="Y502">
        <v>0</v>
      </c>
      <c r="Z502">
        <v>0</v>
      </c>
    </row>
    <row r="503" spans="1:26" x14ac:dyDescent="0.25">
      <c r="A503">
        <v>1959382</v>
      </c>
      <c r="B503">
        <v>1</v>
      </c>
      <c r="C503" t="s">
        <v>76</v>
      </c>
      <c r="D503" t="s">
        <v>86</v>
      </c>
      <c r="E503" t="s">
        <v>182</v>
      </c>
      <c r="F503" t="s">
        <v>1641</v>
      </c>
      <c r="G503" t="s">
        <v>144</v>
      </c>
      <c r="H503" t="s">
        <v>46</v>
      </c>
      <c r="I503" t="s">
        <v>129</v>
      </c>
      <c r="J503" t="s">
        <v>130</v>
      </c>
      <c r="K503" t="s">
        <v>131</v>
      </c>
      <c r="L503" t="s">
        <v>1642</v>
      </c>
      <c r="M503" t="s">
        <v>1643</v>
      </c>
      <c r="N503">
        <v>2.1636111109999998</v>
      </c>
      <c r="O503">
        <v>0</v>
      </c>
      <c r="P503">
        <v>12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25.963332999999999</v>
      </c>
      <c r="W503">
        <v>0</v>
      </c>
      <c r="X503">
        <v>0</v>
      </c>
      <c r="Y503">
        <v>0</v>
      </c>
      <c r="Z503">
        <v>0</v>
      </c>
    </row>
    <row r="504" spans="1:26" x14ac:dyDescent="0.25">
      <c r="A504">
        <v>1959383</v>
      </c>
      <c r="B504">
        <v>1</v>
      </c>
      <c r="C504" t="s">
        <v>76</v>
      </c>
      <c r="D504" t="s">
        <v>101</v>
      </c>
      <c r="E504" t="s">
        <v>134</v>
      </c>
      <c r="F504" t="s">
        <v>1644</v>
      </c>
      <c r="G504" t="s">
        <v>136</v>
      </c>
      <c r="H504" t="s">
        <v>46</v>
      </c>
      <c r="I504" t="s">
        <v>129</v>
      </c>
      <c r="J504" t="s">
        <v>130</v>
      </c>
      <c r="K504" t="s">
        <v>131</v>
      </c>
      <c r="L504" t="s">
        <v>1645</v>
      </c>
      <c r="M504" t="s">
        <v>1646</v>
      </c>
      <c r="N504">
        <v>3.579722222</v>
      </c>
      <c r="O504">
        <v>0</v>
      </c>
      <c r="P504">
        <v>1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3.5797219999999998</v>
      </c>
      <c r="W504">
        <v>0</v>
      </c>
      <c r="X504">
        <v>0</v>
      </c>
      <c r="Y504">
        <v>0</v>
      </c>
      <c r="Z504">
        <v>0</v>
      </c>
    </row>
    <row r="505" spans="1:26" x14ac:dyDescent="0.25">
      <c r="A505">
        <v>1959375</v>
      </c>
      <c r="B505">
        <v>1</v>
      </c>
      <c r="C505" t="s">
        <v>76</v>
      </c>
      <c r="D505" t="s">
        <v>96</v>
      </c>
      <c r="E505" t="s">
        <v>171</v>
      </c>
      <c r="F505" t="s">
        <v>1647</v>
      </c>
      <c r="G505" t="s">
        <v>168</v>
      </c>
      <c r="H505" t="s">
        <v>47</v>
      </c>
      <c r="I505" t="s">
        <v>129</v>
      </c>
      <c r="J505" t="s">
        <v>130</v>
      </c>
      <c r="K505" t="s">
        <v>154</v>
      </c>
      <c r="L505" t="s">
        <v>1648</v>
      </c>
      <c r="M505" t="s">
        <v>1649</v>
      </c>
      <c r="N505">
        <v>3.9955555550000001</v>
      </c>
      <c r="O505">
        <v>32</v>
      </c>
      <c r="P505">
        <v>1965</v>
      </c>
      <c r="Q505">
        <v>0</v>
      </c>
      <c r="R505">
        <v>0</v>
      </c>
      <c r="S505">
        <v>0</v>
      </c>
      <c r="T505">
        <v>0</v>
      </c>
      <c r="U505">
        <v>127.857778</v>
      </c>
      <c r="V505">
        <v>7851.2666660000004</v>
      </c>
      <c r="W505">
        <v>0</v>
      </c>
      <c r="X505">
        <v>0</v>
      </c>
      <c r="Y505">
        <v>0</v>
      </c>
      <c r="Z505">
        <v>0</v>
      </c>
    </row>
    <row r="506" spans="1:26" x14ac:dyDescent="0.25">
      <c r="A506">
        <v>1959373</v>
      </c>
      <c r="B506">
        <v>1</v>
      </c>
      <c r="C506" t="s">
        <v>77</v>
      </c>
      <c r="D506" t="s">
        <v>121</v>
      </c>
      <c r="E506" t="s">
        <v>186</v>
      </c>
      <c r="F506" t="s">
        <v>1650</v>
      </c>
      <c r="G506" t="s">
        <v>179</v>
      </c>
      <c r="H506" t="s">
        <v>47</v>
      </c>
      <c r="I506" t="s">
        <v>129</v>
      </c>
      <c r="J506" t="s">
        <v>130</v>
      </c>
      <c r="K506" t="s">
        <v>154</v>
      </c>
      <c r="L506" t="s">
        <v>1651</v>
      </c>
      <c r="M506" t="s">
        <v>1652</v>
      </c>
      <c r="N506">
        <v>7.9949583329999996</v>
      </c>
      <c r="O506">
        <v>0</v>
      </c>
      <c r="P506">
        <v>0</v>
      </c>
      <c r="Q506">
        <v>1</v>
      </c>
      <c r="R506">
        <v>182</v>
      </c>
      <c r="S506">
        <v>2</v>
      </c>
      <c r="T506">
        <v>156</v>
      </c>
      <c r="U506">
        <v>0</v>
      </c>
      <c r="V506">
        <v>0</v>
      </c>
      <c r="W506">
        <v>7.9949579999999996</v>
      </c>
      <c r="X506">
        <v>1455.0824170000001</v>
      </c>
      <c r="Y506">
        <v>15.989917</v>
      </c>
      <c r="Z506">
        <v>1247.2135000000001</v>
      </c>
    </row>
    <row r="507" spans="1:26" x14ac:dyDescent="0.25">
      <c r="A507">
        <v>1959374</v>
      </c>
      <c r="B507">
        <v>1</v>
      </c>
      <c r="C507" t="s">
        <v>76</v>
      </c>
      <c r="D507" t="s">
        <v>106</v>
      </c>
      <c r="E507" t="s">
        <v>161</v>
      </c>
      <c r="F507" t="s">
        <v>1653</v>
      </c>
      <c r="G507" t="s">
        <v>179</v>
      </c>
      <c r="H507" t="s">
        <v>47</v>
      </c>
      <c r="I507" t="s">
        <v>129</v>
      </c>
      <c r="J507" t="s">
        <v>130</v>
      </c>
      <c r="K507" t="s">
        <v>154</v>
      </c>
      <c r="L507" t="s">
        <v>1654</v>
      </c>
      <c r="M507" t="s">
        <v>1655</v>
      </c>
      <c r="N507">
        <v>3.290277777</v>
      </c>
      <c r="O507">
        <v>0</v>
      </c>
      <c r="P507">
        <v>610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2007.069444</v>
      </c>
      <c r="W507">
        <v>0</v>
      </c>
      <c r="X507">
        <v>0</v>
      </c>
      <c r="Y507">
        <v>0</v>
      </c>
      <c r="Z507">
        <v>0</v>
      </c>
    </row>
    <row r="508" spans="1:26" x14ac:dyDescent="0.25">
      <c r="A508">
        <v>1959376</v>
      </c>
      <c r="B508">
        <v>1</v>
      </c>
      <c r="C508" t="s">
        <v>77</v>
      </c>
      <c r="D508" t="s">
        <v>119</v>
      </c>
      <c r="E508" t="s">
        <v>182</v>
      </c>
      <c r="F508" t="s">
        <v>1656</v>
      </c>
      <c r="G508" t="s">
        <v>168</v>
      </c>
      <c r="H508" t="s">
        <v>46</v>
      </c>
      <c r="I508" t="s">
        <v>129</v>
      </c>
      <c r="J508" t="s">
        <v>130</v>
      </c>
      <c r="K508" t="s">
        <v>154</v>
      </c>
      <c r="L508" t="s">
        <v>1657</v>
      </c>
      <c r="M508" t="s">
        <v>1658</v>
      </c>
      <c r="N508">
        <v>7.4191361110000003</v>
      </c>
      <c r="O508">
        <v>0</v>
      </c>
      <c r="P508">
        <v>23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170.640131</v>
      </c>
      <c r="W508">
        <v>0</v>
      </c>
      <c r="X508">
        <v>0</v>
      </c>
      <c r="Y508">
        <v>0</v>
      </c>
      <c r="Z508">
        <v>0</v>
      </c>
    </row>
    <row r="509" spans="1:26" x14ac:dyDescent="0.25">
      <c r="A509">
        <v>1959377</v>
      </c>
      <c r="B509">
        <v>1</v>
      </c>
      <c r="C509" t="s">
        <v>76</v>
      </c>
      <c r="D509" t="s">
        <v>107</v>
      </c>
      <c r="E509" t="s">
        <v>161</v>
      </c>
      <c r="F509" t="s">
        <v>1659</v>
      </c>
      <c r="G509" t="s">
        <v>152</v>
      </c>
      <c r="H509" t="s">
        <v>47</v>
      </c>
      <c r="I509" t="s">
        <v>129</v>
      </c>
      <c r="J509" t="s">
        <v>130</v>
      </c>
      <c r="K509" t="s">
        <v>131</v>
      </c>
      <c r="L509" t="s">
        <v>1660</v>
      </c>
      <c r="M509" t="s">
        <v>1661</v>
      </c>
      <c r="N509">
        <v>0.197222222</v>
      </c>
      <c r="O509">
        <v>0</v>
      </c>
      <c r="P509">
        <v>597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117.74166700000001</v>
      </c>
      <c r="W509">
        <v>0</v>
      </c>
      <c r="X509">
        <v>0</v>
      </c>
      <c r="Y509">
        <v>0</v>
      </c>
      <c r="Z509">
        <v>0</v>
      </c>
    </row>
    <row r="510" spans="1:26" x14ac:dyDescent="0.25">
      <c r="A510">
        <v>1959380</v>
      </c>
      <c r="B510">
        <v>1</v>
      </c>
      <c r="C510" t="s">
        <v>77</v>
      </c>
      <c r="D510" t="s">
        <v>114</v>
      </c>
      <c r="E510" t="s">
        <v>161</v>
      </c>
      <c r="F510" t="s">
        <v>1662</v>
      </c>
      <c r="G510" t="s">
        <v>168</v>
      </c>
      <c r="H510" t="s">
        <v>47</v>
      </c>
      <c r="I510" t="s">
        <v>129</v>
      </c>
      <c r="J510" t="s">
        <v>130</v>
      </c>
      <c r="K510" t="s">
        <v>154</v>
      </c>
      <c r="L510" t="s">
        <v>1663</v>
      </c>
      <c r="M510" t="s">
        <v>1664</v>
      </c>
      <c r="N510">
        <v>1.6369444440000001</v>
      </c>
      <c r="O510">
        <v>0</v>
      </c>
      <c r="P510">
        <v>0</v>
      </c>
      <c r="Q510">
        <v>0</v>
      </c>
      <c r="R510">
        <v>0</v>
      </c>
      <c r="S510">
        <v>156</v>
      </c>
      <c r="T510">
        <v>1371</v>
      </c>
      <c r="U510">
        <v>0</v>
      </c>
      <c r="V510">
        <v>0</v>
      </c>
      <c r="W510">
        <v>0</v>
      </c>
      <c r="X510">
        <v>0</v>
      </c>
      <c r="Y510">
        <v>255.36333300000001</v>
      </c>
      <c r="Z510">
        <v>2244.2508330000001</v>
      </c>
    </row>
    <row r="511" spans="1:26" x14ac:dyDescent="0.25">
      <c r="A511">
        <v>1959384</v>
      </c>
      <c r="B511">
        <v>1</v>
      </c>
      <c r="C511" t="s">
        <v>76</v>
      </c>
      <c r="D511" t="s">
        <v>79</v>
      </c>
      <c r="E511" t="s">
        <v>182</v>
      </c>
      <c r="F511" t="s">
        <v>1665</v>
      </c>
      <c r="G511" t="s">
        <v>168</v>
      </c>
      <c r="H511" t="s">
        <v>46</v>
      </c>
      <c r="I511" t="s">
        <v>129</v>
      </c>
      <c r="J511" t="s">
        <v>130</v>
      </c>
      <c r="K511" t="s">
        <v>154</v>
      </c>
      <c r="L511" t="s">
        <v>1666</v>
      </c>
      <c r="M511" t="s">
        <v>1667</v>
      </c>
      <c r="N511">
        <v>9.1419055549999992</v>
      </c>
      <c r="O511">
        <v>0</v>
      </c>
      <c r="P511">
        <v>155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1416.995361</v>
      </c>
      <c r="W511">
        <v>0</v>
      </c>
      <c r="X511">
        <v>0</v>
      </c>
      <c r="Y511">
        <v>0</v>
      </c>
      <c r="Z511">
        <v>0</v>
      </c>
    </row>
    <row r="512" spans="1:26" x14ac:dyDescent="0.25">
      <c r="A512">
        <v>1959386</v>
      </c>
      <c r="B512">
        <v>1</v>
      </c>
      <c r="C512" t="s">
        <v>76</v>
      </c>
      <c r="D512" t="s">
        <v>93</v>
      </c>
      <c r="E512" t="s">
        <v>182</v>
      </c>
      <c r="F512" t="s">
        <v>1668</v>
      </c>
      <c r="G512" t="s">
        <v>179</v>
      </c>
      <c r="H512" t="s">
        <v>46</v>
      </c>
      <c r="I512" t="s">
        <v>129</v>
      </c>
      <c r="J512" t="s">
        <v>130</v>
      </c>
      <c r="K512" t="s">
        <v>154</v>
      </c>
      <c r="L512" t="s">
        <v>1669</v>
      </c>
      <c r="M512" t="s">
        <v>1670</v>
      </c>
      <c r="N512">
        <v>2.008806388</v>
      </c>
      <c r="O512">
        <v>0</v>
      </c>
      <c r="P512">
        <v>35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70.308223999999996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1959387</v>
      </c>
      <c r="B513">
        <v>1</v>
      </c>
      <c r="C513" t="s">
        <v>77</v>
      </c>
      <c r="D513" t="s">
        <v>118</v>
      </c>
      <c r="E513" t="s">
        <v>182</v>
      </c>
      <c r="F513" t="s">
        <v>1671</v>
      </c>
      <c r="G513" t="s">
        <v>168</v>
      </c>
      <c r="H513" t="s">
        <v>46</v>
      </c>
      <c r="I513" t="s">
        <v>129</v>
      </c>
      <c r="J513" t="s">
        <v>130</v>
      </c>
      <c r="K513" t="s">
        <v>154</v>
      </c>
      <c r="L513" t="s">
        <v>1672</v>
      </c>
      <c r="M513" t="s">
        <v>1673</v>
      </c>
      <c r="N513">
        <v>5.6054000000000004</v>
      </c>
      <c r="O513">
        <v>0</v>
      </c>
      <c r="P513">
        <v>225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1261.2149999999999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1959401</v>
      </c>
      <c r="B514">
        <v>1</v>
      </c>
      <c r="C514" t="s">
        <v>76</v>
      </c>
      <c r="D514" t="s">
        <v>80</v>
      </c>
      <c r="E514" t="s">
        <v>134</v>
      </c>
      <c r="F514" t="s">
        <v>1674</v>
      </c>
      <c r="G514" t="s">
        <v>136</v>
      </c>
      <c r="H514" t="s">
        <v>46</v>
      </c>
      <c r="I514" t="s">
        <v>129</v>
      </c>
      <c r="J514" t="s">
        <v>130</v>
      </c>
      <c r="K514" t="s">
        <v>131</v>
      </c>
      <c r="L514" t="s">
        <v>1675</v>
      </c>
      <c r="M514" t="s">
        <v>1676</v>
      </c>
      <c r="N514">
        <v>3.704722222</v>
      </c>
      <c r="O514">
        <v>0</v>
      </c>
      <c r="P514">
        <v>1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3.7047219999999998</v>
      </c>
      <c r="W514">
        <v>0</v>
      </c>
      <c r="X514">
        <v>0</v>
      </c>
      <c r="Y514">
        <v>0</v>
      </c>
      <c r="Z514">
        <v>0</v>
      </c>
    </row>
    <row r="515" spans="1:26" x14ac:dyDescent="0.25">
      <c r="A515">
        <v>1959390</v>
      </c>
      <c r="B515">
        <v>1</v>
      </c>
      <c r="C515" t="s">
        <v>77</v>
      </c>
      <c r="D515" t="s">
        <v>118</v>
      </c>
      <c r="E515" t="s">
        <v>166</v>
      </c>
      <c r="F515" t="s">
        <v>1677</v>
      </c>
      <c r="G515" t="s">
        <v>168</v>
      </c>
      <c r="H515" t="s">
        <v>46</v>
      </c>
      <c r="I515" t="s">
        <v>129</v>
      </c>
      <c r="J515" t="s">
        <v>130</v>
      </c>
      <c r="K515" t="s">
        <v>154</v>
      </c>
      <c r="L515" t="s">
        <v>1678</v>
      </c>
      <c r="M515" t="s">
        <v>1679</v>
      </c>
      <c r="N515">
        <v>3.474105555</v>
      </c>
      <c r="O515">
        <v>0</v>
      </c>
      <c r="P515">
        <v>364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1264.5744219999999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1959394</v>
      </c>
      <c r="B516">
        <v>1</v>
      </c>
      <c r="C516" t="s">
        <v>76</v>
      </c>
      <c r="D516" t="s">
        <v>89</v>
      </c>
      <c r="E516" t="s">
        <v>166</v>
      </c>
      <c r="F516" t="s">
        <v>1680</v>
      </c>
      <c r="G516" t="s">
        <v>168</v>
      </c>
      <c r="H516" t="s">
        <v>46</v>
      </c>
      <c r="I516" t="s">
        <v>129</v>
      </c>
      <c r="J516" t="s">
        <v>130</v>
      </c>
      <c r="K516" t="s">
        <v>154</v>
      </c>
      <c r="L516" t="s">
        <v>1681</v>
      </c>
      <c r="M516" t="s">
        <v>1682</v>
      </c>
      <c r="N516">
        <v>10.040903610999999</v>
      </c>
      <c r="O516">
        <v>2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20.081807000000001</v>
      </c>
      <c r="V516">
        <v>0</v>
      </c>
      <c r="W516">
        <v>0</v>
      </c>
      <c r="X516">
        <v>0</v>
      </c>
      <c r="Y516">
        <v>0</v>
      </c>
      <c r="Z516">
        <v>0</v>
      </c>
    </row>
    <row r="517" spans="1:26" x14ac:dyDescent="0.25">
      <c r="A517">
        <v>1959393</v>
      </c>
      <c r="B517">
        <v>1</v>
      </c>
      <c r="C517" t="s">
        <v>76</v>
      </c>
      <c r="D517" t="s">
        <v>89</v>
      </c>
      <c r="E517" t="s">
        <v>171</v>
      </c>
      <c r="F517" t="s">
        <v>1683</v>
      </c>
      <c r="G517" t="s">
        <v>179</v>
      </c>
      <c r="H517" t="s">
        <v>47</v>
      </c>
      <c r="I517" t="s">
        <v>129</v>
      </c>
      <c r="J517" t="s">
        <v>130</v>
      </c>
      <c r="K517" t="s">
        <v>154</v>
      </c>
      <c r="L517" t="s">
        <v>1684</v>
      </c>
      <c r="M517" t="s">
        <v>1685</v>
      </c>
      <c r="N517">
        <v>1.8786111109999999</v>
      </c>
      <c r="O517">
        <v>12</v>
      </c>
      <c r="P517">
        <v>1850</v>
      </c>
      <c r="Q517">
        <v>0</v>
      </c>
      <c r="R517">
        <v>0</v>
      </c>
      <c r="S517">
        <v>29</v>
      </c>
      <c r="T517">
        <v>1472</v>
      </c>
      <c r="U517">
        <v>22.543333000000001</v>
      </c>
      <c r="V517">
        <v>3475.4305549999999</v>
      </c>
      <c r="W517">
        <v>0</v>
      </c>
      <c r="X517">
        <v>0</v>
      </c>
      <c r="Y517">
        <v>54.479722000000002</v>
      </c>
      <c r="Z517">
        <v>2765.3155550000001</v>
      </c>
    </row>
    <row r="518" spans="1:26" x14ac:dyDescent="0.25">
      <c r="A518">
        <v>1959396</v>
      </c>
      <c r="B518">
        <v>1</v>
      </c>
      <c r="C518" t="s">
        <v>76</v>
      </c>
      <c r="D518" t="s">
        <v>94</v>
      </c>
      <c r="E518" t="s">
        <v>166</v>
      </c>
      <c r="F518" t="s">
        <v>1686</v>
      </c>
      <c r="G518" t="s">
        <v>168</v>
      </c>
      <c r="H518" t="s">
        <v>46</v>
      </c>
      <c r="I518" t="s">
        <v>129</v>
      </c>
      <c r="J518" t="s">
        <v>130</v>
      </c>
      <c r="K518" t="s">
        <v>154</v>
      </c>
      <c r="L518" t="s">
        <v>1687</v>
      </c>
      <c r="M518" t="s">
        <v>1688</v>
      </c>
      <c r="N518">
        <v>7.4915869439999998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13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97.390630000000002</v>
      </c>
    </row>
    <row r="519" spans="1:26" x14ac:dyDescent="0.25">
      <c r="A519">
        <v>1959397</v>
      </c>
      <c r="B519">
        <v>1</v>
      </c>
      <c r="C519" t="s">
        <v>76</v>
      </c>
      <c r="D519" t="s">
        <v>89</v>
      </c>
      <c r="E519" t="s">
        <v>166</v>
      </c>
      <c r="F519" t="s">
        <v>1689</v>
      </c>
      <c r="G519" t="s">
        <v>168</v>
      </c>
      <c r="H519" t="s">
        <v>46</v>
      </c>
      <c r="I519" t="s">
        <v>129</v>
      </c>
      <c r="J519" t="s">
        <v>130</v>
      </c>
      <c r="K519" t="s">
        <v>154</v>
      </c>
      <c r="L519" t="s">
        <v>1690</v>
      </c>
      <c r="M519" t="s">
        <v>1691</v>
      </c>
      <c r="N519">
        <v>9.7222222219999992</v>
      </c>
      <c r="O519">
        <v>0</v>
      </c>
      <c r="P519">
        <v>109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1059.7222220000001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1959411</v>
      </c>
      <c r="B520">
        <v>1</v>
      </c>
      <c r="C520" t="s">
        <v>76</v>
      </c>
      <c r="D520" t="s">
        <v>89</v>
      </c>
      <c r="E520" t="s">
        <v>166</v>
      </c>
      <c r="F520" t="s">
        <v>1692</v>
      </c>
      <c r="G520" t="s">
        <v>168</v>
      </c>
      <c r="H520" t="s">
        <v>46</v>
      </c>
      <c r="I520" t="s">
        <v>129</v>
      </c>
      <c r="J520" t="s">
        <v>130</v>
      </c>
      <c r="K520" t="s">
        <v>154</v>
      </c>
      <c r="L520" t="s">
        <v>1693</v>
      </c>
      <c r="M520" t="s">
        <v>1694</v>
      </c>
      <c r="N520">
        <v>9.7594444439999997</v>
      </c>
      <c r="O520">
        <v>0</v>
      </c>
      <c r="P520">
        <v>116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1132.095556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1959399</v>
      </c>
      <c r="B521">
        <v>1</v>
      </c>
      <c r="C521" t="s">
        <v>77</v>
      </c>
      <c r="D521" t="s">
        <v>118</v>
      </c>
      <c r="E521" t="s">
        <v>166</v>
      </c>
      <c r="F521" t="s">
        <v>1695</v>
      </c>
      <c r="G521" t="s">
        <v>168</v>
      </c>
      <c r="H521" t="s">
        <v>46</v>
      </c>
      <c r="I521" t="s">
        <v>129</v>
      </c>
      <c r="J521" t="s">
        <v>130</v>
      </c>
      <c r="K521" t="s">
        <v>154</v>
      </c>
      <c r="L521" t="s">
        <v>1696</v>
      </c>
      <c r="M521" t="s">
        <v>1697</v>
      </c>
      <c r="N521">
        <v>3.3212813880000001</v>
      </c>
      <c r="O521">
        <v>0</v>
      </c>
      <c r="P521">
        <v>366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1215.588988</v>
      </c>
      <c r="W521">
        <v>0</v>
      </c>
      <c r="X521">
        <v>0</v>
      </c>
      <c r="Y521">
        <v>0</v>
      </c>
      <c r="Z521">
        <v>0</v>
      </c>
    </row>
    <row r="522" spans="1:26" x14ac:dyDescent="0.25">
      <c r="A522">
        <v>1959437</v>
      </c>
      <c r="B522">
        <v>1</v>
      </c>
      <c r="C522" t="s">
        <v>76</v>
      </c>
      <c r="D522" t="s">
        <v>89</v>
      </c>
      <c r="E522" t="s">
        <v>186</v>
      </c>
      <c r="F522" t="s">
        <v>1698</v>
      </c>
      <c r="G522" t="s">
        <v>1699</v>
      </c>
      <c r="H522" t="s">
        <v>47</v>
      </c>
      <c r="I522" t="s">
        <v>129</v>
      </c>
      <c r="J522" t="s">
        <v>130</v>
      </c>
      <c r="K522" t="s">
        <v>131</v>
      </c>
      <c r="L522" t="s">
        <v>1700</v>
      </c>
      <c r="M522" t="s">
        <v>1701</v>
      </c>
      <c r="N522">
        <v>4.0261111109999996</v>
      </c>
      <c r="O522">
        <v>0</v>
      </c>
      <c r="P522">
        <v>39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157.01833300000001</v>
      </c>
      <c r="W522">
        <v>0</v>
      </c>
      <c r="X522">
        <v>0</v>
      </c>
      <c r="Y522">
        <v>0</v>
      </c>
      <c r="Z522">
        <v>0</v>
      </c>
    </row>
    <row r="523" spans="1:26" x14ac:dyDescent="0.25">
      <c r="A523">
        <v>1959404</v>
      </c>
      <c r="B523">
        <v>1</v>
      </c>
      <c r="C523" t="s">
        <v>77</v>
      </c>
      <c r="D523" t="s">
        <v>114</v>
      </c>
      <c r="E523" t="s">
        <v>166</v>
      </c>
      <c r="F523" t="s">
        <v>1702</v>
      </c>
      <c r="G523" t="s">
        <v>168</v>
      </c>
      <c r="H523" t="s">
        <v>46</v>
      </c>
      <c r="I523" t="s">
        <v>129</v>
      </c>
      <c r="J523" t="s">
        <v>130</v>
      </c>
      <c r="K523" t="s">
        <v>154</v>
      </c>
      <c r="L523" t="s">
        <v>1703</v>
      </c>
      <c r="M523" t="s">
        <v>1704</v>
      </c>
      <c r="N523">
        <v>8.1358333330000008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189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1537.6724999999999</v>
      </c>
    </row>
    <row r="524" spans="1:26" x14ac:dyDescent="0.25">
      <c r="A524">
        <v>1959406</v>
      </c>
      <c r="B524">
        <v>1</v>
      </c>
      <c r="C524" t="s">
        <v>76</v>
      </c>
      <c r="D524" t="s">
        <v>91</v>
      </c>
      <c r="E524" t="s">
        <v>171</v>
      </c>
      <c r="F524" t="s">
        <v>1705</v>
      </c>
      <c r="G524" t="s">
        <v>163</v>
      </c>
      <c r="H524" t="s">
        <v>47</v>
      </c>
      <c r="I524" t="s">
        <v>129</v>
      </c>
      <c r="J524" t="s">
        <v>130</v>
      </c>
      <c r="K524" t="s">
        <v>131</v>
      </c>
      <c r="L524" t="s">
        <v>1706</v>
      </c>
      <c r="M524" t="s">
        <v>1707</v>
      </c>
      <c r="N524">
        <v>9.6388888000000006E-2</v>
      </c>
      <c r="O524">
        <v>3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0.28916700000000001</v>
      </c>
      <c r="V524">
        <v>0</v>
      </c>
      <c r="W524">
        <v>0</v>
      </c>
      <c r="X524">
        <v>0</v>
      </c>
      <c r="Y524">
        <v>0</v>
      </c>
      <c r="Z524">
        <v>0</v>
      </c>
    </row>
    <row r="525" spans="1:26" x14ac:dyDescent="0.25">
      <c r="A525">
        <v>1959417</v>
      </c>
      <c r="B525">
        <v>1</v>
      </c>
      <c r="C525" t="s">
        <v>77</v>
      </c>
      <c r="D525" t="s">
        <v>118</v>
      </c>
      <c r="E525" t="s">
        <v>161</v>
      </c>
      <c r="F525" t="s">
        <v>1708</v>
      </c>
      <c r="G525" t="s">
        <v>168</v>
      </c>
      <c r="H525" t="s">
        <v>47</v>
      </c>
      <c r="I525" t="s">
        <v>129</v>
      </c>
      <c r="J525" t="s">
        <v>130</v>
      </c>
      <c r="K525" t="s">
        <v>154</v>
      </c>
      <c r="L525" t="s">
        <v>1709</v>
      </c>
      <c r="M525" t="s">
        <v>1710</v>
      </c>
      <c r="N525">
        <v>2.8366666660000002</v>
      </c>
      <c r="O525">
        <v>2</v>
      </c>
      <c r="P525">
        <v>1007</v>
      </c>
      <c r="Q525">
        <v>0</v>
      </c>
      <c r="R525">
        <v>0</v>
      </c>
      <c r="S525">
        <v>0</v>
      </c>
      <c r="T525">
        <v>0</v>
      </c>
      <c r="U525">
        <v>5.6733330000000004</v>
      </c>
      <c r="V525">
        <v>2856.5233330000001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1959407</v>
      </c>
      <c r="B526">
        <v>1</v>
      </c>
      <c r="C526" t="s">
        <v>76</v>
      </c>
      <c r="D526" t="s">
        <v>89</v>
      </c>
      <c r="E526" t="s">
        <v>166</v>
      </c>
      <c r="F526" t="s">
        <v>1711</v>
      </c>
      <c r="G526" t="s">
        <v>168</v>
      </c>
      <c r="H526" t="s">
        <v>46</v>
      </c>
      <c r="I526" t="s">
        <v>129</v>
      </c>
      <c r="J526" t="s">
        <v>130</v>
      </c>
      <c r="K526" t="s">
        <v>154</v>
      </c>
      <c r="L526" t="s">
        <v>1712</v>
      </c>
      <c r="M526" t="s">
        <v>1713</v>
      </c>
      <c r="N526">
        <v>9.7779933329999995</v>
      </c>
      <c r="O526">
        <v>0</v>
      </c>
      <c r="P526">
        <v>57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557.34562000000005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1959431</v>
      </c>
      <c r="B527">
        <v>1</v>
      </c>
      <c r="C527" t="s">
        <v>76</v>
      </c>
      <c r="D527" t="s">
        <v>91</v>
      </c>
      <c r="E527" t="s">
        <v>186</v>
      </c>
      <c r="F527" t="s">
        <v>1714</v>
      </c>
      <c r="G527" t="s">
        <v>163</v>
      </c>
      <c r="H527" t="s">
        <v>47</v>
      </c>
      <c r="I527" t="s">
        <v>129</v>
      </c>
      <c r="J527" t="s">
        <v>130</v>
      </c>
      <c r="K527" t="s">
        <v>131</v>
      </c>
      <c r="L527" t="s">
        <v>1715</v>
      </c>
      <c r="M527" t="s">
        <v>1716</v>
      </c>
      <c r="N527">
        <v>0.66694444399999997</v>
      </c>
      <c r="O527">
        <v>63</v>
      </c>
      <c r="P527">
        <v>2161</v>
      </c>
      <c r="Q527">
        <v>0</v>
      </c>
      <c r="R527">
        <v>0</v>
      </c>
      <c r="S527">
        <v>0</v>
      </c>
      <c r="T527">
        <v>0</v>
      </c>
      <c r="U527">
        <v>42.017499999999998</v>
      </c>
      <c r="V527">
        <v>1441.2669430000001</v>
      </c>
      <c r="W527">
        <v>0</v>
      </c>
      <c r="X527">
        <v>0</v>
      </c>
      <c r="Y527">
        <v>0</v>
      </c>
      <c r="Z527">
        <v>0</v>
      </c>
    </row>
    <row r="528" spans="1:26" x14ac:dyDescent="0.25">
      <c r="A528">
        <v>1959416</v>
      </c>
      <c r="B528">
        <v>1</v>
      </c>
      <c r="C528" t="s">
        <v>76</v>
      </c>
      <c r="D528" t="s">
        <v>92</v>
      </c>
      <c r="E528" t="s">
        <v>134</v>
      </c>
      <c r="F528" t="s">
        <v>1717</v>
      </c>
      <c r="G528" t="s">
        <v>136</v>
      </c>
      <c r="H528" t="s">
        <v>46</v>
      </c>
      <c r="I528" t="s">
        <v>129</v>
      </c>
      <c r="J528" t="s">
        <v>130</v>
      </c>
      <c r="K528" t="s">
        <v>131</v>
      </c>
      <c r="L528" t="s">
        <v>1718</v>
      </c>
      <c r="M528" t="s">
        <v>1719</v>
      </c>
      <c r="N528">
        <v>1.589444444</v>
      </c>
      <c r="O528">
        <v>0</v>
      </c>
      <c r="P528">
        <v>0</v>
      </c>
      <c r="Q528">
        <v>0</v>
      </c>
      <c r="R528">
        <v>2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3.1788889999999999</v>
      </c>
      <c r="Y528">
        <v>0</v>
      </c>
      <c r="Z528">
        <v>0</v>
      </c>
    </row>
    <row r="529" spans="1:26" x14ac:dyDescent="0.25">
      <c r="A529">
        <v>1959414</v>
      </c>
      <c r="B529">
        <v>1</v>
      </c>
      <c r="C529" t="s">
        <v>76</v>
      </c>
      <c r="D529" t="s">
        <v>82</v>
      </c>
      <c r="E529" t="s">
        <v>182</v>
      </c>
      <c r="F529" t="s">
        <v>1720</v>
      </c>
      <c r="G529" t="s">
        <v>168</v>
      </c>
      <c r="H529" t="s">
        <v>46</v>
      </c>
      <c r="I529" t="s">
        <v>129</v>
      </c>
      <c r="J529" t="s">
        <v>130</v>
      </c>
      <c r="K529" t="s">
        <v>154</v>
      </c>
      <c r="L529" t="s">
        <v>1721</v>
      </c>
      <c r="M529" t="s">
        <v>1722</v>
      </c>
      <c r="N529">
        <v>6.5016861109999997</v>
      </c>
      <c r="O529">
        <v>0</v>
      </c>
      <c r="P529">
        <v>120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780.20233299999995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1959415</v>
      </c>
      <c r="B530">
        <v>1</v>
      </c>
      <c r="C530" t="s">
        <v>76</v>
      </c>
      <c r="D530" t="s">
        <v>89</v>
      </c>
      <c r="E530" t="s">
        <v>171</v>
      </c>
      <c r="F530" t="s">
        <v>1723</v>
      </c>
      <c r="G530" t="s">
        <v>168</v>
      </c>
      <c r="H530" t="s">
        <v>47</v>
      </c>
      <c r="I530" t="s">
        <v>129</v>
      </c>
      <c r="J530" t="s">
        <v>130</v>
      </c>
      <c r="K530" t="s">
        <v>154</v>
      </c>
      <c r="L530" t="s">
        <v>1724</v>
      </c>
      <c r="M530" t="s">
        <v>1725</v>
      </c>
      <c r="N530">
        <v>8.6903600000000001</v>
      </c>
      <c r="O530">
        <v>47</v>
      </c>
      <c r="P530">
        <v>1956</v>
      </c>
      <c r="Q530">
        <v>0</v>
      </c>
      <c r="R530">
        <v>0</v>
      </c>
      <c r="S530">
        <v>0</v>
      </c>
      <c r="T530">
        <v>0</v>
      </c>
      <c r="U530">
        <v>408.44691999999998</v>
      </c>
      <c r="V530">
        <v>16998.344160000001</v>
      </c>
      <c r="W530">
        <v>0</v>
      </c>
      <c r="X530">
        <v>0</v>
      </c>
      <c r="Y530">
        <v>0</v>
      </c>
      <c r="Z530">
        <v>0</v>
      </c>
    </row>
    <row r="531" spans="1:26" x14ac:dyDescent="0.25">
      <c r="A531">
        <v>1959418</v>
      </c>
      <c r="B531">
        <v>1</v>
      </c>
      <c r="C531" t="s">
        <v>76</v>
      </c>
      <c r="D531" t="s">
        <v>96</v>
      </c>
      <c r="E531" t="s">
        <v>171</v>
      </c>
      <c r="F531" t="s">
        <v>1726</v>
      </c>
      <c r="G531" t="s">
        <v>168</v>
      </c>
      <c r="H531" t="s">
        <v>47</v>
      </c>
      <c r="I531" t="s">
        <v>129</v>
      </c>
      <c r="J531" t="s">
        <v>130</v>
      </c>
      <c r="K531" t="s">
        <v>154</v>
      </c>
      <c r="L531" t="s">
        <v>1727</v>
      </c>
      <c r="M531" t="s">
        <v>1728</v>
      </c>
      <c r="N531">
        <v>7.8294563879999997</v>
      </c>
      <c r="O531">
        <v>12</v>
      </c>
      <c r="P531">
        <v>453</v>
      </c>
      <c r="Q531">
        <v>0</v>
      </c>
      <c r="R531">
        <v>0</v>
      </c>
      <c r="S531">
        <v>0</v>
      </c>
      <c r="T531">
        <v>0</v>
      </c>
      <c r="U531">
        <v>93.953477000000007</v>
      </c>
      <c r="V531">
        <v>3546.7437439999999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1959435</v>
      </c>
      <c r="B532">
        <v>1</v>
      </c>
      <c r="C532" t="s">
        <v>76</v>
      </c>
      <c r="D532" t="s">
        <v>93</v>
      </c>
      <c r="E532" t="s">
        <v>186</v>
      </c>
      <c r="F532" t="s">
        <v>1729</v>
      </c>
      <c r="G532" t="s">
        <v>168</v>
      </c>
      <c r="H532" t="s">
        <v>47</v>
      </c>
      <c r="I532" t="s">
        <v>129</v>
      </c>
      <c r="J532" t="s">
        <v>130</v>
      </c>
      <c r="K532" t="s">
        <v>154</v>
      </c>
      <c r="L532" t="s">
        <v>1730</v>
      </c>
      <c r="M532" t="s">
        <v>1731</v>
      </c>
      <c r="N532">
        <v>9.500555555</v>
      </c>
      <c r="O532">
        <v>19</v>
      </c>
      <c r="P532">
        <v>438</v>
      </c>
      <c r="Q532">
        <v>0</v>
      </c>
      <c r="R532">
        <v>0</v>
      </c>
      <c r="S532">
        <v>0</v>
      </c>
      <c r="T532">
        <v>0</v>
      </c>
      <c r="U532">
        <v>180.51055600000001</v>
      </c>
      <c r="V532">
        <v>4161.2433330000003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1959423</v>
      </c>
      <c r="B533">
        <v>1</v>
      </c>
      <c r="C533" t="s">
        <v>77</v>
      </c>
      <c r="D533" t="s">
        <v>124</v>
      </c>
      <c r="E533" t="s">
        <v>186</v>
      </c>
      <c r="F533" t="s">
        <v>1732</v>
      </c>
      <c r="G533" t="s">
        <v>179</v>
      </c>
      <c r="H533" t="s">
        <v>47</v>
      </c>
      <c r="I533" t="s">
        <v>129</v>
      </c>
      <c r="J533" t="s">
        <v>130</v>
      </c>
      <c r="K533" t="s">
        <v>154</v>
      </c>
      <c r="L533" t="s">
        <v>1733</v>
      </c>
      <c r="M533" t="s">
        <v>1734</v>
      </c>
      <c r="N533">
        <v>7.5</v>
      </c>
      <c r="O533">
        <v>8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60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1959426</v>
      </c>
      <c r="B534">
        <v>1</v>
      </c>
      <c r="C534" t="s">
        <v>77</v>
      </c>
      <c r="D534" t="s">
        <v>123</v>
      </c>
      <c r="E534" t="s">
        <v>134</v>
      </c>
      <c r="F534" t="s">
        <v>1735</v>
      </c>
      <c r="G534" t="s">
        <v>136</v>
      </c>
      <c r="H534" t="s">
        <v>46</v>
      </c>
      <c r="I534" t="s">
        <v>129</v>
      </c>
      <c r="J534" t="s">
        <v>130</v>
      </c>
      <c r="K534" t="s">
        <v>131</v>
      </c>
      <c r="L534" t="s">
        <v>1736</v>
      </c>
      <c r="M534" t="s">
        <v>1737</v>
      </c>
      <c r="N534">
        <v>0.97083333299999997</v>
      </c>
      <c r="O534">
        <v>0</v>
      </c>
      <c r="P534">
        <v>2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1.941667</v>
      </c>
      <c r="W534">
        <v>0</v>
      </c>
      <c r="X534">
        <v>0</v>
      </c>
      <c r="Y534">
        <v>0</v>
      </c>
      <c r="Z534">
        <v>0</v>
      </c>
    </row>
    <row r="535" spans="1:26" x14ac:dyDescent="0.25">
      <c r="A535">
        <v>1959429</v>
      </c>
      <c r="B535">
        <v>1</v>
      </c>
      <c r="C535" t="s">
        <v>77</v>
      </c>
      <c r="D535" t="s">
        <v>108</v>
      </c>
      <c r="E535" t="s">
        <v>186</v>
      </c>
      <c r="F535" t="s">
        <v>1738</v>
      </c>
      <c r="G535" t="s">
        <v>163</v>
      </c>
      <c r="H535" t="s">
        <v>47</v>
      </c>
      <c r="I535" t="s">
        <v>129</v>
      </c>
      <c r="J535" t="s">
        <v>130</v>
      </c>
      <c r="K535" t="s">
        <v>131</v>
      </c>
      <c r="L535" t="s">
        <v>1739</v>
      </c>
      <c r="M535" t="s">
        <v>1740</v>
      </c>
      <c r="N535">
        <v>0.62166666599999998</v>
      </c>
      <c r="O535">
        <v>1</v>
      </c>
      <c r="P535">
        <v>1928</v>
      </c>
      <c r="Q535">
        <v>0</v>
      </c>
      <c r="R535">
        <v>0</v>
      </c>
      <c r="S535">
        <v>0</v>
      </c>
      <c r="T535">
        <v>0</v>
      </c>
      <c r="U535">
        <v>0.62166699999999997</v>
      </c>
      <c r="V535">
        <v>1198.5733319999999</v>
      </c>
      <c r="W535">
        <v>0</v>
      </c>
      <c r="X535">
        <v>0</v>
      </c>
      <c r="Y535">
        <v>0</v>
      </c>
      <c r="Z535">
        <v>0</v>
      </c>
    </row>
    <row r="536" spans="1:26" x14ac:dyDescent="0.25">
      <c r="A536">
        <v>1959420</v>
      </c>
      <c r="B536">
        <v>1</v>
      </c>
      <c r="C536" t="s">
        <v>76</v>
      </c>
      <c r="D536" t="s">
        <v>89</v>
      </c>
      <c r="E536" t="s">
        <v>166</v>
      </c>
      <c r="F536" t="s">
        <v>1741</v>
      </c>
      <c r="G536" t="s">
        <v>168</v>
      </c>
      <c r="H536" t="s">
        <v>46</v>
      </c>
      <c r="I536" t="s">
        <v>129</v>
      </c>
      <c r="J536" t="s">
        <v>130</v>
      </c>
      <c r="K536" t="s">
        <v>154</v>
      </c>
      <c r="L536" t="s">
        <v>1742</v>
      </c>
      <c r="M536" t="s">
        <v>1743</v>
      </c>
      <c r="N536">
        <v>9.5239999999999991</v>
      </c>
      <c r="O536">
        <v>0</v>
      </c>
      <c r="P536">
        <v>183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1742.8920000000001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1959421</v>
      </c>
      <c r="B537">
        <v>1</v>
      </c>
      <c r="C537" t="s">
        <v>76</v>
      </c>
      <c r="D537" t="s">
        <v>99</v>
      </c>
      <c r="E537" t="s">
        <v>186</v>
      </c>
      <c r="F537" t="s">
        <v>1744</v>
      </c>
      <c r="G537" t="s">
        <v>152</v>
      </c>
      <c r="H537" t="s">
        <v>47</v>
      </c>
      <c r="I537" t="s">
        <v>129</v>
      </c>
      <c r="J537" t="s">
        <v>130</v>
      </c>
      <c r="K537" t="s">
        <v>131</v>
      </c>
      <c r="L537" t="s">
        <v>1745</v>
      </c>
      <c r="M537" t="s">
        <v>1746</v>
      </c>
      <c r="N537">
        <v>9.1666665999999994E-2</v>
      </c>
      <c r="O537">
        <v>39</v>
      </c>
      <c r="P537">
        <v>401</v>
      </c>
      <c r="Q537">
        <v>0</v>
      </c>
      <c r="R537">
        <v>0</v>
      </c>
      <c r="S537">
        <v>0</v>
      </c>
      <c r="T537">
        <v>0</v>
      </c>
      <c r="U537">
        <v>3.5750000000000002</v>
      </c>
      <c r="V537">
        <v>36.758333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1959428</v>
      </c>
      <c r="B538">
        <v>1</v>
      </c>
      <c r="C538" t="s">
        <v>76</v>
      </c>
      <c r="D538" t="s">
        <v>80</v>
      </c>
      <c r="E538" t="s">
        <v>182</v>
      </c>
      <c r="F538" t="s">
        <v>1747</v>
      </c>
      <c r="G538" t="s">
        <v>179</v>
      </c>
      <c r="H538" t="s">
        <v>46</v>
      </c>
      <c r="I538" t="s">
        <v>129</v>
      </c>
      <c r="J538" t="s">
        <v>130</v>
      </c>
      <c r="K538" t="s">
        <v>154</v>
      </c>
      <c r="L538" t="s">
        <v>1748</v>
      </c>
      <c r="M538" t="s">
        <v>1749</v>
      </c>
      <c r="N538">
        <v>3.9148405550000001</v>
      </c>
      <c r="O538">
        <v>0</v>
      </c>
      <c r="P538">
        <v>157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614.62996699999997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1959444</v>
      </c>
      <c r="B539">
        <v>1</v>
      </c>
      <c r="C539" t="s">
        <v>76</v>
      </c>
      <c r="D539" t="s">
        <v>94</v>
      </c>
      <c r="E539" t="s">
        <v>171</v>
      </c>
      <c r="F539" t="s">
        <v>1750</v>
      </c>
      <c r="G539" t="s">
        <v>163</v>
      </c>
      <c r="H539" t="s">
        <v>47</v>
      </c>
      <c r="I539" t="s">
        <v>129</v>
      </c>
      <c r="J539" t="s">
        <v>130</v>
      </c>
      <c r="K539" t="s">
        <v>131</v>
      </c>
      <c r="L539" t="s">
        <v>1751</v>
      </c>
      <c r="M539" t="s">
        <v>1752</v>
      </c>
      <c r="N539">
        <v>0.2</v>
      </c>
      <c r="O539">
        <v>60</v>
      </c>
      <c r="P539">
        <v>3059</v>
      </c>
      <c r="Q539">
        <v>0</v>
      </c>
      <c r="R539">
        <v>0</v>
      </c>
      <c r="S539">
        <v>0</v>
      </c>
      <c r="T539">
        <v>252</v>
      </c>
      <c r="U539">
        <v>12</v>
      </c>
      <c r="V539">
        <v>611.79999999999995</v>
      </c>
      <c r="W539">
        <v>0</v>
      </c>
      <c r="X539">
        <v>0</v>
      </c>
      <c r="Y539">
        <v>0</v>
      </c>
      <c r="Z539">
        <v>50.4</v>
      </c>
    </row>
    <row r="540" spans="1:26" x14ac:dyDescent="0.25">
      <c r="A540">
        <v>1959432</v>
      </c>
      <c r="B540">
        <v>1</v>
      </c>
      <c r="C540" t="s">
        <v>77</v>
      </c>
      <c r="D540" t="s">
        <v>117</v>
      </c>
      <c r="E540" t="s">
        <v>182</v>
      </c>
      <c r="F540" t="s">
        <v>1753</v>
      </c>
      <c r="G540" t="s">
        <v>168</v>
      </c>
      <c r="H540" t="s">
        <v>46</v>
      </c>
      <c r="I540" t="s">
        <v>129</v>
      </c>
      <c r="J540" t="s">
        <v>130</v>
      </c>
      <c r="K540" t="s">
        <v>154</v>
      </c>
      <c r="L540" t="s">
        <v>1754</v>
      </c>
      <c r="M540" t="s">
        <v>1755</v>
      </c>
      <c r="N540">
        <v>6.7470638879999996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12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80.964766999999995</v>
      </c>
    </row>
    <row r="541" spans="1:26" x14ac:dyDescent="0.25">
      <c r="A541">
        <v>1959434</v>
      </c>
      <c r="B541">
        <v>1</v>
      </c>
      <c r="C541" t="s">
        <v>76</v>
      </c>
      <c r="D541" t="s">
        <v>91</v>
      </c>
      <c r="E541" t="s">
        <v>182</v>
      </c>
      <c r="F541" t="s">
        <v>1756</v>
      </c>
      <c r="G541" t="s">
        <v>168</v>
      </c>
      <c r="H541" t="s">
        <v>46</v>
      </c>
      <c r="I541" t="s">
        <v>129</v>
      </c>
      <c r="J541" t="s">
        <v>130</v>
      </c>
      <c r="K541" t="s">
        <v>154</v>
      </c>
      <c r="L541" t="s">
        <v>1757</v>
      </c>
      <c r="M541" t="s">
        <v>1758</v>
      </c>
      <c r="N541">
        <v>7.7379461110000003</v>
      </c>
      <c r="O541">
        <v>0</v>
      </c>
      <c r="P541">
        <v>235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1818.417336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1959443</v>
      </c>
      <c r="B542">
        <v>1</v>
      </c>
      <c r="C542" t="s">
        <v>77</v>
      </c>
      <c r="D542" t="s">
        <v>108</v>
      </c>
      <c r="E542" t="s">
        <v>134</v>
      </c>
      <c r="F542" t="s">
        <v>1759</v>
      </c>
      <c r="G542" t="s">
        <v>136</v>
      </c>
      <c r="H542" t="s">
        <v>46</v>
      </c>
      <c r="I542" t="s">
        <v>129</v>
      </c>
      <c r="J542" t="s">
        <v>130</v>
      </c>
      <c r="K542" t="s">
        <v>131</v>
      </c>
      <c r="L542" t="s">
        <v>1760</v>
      </c>
      <c r="M542" t="s">
        <v>1761</v>
      </c>
      <c r="N542">
        <v>7.477777777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1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7.4777779999999998</v>
      </c>
    </row>
    <row r="543" spans="1:26" x14ac:dyDescent="0.25">
      <c r="A543">
        <v>1959440</v>
      </c>
      <c r="B543">
        <v>1</v>
      </c>
      <c r="C543" t="s">
        <v>76</v>
      </c>
      <c r="D543" t="s">
        <v>86</v>
      </c>
      <c r="E543" t="s">
        <v>166</v>
      </c>
      <c r="F543" t="s">
        <v>1762</v>
      </c>
      <c r="G543" t="s">
        <v>904</v>
      </c>
      <c r="H543" t="s">
        <v>46</v>
      </c>
      <c r="I543" t="s">
        <v>129</v>
      </c>
      <c r="J543" t="s">
        <v>130</v>
      </c>
      <c r="K543" t="s">
        <v>131</v>
      </c>
      <c r="L543" t="s">
        <v>1763</v>
      </c>
      <c r="M543" t="s">
        <v>1764</v>
      </c>
      <c r="N543">
        <v>2.111111111</v>
      </c>
      <c r="O543">
        <v>0</v>
      </c>
      <c r="P543">
        <v>937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1978.1111109999999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1959438</v>
      </c>
      <c r="B544">
        <v>1</v>
      </c>
      <c r="C544" t="s">
        <v>76</v>
      </c>
      <c r="D544" t="s">
        <v>94</v>
      </c>
      <c r="E544" t="s">
        <v>161</v>
      </c>
      <c r="F544" t="s">
        <v>1765</v>
      </c>
      <c r="G544" t="s">
        <v>168</v>
      </c>
      <c r="H544" t="s">
        <v>47</v>
      </c>
      <c r="I544" t="s">
        <v>129</v>
      </c>
      <c r="J544" t="s">
        <v>130</v>
      </c>
      <c r="K544" t="s">
        <v>154</v>
      </c>
      <c r="L544" t="s">
        <v>1766</v>
      </c>
      <c r="M544" t="s">
        <v>1767</v>
      </c>
      <c r="N544">
        <v>7.3914888879999996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87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643.05953299999999</v>
      </c>
    </row>
    <row r="545" spans="1:26" x14ac:dyDescent="0.25">
      <c r="A545">
        <v>1959442</v>
      </c>
      <c r="B545">
        <v>1</v>
      </c>
      <c r="C545" t="s">
        <v>76</v>
      </c>
      <c r="D545" t="s">
        <v>91</v>
      </c>
      <c r="E545" t="s">
        <v>161</v>
      </c>
      <c r="F545" t="s">
        <v>1768</v>
      </c>
      <c r="G545" t="s">
        <v>163</v>
      </c>
      <c r="H545" t="s">
        <v>47</v>
      </c>
      <c r="I545" t="s">
        <v>129</v>
      </c>
      <c r="J545" t="s">
        <v>130</v>
      </c>
      <c r="K545" t="s">
        <v>131</v>
      </c>
      <c r="L545" t="s">
        <v>1769</v>
      </c>
      <c r="M545" t="s">
        <v>1770</v>
      </c>
      <c r="N545">
        <v>7.9444444000000003E-2</v>
      </c>
      <c r="O545">
        <v>1</v>
      </c>
      <c r="P545">
        <v>1133</v>
      </c>
      <c r="Q545">
        <v>0</v>
      </c>
      <c r="R545">
        <v>0</v>
      </c>
      <c r="S545">
        <v>0</v>
      </c>
      <c r="T545">
        <v>0</v>
      </c>
      <c r="U545">
        <v>7.9444000000000001E-2</v>
      </c>
      <c r="V545">
        <v>90.010554999999997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1959446</v>
      </c>
      <c r="B546">
        <v>1</v>
      </c>
      <c r="C546" t="s">
        <v>76</v>
      </c>
      <c r="D546" t="s">
        <v>90</v>
      </c>
      <c r="E546" t="s">
        <v>166</v>
      </c>
      <c r="F546" t="s">
        <v>1771</v>
      </c>
      <c r="G546" t="s">
        <v>657</v>
      </c>
      <c r="H546" t="s">
        <v>46</v>
      </c>
      <c r="I546" t="s">
        <v>129</v>
      </c>
      <c r="J546" t="s">
        <v>130</v>
      </c>
      <c r="K546" t="s">
        <v>131</v>
      </c>
      <c r="L546" t="s">
        <v>1772</v>
      </c>
      <c r="M546" t="s">
        <v>1773</v>
      </c>
      <c r="N546">
        <v>2.7066666659999998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189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511.56</v>
      </c>
    </row>
    <row r="547" spans="1:26" x14ac:dyDescent="0.25">
      <c r="A547">
        <v>1959447</v>
      </c>
      <c r="B547">
        <v>1</v>
      </c>
      <c r="C547" t="s">
        <v>76</v>
      </c>
      <c r="D547" t="s">
        <v>102</v>
      </c>
      <c r="E547" t="s">
        <v>134</v>
      </c>
      <c r="F547" t="s">
        <v>1774</v>
      </c>
      <c r="G547" t="s">
        <v>136</v>
      </c>
      <c r="H547" t="s">
        <v>46</v>
      </c>
      <c r="I547" t="s">
        <v>129</v>
      </c>
      <c r="J547" t="s">
        <v>130</v>
      </c>
      <c r="K547" t="s">
        <v>131</v>
      </c>
      <c r="L547" t="s">
        <v>1775</v>
      </c>
      <c r="M547" t="s">
        <v>1776</v>
      </c>
      <c r="N547">
        <v>2.309722222</v>
      </c>
      <c r="O547">
        <v>0</v>
      </c>
      <c r="P547">
        <v>1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2.3097219999999998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1959453</v>
      </c>
      <c r="B548">
        <v>1</v>
      </c>
      <c r="C548" t="s">
        <v>76</v>
      </c>
      <c r="D548" t="s">
        <v>79</v>
      </c>
      <c r="E548" t="s">
        <v>134</v>
      </c>
      <c r="F548" t="s">
        <v>1777</v>
      </c>
      <c r="G548" t="s">
        <v>250</v>
      </c>
      <c r="H548" t="s">
        <v>46</v>
      </c>
      <c r="I548" t="s">
        <v>129</v>
      </c>
      <c r="J548" t="s">
        <v>130</v>
      </c>
      <c r="K548" t="s">
        <v>131</v>
      </c>
      <c r="L548" t="s">
        <v>1778</v>
      </c>
      <c r="M548" t="s">
        <v>1779</v>
      </c>
      <c r="N548">
        <v>2.2891666659999999</v>
      </c>
      <c r="O548">
        <v>0</v>
      </c>
      <c r="P548">
        <v>2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4.5783329999999998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1959449</v>
      </c>
      <c r="B549">
        <v>1</v>
      </c>
      <c r="C549" t="s">
        <v>76</v>
      </c>
      <c r="D549" t="s">
        <v>93</v>
      </c>
      <c r="E549" t="s">
        <v>134</v>
      </c>
      <c r="F549" t="s">
        <v>1780</v>
      </c>
      <c r="G549" t="s">
        <v>140</v>
      </c>
      <c r="H549" t="s">
        <v>46</v>
      </c>
      <c r="I549" t="s">
        <v>129</v>
      </c>
      <c r="J549" t="s">
        <v>130</v>
      </c>
      <c r="K549" t="s">
        <v>131</v>
      </c>
      <c r="L549" t="s">
        <v>1781</v>
      </c>
      <c r="M549" t="s">
        <v>1782</v>
      </c>
      <c r="N549">
        <v>1.7622222219999999</v>
      </c>
      <c r="O549">
        <v>0</v>
      </c>
      <c r="P549">
        <v>1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1.762222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1959448</v>
      </c>
      <c r="B550">
        <v>1</v>
      </c>
      <c r="C550" t="s">
        <v>76</v>
      </c>
      <c r="D550" t="s">
        <v>95</v>
      </c>
      <c r="E550" t="s">
        <v>166</v>
      </c>
      <c r="F550" t="s">
        <v>1783</v>
      </c>
      <c r="G550" t="s">
        <v>168</v>
      </c>
      <c r="H550" t="s">
        <v>46</v>
      </c>
      <c r="I550" t="s">
        <v>129</v>
      </c>
      <c r="J550" t="s">
        <v>130</v>
      </c>
      <c r="K550" t="s">
        <v>154</v>
      </c>
      <c r="L550" t="s">
        <v>1784</v>
      </c>
      <c r="M550" t="s">
        <v>1785</v>
      </c>
      <c r="N550">
        <v>7.9382111110000002</v>
      </c>
      <c r="O550">
        <v>0</v>
      </c>
      <c r="P550">
        <v>56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444.53982200000002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1959451</v>
      </c>
      <c r="B551">
        <v>1</v>
      </c>
      <c r="C551" t="s">
        <v>76</v>
      </c>
      <c r="D551" t="s">
        <v>104</v>
      </c>
      <c r="E551" t="s">
        <v>166</v>
      </c>
      <c r="F551" t="s">
        <v>1786</v>
      </c>
      <c r="G551" t="s">
        <v>345</v>
      </c>
      <c r="H551" t="s">
        <v>46</v>
      </c>
      <c r="I551" t="s">
        <v>129</v>
      </c>
      <c r="J551" t="s">
        <v>17</v>
      </c>
      <c r="K551" t="s">
        <v>131</v>
      </c>
      <c r="L551" t="s">
        <v>1787</v>
      </c>
      <c r="M551" t="s">
        <v>1788</v>
      </c>
      <c r="N551">
        <v>5.9236111109999996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42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248.79166699999999</v>
      </c>
    </row>
    <row r="552" spans="1:26" x14ac:dyDescent="0.25">
      <c r="A552">
        <v>1959456</v>
      </c>
      <c r="B552">
        <v>1</v>
      </c>
      <c r="C552" t="s">
        <v>77</v>
      </c>
      <c r="D552" t="s">
        <v>123</v>
      </c>
      <c r="E552" t="s">
        <v>126</v>
      </c>
      <c r="F552" t="s">
        <v>1789</v>
      </c>
      <c r="G552" t="s">
        <v>452</v>
      </c>
      <c r="H552" t="s">
        <v>46</v>
      </c>
      <c r="I552" t="s">
        <v>129</v>
      </c>
      <c r="J552" t="s">
        <v>130</v>
      </c>
      <c r="K552" t="s">
        <v>131</v>
      </c>
      <c r="L552" t="s">
        <v>1787</v>
      </c>
      <c r="M552" t="s">
        <v>1790</v>
      </c>
      <c r="N552">
        <v>1.581388888</v>
      </c>
      <c r="O552">
        <v>0</v>
      </c>
      <c r="P552">
        <v>94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148.650555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1959455</v>
      </c>
      <c r="B553">
        <v>1</v>
      </c>
      <c r="C553" t="s">
        <v>77</v>
      </c>
      <c r="D553" t="s">
        <v>108</v>
      </c>
      <c r="E553" t="s">
        <v>134</v>
      </c>
      <c r="F553" t="s">
        <v>1791</v>
      </c>
      <c r="G553" t="s">
        <v>136</v>
      </c>
      <c r="H553" t="s">
        <v>46</v>
      </c>
      <c r="I553" t="s">
        <v>129</v>
      </c>
      <c r="J553" t="s">
        <v>130</v>
      </c>
      <c r="K553" t="s">
        <v>131</v>
      </c>
      <c r="L553" t="s">
        <v>1792</v>
      </c>
      <c r="M553" t="s">
        <v>1793</v>
      </c>
      <c r="N553">
        <v>5.4586111109999997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1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5.4586110000000003</v>
      </c>
    </row>
    <row r="554" spans="1:26" x14ac:dyDescent="0.25">
      <c r="A554">
        <v>1959510</v>
      </c>
      <c r="B554">
        <v>1</v>
      </c>
      <c r="C554" t="s">
        <v>77</v>
      </c>
      <c r="D554" t="s">
        <v>123</v>
      </c>
      <c r="E554" t="s">
        <v>166</v>
      </c>
      <c r="F554" t="s">
        <v>1794</v>
      </c>
      <c r="G554" t="s">
        <v>657</v>
      </c>
      <c r="H554" t="s">
        <v>46</v>
      </c>
      <c r="I554" t="s">
        <v>129</v>
      </c>
      <c r="J554" t="s">
        <v>130</v>
      </c>
      <c r="K554" t="s">
        <v>131</v>
      </c>
      <c r="L554" t="s">
        <v>1795</v>
      </c>
      <c r="M554" t="s">
        <v>1796</v>
      </c>
      <c r="N554">
        <v>2.1161111109999999</v>
      </c>
      <c r="O554">
        <v>0</v>
      </c>
      <c r="P554">
        <v>58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122.734444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1959470</v>
      </c>
      <c r="B555">
        <v>1</v>
      </c>
      <c r="C555" t="s">
        <v>77</v>
      </c>
      <c r="D555" t="s">
        <v>114</v>
      </c>
      <c r="E555" t="s">
        <v>161</v>
      </c>
      <c r="F555" t="s">
        <v>1797</v>
      </c>
      <c r="G555" t="s">
        <v>1798</v>
      </c>
      <c r="H555" t="s">
        <v>47</v>
      </c>
      <c r="I555" t="s">
        <v>129</v>
      </c>
      <c r="J555" t="s">
        <v>15</v>
      </c>
      <c r="K555" t="s">
        <v>131</v>
      </c>
      <c r="L555" t="s">
        <v>1799</v>
      </c>
      <c r="M555" t="s">
        <v>1800</v>
      </c>
      <c r="N555">
        <v>1.646666666</v>
      </c>
      <c r="O555">
        <v>0</v>
      </c>
      <c r="P555">
        <v>39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64.22</v>
      </c>
      <c r="W555">
        <v>0</v>
      </c>
      <c r="X555">
        <v>0</v>
      </c>
      <c r="Y555">
        <v>0</v>
      </c>
      <c r="Z555">
        <v>0</v>
      </c>
    </row>
    <row r="556" spans="1:26" x14ac:dyDescent="0.25">
      <c r="A556">
        <v>1959461</v>
      </c>
      <c r="B556">
        <v>1</v>
      </c>
      <c r="C556" t="s">
        <v>77</v>
      </c>
      <c r="D556" t="s">
        <v>123</v>
      </c>
      <c r="E556" t="s">
        <v>134</v>
      </c>
      <c r="F556" t="s">
        <v>1801</v>
      </c>
      <c r="G556" t="s">
        <v>250</v>
      </c>
      <c r="H556" t="s">
        <v>46</v>
      </c>
      <c r="I556" t="s">
        <v>129</v>
      </c>
      <c r="J556" t="s">
        <v>130</v>
      </c>
      <c r="K556" t="s">
        <v>131</v>
      </c>
      <c r="L556" t="s">
        <v>1802</v>
      </c>
      <c r="M556" t="s">
        <v>1803</v>
      </c>
      <c r="N556">
        <v>1.5958333330000001</v>
      </c>
      <c r="O556">
        <v>0</v>
      </c>
      <c r="P556">
        <v>7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11.170833</v>
      </c>
      <c r="W556">
        <v>0</v>
      </c>
      <c r="X556">
        <v>0</v>
      </c>
      <c r="Y556">
        <v>0</v>
      </c>
      <c r="Z556">
        <v>0</v>
      </c>
    </row>
    <row r="557" spans="1:26" x14ac:dyDescent="0.25">
      <c r="A557">
        <v>1959457</v>
      </c>
      <c r="B557">
        <v>1</v>
      </c>
      <c r="C557" t="s">
        <v>76</v>
      </c>
      <c r="D557" t="s">
        <v>106</v>
      </c>
      <c r="E557" t="s">
        <v>134</v>
      </c>
      <c r="F557" t="s">
        <v>1804</v>
      </c>
      <c r="G557" t="s">
        <v>136</v>
      </c>
      <c r="H557" t="s">
        <v>46</v>
      </c>
      <c r="I557" t="s">
        <v>129</v>
      </c>
      <c r="J557" t="s">
        <v>130</v>
      </c>
      <c r="K557" t="s">
        <v>131</v>
      </c>
      <c r="L557" t="s">
        <v>1805</v>
      </c>
      <c r="M557" t="s">
        <v>1806</v>
      </c>
      <c r="N557">
        <v>1.8833333329999999</v>
      </c>
      <c r="O557">
        <v>0</v>
      </c>
      <c r="P557">
        <v>1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1.8833329999999999</v>
      </c>
      <c r="W557">
        <v>0</v>
      </c>
      <c r="X557">
        <v>0</v>
      </c>
      <c r="Y557">
        <v>0</v>
      </c>
      <c r="Z557">
        <v>0</v>
      </c>
    </row>
    <row r="558" spans="1:26" x14ac:dyDescent="0.25">
      <c r="A558">
        <v>1959462</v>
      </c>
      <c r="B558">
        <v>1</v>
      </c>
      <c r="C558" t="s">
        <v>76</v>
      </c>
      <c r="D558" t="s">
        <v>91</v>
      </c>
      <c r="E558" t="s">
        <v>126</v>
      </c>
      <c r="F558" t="s">
        <v>1807</v>
      </c>
      <c r="G558" t="s">
        <v>158</v>
      </c>
      <c r="H558" t="s">
        <v>46</v>
      </c>
      <c r="I558" t="s">
        <v>129</v>
      </c>
      <c r="J558" t="s">
        <v>130</v>
      </c>
      <c r="K558" t="s">
        <v>131</v>
      </c>
      <c r="L558" t="s">
        <v>1808</v>
      </c>
      <c r="M558" t="s">
        <v>1809</v>
      </c>
      <c r="N558">
        <v>0.60944444399999997</v>
      </c>
      <c r="O558">
        <v>0</v>
      </c>
      <c r="P558">
        <v>43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26.206111</v>
      </c>
      <c r="W558">
        <v>0</v>
      </c>
      <c r="X558">
        <v>0</v>
      </c>
      <c r="Y558">
        <v>0</v>
      </c>
      <c r="Z558">
        <v>0</v>
      </c>
    </row>
    <row r="559" spans="1:26" x14ac:dyDescent="0.25">
      <c r="A559">
        <v>1959465</v>
      </c>
      <c r="B559">
        <v>1</v>
      </c>
      <c r="C559" t="s">
        <v>76</v>
      </c>
      <c r="D559" t="s">
        <v>80</v>
      </c>
      <c r="E559" t="s">
        <v>182</v>
      </c>
      <c r="F559" t="s">
        <v>1810</v>
      </c>
      <c r="G559" t="s">
        <v>179</v>
      </c>
      <c r="H559" t="s">
        <v>46</v>
      </c>
      <c r="I559" t="s">
        <v>129</v>
      </c>
      <c r="J559" t="s">
        <v>130</v>
      </c>
      <c r="K559" t="s">
        <v>154</v>
      </c>
      <c r="L559" t="s">
        <v>1811</v>
      </c>
      <c r="M559" t="s">
        <v>1812</v>
      </c>
      <c r="N559">
        <v>8.2513388879999994</v>
      </c>
      <c r="O559">
        <v>0</v>
      </c>
      <c r="P559">
        <v>84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693.11246700000004</v>
      </c>
      <c r="W559">
        <v>0</v>
      </c>
      <c r="X559">
        <v>0</v>
      </c>
      <c r="Y559">
        <v>0</v>
      </c>
      <c r="Z559">
        <v>0</v>
      </c>
    </row>
    <row r="560" spans="1:26" x14ac:dyDescent="0.25">
      <c r="A560">
        <v>1959468</v>
      </c>
      <c r="B560">
        <v>1</v>
      </c>
      <c r="C560" t="s">
        <v>76</v>
      </c>
      <c r="D560" t="s">
        <v>99</v>
      </c>
      <c r="E560" t="s">
        <v>186</v>
      </c>
      <c r="F560" t="s">
        <v>1813</v>
      </c>
      <c r="G560" t="s">
        <v>168</v>
      </c>
      <c r="H560" t="s">
        <v>47</v>
      </c>
      <c r="I560" t="s">
        <v>129</v>
      </c>
      <c r="J560" t="s">
        <v>130</v>
      </c>
      <c r="K560" t="s">
        <v>154</v>
      </c>
      <c r="L560" t="s">
        <v>1814</v>
      </c>
      <c r="M560" t="s">
        <v>1815</v>
      </c>
      <c r="N560">
        <v>4.7166666660000001</v>
      </c>
      <c r="O560">
        <v>39</v>
      </c>
      <c r="P560">
        <v>401</v>
      </c>
      <c r="Q560">
        <v>0</v>
      </c>
      <c r="R560">
        <v>0</v>
      </c>
      <c r="S560">
        <v>0</v>
      </c>
      <c r="T560">
        <v>0</v>
      </c>
      <c r="U560">
        <v>183.95</v>
      </c>
      <c r="V560">
        <v>1891.383333</v>
      </c>
      <c r="W560">
        <v>0</v>
      </c>
      <c r="X560">
        <v>0</v>
      </c>
      <c r="Y560">
        <v>0</v>
      </c>
      <c r="Z560">
        <v>0</v>
      </c>
    </row>
    <row r="561" spans="1:26" x14ac:dyDescent="0.25">
      <c r="A561">
        <v>1959478</v>
      </c>
      <c r="B561">
        <v>1</v>
      </c>
      <c r="C561" t="s">
        <v>76</v>
      </c>
      <c r="D561" t="s">
        <v>91</v>
      </c>
      <c r="E561" t="s">
        <v>161</v>
      </c>
      <c r="F561" t="s">
        <v>1816</v>
      </c>
      <c r="G561" t="s">
        <v>341</v>
      </c>
      <c r="H561" t="s">
        <v>47</v>
      </c>
      <c r="I561" t="s">
        <v>129</v>
      </c>
      <c r="J561" t="s">
        <v>130</v>
      </c>
      <c r="K561" t="s">
        <v>131</v>
      </c>
      <c r="L561" t="s">
        <v>1817</v>
      </c>
      <c r="M561" t="s">
        <v>1818</v>
      </c>
      <c r="N561">
        <v>1.1425000000000001</v>
      </c>
      <c r="O561">
        <v>1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1.1425000000000001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1959499</v>
      </c>
      <c r="B562">
        <v>1</v>
      </c>
      <c r="C562" t="s">
        <v>76</v>
      </c>
      <c r="D562" t="s">
        <v>79</v>
      </c>
      <c r="E562" t="s">
        <v>182</v>
      </c>
      <c r="F562" t="s">
        <v>1819</v>
      </c>
      <c r="G562" t="s">
        <v>144</v>
      </c>
      <c r="H562" t="s">
        <v>46</v>
      </c>
      <c r="I562" t="s">
        <v>129</v>
      </c>
      <c r="J562" t="s">
        <v>130</v>
      </c>
      <c r="K562" t="s">
        <v>131</v>
      </c>
      <c r="L562" t="s">
        <v>1820</v>
      </c>
      <c r="M562" t="s">
        <v>1821</v>
      </c>
      <c r="N562">
        <v>1.385</v>
      </c>
      <c r="O562">
        <v>0</v>
      </c>
      <c r="P562">
        <v>197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272.84500000000003</v>
      </c>
      <c r="W562">
        <v>0</v>
      </c>
      <c r="X562">
        <v>0</v>
      </c>
      <c r="Y562">
        <v>0</v>
      </c>
      <c r="Z562">
        <v>0</v>
      </c>
    </row>
    <row r="563" spans="1:26" x14ac:dyDescent="0.25">
      <c r="A563">
        <v>1959473</v>
      </c>
      <c r="B563">
        <v>1</v>
      </c>
      <c r="C563" t="s">
        <v>76</v>
      </c>
      <c r="D563" t="s">
        <v>104</v>
      </c>
      <c r="E563" t="s">
        <v>166</v>
      </c>
      <c r="F563" t="s">
        <v>1822</v>
      </c>
      <c r="G563" t="s">
        <v>657</v>
      </c>
      <c r="H563" t="s">
        <v>46</v>
      </c>
      <c r="I563" t="s">
        <v>129</v>
      </c>
      <c r="J563" t="s">
        <v>130</v>
      </c>
      <c r="K563" t="s">
        <v>131</v>
      </c>
      <c r="L563" t="s">
        <v>1823</v>
      </c>
      <c r="M563" t="s">
        <v>1824</v>
      </c>
      <c r="N563">
        <v>2.704722222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41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110.89361100000001</v>
      </c>
    </row>
    <row r="564" spans="1:26" x14ac:dyDescent="0.25">
      <c r="A564">
        <v>1959498</v>
      </c>
      <c r="B564">
        <v>1</v>
      </c>
      <c r="C564" t="s">
        <v>76</v>
      </c>
      <c r="D564" t="s">
        <v>78</v>
      </c>
      <c r="E564" t="s">
        <v>134</v>
      </c>
      <c r="F564" t="s">
        <v>1825</v>
      </c>
      <c r="G564" t="s">
        <v>238</v>
      </c>
      <c r="H564" t="s">
        <v>46</v>
      </c>
      <c r="I564" t="s">
        <v>129</v>
      </c>
      <c r="J564" t="s">
        <v>130</v>
      </c>
      <c r="K564" t="s">
        <v>131</v>
      </c>
      <c r="L564" t="s">
        <v>1826</v>
      </c>
      <c r="M564" t="s">
        <v>1827</v>
      </c>
      <c r="N564">
        <v>1.1172222220000001</v>
      </c>
      <c r="O564">
        <v>0</v>
      </c>
      <c r="P564">
        <v>9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10.055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1959504</v>
      </c>
      <c r="B565">
        <v>1</v>
      </c>
      <c r="C565" t="s">
        <v>76</v>
      </c>
      <c r="D565" t="s">
        <v>86</v>
      </c>
      <c r="E565" t="s">
        <v>182</v>
      </c>
      <c r="F565" t="s">
        <v>1828</v>
      </c>
      <c r="G565" t="s">
        <v>168</v>
      </c>
      <c r="H565" t="s">
        <v>46</v>
      </c>
      <c r="I565" t="s">
        <v>129</v>
      </c>
      <c r="J565" t="s">
        <v>130</v>
      </c>
      <c r="K565" t="s">
        <v>154</v>
      </c>
      <c r="L565" t="s">
        <v>1829</v>
      </c>
      <c r="M565" t="s">
        <v>1830</v>
      </c>
      <c r="N565">
        <v>6.6516666659999997</v>
      </c>
      <c r="O565">
        <v>0</v>
      </c>
      <c r="P565">
        <v>166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1104.176667</v>
      </c>
      <c r="W565">
        <v>0</v>
      </c>
      <c r="X565">
        <v>0</v>
      </c>
      <c r="Y565">
        <v>0</v>
      </c>
      <c r="Z565">
        <v>0</v>
      </c>
    </row>
    <row r="566" spans="1:26" x14ac:dyDescent="0.25">
      <c r="A566">
        <v>1959487</v>
      </c>
      <c r="B566">
        <v>1</v>
      </c>
      <c r="C566" t="s">
        <v>76</v>
      </c>
      <c r="D566" t="s">
        <v>100</v>
      </c>
      <c r="E566" t="s">
        <v>161</v>
      </c>
      <c r="F566" t="s">
        <v>1831</v>
      </c>
      <c r="G566" t="s">
        <v>163</v>
      </c>
      <c r="H566" t="s">
        <v>47</v>
      </c>
      <c r="I566" t="s">
        <v>129</v>
      </c>
      <c r="J566" t="s">
        <v>130</v>
      </c>
      <c r="K566" t="s">
        <v>131</v>
      </c>
      <c r="L566" t="s">
        <v>1832</v>
      </c>
      <c r="M566" t="s">
        <v>1833</v>
      </c>
      <c r="N566">
        <v>0.59361111099999997</v>
      </c>
      <c r="O566">
        <v>5</v>
      </c>
      <c r="P566">
        <v>1001</v>
      </c>
      <c r="Q566">
        <v>0</v>
      </c>
      <c r="R566">
        <v>0</v>
      </c>
      <c r="S566">
        <v>0</v>
      </c>
      <c r="T566">
        <v>0</v>
      </c>
      <c r="U566">
        <v>2.9680559999999998</v>
      </c>
      <c r="V566">
        <v>594.20472199999995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1959491</v>
      </c>
      <c r="B567">
        <v>1</v>
      </c>
      <c r="C567" t="s">
        <v>76</v>
      </c>
      <c r="D567" t="s">
        <v>88</v>
      </c>
      <c r="E567" t="s">
        <v>134</v>
      </c>
      <c r="F567" t="s">
        <v>266</v>
      </c>
      <c r="G567" t="s">
        <v>250</v>
      </c>
      <c r="H567" t="s">
        <v>46</v>
      </c>
      <c r="I567" t="s">
        <v>129</v>
      </c>
      <c r="J567" t="s">
        <v>15</v>
      </c>
      <c r="K567" t="s">
        <v>131</v>
      </c>
      <c r="L567" t="s">
        <v>1834</v>
      </c>
      <c r="M567" t="s">
        <v>1835</v>
      </c>
      <c r="N567">
        <v>6.6038888880000002</v>
      </c>
      <c r="O567">
        <v>0</v>
      </c>
      <c r="P567">
        <v>1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6.6038889999999997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1959497</v>
      </c>
      <c r="B568">
        <v>1</v>
      </c>
      <c r="C568" t="s">
        <v>76</v>
      </c>
      <c r="D568" t="s">
        <v>93</v>
      </c>
      <c r="E568" t="s">
        <v>134</v>
      </c>
      <c r="F568" t="s">
        <v>1836</v>
      </c>
      <c r="G568" t="s">
        <v>136</v>
      </c>
      <c r="H568" t="s">
        <v>46</v>
      </c>
      <c r="I568" t="s">
        <v>129</v>
      </c>
      <c r="J568" t="s">
        <v>130</v>
      </c>
      <c r="K568" t="s">
        <v>131</v>
      </c>
      <c r="L568" t="s">
        <v>1837</v>
      </c>
      <c r="M568" t="s">
        <v>1838</v>
      </c>
      <c r="N568">
        <v>5.2608333329999999</v>
      </c>
      <c r="O568">
        <v>0</v>
      </c>
      <c r="P568">
        <v>1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5.2608329999999999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1959501</v>
      </c>
      <c r="B569">
        <v>1</v>
      </c>
      <c r="C569" t="s">
        <v>76</v>
      </c>
      <c r="D569" t="s">
        <v>101</v>
      </c>
      <c r="E569" t="s">
        <v>166</v>
      </c>
      <c r="F569" t="s">
        <v>1839</v>
      </c>
      <c r="G569" t="s">
        <v>179</v>
      </c>
      <c r="H569" t="s">
        <v>46</v>
      </c>
      <c r="I569" t="s">
        <v>129</v>
      </c>
      <c r="J569" t="s">
        <v>130</v>
      </c>
      <c r="K569" t="s">
        <v>154</v>
      </c>
      <c r="L569" t="s">
        <v>1840</v>
      </c>
      <c r="M569" t="s">
        <v>1841</v>
      </c>
      <c r="N569">
        <v>0.63333333300000005</v>
      </c>
      <c r="O569">
        <v>0</v>
      </c>
      <c r="P569">
        <v>338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214.066667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1959503</v>
      </c>
      <c r="B570">
        <v>1</v>
      </c>
      <c r="C570" t="s">
        <v>77</v>
      </c>
      <c r="D570" t="s">
        <v>108</v>
      </c>
      <c r="E570" t="s">
        <v>182</v>
      </c>
      <c r="F570" t="s">
        <v>1842</v>
      </c>
      <c r="G570" t="s">
        <v>294</v>
      </c>
      <c r="H570" t="s">
        <v>46</v>
      </c>
      <c r="I570" t="s">
        <v>129</v>
      </c>
      <c r="J570" t="s">
        <v>130</v>
      </c>
      <c r="K570" t="s">
        <v>131</v>
      </c>
      <c r="L570" t="s">
        <v>1843</v>
      </c>
      <c r="M570" t="s">
        <v>1844</v>
      </c>
      <c r="N570">
        <v>3.398055555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38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129.12611100000001</v>
      </c>
    </row>
    <row r="571" spans="1:26" x14ac:dyDescent="0.25">
      <c r="A571">
        <v>1959500</v>
      </c>
      <c r="B571">
        <v>1</v>
      </c>
      <c r="C571" t="s">
        <v>77</v>
      </c>
      <c r="D571" t="s">
        <v>113</v>
      </c>
      <c r="E571" t="s">
        <v>161</v>
      </c>
      <c r="F571" t="s">
        <v>1845</v>
      </c>
      <c r="G571" t="s">
        <v>179</v>
      </c>
      <c r="H571" t="s">
        <v>47</v>
      </c>
      <c r="I571" t="s">
        <v>129</v>
      </c>
      <c r="J571" t="s">
        <v>130</v>
      </c>
      <c r="K571" t="s">
        <v>154</v>
      </c>
      <c r="L571" t="s">
        <v>1846</v>
      </c>
      <c r="M571" t="s">
        <v>1847</v>
      </c>
      <c r="N571">
        <v>1.103888888</v>
      </c>
      <c r="O571">
        <v>0</v>
      </c>
      <c r="P571">
        <v>0</v>
      </c>
      <c r="Q571">
        <v>0</v>
      </c>
      <c r="R571">
        <v>161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177.726111</v>
      </c>
      <c r="Y571">
        <v>0</v>
      </c>
      <c r="Z571">
        <v>0</v>
      </c>
    </row>
    <row r="572" spans="1:26" x14ac:dyDescent="0.25">
      <c r="A572">
        <v>1959514</v>
      </c>
      <c r="B572">
        <v>1</v>
      </c>
      <c r="C572" t="s">
        <v>76</v>
      </c>
      <c r="D572" t="s">
        <v>80</v>
      </c>
      <c r="E572" t="s">
        <v>182</v>
      </c>
      <c r="F572" t="s">
        <v>1848</v>
      </c>
      <c r="G572" t="s">
        <v>168</v>
      </c>
      <c r="H572" t="s">
        <v>46</v>
      </c>
      <c r="I572" t="s">
        <v>129</v>
      </c>
      <c r="J572" t="s">
        <v>130</v>
      </c>
      <c r="K572" t="s">
        <v>154</v>
      </c>
      <c r="L572" t="s">
        <v>1849</v>
      </c>
      <c r="M572" t="s">
        <v>1850</v>
      </c>
      <c r="N572">
        <v>5.2441666659999999</v>
      </c>
      <c r="O572">
        <v>0</v>
      </c>
      <c r="P572">
        <v>165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865.28750000000002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1959502</v>
      </c>
      <c r="B573">
        <v>1</v>
      </c>
      <c r="C573" t="s">
        <v>76</v>
      </c>
      <c r="D573" t="s">
        <v>93</v>
      </c>
      <c r="E573" t="s">
        <v>182</v>
      </c>
      <c r="F573" t="s">
        <v>1851</v>
      </c>
      <c r="G573" t="s">
        <v>168</v>
      </c>
      <c r="H573" t="s">
        <v>46</v>
      </c>
      <c r="I573" t="s">
        <v>129</v>
      </c>
      <c r="J573" t="s">
        <v>130</v>
      </c>
      <c r="K573" t="s">
        <v>154</v>
      </c>
      <c r="L573" t="s">
        <v>1852</v>
      </c>
      <c r="M573" t="s">
        <v>1853</v>
      </c>
      <c r="N573">
        <v>1.6297377770000001</v>
      </c>
      <c r="O573">
        <v>0</v>
      </c>
      <c r="P573">
        <v>20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32.594755999999997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1959552</v>
      </c>
      <c r="B574">
        <v>1</v>
      </c>
      <c r="C574" t="s">
        <v>77</v>
      </c>
      <c r="D574" t="s">
        <v>117</v>
      </c>
      <c r="E574" t="s">
        <v>166</v>
      </c>
      <c r="F574" t="s">
        <v>1854</v>
      </c>
      <c r="G574" t="s">
        <v>657</v>
      </c>
      <c r="H574" t="s">
        <v>46</v>
      </c>
      <c r="I574" t="s">
        <v>129</v>
      </c>
      <c r="J574" t="s">
        <v>130</v>
      </c>
      <c r="K574" t="s">
        <v>131</v>
      </c>
      <c r="L574" t="s">
        <v>1855</v>
      </c>
      <c r="M574" t="s">
        <v>1856</v>
      </c>
      <c r="N574">
        <v>1.3830555550000001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33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45.640833000000001</v>
      </c>
    </row>
    <row r="575" spans="1:26" x14ac:dyDescent="0.25">
      <c r="A575">
        <v>1959553</v>
      </c>
      <c r="B575">
        <v>1</v>
      </c>
      <c r="C575" t="s">
        <v>76</v>
      </c>
      <c r="D575" t="s">
        <v>102</v>
      </c>
      <c r="E575" t="s">
        <v>134</v>
      </c>
      <c r="F575" t="s">
        <v>1857</v>
      </c>
      <c r="G575" t="s">
        <v>136</v>
      </c>
      <c r="H575" t="s">
        <v>46</v>
      </c>
      <c r="I575" t="s">
        <v>129</v>
      </c>
      <c r="J575" t="s">
        <v>130</v>
      </c>
      <c r="K575" t="s">
        <v>131</v>
      </c>
      <c r="L575" t="s">
        <v>1858</v>
      </c>
      <c r="M575" t="s">
        <v>1859</v>
      </c>
      <c r="N575">
        <v>3.196111111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1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3.1961110000000001</v>
      </c>
    </row>
    <row r="576" spans="1:26" x14ac:dyDescent="0.25">
      <c r="A576">
        <v>1959524</v>
      </c>
      <c r="B576">
        <v>1</v>
      </c>
      <c r="C576" t="s">
        <v>77</v>
      </c>
      <c r="D576" t="s">
        <v>119</v>
      </c>
      <c r="E576" t="s">
        <v>161</v>
      </c>
      <c r="F576" t="s">
        <v>1860</v>
      </c>
      <c r="G576" t="s">
        <v>163</v>
      </c>
      <c r="H576" t="s">
        <v>47</v>
      </c>
      <c r="I576" t="s">
        <v>129</v>
      </c>
      <c r="J576" t="s">
        <v>130</v>
      </c>
      <c r="K576" t="s">
        <v>131</v>
      </c>
      <c r="L576" t="s">
        <v>1861</v>
      </c>
      <c r="M576" t="s">
        <v>1862</v>
      </c>
      <c r="N576">
        <v>1.3844444440000001</v>
      </c>
      <c r="O576">
        <v>1</v>
      </c>
      <c r="P576">
        <v>431</v>
      </c>
      <c r="Q576">
        <v>0</v>
      </c>
      <c r="R576">
        <v>0</v>
      </c>
      <c r="S576">
        <v>0</v>
      </c>
      <c r="T576">
        <v>0</v>
      </c>
      <c r="U576">
        <v>1.384444</v>
      </c>
      <c r="V576">
        <v>596.69555500000001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1959531</v>
      </c>
      <c r="B577">
        <v>1</v>
      </c>
      <c r="C577" t="s">
        <v>76</v>
      </c>
      <c r="D577" t="s">
        <v>104</v>
      </c>
      <c r="E577" t="s">
        <v>182</v>
      </c>
      <c r="F577" t="s">
        <v>1863</v>
      </c>
      <c r="G577" t="s">
        <v>144</v>
      </c>
      <c r="H577" t="s">
        <v>46</v>
      </c>
      <c r="I577" t="s">
        <v>129</v>
      </c>
      <c r="J577" t="s">
        <v>130</v>
      </c>
      <c r="K577" t="s">
        <v>131</v>
      </c>
      <c r="L577" t="s">
        <v>1864</v>
      </c>
      <c r="M577" t="s">
        <v>1865</v>
      </c>
      <c r="N577">
        <v>7.5525000000000002</v>
      </c>
      <c r="O577">
        <v>0</v>
      </c>
      <c r="P577">
        <v>0</v>
      </c>
      <c r="Q577">
        <v>0</v>
      </c>
      <c r="R577">
        <v>5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37.762500000000003</v>
      </c>
      <c r="Y577">
        <v>0</v>
      </c>
      <c r="Z577">
        <v>0</v>
      </c>
    </row>
    <row r="578" spans="1:26" x14ac:dyDescent="0.25">
      <c r="A578">
        <v>1959530</v>
      </c>
      <c r="B578">
        <v>1</v>
      </c>
      <c r="C578" t="s">
        <v>76</v>
      </c>
      <c r="D578" t="s">
        <v>89</v>
      </c>
      <c r="E578" t="s">
        <v>171</v>
      </c>
      <c r="F578" t="s">
        <v>1498</v>
      </c>
      <c r="G578" t="s">
        <v>152</v>
      </c>
      <c r="H578" t="s">
        <v>47</v>
      </c>
      <c r="I578" t="s">
        <v>129</v>
      </c>
      <c r="J578" t="s">
        <v>130</v>
      </c>
      <c r="K578" t="s">
        <v>131</v>
      </c>
      <c r="L578" t="s">
        <v>1866</v>
      </c>
      <c r="M578" t="s">
        <v>1867</v>
      </c>
      <c r="N578">
        <v>0.43638888799999997</v>
      </c>
      <c r="O578">
        <v>64</v>
      </c>
      <c r="P578">
        <v>262</v>
      </c>
      <c r="Q578">
        <v>0</v>
      </c>
      <c r="R578">
        <v>0</v>
      </c>
      <c r="S578">
        <v>0</v>
      </c>
      <c r="T578">
        <v>0</v>
      </c>
      <c r="U578">
        <v>27.928889000000002</v>
      </c>
      <c r="V578">
        <v>114.333889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1959532</v>
      </c>
      <c r="B579">
        <v>1</v>
      </c>
      <c r="C579" t="s">
        <v>76</v>
      </c>
      <c r="D579" t="s">
        <v>89</v>
      </c>
      <c r="E579" t="s">
        <v>171</v>
      </c>
      <c r="F579" t="s">
        <v>1868</v>
      </c>
      <c r="G579" t="s">
        <v>152</v>
      </c>
      <c r="H579" t="s">
        <v>47</v>
      </c>
      <c r="I579" t="s">
        <v>129</v>
      </c>
      <c r="J579" t="s">
        <v>130</v>
      </c>
      <c r="K579" t="s">
        <v>131</v>
      </c>
      <c r="L579" t="s">
        <v>1869</v>
      </c>
      <c r="M579" t="s">
        <v>1870</v>
      </c>
      <c r="N579">
        <v>0.42638888800000002</v>
      </c>
      <c r="O579">
        <v>64</v>
      </c>
      <c r="P579">
        <v>262</v>
      </c>
      <c r="Q579">
        <v>0</v>
      </c>
      <c r="R579">
        <v>0</v>
      </c>
      <c r="S579">
        <v>0</v>
      </c>
      <c r="T579">
        <v>0</v>
      </c>
      <c r="U579">
        <v>27.288889000000001</v>
      </c>
      <c r="V579">
        <v>111.71388899999999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1959535</v>
      </c>
      <c r="B580">
        <v>1</v>
      </c>
      <c r="C580" t="s">
        <v>76</v>
      </c>
      <c r="D580" t="s">
        <v>92</v>
      </c>
      <c r="E580" t="s">
        <v>134</v>
      </c>
      <c r="F580" t="s">
        <v>1871</v>
      </c>
      <c r="G580" t="s">
        <v>140</v>
      </c>
      <c r="H580" t="s">
        <v>46</v>
      </c>
      <c r="I580" t="s">
        <v>129</v>
      </c>
      <c r="J580" t="s">
        <v>130</v>
      </c>
      <c r="K580" t="s">
        <v>131</v>
      </c>
      <c r="L580" t="s">
        <v>1872</v>
      </c>
      <c r="M580" t="s">
        <v>1873</v>
      </c>
      <c r="N580">
        <v>2.4936111109999999</v>
      </c>
      <c r="O580">
        <v>0</v>
      </c>
      <c r="P580">
        <v>0</v>
      </c>
      <c r="Q580">
        <v>0</v>
      </c>
      <c r="R580">
        <v>1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2.493611</v>
      </c>
      <c r="Y580">
        <v>0</v>
      </c>
      <c r="Z580">
        <v>0</v>
      </c>
    </row>
    <row r="581" spans="1:26" x14ac:dyDescent="0.25">
      <c r="A581">
        <v>1959537</v>
      </c>
      <c r="B581">
        <v>1</v>
      </c>
      <c r="C581" t="s">
        <v>77</v>
      </c>
      <c r="D581" t="s">
        <v>116</v>
      </c>
      <c r="E581" t="s">
        <v>161</v>
      </c>
      <c r="F581" t="s">
        <v>1874</v>
      </c>
      <c r="G581" t="s">
        <v>163</v>
      </c>
      <c r="H581" t="s">
        <v>47</v>
      </c>
      <c r="I581" t="s">
        <v>129</v>
      </c>
      <c r="J581" t="s">
        <v>130</v>
      </c>
      <c r="K581" t="s">
        <v>131</v>
      </c>
      <c r="L581" t="s">
        <v>1875</v>
      </c>
      <c r="M581" t="s">
        <v>1876</v>
      </c>
      <c r="N581">
        <v>0.62138888800000003</v>
      </c>
      <c r="O581">
        <v>0</v>
      </c>
      <c r="P581">
        <v>408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253.52666600000001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1959542</v>
      </c>
      <c r="B582">
        <v>1</v>
      </c>
      <c r="C582" t="s">
        <v>76</v>
      </c>
      <c r="D582" t="s">
        <v>91</v>
      </c>
      <c r="E582" t="s">
        <v>182</v>
      </c>
      <c r="F582" t="s">
        <v>1877</v>
      </c>
      <c r="G582" t="s">
        <v>144</v>
      </c>
      <c r="H582" t="s">
        <v>46</v>
      </c>
      <c r="I582" t="s">
        <v>129</v>
      </c>
      <c r="J582" t="s">
        <v>130</v>
      </c>
      <c r="K582" t="s">
        <v>131</v>
      </c>
      <c r="L582" t="s">
        <v>1878</v>
      </c>
      <c r="M582" t="s">
        <v>1879</v>
      </c>
      <c r="N582">
        <v>1.047222222</v>
      </c>
      <c r="O582">
        <v>0</v>
      </c>
      <c r="P582">
        <v>304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318.35555499999998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1959534</v>
      </c>
      <c r="B583">
        <v>1</v>
      </c>
      <c r="C583" t="s">
        <v>77</v>
      </c>
      <c r="D583" t="s">
        <v>108</v>
      </c>
      <c r="E583" t="s">
        <v>171</v>
      </c>
      <c r="F583" t="s">
        <v>1880</v>
      </c>
      <c r="G583" t="s">
        <v>163</v>
      </c>
      <c r="H583" t="s">
        <v>47</v>
      </c>
      <c r="I583" t="s">
        <v>129</v>
      </c>
      <c r="J583" t="s">
        <v>130</v>
      </c>
      <c r="K583" t="s">
        <v>131</v>
      </c>
      <c r="L583" t="s">
        <v>1881</v>
      </c>
      <c r="M583" t="s">
        <v>1882</v>
      </c>
      <c r="N583">
        <v>0.73888888799999997</v>
      </c>
      <c r="O583">
        <v>155</v>
      </c>
      <c r="P583">
        <v>425</v>
      </c>
      <c r="Q583">
        <v>0</v>
      </c>
      <c r="R583">
        <v>0</v>
      </c>
      <c r="S583">
        <v>0</v>
      </c>
      <c r="T583">
        <v>0</v>
      </c>
      <c r="U583">
        <v>114.527778</v>
      </c>
      <c r="V583">
        <v>314.02777700000001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1959536</v>
      </c>
      <c r="B584">
        <v>1</v>
      </c>
      <c r="C584" t="s">
        <v>76</v>
      </c>
      <c r="D584" t="s">
        <v>99</v>
      </c>
      <c r="E584" t="s">
        <v>171</v>
      </c>
      <c r="F584" t="s">
        <v>1883</v>
      </c>
      <c r="G584" t="s">
        <v>250</v>
      </c>
      <c r="H584" t="s">
        <v>47</v>
      </c>
      <c r="I584" t="s">
        <v>129</v>
      </c>
      <c r="J584" t="s">
        <v>130</v>
      </c>
      <c r="K584" t="s">
        <v>131</v>
      </c>
      <c r="L584" t="s">
        <v>1884</v>
      </c>
      <c r="M584" t="s">
        <v>1885</v>
      </c>
      <c r="N584">
        <v>4.1236111109999998</v>
      </c>
      <c r="O584">
        <v>1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4.1236110000000004</v>
      </c>
      <c r="V584">
        <v>0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1959549</v>
      </c>
      <c r="B585">
        <v>1</v>
      </c>
      <c r="C585" t="s">
        <v>76</v>
      </c>
      <c r="D585" t="s">
        <v>78</v>
      </c>
      <c r="E585" t="s">
        <v>134</v>
      </c>
      <c r="F585" t="s">
        <v>1825</v>
      </c>
      <c r="G585" t="s">
        <v>140</v>
      </c>
      <c r="H585" t="s">
        <v>46</v>
      </c>
      <c r="I585" t="s">
        <v>129</v>
      </c>
      <c r="J585" t="s">
        <v>130</v>
      </c>
      <c r="K585" t="s">
        <v>131</v>
      </c>
      <c r="L585" t="s">
        <v>1886</v>
      </c>
      <c r="M585" t="s">
        <v>1887</v>
      </c>
      <c r="N585">
        <v>6.9066666659999996</v>
      </c>
      <c r="O585">
        <v>0</v>
      </c>
      <c r="P585">
        <v>9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62.16</v>
      </c>
      <c r="W585">
        <v>0</v>
      </c>
      <c r="X585">
        <v>0</v>
      </c>
      <c r="Y585">
        <v>0</v>
      </c>
      <c r="Z585">
        <v>0</v>
      </c>
    </row>
    <row r="586" spans="1:26" x14ac:dyDescent="0.25">
      <c r="A586">
        <v>1959540</v>
      </c>
      <c r="B586">
        <v>1</v>
      </c>
      <c r="C586" t="s">
        <v>76</v>
      </c>
      <c r="D586" t="s">
        <v>89</v>
      </c>
      <c r="E586" t="s">
        <v>166</v>
      </c>
      <c r="F586" t="s">
        <v>1888</v>
      </c>
      <c r="G586" t="s">
        <v>657</v>
      </c>
      <c r="H586" t="s">
        <v>46</v>
      </c>
      <c r="I586" t="s">
        <v>129</v>
      </c>
      <c r="J586" t="s">
        <v>130</v>
      </c>
      <c r="K586" t="s">
        <v>131</v>
      </c>
      <c r="L586" t="s">
        <v>1889</v>
      </c>
      <c r="M586" t="s">
        <v>1890</v>
      </c>
      <c r="N586">
        <v>3.4838888880000001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16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55.742221999999998</v>
      </c>
    </row>
    <row r="587" spans="1:26" x14ac:dyDescent="0.25">
      <c r="A587">
        <v>1959543</v>
      </c>
      <c r="B587">
        <v>1</v>
      </c>
      <c r="C587" t="s">
        <v>76</v>
      </c>
      <c r="D587" t="s">
        <v>104</v>
      </c>
      <c r="E587" t="s">
        <v>186</v>
      </c>
      <c r="F587" t="s">
        <v>1891</v>
      </c>
      <c r="G587" t="s">
        <v>179</v>
      </c>
      <c r="H587" t="s">
        <v>47</v>
      </c>
      <c r="I587" t="s">
        <v>129</v>
      </c>
      <c r="J587" t="s">
        <v>130</v>
      </c>
      <c r="K587" t="s">
        <v>154</v>
      </c>
      <c r="L587" t="s">
        <v>1892</v>
      </c>
      <c r="M587" t="s">
        <v>1893</v>
      </c>
      <c r="N587">
        <v>1.9255555550000001</v>
      </c>
      <c r="O587">
        <v>0</v>
      </c>
      <c r="P587">
        <v>0</v>
      </c>
      <c r="Q587">
        <v>9</v>
      </c>
      <c r="R587">
        <v>1329</v>
      </c>
      <c r="S587">
        <v>3</v>
      </c>
      <c r="T587">
        <v>346</v>
      </c>
      <c r="U587">
        <v>0</v>
      </c>
      <c r="V587">
        <v>0</v>
      </c>
      <c r="W587">
        <v>17.329999999999998</v>
      </c>
      <c r="X587">
        <v>2559.0633330000001</v>
      </c>
      <c r="Y587">
        <v>5.7766669999999998</v>
      </c>
      <c r="Z587">
        <v>666.24222199999997</v>
      </c>
    </row>
    <row r="588" spans="1:26" x14ac:dyDescent="0.25">
      <c r="A588">
        <v>1959546</v>
      </c>
      <c r="B588">
        <v>1</v>
      </c>
      <c r="C588" t="s">
        <v>76</v>
      </c>
      <c r="D588" t="s">
        <v>95</v>
      </c>
      <c r="E588" t="s">
        <v>134</v>
      </c>
      <c r="F588" t="s">
        <v>1894</v>
      </c>
      <c r="G588" t="s">
        <v>136</v>
      </c>
      <c r="H588" t="s">
        <v>46</v>
      </c>
      <c r="I588" t="s">
        <v>129</v>
      </c>
      <c r="J588" t="s">
        <v>130</v>
      </c>
      <c r="K588" t="s">
        <v>131</v>
      </c>
      <c r="L588" t="s">
        <v>1895</v>
      </c>
      <c r="M588" t="s">
        <v>1896</v>
      </c>
      <c r="N588">
        <v>7.2313888879999997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1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7.2313890000000001</v>
      </c>
    </row>
    <row r="589" spans="1:26" x14ac:dyDescent="0.25">
      <c r="A589">
        <v>1959554</v>
      </c>
      <c r="B589">
        <v>1</v>
      </c>
      <c r="C589" t="s">
        <v>76</v>
      </c>
      <c r="D589" t="s">
        <v>103</v>
      </c>
      <c r="E589" t="s">
        <v>182</v>
      </c>
      <c r="F589" t="s">
        <v>1897</v>
      </c>
      <c r="G589" t="s">
        <v>144</v>
      </c>
      <c r="H589" t="s">
        <v>46</v>
      </c>
      <c r="I589" t="s">
        <v>129</v>
      </c>
      <c r="J589" t="s">
        <v>130</v>
      </c>
      <c r="K589" t="s">
        <v>131</v>
      </c>
      <c r="L589" t="s">
        <v>1898</v>
      </c>
      <c r="M589" t="s">
        <v>1899</v>
      </c>
      <c r="N589">
        <v>2.8744444439999999</v>
      </c>
      <c r="O589">
        <v>0</v>
      </c>
      <c r="P589">
        <v>0</v>
      </c>
      <c r="Q589">
        <v>0</v>
      </c>
      <c r="R589">
        <v>234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672.62</v>
      </c>
      <c r="Y589">
        <v>0</v>
      </c>
      <c r="Z589">
        <v>0</v>
      </c>
    </row>
    <row r="590" spans="1:26" x14ac:dyDescent="0.25">
      <c r="A590">
        <v>1959555</v>
      </c>
      <c r="B590">
        <v>1</v>
      </c>
      <c r="C590" t="s">
        <v>77</v>
      </c>
      <c r="D590" t="s">
        <v>124</v>
      </c>
      <c r="E590" t="s">
        <v>186</v>
      </c>
      <c r="F590" t="s">
        <v>1900</v>
      </c>
      <c r="G590" t="s">
        <v>163</v>
      </c>
      <c r="H590" t="s">
        <v>47</v>
      </c>
      <c r="I590" t="s">
        <v>129</v>
      </c>
      <c r="J590" t="s">
        <v>130</v>
      </c>
      <c r="K590" t="s">
        <v>131</v>
      </c>
      <c r="L590" t="s">
        <v>1901</v>
      </c>
      <c r="M590" t="s">
        <v>1902</v>
      </c>
      <c r="N590">
        <v>2.7780555549999999</v>
      </c>
      <c r="O590">
        <v>5</v>
      </c>
      <c r="P590">
        <v>75</v>
      </c>
      <c r="Q590">
        <v>0</v>
      </c>
      <c r="R590">
        <v>0</v>
      </c>
      <c r="S590">
        <v>0</v>
      </c>
      <c r="T590">
        <v>0</v>
      </c>
      <c r="U590">
        <v>13.890278</v>
      </c>
      <c r="V590">
        <v>208.35416699999999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1959559</v>
      </c>
      <c r="B591">
        <v>1</v>
      </c>
      <c r="C591" t="s">
        <v>76</v>
      </c>
      <c r="D591" t="s">
        <v>102</v>
      </c>
      <c r="E591" t="s">
        <v>182</v>
      </c>
      <c r="F591" t="s">
        <v>1903</v>
      </c>
      <c r="G591" t="s">
        <v>144</v>
      </c>
      <c r="H591" t="s">
        <v>46</v>
      </c>
      <c r="I591" t="s">
        <v>129</v>
      </c>
      <c r="J591" t="s">
        <v>130</v>
      </c>
      <c r="K591" t="s">
        <v>131</v>
      </c>
      <c r="L591" t="s">
        <v>1904</v>
      </c>
      <c r="M591" t="s">
        <v>1905</v>
      </c>
      <c r="N591">
        <v>3.5744444440000001</v>
      </c>
      <c r="O591">
        <v>0</v>
      </c>
      <c r="P591">
        <v>12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42.893332999999998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1959557</v>
      </c>
      <c r="B592">
        <v>1</v>
      </c>
      <c r="C592" t="s">
        <v>77</v>
      </c>
      <c r="D592" t="s">
        <v>115</v>
      </c>
      <c r="E592" t="s">
        <v>134</v>
      </c>
      <c r="F592" t="s">
        <v>1906</v>
      </c>
      <c r="G592" t="s">
        <v>238</v>
      </c>
      <c r="H592" t="s">
        <v>46</v>
      </c>
      <c r="I592" t="s">
        <v>129</v>
      </c>
      <c r="J592" t="s">
        <v>130</v>
      </c>
      <c r="K592" t="s">
        <v>131</v>
      </c>
      <c r="L592" t="s">
        <v>1907</v>
      </c>
      <c r="M592" t="s">
        <v>1908</v>
      </c>
      <c r="N592">
        <v>1.721666666</v>
      </c>
      <c r="O592">
        <v>0</v>
      </c>
      <c r="P592">
        <v>0</v>
      </c>
      <c r="Q592">
        <v>0</v>
      </c>
      <c r="R592">
        <v>2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3.443333</v>
      </c>
      <c r="Y592">
        <v>0</v>
      </c>
      <c r="Z592">
        <v>0</v>
      </c>
    </row>
    <row r="593" spans="1:26" x14ac:dyDescent="0.25">
      <c r="A593">
        <v>1959560</v>
      </c>
      <c r="B593">
        <v>1</v>
      </c>
      <c r="C593" t="s">
        <v>76</v>
      </c>
      <c r="D593" t="s">
        <v>89</v>
      </c>
      <c r="E593" t="s">
        <v>171</v>
      </c>
      <c r="F593" t="s">
        <v>1498</v>
      </c>
      <c r="G593" t="s">
        <v>152</v>
      </c>
      <c r="H593" t="s">
        <v>47</v>
      </c>
      <c r="I593" t="s">
        <v>129</v>
      </c>
      <c r="J593" t="s">
        <v>130</v>
      </c>
      <c r="K593" t="s">
        <v>131</v>
      </c>
      <c r="L593" t="s">
        <v>1909</v>
      </c>
      <c r="M593" t="s">
        <v>1910</v>
      </c>
      <c r="N593">
        <v>0.21111111099999999</v>
      </c>
      <c r="O593">
        <v>64</v>
      </c>
      <c r="P593">
        <v>262</v>
      </c>
      <c r="Q593">
        <v>0</v>
      </c>
      <c r="R593">
        <v>0</v>
      </c>
      <c r="S593">
        <v>0</v>
      </c>
      <c r="T593">
        <v>0</v>
      </c>
      <c r="U593">
        <v>13.511111</v>
      </c>
      <c r="V593">
        <v>55.311110999999997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1959566</v>
      </c>
      <c r="B594">
        <v>1</v>
      </c>
      <c r="C594" t="s">
        <v>76</v>
      </c>
      <c r="D594" t="s">
        <v>92</v>
      </c>
      <c r="E594" t="s">
        <v>134</v>
      </c>
      <c r="F594" t="s">
        <v>1911</v>
      </c>
      <c r="G594" t="s">
        <v>136</v>
      </c>
      <c r="H594" t="s">
        <v>46</v>
      </c>
      <c r="I594" t="s">
        <v>129</v>
      </c>
      <c r="J594" t="s">
        <v>130</v>
      </c>
      <c r="K594" t="s">
        <v>131</v>
      </c>
      <c r="L594" t="s">
        <v>1912</v>
      </c>
      <c r="M594" t="s">
        <v>1913</v>
      </c>
      <c r="N594">
        <v>0.68388888800000003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1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0.68388899999999997</v>
      </c>
    </row>
    <row r="595" spans="1:26" x14ac:dyDescent="0.25">
      <c r="A595">
        <v>1959569</v>
      </c>
      <c r="B595">
        <v>1</v>
      </c>
      <c r="C595" t="s">
        <v>76</v>
      </c>
      <c r="D595" t="s">
        <v>99</v>
      </c>
      <c r="E595" t="s">
        <v>134</v>
      </c>
      <c r="F595" t="s">
        <v>1914</v>
      </c>
      <c r="G595" t="s">
        <v>136</v>
      </c>
      <c r="H595" t="s">
        <v>46</v>
      </c>
      <c r="I595" t="s">
        <v>129</v>
      </c>
      <c r="J595" t="s">
        <v>130</v>
      </c>
      <c r="K595" t="s">
        <v>131</v>
      </c>
      <c r="L595" t="s">
        <v>1915</v>
      </c>
      <c r="M595" t="s">
        <v>1916</v>
      </c>
      <c r="N595">
        <v>1.2847222220000001</v>
      </c>
      <c r="O595">
        <v>0</v>
      </c>
      <c r="P595">
        <v>1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1.2847219999999999</v>
      </c>
      <c r="W595">
        <v>0</v>
      </c>
      <c r="X595">
        <v>0</v>
      </c>
      <c r="Y595">
        <v>0</v>
      </c>
      <c r="Z595">
        <v>0</v>
      </c>
    </row>
    <row r="596" spans="1:26" x14ac:dyDescent="0.25">
      <c r="A596">
        <v>1959570</v>
      </c>
      <c r="B596">
        <v>1</v>
      </c>
      <c r="C596" t="s">
        <v>76</v>
      </c>
      <c r="D596" t="s">
        <v>89</v>
      </c>
      <c r="E596" t="s">
        <v>171</v>
      </c>
      <c r="F596" t="s">
        <v>1498</v>
      </c>
      <c r="G596" t="s">
        <v>152</v>
      </c>
      <c r="H596" t="s">
        <v>47</v>
      </c>
      <c r="I596" t="s">
        <v>257</v>
      </c>
      <c r="J596" t="s">
        <v>130</v>
      </c>
      <c r="K596" t="s">
        <v>131</v>
      </c>
      <c r="L596" t="s">
        <v>1917</v>
      </c>
      <c r="M596" t="s">
        <v>1918</v>
      </c>
      <c r="N596">
        <v>3.0833333000000001E-2</v>
      </c>
      <c r="O596">
        <v>64</v>
      </c>
      <c r="P596">
        <v>262</v>
      </c>
      <c r="Q596">
        <v>0</v>
      </c>
      <c r="R596">
        <v>0</v>
      </c>
      <c r="S596">
        <v>0</v>
      </c>
      <c r="T596">
        <v>0</v>
      </c>
      <c r="U596">
        <v>1.973333</v>
      </c>
      <c r="V596">
        <v>8.0783330000000007</v>
      </c>
      <c r="W596">
        <v>0</v>
      </c>
      <c r="X596">
        <v>0</v>
      </c>
      <c r="Y596">
        <v>0</v>
      </c>
      <c r="Z596">
        <v>0</v>
      </c>
    </row>
    <row r="597" spans="1:26" x14ac:dyDescent="0.25">
      <c r="A597">
        <v>1959573</v>
      </c>
      <c r="B597">
        <v>1</v>
      </c>
      <c r="C597" t="s">
        <v>76</v>
      </c>
      <c r="D597" t="s">
        <v>98</v>
      </c>
      <c r="E597" t="s">
        <v>182</v>
      </c>
      <c r="F597" t="s">
        <v>1919</v>
      </c>
      <c r="G597" t="s">
        <v>144</v>
      </c>
      <c r="H597" t="s">
        <v>46</v>
      </c>
      <c r="I597" t="s">
        <v>129</v>
      </c>
      <c r="J597" t="s">
        <v>130</v>
      </c>
      <c r="K597" t="s">
        <v>131</v>
      </c>
      <c r="L597" t="s">
        <v>1920</v>
      </c>
      <c r="M597" t="s">
        <v>1921</v>
      </c>
      <c r="N597">
        <v>1.4624999999999999</v>
      </c>
      <c r="O597">
        <v>0</v>
      </c>
      <c r="P597">
        <v>0</v>
      </c>
      <c r="Q597">
        <v>0</v>
      </c>
      <c r="R597">
        <v>33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48.262500000000003</v>
      </c>
      <c r="Y597">
        <v>0</v>
      </c>
      <c r="Z597">
        <v>0</v>
      </c>
    </row>
    <row r="598" spans="1:26" x14ac:dyDescent="0.25">
      <c r="A598">
        <v>1959574</v>
      </c>
      <c r="B598">
        <v>1</v>
      </c>
      <c r="C598" t="s">
        <v>76</v>
      </c>
      <c r="D598" t="s">
        <v>78</v>
      </c>
      <c r="E598" t="s">
        <v>134</v>
      </c>
      <c r="F598" t="s">
        <v>1922</v>
      </c>
      <c r="G598" t="s">
        <v>136</v>
      </c>
      <c r="H598" t="s">
        <v>46</v>
      </c>
      <c r="I598" t="s">
        <v>129</v>
      </c>
      <c r="J598" t="s">
        <v>130</v>
      </c>
      <c r="K598" t="s">
        <v>131</v>
      </c>
      <c r="L598" t="s">
        <v>1923</v>
      </c>
      <c r="M598" t="s">
        <v>1924</v>
      </c>
      <c r="N598">
        <v>1.5758333330000001</v>
      </c>
      <c r="O598">
        <v>0</v>
      </c>
      <c r="P598">
        <v>5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7.8791669999999998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>
        <v>1959578</v>
      </c>
      <c r="B599">
        <v>1</v>
      </c>
      <c r="C599" t="s">
        <v>76</v>
      </c>
      <c r="D599" t="s">
        <v>79</v>
      </c>
      <c r="E599" t="s">
        <v>134</v>
      </c>
      <c r="F599" t="s">
        <v>1925</v>
      </c>
      <c r="G599" t="s">
        <v>136</v>
      </c>
      <c r="H599" t="s">
        <v>46</v>
      </c>
      <c r="I599" t="s">
        <v>129</v>
      </c>
      <c r="J599" t="s">
        <v>130</v>
      </c>
      <c r="K599" t="s">
        <v>131</v>
      </c>
      <c r="L599" t="s">
        <v>1926</v>
      </c>
      <c r="M599" t="s">
        <v>1927</v>
      </c>
      <c r="N599">
        <v>2.313055555</v>
      </c>
      <c r="O599">
        <v>0</v>
      </c>
      <c r="P599">
        <v>3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6.9391670000000003</v>
      </c>
      <c r="W599">
        <v>0</v>
      </c>
      <c r="X599">
        <v>0</v>
      </c>
      <c r="Y599">
        <v>0</v>
      </c>
      <c r="Z599">
        <v>0</v>
      </c>
    </row>
    <row r="600" spans="1:26" x14ac:dyDescent="0.25">
      <c r="A600">
        <v>1959587</v>
      </c>
      <c r="B600">
        <v>1</v>
      </c>
      <c r="C600" t="s">
        <v>77</v>
      </c>
      <c r="D600" t="s">
        <v>117</v>
      </c>
      <c r="E600" t="s">
        <v>182</v>
      </c>
      <c r="F600" t="s">
        <v>1928</v>
      </c>
      <c r="G600" t="s">
        <v>144</v>
      </c>
      <c r="H600" t="s">
        <v>46</v>
      </c>
      <c r="I600" t="s">
        <v>129</v>
      </c>
      <c r="J600" t="s">
        <v>130</v>
      </c>
      <c r="K600" t="s">
        <v>131</v>
      </c>
      <c r="L600" t="s">
        <v>1929</v>
      </c>
      <c r="M600" t="s">
        <v>1930</v>
      </c>
      <c r="N600">
        <v>5.9513888880000003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2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11.902778</v>
      </c>
    </row>
    <row r="601" spans="1:26" x14ac:dyDescent="0.25">
      <c r="A601">
        <v>1959582</v>
      </c>
      <c r="B601">
        <v>1</v>
      </c>
      <c r="C601" t="s">
        <v>76</v>
      </c>
      <c r="D601" t="s">
        <v>104</v>
      </c>
      <c r="E601" t="s">
        <v>182</v>
      </c>
      <c r="F601" t="s">
        <v>927</v>
      </c>
      <c r="G601" t="s">
        <v>144</v>
      </c>
      <c r="H601" t="s">
        <v>46</v>
      </c>
      <c r="I601" t="s">
        <v>129</v>
      </c>
      <c r="J601" t="s">
        <v>130</v>
      </c>
      <c r="K601" t="s">
        <v>131</v>
      </c>
      <c r="L601" t="s">
        <v>1931</v>
      </c>
      <c r="M601" t="s">
        <v>1932</v>
      </c>
      <c r="N601">
        <v>5.8741666659999998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32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187.973333</v>
      </c>
    </row>
    <row r="602" spans="1:26" x14ac:dyDescent="0.25">
      <c r="A602">
        <v>1959583</v>
      </c>
      <c r="B602">
        <v>1</v>
      </c>
      <c r="C602" t="s">
        <v>76</v>
      </c>
      <c r="D602" t="s">
        <v>89</v>
      </c>
      <c r="E602" t="s">
        <v>171</v>
      </c>
      <c r="F602" t="s">
        <v>1498</v>
      </c>
      <c r="G602" t="s">
        <v>152</v>
      </c>
      <c r="H602" t="s">
        <v>47</v>
      </c>
      <c r="I602" t="s">
        <v>129</v>
      </c>
      <c r="J602" t="s">
        <v>130</v>
      </c>
      <c r="K602" t="s">
        <v>131</v>
      </c>
      <c r="L602" t="s">
        <v>1933</v>
      </c>
      <c r="M602" t="s">
        <v>1934</v>
      </c>
      <c r="N602">
        <v>0.27222222200000001</v>
      </c>
      <c r="O602">
        <v>64</v>
      </c>
      <c r="P602">
        <v>223</v>
      </c>
      <c r="Q602">
        <v>0</v>
      </c>
      <c r="R602">
        <v>0</v>
      </c>
      <c r="S602">
        <v>0</v>
      </c>
      <c r="T602">
        <v>0</v>
      </c>
      <c r="U602">
        <v>17.422222000000001</v>
      </c>
      <c r="V602">
        <v>60.705556000000001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1959584</v>
      </c>
      <c r="B603">
        <v>1</v>
      </c>
      <c r="C603" t="s">
        <v>76</v>
      </c>
      <c r="D603" t="s">
        <v>89</v>
      </c>
      <c r="E603" t="s">
        <v>171</v>
      </c>
      <c r="F603" t="s">
        <v>1868</v>
      </c>
      <c r="G603" t="s">
        <v>152</v>
      </c>
      <c r="H603" t="s">
        <v>47</v>
      </c>
      <c r="I603" t="s">
        <v>129</v>
      </c>
      <c r="J603" t="s">
        <v>130</v>
      </c>
      <c r="K603" t="s">
        <v>131</v>
      </c>
      <c r="L603" t="s">
        <v>1935</v>
      </c>
      <c r="M603" t="s">
        <v>1936</v>
      </c>
      <c r="N603">
        <v>0.26777777699999999</v>
      </c>
      <c r="O603">
        <v>64</v>
      </c>
      <c r="P603">
        <v>262</v>
      </c>
      <c r="Q603">
        <v>0</v>
      </c>
      <c r="R603">
        <v>0</v>
      </c>
      <c r="S603">
        <v>0</v>
      </c>
      <c r="T603">
        <v>0</v>
      </c>
      <c r="U603">
        <v>17.137778000000001</v>
      </c>
      <c r="V603">
        <v>70.157777999999993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1959586</v>
      </c>
      <c r="B604">
        <v>1</v>
      </c>
      <c r="C604" t="s">
        <v>76</v>
      </c>
      <c r="D604" t="s">
        <v>103</v>
      </c>
      <c r="E604" t="s">
        <v>171</v>
      </c>
      <c r="F604" t="s">
        <v>1937</v>
      </c>
      <c r="G604" t="s">
        <v>163</v>
      </c>
      <c r="H604" t="s">
        <v>47</v>
      </c>
      <c r="I604" t="s">
        <v>257</v>
      </c>
      <c r="J604" t="s">
        <v>130</v>
      </c>
      <c r="K604" t="s">
        <v>131</v>
      </c>
      <c r="L604" t="s">
        <v>1938</v>
      </c>
      <c r="M604" t="s">
        <v>1939</v>
      </c>
      <c r="N604">
        <v>5.5555550000000002E-3</v>
      </c>
      <c r="O604">
        <v>0</v>
      </c>
      <c r="P604">
        <v>0</v>
      </c>
      <c r="Q604">
        <v>5</v>
      </c>
      <c r="R604">
        <v>1037</v>
      </c>
      <c r="S604">
        <v>12</v>
      </c>
      <c r="T604">
        <v>534</v>
      </c>
      <c r="U604">
        <v>0</v>
      </c>
      <c r="V604">
        <v>0</v>
      </c>
      <c r="W604">
        <v>2.7778000000000001E-2</v>
      </c>
      <c r="X604">
        <v>5.7611109999999996</v>
      </c>
      <c r="Y604">
        <v>6.6667000000000004E-2</v>
      </c>
      <c r="Z604">
        <v>2.966666</v>
      </c>
    </row>
    <row r="605" spans="1:26" x14ac:dyDescent="0.25">
      <c r="A605">
        <v>1959592</v>
      </c>
      <c r="B605">
        <v>1</v>
      </c>
      <c r="C605" t="s">
        <v>76</v>
      </c>
      <c r="D605" t="s">
        <v>104</v>
      </c>
      <c r="E605" t="s">
        <v>182</v>
      </c>
      <c r="F605" t="s">
        <v>1940</v>
      </c>
      <c r="G605" t="s">
        <v>294</v>
      </c>
      <c r="H605" t="s">
        <v>46</v>
      </c>
      <c r="I605" t="s">
        <v>129</v>
      </c>
      <c r="J605" t="s">
        <v>130</v>
      </c>
      <c r="K605" t="s">
        <v>131</v>
      </c>
      <c r="L605" t="s">
        <v>1941</v>
      </c>
      <c r="M605" t="s">
        <v>1942</v>
      </c>
      <c r="N605">
        <v>8.7863888879999994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6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52.718333000000001</v>
      </c>
    </row>
    <row r="606" spans="1:26" x14ac:dyDescent="0.25">
      <c r="A606">
        <v>1959590</v>
      </c>
      <c r="B606">
        <v>1</v>
      </c>
      <c r="C606" t="s">
        <v>76</v>
      </c>
      <c r="D606" t="s">
        <v>101</v>
      </c>
      <c r="E606" t="s">
        <v>182</v>
      </c>
      <c r="F606" t="s">
        <v>1943</v>
      </c>
      <c r="G606" t="s">
        <v>144</v>
      </c>
      <c r="H606" t="s">
        <v>46</v>
      </c>
      <c r="I606" t="s">
        <v>129</v>
      </c>
      <c r="J606" t="s">
        <v>130</v>
      </c>
      <c r="K606" t="s">
        <v>131</v>
      </c>
      <c r="L606" t="s">
        <v>1944</v>
      </c>
      <c r="M606" t="s">
        <v>1945</v>
      </c>
      <c r="N606">
        <v>1.767222222</v>
      </c>
      <c r="O606">
        <v>0</v>
      </c>
      <c r="P606">
        <v>17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30.042777999999998</v>
      </c>
      <c r="W606">
        <v>0</v>
      </c>
      <c r="X606">
        <v>0</v>
      </c>
      <c r="Y606">
        <v>0</v>
      </c>
      <c r="Z606">
        <v>0</v>
      </c>
    </row>
    <row r="607" spans="1:26" x14ac:dyDescent="0.25">
      <c r="A607">
        <v>1959594</v>
      </c>
      <c r="B607">
        <v>1</v>
      </c>
      <c r="C607" t="s">
        <v>76</v>
      </c>
      <c r="D607" t="s">
        <v>79</v>
      </c>
      <c r="E607" t="s">
        <v>134</v>
      </c>
      <c r="F607" t="s">
        <v>1946</v>
      </c>
      <c r="G607" t="s">
        <v>136</v>
      </c>
      <c r="H607" t="s">
        <v>46</v>
      </c>
      <c r="I607" t="s">
        <v>129</v>
      </c>
      <c r="J607" t="s">
        <v>130</v>
      </c>
      <c r="K607" t="s">
        <v>131</v>
      </c>
      <c r="L607" t="s">
        <v>1947</v>
      </c>
      <c r="M607" t="s">
        <v>1948</v>
      </c>
      <c r="N607">
        <v>1.6858333329999999</v>
      </c>
      <c r="O607">
        <v>0</v>
      </c>
      <c r="P607">
        <v>1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1.6858329999999999</v>
      </c>
      <c r="W607">
        <v>0</v>
      </c>
      <c r="X607">
        <v>0</v>
      </c>
      <c r="Y607">
        <v>0</v>
      </c>
      <c r="Z607">
        <v>0</v>
      </c>
    </row>
    <row r="608" spans="1:26" x14ac:dyDescent="0.25">
      <c r="A608">
        <v>1959596</v>
      </c>
      <c r="B608">
        <v>1</v>
      </c>
      <c r="C608" t="s">
        <v>77</v>
      </c>
      <c r="D608" t="s">
        <v>118</v>
      </c>
      <c r="E608" t="s">
        <v>182</v>
      </c>
      <c r="F608" t="s">
        <v>1949</v>
      </c>
      <c r="G608" t="s">
        <v>144</v>
      </c>
      <c r="H608" t="s">
        <v>46</v>
      </c>
      <c r="I608" t="s">
        <v>129</v>
      </c>
      <c r="J608" t="s">
        <v>130</v>
      </c>
      <c r="K608" t="s">
        <v>131</v>
      </c>
      <c r="L608" t="s">
        <v>1950</v>
      </c>
      <c r="M608" t="s">
        <v>1951</v>
      </c>
      <c r="N608">
        <v>1.27</v>
      </c>
      <c r="O608">
        <v>0</v>
      </c>
      <c r="P608">
        <v>69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87.63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1959604</v>
      </c>
      <c r="B609">
        <v>1</v>
      </c>
      <c r="C609" t="s">
        <v>77</v>
      </c>
      <c r="D609" t="s">
        <v>113</v>
      </c>
      <c r="E609" t="s">
        <v>134</v>
      </c>
      <c r="F609" t="s">
        <v>1952</v>
      </c>
      <c r="G609" t="s">
        <v>128</v>
      </c>
      <c r="H609" t="s">
        <v>46</v>
      </c>
      <c r="I609" t="s">
        <v>129</v>
      </c>
      <c r="J609" t="s">
        <v>130</v>
      </c>
      <c r="K609" t="s">
        <v>131</v>
      </c>
      <c r="L609" t="s">
        <v>1953</v>
      </c>
      <c r="M609" t="s">
        <v>1954</v>
      </c>
      <c r="N609">
        <v>1.227222222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1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1.227222</v>
      </c>
    </row>
    <row r="610" spans="1:26" x14ac:dyDescent="0.25">
      <c r="A610">
        <v>1959602</v>
      </c>
      <c r="B610">
        <v>1</v>
      </c>
      <c r="C610" t="s">
        <v>76</v>
      </c>
      <c r="D610" t="s">
        <v>102</v>
      </c>
      <c r="E610" t="s">
        <v>182</v>
      </c>
      <c r="F610" t="s">
        <v>1955</v>
      </c>
      <c r="G610" t="s">
        <v>144</v>
      </c>
      <c r="H610" t="s">
        <v>46</v>
      </c>
      <c r="I610" t="s">
        <v>129</v>
      </c>
      <c r="J610" t="s">
        <v>130</v>
      </c>
      <c r="K610" t="s">
        <v>131</v>
      </c>
      <c r="L610" t="s">
        <v>1956</v>
      </c>
      <c r="M610" t="s">
        <v>1957</v>
      </c>
      <c r="N610">
        <v>2.3447222220000001</v>
      </c>
      <c r="O610">
        <v>0</v>
      </c>
      <c r="P610">
        <v>17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39.860278000000001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1959600</v>
      </c>
      <c r="B611">
        <v>1</v>
      </c>
      <c r="C611" t="s">
        <v>76</v>
      </c>
      <c r="D611" t="s">
        <v>101</v>
      </c>
      <c r="E611" t="s">
        <v>134</v>
      </c>
      <c r="F611" t="s">
        <v>1958</v>
      </c>
      <c r="G611" t="s">
        <v>250</v>
      </c>
      <c r="H611" t="s">
        <v>46</v>
      </c>
      <c r="I611" t="s">
        <v>129</v>
      </c>
      <c r="J611" t="s">
        <v>130</v>
      </c>
      <c r="K611" t="s">
        <v>131</v>
      </c>
      <c r="L611" t="s">
        <v>1959</v>
      </c>
      <c r="M611" t="s">
        <v>1960</v>
      </c>
      <c r="N611">
        <v>1.197777777</v>
      </c>
      <c r="O611">
        <v>0</v>
      </c>
      <c r="P611">
        <v>3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3.5933329999999999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1959601</v>
      </c>
      <c r="B612">
        <v>1</v>
      </c>
      <c r="C612" t="s">
        <v>76</v>
      </c>
      <c r="D612" t="s">
        <v>104</v>
      </c>
      <c r="E612" t="s">
        <v>182</v>
      </c>
      <c r="F612" t="s">
        <v>1961</v>
      </c>
      <c r="G612" t="s">
        <v>524</v>
      </c>
      <c r="H612" t="s">
        <v>46</v>
      </c>
      <c r="I612" t="s">
        <v>129</v>
      </c>
      <c r="J612" t="s">
        <v>130</v>
      </c>
      <c r="K612" t="s">
        <v>131</v>
      </c>
      <c r="L612" t="s">
        <v>1962</v>
      </c>
      <c r="M612" t="s">
        <v>1963</v>
      </c>
      <c r="N612">
        <v>1.7508333330000001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4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7.0033329999999996</v>
      </c>
    </row>
    <row r="613" spans="1:26" x14ac:dyDescent="0.25">
      <c r="A613">
        <v>1959606</v>
      </c>
      <c r="B613">
        <v>1</v>
      </c>
      <c r="C613" t="s">
        <v>76</v>
      </c>
      <c r="D613" t="s">
        <v>86</v>
      </c>
      <c r="E613" t="s">
        <v>182</v>
      </c>
      <c r="F613" t="s">
        <v>1964</v>
      </c>
      <c r="G613" t="s">
        <v>904</v>
      </c>
      <c r="H613" t="s">
        <v>46</v>
      </c>
      <c r="I613" t="s">
        <v>129</v>
      </c>
      <c r="J613" t="s">
        <v>130</v>
      </c>
      <c r="K613" t="s">
        <v>131</v>
      </c>
      <c r="L613" t="s">
        <v>1965</v>
      </c>
      <c r="M613" t="s">
        <v>1966</v>
      </c>
      <c r="N613">
        <v>1.0361111110000001</v>
      </c>
      <c r="O613">
        <v>0</v>
      </c>
      <c r="P613">
        <v>88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91.177778000000004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1959613</v>
      </c>
      <c r="B614">
        <v>1</v>
      </c>
      <c r="C614" t="s">
        <v>76</v>
      </c>
      <c r="D614" t="s">
        <v>94</v>
      </c>
      <c r="E614" t="s">
        <v>182</v>
      </c>
      <c r="F614" t="s">
        <v>1967</v>
      </c>
      <c r="G614" t="s">
        <v>294</v>
      </c>
      <c r="H614" t="s">
        <v>46</v>
      </c>
      <c r="I614" t="s">
        <v>129</v>
      </c>
      <c r="J614" t="s">
        <v>130</v>
      </c>
      <c r="K614" t="s">
        <v>131</v>
      </c>
      <c r="L614" t="s">
        <v>1968</v>
      </c>
      <c r="M614" t="s">
        <v>1969</v>
      </c>
      <c r="N614">
        <v>1.7369444439999999</v>
      </c>
      <c r="O614">
        <v>0</v>
      </c>
      <c r="P614">
        <v>17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29.528055999999999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1959614</v>
      </c>
      <c r="B615">
        <v>1</v>
      </c>
      <c r="C615" t="s">
        <v>76</v>
      </c>
      <c r="D615" t="s">
        <v>98</v>
      </c>
      <c r="E615" t="s">
        <v>166</v>
      </c>
      <c r="F615" t="s">
        <v>1970</v>
      </c>
      <c r="G615" t="s">
        <v>144</v>
      </c>
      <c r="H615" t="s">
        <v>46</v>
      </c>
      <c r="I615" t="s">
        <v>129</v>
      </c>
      <c r="J615" t="s">
        <v>130</v>
      </c>
      <c r="K615" t="s">
        <v>131</v>
      </c>
      <c r="L615" t="s">
        <v>1971</v>
      </c>
      <c r="M615" t="s">
        <v>1972</v>
      </c>
      <c r="N615">
        <v>1.4424999999999999</v>
      </c>
      <c r="O615">
        <v>0</v>
      </c>
      <c r="P615">
        <v>0</v>
      </c>
      <c r="Q615">
        <v>0</v>
      </c>
      <c r="R615">
        <v>15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21.637499999999999</v>
      </c>
      <c r="Y615">
        <v>0</v>
      </c>
      <c r="Z615">
        <v>0</v>
      </c>
    </row>
    <row r="616" spans="1:26" x14ac:dyDescent="0.25">
      <c r="A616">
        <v>1969624</v>
      </c>
      <c r="B616">
        <v>1</v>
      </c>
      <c r="C616" t="s">
        <v>76</v>
      </c>
      <c r="D616" t="s">
        <v>89</v>
      </c>
      <c r="E616" t="s">
        <v>166</v>
      </c>
      <c r="F616" t="s">
        <v>1973</v>
      </c>
      <c r="G616" t="s">
        <v>657</v>
      </c>
      <c r="H616" t="s">
        <v>46</v>
      </c>
      <c r="I616" t="s">
        <v>129</v>
      </c>
      <c r="J616" t="s">
        <v>130</v>
      </c>
      <c r="K616" t="s">
        <v>131</v>
      </c>
      <c r="L616" t="s">
        <v>1974</v>
      </c>
      <c r="M616" t="s">
        <v>1975</v>
      </c>
      <c r="N616">
        <v>2.0577777770000001</v>
      </c>
      <c r="O616">
        <v>0</v>
      </c>
      <c r="P616">
        <v>0</v>
      </c>
      <c r="Q616">
        <v>0</v>
      </c>
      <c r="R616">
        <v>33</v>
      </c>
      <c r="S616">
        <v>0</v>
      </c>
      <c r="T616">
        <v>4</v>
      </c>
      <c r="U616">
        <v>0</v>
      </c>
      <c r="V616">
        <v>0</v>
      </c>
      <c r="W616">
        <v>0</v>
      </c>
      <c r="X616">
        <v>67.906666999999999</v>
      </c>
      <c r="Y616">
        <v>0</v>
      </c>
      <c r="Z616">
        <v>8.2311110000000003</v>
      </c>
    </row>
    <row r="617" spans="1:26" x14ac:dyDescent="0.25">
      <c r="A617">
        <v>1969623</v>
      </c>
      <c r="B617">
        <v>1</v>
      </c>
      <c r="C617" t="s">
        <v>76</v>
      </c>
      <c r="D617" t="s">
        <v>92</v>
      </c>
      <c r="E617" t="s">
        <v>134</v>
      </c>
      <c r="F617" t="s">
        <v>1976</v>
      </c>
      <c r="G617" t="s">
        <v>140</v>
      </c>
      <c r="H617" t="s">
        <v>46</v>
      </c>
      <c r="I617" t="s">
        <v>129</v>
      </c>
      <c r="J617" t="s">
        <v>130</v>
      </c>
      <c r="K617" t="s">
        <v>131</v>
      </c>
      <c r="L617" t="s">
        <v>1977</v>
      </c>
      <c r="M617" t="s">
        <v>1978</v>
      </c>
      <c r="N617">
        <v>1.684722222</v>
      </c>
      <c r="O617">
        <v>0</v>
      </c>
      <c r="P617">
        <v>0</v>
      </c>
      <c r="Q617">
        <v>0</v>
      </c>
      <c r="R617">
        <v>1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1.6847220000000001</v>
      </c>
      <c r="Y617">
        <v>0</v>
      </c>
      <c r="Z617">
        <v>0</v>
      </c>
    </row>
    <row r="618" spans="1:26" x14ac:dyDescent="0.25">
      <c r="A618">
        <v>1959620</v>
      </c>
      <c r="B618">
        <v>1</v>
      </c>
      <c r="C618" t="s">
        <v>77</v>
      </c>
      <c r="D618" t="s">
        <v>119</v>
      </c>
      <c r="E618" t="s">
        <v>182</v>
      </c>
      <c r="F618" t="s">
        <v>1979</v>
      </c>
      <c r="G618" t="s">
        <v>144</v>
      </c>
      <c r="H618" t="s">
        <v>46</v>
      </c>
      <c r="I618" t="s">
        <v>129</v>
      </c>
      <c r="J618" t="s">
        <v>130</v>
      </c>
      <c r="K618" t="s">
        <v>131</v>
      </c>
      <c r="L618" t="s">
        <v>1980</v>
      </c>
      <c r="M618" t="s">
        <v>1981</v>
      </c>
      <c r="N618">
        <v>4.2699999999999996</v>
      </c>
      <c r="O618">
        <v>0</v>
      </c>
      <c r="P618">
        <v>23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98.21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1959624</v>
      </c>
      <c r="B619">
        <v>1</v>
      </c>
      <c r="C619" t="s">
        <v>76</v>
      </c>
      <c r="D619" t="s">
        <v>86</v>
      </c>
      <c r="E619" t="s">
        <v>134</v>
      </c>
      <c r="F619" t="s">
        <v>1982</v>
      </c>
      <c r="G619" t="s">
        <v>140</v>
      </c>
      <c r="H619" t="s">
        <v>46</v>
      </c>
      <c r="I619" t="s">
        <v>129</v>
      </c>
      <c r="J619" t="s">
        <v>130</v>
      </c>
      <c r="K619" t="s">
        <v>131</v>
      </c>
      <c r="L619" t="s">
        <v>1983</v>
      </c>
      <c r="M619" t="s">
        <v>1984</v>
      </c>
      <c r="N619">
        <v>3.176388888</v>
      </c>
      <c r="O619">
        <v>0</v>
      </c>
      <c r="P619">
        <v>13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41.293056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1969628</v>
      </c>
      <c r="B620">
        <v>1</v>
      </c>
      <c r="C620" t="s">
        <v>76</v>
      </c>
      <c r="D620" t="s">
        <v>90</v>
      </c>
      <c r="E620" t="s">
        <v>161</v>
      </c>
      <c r="F620" t="s">
        <v>1985</v>
      </c>
      <c r="G620" t="s">
        <v>163</v>
      </c>
      <c r="H620" t="s">
        <v>47</v>
      </c>
      <c r="I620" t="s">
        <v>129</v>
      </c>
      <c r="J620" t="s">
        <v>130</v>
      </c>
      <c r="K620" t="s">
        <v>131</v>
      </c>
      <c r="L620" t="s">
        <v>1986</v>
      </c>
      <c r="M620" t="s">
        <v>1987</v>
      </c>
      <c r="N620">
        <v>1.1002777770000001</v>
      </c>
      <c r="O620">
        <v>0</v>
      </c>
      <c r="P620">
        <v>0</v>
      </c>
      <c r="Q620">
        <v>0</v>
      </c>
      <c r="R620">
        <v>210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231.058333</v>
      </c>
      <c r="Y620">
        <v>0</v>
      </c>
      <c r="Z620">
        <v>0</v>
      </c>
    </row>
    <row r="621" spans="1:26" x14ac:dyDescent="0.25">
      <c r="A621">
        <v>1969634</v>
      </c>
      <c r="B621">
        <v>1</v>
      </c>
      <c r="C621" t="s">
        <v>76</v>
      </c>
      <c r="D621" t="s">
        <v>104</v>
      </c>
      <c r="E621" t="s">
        <v>182</v>
      </c>
      <c r="F621" t="s">
        <v>1988</v>
      </c>
      <c r="G621" t="s">
        <v>294</v>
      </c>
      <c r="H621" t="s">
        <v>46</v>
      </c>
      <c r="I621" t="s">
        <v>129</v>
      </c>
      <c r="J621" t="s">
        <v>130</v>
      </c>
      <c r="K621" t="s">
        <v>131</v>
      </c>
      <c r="L621" t="s">
        <v>1989</v>
      </c>
      <c r="M621" t="s">
        <v>1990</v>
      </c>
      <c r="N621">
        <v>6.3449999999999998</v>
      </c>
      <c r="O621">
        <v>0</v>
      </c>
      <c r="P621">
        <v>0</v>
      </c>
      <c r="Q621">
        <v>0</v>
      </c>
      <c r="R621">
        <v>21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133.245</v>
      </c>
      <c r="Y621">
        <v>0</v>
      </c>
      <c r="Z621">
        <v>0</v>
      </c>
    </row>
    <row r="622" spans="1:26" x14ac:dyDescent="0.25">
      <c r="A622">
        <v>1969631</v>
      </c>
      <c r="B622">
        <v>1</v>
      </c>
      <c r="C622" t="s">
        <v>76</v>
      </c>
      <c r="D622" t="s">
        <v>93</v>
      </c>
      <c r="E622" t="s">
        <v>182</v>
      </c>
      <c r="F622" t="s">
        <v>1991</v>
      </c>
      <c r="G622" t="s">
        <v>812</v>
      </c>
      <c r="H622" t="s">
        <v>46</v>
      </c>
      <c r="I622" t="s">
        <v>129</v>
      </c>
      <c r="J622" t="s">
        <v>130</v>
      </c>
      <c r="K622" t="s">
        <v>131</v>
      </c>
      <c r="L622" t="s">
        <v>1992</v>
      </c>
      <c r="M622" t="s">
        <v>1993</v>
      </c>
      <c r="N622">
        <v>1.527222222</v>
      </c>
      <c r="O622">
        <v>0</v>
      </c>
      <c r="P622">
        <v>64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97.742221999999998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1969638</v>
      </c>
      <c r="B623">
        <v>1</v>
      </c>
      <c r="C623" t="s">
        <v>76</v>
      </c>
      <c r="D623" t="s">
        <v>80</v>
      </c>
      <c r="E623" t="s">
        <v>134</v>
      </c>
      <c r="F623" t="s">
        <v>1994</v>
      </c>
      <c r="G623" t="s">
        <v>136</v>
      </c>
      <c r="H623" t="s">
        <v>46</v>
      </c>
      <c r="I623" t="s">
        <v>129</v>
      </c>
      <c r="J623" t="s">
        <v>130</v>
      </c>
      <c r="K623" t="s">
        <v>131</v>
      </c>
      <c r="L623" t="s">
        <v>1995</v>
      </c>
      <c r="M623" t="s">
        <v>1996</v>
      </c>
      <c r="N623">
        <v>1.592777777</v>
      </c>
      <c r="O623">
        <v>0</v>
      </c>
      <c r="P623">
        <v>1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1.592778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1969636</v>
      </c>
      <c r="B624">
        <v>1</v>
      </c>
      <c r="C624" t="s">
        <v>76</v>
      </c>
      <c r="D624" t="s">
        <v>105</v>
      </c>
      <c r="E624" t="s">
        <v>182</v>
      </c>
      <c r="F624" t="s">
        <v>1997</v>
      </c>
      <c r="G624" t="s">
        <v>144</v>
      </c>
      <c r="H624" t="s">
        <v>46</v>
      </c>
      <c r="I624" t="s">
        <v>129</v>
      </c>
      <c r="J624" t="s">
        <v>130</v>
      </c>
      <c r="K624" t="s">
        <v>131</v>
      </c>
      <c r="L624" t="s">
        <v>1998</v>
      </c>
      <c r="M624" t="s">
        <v>1999</v>
      </c>
      <c r="N624">
        <v>2.5</v>
      </c>
      <c r="O624">
        <v>0</v>
      </c>
      <c r="P624">
        <v>0</v>
      </c>
      <c r="Q624">
        <v>0</v>
      </c>
      <c r="R624">
        <v>6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15</v>
      </c>
      <c r="Y624">
        <v>0</v>
      </c>
      <c r="Z624">
        <v>0</v>
      </c>
    </row>
    <row r="625" spans="1:26" x14ac:dyDescent="0.25">
      <c r="A625">
        <v>1969639</v>
      </c>
      <c r="B625">
        <v>1</v>
      </c>
      <c r="C625" t="s">
        <v>76</v>
      </c>
      <c r="D625" t="s">
        <v>99</v>
      </c>
      <c r="E625" t="s">
        <v>134</v>
      </c>
      <c r="F625" t="s">
        <v>2000</v>
      </c>
      <c r="G625" t="s">
        <v>250</v>
      </c>
      <c r="H625" t="s">
        <v>46</v>
      </c>
      <c r="I625" t="s">
        <v>129</v>
      </c>
      <c r="J625" t="s">
        <v>130</v>
      </c>
      <c r="K625" t="s">
        <v>131</v>
      </c>
      <c r="L625" t="s">
        <v>2001</v>
      </c>
      <c r="M625" t="s">
        <v>2002</v>
      </c>
      <c r="N625">
        <v>2.650555555</v>
      </c>
      <c r="O625">
        <v>0</v>
      </c>
      <c r="P625">
        <v>5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13.252777999999999</v>
      </c>
      <c r="W625">
        <v>0</v>
      </c>
      <c r="X625">
        <v>0</v>
      </c>
      <c r="Y625">
        <v>0</v>
      </c>
      <c r="Z625">
        <v>0</v>
      </c>
    </row>
    <row r="626" spans="1:26" x14ac:dyDescent="0.25">
      <c r="A626">
        <v>1969641</v>
      </c>
      <c r="B626">
        <v>1</v>
      </c>
      <c r="C626" t="s">
        <v>76</v>
      </c>
      <c r="D626" t="s">
        <v>79</v>
      </c>
      <c r="E626" t="s">
        <v>134</v>
      </c>
      <c r="F626" t="s">
        <v>2003</v>
      </c>
      <c r="G626" t="s">
        <v>140</v>
      </c>
      <c r="H626" t="s">
        <v>46</v>
      </c>
      <c r="I626" t="s">
        <v>129</v>
      </c>
      <c r="J626" t="s">
        <v>130</v>
      </c>
      <c r="K626" t="s">
        <v>131</v>
      </c>
      <c r="L626" t="s">
        <v>2004</v>
      </c>
      <c r="M626" t="s">
        <v>2005</v>
      </c>
      <c r="N626">
        <v>1.5138888880000001</v>
      </c>
      <c r="O626">
        <v>0</v>
      </c>
      <c r="P626">
        <v>36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54.5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1969642</v>
      </c>
      <c r="B627">
        <v>1</v>
      </c>
      <c r="C627" t="s">
        <v>77</v>
      </c>
      <c r="D627" t="s">
        <v>109</v>
      </c>
      <c r="E627" t="s">
        <v>161</v>
      </c>
      <c r="F627" t="s">
        <v>1198</v>
      </c>
      <c r="G627" t="s">
        <v>203</v>
      </c>
      <c r="H627" t="s">
        <v>47</v>
      </c>
      <c r="I627" t="s">
        <v>129</v>
      </c>
      <c r="J627" t="s">
        <v>130</v>
      </c>
      <c r="K627" t="s">
        <v>131</v>
      </c>
      <c r="L627" t="s">
        <v>2006</v>
      </c>
      <c r="M627" t="s">
        <v>2007</v>
      </c>
      <c r="N627">
        <v>4.7286111110000002</v>
      </c>
      <c r="O627">
        <v>6</v>
      </c>
      <c r="P627">
        <v>525</v>
      </c>
      <c r="Q627">
        <v>0</v>
      </c>
      <c r="R627">
        <v>0</v>
      </c>
      <c r="S627">
        <v>0</v>
      </c>
      <c r="T627">
        <v>0</v>
      </c>
      <c r="U627">
        <v>28.371666999999999</v>
      </c>
      <c r="V627">
        <v>2482.520833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1969644</v>
      </c>
      <c r="B628">
        <v>1</v>
      </c>
      <c r="C628" t="s">
        <v>76</v>
      </c>
      <c r="D628" t="s">
        <v>103</v>
      </c>
      <c r="E628" t="s">
        <v>182</v>
      </c>
      <c r="F628" t="s">
        <v>2008</v>
      </c>
      <c r="G628" t="s">
        <v>144</v>
      </c>
      <c r="H628" t="s">
        <v>46</v>
      </c>
      <c r="I628" t="s">
        <v>129</v>
      </c>
      <c r="J628" t="s">
        <v>130</v>
      </c>
      <c r="K628" t="s">
        <v>131</v>
      </c>
      <c r="L628" t="s">
        <v>2009</v>
      </c>
      <c r="M628" t="s">
        <v>2010</v>
      </c>
      <c r="N628">
        <v>5.2269444439999999</v>
      </c>
      <c r="O628">
        <v>0</v>
      </c>
      <c r="P628">
        <v>0</v>
      </c>
      <c r="Q628">
        <v>0</v>
      </c>
      <c r="R628">
        <v>97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507.01361100000003</v>
      </c>
      <c r="Y628">
        <v>0</v>
      </c>
      <c r="Z628">
        <v>0</v>
      </c>
    </row>
    <row r="629" spans="1:26" x14ac:dyDescent="0.25">
      <c r="A629">
        <v>1969643</v>
      </c>
      <c r="B629">
        <v>1</v>
      </c>
      <c r="C629" t="s">
        <v>76</v>
      </c>
      <c r="D629" t="s">
        <v>90</v>
      </c>
      <c r="E629" t="s">
        <v>161</v>
      </c>
      <c r="F629" t="s">
        <v>2011</v>
      </c>
      <c r="G629" t="s">
        <v>341</v>
      </c>
      <c r="H629" t="s">
        <v>47</v>
      </c>
      <c r="I629" t="s">
        <v>129</v>
      </c>
      <c r="J629" t="s">
        <v>130</v>
      </c>
      <c r="K629" t="s">
        <v>131</v>
      </c>
      <c r="L629" t="s">
        <v>2012</v>
      </c>
      <c r="M629" t="s">
        <v>2013</v>
      </c>
      <c r="N629">
        <v>1.0141666659999999</v>
      </c>
      <c r="O629">
        <v>0</v>
      </c>
      <c r="P629">
        <v>0</v>
      </c>
      <c r="Q629">
        <v>0</v>
      </c>
      <c r="R629">
        <v>0</v>
      </c>
      <c r="S629">
        <v>16</v>
      </c>
      <c r="T629">
        <v>207</v>
      </c>
      <c r="U629">
        <v>0</v>
      </c>
      <c r="V629">
        <v>0</v>
      </c>
      <c r="W629">
        <v>0</v>
      </c>
      <c r="X629">
        <v>0</v>
      </c>
      <c r="Y629">
        <v>16.226666999999999</v>
      </c>
      <c r="Z629">
        <v>209.9325</v>
      </c>
    </row>
    <row r="630" spans="1:26" x14ac:dyDescent="0.25">
      <c r="A630">
        <v>1969649</v>
      </c>
      <c r="B630">
        <v>1</v>
      </c>
      <c r="C630" t="s">
        <v>76</v>
      </c>
      <c r="D630" t="s">
        <v>104</v>
      </c>
      <c r="E630" t="s">
        <v>166</v>
      </c>
      <c r="F630" t="s">
        <v>2014</v>
      </c>
      <c r="G630" t="s">
        <v>657</v>
      </c>
      <c r="H630" t="s">
        <v>46</v>
      </c>
      <c r="I630" t="s">
        <v>129</v>
      </c>
      <c r="J630" t="s">
        <v>130</v>
      </c>
      <c r="K630" t="s">
        <v>131</v>
      </c>
      <c r="L630" t="s">
        <v>2015</v>
      </c>
      <c r="M630" t="s">
        <v>2016</v>
      </c>
      <c r="N630">
        <v>4.3574999999999999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27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117.6525</v>
      </c>
    </row>
    <row r="631" spans="1:26" x14ac:dyDescent="0.25">
      <c r="A631">
        <v>1969645</v>
      </c>
      <c r="B631">
        <v>1</v>
      </c>
      <c r="C631" t="s">
        <v>76</v>
      </c>
      <c r="D631" t="s">
        <v>102</v>
      </c>
      <c r="E631" t="s">
        <v>171</v>
      </c>
      <c r="F631" t="s">
        <v>1227</v>
      </c>
      <c r="G631" t="s">
        <v>163</v>
      </c>
      <c r="H631" t="s">
        <v>47</v>
      </c>
      <c r="I631" t="s">
        <v>129</v>
      </c>
      <c r="J631" t="s">
        <v>130</v>
      </c>
      <c r="K631" t="s">
        <v>131</v>
      </c>
      <c r="L631" t="s">
        <v>2017</v>
      </c>
      <c r="M631" t="s">
        <v>2018</v>
      </c>
      <c r="N631">
        <v>0.26472222200000001</v>
      </c>
      <c r="O631">
        <v>31</v>
      </c>
      <c r="P631">
        <v>166</v>
      </c>
      <c r="Q631">
        <v>2</v>
      </c>
      <c r="R631">
        <v>42</v>
      </c>
      <c r="S631">
        <v>0</v>
      </c>
      <c r="T631">
        <v>55</v>
      </c>
      <c r="U631">
        <v>8.2063889999999997</v>
      </c>
      <c r="V631">
        <v>43.943888999999999</v>
      </c>
      <c r="W631">
        <v>0.52944400000000003</v>
      </c>
      <c r="X631">
        <v>11.118333</v>
      </c>
      <c r="Y631">
        <v>0</v>
      </c>
      <c r="Z631">
        <v>14.559722000000001</v>
      </c>
    </row>
    <row r="632" spans="1:26" x14ac:dyDescent="0.25">
      <c r="A632">
        <v>1969646</v>
      </c>
      <c r="B632">
        <v>1</v>
      </c>
      <c r="C632" t="s">
        <v>76</v>
      </c>
      <c r="D632" t="s">
        <v>102</v>
      </c>
      <c r="E632" t="s">
        <v>150</v>
      </c>
      <c r="F632" t="s">
        <v>2019</v>
      </c>
      <c r="G632" t="s">
        <v>163</v>
      </c>
      <c r="H632" t="s">
        <v>47</v>
      </c>
      <c r="I632" t="s">
        <v>129</v>
      </c>
      <c r="J632" t="s">
        <v>130</v>
      </c>
      <c r="K632" t="s">
        <v>131</v>
      </c>
      <c r="L632" t="s">
        <v>2020</v>
      </c>
      <c r="M632" t="s">
        <v>2021</v>
      </c>
      <c r="N632">
        <v>0.16666666599999999</v>
      </c>
      <c r="O632">
        <v>94</v>
      </c>
      <c r="P632">
        <v>15460</v>
      </c>
      <c r="Q632">
        <v>2</v>
      </c>
      <c r="R632">
        <v>42</v>
      </c>
      <c r="S632">
        <v>1</v>
      </c>
      <c r="T632">
        <v>180</v>
      </c>
      <c r="U632">
        <v>15.666667</v>
      </c>
      <c r="V632">
        <v>2576.6666559999999</v>
      </c>
      <c r="W632">
        <v>0.33333299999999999</v>
      </c>
      <c r="X632">
        <v>7</v>
      </c>
      <c r="Y632">
        <v>0.16666700000000001</v>
      </c>
      <c r="Z632">
        <v>30</v>
      </c>
    </row>
    <row r="633" spans="1:26" x14ac:dyDescent="0.25">
      <c r="A633">
        <v>1969625</v>
      </c>
      <c r="B633">
        <v>1</v>
      </c>
      <c r="C633" t="s">
        <v>76</v>
      </c>
      <c r="D633" t="s">
        <v>103</v>
      </c>
      <c r="E633" t="s">
        <v>161</v>
      </c>
      <c r="F633" t="s">
        <v>2022</v>
      </c>
      <c r="G633" t="s">
        <v>2023</v>
      </c>
      <c r="H633" t="s">
        <v>47</v>
      </c>
      <c r="I633" t="s">
        <v>129</v>
      </c>
      <c r="J633" t="s">
        <v>130</v>
      </c>
      <c r="K633" t="s">
        <v>131</v>
      </c>
      <c r="L633" t="s">
        <v>2024</v>
      </c>
      <c r="M633" t="s">
        <v>2025</v>
      </c>
      <c r="N633">
        <v>0.60833333300000003</v>
      </c>
      <c r="O633">
        <v>0</v>
      </c>
      <c r="P633">
        <v>0</v>
      </c>
      <c r="Q633">
        <v>2</v>
      </c>
      <c r="R633">
        <v>2287</v>
      </c>
      <c r="S633">
        <v>0</v>
      </c>
      <c r="T633">
        <v>0</v>
      </c>
      <c r="U633">
        <v>0</v>
      </c>
      <c r="V633">
        <v>0</v>
      </c>
      <c r="W633">
        <v>1.2166669999999999</v>
      </c>
      <c r="X633">
        <v>1391.258333</v>
      </c>
      <c r="Y633">
        <v>0</v>
      </c>
      <c r="Z633">
        <v>0</v>
      </c>
    </row>
    <row r="634" spans="1:26" x14ac:dyDescent="0.25">
      <c r="A634">
        <v>1969648</v>
      </c>
      <c r="B634">
        <v>1</v>
      </c>
      <c r="C634" t="s">
        <v>76</v>
      </c>
      <c r="D634" t="s">
        <v>90</v>
      </c>
      <c r="E634" t="s">
        <v>171</v>
      </c>
      <c r="F634" t="s">
        <v>2026</v>
      </c>
      <c r="G634" t="s">
        <v>163</v>
      </c>
      <c r="H634" t="s">
        <v>47</v>
      </c>
      <c r="I634" t="s">
        <v>129</v>
      </c>
      <c r="J634" t="s">
        <v>130</v>
      </c>
      <c r="K634" t="s">
        <v>131</v>
      </c>
      <c r="L634" t="s">
        <v>2027</v>
      </c>
      <c r="M634" t="s">
        <v>2028</v>
      </c>
      <c r="N634">
        <v>0.31444444399999999</v>
      </c>
      <c r="O634">
        <v>0</v>
      </c>
      <c r="P634">
        <v>0</v>
      </c>
      <c r="Q634">
        <v>2</v>
      </c>
      <c r="R634">
        <v>1028</v>
      </c>
      <c r="S634">
        <v>0</v>
      </c>
      <c r="T634">
        <v>0</v>
      </c>
      <c r="U634">
        <v>0</v>
      </c>
      <c r="V634">
        <v>0</v>
      </c>
      <c r="W634">
        <v>0.62888900000000003</v>
      </c>
      <c r="X634">
        <v>323.24888800000002</v>
      </c>
      <c r="Y634">
        <v>0</v>
      </c>
      <c r="Z634">
        <v>0</v>
      </c>
    </row>
    <row r="635" spans="1:26" x14ac:dyDescent="0.25">
      <c r="A635">
        <v>1969653</v>
      </c>
      <c r="B635">
        <v>1</v>
      </c>
      <c r="C635" t="s">
        <v>76</v>
      </c>
      <c r="D635" t="s">
        <v>104</v>
      </c>
      <c r="E635" t="s">
        <v>182</v>
      </c>
      <c r="F635" t="s">
        <v>2029</v>
      </c>
      <c r="G635" t="s">
        <v>144</v>
      </c>
      <c r="H635" t="s">
        <v>46</v>
      </c>
      <c r="I635" t="s">
        <v>129</v>
      </c>
      <c r="J635" t="s">
        <v>130</v>
      </c>
      <c r="K635" t="s">
        <v>131</v>
      </c>
      <c r="L635" t="s">
        <v>2030</v>
      </c>
      <c r="M635" t="s">
        <v>2031</v>
      </c>
      <c r="N635">
        <v>4.4538888879999998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3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13.361667000000001</v>
      </c>
    </row>
    <row r="636" spans="1:26" x14ac:dyDescent="0.25">
      <c r="A636">
        <v>1969662</v>
      </c>
      <c r="B636">
        <v>1</v>
      </c>
      <c r="C636" t="s">
        <v>77</v>
      </c>
      <c r="D636" t="s">
        <v>114</v>
      </c>
      <c r="E636" t="s">
        <v>186</v>
      </c>
      <c r="F636" t="s">
        <v>2032</v>
      </c>
      <c r="G636" t="s">
        <v>163</v>
      </c>
      <c r="H636" t="s">
        <v>47</v>
      </c>
      <c r="I636" t="s">
        <v>129</v>
      </c>
      <c r="J636" t="s">
        <v>130</v>
      </c>
      <c r="K636" t="s">
        <v>131</v>
      </c>
      <c r="L636" t="s">
        <v>2033</v>
      </c>
      <c r="M636" t="s">
        <v>2034</v>
      </c>
      <c r="N636">
        <v>1.218611111</v>
      </c>
      <c r="O636">
        <v>0</v>
      </c>
      <c r="P636">
        <v>0</v>
      </c>
      <c r="Q636">
        <v>0</v>
      </c>
      <c r="R636">
        <v>0</v>
      </c>
      <c r="S636">
        <v>15</v>
      </c>
      <c r="T636">
        <v>378</v>
      </c>
      <c r="U636">
        <v>0</v>
      </c>
      <c r="V636">
        <v>0</v>
      </c>
      <c r="W636">
        <v>0</v>
      </c>
      <c r="X636">
        <v>0</v>
      </c>
      <c r="Y636">
        <v>18.279167000000001</v>
      </c>
      <c r="Z636">
        <v>460.63499999999999</v>
      </c>
    </row>
    <row r="637" spans="1:26" x14ac:dyDescent="0.25">
      <c r="A637">
        <v>1969661</v>
      </c>
      <c r="B637">
        <v>1</v>
      </c>
      <c r="C637" t="s">
        <v>77</v>
      </c>
      <c r="D637" t="s">
        <v>124</v>
      </c>
      <c r="E637" t="s">
        <v>161</v>
      </c>
      <c r="F637" t="s">
        <v>2035</v>
      </c>
      <c r="G637" t="s">
        <v>163</v>
      </c>
      <c r="H637" t="s">
        <v>47</v>
      </c>
      <c r="I637" t="s">
        <v>257</v>
      </c>
      <c r="J637" t="s">
        <v>130</v>
      </c>
      <c r="K637" t="s">
        <v>131</v>
      </c>
      <c r="L637" t="s">
        <v>2036</v>
      </c>
      <c r="M637" t="s">
        <v>2037</v>
      </c>
      <c r="N637">
        <v>1.3888888E-2</v>
      </c>
      <c r="O637">
        <v>5</v>
      </c>
      <c r="P637">
        <v>578</v>
      </c>
      <c r="Q637">
        <v>0</v>
      </c>
      <c r="R637">
        <v>0</v>
      </c>
      <c r="S637">
        <v>0</v>
      </c>
      <c r="T637">
        <v>0</v>
      </c>
      <c r="U637">
        <v>6.9444000000000006E-2</v>
      </c>
      <c r="V637">
        <v>8.0277770000000004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1969672</v>
      </c>
      <c r="B638">
        <v>1</v>
      </c>
      <c r="C638" t="s">
        <v>76</v>
      </c>
      <c r="D638" t="s">
        <v>83</v>
      </c>
      <c r="E638" t="s">
        <v>166</v>
      </c>
      <c r="F638" t="s">
        <v>2038</v>
      </c>
      <c r="G638" t="s">
        <v>128</v>
      </c>
      <c r="H638" t="s">
        <v>46</v>
      </c>
      <c r="I638" t="s">
        <v>129</v>
      </c>
      <c r="J638" t="s">
        <v>130</v>
      </c>
      <c r="K638" t="s">
        <v>131</v>
      </c>
      <c r="L638" t="s">
        <v>2039</v>
      </c>
      <c r="M638" t="s">
        <v>2040</v>
      </c>
      <c r="N638">
        <v>1.1672222219999999</v>
      </c>
      <c r="O638">
        <v>0</v>
      </c>
      <c r="P638">
        <v>386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450.54777799999999</v>
      </c>
      <c r="W638">
        <v>0</v>
      </c>
      <c r="X638">
        <v>0</v>
      </c>
      <c r="Y638">
        <v>0</v>
      </c>
      <c r="Z638">
        <v>0</v>
      </c>
    </row>
    <row r="639" spans="1:26" x14ac:dyDescent="0.25">
      <c r="A639">
        <v>1969671</v>
      </c>
      <c r="B639">
        <v>1</v>
      </c>
      <c r="C639" t="s">
        <v>76</v>
      </c>
      <c r="D639" t="s">
        <v>90</v>
      </c>
      <c r="E639" t="s">
        <v>182</v>
      </c>
      <c r="F639" t="s">
        <v>2041</v>
      </c>
      <c r="G639" t="s">
        <v>405</v>
      </c>
      <c r="H639" t="s">
        <v>46</v>
      </c>
      <c r="I639" t="s">
        <v>129</v>
      </c>
      <c r="J639" t="s">
        <v>130</v>
      </c>
      <c r="K639" t="s">
        <v>131</v>
      </c>
      <c r="L639" t="s">
        <v>2042</v>
      </c>
      <c r="M639" t="s">
        <v>2043</v>
      </c>
      <c r="N639">
        <v>2.9883333329999999</v>
      </c>
      <c r="O639">
        <v>0</v>
      </c>
      <c r="P639">
        <v>42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125.51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1969669</v>
      </c>
      <c r="B640">
        <v>1</v>
      </c>
      <c r="C640" t="s">
        <v>76</v>
      </c>
      <c r="D640" t="s">
        <v>79</v>
      </c>
      <c r="E640" t="s">
        <v>134</v>
      </c>
      <c r="F640" t="s">
        <v>2044</v>
      </c>
      <c r="G640" t="s">
        <v>140</v>
      </c>
      <c r="H640" t="s">
        <v>46</v>
      </c>
      <c r="I640" t="s">
        <v>129</v>
      </c>
      <c r="J640" t="s">
        <v>130</v>
      </c>
      <c r="K640" t="s">
        <v>131</v>
      </c>
      <c r="L640" t="s">
        <v>2045</v>
      </c>
      <c r="M640" t="s">
        <v>2046</v>
      </c>
      <c r="N640">
        <v>1.0452777769999999</v>
      </c>
      <c r="O640">
        <v>0</v>
      </c>
      <c r="P640">
        <v>3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3.1358329999999999</v>
      </c>
      <c r="W640">
        <v>0</v>
      </c>
      <c r="X640">
        <v>0</v>
      </c>
      <c r="Y640">
        <v>0</v>
      </c>
      <c r="Z640">
        <v>0</v>
      </c>
    </row>
    <row r="641" spans="1:26" x14ac:dyDescent="0.25">
      <c r="A641">
        <v>1969675</v>
      </c>
      <c r="B641">
        <v>1</v>
      </c>
      <c r="C641" t="s">
        <v>76</v>
      </c>
      <c r="D641" t="s">
        <v>89</v>
      </c>
      <c r="E641" t="s">
        <v>182</v>
      </c>
      <c r="F641" t="s">
        <v>2047</v>
      </c>
      <c r="G641" t="s">
        <v>144</v>
      </c>
      <c r="H641" t="s">
        <v>46</v>
      </c>
      <c r="I641" t="s">
        <v>129</v>
      </c>
      <c r="J641" t="s">
        <v>130</v>
      </c>
      <c r="K641" t="s">
        <v>131</v>
      </c>
      <c r="L641" t="s">
        <v>2048</v>
      </c>
      <c r="M641" t="s">
        <v>2049</v>
      </c>
      <c r="N641">
        <v>2.179444444</v>
      </c>
      <c r="O641">
        <v>0</v>
      </c>
      <c r="P641">
        <v>0</v>
      </c>
      <c r="Q641">
        <v>0</v>
      </c>
      <c r="R641">
        <v>0</v>
      </c>
      <c r="S641">
        <v>0</v>
      </c>
      <c r="T641">
        <v>15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32.691667000000002</v>
      </c>
    </row>
    <row r="642" spans="1:26" x14ac:dyDescent="0.25">
      <c r="A642">
        <v>1969674</v>
      </c>
      <c r="B642">
        <v>1</v>
      </c>
      <c r="C642" t="s">
        <v>77</v>
      </c>
      <c r="D642" t="s">
        <v>109</v>
      </c>
      <c r="E642" t="s">
        <v>182</v>
      </c>
      <c r="F642" t="s">
        <v>2050</v>
      </c>
      <c r="G642" t="s">
        <v>524</v>
      </c>
      <c r="H642" t="s">
        <v>46</v>
      </c>
      <c r="I642" t="s">
        <v>129</v>
      </c>
      <c r="J642" t="s">
        <v>130</v>
      </c>
      <c r="K642" t="s">
        <v>131</v>
      </c>
      <c r="L642" t="s">
        <v>2051</v>
      </c>
      <c r="M642" t="s">
        <v>2052</v>
      </c>
      <c r="N642">
        <v>5.3516666659999999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2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10.703333000000001</v>
      </c>
    </row>
    <row r="643" spans="1:26" x14ac:dyDescent="0.25">
      <c r="A643">
        <v>1969676</v>
      </c>
      <c r="B643">
        <v>1</v>
      </c>
      <c r="C643" t="s">
        <v>76</v>
      </c>
      <c r="D643" t="s">
        <v>105</v>
      </c>
      <c r="E643" t="s">
        <v>182</v>
      </c>
      <c r="F643" t="s">
        <v>2053</v>
      </c>
      <c r="G643" t="s">
        <v>144</v>
      </c>
      <c r="H643" t="s">
        <v>46</v>
      </c>
      <c r="I643" t="s">
        <v>129</v>
      </c>
      <c r="J643" t="s">
        <v>130</v>
      </c>
      <c r="K643" t="s">
        <v>131</v>
      </c>
      <c r="L643" t="s">
        <v>2054</v>
      </c>
      <c r="M643" t="s">
        <v>2055</v>
      </c>
      <c r="N643">
        <v>0.87027777699999997</v>
      </c>
      <c r="O643">
        <v>0</v>
      </c>
      <c r="P643">
        <v>0</v>
      </c>
      <c r="Q643">
        <v>0</v>
      </c>
      <c r="R643">
        <v>2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1.740556</v>
      </c>
      <c r="Y643">
        <v>0</v>
      </c>
      <c r="Z643">
        <v>0</v>
      </c>
    </row>
    <row r="644" spans="1:26" x14ac:dyDescent="0.25">
      <c r="A644">
        <v>1969680</v>
      </c>
      <c r="B644">
        <v>1</v>
      </c>
      <c r="C644" t="s">
        <v>76</v>
      </c>
      <c r="D644" t="s">
        <v>95</v>
      </c>
      <c r="E644" t="s">
        <v>182</v>
      </c>
      <c r="F644" t="s">
        <v>2056</v>
      </c>
      <c r="G644" t="s">
        <v>144</v>
      </c>
      <c r="H644" t="s">
        <v>46</v>
      </c>
      <c r="I644" t="s">
        <v>129</v>
      </c>
      <c r="J644" t="s">
        <v>130</v>
      </c>
      <c r="K644" t="s">
        <v>131</v>
      </c>
      <c r="L644" t="s">
        <v>2057</v>
      </c>
      <c r="M644" t="s">
        <v>2058</v>
      </c>
      <c r="N644">
        <v>4.3702777770000001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32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139.84888900000001</v>
      </c>
    </row>
    <row r="645" spans="1:26" x14ac:dyDescent="0.25">
      <c r="A645">
        <v>1969679</v>
      </c>
      <c r="B645">
        <v>1</v>
      </c>
      <c r="C645" t="s">
        <v>77</v>
      </c>
      <c r="D645" t="s">
        <v>117</v>
      </c>
      <c r="E645" t="s">
        <v>182</v>
      </c>
      <c r="F645" t="s">
        <v>2059</v>
      </c>
      <c r="G645" t="s">
        <v>144</v>
      </c>
      <c r="H645" t="s">
        <v>46</v>
      </c>
      <c r="I645" t="s">
        <v>129</v>
      </c>
      <c r="J645" t="s">
        <v>130</v>
      </c>
      <c r="K645" t="s">
        <v>131</v>
      </c>
      <c r="L645" t="s">
        <v>2060</v>
      </c>
      <c r="M645" t="s">
        <v>2061</v>
      </c>
      <c r="N645">
        <v>1.585</v>
      </c>
      <c r="O645">
        <v>0</v>
      </c>
      <c r="P645">
        <v>0</v>
      </c>
      <c r="Q645">
        <v>0</v>
      </c>
      <c r="R645">
        <v>9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14.265000000000001</v>
      </c>
      <c r="Y645">
        <v>0</v>
      </c>
      <c r="Z645">
        <v>0</v>
      </c>
    </row>
    <row r="646" spans="1:26" x14ac:dyDescent="0.25">
      <c r="A646">
        <v>1969682</v>
      </c>
      <c r="B646">
        <v>1</v>
      </c>
      <c r="C646" t="s">
        <v>76</v>
      </c>
      <c r="D646" t="s">
        <v>102</v>
      </c>
      <c r="E646" t="s">
        <v>166</v>
      </c>
      <c r="F646" t="s">
        <v>2062</v>
      </c>
      <c r="G646" t="s">
        <v>657</v>
      </c>
      <c r="H646" t="s">
        <v>46</v>
      </c>
      <c r="I646" t="s">
        <v>129</v>
      </c>
      <c r="J646" t="s">
        <v>130</v>
      </c>
      <c r="K646" t="s">
        <v>131</v>
      </c>
      <c r="L646" t="s">
        <v>2063</v>
      </c>
      <c r="M646" t="s">
        <v>2064</v>
      </c>
      <c r="N646">
        <v>0.98916666600000003</v>
      </c>
      <c r="O646">
        <v>0</v>
      </c>
      <c r="P646">
        <v>7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6.9241669999999997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1969681</v>
      </c>
      <c r="B647">
        <v>1</v>
      </c>
      <c r="C647" t="s">
        <v>76</v>
      </c>
      <c r="D647" t="s">
        <v>88</v>
      </c>
      <c r="E647" t="s">
        <v>134</v>
      </c>
      <c r="F647" t="s">
        <v>2065</v>
      </c>
      <c r="G647" t="s">
        <v>238</v>
      </c>
      <c r="H647" t="s">
        <v>46</v>
      </c>
      <c r="I647" t="s">
        <v>129</v>
      </c>
      <c r="J647" t="s">
        <v>130</v>
      </c>
      <c r="K647" t="s">
        <v>131</v>
      </c>
      <c r="L647" t="s">
        <v>2066</v>
      </c>
      <c r="M647" t="s">
        <v>2067</v>
      </c>
      <c r="N647">
        <v>4.4908333330000003</v>
      </c>
      <c r="O647">
        <v>0</v>
      </c>
      <c r="P647">
        <v>1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4.4908330000000003</v>
      </c>
      <c r="W647">
        <v>0</v>
      </c>
      <c r="X647">
        <v>0</v>
      </c>
      <c r="Y647">
        <v>0</v>
      </c>
      <c r="Z647">
        <v>0</v>
      </c>
    </row>
    <row r="648" spans="1:26" x14ac:dyDescent="0.25">
      <c r="A648">
        <v>1979777</v>
      </c>
      <c r="B648">
        <v>1</v>
      </c>
      <c r="C648" t="s">
        <v>76</v>
      </c>
      <c r="D648" t="s">
        <v>104</v>
      </c>
      <c r="E648" t="s">
        <v>182</v>
      </c>
      <c r="F648" t="s">
        <v>2068</v>
      </c>
      <c r="G648" t="s">
        <v>144</v>
      </c>
      <c r="H648" t="s">
        <v>46</v>
      </c>
      <c r="I648" t="s">
        <v>129</v>
      </c>
      <c r="J648" t="s">
        <v>130</v>
      </c>
      <c r="K648" t="s">
        <v>131</v>
      </c>
      <c r="L648" t="s">
        <v>2069</v>
      </c>
      <c r="M648" t="s">
        <v>2070</v>
      </c>
      <c r="N648">
        <v>6.1863888879999998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8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49.491110999999997</v>
      </c>
    </row>
    <row r="649" spans="1:26" x14ac:dyDescent="0.25">
      <c r="A649">
        <v>1969683</v>
      </c>
      <c r="B649">
        <v>1</v>
      </c>
      <c r="C649" t="s">
        <v>77</v>
      </c>
      <c r="D649" t="s">
        <v>111</v>
      </c>
      <c r="E649" t="s">
        <v>182</v>
      </c>
      <c r="F649" t="s">
        <v>2071</v>
      </c>
      <c r="G649" t="s">
        <v>144</v>
      </c>
      <c r="H649" t="s">
        <v>46</v>
      </c>
      <c r="I649" t="s">
        <v>129</v>
      </c>
      <c r="J649" t="s">
        <v>130</v>
      </c>
      <c r="K649" t="s">
        <v>131</v>
      </c>
      <c r="L649" t="s">
        <v>2072</v>
      </c>
      <c r="M649" t="s">
        <v>2073</v>
      </c>
      <c r="N649">
        <v>1.3563888879999999</v>
      </c>
      <c r="O649">
        <v>0</v>
      </c>
      <c r="P649">
        <v>0</v>
      </c>
      <c r="Q649">
        <v>0</v>
      </c>
      <c r="R649">
        <v>3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4.0691670000000002</v>
      </c>
      <c r="Y649">
        <v>0</v>
      </c>
      <c r="Z649">
        <v>0</v>
      </c>
    </row>
    <row r="650" spans="1:26" x14ac:dyDescent="0.25">
      <c r="A650">
        <v>1969685</v>
      </c>
      <c r="B650">
        <v>1</v>
      </c>
      <c r="C650" t="s">
        <v>77</v>
      </c>
      <c r="D650" t="s">
        <v>117</v>
      </c>
      <c r="E650" t="s">
        <v>182</v>
      </c>
      <c r="F650" t="s">
        <v>2074</v>
      </c>
      <c r="G650" t="s">
        <v>144</v>
      </c>
      <c r="H650" t="s">
        <v>46</v>
      </c>
      <c r="I650" t="s">
        <v>129</v>
      </c>
      <c r="J650" t="s">
        <v>130</v>
      </c>
      <c r="K650" t="s">
        <v>131</v>
      </c>
      <c r="L650" t="s">
        <v>2075</v>
      </c>
      <c r="M650" t="s">
        <v>2076</v>
      </c>
      <c r="N650">
        <v>4.1311111110000001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33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136.32666699999999</v>
      </c>
    </row>
    <row r="651" spans="1:26" x14ac:dyDescent="0.25">
      <c r="A651">
        <v>1969686</v>
      </c>
      <c r="B651">
        <v>1</v>
      </c>
      <c r="C651" t="s">
        <v>77</v>
      </c>
      <c r="D651" t="s">
        <v>114</v>
      </c>
      <c r="E651" t="s">
        <v>134</v>
      </c>
      <c r="F651" t="s">
        <v>2077</v>
      </c>
      <c r="G651" t="s">
        <v>136</v>
      </c>
      <c r="H651" t="s">
        <v>46</v>
      </c>
      <c r="I651" t="s">
        <v>129</v>
      </c>
      <c r="J651" t="s">
        <v>130</v>
      </c>
      <c r="K651" t="s">
        <v>131</v>
      </c>
      <c r="L651" t="s">
        <v>2078</v>
      </c>
      <c r="M651" t="s">
        <v>2079</v>
      </c>
      <c r="N651">
        <v>0.74555555500000004</v>
      </c>
      <c r="O651">
        <v>0</v>
      </c>
      <c r="P651">
        <v>1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0.745556</v>
      </c>
      <c r="W651">
        <v>0</v>
      </c>
      <c r="X651">
        <v>0</v>
      </c>
      <c r="Y651">
        <v>0</v>
      </c>
      <c r="Z651">
        <v>0</v>
      </c>
    </row>
    <row r="652" spans="1:26" x14ac:dyDescent="0.25">
      <c r="A652">
        <v>1969690</v>
      </c>
      <c r="B652">
        <v>1</v>
      </c>
      <c r="C652" t="s">
        <v>77</v>
      </c>
      <c r="D652" t="s">
        <v>116</v>
      </c>
      <c r="E652" t="s">
        <v>134</v>
      </c>
      <c r="F652" t="s">
        <v>2080</v>
      </c>
      <c r="G652" t="s">
        <v>136</v>
      </c>
      <c r="H652" t="s">
        <v>46</v>
      </c>
      <c r="I652" t="s">
        <v>129</v>
      </c>
      <c r="J652" t="s">
        <v>130</v>
      </c>
      <c r="K652" t="s">
        <v>131</v>
      </c>
      <c r="L652" t="s">
        <v>2081</v>
      </c>
      <c r="M652" t="s">
        <v>2082</v>
      </c>
      <c r="N652">
        <v>5.1955555550000003</v>
      </c>
      <c r="O652">
        <v>0</v>
      </c>
      <c r="P652">
        <v>1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5.1955559999999998</v>
      </c>
      <c r="W652">
        <v>0</v>
      </c>
      <c r="X652">
        <v>0</v>
      </c>
      <c r="Y652">
        <v>0</v>
      </c>
      <c r="Z652">
        <v>0</v>
      </c>
    </row>
    <row r="653" spans="1:26" x14ac:dyDescent="0.25">
      <c r="A653">
        <v>1969691</v>
      </c>
      <c r="B653">
        <v>1</v>
      </c>
      <c r="C653" t="s">
        <v>77</v>
      </c>
      <c r="D653" t="s">
        <v>124</v>
      </c>
      <c r="E653" t="s">
        <v>134</v>
      </c>
      <c r="F653" t="s">
        <v>2083</v>
      </c>
      <c r="G653" t="s">
        <v>238</v>
      </c>
      <c r="H653" t="s">
        <v>46</v>
      </c>
      <c r="I653" t="s">
        <v>129</v>
      </c>
      <c r="J653" t="s">
        <v>130</v>
      </c>
      <c r="K653" t="s">
        <v>131</v>
      </c>
      <c r="L653" t="s">
        <v>2084</v>
      </c>
      <c r="M653" t="s">
        <v>2085</v>
      </c>
      <c r="N653">
        <v>2.0813888880000002</v>
      </c>
      <c r="O653">
        <v>0</v>
      </c>
      <c r="P653">
        <v>9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18.732500000000002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1969688</v>
      </c>
      <c r="B654">
        <v>1</v>
      </c>
      <c r="C654" t="s">
        <v>77</v>
      </c>
      <c r="D654" t="s">
        <v>109</v>
      </c>
      <c r="E654" t="s">
        <v>166</v>
      </c>
      <c r="F654" t="s">
        <v>2086</v>
      </c>
      <c r="G654" t="s">
        <v>524</v>
      </c>
      <c r="H654" t="s">
        <v>46</v>
      </c>
      <c r="I654" t="s">
        <v>129</v>
      </c>
      <c r="J654" t="s">
        <v>130</v>
      </c>
      <c r="K654" t="s">
        <v>131</v>
      </c>
      <c r="L654" t="s">
        <v>2087</v>
      </c>
      <c r="M654" t="s">
        <v>2088</v>
      </c>
      <c r="N654">
        <v>3.7716666659999998</v>
      </c>
      <c r="O654">
        <v>0</v>
      </c>
      <c r="P654">
        <v>65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245.158333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1969689</v>
      </c>
      <c r="B655">
        <v>1</v>
      </c>
      <c r="C655" t="s">
        <v>77</v>
      </c>
      <c r="D655" t="s">
        <v>109</v>
      </c>
      <c r="E655" t="s">
        <v>171</v>
      </c>
      <c r="F655" t="s">
        <v>2089</v>
      </c>
      <c r="G655" t="s">
        <v>163</v>
      </c>
      <c r="H655" t="s">
        <v>47</v>
      </c>
      <c r="I655" t="s">
        <v>129</v>
      </c>
      <c r="J655" t="s">
        <v>130</v>
      </c>
      <c r="K655" t="s">
        <v>131</v>
      </c>
      <c r="L655" t="s">
        <v>2090</v>
      </c>
      <c r="M655" t="s">
        <v>2091</v>
      </c>
      <c r="N655">
        <v>0.384444444</v>
      </c>
      <c r="O655">
        <v>51</v>
      </c>
      <c r="P655">
        <v>738</v>
      </c>
      <c r="Q655">
        <v>0</v>
      </c>
      <c r="R655">
        <v>0</v>
      </c>
      <c r="S655">
        <v>0</v>
      </c>
      <c r="T655">
        <v>0</v>
      </c>
      <c r="U655">
        <v>19.606667000000002</v>
      </c>
      <c r="V655">
        <v>283.72000000000003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1969712</v>
      </c>
      <c r="B656">
        <v>1</v>
      </c>
      <c r="C656" t="s">
        <v>77</v>
      </c>
      <c r="D656" t="s">
        <v>108</v>
      </c>
      <c r="E656" t="s">
        <v>182</v>
      </c>
      <c r="F656" t="s">
        <v>2092</v>
      </c>
      <c r="G656" t="s">
        <v>144</v>
      </c>
      <c r="H656" t="s">
        <v>46</v>
      </c>
      <c r="I656" t="s">
        <v>129</v>
      </c>
      <c r="J656" t="s">
        <v>130</v>
      </c>
      <c r="K656" t="s">
        <v>131</v>
      </c>
      <c r="L656" t="s">
        <v>2093</v>
      </c>
      <c r="M656" t="s">
        <v>2094</v>
      </c>
      <c r="N656">
        <v>3.6458333330000001</v>
      </c>
      <c r="O656">
        <v>0</v>
      </c>
      <c r="P656">
        <v>29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105.729167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1969696</v>
      </c>
      <c r="B657">
        <v>1</v>
      </c>
      <c r="C657" t="s">
        <v>77</v>
      </c>
      <c r="D657" t="s">
        <v>124</v>
      </c>
      <c r="E657" t="s">
        <v>126</v>
      </c>
      <c r="F657" t="s">
        <v>2095</v>
      </c>
      <c r="G657" t="s">
        <v>452</v>
      </c>
      <c r="H657" t="s">
        <v>46</v>
      </c>
      <c r="I657" t="s">
        <v>129</v>
      </c>
      <c r="J657" t="s">
        <v>130</v>
      </c>
      <c r="K657" t="s">
        <v>131</v>
      </c>
      <c r="L657" t="s">
        <v>2096</v>
      </c>
      <c r="M657" t="s">
        <v>2097</v>
      </c>
      <c r="N657">
        <v>1.494722222</v>
      </c>
      <c r="O657">
        <v>0</v>
      </c>
      <c r="P657">
        <v>11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16.441943999999999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1969697</v>
      </c>
      <c r="B658">
        <v>1</v>
      </c>
      <c r="C658" t="s">
        <v>77</v>
      </c>
      <c r="D658" t="s">
        <v>114</v>
      </c>
      <c r="E658" t="s">
        <v>171</v>
      </c>
      <c r="F658" t="s">
        <v>2098</v>
      </c>
      <c r="G658" t="s">
        <v>163</v>
      </c>
      <c r="H658" t="s">
        <v>47</v>
      </c>
      <c r="I658" t="s">
        <v>129</v>
      </c>
      <c r="J658" t="s">
        <v>130</v>
      </c>
      <c r="K658" t="s">
        <v>131</v>
      </c>
      <c r="L658" t="s">
        <v>2099</v>
      </c>
      <c r="M658" t="s">
        <v>2100</v>
      </c>
      <c r="N658">
        <v>0.40749999999999997</v>
      </c>
      <c r="O658">
        <v>123</v>
      </c>
      <c r="P658">
        <v>2258</v>
      </c>
      <c r="Q658">
        <v>0</v>
      </c>
      <c r="R658">
        <v>0</v>
      </c>
      <c r="S658">
        <v>0</v>
      </c>
      <c r="T658">
        <v>0</v>
      </c>
      <c r="U658">
        <v>50.122500000000002</v>
      </c>
      <c r="V658">
        <v>920.13499999999999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1969698</v>
      </c>
      <c r="B659">
        <v>1</v>
      </c>
      <c r="C659" t="s">
        <v>77</v>
      </c>
      <c r="D659" t="s">
        <v>113</v>
      </c>
      <c r="E659" t="s">
        <v>182</v>
      </c>
      <c r="F659" t="s">
        <v>2101</v>
      </c>
      <c r="G659" t="s">
        <v>144</v>
      </c>
      <c r="H659" t="s">
        <v>46</v>
      </c>
      <c r="I659" t="s">
        <v>129</v>
      </c>
      <c r="J659" t="s">
        <v>130</v>
      </c>
      <c r="K659" t="s">
        <v>131</v>
      </c>
      <c r="L659" t="s">
        <v>2102</v>
      </c>
      <c r="M659" t="s">
        <v>2103</v>
      </c>
      <c r="N659">
        <v>2.125277777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16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34.004443999999999</v>
      </c>
    </row>
    <row r="660" spans="1:26" x14ac:dyDescent="0.25">
      <c r="A660">
        <v>1969701</v>
      </c>
      <c r="B660">
        <v>1</v>
      </c>
      <c r="C660" t="s">
        <v>77</v>
      </c>
      <c r="D660" t="s">
        <v>108</v>
      </c>
      <c r="E660" t="s">
        <v>182</v>
      </c>
      <c r="F660" t="s">
        <v>2104</v>
      </c>
      <c r="G660" t="s">
        <v>144</v>
      </c>
      <c r="H660" t="s">
        <v>46</v>
      </c>
      <c r="I660" t="s">
        <v>129</v>
      </c>
      <c r="J660" t="s">
        <v>130</v>
      </c>
      <c r="K660" t="s">
        <v>131</v>
      </c>
      <c r="L660" t="s">
        <v>2105</v>
      </c>
      <c r="M660" t="s">
        <v>2106</v>
      </c>
      <c r="N660">
        <v>1.7725</v>
      </c>
      <c r="O660">
        <v>0</v>
      </c>
      <c r="P660">
        <v>49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86.852500000000006</v>
      </c>
      <c r="W660">
        <v>0</v>
      </c>
      <c r="X660">
        <v>0</v>
      </c>
      <c r="Y660">
        <v>0</v>
      </c>
      <c r="Z660">
        <v>0</v>
      </c>
    </row>
    <row r="661" spans="1:26" x14ac:dyDescent="0.25">
      <c r="A661">
        <v>1969703</v>
      </c>
      <c r="B661">
        <v>1</v>
      </c>
      <c r="C661" t="s">
        <v>77</v>
      </c>
      <c r="D661" t="s">
        <v>116</v>
      </c>
      <c r="E661" t="s">
        <v>134</v>
      </c>
      <c r="F661" t="s">
        <v>2107</v>
      </c>
      <c r="G661" t="s">
        <v>136</v>
      </c>
      <c r="H661" t="s">
        <v>46</v>
      </c>
      <c r="I661" t="s">
        <v>129</v>
      </c>
      <c r="J661" t="s">
        <v>130</v>
      </c>
      <c r="K661" t="s">
        <v>131</v>
      </c>
      <c r="L661" t="s">
        <v>2108</v>
      </c>
      <c r="M661" t="s">
        <v>2109</v>
      </c>
      <c r="N661">
        <v>4.1325000000000003</v>
      </c>
      <c r="O661">
        <v>0</v>
      </c>
      <c r="P661">
        <v>1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4.1325000000000003</v>
      </c>
      <c r="W661">
        <v>0</v>
      </c>
      <c r="X661">
        <v>0</v>
      </c>
      <c r="Y661">
        <v>0</v>
      </c>
      <c r="Z661">
        <v>0</v>
      </c>
    </row>
    <row r="662" spans="1:26" x14ac:dyDescent="0.25">
      <c r="A662">
        <v>1969708</v>
      </c>
      <c r="B662">
        <v>1</v>
      </c>
      <c r="C662" t="s">
        <v>76</v>
      </c>
      <c r="D662" t="s">
        <v>79</v>
      </c>
      <c r="E662" t="s">
        <v>182</v>
      </c>
      <c r="F662" t="s">
        <v>2110</v>
      </c>
      <c r="G662" t="s">
        <v>144</v>
      </c>
      <c r="H662" t="s">
        <v>46</v>
      </c>
      <c r="I662" t="s">
        <v>129</v>
      </c>
      <c r="J662" t="s">
        <v>130</v>
      </c>
      <c r="K662" t="s">
        <v>131</v>
      </c>
      <c r="L662" t="s">
        <v>2111</v>
      </c>
      <c r="M662" t="s">
        <v>2112</v>
      </c>
      <c r="N662">
        <v>1.8502777770000001</v>
      </c>
      <c r="O662">
        <v>0</v>
      </c>
      <c r="P662">
        <v>15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27.754166999999999</v>
      </c>
      <c r="W662">
        <v>0</v>
      </c>
      <c r="X662">
        <v>0</v>
      </c>
      <c r="Y662">
        <v>0</v>
      </c>
      <c r="Z662">
        <v>0</v>
      </c>
    </row>
    <row r="663" spans="1:26" x14ac:dyDescent="0.25">
      <c r="A663">
        <v>1969704</v>
      </c>
      <c r="B663">
        <v>1</v>
      </c>
      <c r="C663" t="s">
        <v>77</v>
      </c>
      <c r="D663" t="s">
        <v>117</v>
      </c>
      <c r="E663" t="s">
        <v>186</v>
      </c>
      <c r="F663" t="s">
        <v>2113</v>
      </c>
      <c r="G663" t="s">
        <v>163</v>
      </c>
      <c r="H663" t="s">
        <v>47</v>
      </c>
      <c r="I663" t="s">
        <v>257</v>
      </c>
      <c r="J663" t="s">
        <v>130</v>
      </c>
      <c r="K663" t="s">
        <v>131</v>
      </c>
      <c r="L663" t="s">
        <v>2114</v>
      </c>
      <c r="M663" t="s">
        <v>2115</v>
      </c>
      <c r="N663">
        <v>8.3333330000000001E-3</v>
      </c>
      <c r="O663">
        <v>0</v>
      </c>
      <c r="P663">
        <v>0</v>
      </c>
      <c r="Q663">
        <v>2</v>
      </c>
      <c r="R663">
        <v>287</v>
      </c>
      <c r="S663">
        <v>0</v>
      </c>
      <c r="T663">
        <v>18</v>
      </c>
      <c r="U663">
        <v>0</v>
      </c>
      <c r="V663">
        <v>0</v>
      </c>
      <c r="W663">
        <v>1.6667000000000001E-2</v>
      </c>
      <c r="X663">
        <v>2.391667</v>
      </c>
      <c r="Y663">
        <v>0</v>
      </c>
      <c r="Z663">
        <v>0.15</v>
      </c>
    </row>
    <row r="664" spans="1:26" x14ac:dyDescent="0.25">
      <c r="A664">
        <v>1969710</v>
      </c>
      <c r="B664">
        <v>1</v>
      </c>
      <c r="C664" t="s">
        <v>77</v>
      </c>
      <c r="D664" t="s">
        <v>108</v>
      </c>
      <c r="E664" t="s">
        <v>182</v>
      </c>
      <c r="F664" t="s">
        <v>2116</v>
      </c>
      <c r="G664" t="s">
        <v>405</v>
      </c>
      <c r="H664" t="s">
        <v>46</v>
      </c>
      <c r="I664" t="s">
        <v>129</v>
      </c>
      <c r="J664" t="s">
        <v>130</v>
      </c>
      <c r="K664" t="s">
        <v>131</v>
      </c>
      <c r="L664" t="s">
        <v>2117</v>
      </c>
      <c r="M664" t="s">
        <v>2118</v>
      </c>
      <c r="N664">
        <v>2.3519444439999999</v>
      </c>
      <c r="O664">
        <v>0</v>
      </c>
      <c r="P664">
        <v>125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293.99305600000002</v>
      </c>
      <c r="W664">
        <v>0</v>
      </c>
      <c r="X664">
        <v>0</v>
      </c>
      <c r="Y664">
        <v>0</v>
      </c>
      <c r="Z664">
        <v>0</v>
      </c>
    </row>
    <row r="665" spans="1:26" x14ac:dyDescent="0.25">
      <c r="A665">
        <v>1969733</v>
      </c>
      <c r="B665">
        <v>1</v>
      </c>
      <c r="C665" t="s">
        <v>77</v>
      </c>
      <c r="D665" t="s">
        <v>116</v>
      </c>
      <c r="E665" t="s">
        <v>186</v>
      </c>
      <c r="F665" t="s">
        <v>2119</v>
      </c>
      <c r="G665" t="s">
        <v>163</v>
      </c>
      <c r="H665" t="s">
        <v>47</v>
      </c>
      <c r="I665" t="s">
        <v>129</v>
      </c>
      <c r="J665" t="s">
        <v>130</v>
      </c>
      <c r="K665" t="s">
        <v>131</v>
      </c>
      <c r="L665" t="s">
        <v>2120</v>
      </c>
      <c r="M665" t="s">
        <v>2121</v>
      </c>
      <c r="N665">
        <v>1.2324999999999999</v>
      </c>
      <c r="O665">
        <v>23</v>
      </c>
      <c r="P665">
        <v>0</v>
      </c>
      <c r="Q665">
        <v>0</v>
      </c>
      <c r="R665">
        <v>0</v>
      </c>
      <c r="S665">
        <v>18</v>
      </c>
      <c r="T665">
        <v>211</v>
      </c>
      <c r="U665">
        <v>28.3475</v>
      </c>
      <c r="V665">
        <v>0</v>
      </c>
      <c r="W665">
        <v>0</v>
      </c>
      <c r="X665">
        <v>0</v>
      </c>
      <c r="Y665">
        <v>22.184999999999999</v>
      </c>
      <c r="Z665">
        <v>260.0575</v>
      </c>
    </row>
    <row r="666" spans="1:26" x14ac:dyDescent="0.25">
      <c r="A666">
        <v>1969709</v>
      </c>
      <c r="B666">
        <v>1</v>
      </c>
      <c r="C666" t="s">
        <v>76</v>
      </c>
      <c r="D666" t="s">
        <v>106</v>
      </c>
      <c r="E666" t="s">
        <v>182</v>
      </c>
      <c r="F666" t="s">
        <v>2122</v>
      </c>
      <c r="G666" t="s">
        <v>294</v>
      </c>
      <c r="H666" t="s">
        <v>46</v>
      </c>
      <c r="I666" t="s">
        <v>129</v>
      </c>
      <c r="J666" t="s">
        <v>130</v>
      </c>
      <c r="K666" t="s">
        <v>131</v>
      </c>
      <c r="L666" t="s">
        <v>2123</v>
      </c>
      <c r="M666" t="s">
        <v>2124</v>
      </c>
      <c r="N666">
        <v>5.2413888880000004</v>
      </c>
      <c r="O666">
        <v>0</v>
      </c>
      <c r="P666">
        <v>156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817.65666699999997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1969723</v>
      </c>
      <c r="B667">
        <v>1</v>
      </c>
      <c r="C667" t="s">
        <v>77</v>
      </c>
      <c r="D667" t="s">
        <v>113</v>
      </c>
      <c r="E667" t="s">
        <v>134</v>
      </c>
      <c r="F667" t="s">
        <v>2125</v>
      </c>
      <c r="G667" t="s">
        <v>136</v>
      </c>
      <c r="H667" t="s">
        <v>46</v>
      </c>
      <c r="I667" t="s">
        <v>129</v>
      </c>
      <c r="J667" t="s">
        <v>130</v>
      </c>
      <c r="K667" t="s">
        <v>131</v>
      </c>
      <c r="L667" t="s">
        <v>2126</v>
      </c>
      <c r="M667" t="s">
        <v>2127</v>
      </c>
      <c r="N667">
        <v>2.656111111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1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2.6561110000000001</v>
      </c>
    </row>
    <row r="668" spans="1:26" x14ac:dyDescent="0.25">
      <c r="A668">
        <v>1969713</v>
      </c>
      <c r="B668">
        <v>1</v>
      </c>
      <c r="C668" t="s">
        <v>77</v>
      </c>
      <c r="D668" t="s">
        <v>114</v>
      </c>
      <c r="E668" t="s">
        <v>171</v>
      </c>
      <c r="F668" t="s">
        <v>2128</v>
      </c>
      <c r="G668" t="s">
        <v>341</v>
      </c>
      <c r="H668" t="s">
        <v>47</v>
      </c>
      <c r="I668" t="s">
        <v>129</v>
      </c>
      <c r="J668" t="s">
        <v>130</v>
      </c>
      <c r="K668" t="s">
        <v>131</v>
      </c>
      <c r="L668" t="s">
        <v>2129</v>
      </c>
      <c r="M668" t="s">
        <v>2130</v>
      </c>
      <c r="N668">
        <v>1.1886111109999999</v>
      </c>
      <c r="O668">
        <v>40</v>
      </c>
      <c r="P668">
        <v>6</v>
      </c>
      <c r="Q668">
        <v>0</v>
      </c>
      <c r="R668">
        <v>0</v>
      </c>
      <c r="S668">
        <v>0</v>
      </c>
      <c r="T668">
        <v>0</v>
      </c>
      <c r="U668">
        <v>47.544443999999999</v>
      </c>
      <c r="V668">
        <v>7.1316670000000002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1969716</v>
      </c>
      <c r="B669">
        <v>1</v>
      </c>
      <c r="C669" t="s">
        <v>76</v>
      </c>
      <c r="D669" t="s">
        <v>103</v>
      </c>
      <c r="E669" t="s">
        <v>134</v>
      </c>
      <c r="F669" t="s">
        <v>2131</v>
      </c>
      <c r="G669" t="s">
        <v>238</v>
      </c>
      <c r="H669" t="s">
        <v>46</v>
      </c>
      <c r="I669" t="s">
        <v>129</v>
      </c>
      <c r="J669" t="s">
        <v>130</v>
      </c>
      <c r="K669" t="s">
        <v>131</v>
      </c>
      <c r="L669" t="s">
        <v>2132</v>
      </c>
      <c r="M669" t="s">
        <v>2133</v>
      </c>
      <c r="N669">
        <v>1.223333333</v>
      </c>
      <c r="O669">
        <v>0</v>
      </c>
      <c r="P669">
        <v>0</v>
      </c>
      <c r="Q669">
        <v>0</v>
      </c>
      <c r="R669">
        <v>1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1.223333</v>
      </c>
      <c r="Y669">
        <v>0</v>
      </c>
      <c r="Z669">
        <v>0</v>
      </c>
    </row>
    <row r="670" spans="1:26" x14ac:dyDescent="0.25">
      <c r="A670">
        <v>1969717</v>
      </c>
      <c r="B670">
        <v>1</v>
      </c>
      <c r="C670" t="s">
        <v>76</v>
      </c>
      <c r="D670" t="s">
        <v>88</v>
      </c>
      <c r="E670" t="s">
        <v>134</v>
      </c>
      <c r="F670" t="s">
        <v>2134</v>
      </c>
      <c r="G670" t="s">
        <v>136</v>
      </c>
      <c r="H670" t="s">
        <v>46</v>
      </c>
      <c r="I670" t="s">
        <v>129</v>
      </c>
      <c r="J670" t="s">
        <v>130</v>
      </c>
      <c r="K670" t="s">
        <v>131</v>
      </c>
      <c r="L670" t="s">
        <v>2135</v>
      </c>
      <c r="M670" t="s">
        <v>2136</v>
      </c>
      <c r="N670">
        <v>3.8908333329999998</v>
      </c>
      <c r="O670">
        <v>0</v>
      </c>
      <c r="P670">
        <v>1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3.8908330000000002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1969726</v>
      </c>
      <c r="B671">
        <v>1</v>
      </c>
      <c r="C671" t="s">
        <v>77</v>
      </c>
      <c r="D671" t="s">
        <v>111</v>
      </c>
      <c r="E671" t="s">
        <v>182</v>
      </c>
      <c r="F671" t="s">
        <v>2137</v>
      </c>
      <c r="G671" t="s">
        <v>144</v>
      </c>
      <c r="H671" t="s">
        <v>46</v>
      </c>
      <c r="I671" t="s">
        <v>129</v>
      </c>
      <c r="J671" t="s">
        <v>130</v>
      </c>
      <c r="K671" t="s">
        <v>131</v>
      </c>
      <c r="L671" t="s">
        <v>2138</v>
      </c>
      <c r="M671" t="s">
        <v>2139</v>
      </c>
      <c r="N671">
        <v>1.3633333329999999</v>
      </c>
      <c r="O671">
        <v>0</v>
      </c>
      <c r="P671">
        <v>0</v>
      </c>
      <c r="Q671">
        <v>0</v>
      </c>
      <c r="R671">
        <v>20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27.266667000000002</v>
      </c>
      <c r="Y671">
        <v>0</v>
      </c>
      <c r="Z671">
        <v>0</v>
      </c>
    </row>
    <row r="672" spans="1:26" x14ac:dyDescent="0.25">
      <c r="A672">
        <v>1969715</v>
      </c>
      <c r="B672">
        <v>1</v>
      </c>
      <c r="C672" t="s">
        <v>76</v>
      </c>
      <c r="D672" t="s">
        <v>92</v>
      </c>
      <c r="E672" t="s">
        <v>134</v>
      </c>
      <c r="F672" t="s">
        <v>2140</v>
      </c>
      <c r="G672" t="s">
        <v>136</v>
      </c>
      <c r="H672" t="s">
        <v>46</v>
      </c>
      <c r="I672" t="s">
        <v>129</v>
      </c>
      <c r="J672" t="s">
        <v>130</v>
      </c>
      <c r="K672" t="s">
        <v>131</v>
      </c>
      <c r="L672" t="s">
        <v>2141</v>
      </c>
      <c r="M672" t="s">
        <v>2142</v>
      </c>
      <c r="N672">
        <v>1.423611111</v>
      </c>
      <c r="O672">
        <v>0</v>
      </c>
      <c r="P672">
        <v>0</v>
      </c>
      <c r="Q672">
        <v>0</v>
      </c>
      <c r="R672">
        <v>1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1.423611</v>
      </c>
      <c r="Y672">
        <v>0</v>
      </c>
      <c r="Z672">
        <v>0</v>
      </c>
    </row>
    <row r="673" spans="1:26" x14ac:dyDescent="0.25">
      <c r="A673">
        <v>1969724</v>
      </c>
      <c r="B673">
        <v>1</v>
      </c>
      <c r="C673" t="s">
        <v>76</v>
      </c>
      <c r="D673" t="s">
        <v>100</v>
      </c>
      <c r="E673" t="s">
        <v>161</v>
      </c>
      <c r="F673" t="s">
        <v>2143</v>
      </c>
      <c r="G673" t="s">
        <v>341</v>
      </c>
      <c r="H673" t="s">
        <v>47</v>
      </c>
      <c r="I673" t="s">
        <v>129</v>
      </c>
      <c r="J673" t="s">
        <v>130</v>
      </c>
      <c r="K673" t="s">
        <v>131</v>
      </c>
      <c r="L673" t="s">
        <v>2144</v>
      </c>
      <c r="M673" t="s">
        <v>2145</v>
      </c>
      <c r="N673">
        <v>1.0222222219999999</v>
      </c>
      <c r="O673">
        <v>0</v>
      </c>
      <c r="P673">
        <v>120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122.666667</v>
      </c>
      <c r="W673">
        <v>0</v>
      </c>
      <c r="X673">
        <v>0</v>
      </c>
      <c r="Y673">
        <v>0</v>
      </c>
      <c r="Z673">
        <v>0</v>
      </c>
    </row>
    <row r="674" spans="1:26" x14ac:dyDescent="0.25">
      <c r="A674">
        <v>1969722</v>
      </c>
      <c r="B674">
        <v>1</v>
      </c>
      <c r="C674" t="s">
        <v>76</v>
      </c>
      <c r="D674" t="s">
        <v>79</v>
      </c>
      <c r="E674" t="s">
        <v>182</v>
      </c>
      <c r="F674" t="s">
        <v>2146</v>
      </c>
      <c r="G674" t="s">
        <v>294</v>
      </c>
      <c r="H674" t="s">
        <v>46</v>
      </c>
      <c r="I674" t="s">
        <v>129</v>
      </c>
      <c r="J674" t="s">
        <v>130</v>
      </c>
      <c r="K674" t="s">
        <v>131</v>
      </c>
      <c r="L674" t="s">
        <v>2147</v>
      </c>
      <c r="M674" t="s">
        <v>2148</v>
      </c>
      <c r="N674">
        <v>2.4213888880000001</v>
      </c>
      <c r="O674">
        <v>0</v>
      </c>
      <c r="P674">
        <v>18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43.585000000000001</v>
      </c>
      <c r="W674">
        <v>0</v>
      </c>
      <c r="X674">
        <v>0</v>
      </c>
      <c r="Y674">
        <v>0</v>
      </c>
      <c r="Z674">
        <v>0</v>
      </c>
    </row>
    <row r="675" spans="1:26" x14ac:dyDescent="0.25">
      <c r="A675">
        <v>1969714</v>
      </c>
      <c r="B675">
        <v>1</v>
      </c>
      <c r="C675" t="s">
        <v>76</v>
      </c>
      <c r="D675" t="s">
        <v>87</v>
      </c>
      <c r="E675" t="s">
        <v>171</v>
      </c>
      <c r="F675" t="s">
        <v>2149</v>
      </c>
      <c r="G675" t="s">
        <v>163</v>
      </c>
      <c r="H675" t="s">
        <v>47</v>
      </c>
      <c r="I675" t="s">
        <v>129</v>
      </c>
      <c r="J675" t="s">
        <v>130</v>
      </c>
      <c r="K675" t="s">
        <v>131</v>
      </c>
      <c r="L675" t="s">
        <v>2150</v>
      </c>
      <c r="M675" t="s">
        <v>2151</v>
      </c>
      <c r="N675">
        <v>0.245277777</v>
      </c>
      <c r="O675">
        <v>107</v>
      </c>
      <c r="P675">
        <v>946</v>
      </c>
      <c r="Q675">
        <v>0</v>
      </c>
      <c r="R675">
        <v>0</v>
      </c>
      <c r="S675">
        <v>95</v>
      </c>
      <c r="T675">
        <v>919</v>
      </c>
      <c r="U675">
        <v>26.244721999999999</v>
      </c>
      <c r="V675">
        <v>232.03277700000001</v>
      </c>
      <c r="W675">
        <v>0</v>
      </c>
      <c r="X675">
        <v>0</v>
      </c>
      <c r="Y675">
        <v>23.301389</v>
      </c>
      <c r="Z675">
        <v>225.41027700000001</v>
      </c>
    </row>
    <row r="676" spans="1:26" x14ac:dyDescent="0.25">
      <c r="A676">
        <v>1969719</v>
      </c>
      <c r="B676">
        <v>1</v>
      </c>
      <c r="C676" t="s">
        <v>76</v>
      </c>
      <c r="D676" t="s">
        <v>86</v>
      </c>
      <c r="E676" t="s">
        <v>134</v>
      </c>
      <c r="F676" t="s">
        <v>2152</v>
      </c>
      <c r="G676" t="s">
        <v>250</v>
      </c>
      <c r="H676" t="s">
        <v>46</v>
      </c>
      <c r="I676" t="s">
        <v>129</v>
      </c>
      <c r="J676" t="s">
        <v>130</v>
      </c>
      <c r="K676" t="s">
        <v>131</v>
      </c>
      <c r="L676" t="s">
        <v>2153</v>
      </c>
      <c r="M676" t="s">
        <v>2154</v>
      </c>
      <c r="N676">
        <v>4.431944444</v>
      </c>
      <c r="O676">
        <v>0</v>
      </c>
      <c r="P676">
        <v>5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22.159721999999999</v>
      </c>
      <c r="W676">
        <v>0</v>
      </c>
      <c r="X676">
        <v>0</v>
      </c>
      <c r="Y676">
        <v>0</v>
      </c>
      <c r="Z676">
        <v>0</v>
      </c>
    </row>
    <row r="677" spans="1:26" x14ac:dyDescent="0.25">
      <c r="A677">
        <v>1969720</v>
      </c>
      <c r="B677">
        <v>1</v>
      </c>
      <c r="C677" t="s">
        <v>77</v>
      </c>
      <c r="D677" t="s">
        <v>122</v>
      </c>
      <c r="E677" t="s">
        <v>161</v>
      </c>
      <c r="F677" t="s">
        <v>2155</v>
      </c>
      <c r="G677" t="s">
        <v>163</v>
      </c>
      <c r="H677" t="s">
        <v>47</v>
      </c>
      <c r="I677" t="s">
        <v>257</v>
      </c>
      <c r="J677" t="s">
        <v>130</v>
      </c>
      <c r="K677" t="s">
        <v>131</v>
      </c>
      <c r="L677" t="s">
        <v>2156</v>
      </c>
      <c r="M677" t="s">
        <v>2157</v>
      </c>
      <c r="N677">
        <v>6.6666659999999999E-3</v>
      </c>
      <c r="O677">
        <v>0</v>
      </c>
      <c r="P677">
        <v>1</v>
      </c>
      <c r="Q677">
        <v>32</v>
      </c>
      <c r="R677">
        <v>255</v>
      </c>
      <c r="S677">
        <v>8</v>
      </c>
      <c r="T677">
        <v>77</v>
      </c>
      <c r="U677">
        <v>0</v>
      </c>
      <c r="V677">
        <v>6.6670000000000002E-3</v>
      </c>
      <c r="W677">
        <v>0.21333299999999999</v>
      </c>
      <c r="X677">
        <v>1.7</v>
      </c>
      <c r="Y677">
        <v>5.3332999999999998E-2</v>
      </c>
      <c r="Z677">
        <v>0.51333300000000004</v>
      </c>
    </row>
    <row r="678" spans="1:26" x14ac:dyDescent="0.25">
      <c r="A678">
        <v>1969730</v>
      </c>
      <c r="B678">
        <v>1</v>
      </c>
      <c r="C678" t="s">
        <v>77</v>
      </c>
      <c r="D678" t="s">
        <v>111</v>
      </c>
      <c r="E678" t="s">
        <v>166</v>
      </c>
      <c r="F678" t="s">
        <v>1224</v>
      </c>
      <c r="G678" t="s">
        <v>128</v>
      </c>
      <c r="H678" t="s">
        <v>46</v>
      </c>
      <c r="I678" t="s">
        <v>129</v>
      </c>
      <c r="J678" t="s">
        <v>130</v>
      </c>
      <c r="K678" t="s">
        <v>131</v>
      </c>
      <c r="L678" t="s">
        <v>2158</v>
      </c>
      <c r="M678" t="s">
        <v>2159</v>
      </c>
      <c r="N678">
        <v>1.105</v>
      </c>
      <c r="O678">
        <v>0</v>
      </c>
      <c r="P678">
        <v>0</v>
      </c>
      <c r="Q678">
        <v>0</v>
      </c>
      <c r="R678">
        <v>165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182.32499999999999</v>
      </c>
      <c r="Y678">
        <v>0</v>
      </c>
      <c r="Z678">
        <v>0</v>
      </c>
    </row>
    <row r="679" spans="1:26" x14ac:dyDescent="0.25">
      <c r="A679">
        <v>1969734</v>
      </c>
      <c r="B679">
        <v>1</v>
      </c>
      <c r="C679" t="s">
        <v>76</v>
      </c>
      <c r="D679" t="s">
        <v>89</v>
      </c>
      <c r="E679" t="s">
        <v>171</v>
      </c>
      <c r="F679" t="s">
        <v>2160</v>
      </c>
      <c r="G679" t="s">
        <v>163</v>
      </c>
      <c r="H679" t="s">
        <v>47</v>
      </c>
      <c r="I679" t="s">
        <v>129</v>
      </c>
      <c r="J679" t="s">
        <v>130</v>
      </c>
      <c r="K679" t="s">
        <v>131</v>
      </c>
      <c r="L679" t="s">
        <v>2161</v>
      </c>
      <c r="M679" t="s">
        <v>2162</v>
      </c>
      <c r="N679">
        <v>0.61583333299999998</v>
      </c>
      <c r="O679">
        <v>21</v>
      </c>
      <c r="P679">
        <v>18</v>
      </c>
      <c r="Q679">
        <v>0</v>
      </c>
      <c r="R679">
        <v>0</v>
      </c>
      <c r="S679">
        <v>14</v>
      </c>
      <c r="T679">
        <v>63</v>
      </c>
      <c r="U679">
        <v>12.932499999999999</v>
      </c>
      <c r="V679">
        <v>11.085000000000001</v>
      </c>
      <c r="W679">
        <v>0</v>
      </c>
      <c r="X679">
        <v>0</v>
      </c>
      <c r="Y679">
        <v>8.6216670000000004</v>
      </c>
      <c r="Z679">
        <v>38.797499999999999</v>
      </c>
    </row>
    <row r="680" spans="1:26" x14ac:dyDescent="0.25">
      <c r="A680">
        <v>1979737</v>
      </c>
      <c r="B680">
        <v>1</v>
      </c>
      <c r="C680" t="s">
        <v>77</v>
      </c>
      <c r="D680" t="s">
        <v>116</v>
      </c>
      <c r="E680" t="s">
        <v>166</v>
      </c>
      <c r="F680" t="s">
        <v>2163</v>
      </c>
      <c r="G680" t="s">
        <v>657</v>
      </c>
      <c r="H680" t="s">
        <v>46</v>
      </c>
      <c r="I680" t="s">
        <v>129</v>
      </c>
      <c r="J680" t="s">
        <v>130</v>
      </c>
      <c r="K680" t="s">
        <v>131</v>
      </c>
      <c r="L680" t="s">
        <v>2164</v>
      </c>
      <c r="M680" t="s">
        <v>2165</v>
      </c>
      <c r="N680">
        <v>0.69666666600000005</v>
      </c>
      <c r="O680">
        <v>0</v>
      </c>
      <c r="P680">
        <v>90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62.7</v>
      </c>
      <c r="W680">
        <v>0</v>
      </c>
      <c r="X680">
        <v>0</v>
      </c>
      <c r="Y680">
        <v>0</v>
      </c>
      <c r="Z680">
        <v>0</v>
      </c>
    </row>
    <row r="681" spans="1:26" x14ac:dyDescent="0.25">
      <c r="A681">
        <v>1969738</v>
      </c>
      <c r="B681">
        <v>1</v>
      </c>
      <c r="C681" t="s">
        <v>76</v>
      </c>
      <c r="D681" t="s">
        <v>96</v>
      </c>
      <c r="E681" t="s">
        <v>134</v>
      </c>
      <c r="F681" t="s">
        <v>2166</v>
      </c>
      <c r="G681" t="s">
        <v>136</v>
      </c>
      <c r="H681" t="s">
        <v>46</v>
      </c>
      <c r="I681" t="s">
        <v>129</v>
      </c>
      <c r="J681" t="s">
        <v>130</v>
      </c>
      <c r="K681" t="s">
        <v>131</v>
      </c>
      <c r="L681" t="s">
        <v>2167</v>
      </c>
      <c r="M681" t="s">
        <v>2168</v>
      </c>
      <c r="N681">
        <v>0.72444444399999997</v>
      </c>
      <c r="O681">
        <v>0</v>
      </c>
      <c r="P681">
        <v>1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0.72444399999999998</v>
      </c>
      <c r="W681">
        <v>0</v>
      </c>
      <c r="X681">
        <v>0</v>
      </c>
      <c r="Y681">
        <v>0</v>
      </c>
      <c r="Z681">
        <v>0</v>
      </c>
    </row>
    <row r="682" spans="1:26" x14ac:dyDescent="0.25">
      <c r="A682">
        <v>1969739</v>
      </c>
      <c r="B682">
        <v>1</v>
      </c>
      <c r="C682" t="s">
        <v>77</v>
      </c>
      <c r="D682" t="s">
        <v>114</v>
      </c>
      <c r="E682" t="s">
        <v>134</v>
      </c>
      <c r="F682" t="s">
        <v>2169</v>
      </c>
      <c r="G682" t="s">
        <v>128</v>
      </c>
      <c r="H682" t="s">
        <v>46</v>
      </c>
      <c r="I682" t="s">
        <v>129</v>
      </c>
      <c r="J682" t="s">
        <v>130</v>
      </c>
      <c r="K682" t="s">
        <v>131</v>
      </c>
      <c r="L682" t="s">
        <v>2170</v>
      </c>
      <c r="M682" t="s">
        <v>2171</v>
      </c>
      <c r="N682">
        <v>0.91805555500000002</v>
      </c>
      <c r="O682">
        <v>0</v>
      </c>
      <c r="P682">
        <v>23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21.115278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1979736</v>
      </c>
      <c r="B683">
        <v>1</v>
      </c>
      <c r="C683" t="s">
        <v>76</v>
      </c>
      <c r="D683" t="s">
        <v>96</v>
      </c>
      <c r="E683" t="s">
        <v>182</v>
      </c>
      <c r="F683" t="s">
        <v>2172</v>
      </c>
      <c r="G683" t="s">
        <v>294</v>
      </c>
      <c r="H683" t="s">
        <v>46</v>
      </c>
      <c r="I683" t="s">
        <v>129</v>
      </c>
      <c r="J683" t="s">
        <v>130</v>
      </c>
      <c r="K683" t="s">
        <v>131</v>
      </c>
      <c r="L683" t="s">
        <v>2173</v>
      </c>
      <c r="M683" t="s">
        <v>2174</v>
      </c>
      <c r="N683">
        <v>1.7713888879999999</v>
      </c>
      <c r="O683">
        <v>0</v>
      </c>
      <c r="P683">
        <v>17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30.113610999999999</v>
      </c>
      <c r="W683">
        <v>0</v>
      </c>
      <c r="X683">
        <v>0</v>
      </c>
      <c r="Y683">
        <v>0</v>
      </c>
      <c r="Z683">
        <v>0</v>
      </c>
    </row>
    <row r="684" spans="1:26" x14ac:dyDescent="0.25">
      <c r="A684">
        <v>1979778</v>
      </c>
      <c r="B684">
        <v>1</v>
      </c>
      <c r="C684" t="s">
        <v>76</v>
      </c>
      <c r="D684" t="s">
        <v>104</v>
      </c>
      <c r="E684" t="s">
        <v>182</v>
      </c>
      <c r="F684" t="s">
        <v>2175</v>
      </c>
      <c r="G684" t="s">
        <v>812</v>
      </c>
      <c r="H684" t="s">
        <v>46</v>
      </c>
      <c r="I684" t="s">
        <v>129</v>
      </c>
      <c r="J684" t="s">
        <v>130</v>
      </c>
      <c r="K684" t="s">
        <v>131</v>
      </c>
      <c r="L684" t="s">
        <v>2176</v>
      </c>
      <c r="M684" t="s">
        <v>2177</v>
      </c>
      <c r="N684">
        <v>4.7713888879999997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23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109.741944</v>
      </c>
    </row>
    <row r="685" spans="1:26" x14ac:dyDescent="0.25">
      <c r="A685">
        <v>1979742</v>
      </c>
      <c r="B685">
        <v>1</v>
      </c>
      <c r="C685" t="s">
        <v>76</v>
      </c>
      <c r="D685" t="s">
        <v>99</v>
      </c>
      <c r="E685" t="s">
        <v>150</v>
      </c>
      <c r="F685" t="s">
        <v>2178</v>
      </c>
      <c r="G685" t="s">
        <v>163</v>
      </c>
      <c r="H685" t="s">
        <v>47</v>
      </c>
      <c r="I685" t="s">
        <v>129</v>
      </c>
      <c r="J685" t="s">
        <v>130</v>
      </c>
      <c r="K685" t="s">
        <v>131</v>
      </c>
      <c r="L685" t="s">
        <v>2179</v>
      </c>
      <c r="M685" t="s">
        <v>2180</v>
      </c>
      <c r="N685">
        <v>0.16555555499999999</v>
      </c>
      <c r="O685">
        <v>46</v>
      </c>
      <c r="P685">
        <v>1992</v>
      </c>
      <c r="Q685">
        <v>0</v>
      </c>
      <c r="R685">
        <v>0</v>
      </c>
      <c r="S685">
        <v>0</v>
      </c>
      <c r="T685">
        <v>0</v>
      </c>
      <c r="U685">
        <v>7.6155559999999998</v>
      </c>
      <c r="V685">
        <v>329.78666600000003</v>
      </c>
      <c r="W685">
        <v>0</v>
      </c>
      <c r="X685">
        <v>0</v>
      </c>
      <c r="Y685">
        <v>0</v>
      </c>
      <c r="Z685">
        <v>0</v>
      </c>
    </row>
    <row r="686" spans="1:26" x14ac:dyDescent="0.25">
      <c r="A686">
        <v>1979745</v>
      </c>
      <c r="B686">
        <v>1</v>
      </c>
      <c r="C686" t="s">
        <v>76</v>
      </c>
      <c r="D686" t="s">
        <v>101</v>
      </c>
      <c r="E686" t="s">
        <v>166</v>
      </c>
      <c r="F686" t="s">
        <v>2181</v>
      </c>
      <c r="G686" t="s">
        <v>657</v>
      </c>
      <c r="H686" t="s">
        <v>46</v>
      </c>
      <c r="I686" t="s">
        <v>129</v>
      </c>
      <c r="J686" t="s">
        <v>130</v>
      </c>
      <c r="K686" t="s">
        <v>131</v>
      </c>
      <c r="L686" t="s">
        <v>2182</v>
      </c>
      <c r="M686" t="s">
        <v>2183</v>
      </c>
      <c r="N686">
        <v>0.77305555500000001</v>
      </c>
      <c r="O686">
        <v>0</v>
      </c>
      <c r="P686">
        <v>151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116.73138899999999</v>
      </c>
      <c r="W686">
        <v>0</v>
      </c>
      <c r="X686">
        <v>0</v>
      </c>
      <c r="Y686">
        <v>0</v>
      </c>
      <c r="Z686">
        <v>0</v>
      </c>
    </row>
    <row r="687" spans="1:26" x14ac:dyDescent="0.25">
      <c r="A687">
        <v>1979755</v>
      </c>
      <c r="B687">
        <v>1</v>
      </c>
      <c r="C687" t="s">
        <v>76</v>
      </c>
      <c r="D687" t="s">
        <v>99</v>
      </c>
      <c r="E687" t="s">
        <v>150</v>
      </c>
      <c r="F687" t="s">
        <v>2184</v>
      </c>
      <c r="G687" t="s">
        <v>2185</v>
      </c>
      <c r="H687" t="s">
        <v>47</v>
      </c>
      <c r="I687" t="s">
        <v>129</v>
      </c>
      <c r="J687" t="s">
        <v>130</v>
      </c>
      <c r="K687" t="s">
        <v>131</v>
      </c>
      <c r="L687" t="s">
        <v>2186</v>
      </c>
      <c r="M687" t="s">
        <v>2187</v>
      </c>
      <c r="N687">
        <v>2.61</v>
      </c>
      <c r="O687">
        <v>22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57.42</v>
      </c>
      <c r="V687">
        <v>0</v>
      </c>
      <c r="W687">
        <v>0</v>
      </c>
      <c r="X687">
        <v>0</v>
      </c>
      <c r="Y687">
        <v>0</v>
      </c>
      <c r="Z687">
        <v>0</v>
      </c>
    </row>
    <row r="688" spans="1:26" x14ac:dyDescent="0.25">
      <c r="A688">
        <v>1979752</v>
      </c>
      <c r="B688">
        <v>1</v>
      </c>
      <c r="C688" t="s">
        <v>77</v>
      </c>
      <c r="D688" t="s">
        <v>108</v>
      </c>
      <c r="E688" t="s">
        <v>171</v>
      </c>
      <c r="F688" t="s">
        <v>2188</v>
      </c>
      <c r="G688" t="s">
        <v>1410</v>
      </c>
      <c r="H688" t="s">
        <v>47</v>
      </c>
      <c r="I688" t="s">
        <v>129</v>
      </c>
      <c r="J688" t="s">
        <v>130</v>
      </c>
      <c r="K688" t="s">
        <v>131</v>
      </c>
      <c r="L688" t="s">
        <v>2189</v>
      </c>
      <c r="M688" t="s">
        <v>2190</v>
      </c>
      <c r="N688">
        <v>4.0361111110000003</v>
      </c>
      <c r="O688">
        <v>13</v>
      </c>
      <c r="P688">
        <v>59</v>
      </c>
      <c r="Q688">
        <v>0</v>
      </c>
      <c r="R688">
        <v>0</v>
      </c>
      <c r="S688">
        <v>0</v>
      </c>
      <c r="T688">
        <v>0</v>
      </c>
      <c r="U688">
        <v>52.469444000000003</v>
      </c>
      <c r="V688">
        <v>238.13055600000001</v>
      </c>
      <c r="W688">
        <v>0</v>
      </c>
      <c r="X688">
        <v>0</v>
      </c>
      <c r="Y688">
        <v>0</v>
      </c>
      <c r="Z688">
        <v>0</v>
      </c>
    </row>
    <row r="689" spans="1:26" x14ac:dyDescent="0.25">
      <c r="A689">
        <v>1979747</v>
      </c>
      <c r="B689">
        <v>1</v>
      </c>
      <c r="C689" t="s">
        <v>76</v>
      </c>
      <c r="D689" t="s">
        <v>89</v>
      </c>
      <c r="E689" t="s">
        <v>171</v>
      </c>
      <c r="F689" t="s">
        <v>1868</v>
      </c>
      <c r="G689" t="s">
        <v>152</v>
      </c>
      <c r="H689" t="s">
        <v>47</v>
      </c>
      <c r="I689" t="s">
        <v>129</v>
      </c>
      <c r="J689" t="s">
        <v>130</v>
      </c>
      <c r="K689" t="s">
        <v>131</v>
      </c>
      <c r="L689" t="s">
        <v>2191</v>
      </c>
      <c r="M689" t="s">
        <v>2192</v>
      </c>
      <c r="N689">
        <v>0.20472222200000001</v>
      </c>
      <c r="O689">
        <v>64</v>
      </c>
      <c r="P689">
        <v>262</v>
      </c>
      <c r="Q689">
        <v>0</v>
      </c>
      <c r="R689">
        <v>0</v>
      </c>
      <c r="S689">
        <v>0</v>
      </c>
      <c r="T689">
        <v>0</v>
      </c>
      <c r="U689">
        <v>13.102221999999999</v>
      </c>
      <c r="V689">
        <v>53.637222000000001</v>
      </c>
      <c r="W689">
        <v>0</v>
      </c>
      <c r="X689">
        <v>0</v>
      </c>
      <c r="Y689">
        <v>0</v>
      </c>
      <c r="Z689">
        <v>0</v>
      </c>
    </row>
    <row r="690" spans="1:26" x14ac:dyDescent="0.25">
      <c r="A690">
        <v>1979790</v>
      </c>
      <c r="B690">
        <v>1</v>
      </c>
      <c r="C690" t="s">
        <v>76</v>
      </c>
      <c r="D690" t="s">
        <v>99</v>
      </c>
      <c r="E690" t="s">
        <v>161</v>
      </c>
      <c r="F690" t="s">
        <v>2193</v>
      </c>
      <c r="G690" t="s">
        <v>341</v>
      </c>
      <c r="H690" t="s">
        <v>47</v>
      </c>
      <c r="I690" t="s">
        <v>129</v>
      </c>
      <c r="J690" t="s">
        <v>130</v>
      </c>
      <c r="K690" t="s">
        <v>131</v>
      </c>
      <c r="L690" t="s">
        <v>2194</v>
      </c>
      <c r="M690" t="s">
        <v>2195</v>
      </c>
      <c r="N690">
        <v>2.0422222219999999</v>
      </c>
      <c r="O690">
        <v>0</v>
      </c>
      <c r="P690">
        <v>143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292.037778</v>
      </c>
      <c r="W690">
        <v>0</v>
      </c>
      <c r="X690">
        <v>0</v>
      </c>
      <c r="Y690">
        <v>0</v>
      </c>
      <c r="Z690">
        <v>0</v>
      </c>
    </row>
    <row r="691" spans="1:26" x14ac:dyDescent="0.25">
      <c r="A691">
        <v>1979750</v>
      </c>
      <c r="B691">
        <v>1</v>
      </c>
      <c r="C691" t="s">
        <v>76</v>
      </c>
      <c r="D691" t="s">
        <v>104</v>
      </c>
      <c r="E691" t="s">
        <v>182</v>
      </c>
      <c r="F691" t="s">
        <v>2196</v>
      </c>
      <c r="G691" t="s">
        <v>144</v>
      </c>
      <c r="H691" t="s">
        <v>46</v>
      </c>
      <c r="I691" t="s">
        <v>129</v>
      </c>
      <c r="J691" t="s">
        <v>130</v>
      </c>
      <c r="K691" t="s">
        <v>131</v>
      </c>
      <c r="L691" t="s">
        <v>2197</v>
      </c>
      <c r="M691" t="s">
        <v>2198</v>
      </c>
      <c r="N691">
        <v>2.8325</v>
      </c>
      <c r="O691">
        <v>0</v>
      </c>
      <c r="P691">
        <v>0</v>
      </c>
      <c r="Q691">
        <v>0</v>
      </c>
      <c r="R691">
        <v>23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65.147499999999994</v>
      </c>
      <c r="Y691">
        <v>0</v>
      </c>
      <c r="Z691">
        <v>0</v>
      </c>
    </row>
    <row r="692" spans="1:26" x14ac:dyDescent="0.25">
      <c r="A692">
        <v>1979754</v>
      </c>
      <c r="B692">
        <v>1</v>
      </c>
      <c r="C692" t="s">
        <v>76</v>
      </c>
      <c r="D692" t="s">
        <v>101</v>
      </c>
      <c r="E692" t="s">
        <v>161</v>
      </c>
      <c r="F692" t="s">
        <v>2199</v>
      </c>
      <c r="G692" t="s">
        <v>341</v>
      </c>
      <c r="H692" t="s">
        <v>47</v>
      </c>
      <c r="I692" t="s">
        <v>129</v>
      </c>
      <c r="J692" t="s">
        <v>130</v>
      </c>
      <c r="K692" t="s">
        <v>131</v>
      </c>
      <c r="L692" t="s">
        <v>2200</v>
      </c>
      <c r="M692" t="s">
        <v>2201</v>
      </c>
      <c r="N692">
        <v>2.2544444440000002</v>
      </c>
      <c r="O692">
        <v>0</v>
      </c>
      <c r="P692">
        <v>88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198.391111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1979749</v>
      </c>
      <c r="B693">
        <v>1</v>
      </c>
      <c r="C693" t="s">
        <v>77</v>
      </c>
      <c r="D693" t="s">
        <v>116</v>
      </c>
      <c r="E693" t="s">
        <v>186</v>
      </c>
      <c r="F693" t="s">
        <v>2202</v>
      </c>
      <c r="G693" t="s">
        <v>163</v>
      </c>
      <c r="H693" t="s">
        <v>47</v>
      </c>
      <c r="I693" t="s">
        <v>129</v>
      </c>
      <c r="J693" t="s">
        <v>130</v>
      </c>
      <c r="K693" t="s">
        <v>131</v>
      </c>
      <c r="L693" t="s">
        <v>2203</v>
      </c>
      <c r="M693" t="s">
        <v>2204</v>
      </c>
      <c r="N693">
        <v>0.75472222200000005</v>
      </c>
      <c r="O693">
        <v>12</v>
      </c>
      <c r="P693">
        <v>660</v>
      </c>
      <c r="Q693">
        <v>0</v>
      </c>
      <c r="R693">
        <v>0</v>
      </c>
      <c r="S693">
        <v>0</v>
      </c>
      <c r="T693">
        <v>0</v>
      </c>
      <c r="U693">
        <v>9.0566669999999991</v>
      </c>
      <c r="V693">
        <v>498.11666700000001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1979756</v>
      </c>
      <c r="B694">
        <v>1</v>
      </c>
      <c r="C694" t="s">
        <v>76</v>
      </c>
      <c r="D694" t="s">
        <v>96</v>
      </c>
      <c r="E694" t="s">
        <v>161</v>
      </c>
      <c r="F694" t="s">
        <v>2205</v>
      </c>
      <c r="G694" t="s">
        <v>341</v>
      </c>
      <c r="H694" t="s">
        <v>47</v>
      </c>
      <c r="I694" t="s">
        <v>129</v>
      </c>
      <c r="J694" t="s">
        <v>130</v>
      </c>
      <c r="K694" t="s">
        <v>131</v>
      </c>
      <c r="L694" t="s">
        <v>2206</v>
      </c>
      <c r="M694" t="s">
        <v>2207</v>
      </c>
      <c r="N694">
        <v>1.7511111109999999</v>
      </c>
      <c r="O694">
        <v>0</v>
      </c>
      <c r="P694">
        <v>38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66.542221999999995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1979757</v>
      </c>
      <c r="B695">
        <v>1</v>
      </c>
      <c r="C695" t="s">
        <v>76</v>
      </c>
      <c r="D695" t="s">
        <v>86</v>
      </c>
      <c r="E695" t="s">
        <v>166</v>
      </c>
      <c r="F695" t="s">
        <v>2208</v>
      </c>
      <c r="G695" t="s">
        <v>657</v>
      </c>
      <c r="H695" t="s">
        <v>46</v>
      </c>
      <c r="I695" t="s">
        <v>129</v>
      </c>
      <c r="J695" t="s">
        <v>130</v>
      </c>
      <c r="K695" t="s">
        <v>131</v>
      </c>
      <c r="L695" t="s">
        <v>2209</v>
      </c>
      <c r="M695" t="s">
        <v>2210</v>
      </c>
      <c r="N695">
        <v>0.79166666600000002</v>
      </c>
      <c r="O695">
        <v>0</v>
      </c>
      <c r="P695">
        <v>597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472.625</v>
      </c>
      <c r="W695">
        <v>0</v>
      </c>
      <c r="X695">
        <v>0</v>
      </c>
      <c r="Y695">
        <v>0</v>
      </c>
      <c r="Z695">
        <v>0</v>
      </c>
    </row>
    <row r="696" spans="1:26" x14ac:dyDescent="0.25">
      <c r="A696">
        <v>1979766</v>
      </c>
      <c r="B696">
        <v>1</v>
      </c>
      <c r="C696" t="s">
        <v>76</v>
      </c>
      <c r="D696" t="s">
        <v>89</v>
      </c>
      <c r="E696" t="s">
        <v>171</v>
      </c>
      <c r="F696" t="s">
        <v>1498</v>
      </c>
      <c r="G696" t="s">
        <v>163</v>
      </c>
      <c r="H696" t="s">
        <v>47</v>
      </c>
      <c r="I696" t="s">
        <v>129</v>
      </c>
      <c r="J696" t="s">
        <v>130</v>
      </c>
      <c r="K696" t="s">
        <v>131</v>
      </c>
      <c r="L696" t="s">
        <v>2211</v>
      </c>
      <c r="M696" t="s">
        <v>2212</v>
      </c>
      <c r="N696">
        <v>3.7511111110000002</v>
      </c>
      <c r="O696">
        <v>64</v>
      </c>
      <c r="P696">
        <v>262</v>
      </c>
      <c r="Q696">
        <v>0</v>
      </c>
      <c r="R696">
        <v>0</v>
      </c>
      <c r="S696">
        <v>0</v>
      </c>
      <c r="T696">
        <v>0</v>
      </c>
      <c r="U696">
        <v>240.071111</v>
      </c>
      <c r="V696">
        <v>982.791111</v>
      </c>
      <c r="W696">
        <v>0</v>
      </c>
      <c r="X696">
        <v>0</v>
      </c>
      <c r="Y696">
        <v>0</v>
      </c>
      <c r="Z696">
        <v>0</v>
      </c>
    </row>
    <row r="697" spans="1:26" x14ac:dyDescent="0.25">
      <c r="A697">
        <v>1979760</v>
      </c>
      <c r="B697">
        <v>1</v>
      </c>
      <c r="C697" t="s">
        <v>77</v>
      </c>
      <c r="D697" t="s">
        <v>109</v>
      </c>
      <c r="E697" t="s">
        <v>182</v>
      </c>
      <c r="F697" t="s">
        <v>2213</v>
      </c>
      <c r="G697" t="s">
        <v>144</v>
      </c>
      <c r="H697" t="s">
        <v>46</v>
      </c>
      <c r="I697" t="s">
        <v>129</v>
      </c>
      <c r="J697" t="s">
        <v>130</v>
      </c>
      <c r="K697" t="s">
        <v>131</v>
      </c>
      <c r="L697" t="s">
        <v>2214</v>
      </c>
      <c r="M697" t="s">
        <v>2215</v>
      </c>
      <c r="N697">
        <v>3.8263888879999999</v>
      </c>
      <c r="O697">
        <v>0</v>
      </c>
      <c r="P697">
        <v>1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3.8263889999999998</v>
      </c>
      <c r="W697">
        <v>0</v>
      </c>
      <c r="X697">
        <v>0</v>
      </c>
      <c r="Y697">
        <v>0</v>
      </c>
      <c r="Z697">
        <v>0</v>
      </c>
    </row>
    <row r="698" spans="1:26" x14ac:dyDescent="0.25">
      <c r="A698">
        <v>1979759</v>
      </c>
      <c r="B698">
        <v>1</v>
      </c>
      <c r="C698" t="s">
        <v>76</v>
      </c>
      <c r="D698" t="s">
        <v>100</v>
      </c>
      <c r="E698" t="s">
        <v>182</v>
      </c>
      <c r="F698" t="s">
        <v>2216</v>
      </c>
      <c r="G698" t="s">
        <v>144</v>
      </c>
      <c r="H698" t="s">
        <v>46</v>
      </c>
      <c r="I698" t="s">
        <v>129</v>
      </c>
      <c r="J698" t="s">
        <v>130</v>
      </c>
      <c r="K698" t="s">
        <v>131</v>
      </c>
      <c r="L698" t="s">
        <v>2217</v>
      </c>
      <c r="M698" t="s">
        <v>2218</v>
      </c>
      <c r="N698">
        <v>2.0408333330000001</v>
      </c>
      <c r="O698">
        <v>0</v>
      </c>
      <c r="P698">
        <v>101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206.124167</v>
      </c>
      <c r="W698">
        <v>0</v>
      </c>
      <c r="X698">
        <v>0</v>
      </c>
      <c r="Y698">
        <v>0</v>
      </c>
      <c r="Z698">
        <v>0</v>
      </c>
    </row>
    <row r="699" spans="1:26" x14ac:dyDescent="0.25">
      <c r="A699">
        <v>1979761</v>
      </c>
      <c r="B699">
        <v>1</v>
      </c>
      <c r="C699" t="s">
        <v>77</v>
      </c>
      <c r="D699" t="s">
        <v>114</v>
      </c>
      <c r="E699" t="s">
        <v>182</v>
      </c>
      <c r="F699" t="s">
        <v>2219</v>
      </c>
      <c r="G699" t="s">
        <v>144</v>
      </c>
      <c r="H699" t="s">
        <v>46</v>
      </c>
      <c r="I699" t="s">
        <v>129</v>
      </c>
      <c r="J699" t="s">
        <v>130</v>
      </c>
      <c r="K699" t="s">
        <v>131</v>
      </c>
      <c r="L699" t="s">
        <v>2220</v>
      </c>
      <c r="M699" t="s">
        <v>2221</v>
      </c>
      <c r="N699">
        <v>1.144722222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29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33.196944000000002</v>
      </c>
    </row>
    <row r="700" spans="1:26" x14ac:dyDescent="0.25">
      <c r="A700">
        <v>1979764</v>
      </c>
      <c r="B700">
        <v>1</v>
      </c>
      <c r="C700" t="s">
        <v>77</v>
      </c>
      <c r="D700" t="s">
        <v>114</v>
      </c>
      <c r="E700" t="s">
        <v>161</v>
      </c>
      <c r="F700" t="s">
        <v>2222</v>
      </c>
      <c r="G700" t="s">
        <v>341</v>
      </c>
      <c r="H700" t="s">
        <v>47</v>
      </c>
      <c r="I700" t="s">
        <v>129</v>
      </c>
      <c r="J700" t="s">
        <v>130</v>
      </c>
      <c r="K700" t="s">
        <v>131</v>
      </c>
      <c r="L700" t="s">
        <v>2223</v>
      </c>
      <c r="M700" t="s">
        <v>2224</v>
      </c>
      <c r="N700">
        <v>1.8602777770000001</v>
      </c>
      <c r="O700">
        <v>13</v>
      </c>
      <c r="P700">
        <v>0</v>
      </c>
      <c r="Q700">
        <v>0</v>
      </c>
      <c r="R700">
        <v>0</v>
      </c>
      <c r="S700">
        <v>0</v>
      </c>
      <c r="T700">
        <v>0</v>
      </c>
      <c r="U700">
        <v>24.183610999999999</v>
      </c>
      <c r="V700">
        <v>0</v>
      </c>
      <c r="W700">
        <v>0</v>
      </c>
      <c r="X700">
        <v>0</v>
      </c>
      <c r="Y700">
        <v>0</v>
      </c>
      <c r="Z700">
        <v>0</v>
      </c>
    </row>
    <row r="701" spans="1:26" x14ac:dyDescent="0.25">
      <c r="A701">
        <v>1979769</v>
      </c>
      <c r="B701">
        <v>1</v>
      </c>
      <c r="C701" t="s">
        <v>76</v>
      </c>
      <c r="D701" t="s">
        <v>89</v>
      </c>
      <c r="E701" t="s">
        <v>182</v>
      </c>
      <c r="F701" t="s">
        <v>2225</v>
      </c>
      <c r="G701" t="s">
        <v>144</v>
      </c>
      <c r="H701" t="s">
        <v>46</v>
      </c>
      <c r="I701" t="s">
        <v>129</v>
      </c>
      <c r="J701" t="s">
        <v>130</v>
      </c>
      <c r="K701" t="s">
        <v>131</v>
      </c>
      <c r="L701" t="s">
        <v>2226</v>
      </c>
      <c r="M701" t="s">
        <v>2227</v>
      </c>
      <c r="N701">
        <v>3.8311111109999998</v>
      </c>
      <c r="O701">
        <v>0</v>
      </c>
      <c r="P701">
        <v>9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34.479999999999997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1979767</v>
      </c>
      <c r="B702">
        <v>1</v>
      </c>
      <c r="C702" t="s">
        <v>77</v>
      </c>
      <c r="D702" t="s">
        <v>114</v>
      </c>
      <c r="E702" t="s">
        <v>134</v>
      </c>
      <c r="F702" t="s">
        <v>2228</v>
      </c>
      <c r="G702" t="s">
        <v>238</v>
      </c>
      <c r="H702" t="s">
        <v>46</v>
      </c>
      <c r="I702" t="s">
        <v>129</v>
      </c>
      <c r="J702" t="s">
        <v>130</v>
      </c>
      <c r="K702" t="s">
        <v>131</v>
      </c>
      <c r="L702" t="s">
        <v>2229</v>
      </c>
      <c r="M702" t="s">
        <v>2230</v>
      </c>
      <c r="N702">
        <v>0.49361111099999999</v>
      </c>
      <c r="O702">
        <v>0</v>
      </c>
      <c r="P702">
        <v>12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5.9233330000000004</v>
      </c>
      <c r="W702">
        <v>0</v>
      </c>
      <c r="X702">
        <v>0</v>
      </c>
      <c r="Y702">
        <v>0</v>
      </c>
      <c r="Z702">
        <v>0</v>
      </c>
    </row>
    <row r="703" spans="1:26" x14ac:dyDescent="0.25">
      <c r="A703">
        <v>1979763</v>
      </c>
      <c r="B703">
        <v>1</v>
      </c>
      <c r="C703" t="s">
        <v>76</v>
      </c>
      <c r="D703" t="s">
        <v>94</v>
      </c>
      <c r="E703" t="s">
        <v>166</v>
      </c>
      <c r="F703" t="s">
        <v>2231</v>
      </c>
      <c r="G703" t="s">
        <v>128</v>
      </c>
      <c r="H703" t="s">
        <v>46</v>
      </c>
      <c r="I703" t="s">
        <v>129</v>
      </c>
      <c r="J703" t="s">
        <v>130</v>
      </c>
      <c r="K703" t="s">
        <v>131</v>
      </c>
      <c r="L703" t="s">
        <v>2232</v>
      </c>
      <c r="M703" t="s">
        <v>2233</v>
      </c>
      <c r="N703">
        <v>0.56416666599999998</v>
      </c>
      <c r="O703">
        <v>0</v>
      </c>
      <c r="P703">
        <v>89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50.210833000000001</v>
      </c>
      <c r="W703">
        <v>0</v>
      </c>
      <c r="X703">
        <v>0</v>
      </c>
      <c r="Y703">
        <v>0</v>
      </c>
      <c r="Z703">
        <v>0</v>
      </c>
    </row>
    <row r="704" spans="1:26" x14ac:dyDescent="0.25">
      <c r="A704">
        <v>1979770</v>
      </c>
      <c r="B704">
        <v>1</v>
      </c>
      <c r="C704" t="s">
        <v>77</v>
      </c>
      <c r="D704" t="s">
        <v>115</v>
      </c>
      <c r="E704" t="s">
        <v>182</v>
      </c>
      <c r="F704" t="s">
        <v>2234</v>
      </c>
      <c r="G704" t="s">
        <v>144</v>
      </c>
      <c r="H704" t="s">
        <v>46</v>
      </c>
      <c r="I704" t="s">
        <v>129</v>
      </c>
      <c r="J704" t="s">
        <v>130</v>
      </c>
      <c r="K704" t="s">
        <v>131</v>
      </c>
      <c r="L704" t="s">
        <v>2235</v>
      </c>
      <c r="M704" t="s">
        <v>2236</v>
      </c>
      <c r="N704">
        <v>2.3191666660000001</v>
      </c>
      <c r="O704">
        <v>0</v>
      </c>
      <c r="P704">
        <v>0</v>
      </c>
      <c r="Q704">
        <v>0</v>
      </c>
      <c r="R704">
        <v>0</v>
      </c>
      <c r="S704">
        <v>0</v>
      </c>
      <c r="T704">
        <v>29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67.255832999999996</v>
      </c>
    </row>
    <row r="705" spans="1:26" x14ac:dyDescent="0.25">
      <c r="A705">
        <v>1979768</v>
      </c>
      <c r="B705">
        <v>1</v>
      </c>
      <c r="C705" t="s">
        <v>77</v>
      </c>
      <c r="D705" t="s">
        <v>114</v>
      </c>
      <c r="E705" t="s">
        <v>186</v>
      </c>
      <c r="F705" t="s">
        <v>2237</v>
      </c>
      <c r="G705" t="s">
        <v>163</v>
      </c>
      <c r="H705" t="s">
        <v>47</v>
      </c>
      <c r="I705" t="s">
        <v>257</v>
      </c>
      <c r="J705" t="s">
        <v>130</v>
      </c>
      <c r="K705" t="s">
        <v>131</v>
      </c>
      <c r="L705" t="s">
        <v>2238</v>
      </c>
      <c r="M705" t="s">
        <v>2239</v>
      </c>
      <c r="N705">
        <v>9.4444439999999998E-3</v>
      </c>
      <c r="O705">
        <v>4</v>
      </c>
      <c r="P705">
        <v>0</v>
      </c>
      <c r="Q705">
        <v>0</v>
      </c>
      <c r="R705">
        <v>0</v>
      </c>
      <c r="S705">
        <v>125</v>
      </c>
      <c r="T705">
        <v>488</v>
      </c>
      <c r="U705">
        <v>3.7777999999999999E-2</v>
      </c>
      <c r="V705">
        <v>0</v>
      </c>
      <c r="W705">
        <v>0</v>
      </c>
      <c r="X705">
        <v>0</v>
      </c>
      <c r="Y705">
        <v>1.1805559999999999</v>
      </c>
      <c r="Z705">
        <v>4.6088889999999996</v>
      </c>
    </row>
    <row r="706" spans="1:26" x14ac:dyDescent="0.25">
      <c r="A706">
        <v>1979776</v>
      </c>
      <c r="B706">
        <v>1</v>
      </c>
      <c r="C706" t="s">
        <v>77</v>
      </c>
      <c r="D706" t="s">
        <v>114</v>
      </c>
      <c r="E706" t="s">
        <v>182</v>
      </c>
      <c r="F706" t="s">
        <v>2240</v>
      </c>
      <c r="G706" t="s">
        <v>144</v>
      </c>
      <c r="H706" t="s">
        <v>46</v>
      </c>
      <c r="I706" t="s">
        <v>129</v>
      </c>
      <c r="J706" t="s">
        <v>130</v>
      </c>
      <c r="K706" t="s">
        <v>131</v>
      </c>
      <c r="L706" t="s">
        <v>2241</v>
      </c>
      <c r="M706" t="s">
        <v>2242</v>
      </c>
      <c r="N706">
        <v>1.955833333</v>
      </c>
      <c r="O706">
        <v>0</v>
      </c>
      <c r="P706">
        <v>16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31.293333000000001</v>
      </c>
      <c r="W706">
        <v>0</v>
      </c>
      <c r="X706">
        <v>0</v>
      </c>
      <c r="Y706">
        <v>0</v>
      </c>
      <c r="Z706">
        <v>0</v>
      </c>
    </row>
    <row r="707" spans="1:26" x14ac:dyDescent="0.25">
      <c r="A707">
        <v>1979780</v>
      </c>
      <c r="B707">
        <v>1</v>
      </c>
      <c r="C707" t="s">
        <v>77</v>
      </c>
      <c r="D707" t="s">
        <v>108</v>
      </c>
      <c r="E707" t="s">
        <v>134</v>
      </c>
      <c r="F707" t="s">
        <v>2243</v>
      </c>
      <c r="G707" t="s">
        <v>136</v>
      </c>
      <c r="H707" t="s">
        <v>46</v>
      </c>
      <c r="I707" t="s">
        <v>129</v>
      </c>
      <c r="J707" t="s">
        <v>130</v>
      </c>
      <c r="K707" t="s">
        <v>131</v>
      </c>
      <c r="L707" t="s">
        <v>2244</v>
      </c>
      <c r="M707" t="s">
        <v>2245</v>
      </c>
      <c r="N707">
        <v>2.861388888</v>
      </c>
      <c r="O707">
        <v>0</v>
      </c>
      <c r="P707">
        <v>1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2.861389</v>
      </c>
      <c r="W707">
        <v>0</v>
      </c>
      <c r="X707">
        <v>0</v>
      </c>
      <c r="Y707">
        <v>0</v>
      </c>
      <c r="Z707">
        <v>0</v>
      </c>
    </row>
    <row r="708" spans="1:26" x14ac:dyDescent="0.25">
      <c r="A708">
        <v>1979789</v>
      </c>
      <c r="B708">
        <v>1</v>
      </c>
      <c r="C708" t="s">
        <v>76</v>
      </c>
      <c r="D708" t="s">
        <v>99</v>
      </c>
      <c r="E708" t="s">
        <v>150</v>
      </c>
      <c r="F708" t="s">
        <v>2178</v>
      </c>
      <c r="G708" t="s">
        <v>163</v>
      </c>
      <c r="H708" t="s">
        <v>47</v>
      </c>
      <c r="I708" t="s">
        <v>129</v>
      </c>
      <c r="J708" t="s">
        <v>130</v>
      </c>
      <c r="K708" t="s">
        <v>131</v>
      </c>
      <c r="L708" t="s">
        <v>2246</v>
      </c>
      <c r="M708" t="s">
        <v>2247</v>
      </c>
      <c r="N708">
        <v>0.55833333299999999</v>
      </c>
      <c r="O708">
        <v>46</v>
      </c>
      <c r="P708">
        <v>1849</v>
      </c>
      <c r="Q708">
        <v>0</v>
      </c>
      <c r="R708">
        <v>0</v>
      </c>
      <c r="S708">
        <v>0</v>
      </c>
      <c r="T708">
        <v>0</v>
      </c>
      <c r="U708">
        <v>25.683333000000001</v>
      </c>
      <c r="V708">
        <v>1032.3583329999999</v>
      </c>
      <c r="W708">
        <v>0</v>
      </c>
      <c r="X708">
        <v>0</v>
      </c>
      <c r="Y708">
        <v>0</v>
      </c>
      <c r="Z708">
        <v>0</v>
      </c>
    </row>
    <row r="709" spans="1:26" x14ac:dyDescent="0.25">
      <c r="A709">
        <v>1979782</v>
      </c>
      <c r="B709">
        <v>1</v>
      </c>
      <c r="C709" t="s">
        <v>76</v>
      </c>
      <c r="D709" t="s">
        <v>79</v>
      </c>
      <c r="E709" t="s">
        <v>182</v>
      </c>
      <c r="F709" t="s">
        <v>2248</v>
      </c>
      <c r="G709" t="s">
        <v>144</v>
      </c>
      <c r="H709" t="s">
        <v>46</v>
      </c>
      <c r="I709" t="s">
        <v>129</v>
      </c>
      <c r="J709" t="s">
        <v>130</v>
      </c>
      <c r="K709" t="s">
        <v>131</v>
      </c>
      <c r="L709" t="s">
        <v>2249</v>
      </c>
      <c r="M709" t="s">
        <v>2250</v>
      </c>
      <c r="N709">
        <v>1.632777777</v>
      </c>
      <c r="O709">
        <v>0</v>
      </c>
      <c r="P709">
        <v>39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63.678333000000002</v>
      </c>
      <c r="W709">
        <v>0</v>
      </c>
      <c r="X709">
        <v>0</v>
      </c>
      <c r="Y709">
        <v>0</v>
      </c>
      <c r="Z709">
        <v>0</v>
      </c>
    </row>
    <row r="710" spans="1:26" x14ac:dyDescent="0.25">
      <c r="A710">
        <v>1979788</v>
      </c>
      <c r="B710">
        <v>1</v>
      </c>
      <c r="C710" t="s">
        <v>76</v>
      </c>
      <c r="D710" t="s">
        <v>103</v>
      </c>
      <c r="E710" t="s">
        <v>134</v>
      </c>
      <c r="F710" t="s">
        <v>2251</v>
      </c>
      <c r="G710" t="s">
        <v>136</v>
      </c>
      <c r="H710" t="s">
        <v>46</v>
      </c>
      <c r="I710" t="s">
        <v>129</v>
      </c>
      <c r="J710" t="s">
        <v>130</v>
      </c>
      <c r="K710" t="s">
        <v>131</v>
      </c>
      <c r="L710" t="s">
        <v>2252</v>
      </c>
      <c r="M710" t="s">
        <v>2253</v>
      </c>
      <c r="N710">
        <v>4.9013888879999996</v>
      </c>
      <c r="O710">
        <v>0</v>
      </c>
      <c r="P710">
        <v>0</v>
      </c>
      <c r="Q710">
        <v>0</v>
      </c>
      <c r="R710">
        <v>1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4.901389</v>
      </c>
      <c r="Y710">
        <v>0</v>
      </c>
      <c r="Z710">
        <v>0</v>
      </c>
    </row>
    <row r="711" spans="1:26" x14ac:dyDescent="0.25">
      <c r="A711">
        <v>1979787</v>
      </c>
      <c r="B711">
        <v>1</v>
      </c>
      <c r="C711" t="s">
        <v>77</v>
      </c>
      <c r="D711" t="s">
        <v>114</v>
      </c>
      <c r="E711" t="s">
        <v>182</v>
      </c>
      <c r="F711" t="s">
        <v>2219</v>
      </c>
      <c r="G711" t="s">
        <v>158</v>
      </c>
      <c r="H711" t="s">
        <v>46</v>
      </c>
      <c r="I711" t="s">
        <v>129</v>
      </c>
      <c r="J711" t="s">
        <v>130</v>
      </c>
      <c r="K711" t="s">
        <v>131</v>
      </c>
      <c r="L711" t="s">
        <v>2254</v>
      </c>
      <c r="M711" t="s">
        <v>2255</v>
      </c>
      <c r="N711">
        <v>0.41277777700000001</v>
      </c>
      <c r="O711">
        <v>0</v>
      </c>
      <c r="P711">
        <v>0</v>
      </c>
      <c r="Q711">
        <v>0</v>
      </c>
      <c r="R711">
        <v>0</v>
      </c>
      <c r="S711">
        <v>0</v>
      </c>
      <c r="T711">
        <v>29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11.970556</v>
      </c>
    </row>
    <row r="712" spans="1:26" x14ac:dyDescent="0.25">
      <c r="A712">
        <v>1979791</v>
      </c>
      <c r="B712">
        <v>1</v>
      </c>
      <c r="C712" t="s">
        <v>76</v>
      </c>
      <c r="D712" t="s">
        <v>96</v>
      </c>
      <c r="E712" t="s">
        <v>171</v>
      </c>
      <c r="F712" t="s">
        <v>2256</v>
      </c>
      <c r="G712" t="s">
        <v>152</v>
      </c>
      <c r="H712" t="s">
        <v>47</v>
      </c>
      <c r="I712" t="s">
        <v>129</v>
      </c>
      <c r="J712" t="s">
        <v>130</v>
      </c>
      <c r="K712" t="s">
        <v>131</v>
      </c>
      <c r="L712" t="s">
        <v>2257</v>
      </c>
      <c r="M712" t="s">
        <v>2258</v>
      </c>
      <c r="N712">
        <v>0.16083333299999999</v>
      </c>
      <c r="O712">
        <v>3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0.48249999999999998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1979792</v>
      </c>
      <c r="B713">
        <v>1</v>
      </c>
      <c r="C713" t="s">
        <v>77</v>
      </c>
      <c r="D713" t="s">
        <v>109</v>
      </c>
      <c r="E713" t="s">
        <v>186</v>
      </c>
      <c r="F713" t="s">
        <v>2259</v>
      </c>
      <c r="G713" t="s">
        <v>163</v>
      </c>
      <c r="H713" t="s">
        <v>47</v>
      </c>
      <c r="I713" t="s">
        <v>257</v>
      </c>
      <c r="J713" t="s">
        <v>130</v>
      </c>
      <c r="K713" t="s">
        <v>131</v>
      </c>
      <c r="L713" t="s">
        <v>2260</v>
      </c>
      <c r="M713" t="s">
        <v>2261</v>
      </c>
      <c r="N713">
        <v>4.0277777000000001E-2</v>
      </c>
      <c r="O713">
        <v>2</v>
      </c>
      <c r="P713">
        <v>268</v>
      </c>
      <c r="Q713">
        <v>0</v>
      </c>
      <c r="R713">
        <v>0</v>
      </c>
      <c r="S713">
        <v>0</v>
      </c>
      <c r="T713">
        <v>0</v>
      </c>
      <c r="U713">
        <v>8.0556000000000003E-2</v>
      </c>
      <c r="V713">
        <v>10.794444</v>
      </c>
      <c r="W713">
        <v>0</v>
      </c>
      <c r="X713">
        <v>0</v>
      </c>
      <c r="Y713">
        <v>0</v>
      </c>
      <c r="Z713">
        <v>0</v>
      </c>
    </row>
    <row r="714" spans="1:26" x14ac:dyDescent="0.25">
      <c r="A714">
        <v>1979786</v>
      </c>
      <c r="B714">
        <v>1</v>
      </c>
      <c r="C714" t="s">
        <v>76</v>
      </c>
      <c r="D714" t="s">
        <v>101</v>
      </c>
      <c r="E714" t="s">
        <v>186</v>
      </c>
      <c r="F714" t="s">
        <v>2262</v>
      </c>
      <c r="G714" t="s">
        <v>163</v>
      </c>
      <c r="H714" t="s">
        <v>47</v>
      </c>
      <c r="I714" t="s">
        <v>129</v>
      </c>
      <c r="J714" t="s">
        <v>130</v>
      </c>
      <c r="K714" t="s">
        <v>131</v>
      </c>
      <c r="L714" t="s">
        <v>2263</v>
      </c>
      <c r="M714" t="s">
        <v>2264</v>
      </c>
      <c r="N714">
        <v>0.264444444</v>
      </c>
      <c r="O714">
        <v>31</v>
      </c>
      <c r="P714">
        <v>829</v>
      </c>
      <c r="Q714">
        <v>0</v>
      </c>
      <c r="R714">
        <v>0</v>
      </c>
      <c r="S714">
        <v>0</v>
      </c>
      <c r="T714">
        <v>0</v>
      </c>
      <c r="U714">
        <v>8.1977779999999996</v>
      </c>
      <c r="V714">
        <v>219.22444400000001</v>
      </c>
      <c r="W714">
        <v>0</v>
      </c>
      <c r="X714">
        <v>0</v>
      </c>
      <c r="Y714">
        <v>0</v>
      </c>
      <c r="Z714">
        <v>0</v>
      </c>
    </row>
    <row r="715" spans="1:26" x14ac:dyDescent="0.25">
      <c r="A715">
        <v>1979800</v>
      </c>
      <c r="B715">
        <v>1</v>
      </c>
      <c r="C715" t="s">
        <v>76</v>
      </c>
      <c r="D715" t="s">
        <v>94</v>
      </c>
      <c r="E715" t="s">
        <v>134</v>
      </c>
      <c r="F715" t="s">
        <v>2265</v>
      </c>
      <c r="G715" t="s">
        <v>136</v>
      </c>
      <c r="H715" t="s">
        <v>46</v>
      </c>
      <c r="I715" t="s">
        <v>129</v>
      </c>
      <c r="J715" t="s">
        <v>130</v>
      </c>
      <c r="K715" t="s">
        <v>131</v>
      </c>
      <c r="L715" t="s">
        <v>2266</v>
      </c>
      <c r="M715" t="s">
        <v>2267</v>
      </c>
      <c r="N715">
        <v>1.861388888</v>
      </c>
      <c r="O715">
        <v>0</v>
      </c>
      <c r="P715">
        <v>1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1.861389</v>
      </c>
      <c r="W715">
        <v>0</v>
      </c>
      <c r="X715">
        <v>0</v>
      </c>
      <c r="Y715">
        <v>0</v>
      </c>
      <c r="Z715">
        <v>0</v>
      </c>
    </row>
    <row r="716" spans="1:26" x14ac:dyDescent="0.25">
      <c r="A716">
        <v>1979799</v>
      </c>
      <c r="B716">
        <v>1</v>
      </c>
      <c r="C716" t="s">
        <v>76</v>
      </c>
      <c r="D716" t="s">
        <v>104</v>
      </c>
      <c r="E716" t="s">
        <v>182</v>
      </c>
      <c r="F716" t="s">
        <v>2268</v>
      </c>
      <c r="G716" t="s">
        <v>144</v>
      </c>
      <c r="H716" t="s">
        <v>46</v>
      </c>
      <c r="I716" t="s">
        <v>129</v>
      </c>
      <c r="J716" t="s">
        <v>130</v>
      </c>
      <c r="K716" t="s">
        <v>131</v>
      </c>
      <c r="L716" t="s">
        <v>2269</v>
      </c>
      <c r="M716" t="s">
        <v>2270</v>
      </c>
      <c r="N716">
        <v>4.7847222220000001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26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124.402778</v>
      </c>
    </row>
    <row r="717" spans="1:26" x14ac:dyDescent="0.25">
      <c r="A717">
        <v>1979795</v>
      </c>
      <c r="B717">
        <v>1</v>
      </c>
      <c r="C717" t="s">
        <v>77</v>
      </c>
      <c r="D717" t="s">
        <v>119</v>
      </c>
      <c r="E717" t="s">
        <v>171</v>
      </c>
      <c r="F717" t="s">
        <v>2271</v>
      </c>
      <c r="G717" t="s">
        <v>163</v>
      </c>
      <c r="H717" t="s">
        <v>47</v>
      </c>
      <c r="I717" t="s">
        <v>129</v>
      </c>
      <c r="J717" t="s">
        <v>130</v>
      </c>
      <c r="K717" t="s">
        <v>131</v>
      </c>
      <c r="L717" t="s">
        <v>2272</v>
      </c>
      <c r="M717" t="s">
        <v>2273</v>
      </c>
      <c r="N717">
        <v>0.96833333300000002</v>
      </c>
      <c r="O717">
        <v>351</v>
      </c>
      <c r="P717">
        <v>1137</v>
      </c>
      <c r="Q717">
        <v>0</v>
      </c>
      <c r="R717">
        <v>0</v>
      </c>
      <c r="S717">
        <v>0</v>
      </c>
      <c r="T717">
        <v>0</v>
      </c>
      <c r="U717">
        <v>339.88499999999999</v>
      </c>
      <c r="V717">
        <v>1100.9949999999999</v>
      </c>
      <c r="W717">
        <v>0</v>
      </c>
      <c r="X717">
        <v>0</v>
      </c>
      <c r="Y717">
        <v>0</v>
      </c>
      <c r="Z717">
        <v>0</v>
      </c>
    </row>
    <row r="718" spans="1:26" x14ac:dyDescent="0.25">
      <c r="A718">
        <v>1979797</v>
      </c>
      <c r="B718">
        <v>1</v>
      </c>
      <c r="C718" t="s">
        <v>76</v>
      </c>
      <c r="D718" t="s">
        <v>101</v>
      </c>
      <c r="E718" t="s">
        <v>134</v>
      </c>
      <c r="F718" t="s">
        <v>2274</v>
      </c>
      <c r="G718" t="s">
        <v>238</v>
      </c>
      <c r="H718" t="s">
        <v>46</v>
      </c>
      <c r="I718" t="s">
        <v>129</v>
      </c>
      <c r="J718" t="s">
        <v>130</v>
      </c>
      <c r="K718" t="s">
        <v>131</v>
      </c>
      <c r="L718" t="s">
        <v>2275</v>
      </c>
      <c r="M718" t="s">
        <v>2276</v>
      </c>
      <c r="N718">
        <v>0.521666666</v>
      </c>
      <c r="O718">
        <v>0</v>
      </c>
      <c r="P718">
        <v>1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0.52166699999999999</v>
      </c>
      <c r="W718">
        <v>0</v>
      </c>
      <c r="X718">
        <v>0</v>
      </c>
      <c r="Y718">
        <v>0</v>
      </c>
      <c r="Z718">
        <v>0</v>
      </c>
    </row>
    <row r="719" spans="1:26" x14ac:dyDescent="0.25">
      <c r="A719">
        <v>1979798</v>
      </c>
      <c r="B719">
        <v>1</v>
      </c>
      <c r="C719" t="s">
        <v>76</v>
      </c>
      <c r="D719" t="s">
        <v>89</v>
      </c>
      <c r="E719" t="s">
        <v>171</v>
      </c>
      <c r="F719" t="s">
        <v>1868</v>
      </c>
      <c r="G719" t="s">
        <v>152</v>
      </c>
      <c r="H719" t="s">
        <v>47</v>
      </c>
      <c r="I719" t="s">
        <v>129</v>
      </c>
      <c r="J719" t="s">
        <v>130</v>
      </c>
      <c r="K719" t="s">
        <v>131</v>
      </c>
      <c r="L719" t="s">
        <v>2277</v>
      </c>
      <c r="M719" t="s">
        <v>2278</v>
      </c>
      <c r="N719">
        <v>0.85416666600000002</v>
      </c>
      <c r="O719">
        <v>64</v>
      </c>
      <c r="P719">
        <v>262</v>
      </c>
      <c r="Q719">
        <v>0</v>
      </c>
      <c r="R719">
        <v>0</v>
      </c>
      <c r="S719">
        <v>0</v>
      </c>
      <c r="T719">
        <v>0</v>
      </c>
      <c r="U719">
        <v>54.666666999999997</v>
      </c>
      <c r="V719">
        <v>223.79166599999999</v>
      </c>
      <c r="W719">
        <v>0</v>
      </c>
      <c r="X719">
        <v>0</v>
      </c>
      <c r="Y719">
        <v>0</v>
      </c>
      <c r="Z719">
        <v>0</v>
      </c>
    </row>
    <row r="720" spans="1:26" x14ac:dyDescent="0.25">
      <c r="A720">
        <v>1979801</v>
      </c>
      <c r="B720">
        <v>1</v>
      </c>
      <c r="C720" t="s">
        <v>76</v>
      </c>
      <c r="D720" t="s">
        <v>86</v>
      </c>
      <c r="E720" t="s">
        <v>166</v>
      </c>
      <c r="F720" t="s">
        <v>2208</v>
      </c>
      <c r="G720" t="s">
        <v>128</v>
      </c>
      <c r="H720" t="s">
        <v>46</v>
      </c>
      <c r="I720" t="s">
        <v>129</v>
      </c>
      <c r="J720" t="s">
        <v>130</v>
      </c>
      <c r="K720" t="s">
        <v>131</v>
      </c>
      <c r="L720" t="s">
        <v>2279</v>
      </c>
      <c r="M720" t="s">
        <v>2280</v>
      </c>
      <c r="N720">
        <v>0.36916666599999998</v>
      </c>
      <c r="O720">
        <v>0</v>
      </c>
      <c r="P720">
        <v>597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220.39250000000001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1979802</v>
      </c>
      <c r="B721">
        <v>1</v>
      </c>
      <c r="C721" t="s">
        <v>76</v>
      </c>
      <c r="D721" t="s">
        <v>96</v>
      </c>
      <c r="E721" t="s">
        <v>134</v>
      </c>
      <c r="F721" t="s">
        <v>2281</v>
      </c>
      <c r="G721" t="s">
        <v>136</v>
      </c>
      <c r="H721" t="s">
        <v>46</v>
      </c>
      <c r="I721" t="s">
        <v>129</v>
      </c>
      <c r="J721" t="s">
        <v>130</v>
      </c>
      <c r="K721" t="s">
        <v>131</v>
      </c>
      <c r="L721" t="s">
        <v>2282</v>
      </c>
      <c r="M721" t="s">
        <v>2283</v>
      </c>
      <c r="N721">
        <v>1.5536111109999999</v>
      </c>
      <c r="O721">
        <v>0</v>
      </c>
      <c r="P721">
        <v>1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1.5536110000000001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1979804</v>
      </c>
      <c r="B722">
        <v>1</v>
      </c>
      <c r="C722" t="s">
        <v>76</v>
      </c>
      <c r="D722" t="s">
        <v>89</v>
      </c>
      <c r="E722" t="s">
        <v>161</v>
      </c>
      <c r="F722" t="s">
        <v>2284</v>
      </c>
      <c r="G722" t="s">
        <v>163</v>
      </c>
      <c r="H722" t="s">
        <v>47</v>
      </c>
      <c r="I722" t="s">
        <v>129</v>
      </c>
      <c r="J722" t="s">
        <v>130</v>
      </c>
      <c r="K722" t="s">
        <v>131</v>
      </c>
      <c r="L722" t="s">
        <v>2285</v>
      </c>
      <c r="M722" t="s">
        <v>2286</v>
      </c>
      <c r="N722">
        <v>0.116666666</v>
      </c>
      <c r="O722">
        <v>3</v>
      </c>
      <c r="P722">
        <v>4019</v>
      </c>
      <c r="Q722">
        <v>0</v>
      </c>
      <c r="R722">
        <v>0</v>
      </c>
      <c r="S722">
        <v>0</v>
      </c>
      <c r="T722">
        <v>0</v>
      </c>
      <c r="U722">
        <v>0.35</v>
      </c>
      <c r="V722">
        <v>468.883331</v>
      </c>
      <c r="W722">
        <v>0</v>
      </c>
      <c r="X722">
        <v>0</v>
      </c>
      <c r="Y722">
        <v>0</v>
      </c>
      <c r="Z722">
        <v>0</v>
      </c>
    </row>
    <row r="723" spans="1:26" x14ac:dyDescent="0.25">
      <c r="A723">
        <v>1979817</v>
      </c>
      <c r="B723">
        <v>1</v>
      </c>
      <c r="C723" t="s">
        <v>77</v>
      </c>
      <c r="D723" t="s">
        <v>118</v>
      </c>
      <c r="E723" t="s">
        <v>161</v>
      </c>
      <c r="F723" t="s">
        <v>2287</v>
      </c>
      <c r="G723" t="s">
        <v>242</v>
      </c>
      <c r="H723" t="s">
        <v>47</v>
      </c>
      <c r="I723" t="s">
        <v>129</v>
      </c>
      <c r="J723" t="s">
        <v>130</v>
      </c>
      <c r="K723" t="s">
        <v>131</v>
      </c>
      <c r="L723" t="s">
        <v>2288</v>
      </c>
      <c r="M723" t="s">
        <v>2289</v>
      </c>
      <c r="N723">
        <v>1.578888888</v>
      </c>
      <c r="O723">
        <v>0</v>
      </c>
      <c r="P723">
        <v>279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440.51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1979806</v>
      </c>
      <c r="B724">
        <v>1</v>
      </c>
      <c r="C724" t="s">
        <v>76</v>
      </c>
      <c r="D724" t="s">
        <v>86</v>
      </c>
      <c r="E724" t="s">
        <v>134</v>
      </c>
      <c r="F724" t="s">
        <v>2290</v>
      </c>
      <c r="G724" t="s">
        <v>136</v>
      </c>
      <c r="H724" t="s">
        <v>46</v>
      </c>
      <c r="I724" t="s">
        <v>129</v>
      </c>
      <c r="J724" t="s">
        <v>130</v>
      </c>
      <c r="K724" t="s">
        <v>131</v>
      </c>
      <c r="L724" t="s">
        <v>2291</v>
      </c>
      <c r="M724" t="s">
        <v>2292</v>
      </c>
      <c r="N724">
        <v>2.531666666</v>
      </c>
      <c r="O724">
        <v>0</v>
      </c>
      <c r="P724">
        <v>1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2.5316670000000001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1979805</v>
      </c>
      <c r="B725">
        <v>1</v>
      </c>
      <c r="C725" t="s">
        <v>76</v>
      </c>
      <c r="D725" t="s">
        <v>92</v>
      </c>
      <c r="E725" t="s">
        <v>134</v>
      </c>
      <c r="F725" t="s">
        <v>2293</v>
      </c>
      <c r="G725" t="s">
        <v>136</v>
      </c>
      <c r="H725" t="s">
        <v>46</v>
      </c>
      <c r="I725" t="s">
        <v>129</v>
      </c>
      <c r="J725" t="s">
        <v>130</v>
      </c>
      <c r="K725" t="s">
        <v>131</v>
      </c>
      <c r="L725" t="s">
        <v>2294</v>
      </c>
      <c r="M725" t="s">
        <v>2295</v>
      </c>
      <c r="N725">
        <v>0.92166666600000002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1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0.92166700000000001</v>
      </c>
    </row>
    <row r="726" spans="1:26" x14ac:dyDescent="0.25">
      <c r="A726">
        <v>1979808</v>
      </c>
      <c r="B726">
        <v>1</v>
      </c>
      <c r="C726" t="s">
        <v>77</v>
      </c>
      <c r="D726" t="s">
        <v>119</v>
      </c>
      <c r="E726" t="s">
        <v>186</v>
      </c>
      <c r="F726" t="s">
        <v>2296</v>
      </c>
      <c r="G726" t="s">
        <v>163</v>
      </c>
      <c r="H726" t="s">
        <v>47</v>
      </c>
      <c r="I726" t="s">
        <v>129</v>
      </c>
      <c r="J726" t="s">
        <v>130</v>
      </c>
      <c r="K726" t="s">
        <v>131</v>
      </c>
      <c r="L726" t="s">
        <v>2297</v>
      </c>
      <c r="M726" t="s">
        <v>2298</v>
      </c>
      <c r="N726">
        <v>0.92111111099999998</v>
      </c>
      <c r="O726">
        <v>350</v>
      </c>
      <c r="P726">
        <v>997</v>
      </c>
      <c r="Q726">
        <v>0</v>
      </c>
      <c r="R726">
        <v>0</v>
      </c>
      <c r="S726">
        <v>0</v>
      </c>
      <c r="T726">
        <v>0</v>
      </c>
      <c r="U726">
        <v>322.38888900000001</v>
      </c>
      <c r="V726">
        <v>918.34777799999995</v>
      </c>
      <c r="W726">
        <v>0</v>
      </c>
      <c r="X726">
        <v>0</v>
      </c>
      <c r="Y726">
        <v>0</v>
      </c>
      <c r="Z726">
        <v>0</v>
      </c>
    </row>
    <row r="727" spans="1:26" x14ac:dyDescent="0.25">
      <c r="A727">
        <v>1979814</v>
      </c>
      <c r="B727">
        <v>1</v>
      </c>
      <c r="C727" t="s">
        <v>76</v>
      </c>
      <c r="D727" t="s">
        <v>89</v>
      </c>
      <c r="E727" t="s">
        <v>171</v>
      </c>
      <c r="F727" t="s">
        <v>1868</v>
      </c>
      <c r="G727" t="s">
        <v>152</v>
      </c>
      <c r="H727" t="s">
        <v>47</v>
      </c>
      <c r="I727" t="s">
        <v>129</v>
      </c>
      <c r="J727" t="s">
        <v>130</v>
      </c>
      <c r="K727" t="s">
        <v>131</v>
      </c>
      <c r="L727" t="s">
        <v>2299</v>
      </c>
      <c r="M727" t="s">
        <v>2300</v>
      </c>
      <c r="N727">
        <v>0.317222222</v>
      </c>
      <c r="O727">
        <v>64</v>
      </c>
      <c r="P727">
        <v>262</v>
      </c>
      <c r="Q727">
        <v>0</v>
      </c>
      <c r="R727">
        <v>0</v>
      </c>
      <c r="S727">
        <v>0</v>
      </c>
      <c r="T727">
        <v>0</v>
      </c>
      <c r="U727">
        <v>20.302222</v>
      </c>
      <c r="V727">
        <v>83.112222000000003</v>
      </c>
      <c r="W727">
        <v>0</v>
      </c>
      <c r="X727">
        <v>0</v>
      </c>
      <c r="Y727">
        <v>0</v>
      </c>
      <c r="Z727">
        <v>0</v>
      </c>
    </row>
    <row r="728" spans="1:26" x14ac:dyDescent="0.25">
      <c r="A728">
        <v>1979815</v>
      </c>
      <c r="B728">
        <v>1</v>
      </c>
      <c r="C728" t="s">
        <v>76</v>
      </c>
      <c r="D728" t="s">
        <v>89</v>
      </c>
      <c r="E728" t="s">
        <v>171</v>
      </c>
      <c r="F728" t="s">
        <v>2301</v>
      </c>
      <c r="G728" t="s">
        <v>152</v>
      </c>
      <c r="H728" t="s">
        <v>47</v>
      </c>
      <c r="I728" t="s">
        <v>129</v>
      </c>
      <c r="J728" t="s">
        <v>130</v>
      </c>
      <c r="K728" t="s">
        <v>131</v>
      </c>
      <c r="L728" t="s">
        <v>2302</v>
      </c>
      <c r="M728" t="s">
        <v>2303</v>
      </c>
      <c r="N728">
        <v>0.257222222</v>
      </c>
      <c r="O728">
        <v>114</v>
      </c>
      <c r="P728">
        <v>1885</v>
      </c>
      <c r="Q728">
        <v>10</v>
      </c>
      <c r="R728">
        <v>1855</v>
      </c>
      <c r="S728">
        <v>12</v>
      </c>
      <c r="T728">
        <v>1959</v>
      </c>
      <c r="U728">
        <v>29.323333000000002</v>
      </c>
      <c r="V728">
        <v>484.86388799999997</v>
      </c>
      <c r="W728">
        <v>2.572222</v>
      </c>
      <c r="X728">
        <v>477.147222</v>
      </c>
      <c r="Y728">
        <v>3.0866669999999998</v>
      </c>
      <c r="Z728">
        <v>503.89833299999998</v>
      </c>
    </row>
    <row r="729" spans="1:26" x14ac:dyDescent="0.25">
      <c r="A729">
        <v>1979819</v>
      </c>
      <c r="B729">
        <v>1</v>
      </c>
      <c r="C729" t="s">
        <v>77</v>
      </c>
      <c r="D729" t="s">
        <v>118</v>
      </c>
      <c r="E729" t="s">
        <v>171</v>
      </c>
      <c r="F729" t="s">
        <v>2304</v>
      </c>
      <c r="G729" t="s">
        <v>163</v>
      </c>
      <c r="H729" t="s">
        <v>47</v>
      </c>
      <c r="I729" t="s">
        <v>129</v>
      </c>
      <c r="J729" t="s">
        <v>130</v>
      </c>
      <c r="K729" t="s">
        <v>131</v>
      </c>
      <c r="L729" t="s">
        <v>2305</v>
      </c>
      <c r="M729" t="s">
        <v>2306</v>
      </c>
      <c r="N729">
        <v>0.70250000000000001</v>
      </c>
      <c r="O729">
        <v>0</v>
      </c>
      <c r="P729">
        <v>2897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2035.1424999999999</v>
      </c>
      <c r="W729">
        <v>0</v>
      </c>
      <c r="X729">
        <v>0</v>
      </c>
      <c r="Y729">
        <v>0</v>
      </c>
      <c r="Z729">
        <v>0</v>
      </c>
    </row>
    <row r="730" spans="1:26" x14ac:dyDescent="0.25">
      <c r="A730">
        <v>1979820</v>
      </c>
      <c r="B730">
        <v>1</v>
      </c>
      <c r="C730" t="s">
        <v>76</v>
      </c>
      <c r="D730" t="s">
        <v>81</v>
      </c>
      <c r="E730" t="s">
        <v>134</v>
      </c>
      <c r="F730" t="s">
        <v>2307</v>
      </c>
      <c r="G730" t="s">
        <v>238</v>
      </c>
      <c r="H730" t="s">
        <v>46</v>
      </c>
      <c r="I730" t="s">
        <v>129</v>
      </c>
      <c r="J730" t="s">
        <v>130</v>
      </c>
      <c r="K730" t="s">
        <v>131</v>
      </c>
      <c r="L730" t="s">
        <v>2308</v>
      </c>
      <c r="M730" t="s">
        <v>2309</v>
      </c>
      <c r="N730">
        <v>0.57027777700000004</v>
      </c>
      <c r="O730">
        <v>0</v>
      </c>
      <c r="P730">
        <v>9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5.1325000000000003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1979821</v>
      </c>
      <c r="B731">
        <v>1</v>
      </c>
      <c r="C731" t="s">
        <v>77</v>
      </c>
      <c r="D731" t="s">
        <v>114</v>
      </c>
      <c r="E731" t="s">
        <v>171</v>
      </c>
      <c r="F731" t="s">
        <v>2310</v>
      </c>
      <c r="G731" t="s">
        <v>163</v>
      </c>
      <c r="H731" t="s">
        <v>47</v>
      </c>
      <c r="I731" t="s">
        <v>129</v>
      </c>
      <c r="J731" t="s">
        <v>130</v>
      </c>
      <c r="K731" t="s">
        <v>131</v>
      </c>
      <c r="L731" t="s">
        <v>2311</v>
      </c>
      <c r="M731" t="s">
        <v>2312</v>
      </c>
      <c r="N731">
        <v>1.115</v>
      </c>
      <c r="O731">
        <v>0</v>
      </c>
      <c r="P731">
        <v>0</v>
      </c>
      <c r="Q731">
        <v>0</v>
      </c>
      <c r="R731">
        <v>0</v>
      </c>
      <c r="S731">
        <v>1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1.115</v>
      </c>
      <c r="Z731">
        <v>0</v>
      </c>
    </row>
    <row r="732" spans="1:26" x14ac:dyDescent="0.25">
      <c r="A732">
        <v>1979822</v>
      </c>
      <c r="B732">
        <v>1</v>
      </c>
      <c r="C732" t="s">
        <v>76</v>
      </c>
      <c r="D732" t="s">
        <v>102</v>
      </c>
      <c r="E732" t="s">
        <v>186</v>
      </c>
      <c r="F732" t="s">
        <v>2313</v>
      </c>
      <c r="G732" t="s">
        <v>163</v>
      </c>
      <c r="H732" t="s">
        <v>47</v>
      </c>
      <c r="I732" t="s">
        <v>129</v>
      </c>
      <c r="J732" t="s">
        <v>130</v>
      </c>
      <c r="K732" t="s">
        <v>131</v>
      </c>
      <c r="L732" t="s">
        <v>2314</v>
      </c>
      <c r="M732" t="s">
        <v>2315</v>
      </c>
      <c r="N732">
        <v>0.67111111099999998</v>
      </c>
      <c r="O732">
        <v>3</v>
      </c>
      <c r="P732">
        <v>408</v>
      </c>
      <c r="Q732">
        <v>0</v>
      </c>
      <c r="R732">
        <v>0</v>
      </c>
      <c r="S732">
        <v>0</v>
      </c>
      <c r="T732">
        <v>0</v>
      </c>
      <c r="U732">
        <v>2.0133329999999998</v>
      </c>
      <c r="V732">
        <v>273.813333</v>
      </c>
      <c r="W732">
        <v>0</v>
      </c>
      <c r="X732">
        <v>0</v>
      </c>
      <c r="Y732">
        <v>0</v>
      </c>
      <c r="Z732">
        <v>0</v>
      </c>
    </row>
    <row r="733" spans="1:26" x14ac:dyDescent="0.25">
      <c r="A733">
        <v>1979828</v>
      </c>
      <c r="B733">
        <v>1</v>
      </c>
      <c r="C733" t="s">
        <v>77</v>
      </c>
      <c r="D733" t="s">
        <v>121</v>
      </c>
      <c r="E733" t="s">
        <v>166</v>
      </c>
      <c r="F733" t="s">
        <v>2316</v>
      </c>
      <c r="G733" t="s">
        <v>657</v>
      </c>
      <c r="H733" t="s">
        <v>46</v>
      </c>
      <c r="I733" t="s">
        <v>129</v>
      </c>
      <c r="J733" t="s">
        <v>130</v>
      </c>
      <c r="K733" t="s">
        <v>131</v>
      </c>
      <c r="L733" t="s">
        <v>2317</v>
      </c>
      <c r="M733" t="s">
        <v>2318</v>
      </c>
      <c r="N733">
        <v>0.74888888799999997</v>
      </c>
      <c r="O733">
        <v>0</v>
      </c>
      <c r="P733">
        <v>0</v>
      </c>
      <c r="Q733">
        <v>0</v>
      </c>
      <c r="R733">
        <v>37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27.708888999999999</v>
      </c>
      <c r="Y733">
        <v>0</v>
      </c>
      <c r="Z733">
        <v>0</v>
      </c>
    </row>
    <row r="734" spans="1:26" x14ac:dyDescent="0.25">
      <c r="A734">
        <v>1979826</v>
      </c>
      <c r="B734">
        <v>1</v>
      </c>
      <c r="C734" t="s">
        <v>77</v>
      </c>
      <c r="D734" t="s">
        <v>119</v>
      </c>
      <c r="E734" t="s">
        <v>166</v>
      </c>
      <c r="F734" t="s">
        <v>2319</v>
      </c>
      <c r="G734" t="s">
        <v>657</v>
      </c>
      <c r="H734" t="s">
        <v>46</v>
      </c>
      <c r="I734" t="s">
        <v>129</v>
      </c>
      <c r="J734" t="s">
        <v>130</v>
      </c>
      <c r="K734" t="s">
        <v>131</v>
      </c>
      <c r="L734" t="s">
        <v>2320</v>
      </c>
      <c r="M734" t="s">
        <v>2321</v>
      </c>
      <c r="N734">
        <v>0.93055555499999998</v>
      </c>
      <c r="O734">
        <v>0</v>
      </c>
      <c r="P734">
        <v>5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4.6527779999999996</v>
      </c>
      <c r="W734">
        <v>0</v>
      </c>
      <c r="X734">
        <v>0</v>
      </c>
      <c r="Y734">
        <v>0</v>
      </c>
      <c r="Z734">
        <v>0</v>
      </c>
    </row>
    <row r="735" spans="1:26" x14ac:dyDescent="0.25">
      <c r="A735">
        <v>1979827</v>
      </c>
      <c r="B735">
        <v>1</v>
      </c>
      <c r="C735" t="s">
        <v>76</v>
      </c>
      <c r="D735" t="s">
        <v>82</v>
      </c>
      <c r="E735" t="s">
        <v>161</v>
      </c>
      <c r="F735" t="s">
        <v>2322</v>
      </c>
      <c r="G735" t="s">
        <v>163</v>
      </c>
      <c r="H735" t="s">
        <v>47</v>
      </c>
      <c r="I735" t="s">
        <v>129</v>
      </c>
      <c r="J735" t="s">
        <v>130</v>
      </c>
      <c r="K735" t="s">
        <v>131</v>
      </c>
      <c r="L735" t="s">
        <v>2323</v>
      </c>
      <c r="M735" t="s">
        <v>2324</v>
      </c>
      <c r="N735">
        <v>0.99916666600000004</v>
      </c>
      <c r="O735">
        <v>1</v>
      </c>
      <c r="P735">
        <v>3222</v>
      </c>
      <c r="Q735">
        <v>0</v>
      </c>
      <c r="R735">
        <v>0</v>
      </c>
      <c r="S735">
        <v>0</v>
      </c>
      <c r="T735">
        <v>0</v>
      </c>
      <c r="U735">
        <v>0.99916700000000003</v>
      </c>
      <c r="V735">
        <v>3219.3149979999998</v>
      </c>
      <c r="W735">
        <v>0</v>
      </c>
      <c r="X735">
        <v>0</v>
      </c>
      <c r="Y735">
        <v>0</v>
      </c>
      <c r="Z735">
        <v>0</v>
      </c>
    </row>
    <row r="736" spans="1:26" x14ac:dyDescent="0.25">
      <c r="A736">
        <v>1979831</v>
      </c>
      <c r="B736">
        <v>1</v>
      </c>
      <c r="C736" t="s">
        <v>77</v>
      </c>
      <c r="D736" t="s">
        <v>108</v>
      </c>
      <c r="E736" t="s">
        <v>171</v>
      </c>
      <c r="F736" t="s">
        <v>2325</v>
      </c>
      <c r="G736" t="s">
        <v>163</v>
      </c>
      <c r="H736" t="s">
        <v>47</v>
      </c>
      <c r="I736" t="s">
        <v>129</v>
      </c>
      <c r="J736" t="s">
        <v>130</v>
      </c>
      <c r="K736" t="s">
        <v>131</v>
      </c>
      <c r="L736" t="s">
        <v>2326</v>
      </c>
      <c r="M736" t="s">
        <v>2327</v>
      </c>
      <c r="N736">
        <v>0.645277777</v>
      </c>
      <c r="O736">
        <v>155</v>
      </c>
      <c r="P736">
        <v>425</v>
      </c>
      <c r="Q736">
        <v>0</v>
      </c>
      <c r="R736">
        <v>0</v>
      </c>
      <c r="S736">
        <v>0</v>
      </c>
      <c r="T736">
        <v>0</v>
      </c>
      <c r="U736">
        <v>100.018055</v>
      </c>
      <c r="V736">
        <v>274.24305500000003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1979833</v>
      </c>
      <c r="B737">
        <v>1</v>
      </c>
      <c r="C737" t="s">
        <v>76</v>
      </c>
      <c r="D737" t="s">
        <v>81</v>
      </c>
      <c r="E737" t="s">
        <v>134</v>
      </c>
      <c r="F737" t="s">
        <v>2328</v>
      </c>
      <c r="G737" t="s">
        <v>238</v>
      </c>
      <c r="H737" t="s">
        <v>46</v>
      </c>
      <c r="I737" t="s">
        <v>129</v>
      </c>
      <c r="J737" t="s">
        <v>130</v>
      </c>
      <c r="K737" t="s">
        <v>131</v>
      </c>
      <c r="L737" t="s">
        <v>2329</v>
      </c>
      <c r="M737" t="s">
        <v>2330</v>
      </c>
      <c r="N737">
        <v>1.2094444440000001</v>
      </c>
      <c r="O737">
        <v>0</v>
      </c>
      <c r="P737">
        <v>9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10.885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1979834</v>
      </c>
      <c r="B738">
        <v>1</v>
      </c>
      <c r="C738" t="s">
        <v>76</v>
      </c>
      <c r="D738" t="s">
        <v>99</v>
      </c>
      <c r="E738" t="s">
        <v>134</v>
      </c>
      <c r="F738" t="s">
        <v>2331</v>
      </c>
      <c r="G738" t="s">
        <v>136</v>
      </c>
      <c r="H738" t="s">
        <v>46</v>
      </c>
      <c r="I738" t="s">
        <v>129</v>
      </c>
      <c r="J738" t="s">
        <v>130</v>
      </c>
      <c r="K738" t="s">
        <v>131</v>
      </c>
      <c r="L738" t="s">
        <v>2332</v>
      </c>
      <c r="M738" t="s">
        <v>2333</v>
      </c>
      <c r="N738">
        <v>1.284444444</v>
      </c>
      <c r="O738">
        <v>0</v>
      </c>
      <c r="P738">
        <v>1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1.2844439999999999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1979832</v>
      </c>
      <c r="B739">
        <v>1</v>
      </c>
      <c r="C739" t="s">
        <v>77</v>
      </c>
      <c r="D739" t="s">
        <v>109</v>
      </c>
      <c r="E739" t="s">
        <v>171</v>
      </c>
      <c r="F739" t="s">
        <v>2334</v>
      </c>
      <c r="G739" t="s">
        <v>163</v>
      </c>
      <c r="H739" t="s">
        <v>47</v>
      </c>
      <c r="I739" t="s">
        <v>257</v>
      </c>
      <c r="J739" t="s">
        <v>130</v>
      </c>
      <c r="K739" t="s">
        <v>131</v>
      </c>
      <c r="L739" t="s">
        <v>2335</v>
      </c>
      <c r="M739" t="s">
        <v>2336</v>
      </c>
      <c r="N739">
        <v>5.5555550000000002E-3</v>
      </c>
      <c r="O739">
        <v>0</v>
      </c>
      <c r="P739">
        <v>3</v>
      </c>
      <c r="Q739">
        <v>3</v>
      </c>
      <c r="R739">
        <v>713</v>
      </c>
      <c r="S739">
        <v>1</v>
      </c>
      <c r="T739">
        <v>908</v>
      </c>
      <c r="U739">
        <v>0</v>
      </c>
      <c r="V739">
        <v>1.6667000000000001E-2</v>
      </c>
      <c r="W739">
        <v>1.6667000000000001E-2</v>
      </c>
      <c r="X739">
        <v>3.9611109999999998</v>
      </c>
      <c r="Y739">
        <v>5.5560000000000002E-3</v>
      </c>
      <c r="Z739">
        <v>5.0444440000000004</v>
      </c>
    </row>
    <row r="740" spans="1:26" x14ac:dyDescent="0.25">
      <c r="A740">
        <v>1979835</v>
      </c>
      <c r="B740">
        <v>1</v>
      </c>
      <c r="C740" t="s">
        <v>76</v>
      </c>
      <c r="D740" t="s">
        <v>106</v>
      </c>
      <c r="E740" t="s">
        <v>161</v>
      </c>
      <c r="F740" t="s">
        <v>2337</v>
      </c>
      <c r="G740" t="s">
        <v>152</v>
      </c>
      <c r="H740" t="s">
        <v>47</v>
      </c>
      <c r="I740" t="s">
        <v>129</v>
      </c>
      <c r="J740" t="s">
        <v>130</v>
      </c>
      <c r="K740" t="s">
        <v>154</v>
      </c>
      <c r="L740" t="s">
        <v>2338</v>
      </c>
      <c r="M740" t="s">
        <v>2339</v>
      </c>
      <c r="N740">
        <v>0.24722222199999999</v>
      </c>
      <c r="O740">
        <v>0</v>
      </c>
      <c r="P740">
        <v>3500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865.27777700000001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1979836</v>
      </c>
      <c r="B741">
        <v>1</v>
      </c>
      <c r="C741" t="s">
        <v>77</v>
      </c>
      <c r="D741" t="s">
        <v>121</v>
      </c>
      <c r="E741" t="s">
        <v>186</v>
      </c>
      <c r="F741" t="s">
        <v>2340</v>
      </c>
      <c r="G741" t="s">
        <v>163</v>
      </c>
      <c r="H741" t="s">
        <v>47</v>
      </c>
      <c r="I741" t="s">
        <v>129</v>
      </c>
      <c r="J741" t="s">
        <v>130</v>
      </c>
      <c r="K741" t="s">
        <v>131</v>
      </c>
      <c r="L741" t="s">
        <v>2341</v>
      </c>
      <c r="M741" t="s">
        <v>2342</v>
      </c>
      <c r="N741">
        <v>0.93583333300000004</v>
      </c>
      <c r="O741">
        <v>0</v>
      </c>
      <c r="P741">
        <v>0</v>
      </c>
      <c r="Q741">
        <v>21</v>
      </c>
      <c r="R741">
        <v>466</v>
      </c>
      <c r="S741">
        <v>0</v>
      </c>
      <c r="T741">
        <v>0</v>
      </c>
      <c r="U741">
        <v>0</v>
      </c>
      <c r="V741">
        <v>0</v>
      </c>
      <c r="W741">
        <v>19.6525</v>
      </c>
      <c r="X741">
        <v>436.09833300000003</v>
      </c>
      <c r="Y741">
        <v>0</v>
      </c>
      <c r="Z741">
        <v>0</v>
      </c>
    </row>
    <row r="742" spans="1:26" x14ac:dyDescent="0.25">
      <c r="A742">
        <v>1979837</v>
      </c>
      <c r="B742">
        <v>1</v>
      </c>
      <c r="C742" t="s">
        <v>76</v>
      </c>
      <c r="D742" t="s">
        <v>98</v>
      </c>
      <c r="E742" t="s">
        <v>171</v>
      </c>
      <c r="F742" t="s">
        <v>2343</v>
      </c>
      <c r="G742" t="s">
        <v>163</v>
      </c>
      <c r="H742" t="s">
        <v>47</v>
      </c>
      <c r="I742" t="s">
        <v>129</v>
      </c>
      <c r="J742" t="s">
        <v>130</v>
      </c>
      <c r="K742" t="s">
        <v>131</v>
      </c>
      <c r="L742" t="s">
        <v>2344</v>
      </c>
      <c r="M742" t="s">
        <v>2345</v>
      </c>
      <c r="N742">
        <v>9.0277777000000003E-2</v>
      </c>
      <c r="O742">
        <v>0</v>
      </c>
      <c r="P742">
        <v>19</v>
      </c>
      <c r="Q742">
        <v>81</v>
      </c>
      <c r="R742">
        <v>883</v>
      </c>
      <c r="S742">
        <v>28</v>
      </c>
      <c r="T742">
        <v>1358</v>
      </c>
      <c r="U742">
        <v>0</v>
      </c>
      <c r="V742">
        <v>1.7152780000000001</v>
      </c>
      <c r="W742">
        <v>7.3125</v>
      </c>
      <c r="X742">
        <v>79.715277</v>
      </c>
      <c r="Y742">
        <v>2.5277780000000001</v>
      </c>
      <c r="Z742">
        <v>122.597221</v>
      </c>
    </row>
    <row r="743" spans="1:26" x14ac:dyDescent="0.25">
      <c r="A743">
        <v>1979840</v>
      </c>
      <c r="B743">
        <v>1</v>
      </c>
      <c r="C743" t="s">
        <v>76</v>
      </c>
      <c r="D743" t="s">
        <v>88</v>
      </c>
      <c r="E743" t="s">
        <v>171</v>
      </c>
      <c r="F743" t="s">
        <v>2346</v>
      </c>
      <c r="G743" t="s">
        <v>168</v>
      </c>
      <c r="H743" t="s">
        <v>47</v>
      </c>
      <c r="I743" t="s">
        <v>129</v>
      </c>
      <c r="J743" t="s">
        <v>130</v>
      </c>
      <c r="K743" t="s">
        <v>154</v>
      </c>
      <c r="L743" t="s">
        <v>2347</v>
      </c>
      <c r="M743" t="s">
        <v>2348</v>
      </c>
      <c r="N743">
        <v>1.675</v>
      </c>
      <c r="O743">
        <v>9</v>
      </c>
      <c r="P743">
        <v>1140</v>
      </c>
      <c r="Q743">
        <v>0</v>
      </c>
      <c r="R743">
        <v>0</v>
      </c>
      <c r="S743">
        <v>0</v>
      </c>
      <c r="T743">
        <v>0</v>
      </c>
      <c r="U743">
        <v>15.074999999999999</v>
      </c>
      <c r="V743">
        <v>1909.5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1979841</v>
      </c>
      <c r="B744">
        <v>1</v>
      </c>
      <c r="C744" t="s">
        <v>76</v>
      </c>
      <c r="D744" t="s">
        <v>99</v>
      </c>
      <c r="E744" t="s">
        <v>171</v>
      </c>
      <c r="F744" t="s">
        <v>2349</v>
      </c>
      <c r="G744" t="s">
        <v>163</v>
      </c>
      <c r="H744" t="s">
        <v>47</v>
      </c>
      <c r="I744" t="s">
        <v>129</v>
      </c>
      <c r="J744" t="s">
        <v>130</v>
      </c>
      <c r="K744" t="s">
        <v>131</v>
      </c>
      <c r="L744" t="s">
        <v>2350</v>
      </c>
      <c r="M744" t="s">
        <v>2351</v>
      </c>
      <c r="N744">
        <v>0.72222222199999997</v>
      </c>
      <c r="O744">
        <v>58</v>
      </c>
      <c r="P744">
        <v>357</v>
      </c>
      <c r="Q744">
        <v>0</v>
      </c>
      <c r="R744">
        <v>0</v>
      </c>
      <c r="S744">
        <v>0</v>
      </c>
      <c r="T744">
        <v>0</v>
      </c>
      <c r="U744">
        <v>41.888888999999999</v>
      </c>
      <c r="V744">
        <v>257.83333299999998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1979844</v>
      </c>
      <c r="B745">
        <v>1</v>
      </c>
      <c r="C745" t="s">
        <v>76</v>
      </c>
      <c r="D745" t="s">
        <v>79</v>
      </c>
      <c r="E745" t="s">
        <v>150</v>
      </c>
      <c r="F745" t="s">
        <v>2352</v>
      </c>
      <c r="G745" t="s">
        <v>163</v>
      </c>
      <c r="H745" t="s">
        <v>47</v>
      </c>
      <c r="I745" t="s">
        <v>129</v>
      </c>
      <c r="J745" t="s">
        <v>130</v>
      </c>
      <c r="K745" t="s">
        <v>131</v>
      </c>
      <c r="L745" t="s">
        <v>2353</v>
      </c>
      <c r="M745" t="s">
        <v>2354</v>
      </c>
      <c r="N745">
        <v>1.5141666659999999</v>
      </c>
      <c r="O745">
        <v>1</v>
      </c>
      <c r="P745">
        <v>3600</v>
      </c>
      <c r="Q745">
        <v>0</v>
      </c>
      <c r="R745">
        <v>0</v>
      </c>
      <c r="S745">
        <v>0</v>
      </c>
      <c r="T745">
        <v>0</v>
      </c>
      <c r="U745">
        <v>1.514167</v>
      </c>
      <c r="V745">
        <v>5450.9999980000002</v>
      </c>
      <c r="W745">
        <v>0</v>
      </c>
      <c r="X745">
        <v>0</v>
      </c>
      <c r="Y745">
        <v>0</v>
      </c>
      <c r="Z745">
        <v>0</v>
      </c>
    </row>
    <row r="746" spans="1:26" x14ac:dyDescent="0.25">
      <c r="A746">
        <v>1979845</v>
      </c>
      <c r="B746">
        <v>1</v>
      </c>
      <c r="C746" t="s">
        <v>77</v>
      </c>
      <c r="D746" t="s">
        <v>115</v>
      </c>
      <c r="E746" t="s">
        <v>186</v>
      </c>
      <c r="F746" t="s">
        <v>2355</v>
      </c>
      <c r="G746" t="s">
        <v>163</v>
      </c>
      <c r="H746" t="s">
        <v>47</v>
      </c>
      <c r="I746" t="s">
        <v>257</v>
      </c>
      <c r="J746" t="s">
        <v>130</v>
      </c>
      <c r="K746" t="s">
        <v>131</v>
      </c>
      <c r="L746" t="s">
        <v>2356</v>
      </c>
      <c r="M746" t="s">
        <v>2357</v>
      </c>
      <c r="N746">
        <v>5.5555550000000002E-3</v>
      </c>
      <c r="O746">
        <v>0</v>
      </c>
      <c r="P746">
        <v>0</v>
      </c>
      <c r="Q746">
        <v>26</v>
      </c>
      <c r="R746">
        <v>628</v>
      </c>
      <c r="S746">
        <v>68</v>
      </c>
      <c r="T746">
        <v>1271</v>
      </c>
      <c r="U746">
        <v>0</v>
      </c>
      <c r="V746">
        <v>0</v>
      </c>
      <c r="W746">
        <v>0.14444399999999999</v>
      </c>
      <c r="X746">
        <v>3.4888889999999999</v>
      </c>
      <c r="Y746">
        <v>0.377778</v>
      </c>
      <c r="Z746">
        <v>7.0611100000000002</v>
      </c>
    </row>
    <row r="747" spans="1:26" x14ac:dyDescent="0.25">
      <c r="A747">
        <v>1979846</v>
      </c>
      <c r="B747">
        <v>1</v>
      </c>
      <c r="C747" t="s">
        <v>77</v>
      </c>
      <c r="D747" t="s">
        <v>115</v>
      </c>
      <c r="E747" t="s">
        <v>186</v>
      </c>
      <c r="F747" t="s">
        <v>2355</v>
      </c>
      <c r="G747" t="s">
        <v>163</v>
      </c>
      <c r="H747" t="s">
        <v>47</v>
      </c>
      <c r="I747" t="s">
        <v>257</v>
      </c>
      <c r="J747" t="s">
        <v>130</v>
      </c>
      <c r="K747" t="s">
        <v>131</v>
      </c>
      <c r="L747" t="s">
        <v>2358</v>
      </c>
      <c r="M747" t="s">
        <v>2359</v>
      </c>
      <c r="N747">
        <v>7.2222220000000004E-3</v>
      </c>
      <c r="O747">
        <v>0</v>
      </c>
      <c r="P747">
        <v>0</v>
      </c>
      <c r="Q747">
        <v>26</v>
      </c>
      <c r="R747">
        <v>628</v>
      </c>
      <c r="S747">
        <v>68</v>
      </c>
      <c r="T747">
        <v>1271</v>
      </c>
      <c r="U747">
        <v>0</v>
      </c>
      <c r="V747">
        <v>0</v>
      </c>
      <c r="W747">
        <v>0.187778</v>
      </c>
      <c r="X747">
        <v>4.5355549999999996</v>
      </c>
      <c r="Y747">
        <v>0.49111100000000002</v>
      </c>
      <c r="Z747">
        <v>9.1794440000000002</v>
      </c>
    </row>
    <row r="748" spans="1:26" x14ac:dyDescent="0.25">
      <c r="A748">
        <v>1979848</v>
      </c>
      <c r="B748">
        <v>1</v>
      </c>
      <c r="C748" t="s">
        <v>76</v>
      </c>
      <c r="D748" t="s">
        <v>99</v>
      </c>
      <c r="E748" t="s">
        <v>171</v>
      </c>
      <c r="F748" t="s">
        <v>2360</v>
      </c>
      <c r="G748" t="s">
        <v>163</v>
      </c>
      <c r="H748" t="s">
        <v>47</v>
      </c>
      <c r="I748" t="s">
        <v>257</v>
      </c>
      <c r="J748" t="s">
        <v>130</v>
      </c>
      <c r="K748" t="s">
        <v>131</v>
      </c>
      <c r="L748" t="s">
        <v>2361</v>
      </c>
      <c r="M748" t="s">
        <v>2362</v>
      </c>
      <c r="N748">
        <v>1.1388888E-2</v>
      </c>
      <c r="O748">
        <v>13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0.14805599999999999</v>
      </c>
      <c r="V748">
        <v>0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1979849</v>
      </c>
      <c r="B749">
        <v>1</v>
      </c>
      <c r="C749" t="s">
        <v>76</v>
      </c>
      <c r="D749" t="s">
        <v>99</v>
      </c>
      <c r="E749" t="s">
        <v>171</v>
      </c>
      <c r="F749" t="s">
        <v>2363</v>
      </c>
      <c r="G749" t="s">
        <v>152</v>
      </c>
      <c r="H749" t="s">
        <v>47</v>
      </c>
      <c r="I749" t="s">
        <v>129</v>
      </c>
      <c r="J749" t="s">
        <v>130</v>
      </c>
      <c r="K749" t="s">
        <v>131</v>
      </c>
      <c r="L749" t="s">
        <v>2364</v>
      </c>
      <c r="M749" t="s">
        <v>2365</v>
      </c>
      <c r="N749">
        <v>0.32527777699999999</v>
      </c>
      <c r="O749">
        <v>30</v>
      </c>
      <c r="P749">
        <v>276</v>
      </c>
      <c r="Q749">
        <v>0</v>
      </c>
      <c r="R749">
        <v>0</v>
      </c>
      <c r="S749">
        <v>0</v>
      </c>
      <c r="T749">
        <v>0</v>
      </c>
      <c r="U749">
        <v>9.7583330000000004</v>
      </c>
      <c r="V749">
        <v>89.776666000000006</v>
      </c>
      <c r="W749">
        <v>0</v>
      </c>
      <c r="X749">
        <v>0</v>
      </c>
      <c r="Y749">
        <v>0</v>
      </c>
      <c r="Z749">
        <v>0</v>
      </c>
    </row>
    <row r="750" spans="1:26" x14ac:dyDescent="0.25">
      <c r="A750">
        <v>1979851</v>
      </c>
      <c r="B750">
        <v>1</v>
      </c>
      <c r="C750" t="s">
        <v>76</v>
      </c>
      <c r="D750" t="s">
        <v>90</v>
      </c>
      <c r="E750" t="s">
        <v>161</v>
      </c>
      <c r="F750" t="s">
        <v>2366</v>
      </c>
      <c r="G750" t="s">
        <v>242</v>
      </c>
      <c r="H750" t="s">
        <v>47</v>
      </c>
      <c r="I750" t="s">
        <v>129</v>
      </c>
      <c r="J750" t="s">
        <v>130</v>
      </c>
      <c r="K750" t="s">
        <v>131</v>
      </c>
      <c r="L750" t="s">
        <v>2367</v>
      </c>
      <c r="M750" t="s">
        <v>2368</v>
      </c>
      <c r="N750">
        <v>2.7341666660000001</v>
      </c>
      <c r="O750">
        <v>5</v>
      </c>
      <c r="P750">
        <v>39</v>
      </c>
      <c r="Q750">
        <v>0</v>
      </c>
      <c r="R750">
        <v>0</v>
      </c>
      <c r="S750">
        <v>0</v>
      </c>
      <c r="T750">
        <v>0</v>
      </c>
      <c r="U750">
        <v>13.670833</v>
      </c>
      <c r="V750">
        <v>106.63249999999999</v>
      </c>
      <c r="W750">
        <v>0</v>
      </c>
      <c r="X750">
        <v>0</v>
      </c>
      <c r="Y750">
        <v>0</v>
      </c>
      <c r="Z750">
        <v>0</v>
      </c>
    </row>
    <row r="751" spans="1:26" x14ac:dyDescent="0.25">
      <c r="A751">
        <v>1979852</v>
      </c>
      <c r="B751">
        <v>1</v>
      </c>
      <c r="C751" t="s">
        <v>77</v>
      </c>
      <c r="D751" t="s">
        <v>118</v>
      </c>
      <c r="E751" t="s">
        <v>166</v>
      </c>
      <c r="F751" t="s">
        <v>2369</v>
      </c>
      <c r="G751" t="s">
        <v>657</v>
      </c>
      <c r="H751" t="s">
        <v>46</v>
      </c>
      <c r="I751" t="s">
        <v>129</v>
      </c>
      <c r="J751" t="s">
        <v>130</v>
      </c>
      <c r="K751" t="s">
        <v>131</v>
      </c>
      <c r="L751" t="s">
        <v>2370</v>
      </c>
      <c r="M751" t="s">
        <v>2371</v>
      </c>
      <c r="N751">
        <v>2.3030555549999998</v>
      </c>
      <c r="O751">
        <v>0</v>
      </c>
      <c r="P751">
        <v>6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13.818333000000001</v>
      </c>
      <c r="W751">
        <v>0</v>
      </c>
      <c r="X751">
        <v>0</v>
      </c>
      <c r="Y751">
        <v>0</v>
      </c>
      <c r="Z751">
        <v>0</v>
      </c>
    </row>
    <row r="752" spans="1:26" x14ac:dyDescent="0.25">
      <c r="A752">
        <v>1979854</v>
      </c>
      <c r="B752">
        <v>1</v>
      </c>
      <c r="C752" t="s">
        <v>76</v>
      </c>
      <c r="D752" t="s">
        <v>102</v>
      </c>
      <c r="E752" t="s">
        <v>182</v>
      </c>
      <c r="F752" t="s">
        <v>2372</v>
      </c>
      <c r="G752" t="s">
        <v>144</v>
      </c>
      <c r="H752" t="s">
        <v>46</v>
      </c>
      <c r="I752" t="s">
        <v>129</v>
      </c>
      <c r="J752" t="s">
        <v>130</v>
      </c>
      <c r="K752" t="s">
        <v>131</v>
      </c>
      <c r="L752" t="s">
        <v>2373</v>
      </c>
      <c r="M752" t="s">
        <v>2374</v>
      </c>
      <c r="N752">
        <v>1.494722222</v>
      </c>
      <c r="O752">
        <v>0</v>
      </c>
      <c r="P752">
        <v>2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2.9894440000000002</v>
      </c>
      <c r="W752">
        <v>0</v>
      </c>
      <c r="X752">
        <v>0</v>
      </c>
      <c r="Y752">
        <v>0</v>
      </c>
      <c r="Z752">
        <v>0</v>
      </c>
    </row>
    <row r="753" spans="1:26" x14ac:dyDescent="0.25">
      <c r="A753">
        <v>1979853</v>
      </c>
      <c r="B753">
        <v>1</v>
      </c>
      <c r="C753" t="s">
        <v>76</v>
      </c>
      <c r="D753" t="s">
        <v>86</v>
      </c>
      <c r="E753" t="s">
        <v>134</v>
      </c>
      <c r="F753" t="s">
        <v>2375</v>
      </c>
      <c r="G753" t="s">
        <v>140</v>
      </c>
      <c r="H753" t="s">
        <v>46</v>
      </c>
      <c r="I753" t="s">
        <v>129</v>
      </c>
      <c r="J753" t="s">
        <v>130</v>
      </c>
      <c r="K753" t="s">
        <v>131</v>
      </c>
      <c r="L753" t="s">
        <v>2376</v>
      </c>
      <c r="M753" t="s">
        <v>2377</v>
      </c>
      <c r="N753">
        <v>4.5830555549999996</v>
      </c>
      <c r="O753">
        <v>0</v>
      </c>
      <c r="P753">
        <v>4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18.332222000000002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1979855</v>
      </c>
      <c r="B754">
        <v>1</v>
      </c>
      <c r="C754" t="s">
        <v>77</v>
      </c>
      <c r="D754" t="s">
        <v>123</v>
      </c>
      <c r="E754" t="s">
        <v>161</v>
      </c>
      <c r="F754" t="s">
        <v>2378</v>
      </c>
      <c r="G754" t="s">
        <v>341</v>
      </c>
      <c r="H754" t="s">
        <v>47</v>
      </c>
      <c r="I754" t="s">
        <v>129</v>
      </c>
      <c r="J754" t="s">
        <v>130</v>
      </c>
      <c r="K754" t="s">
        <v>131</v>
      </c>
      <c r="L754" t="s">
        <v>2379</v>
      </c>
      <c r="M754" t="s">
        <v>2380</v>
      </c>
      <c r="N754">
        <v>1.7619444440000001</v>
      </c>
      <c r="O754">
        <v>0</v>
      </c>
      <c r="P754">
        <v>4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7.0477780000000001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1979860</v>
      </c>
      <c r="B755">
        <v>1</v>
      </c>
      <c r="C755" t="s">
        <v>76</v>
      </c>
      <c r="D755" t="s">
        <v>99</v>
      </c>
      <c r="E755" t="s">
        <v>171</v>
      </c>
      <c r="F755" t="s">
        <v>2381</v>
      </c>
      <c r="G755" t="s">
        <v>163</v>
      </c>
      <c r="H755" t="s">
        <v>47</v>
      </c>
      <c r="I755" t="s">
        <v>129</v>
      </c>
      <c r="J755" t="s">
        <v>130</v>
      </c>
      <c r="K755" t="s">
        <v>131</v>
      </c>
      <c r="L755" t="s">
        <v>2382</v>
      </c>
      <c r="M755" t="s">
        <v>2383</v>
      </c>
      <c r="N755">
        <v>1.0891666659999999</v>
      </c>
      <c r="O755">
        <v>39</v>
      </c>
      <c r="P755">
        <v>20</v>
      </c>
      <c r="Q755">
        <v>0</v>
      </c>
      <c r="R755">
        <v>0</v>
      </c>
      <c r="S755">
        <v>0</v>
      </c>
      <c r="T755">
        <v>0</v>
      </c>
      <c r="U755">
        <v>42.477499999999999</v>
      </c>
      <c r="V755">
        <v>21.783332999999999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1979856</v>
      </c>
      <c r="B756">
        <v>1</v>
      </c>
      <c r="C756" t="s">
        <v>77</v>
      </c>
      <c r="D756" t="s">
        <v>123</v>
      </c>
      <c r="E756" t="s">
        <v>161</v>
      </c>
      <c r="F756" t="s">
        <v>2384</v>
      </c>
      <c r="G756" t="s">
        <v>163</v>
      </c>
      <c r="H756" t="s">
        <v>47</v>
      </c>
      <c r="I756" t="s">
        <v>257</v>
      </c>
      <c r="J756" t="s">
        <v>130</v>
      </c>
      <c r="K756" t="s">
        <v>131</v>
      </c>
      <c r="L756" t="s">
        <v>2385</v>
      </c>
      <c r="M756" t="s">
        <v>2386</v>
      </c>
      <c r="N756">
        <v>6.6666659999999999E-3</v>
      </c>
      <c r="O756">
        <v>17</v>
      </c>
      <c r="P756">
        <v>450</v>
      </c>
      <c r="Q756">
        <v>0</v>
      </c>
      <c r="R756">
        <v>0</v>
      </c>
      <c r="S756">
        <v>0</v>
      </c>
      <c r="T756">
        <v>0</v>
      </c>
      <c r="U756">
        <v>0.113333</v>
      </c>
      <c r="V756">
        <v>3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1979859</v>
      </c>
      <c r="B757">
        <v>1</v>
      </c>
      <c r="C757" t="s">
        <v>76</v>
      </c>
      <c r="D757" t="s">
        <v>102</v>
      </c>
      <c r="E757" t="s">
        <v>182</v>
      </c>
      <c r="F757" t="s">
        <v>2387</v>
      </c>
      <c r="G757" t="s">
        <v>250</v>
      </c>
      <c r="H757" t="s">
        <v>46</v>
      </c>
      <c r="I757" t="s">
        <v>129</v>
      </c>
      <c r="J757" t="s">
        <v>130</v>
      </c>
      <c r="K757" t="s">
        <v>131</v>
      </c>
      <c r="L757" t="s">
        <v>2388</v>
      </c>
      <c r="M757" t="s">
        <v>2389</v>
      </c>
      <c r="N757">
        <v>1.1911111109999999</v>
      </c>
      <c r="O757">
        <v>0</v>
      </c>
      <c r="P757">
        <v>1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1.191111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1979857</v>
      </c>
      <c r="B758">
        <v>1</v>
      </c>
      <c r="C758" t="s">
        <v>76</v>
      </c>
      <c r="D758" t="s">
        <v>89</v>
      </c>
      <c r="E758" t="s">
        <v>171</v>
      </c>
      <c r="F758" t="s">
        <v>2390</v>
      </c>
      <c r="G758" t="s">
        <v>163</v>
      </c>
      <c r="H758" t="s">
        <v>47</v>
      </c>
      <c r="I758" t="s">
        <v>129</v>
      </c>
      <c r="J758" t="s">
        <v>130</v>
      </c>
      <c r="K758" t="s">
        <v>131</v>
      </c>
      <c r="L758" t="s">
        <v>2391</v>
      </c>
      <c r="M758" t="s">
        <v>2392</v>
      </c>
      <c r="N758">
        <v>0.86694444400000004</v>
      </c>
      <c r="O758">
        <v>49</v>
      </c>
      <c r="P758">
        <v>2</v>
      </c>
      <c r="Q758">
        <v>0</v>
      </c>
      <c r="R758">
        <v>0</v>
      </c>
      <c r="S758">
        <v>0</v>
      </c>
      <c r="T758">
        <v>0</v>
      </c>
      <c r="U758">
        <v>42.480277999999998</v>
      </c>
      <c r="V758">
        <v>1.733889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1979862</v>
      </c>
      <c r="B759">
        <v>1</v>
      </c>
      <c r="C759" t="s">
        <v>77</v>
      </c>
      <c r="D759" t="s">
        <v>109</v>
      </c>
      <c r="E759" t="s">
        <v>134</v>
      </c>
      <c r="F759" t="s">
        <v>2393</v>
      </c>
      <c r="G759" t="s">
        <v>136</v>
      </c>
      <c r="H759" t="s">
        <v>46</v>
      </c>
      <c r="I759" t="s">
        <v>129</v>
      </c>
      <c r="J759" t="s">
        <v>130</v>
      </c>
      <c r="K759" t="s">
        <v>131</v>
      </c>
      <c r="L759" t="s">
        <v>2394</v>
      </c>
      <c r="M759" t="s">
        <v>2395</v>
      </c>
      <c r="N759">
        <v>2.869444444</v>
      </c>
      <c r="O759">
        <v>0</v>
      </c>
      <c r="P759">
        <v>1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2.8694440000000001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1979861</v>
      </c>
      <c r="B760">
        <v>1</v>
      </c>
      <c r="C760" t="s">
        <v>77</v>
      </c>
      <c r="D760" t="s">
        <v>114</v>
      </c>
      <c r="E760" t="s">
        <v>161</v>
      </c>
      <c r="F760" t="s">
        <v>2396</v>
      </c>
      <c r="G760" t="s">
        <v>163</v>
      </c>
      <c r="H760" t="s">
        <v>47</v>
      </c>
      <c r="I760" t="s">
        <v>129</v>
      </c>
      <c r="J760" t="s">
        <v>130</v>
      </c>
      <c r="K760" t="s">
        <v>131</v>
      </c>
      <c r="L760" t="s">
        <v>2397</v>
      </c>
      <c r="M760" t="s">
        <v>2398</v>
      </c>
      <c r="N760">
        <v>0.77361111100000002</v>
      </c>
      <c r="O760">
        <v>25</v>
      </c>
      <c r="P760">
        <v>55</v>
      </c>
      <c r="Q760">
        <v>0</v>
      </c>
      <c r="R760">
        <v>0</v>
      </c>
      <c r="S760">
        <v>0</v>
      </c>
      <c r="T760">
        <v>0</v>
      </c>
      <c r="U760">
        <v>19.340278000000001</v>
      </c>
      <c r="V760">
        <v>42.548611000000001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1979873</v>
      </c>
      <c r="B761">
        <v>1</v>
      </c>
      <c r="C761" t="s">
        <v>77</v>
      </c>
      <c r="D761" t="s">
        <v>124</v>
      </c>
      <c r="E761" t="s">
        <v>186</v>
      </c>
      <c r="F761" t="s">
        <v>2399</v>
      </c>
      <c r="G761" t="s">
        <v>179</v>
      </c>
      <c r="H761" t="s">
        <v>47</v>
      </c>
      <c r="I761" t="s">
        <v>129</v>
      </c>
      <c r="J761" t="s">
        <v>130</v>
      </c>
      <c r="K761" t="s">
        <v>154</v>
      </c>
      <c r="L761" t="s">
        <v>2400</v>
      </c>
      <c r="M761" t="s">
        <v>2401</v>
      </c>
      <c r="N761">
        <v>9.2441666659999999</v>
      </c>
      <c r="O761">
        <v>20</v>
      </c>
      <c r="P761">
        <v>298</v>
      </c>
      <c r="Q761">
        <v>0</v>
      </c>
      <c r="R761">
        <v>0</v>
      </c>
      <c r="S761">
        <v>0</v>
      </c>
      <c r="T761">
        <v>0</v>
      </c>
      <c r="U761">
        <v>184.88333299999999</v>
      </c>
      <c r="V761">
        <v>2754.7616659999999</v>
      </c>
      <c r="W761">
        <v>0</v>
      </c>
      <c r="X761">
        <v>0</v>
      </c>
      <c r="Y761">
        <v>0</v>
      </c>
      <c r="Z761">
        <v>0</v>
      </c>
    </row>
    <row r="762" spans="1:26" x14ac:dyDescent="0.25">
      <c r="A762">
        <v>1979865</v>
      </c>
      <c r="B762">
        <v>1</v>
      </c>
      <c r="C762" t="s">
        <v>77</v>
      </c>
      <c r="D762" t="s">
        <v>113</v>
      </c>
      <c r="E762" t="s">
        <v>186</v>
      </c>
      <c r="F762" t="s">
        <v>2402</v>
      </c>
      <c r="G762" t="s">
        <v>163</v>
      </c>
      <c r="H762" t="s">
        <v>47</v>
      </c>
      <c r="I762" t="s">
        <v>257</v>
      </c>
      <c r="J762" t="s">
        <v>130</v>
      </c>
      <c r="K762" t="s">
        <v>131</v>
      </c>
      <c r="L762" t="s">
        <v>2403</v>
      </c>
      <c r="M762" t="s">
        <v>2404</v>
      </c>
      <c r="N762">
        <v>6.6666659999999999E-3</v>
      </c>
      <c r="O762">
        <v>0</v>
      </c>
      <c r="P762">
        <v>0</v>
      </c>
      <c r="Q762">
        <v>1</v>
      </c>
      <c r="R762">
        <v>0</v>
      </c>
      <c r="S762">
        <v>18</v>
      </c>
      <c r="T762">
        <v>317</v>
      </c>
      <c r="U762">
        <v>0</v>
      </c>
      <c r="V762">
        <v>0</v>
      </c>
      <c r="W762">
        <v>6.6670000000000002E-3</v>
      </c>
      <c r="X762">
        <v>0</v>
      </c>
      <c r="Y762">
        <v>0.12</v>
      </c>
      <c r="Z762">
        <v>2.1133329999999999</v>
      </c>
    </row>
    <row r="763" spans="1:26" x14ac:dyDescent="0.25">
      <c r="A763">
        <v>1979866</v>
      </c>
      <c r="B763">
        <v>1</v>
      </c>
      <c r="C763" t="s">
        <v>76</v>
      </c>
      <c r="D763" t="s">
        <v>105</v>
      </c>
      <c r="E763" t="s">
        <v>134</v>
      </c>
      <c r="F763" t="s">
        <v>2405</v>
      </c>
      <c r="G763" t="s">
        <v>136</v>
      </c>
      <c r="H763" t="s">
        <v>46</v>
      </c>
      <c r="I763" t="s">
        <v>129</v>
      </c>
      <c r="J763" t="s">
        <v>130</v>
      </c>
      <c r="K763" t="s">
        <v>131</v>
      </c>
      <c r="L763" t="s">
        <v>2406</v>
      </c>
      <c r="M763" t="s">
        <v>2407</v>
      </c>
      <c r="N763">
        <v>1.8911111110000001</v>
      </c>
      <c r="O763">
        <v>0</v>
      </c>
      <c r="P763">
        <v>0</v>
      </c>
      <c r="Q763">
        <v>0</v>
      </c>
      <c r="R763">
        <v>7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13.237778</v>
      </c>
      <c r="Y763">
        <v>0</v>
      </c>
      <c r="Z763">
        <v>0</v>
      </c>
    </row>
    <row r="764" spans="1:26" x14ac:dyDescent="0.25">
      <c r="A764">
        <v>1979869</v>
      </c>
      <c r="B764">
        <v>1</v>
      </c>
      <c r="C764" t="s">
        <v>76</v>
      </c>
      <c r="D764" t="s">
        <v>99</v>
      </c>
      <c r="E764" t="s">
        <v>166</v>
      </c>
      <c r="F764" t="s">
        <v>2408</v>
      </c>
      <c r="G764" t="s">
        <v>246</v>
      </c>
      <c r="H764" t="s">
        <v>46</v>
      </c>
      <c r="I764" t="s">
        <v>129</v>
      </c>
      <c r="J764" t="s">
        <v>130</v>
      </c>
      <c r="K764" t="s">
        <v>131</v>
      </c>
      <c r="L764" t="s">
        <v>2409</v>
      </c>
      <c r="M764" t="s">
        <v>2410</v>
      </c>
      <c r="N764">
        <v>1.2413888879999999</v>
      </c>
      <c r="O764">
        <v>0</v>
      </c>
      <c r="P764">
        <v>51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63.310833000000002</v>
      </c>
      <c r="W764">
        <v>0</v>
      </c>
      <c r="X764">
        <v>0</v>
      </c>
      <c r="Y764">
        <v>0</v>
      </c>
      <c r="Z764">
        <v>0</v>
      </c>
    </row>
    <row r="765" spans="1:26" x14ac:dyDescent="0.25">
      <c r="A765">
        <v>1979867</v>
      </c>
      <c r="B765">
        <v>1</v>
      </c>
      <c r="C765" t="s">
        <v>77</v>
      </c>
      <c r="D765" t="s">
        <v>123</v>
      </c>
      <c r="E765" t="s">
        <v>134</v>
      </c>
      <c r="F765" t="s">
        <v>2411</v>
      </c>
      <c r="G765" t="s">
        <v>136</v>
      </c>
      <c r="H765" t="s">
        <v>46</v>
      </c>
      <c r="I765" t="s">
        <v>129</v>
      </c>
      <c r="J765" t="s">
        <v>130</v>
      </c>
      <c r="K765" t="s">
        <v>131</v>
      </c>
      <c r="L765" t="s">
        <v>2412</v>
      </c>
      <c r="M765" t="s">
        <v>2413</v>
      </c>
      <c r="N765">
        <v>3.5527777770000002</v>
      </c>
      <c r="O765">
        <v>0</v>
      </c>
      <c r="P765">
        <v>4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14.211111000000001</v>
      </c>
      <c r="W765">
        <v>0</v>
      </c>
      <c r="X765">
        <v>0</v>
      </c>
      <c r="Y765">
        <v>0</v>
      </c>
      <c r="Z765">
        <v>0</v>
      </c>
    </row>
    <row r="766" spans="1:26" x14ac:dyDescent="0.25">
      <c r="A766">
        <v>1979868</v>
      </c>
      <c r="B766">
        <v>1</v>
      </c>
      <c r="C766" t="s">
        <v>76</v>
      </c>
      <c r="D766" t="s">
        <v>80</v>
      </c>
      <c r="E766" t="s">
        <v>134</v>
      </c>
      <c r="F766" t="s">
        <v>2414</v>
      </c>
      <c r="G766" t="s">
        <v>140</v>
      </c>
      <c r="H766" t="s">
        <v>46</v>
      </c>
      <c r="I766" t="s">
        <v>129</v>
      </c>
      <c r="J766" t="s">
        <v>130</v>
      </c>
      <c r="K766" t="s">
        <v>131</v>
      </c>
      <c r="L766" t="s">
        <v>2415</v>
      </c>
      <c r="M766" t="s">
        <v>2416</v>
      </c>
      <c r="N766">
        <v>8.1533333330000008</v>
      </c>
      <c r="O766">
        <v>0</v>
      </c>
      <c r="P766">
        <v>1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8.1533329999999999</v>
      </c>
      <c r="W766">
        <v>0</v>
      </c>
      <c r="X766">
        <v>0</v>
      </c>
      <c r="Y766">
        <v>0</v>
      </c>
      <c r="Z766">
        <v>0</v>
      </c>
    </row>
    <row r="767" spans="1:26" x14ac:dyDescent="0.25">
      <c r="A767">
        <v>1979895</v>
      </c>
      <c r="B767">
        <v>1</v>
      </c>
      <c r="C767" t="s">
        <v>76</v>
      </c>
      <c r="D767" t="s">
        <v>100</v>
      </c>
      <c r="E767" t="s">
        <v>182</v>
      </c>
      <c r="F767" t="s">
        <v>2216</v>
      </c>
      <c r="G767" t="s">
        <v>144</v>
      </c>
      <c r="H767" t="s">
        <v>46</v>
      </c>
      <c r="I767" t="s">
        <v>129</v>
      </c>
      <c r="J767" t="s">
        <v>130</v>
      </c>
      <c r="K767" t="s">
        <v>131</v>
      </c>
      <c r="L767" t="s">
        <v>2417</v>
      </c>
      <c r="M767" t="s">
        <v>2418</v>
      </c>
      <c r="N767">
        <v>1.905</v>
      </c>
      <c r="O767">
        <v>0</v>
      </c>
      <c r="P767">
        <v>101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192.405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1979870</v>
      </c>
      <c r="B768">
        <v>1</v>
      </c>
      <c r="C768" t="s">
        <v>77</v>
      </c>
      <c r="D768" t="s">
        <v>115</v>
      </c>
      <c r="E768" t="s">
        <v>182</v>
      </c>
      <c r="F768" t="s">
        <v>2419</v>
      </c>
      <c r="G768" t="s">
        <v>812</v>
      </c>
      <c r="H768" t="s">
        <v>46</v>
      </c>
      <c r="I768" t="s">
        <v>129</v>
      </c>
      <c r="J768" t="s">
        <v>130</v>
      </c>
      <c r="K768" t="s">
        <v>131</v>
      </c>
      <c r="L768" t="s">
        <v>2420</v>
      </c>
      <c r="M768" t="s">
        <v>2421</v>
      </c>
      <c r="N768">
        <v>1.815555555</v>
      </c>
      <c r="O768">
        <v>0</v>
      </c>
      <c r="P768">
        <v>0</v>
      </c>
      <c r="Q768">
        <v>0</v>
      </c>
      <c r="R768">
        <v>7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12.708888999999999</v>
      </c>
      <c r="Y768">
        <v>0</v>
      </c>
      <c r="Z768">
        <v>0</v>
      </c>
    </row>
    <row r="769" spans="1:26" x14ac:dyDescent="0.25">
      <c r="A769">
        <v>1979871</v>
      </c>
      <c r="B769">
        <v>1</v>
      </c>
      <c r="C769" t="s">
        <v>76</v>
      </c>
      <c r="D769" t="s">
        <v>89</v>
      </c>
      <c r="E769" t="s">
        <v>182</v>
      </c>
      <c r="F769" t="s">
        <v>2422</v>
      </c>
      <c r="G769" t="s">
        <v>294</v>
      </c>
      <c r="H769" t="s">
        <v>46</v>
      </c>
      <c r="I769" t="s">
        <v>129</v>
      </c>
      <c r="J769" t="s">
        <v>130</v>
      </c>
      <c r="K769" t="s">
        <v>131</v>
      </c>
      <c r="L769" t="s">
        <v>2392</v>
      </c>
      <c r="M769" t="s">
        <v>2423</v>
      </c>
      <c r="N769">
        <v>2.3972222219999999</v>
      </c>
      <c r="O769">
        <v>0</v>
      </c>
      <c r="P769">
        <v>82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196.57222200000001</v>
      </c>
      <c r="W769">
        <v>0</v>
      </c>
      <c r="X769">
        <v>0</v>
      </c>
      <c r="Y769">
        <v>0</v>
      </c>
      <c r="Z769">
        <v>0</v>
      </c>
    </row>
    <row r="770" spans="1:26" x14ac:dyDescent="0.25">
      <c r="A770">
        <v>1979872</v>
      </c>
      <c r="B770">
        <v>1</v>
      </c>
      <c r="C770" t="s">
        <v>76</v>
      </c>
      <c r="D770" t="s">
        <v>101</v>
      </c>
      <c r="E770" t="s">
        <v>182</v>
      </c>
      <c r="F770" t="s">
        <v>430</v>
      </c>
      <c r="G770" t="s">
        <v>503</v>
      </c>
      <c r="H770" t="s">
        <v>46</v>
      </c>
      <c r="I770" t="s">
        <v>129</v>
      </c>
      <c r="J770" t="s">
        <v>130</v>
      </c>
      <c r="K770" t="s">
        <v>131</v>
      </c>
      <c r="L770" t="s">
        <v>2392</v>
      </c>
      <c r="M770" t="s">
        <v>2424</v>
      </c>
      <c r="N770">
        <v>2.9866666660000001</v>
      </c>
      <c r="O770">
        <v>0</v>
      </c>
      <c r="P770">
        <v>15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44.8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1979875</v>
      </c>
      <c r="B771">
        <v>1</v>
      </c>
      <c r="C771" t="s">
        <v>77</v>
      </c>
      <c r="D771" t="s">
        <v>123</v>
      </c>
      <c r="E771" t="s">
        <v>161</v>
      </c>
      <c r="F771" t="s">
        <v>2425</v>
      </c>
      <c r="G771" t="s">
        <v>341</v>
      </c>
      <c r="H771" t="s">
        <v>47</v>
      </c>
      <c r="I771" t="s">
        <v>129</v>
      </c>
      <c r="J771" t="s">
        <v>130</v>
      </c>
      <c r="K771" t="s">
        <v>131</v>
      </c>
      <c r="L771" t="s">
        <v>2426</v>
      </c>
      <c r="M771" t="s">
        <v>2427</v>
      </c>
      <c r="N771">
        <v>6.1166666660000004</v>
      </c>
      <c r="O771">
        <v>0</v>
      </c>
      <c r="P771">
        <v>14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85.633332999999993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1979874</v>
      </c>
      <c r="B772">
        <v>1</v>
      </c>
      <c r="C772" t="s">
        <v>76</v>
      </c>
      <c r="D772" t="s">
        <v>92</v>
      </c>
      <c r="E772" t="s">
        <v>134</v>
      </c>
      <c r="F772" t="s">
        <v>2428</v>
      </c>
      <c r="G772" t="s">
        <v>136</v>
      </c>
      <c r="H772" t="s">
        <v>46</v>
      </c>
      <c r="I772" t="s">
        <v>129</v>
      </c>
      <c r="J772" t="s">
        <v>130</v>
      </c>
      <c r="K772" t="s">
        <v>131</v>
      </c>
      <c r="L772" t="s">
        <v>2429</v>
      </c>
      <c r="M772" t="s">
        <v>2430</v>
      </c>
      <c r="N772">
        <v>1.2375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1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1.2375</v>
      </c>
    </row>
    <row r="773" spans="1:26" x14ac:dyDescent="0.25">
      <c r="A773">
        <v>1979887</v>
      </c>
      <c r="B773">
        <v>1</v>
      </c>
      <c r="C773" t="s">
        <v>76</v>
      </c>
      <c r="D773" t="s">
        <v>79</v>
      </c>
      <c r="E773" t="s">
        <v>126</v>
      </c>
      <c r="F773" t="s">
        <v>2431</v>
      </c>
      <c r="G773" t="s">
        <v>503</v>
      </c>
      <c r="H773" t="s">
        <v>46</v>
      </c>
      <c r="I773" t="s">
        <v>129</v>
      </c>
      <c r="J773" t="s">
        <v>130</v>
      </c>
      <c r="K773" t="s">
        <v>131</v>
      </c>
      <c r="L773" t="s">
        <v>2432</v>
      </c>
      <c r="M773" t="s">
        <v>2433</v>
      </c>
      <c r="N773">
        <v>9.7966666660000001</v>
      </c>
      <c r="O773">
        <v>0</v>
      </c>
      <c r="P773">
        <v>7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68.576667</v>
      </c>
      <c r="W773">
        <v>0</v>
      </c>
      <c r="X773">
        <v>0</v>
      </c>
      <c r="Y773">
        <v>0</v>
      </c>
      <c r="Z773">
        <v>0</v>
      </c>
    </row>
    <row r="774" spans="1:26" x14ac:dyDescent="0.25">
      <c r="A774">
        <v>1979899</v>
      </c>
      <c r="B774">
        <v>1</v>
      </c>
      <c r="C774" t="s">
        <v>77</v>
      </c>
      <c r="D774" t="s">
        <v>117</v>
      </c>
      <c r="E774" t="s">
        <v>182</v>
      </c>
      <c r="F774" t="s">
        <v>2434</v>
      </c>
      <c r="G774" t="s">
        <v>144</v>
      </c>
      <c r="H774" t="s">
        <v>46</v>
      </c>
      <c r="I774" t="s">
        <v>129</v>
      </c>
      <c r="J774" t="s">
        <v>130</v>
      </c>
      <c r="K774" t="s">
        <v>131</v>
      </c>
      <c r="L774" t="s">
        <v>2435</v>
      </c>
      <c r="M774" t="s">
        <v>2436</v>
      </c>
      <c r="N774">
        <v>1.8788888880000001</v>
      </c>
      <c r="O774">
        <v>0</v>
      </c>
      <c r="P774">
        <v>0</v>
      </c>
      <c r="Q774">
        <v>0</v>
      </c>
      <c r="R774">
        <v>16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30.062221999999998</v>
      </c>
      <c r="Y774">
        <v>0</v>
      </c>
      <c r="Z774">
        <v>0</v>
      </c>
    </row>
    <row r="775" spans="1:26" x14ac:dyDescent="0.25">
      <c r="A775">
        <v>1979893</v>
      </c>
      <c r="B775">
        <v>1</v>
      </c>
      <c r="C775" t="s">
        <v>76</v>
      </c>
      <c r="D775" t="s">
        <v>106</v>
      </c>
      <c r="E775" t="s">
        <v>161</v>
      </c>
      <c r="F775" t="s">
        <v>2437</v>
      </c>
      <c r="G775" t="s">
        <v>168</v>
      </c>
      <c r="H775" t="s">
        <v>47</v>
      </c>
      <c r="I775" t="s">
        <v>129</v>
      </c>
      <c r="J775" t="s">
        <v>130</v>
      </c>
      <c r="K775" t="s">
        <v>154</v>
      </c>
      <c r="L775" t="s">
        <v>2438</v>
      </c>
      <c r="M775" t="s">
        <v>2439</v>
      </c>
      <c r="N775">
        <v>3.784444444</v>
      </c>
      <c r="O775">
        <v>0</v>
      </c>
      <c r="P775">
        <v>3792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14350.613332000001</v>
      </c>
      <c r="W775">
        <v>0</v>
      </c>
      <c r="X775">
        <v>0</v>
      </c>
      <c r="Y775">
        <v>0</v>
      </c>
      <c r="Z775">
        <v>0</v>
      </c>
    </row>
    <row r="776" spans="1:26" x14ac:dyDescent="0.25">
      <c r="A776">
        <v>1979877</v>
      </c>
      <c r="B776">
        <v>1</v>
      </c>
      <c r="C776" t="s">
        <v>77</v>
      </c>
      <c r="D776" t="s">
        <v>108</v>
      </c>
      <c r="E776" t="s">
        <v>182</v>
      </c>
      <c r="F776" t="s">
        <v>2440</v>
      </c>
      <c r="G776" t="s">
        <v>168</v>
      </c>
      <c r="H776" t="s">
        <v>46</v>
      </c>
      <c r="I776" t="s">
        <v>129</v>
      </c>
      <c r="J776" t="s">
        <v>130</v>
      </c>
      <c r="K776" t="s">
        <v>154</v>
      </c>
      <c r="L776" t="s">
        <v>2441</v>
      </c>
      <c r="M776" t="s">
        <v>2442</v>
      </c>
      <c r="N776">
        <v>9.0490536109999997</v>
      </c>
      <c r="O776">
        <v>0</v>
      </c>
      <c r="P776">
        <v>47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425.30552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1979878</v>
      </c>
      <c r="B777">
        <v>1</v>
      </c>
      <c r="C777" t="s">
        <v>77</v>
      </c>
      <c r="D777" t="s">
        <v>124</v>
      </c>
      <c r="E777" t="s">
        <v>182</v>
      </c>
      <c r="F777" t="s">
        <v>2443</v>
      </c>
      <c r="G777" t="s">
        <v>168</v>
      </c>
      <c r="H777" t="s">
        <v>46</v>
      </c>
      <c r="I777" t="s">
        <v>129</v>
      </c>
      <c r="J777" t="s">
        <v>130</v>
      </c>
      <c r="K777" t="s">
        <v>154</v>
      </c>
      <c r="L777" t="s">
        <v>2444</v>
      </c>
      <c r="M777" t="s">
        <v>2445</v>
      </c>
      <c r="N777">
        <v>7.1112472220000003</v>
      </c>
      <c r="O777">
        <v>0</v>
      </c>
      <c r="P777">
        <v>4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28.444989</v>
      </c>
      <c r="W777">
        <v>0</v>
      </c>
      <c r="X777">
        <v>0</v>
      </c>
      <c r="Y777">
        <v>0</v>
      </c>
      <c r="Z777">
        <v>0</v>
      </c>
    </row>
    <row r="778" spans="1:26" x14ac:dyDescent="0.25">
      <c r="A778">
        <v>1979879</v>
      </c>
      <c r="B778">
        <v>1</v>
      </c>
      <c r="C778" t="s">
        <v>76</v>
      </c>
      <c r="D778" t="s">
        <v>79</v>
      </c>
      <c r="E778" t="s">
        <v>182</v>
      </c>
      <c r="F778" t="s">
        <v>2446</v>
      </c>
      <c r="G778" t="s">
        <v>168</v>
      </c>
      <c r="H778" t="s">
        <v>46</v>
      </c>
      <c r="I778" t="s">
        <v>129</v>
      </c>
      <c r="J778" t="s">
        <v>130</v>
      </c>
      <c r="K778" t="s">
        <v>154</v>
      </c>
      <c r="L778" t="s">
        <v>2447</v>
      </c>
      <c r="M778" t="s">
        <v>2448</v>
      </c>
      <c r="N778">
        <v>8.0708897220000004</v>
      </c>
      <c r="O778">
        <v>0</v>
      </c>
      <c r="P778">
        <v>23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185.63046399999999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1979880</v>
      </c>
      <c r="B779">
        <v>1</v>
      </c>
      <c r="C779" t="s">
        <v>77</v>
      </c>
      <c r="D779" t="s">
        <v>116</v>
      </c>
      <c r="E779" t="s">
        <v>186</v>
      </c>
      <c r="F779" t="s">
        <v>2449</v>
      </c>
      <c r="G779" t="s">
        <v>163</v>
      </c>
      <c r="H779" t="s">
        <v>47</v>
      </c>
      <c r="I779" t="s">
        <v>129</v>
      </c>
      <c r="J779" t="s">
        <v>130</v>
      </c>
      <c r="K779" t="s">
        <v>131</v>
      </c>
      <c r="L779" t="s">
        <v>2450</v>
      </c>
      <c r="M779" t="s">
        <v>2451</v>
      </c>
      <c r="N779">
        <v>0.76527777699999999</v>
      </c>
      <c r="O779">
        <v>3</v>
      </c>
      <c r="P779">
        <v>1249</v>
      </c>
      <c r="Q779">
        <v>0</v>
      </c>
      <c r="R779">
        <v>0</v>
      </c>
      <c r="S779">
        <v>0</v>
      </c>
      <c r="T779">
        <v>0</v>
      </c>
      <c r="U779">
        <v>2.295833</v>
      </c>
      <c r="V779">
        <v>955.83194300000002</v>
      </c>
      <c r="W779">
        <v>0</v>
      </c>
      <c r="X779">
        <v>0</v>
      </c>
      <c r="Y779">
        <v>0</v>
      </c>
      <c r="Z779">
        <v>0</v>
      </c>
    </row>
    <row r="780" spans="1:26" x14ac:dyDescent="0.25">
      <c r="A780">
        <v>1979881</v>
      </c>
      <c r="B780">
        <v>1</v>
      </c>
      <c r="C780" t="s">
        <v>76</v>
      </c>
      <c r="D780" t="s">
        <v>79</v>
      </c>
      <c r="E780" t="s">
        <v>182</v>
      </c>
      <c r="F780" t="s">
        <v>2452</v>
      </c>
      <c r="G780" t="s">
        <v>168</v>
      </c>
      <c r="H780" t="s">
        <v>46</v>
      </c>
      <c r="I780" t="s">
        <v>129</v>
      </c>
      <c r="J780" t="s">
        <v>130</v>
      </c>
      <c r="K780" t="s">
        <v>154</v>
      </c>
      <c r="L780" t="s">
        <v>2453</v>
      </c>
      <c r="M780" t="s">
        <v>2454</v>
      </c>
      <c r="N780">
        <v>8.0655138879999999</v>
      </c>
      <c r="O780">
        <v>0</v>
      </c>
      <c r="P780">
        <v>33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266.16195800000003</v>
      </c>
      <c r="W780">
        <v>0</v>
      </c>
      <c r="X780">
        <v>0</v>
      </c>
      <c r="Y780">
        <v>0</v>
      </c>
      <c r="Z780">
        <v>0</v>
      </c>
    </row>
    <row r="781" spans="1:26" x14ac:dyDescent="0.25">
      <c r="A781">
        <v>1979885</v>
      </c>
      <c r="B781">
        <v>1</v>
      </c>
      <c r="C781" t="s">
        <v>76</v>
      </c>
      <c r="D781" t="s">
        <v>104</v>
      </c>
      <c r="E781" t="s">
        <v>182</v>
      </c>
      <c r="F781" t="s">
        <v>2455</v>
      </c>
      <c r="G781" t="s">
        <v>144</v>
      </c>
      <c r="H781" t="s">
        <v>46</v>
      </c>
      <c r="I781" t="s">
        <v>129</v>
      </c>
      <c r="J781" t="s">
        <v>130</v>
      </c>
      <c r="K781" t="s">
        <v>131</v>
      </c>
      <c r="L781" t="s">
        <v>2456</v>
      </c>
      <c r="M781" t="s">
        <v>2457</v>
      </c>
      <c r="N781">
        <v>1.969166666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26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51.198332999999998</v>
      </c>
    </row>
    <row r="782" spans="1:26" x14ac:dyDescent="0.25">
      <c r="A782">
        <v>1979883</v>
      </c>
      <c r="B782">
        <v>1</v>
      </c>
      <c r="C782" t="s">
        <v>77</v>
      </c>
      <c r="D782" t="s">
        <v>121</v>
      </c>
      <c r="E782" t="s">
        <v>186</v>
      </c>
      <c r="F782" t="s">
        <v>1650</v>
      </c>
      <c r="G782" t="s">
        <v>179</v>
      </c>
      <c r="H782" t="s">
        <v>47</v>
      </c>
      <c r="I782" t="s">
        <v>129</v>
      </c>
      <c r="J782" t="s">
        <v>130</v>
      </c>
      <c r="K782" t="s">
        <v>154</v>
      </c>
      <c r="L782" t="s">
        <v>2458</v>
      </c>
      <c r="M782" t="s">
        <v>2459</v>
      </c>
      <c r="N782">
        <v>7.9015683330000002</v>
      </c>
      <c r="O782">
        <v>0</v>
      </c>
      <c r="P782">
        <v>0</v>
      </c>
      <c r="Q782">
        <v>1</v>
      </c>
      <c r="R782">
        <v>182</v>
      </c>
      <c r="S782">
        <v>2</v>
      </c>
      <c r="T782">
        <v>156</v>
      </c>
      <c r="U782">
        <v>0</v>
      </c>
      <c r="V782">
        <v>0</v>
      </c>
      <c r="W782">
        <v>7.9015680000000001</v>
      </c>
      <c r="X782">
        <v>1438.085437</v>
      </c>
      <c r="Y782">
        <v>15.803137</v>
      </c>
      <c r="Z782">
        <v>1232.6446599999999</v>
      </c>
    </row>
    <row r="783" spans="1:26" x14ac:dyDescent="0.25">
      <c r="A783">
        <v>1979884</v>
      </c>
      <c r="B783">
        <v>1</v>
      </c>
      <c r="C783" t="s">
        <v>77</v>
      </c>
      <c r="D783" t="s">
        <v>112</v>
      </c>
      <c r="E783" t="s">
        <v>166</v>
      </c>
      <c r="F783" t="s">
        <v>2460</v>
      </c>
      <c r="G783" t="s">
        <v>168</v>
      </c>
      <c r="H783" t="s">
        <v>46</v>
      </c>
      <c r="I783" t="s">
        <v>129</v>
      </c>
      <c r="J783" t="s">
        <v>130</v>
      </c>
      <c r="K783" t="s">
        <v>154</v>
      </c>
      <c r="L783" t="s">
        <v>2461</v>
      </c>
      <c r="M783" t="s">
        <v>2462</v>
      </c>
      <c r="N783">
        <v>7.7626611109999999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43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333.79442799999998</v>
      </c>
    </row>
    <row r="784" spans="1:26" x14ac:dyDescent="0.25">
      <c r="A784">
        <v>1979892</v>
      </c>
      <c r="B784">
        <v>1</v>
      </c>
      <c r="C784" t="s">
        <v>77</v>
      </c>
      <c r="D784" t="s">
        <v>116</v>
      </c>
      <c r="E784" t="s">
        <v>166</v>
      </c>
      <c r="F784" t="s">
        <v>2463</v>
      </c>
      <c r="G784" t="s">
        <v>168</v>
      </c>
      <c r="H784" t="s">
        <v>46</v>
      </c>
      <c r="I784" t="s">
        <v>129</v>
      </c>
      <c r="J784" t="s">
        <v>130</v>
      </c>
      <c r="K784" t="s">
        <v>154</v>
      </c>
      <c r="L784" t="s">
        <v>2464</v>
      </c>
      <c r="M784" t="s">
        <v>2465</v>
      </c>
      <c r="N784">
        <v>8.3874999999999993</v>
      </c>
      <c r="O784">
        <v>0</v>
      </c>
      <c r="P784">
        <v>119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998.11249999999995</v>
      </c>
      <c r="W784">
        <v>0</v>
      </c>
      <c r="X784">
        <v>0</v>
      </c>
      <c r="Y784">
        <v>0</v>
      </c>
      <c r="Z784">
        <v>0</v>
      </c>
    </row>
    <row r="785" spans="1:26" x14ac:dyDescent="0.25">
      <c r="A785">
        <v>1979886</v>
      </c>
      <c r="B785">
        <v>1</v>
      </c>
      <c r="C785" t="s">
        <v>76</v>
      </c>
      <c r="D785" t="s">
        <v>94</v>
      </c>
      <c r="E785" t="s">
        <v>166</v>
      </c>
      <c r="F785" t="s">
        <v>1686</v>
      </c>
      <c r="G785" t="s">
        <v>168</v>
      </c>
      <c r="H785" t="s">
        <v>46</v>
      </c>
      <c r="I785" t="s">
        <v>129</v>
      </c>
      <c r="J785" t="s">
        <v>130</v>
      </c>
      <c r="K785" t="s">
        <v>154</v>
      </c>
      <c r="L785" t="s">
        <v>2466</v>
      </c>
      <c r="M785" t="s">
        <v>2467</v>
      </c>
      <c r="N785">
        <v>7.7061127770000004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13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100.17946600000001</v>
      </c>
    </row>
    <row r="786" spans="1:26" x14ac:dyDescent="0.25">
      <c r="A786">
        <v>1979888</v>
      </c>
      <c r="B786">
        <v>1</v>
      </c>
      <c r="C786" t="s">
        <v>76</v>
      </c>
      <c r="D786" t="s">
        <v>89</v>
      </c>
      <c r="E786" t="s">
        <v>182</v>
      </c>
      <c r="F786" t="s">
        <v>2468</v>
      </c>
      <c r="G786" t="s">
        <v>168</v>
      </c>
      <c r="H786" t="s">
        <v>46</v>
      </c>
      <c r="I786" t="s">
        <v>129</v>
      </c>
      <c r="J786" t="s">
        <v>130</v>
      </c>
      <c r="K786" t="s">
        <v>154</v>
      </c>
      <c r="L786" t="s">
        <v>2469</v>
      </c>
      <c r="M786" t="s">
        <v>2470</v>
      </c>
      <c r="N786">
        <v>8.7719294439999995</v>
      </c>
      <c r="O786">
        <v>0</v>
      </c>
      <c r="P786">
        <v>34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298.24560100000002</v>
      </c>
      <c r="W786">
        <v>0</v>
      </c>
      <c r="X786">
        <v>0</v>
      </c>
      <c r="Y786">
        <v>0</v>
      </c>
      <c r="Z786">
        <v>0</v>
      </c>
    </row>
    <row r="787" spans="1:26" x14ac:dyDescent="0.25">
      <c r="A787">
        <v>1979889</v>
      </c>
      <c r="B787">
        <v>1</v>
      </c>
      <c r="C787" t="s">
        <v>76</v>
      </c>
      <c r="D787" t="s">
        <v>94</v>
      </c>
      <c r="E787" t="s">
        <v>161</v>
      </c>
      <c r="F787" t="s">
        <v>2471</v>
      </c>
      <c r="G787" t="s">
        <v>168</v>
      </c>
      <c r="H787" t="s">
        <v>47</v>
      </c>
      <c r="I787" t="s">
        <v>129</v>
      </c>
      <c r="J787" t="s">
        <v>130</v>
      </c>
      <c r="K787" t="s">
        <v>154</v>
      </c>
      <c r="L787" t="s">
        <v>2472</v>
      </c>
      <c r="M787" t="s">
        <v>2473</v>
      </c>
      <c r="N787">
        <v>3.4697527770000001</v>
      </c>
      <c r="O787">
        <v>0</v>
      </c>
      <c r="P787">
        <v>184</v>
      </c>
      <c r="Q787">
        <v>2</v>
      </c>
      <c r="R787">
        <v>122</v>
      </c>
      <c r="S787">
        <v>0</v>
      </c>
      <c r="T787">
        <v>0</v>
      </c>
      <c r="U787">
        <v>0</v>
      </c>
      <c r="V787">
        <v>638.43451100000004</v>
      </c>
      <c r="W787">
        <v>6.9395059999999997</v>
      </c>
      <c r="X787">
        <v>423.30983900000001</v>
      </c>
      <c r="Y787">
        <v>0</v>
      </c>
      <c r="Z787">
        <v>0</v>
      </c>
    </row>
    <row r="788" spans="1:26" x14ac:dyDescent="0.25">
      <c r="A788">
        <v>1979896</v>
      </c>
      <c r="B788">
        <v>1</v>
      </c>
      <c r="C788" t="s">
        <v>76</v>
      </c>
      <c r="D788" t="s">
        <v>89</v>
      </c>
      <c r="E788" t="s">
        <v>171</v>
      </c>
      <c r="F788" t="s">
        <v>1723</v>
      </c>
      <c r="G788" t="s">
        <v>168</v>
      </c>
      <c r="H788" t="s">
        <v>47</v>
      </c>
      <c r="I788" t="s">
        <v>129</v>
      </c>
      <c r="J788" t="s">
        <v>130</v>
      </c>
      <c r="K788" t="s">
        <v>154</v>
      </c>
      <c r="L788" t="s">
        <v>2474</v>
      </c>
      <c r="M788" t="s">
        <v>2475</v>
      </c>
      <c r="N788">
        <v>2.2383333329999999</v>
      </c>
      <c r="O788">
        <v>47</v>
      </c>
      <c r="P788">
        <v>1956</v>
      </c>
      <c r="Q788">
        <v>0</v>
      </c>
      <c r="R788">
        <v>0</v>
      </c>
      <c r="S788">
        <v>0</v>
      </c>
      <c r="T788">
        <v>0</v>
      </c>
      <c r="U788">
        <v>105.201667</v>
      </c>
      <c r="V788">
        <v>4378.179999</v>
      </c>
      <c r="W788">
        <v>0</v>
      </c>
      <c r="X788">
        <v>0</v>
      </c>
      <c r="Y788">
        <v>0</v>
      </c>
      <c r="Z788">
        <v>0</v>
      </c>
    </row>
    <row r="789" spans="1:26" x14ac:dyDescent="0.25">
      <c r="A789">
        <v>1979898</v>
      </c>
      <c r="B789">
        <v>1</v>
      </c>
      <c r="C789" t="s">
        <v>76</v>
      </c>
      <c r="D789" t="s">
        <v>88</v>
      </c>
      <c r="E789" t="s">
        <v>134</v>
      </c>
      <c r="F789" t="s">
        <v>2476</v>
      </c>
      <c r="G789" t="s">
        <v>140</v>
      </c>
      <c r="H789" t="s">
        <v>46</v>
      </c>
      <c r="I789" t="s">
        <v>129</v>
      </c>
      <c r="J789" t="s">
        <v>130</v>
      </c>
      <c r="K789" t="s">
        <v>131</v>
      </c>
      <c r="L789" t="s">
        <v>2477</v>
      </c>
      <c r="M789" t="s">
        <v>2478</v>
      </c>
      <c r="N789">
        <v>2.3805555549999999</v>
      </c>
      <c r="O789">
        <v>0</v>
      </c>
      <c r="P789">
        <v>1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2.3805559999999999</v>
      </c>
      <c r="W789">
        <v>0</v>
      </c>
      <c r="X789">
        <v>0</v>
      </c>
      <c r="Y789">
        <v>0</v>
      </c>
      <c r="Z789">
        <v>0</v>
      </c>
    </row>
    <row r="790" spans="1:26" x14ac:dyDescent="0.25">
      <c r="A790">
        <v>1979901</v>
      </c>
      <c r="B790">
        <v>1</v>
      </c>
      <c r="C790" t="s">
        <v>76</v>
      </c>
      <c r="D790" t="s">
        <v>92</v>
      </c>
      <c r="E790" t="s">
        <v>126</v>
      </c>
      <c r="F790" t="s">
        <v>2479</v>
      </c>
      <c r="G790" t="s">
        <v>452</v>
      </c>
      <c r="H790" t="s">
        <v>46</v>
      </c>
      <c r="I790" t="s">
        <v>129</v>
      </c>
      <c r="J790" t="s">
        <v>130</v>
      </c>
      <c r="K790" t="s">
        <v>131</v>
      </c>
      <c r="L790" t="s">
        <v>2480</v>
      </c>
      <c r="M790" t="s">
        <v>2481</v>
      </c>
      <c r="N790">
        <v>1.0147222220000001</v>
      </c>
      <c r="O790">
        <v>0</v>
      </c>
      <c r="P790">
        <v>0</v>
      </c>
      <c r="Q790">
        <v>0</v>
      </c>
      <c r="R790">
        <v>12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12.176667</v>
      </c>
      <c r="Y790">
        <v>0</v>
      </c>
      <c r="Z790">
        <v>0</v>
      </c>
    </row>
    <row r="791" spans="1:26" x14ac:dyDescent="0.25">
      <c r="A791">
        <v>1979906</v>
      </c>
      <c r="B791">
        <v>1</v>
      </c>
      <c r="C791" t="s">
        <v>76</v>
      </c>
      <c r="D791" t="s">
        <v>79</v>
      </c>
      <c r="E791" t="s">
        <v>126</v>
      </c>
      <c r="F791" t="s">
        <v>2482</v>
      </c>
      <c r="G791" t="s">
        <v>452</v>
      </c>
      <c r="H791" t="s">
        <v>46</v>
      </c>
      <c r="I791" t="s">
        <v>129</v>
      </c>
      <c r="J791" t="s">
        <v>130</v>
      </c>
      <c r="K791" t="s">
        <v>131</v>
      </c>
      <c r="L791" t="s">
        <v>2483</v>
      </c>
      <c r="M791" t="s">
        <v>2484</v>
      </c>
      <c r="N791">
        <v>3.6441666659999998</v>
      </c>
      <c r="O791">
        <v>0</v>
      </c>
      <c r="P791">
        <v>2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7.2883329999999997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1979902</v>
      </c>
      <c r="B792">
        <v>1</v>
      </c>
      <c r="C792" t="s">
        <v>76</v>
      </c>
      <c r="D792" t="s">
        <v>88</v>
      </c>
      <c r="E792" t="s">
        <v>182</v>
      </c>
      <c r="F792" t="s">
        <v>2485</v>
      </c>
      <c r="G792" t="s">
        <v>168</v>
      </c>
      <c r="H792" t="s">
        <v>46</v>
      </c>
      <c r="I792" t="s">
        <v>129</v>
      </c>
      <c r="J792" t="s">
        <v>130</v>
      </c>
      <c r="K792" t="s">
        <v>154</v>
      </c>
      <c r="L792" t="s">
        <v>2486</v>
      </c>
      <c r="M792" t="s">
        <v>2487</v>
      </c>
      <c r="N792">
        <v>3.4180397220000001</v>
      </c>
      <c r="O792">
        <v>0</v>
      </c>
      <c r="P792">
        <v>5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17.090198999999998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1979903</v>
      </c>
      <c r="B793">
        <v>1</v>
      </c>
      <c r="C793" t="s">
        <v>77</v>
      </c>
      <c r="D793" t="s">
        <v>118</v>
      </c>
      <c r="E793" t="s">
        <v>182</v>
      </c>
      <c r="F793" t="s">
        <v>2488</v>
      </c>
      <c r="G793" t="s">
        <v>179</v>
      </c>
      <c r="H793" t="s">
        <v>46</v>
      </c>
      <c r="I793" t="s">
        <v>129</v>
      </c>
      <c r="J793" t="s">
        <v>130</v>
      </c>
      <c r="K793" t="s">
        <v>154</v>
      </c>
      <c r="L793" t="s">
        <v>2489</v>
      </c>
      <c r="M793" t="s">
        <v>2490</v>
      </c>
      <c r="N793">
        <v>2.4145091660000002</v>
      </c>
      <c r="O793">
        <v>0</v>
      </c>
      <c r="P793">
        <v>323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779.88646100000005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1979912</v>
      </c>
      <c r="B794">
        <v>1</v>
      </c>
      <c r="C794" t="s">
        <v>76</v>
      </c>
      <c r="D794" t="s">
        <v>87</v>
      </c>
      <c r="E794" t="s">
        <v>182</v>
      </c>
      <c r="F794" t="s">
        <v>2491</v>
      </c>
      <c r="G794" t="s">
        <v>812</v>
      </c>
      <c r="H794" t="s">
        <v>46</v>
      </c>
      <c r="I794" t="s">
        <v>129</v>
      </c>
      <c r="J794" t="s">
        <v>130</v>
      </c>
      <c r="K794" t="s">
        <v>131</v>
      </c>
      <c r="L794" t="s">
        <v>2492</v>
      </c>
      <c r="M794" t="s">
        <v>2493</v>
      </c>
      <c r="N794">
        <v>3.5991666659999999</v>
      </c>
      <c r="O794">
        <v>0</v>
      </c>
      <c r="P794">
        <v>0</v>
      </c>
      <c r="Q794">
        <v>0</v>
      </c>
      <c r="R794">
        <v>14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50.388333000000003</v>
      </c>
      <c r="Y794">
        <v>0</v>
      </c>
      <c r="Z794">
        <v>0</v>
      </c>
    </row>
    <row r="795" spans="1:26" x14ac:dyDescent="0.25">
      <c r="A795">
        <v>1979904</v>
      </c>
      <c r="B795">
        <v>1</v>
      </c>
      <c r="C795" t="s">
        <v>77</v>
      </c>
      <c r="D795" t="s">
        <v>108</v>
      </c>
      <c r="E795" t="s">
        <v>182</v>
      </c>
      <c r="F795" t="s">
        <v>2494</v>
      </c>
      <c r="G795" t="s">
        <v>168</v>
      </c>
      <c r="H795" t="s">
        <v>46</v>
      </c>
      <c r="I795" t="s">
        <v>129</v>
      </c>
      <c r="J795" t="s">
        <v>130</v>
      </c>
      <c r="K795" t="s">
        <v>154</v>
      </c>
      <c r="L795" t="s">
        <v>2495</v>
      </c>
      <c r="M795" t="s">
        <v>2496</v>
      </c>
      <c r="N795">
        <v>7.6147377770000002</v>
      </c>
      <c r="O795">
        <v>0</v>
      </c>
      <c r="P795">
        <v>75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571.10533299999997</v>
      </c>
      <c r="W795">
        <v>0</v>
      </c>
      <c r="X795">
        <v>0</v>
      </c>
      <c r="Y795">
        <v>0</v>
      </c>
      <c r="Z795">
        <v>0</v>
      </c>
    </row>
    <row r="796" spans="1:26" x14ac:dyDescent="0.25">
      <c r="A796">
        <v>1979905</v>
      </c>
      <c r="B796">
        <v>1</v>
      </c>
      <c r="C796" t="s">
        <v>77</v>
      </c>
      <c r="D796" t="s">
        <v>114</v>
      </c>
      <c r="E796" t="s">
        <v>166</v>
      </c>
      <c r="F796" t="s">
        <v>1702</v>
      </c>
      <c r="G796" t="s">
        <v>168</v>
      </c>
      <c r="H796" t="s">
        <v>46</v>
      </c>
      <c r="I796" t="s">
        <v>129</v>
      </c>
      <c r="J796" t="s">
        <v>130</v>
      </c>
      <c r="K796" t="s">
        <v>154</v>
      </c>
      <c r="L796" t="s">
        <v>2497</v>
      </c>
      <c r="M796" t="s">
        <v>2498</v>
      </c>
      <c r="N796">
        <v>7.2749988879999998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189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1374.97479</v>
      </c>
    </row>
    <row r="797" spans="1:26" x14ac:dyDescent="0.25">
      <c r="A797">
        <v>1979907</v>
      </c>
      <c r="B797">
        <v>1</v>
      </c>
      <c r="C797" t="s">
        <v>76</v>
      </c>
      <c r="D797" t="s">
        <v>93</v>
      </c>
      <c r="E797" t="s">
        <v>134</v>
      </c>
      <c r="F797" t="s">
        <v>2499</v>
      </c>
      <c r="G797" t="s">
        <v>136</v>
      </c>
      <c r="H797" t="s">
        <v>46</v>
      </c>
      <c r="I797" t="s">
        <v>129</v>
      </c>
      <c r="J797" t="s">
        <v>130</v>
      </c>
      <c r="K797" t="s">
        <v>131</v>
      </c>
      <c r="L797" t="s">
        <v>2500</v>
      </c>
      <c r="M797" t="s">
        <v>2501</v>
      </c>
      <c r="N797">
        <v>3.4452777769999998</v>
      </c>
      <c r="O797">
        <v>0</v>
      </c>
      <c r="P797">
        <v>1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3.4452780000000001</v>
      </c>
      <c r="W797">
        <v>0</v>
      </c>
      <c r="X797">
        <v>0</v>
      </c>
      <c r="Y797">
        <v>0</v>
      </c>
      <c r="Z797">
        <v>0</v>
      </c>
    </row>
    <row r="798" spans="1:26" x14ac:dyDescent="0.25">
      <c r="A798">
        <v>1979908</v>
      </c>
      <c r="B798">
        <v>1</v>
      </c>
      <c r="C798" t="s">
        <v>76</v>
      </c>
      <c r="D798" t="s">
        <v>99</v>
      </c>
      <c r="E798" t="s">
        <v>150</v>
      </c>
      <c r="F798" t="s">
        <v>2502</v>
      </c>
      <c r="G798" t="s">
        <v>168</v>
      </c>
      <c r="H798" t="s">
        <v>47</v>
      </c>
      <c r="I798" t="s">
        <v>129</v>
      </c>
      <c r="J798" t="s">
        <v>130</v>
      </c>
      <c r="K798" t="s">
        <v>154</v>
      </c>
      <c r="L798" t="s">
        <v>2503</v>
      </c>
      <c r="M798" t="s">
        <v>2504</v>
      </c>
      <c r="N798">
        <v>6.5542674999999999</v>
      </c>
      <c r="O798">
        <v>0</v>
      </c>
      <c r="P798">
        <v>252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1651.6754100000001</v>
      </c>
      <c r="W798">
        <v>0</v>
      </c>
      <c r="X798">
        <v>0</v>
      </c>
      <c r="Y798">
        <v>0</v>
      </c>
      <c r="Z798">
        <v>0</v>
      </c>
    </row>
    <row r="799" spans="1:26" x14ac:dyDescent="0.25">
      <c r="A799">
        <v>1979922</v>
      </c>
      <c r="B799">
        <v>1</v>
      </c>
      <c r="C799" t="s">
        <v>76</v>
      </c>
      <c r="D799" t="s">
        <v>79</v>
      </c>
      <c r="E799" t="s">
        <v>134</v>
      </c>
      <c r="F799" t="s">
        <v>2505</v>
      </c>
      <c r="G799" t="s">
        <v>250</v>
      </c>
      <c r="H799" t="s">
        <v>46</v>
      </c>
      <c r="I799" t="s">
        <v>129</v>
      </c>
      <c r="J799" t="s">
        <v>15</v>
      </c>
      <c r="K799" t="s">
        <v>131</v>
      </c>
      <c r="L799" t="s">
        <v>2506</v>
      </c>
      <c r="M799" t="s">
        <v>2507</v>
      </c>
      <c r="N799">
        <v>7.6355555549999998</v>
      </c>
      <c r="O799">
        <v>0</v>
      </c>
      <c r="P799">
        <v>11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83.991111000000004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1979909</v>
      </c>
      <c r="B800">
        <v>1</v>
      </c>
      <c r="C800" t="s">
        <v>76</v>
      </c>
      <c r="D800" t="s">
        <v>89</v>
      </c>
      <c r="E800" t="s">
        <v>166</v>
      </c>
      <c r="F800" t="s">
        <v>1608</v>
      </c>
      <c r="G800" t="s">
        <v>168</v>
      </c>
      <c r="H800" t="s">
        <v>46</v>
      </c>
      <c r="I800" t="s">
        <v>129</v>
      </c>
      <c r="J800" t="s">
        <v>130</v>
      </c>
      <c r="K800" t="s">
        <v>154</v>
      </c>
      <c r="L800" t="s">
        <v>2508</v>
      </c>
      <c r="M800" t="s">
        <v>2509</v>
      </c>
      <c r="N800">
        <v>7.8435016659999999</v>
      </c>
      <c r="O800">
        <v>0</v>
      </c>
      <c r="P800">
        <v>188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1474.578313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1979911</v>
      </c>
      <c r="B801">
        <v>1</v>
      </c>
      <c r="C801" t="s">
        <v>76</v>
      </c>
      <c r="D801" t="s">
        <v>89</v>
      </c>
      <c r="E801" t="s">
        <v>171</v>
      </c>
      <c r="F801" t="s">
        <v>2510</v>
      </c>
      <c r="G801" t="s">
        <v>2511</v>
      </c>
      <c r="H801" t="s">
        <v>47</v>
      </c>
      <c r="I801" t="s">
        <v>129</v>
      </c>
      <c r="J801" t="s">
        <v>130</v>
      </c>
      <c r="K801" t="s">
        <v>131</v>
      </c>
      <c r="L801" t="s">
        <v>2512</v>
      </c>
      <c r="M801" t="s">
        <v>2513</v>
      </c>
      <c r="N801">
        <v>3.2608333329999999</v>
      </c>
      <c r="O801">
        <v>0</v>
      </c>
      <c r="P801">
        <v>0</v>
      </c>
      <c r="Q801">
        <v>4</v>
      </c>
      <c r="R801">
        <v>387</v>
      </c>
      <c r="S801">
        <v>13</v>
      </c>
      <c r="T801">
        <v>595</v>
      </c>
      <c r="U801">
        <v>0</v>
      </c>
      <c r="V801">
        <v>0</v>
      </c>
      <c r="W801">
        <v>13.043333000000001</v>
      </c>
      <c r="X801">
        <v>1261.9425000000001</v>
      </c>
      <c r="Y801">
        <v>42.390833000000001</v>
      </c>
      <c r="Z801">
        <v>1940.195833</v>
      </c>
    </row>
    <row r="802" spans="1:26" x14ac:dyDescent="0.25">
      <c r="A802">
        <v>1979913</v>
      </c>
      <c r="B802">
        <v>1</v>
      </c>
      <c r="C802" t="s">
        <v>76</v>
      </c>
      <c r="D802" t="s">
        <v>101</v>
      </c>
      <c r="E802" t="s">
        <v>161</v>
      </c>
      <c r="F802" t="s">
        <v>2514</v>
      </c>
      <c r="G802" t="s">
        <v>163</v>
      </c>
      <c r="H802" t="s">
        <v>47</v>
      </c>
      <c r="I802" t="s">
        <v>257</v>
      </c>
      <c r="J802" t="s">
        <v>130</v>
      </c>
      <c r="K802" t="s">
        <v>131</v>
      </c>
      <c r="L802" t="s">
        <v>2515</v>
      </c>
      <c r="M802" t="s">
        <v>2516</v>
      </c>
      <c r="N802">
        <v>8.3333330000000001E-3</v>
      </c>
      <c r="O802">
        <v>9</v>
      </c>
      <c r="P802">
        <v>1613</v>
      </c>
      <c r="Q802">
        <v>0</v>
      </c>
      <c r="R802">
        <v>0</v>
      </c>
      <c r="S802">
        <v>0</v>
      </c>
      <c r="T802">
        <v>0</v>
      </c>
      <c r="U802">
        <v>7.4999999999999997E-2</v>
      </c>
      <c r="V802">
        <v>13.441666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1979924</v>
      </c>
      <c r="B803">
        <v>1</v>
      </c>
      <c r="C803" t="s">
        <v>76</v>
      </c>
      <c r="D803" t="s">
        <v>94</v>
      </c>
      <c r="E803" t="s">
        <v>134</v>
      </c>
      <c r="F803" t="s">
        <v>2517</v>
      </c>
      <c r="G803" t="s">
        <v>136</v>
      </c>
      <c r="H803" t="s">
        <v>46</v>
      </c>
      <c r="I803" t="s">
        <v>129</v>
      </c>
      <c r="J803" t="s">
        <v>130</v>
      </c>
      <c r="K803" t="s">
        <v>131</v>
      </c>
      <c r="L803" t="s">
        <v>2518</v>
      </c>
      <c r="M803" t="s">
        <v>2519</v>
      </c>
      <c r="N803">
        <v>3.0861111110000001</v>
      </c>
      <c r="O803">
        <v>0</v>
      </c>
      <c r="P803">
        <v>1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3.0861109999999998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1979915</v>
      </c>
      <c r="B804">
        <v>1</v>
      </c>
      <c r="C804" t="s">
        <v>76</v>
      </c>
      <c r="D804" t="s">
        <v>80</v>
      </c>
      <c r="E804" t="s">
        <v>182</v>
      </c>
      <c r="F804" t="s">
        <v>2520</v>
      </c>
      <c r="G804" t="s">
        <v>168</v>
      </c>
      <c r="H804" t="s">
        <v>46</v>
      </c>
      <c r="I804" t="s">
        <v>129</v>
      </c>
      <c r="J804" t="s">
        <v>130</v>
      </c>
      <c r="K804" t="s">
        <v>154</v>
      </c>
      <c r="L804" t="s">
        <v>2521</v>
      </c>
      <c r="M804" t="s">
        <v>2522</v>
      </c>
      <c r="N804">
        <v>2.2391683329999998</v>
      </c>
      <c r="O804">
        <v>0</v>
      </c>
      <c r="P804">
        <v>123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275.41770500000001</v>
      </c>
      <c r="W804">
        <v>0</v>
      </c>
      <c r="X804">
        <v>0</v>
      </c>
      <c r="Y804">
        <v>0</v>
      </c>
      <c r="Z804">
        <v>0</v>
      </c>
    </row>
    <row r="805" spans="1:26" x14ac:dyDescent="0.25">
      <c r="A805">
        <v>1979916</v>
      </c>
      <c r="B805">
        <v>1</v>
      </c>
      <c r="C805" t="s">
        <v>76</v>
      </c>
      <c r="D805" t="s">
        <v>101</v>
      </c>
      <c r="E805" t="s">
        <v>171</v>
      </c>
      <c r="F805" t="s">
        <v>275</v>
      </c>
      <c r="G805" t="s">
        <v>168</v>
      </c>
      <c r="H805" t="s">
        <v>47</v>
      </c>
      <c r="I805" t="s">
        <v>129</v>
      </c>
      <c r="J805" t="s">
        <v>130</v>
      </c>
      <c r="K805" t="s">
        <v>154</v>
      </c>
      <c r="L805" t="s">
        <v>2523</v>
      </c>
      <c r="M805" t="s">
        <v>2524</v>
      </c>
      <c r="N805">
        <v>1.5736405550000001</v>
      </c>
      <c r="O805">
        <v>11</v>
      </c>
      <c r="P805">
        <v>994</v>
      </c>
      <c r="Q805">
        <v>0</v>
      </c>
      <c r="R805">
        <v>0</v>
      </c>
      <c r="S805">
        <v>0</v>
      </c>
      <c r="T805">
        <v>0</v>
      </c>
      <c r="U805">
        <v>17.310046</v>
      </c>
      <c r="V805">
        <v>1564.1987119999999</v>
      </c>
      <c r="W805">
        <v>0</v>
      </c>
      <c r="X805">
        <v>0</v>
      </c>
      <c r="Y805">
        <v>0</v>
      </c>
      <c r="Z805">
        <v>0</v>
      </c>
    </row>
    <row r="806" spans="1:26" x14ac:dyDescent="0.25">
      <c r="A806">
        <v>1979917</v>
      </c>
      <c r="B806">
        <v>1</v>
      </c>
      <c r="C806" t="s">
        <v>77</v>
      </c>
      <c r="D806" t="s">
        <v>119</v>
      </c>
      <c r="E806" t="s">
        <v>182</v>
      </c>
      <c r="F806" t="s">
        <v>2525</v>
      </c>
      <c r="G806" t="s">
        <v>168</v>
      </c>
      <c r="H806" t="s">
        <v>46</v>
      </c>
      <c r="I806" t="s">
        <v>129</v>
      </c>
      <c r="J806" t="s">
        <v>130</v>
      </c>
      <c r="K806" t="s">
        <v>154</v>
      </c>
      <c r="L806" t="s">
        <v>2526</v>
      </c>
      <c r="M806" t="s">
        <v>2527</v>
      </c>
      <c r="N806">
        <v>3.244722222</v>
      </c>
      <c r="O806">
        <v>0</v>
      </c>
      <c r="P806">
        <v>30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97.341667000000001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1979914</v>
      </c>
      <c r="B807">
        <v>1</v>
      </c>
      <c r="C807" t="s">
        <v>76</v>
      </c>
      <c r="D807" t="s">
        <v>89</v>
      </c>
      <c r="E807" t="s">
        <v>166</v>
      </c>
      <c r="F807" t="s">
        <v>2528</v>
      </c>
      <c r="G807" t="s">
        <v>168</v>
      </c>
      <c r="H807" t="s">
        <v>46</v>
      </c>
      <c r="I807" t="s">
        <v>129</v>
      </c>
      <c r="J807" t="s">
        <v>130</v>
      </c>
      <c r="K807" t="s">
        <v>154</v>
      </c>
      <c r="L807" t="s">
        <v>2529</v>
      </c>
      <c r="M807" t="s">
        <v>2530</v>
      </c>
      <c r="N807">
        <v>9.4425000000000008</v>
      </c>
      <c r="O807">
        <v>0</v>
      </c>
      <c r="P807">
        <v>349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3295.4324999999999</v>
      </c>
      <c r="W807">
        <v>0</v>
      </c>
      <c r="X807">
        <v>0</v>
      </c>
      <c r="Y807">
        <v>0</v>
      </c>
      <c r="Z807">
        <v>0</v>
      </c>
    </row>
    <row r="808" spans="1:26" x14ac:dyDescent="0.25">
      <c r="A808">
        <v>1979920</v>
      </c>
      <c r="B808">
        <v>1</v>
      </c>
      <c r="C808" t="s">
        <v>76</v>
      </c>
      <c r="D808" t="s">
        <v>89</v>
      </c>
      <c r="E808" t="s">
        <v>166</v>
      </c>
      <c r="F808" t="s">
        <v>1741</v>
      </c>
      <c r="G808" t="s">
        <v>168</v>
      </c>
      <c r="H808" t="s">
        <v>46</v>
      </c>
      <c r="I808" t="s">
        <v>129</v>
      </c>
      <c r="J808" t="s">
        <v>130</v>
      </c>
      <c r="K808" t="s">
        <v>154</v>
      </c>
      <c r="L808" t="s">
        <v>2531</v>
      </c>
      <c r="M808" t="s">
        <v>2532</v>
      </c>
      <c r="N808">
        <v>8.6930138879999994</v>
      </c>
      <c r="O808">
        <v>0</v>
      </c>
      <c r="P808">
        <v>183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1590.8215419999999</v>
      </c>
      <c r="W808">
        <v>0</v>
      </c>
      <c r="X808">
        <v>0</v>
      </c>
      <c r="Y808">
        <v>0</v>
      </c>
      <c r="Z808">
        <v>0</v>
      </c>
    </row>
    <row r="809" spans="1:26" x14ac:dyDescent="0.25">
      <c r="A809">
        <v>1979926</v>
      </c>
      <c r="B809">
        <v>1</v>
      </c>
      <c r="C809" t="s">
        <v>77</v>
      </c>
      <c r="D809" t="s">
        <v>124</v>
      </c>
      <c r="E809" t="s">
        <v>134</v>
      </c>
      <c r="F809" t="s">
        <v>2533</v>
      </c>
      <c r="G809" t="s">
        <v>128</v>
      </c>
      <c r="H809" t="s">
        <v>46</v>
      </c>
      <c r="I809" t="s">
        <v>129</v>
      </c>
      <c r="J809" t="s">
        <v>130</v>
      </c>
      <c r="K809" t="s">
        <v>131</v>
      </c>
      <c r="L809" t="s">
        <v>2534</v>
      </c>
      <c r="M809" t="s">
        <v>2535</v>
      </c>
      <c r="N809">
        <v>2.3152777769999999</v>
      </c>
      <c r="O809">
        <v>0</v>
      </c>
      <c r="P809">
        <v>2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4.6305560000000003</v>
      </c>
      <c r="W809">
        <v>0</v>
      </c>
      <c r="X809">
        <v>0</v>
      </c>
      <c r="Y809">
        <v>0</v>
      </c>
      <c r="Z809">
        <v>0</v>
      </c>
    </row>
    <row r="810" spans="1:26" x14ac:dyDescent="0.25">
      <c r="A810">
        <v>1979923</v>
      </c>
      <c r="B810">
        <v>1</v>
      </c>
      <c r="C810" t="s">
        <v>76</v>
      </c>
      <c r="D810" t="s">
        <v>90</v>
      </c>
      <c r="E810" t="s">
        <v>171</v>
      </c>
      <c r="F810" t="s">
        <v>2536</v>
      </c>
      <c r="G810" t="s">
        <v>1630</v>
      </c>
      <c r="H810" t="s">
        <v>47</v>
      </c>
      <c r="I810" t="s">
        <v>129</v>
      </c>
      <c r="J810" t="s">
        <v>130</v>
      </c>
      <c r="K810" t="s">
        <v>154</v>
      </c>
      <c r="L810" t="s">
        <v>2537</v>
      </c>
      <c r="M810" t="s">
        <v>2538</v>
      </c>
      <c r="N810">
        <v>1.0267655550000001</v>
      </c>
      <c r="O810">
        <v>11</v>
      </c>
      <c r="P810">
        <v>22</v>
      </c>
      <c r="Q810">
        <v>0</v>
      </c>
      <c r="R810">
        <v>0</v>
      </c>
      <c r="S810">
        <v>0</v>
      </c>
      <c r="T810">
        <v>0</v>
      </c>
      <c r="U810">
        <v>11.294421</v>
      </c>
      <c r="V810">
        <v>22.588842</v>
      </c>
      <c r="W810">
        <v>0</v>
      </c>
      <c r="X810">
        <v>0</v>
      </c>
      <c r="Y810">
        <v>0</v>
      </c>
      <c r="Z810">
        <v>0</v>
      </c>
    </row>
    <row r="811" spans="1:26" x14ac:dyDescent="0.25">
      <c r="A811">
        <v>1979925</v>
      </c>
      <c r="B811">
        <v>1</v>
      </c>
      <c r="C811" t="s">
        <v>76</v>
      </c>
      <c r="D811" t="s">
        <v>89</v>
      </c>
      <c r="E811" t="s">
        <v>166</v>
      </c>
      <c r="F811" t="s">
        <v>2539</v>
      </c>
      <c r="G811" t="s">
        <v>168</v>
      </c>
      <c r="H811" t="s">
        <v>46</v>
      </c>
      <c r="I811" t="s">
        <v>129</v>
      </c>
      <c r="J811" t="s">
        <v>130</v>
      </c>
      <c r="K811" t="s">
        <v>154</v>
      </c>
      <c r="L811" t="s">
        <v>2540</v>
      </c>
      <c r="M811" t="s">
        <v>2541</v>
      </c>
      <c r="N811">
        <v>8.7022222219999996</v>
      </c>
      <c r="O811">
        <v>0</v>
      </c>
      <c r="P811">
        <v>314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2732.4977779999999</v>
      </c>
      <c r="W811">
        <v>0</v>
      </c>
      <c r="X811">
        <v>0</v>
      </c>
      <c r="Y811">
        <v>0</v>
      </c>
      <c r="Z811">
        <v>0</v>
      </c>
    </row>
    <row r="812" spans="1:26" x14ac:dyDescent="0.25">
      <c r="A812">
        <v>1979929</v>
      </c>
      <c r="B812">
        <v>1</v>
      </c>
      <c r="C812" t="s">
        <v>77</v>
      </c>
      <c r="D812" t="s">
        <v>119</v>
      </c>
      <c r="E812" t="s">
        <v>171</v>
      </c>
      <c r="F812" t="s">
        <v>2542</v>
      </c>
      <c r="G812" t="s">
        <v>163</v>
      </c>
      <c r="H812" t="s">
        <v>47</v>
      </c>
      <c r="I812" t="s">
        <v>129</v>
      </c>
      <c r="J812" t="s">
        <v>130</v>
      </c>
      <c r="K812" t="s">
        <v>131</v>
      </c>
      <c r="L812" t="s">
        <v>2543</v>
      </c>
      <c r="M812" t="s">
        <v>2544</v>
      </c>
      <c r="N812">
        <v>0.90416666599999995</v>
      </c>
      <c r="O812">
        <v>11</v>
      </c>
      <c r="P812">
        <v>973</v>
      </c>
      <c r="Q812">
        <v>2</v>
      </c>
      <c r="R812">
        <v>8</v>
      </c>
      <c r="S812">
        <v>5</v>
      </c>
      <c r="T812">
        <v>204</v>
      </c>
      <c r="U812">
        <v>9.9458330000000004</v>
      </c>
      <c r="V812">
        <v>879.75416600000005</v>
      </c>
      <c r="W812">
        <v>1.808333</v>
      </c>
      <c r="X812">
        <v>7.233333</v>
      </c>
      <c r="Y812">
        <v>4.5208329999999997</v>
      </c>
      <c r="Z812">
        <v>184.45</v>
      </c>
    </row>
    <row r="813" spans="1:26" x14ac:dyDescent="0.25">
      <c r="A813">
        <v>1979931</v>
      </c>
      <c r="B813">
        <v>1</v>
      </c>
      <c r="C813" t="s">
        <v>77</v>
      </c>
      <c r="D813" t="s">
        <v>117</v>
      </c>
      <c r="E813" t="s">
        <v>166</v>
      </c>
      <c r="F813" t="s">
        <v>2545</v>
      </c>
      <c r="G813" t="s">
        <v>168</v>
      </c>
      <c r="H813" t="s">
        <v>46</v>
      </c>
      <c r="I813" t="s">
        <v>129</v>
      </c>
      <c r="J813" t="s">
        <v>130</v>
      </c>
      <c r="K813" t="s">
        <v>154</v>
      </c>
      <c r="L813" t="s">
        <v>2546</v>
      </c>
      <c r="M813" t="s">
        <v>2547</v>
      </c>
      <c r="N813">
        <v>8.4669444439999992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37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313.27694400000001</v>
      </c>
    </row>
    <row r="814" spans="1:26" x14ac:dyDescent="0.25">
      <c r="A814">
        <v>1979932</v>
      </c>
      <c r="B814">
        <v>1</v>
      </c>
      <c r="C814" t="s">
        <v>77</v>
      </c>
      <c r="D814" t="s">
        <v>114</v>
      </c>
      <c r="E814" t="s">
        <v>182</v>
      </c>
      <c r="F814" t="s">
        <v>2548</v>
      </c>
      <c r="G814" t="s">
        <v>144</v>
      </c>
      <c r="H814" t="s">
        <v>46</v>
      </c>
      <c r="I814" t="s">
        <v>129</v>
      </c>
      <c r="J814" t="s">
        <v>130</v>
      </c>
      <c r="K814" t="s">
        <v>131</v>
      </c>
      <c r="L814" t="s">
        <v>2549</v>
      </c>
      <c r="M814" t="s">
        <v>2550</v>
      </c>
      <c r="N814">
        <v>1.17</v>
      </c>
      <c r="O814">
        <v>0</v>
      </c>
      <c r="P814">
        <v>4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4.68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1979933</v>
      </c>
      <c r="B815">
        <v>1</v>
      </c>
      <c r="C815" t="s">
        <v>77</v>
      </c>
      <c r="D815" t="s">
        <v>120</v>
      </c>
      <c r="E815" t="s">
        <v>161</v>
      </c>
      <c r="F815" t="s">
        <v>2551</v>
      </c>
      <c r="G815" t="s">
        <v>163</v>
      </c>
      <c r="H815" t="s">
        <v>47</v>
      </c>
      <c r="I815" t="s">
        <v>129</v>
      </c>
      <c r="J815" t="s">
        <v>130</v>
      </c>
      <c r="K815" t="s">
        <v>131</v>
      </c>
      <c r="L815" t="s">
        <v>2552</v>
      </c>
      <c r="M815" t="s">
        <v>2553</v>
      </c>
      <c r="N815">
        <v>0.70444444399999995</v>
      </c>
      <c r="O815">
        <v>0</v>
      </c>
      <c r="P815">
        <v>0</v>
      </c>
      <c r="Q815">
        <v>6</v>
      </c>
      <c r="R815">
        <v>435</v>
      </c>
      <c r="S815">
        <v>0</v>
      </c>
      <c r="T815">
        <v>0</v>
      </c>
      <c r="U815">
        <v>0</v>
      </c>
      <c r="V815">
        <v>0</v>
      </c>
      <c r="W815">
        <v>4.226667</v>
      </c>
      <c r="X815">
        <v>306.433333</v>
      </c>
      <c r="Y815">
        <v>0</v>
      </c>
      <c r="Z815">
        <v>0</v>
      </c>
    </row>
    <row r="816" spans="1:26" x14ac:dyDescent="0.25">
      <c r="A816">
        <v>1979936</v>
      </c>
      <c r="B816">
        <v>1</v>
      </c>
      <c r="C816" t="s">
        <v>76</v>
      </c>
      <c r="D816" t="s">
        <v>96</v>
      </c>
      <c r="E816" t="s">
        <v>134</v>
      </c>
      <c r="F816" t="s">
        <v>2554</v>
      </c>
      <c r="G816" t="s">
        <v>250</v>
      </c>
      <c r="H816" t="s">
        <v>46</v>
      </c>
      <c r="I816" t="s">
        <v>129</v>
      </c>
      <c r="J816" t="s">
        <v>15</v>
      </c>
      <c r="K816" t="s">
        <v>131</v>
      </c>
      <c r="L816" t="s">
        <v>2555</v>
      </c>
      <c r="M816" t="s">
        <v>2556</v>
      </c>
      <c r="N816">
        <v>1.828333333</v>
      </c>
      <c r="O816">
        <v>0</v>
      </c>
      <c r="P816">
        <v>6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10.97</v>
      </c>
      <c r="W816">
        <v>0</v>
      </c>
      <c r="X816">
        <v>0</v>
      </c>
      <c r="Y816">
        <v>0</v>
      </c>
      <c r="Z816">
        <v>0</v>
      </c>
    </row>
    <row r="817" spans="1:26" x14ac:dyDescent="0.25">
      <c r="A817">
        <v>1979934</v>
      </c>
      <c r="B817">
        <v>1</v>
      </c>
      <c r="C817" t="s">
        <v>76</v>
      </c>
      <c r="D817" t="s">
        <v>98</v>
      </c>
      <c r="E817" t="s">
        <v>171</v>
      </c>
      <c r="F817" t="s">
        <v>2557</v>
      </c>
      <c r="G817" t="s">
        <v>163</v>
      </c>
      <c r="H817" t="s">
        <v>47</v>
      </c>
      <c r="I817" t="s">
        <v>257</v>
      </c>
      <c r="J817" t="s">
        <v>130</v>
      </c>
      <c r="K817" t="s">
        <v>131</v>
      </c>
      <c r="L817" t="s">
        <v>2558</v>
      </c>
      <c r="M817" t="s">
        <v>2559</v>
      </c>
      <c r="N817">
        <v>5.5555550000000002E-3</v>
      </c>
      <c r="O817">
        <v>3</v>
      </c>
      <c r="P817">
        <v>81</v>
      </c>
      <c r="Q817">
        <v>0</v>
      </c>
      <c r="R817">
        <v>92</v>
      </c>
      <c r="S817">
        <v>9</v>
      </c>
      <c r="T817">
        <v>1106</v>
      </c>
      <c r="U817">
        <v>1.6667000000000001E-2</v>
      </c>
      <c r="V817">
        <v>0.45</v>
      </c>
      <c r="W817">
        <v>0</v>
      </c>
      <c r="X817">
        <v>0.51111099999999998</v>
      </c>
      <c r="Y817">
        <v>0.05</v>
      </c>
      <c r="Z817">
        <v>6.144444</v>
      </c>
    </row>
    <row r="818" spans="1:26" x14ac:dyDescent="0.25">
      <c r="A818">
        <v>1979935</v>
      </c>
      <c r="B818">
        <v>1</v>
      </c>
      <c r="C818" t="s">
        <v>77</v>
      </c>
      <c r="D818" t="s">
        <v>124</v>
      </c>
      <c r="E818" t="s">
        <v>171</v>
      </c>
      <c r="F818" t="s">
        <v>849</v>
      </c>
      <c r="G818" t="s">
        <v>163</v>
      </c>
      <c r="H818" t="s">
        <v>47</v>
      </c>
      <c r="I818" t="s">
        <v>129</v>
      </c>
      <c r="J818" t="s">
        <v>130</v>
      </c>
      <c r="K818" t="s">
        <v>131</v>
      </c>
      <c r="L818" t="s">
        <v>2560</v>
      </c>
      <c r="M818" t="s">
        <v>2561</v>
      </c>
      <c r="N818">
        <v>1.110833333</v>
      </c>
      <c r="O818">
        <v>13</v>
      </c>
      <c r="P818">
        <v>1083</v>
      </c>
      <c r="Q818">
        <v>0</v>
      </c>
      <c r="R818">
        <v>0</v>
      </c>
      <c r="S818">
        <v>0</v>
      </c>
      <c r="T818">
        <v>0</v>
      </c>
      <c r="U818">
        <v>14.440833</v>
      </c>
      <c r="V818">
        <v>1203.0325</v>
      </c>
      <c r="W818">
        <v>0</v>
      </c>
      <c r="X818">
        <v>0</v>
      </c>
      <c r="Y818">
        <v>0</v>
      </c>
      <c r="Z818">
        <v>0</v>
      </c>
    </row>
    <row r="819" spans="1:26" x14ac:dyDescent="0.25">
      <c r="A819">
        <v>1979938</v>
      </c>
      <c r="B819">
        <v>1</v>
      </c>
      <c r="C819" t="s">
        <v>77</v>
      </c>
      <c r="D819" t="s">
        <v>108</v>
      </c>
      <c r="E819" t="s">
        <v>182</v>
      </c>
      <c r="F819" t="s">
        <v>2562</v>
      </c>
      <c r="G819" t="s">
        <v>144</v>
      </c>
      <c r="H819" t="s">
        <v>46</v>
      </c>
      <c r="I819" t="s">
        <v>129</v>
      </c>
      <c r="J819" t="s">
        <v>130</v>
      </c>
      <c r="K819" t="s">
        <v>131</v>
      </c>
      <c r="L819" t="s">
        <v>2563</v>
      </c>
      <c r="M819" t="s">
        <v>2564</v>
      </c>
      <c r="N819">
        <v>3.7797222220000002</v>
      </c>
      <c r="O819">
        <v>0</v>
      </c>
      <c r="P819">
        <v>9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34.017499999999998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1979940</v>
      </c>
      <c r="B820">
        <v>1</v>
      </c>
      <c r="C820" t="s">
        <v>76</v>
      </c>
      <c r="D820" t="s">
        <v>88</v>
      </c>
      <c r="E820" t="s">
        <v>134</v>
      </c>
      <c r="F820" t="s">
        <v>2565</v>
      </c>
      <c r="G820" t="s">
        <v>128</v>
      </c>
      <c r="H820" t="s">
        <v>46</v>
      </c>
      <c r="I820" t="s">
        <v>129</v>
      </c>
      <c r="J820" t="s">
        <v>130</v>
      </c>
      <c r="K820" t="s">
        <v>131</v>
      </c>
      <c r="L820" t="s">
        <v>2566</v>
      </c>
      <c r="M820" t="s">
        <v>2567</v>
      </c>
      <c r="N820">
        <v>4.5947222219999997</v>
      </c>
      <c r="O820">
        <v>0</v>
      </c>
      <c r="P820">
        <v>6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27.568332999999999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1979945</v>
      </c>
      <c r="B821">
        <v>1</v>
      </c>
      <c r="C821" t="s">
        <v>77</v>
      </c>
      <c r="D821" t="s">
        <v>110</v>
      </c>
      <c r="E821" t="s">
        <v>161</v>
      </c>
      <c r="F821" t="s">
        <v>2568</v>
      </c>
      <c r="G821" t="s">
        <v>341</v>
      </c>
      <c r="H821" t="s">
        <v>47</v>
      </c>
      <c r="I821" t="s">
        <v>129</v>
      </c>
      <c r="J821" t="s">
        <v>130</v>
      </c>
      <c r="K821" t="s">
        <v>131</v>
      </c>
      <c r="L821" t="s">
        <v>2569</v>
      </c>
      <c r="M821" t="s">
        <v>2570</v>
      </c>
      <c r="N821">
        <v>1.4875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273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406.08749999999998</v>
      </c>
    </row>
    <row r="822" spans="1:26" x14ac:dyDescent="0.25">
      <c r="A822">
        <v>1979941</v>
      </c>
      <c r="B822">
        <v>1</v>
      </c>
      <c r="C822" t="s">
        <v>76</v>
      </c>
      <c r="D822" t="s">
        <v>86</v>
      </c>
      <c r="E822" t="s">
        <v>182</v>
      </c>
      <c r="F822" t="s">
        <v>2571</v>
      </c>
      <c r="G822" t="s">
        <v>168</v>
      </c>
      <c r="H822" t="s">
        <v>46</v>
      </c>
      <c r="I822" t="s">
        <v>129</v>
      </c>
      <c r="J822" t="s">
        <v>130</v>
      </c>
      <c r="K822" t="s">
        <v>154</v>
      </c>
      <c r="L822" t="s">
        <v>2572</v>
      </c>
      <c r="M822" t="s">
        <v>2573</v>
      </c>
      <c r="N822">
        <v>5.5343452769999999</v>
      </c>
      <c r="O822">
        <v>0</v>
      </c>
      <c r="P822">
        <v>94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520.22845600000005</v>
      </c>
      <c r="W822">
        <v>0</v>
      </c>
      <c r="X822">
        <v>0</v>
      </c>
      <c r="Y822">
        <v>0</v>
      </c>
      <c r="Z822">
        <v>0</v>
      </c>
    </row>
    <row r="823" spans="1:26" x14ac:dyDescent="0.25">
      <c r="A823">
        <v>1979942</v>
      </c>
      <c r="B823">
        <v>1</v>
      </c>
      <c r="C823" t="s">
        <v>76</v>
      </c>
      <c r="D823" t="s">
        <v>80</v>
      </c>
      <c r="E823" t="s">
        <v>166</v>
      </c>
      <c r="F823" t="s">
        <v>2574</v>
      </c>
      <c r="G823" t="s">
        <v>179</v>
      </c>
      <c r="H823" t="s">
        <v>46</v>
      </c>
      <c r="I823" t="s">
        <v>129</v>
      </c>
      <c r="J823" t="s">
        <v>130</v>
      </c>
      <c r="K823" t="s">
        <v>154</v>
      </c>
      <c r="L823" t="s">
        <v>2575</v>
      </c>
      <c r="M823" t="s">
        <v>2576</v>
      </c>
      <c r="N823">
        <v>2.543055555</v>
      </c>
      <c r="O823">
        <v>0</v>
      </c>
      <c r="P823">
        <v>583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1482.6013889999999</v>
      </c>
      <c r="W823">
        <v>0</v>
      </c>
      <c r="X823">
        <v>0</v>
      </c>
      <c r="Y823">
        <v>0</v>
      </c>
      <c r="Z823">
        <v>0</v>
      </c>
    </row>
    <row r="824" spans="1:26" x14ac:dyDescent="0.25">
      <c r="A824">
        <v>1979947</v>
      </c>
      <c r="B824">
        <v>1</v>
      </c>
      <c r="C824" t="s">
        <v>76</v>
      </c>
      <c r="D824" t="s">
        <v>102</v>
      </c>
      <c r="E824" t="s">
        <v>134</v>
      </c>
      <c r="F824" t="s">
        <v>2577</v>
      </c>
      <c r="G824" t="s">
        <v>136</v>
      </c>
      <c r="H824" t="s">
        <v>46</v>
      </c>
      <c r="I824" t="s">
        <v>129</v>
      </c>
      <c r="J824" t="s">
        <v>130</v>
      </c>
      <c r="K824" t="s">
        <v>131</v>
      </c>
      <c r="L824" t="s">
        <v>2578</v>
      </c>
      <c r="M824" t="s">
        <v>2579</v>
      </c>
      <c r="N824">
        <v>3.3761111110000002</v>
      </c>
      <c r="O824">
        <v>0</v>
      </c>
      <c r="P824">
        <v>5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16.880555999999999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1979950</v>
      </c>
      <c r="B825">
        <v>1</v>
      </c>
      <c r="C825" t="s">
        <v>77</v>
      </c>
      <c r="D825" t="s">
        <v>113</v>
      </c>
      <c r="E825" t="s">
        <v>134</v>
      </c>
      <c r="F825" t="s">
        <v>2580</v>
      </c>
      <c r="G825" t="s">
        <v>136</v>
      </c>
      <c r="H825" t="s">
        <v>46</v>
      </c>
      <c r="I825" t="s">
        <v>129</v>
      </c>
      <c r="J825" t="s">
        <v>130</v>
      </c>
      <c r="K825" t="s">
        <v>131</v>
      </c>
      <c r="L825" t="s">
        <v>2581</v>
      </c>
      <c r="M825" t="s">
        <v>2582</v>
      </c>
      <c r="N825">
        <v>1.169166666</v>
      </c>
      <c r="O825">
        <v>0</v>
      </c>
      <c r="P825">
        <v>0</v>
      </c>
      <c r="Q825">
        <v>0</v>
      </c>
      <c r="R825">
        <v>1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1.1691670000000001</v>
      </c>
      <c r="Y825">
        <v>0</v>
      </c>
      <c r="Z825">
        <v>0</v>
      </c>
    </row>
    <row r="826" spans="1:26" x14ac:dyDescent="0.25">
      <c r="A826">
        <v>1979948</v>
      </c>
      <c r="B826">
        <v>1</v>
      </c>
      <c r="C826" t="s">
        <v>76</v>
      </c>
      <c r="D826" t="s">
        <v>103</v>
      </c>
      <c r="E826" t="s">
        <v>134</v>
      </c>
      <c r="F826" t="s">
        <v>2583</v>
      </c>
      <c r="G826" t="s">
        <v>136</v>
      </c>
      <c r="H826" t="s">
        <v>46</v>
      </c>
      <c r="I826" t="s">
        <v>129</v>
      </c>
      <c r="J826" t="s">
        <v>130</v>
      </c>
      <c r="K826" t="s">
        <v>131</v>
      </c>
      <c r="L826" t="s">
        <v>2584</v>
      </c>
      <c r="M826" t="s">
        <v>2585</v>
      </c>
      <c r="N826">
        <v>0.52805555500000001</v>
      </c>
      <c r="O826">
        <v>0</v>
      </c>
      <c r="P826">
        <v>0</v>
      </c>
      <c r="Q826">
        <v>0</v>
      </c>
      <c r="R826">
        <v>1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0.52805599999999997</v>
      </c>
      <c r="Y826">
        <v>0</v>
      </c>
      <c r="Z826">
        <v>0</v>
      </c>
    </row>
    <row r="827" spans="1:26" x14ac:dyDescent="0.25">
      <c r="A827">
        <v>1979977</v>
      </c>
      <c r="B827">
        <v>1</v>
      </c>
      <c r="C827" t="s">
        <v>76</v>
      </c>
      <c r="D827" t="s">
        <v>106</v>
      </c>
      <c r="E827" t="s">
        <v>134</v>
      </c>
      <c r="F827" t="s">
        <v>2586</v>
      </c>
      <c r="G827" t="s">
        <v>136</v>
      </c>
      <c r="H827" t="s">
        <v>46</v>
      </c>
      <c r="I827" t="s">
        <v>129</v>
      </c>
      <c r="J827" t="s">
        <v>130</v>
      </c>
      <c r="K827" t="s">
        <v>131</v>
      </c>
      <c r="L827" t="s">
        <v>2587</v>
      </c>
      <c r="M827" t="s">
        <v>2588</v>
      </c>
      <c r="N827">
        <v>3.4866666660000001</v>
      </c>
      <c r="O827">
        <v>0</v>
      </c>
      <c r="P827">
        <v>6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20.92</v>
      </c>
      <c r="W827">
        <v>0</v>
      </c>
      <c r="X827">
        <v>0</v>
      </c>
      <c r="Y827">
        <v>0</v>
      </c>
      <c r="Z827">
        <v>0</v>
      </c>
    </row>
    <row r="828" spans="1:26" x14ac:dyDescent="0.25">
      <c r="A828">
        <v>1979946</v>
      </c>
      <c r="B828">
        <v>1</v>
      </c>
      <c r="C828" t="s">
        <v>76</v>
      </c>
      <c r="D828" t="s">
        <v>107</v>
      </c>
      <c r="E828" t="s">
        <v>126</v>
      </c>
      <c r="F828" t="s">
        <v>2589</v>
      </c>
      <c r="G828" t="s">
        <v>158</v>
      </c>
      <c r="H828" t="s">
        <v>46</v>
      </c>
      <c r="I828" t="s">
        <v>129</v>
      </c>
      <c r="J828" t="s">
        <v>130</v>
      </c>
      <c r="K828" t="s">
        <v>131</v>
      </c>
      <c r="L828" t="s">
        <v>2590</v>
      </c>
      <c r="M828" t="s">
        <v>2591</v>
      </c>
      <c r="N828">
        <v>0.76777777700000005</v>
      </c>
      <c r="O828">
        <v>0</v>
      </c>
      <c r="P828">
        <v>39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29.943332999999999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1979964</v>
      </c>
      <c r="B829">
        <v>1</v>
      </c>
      <c r="C829" t="s">
        <v>77</v>
      </c>
      <c r="D829" t="s">
        <v>120</v>
      </c>
      <c r="E829" t="s">
        <v>182</v>
      </c>
      <c r="F829" t="s">
        <v>2592</v>
      </c>
      <c r="G829" t="s">
        <v>250</v>
      </c>
      <c r="H829" t="s">
        <v>46</v>
      </c>
      <c r="I829" t="s">
        <v>129</v>
      </c>
      <c r="J829" t="s">
        <v>15</v>
      </c>
      <c r="K829" t="s">
        <v>131</v>
      </c>
      <c r="L829" t="s">
        <v>2593</v>
      </c>
      <c r="M829" t="s">
        <v>2594</v>
      </c>
      <c r="N829">
        <v>0.83750000000000002</v>
      </c>
      <c r="O829">
        <v>0</v>
      </c>
      <c r="P829">
        <v>0</v>
      </c>
      <c r="Q829">
        <v>0</v>
      </c>
      <c r="R829">
        <v>63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52.762500000000003</v>
      </c>
      <c r="Y829">
        <v>0</v>
      </c>
      <c r="Z829">
        <v>0</v>
      </c>
    </row>
    <row r="830" spans="1:26" x14ac:dyDescent="0.25">
      <c r="A830">
        <v>1979975</v>
      </c>
      <c r="B830">
        <v>1</v>
      </c>
      <c r="C830" t="s">
        <v>77</v>
      </c>
      <c r="D830" t="s">
        <v>113</v>
      </c>
      <c r="E830" t="s">
        <v>134</v>
      </c>
      <c r="F830" t="s">
        <v>2595</v>
      </c>
      <c r="G830" t="s">
        <v>140</v>
      </c>
      <c r="H830" t="s">
        <v>46</v>
      </c>
      <c r="I830" t="s">
        <v>129</v>
      </c>
      <c r="J830" t="s">
        <v>130</v>
      </c>
      <c r="K830" t="s">
        <v>131</v>
      </c>
      <c r="L830" t="s">
        <v>2596</v>
      </c>
      <c r="M830" t="s">
        <v>2597</v>
      </c>
      <c r="N830">
        <v>1.112222222</v>
      </c>
      <c r="O830">
        <v>0</v>
      </c>
      <c r="P830">
        <v>0</v>
      </c>
      <c r="Q830">
        <v>0</v>
      </c>
      <c r="R830">
        <v>1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1.112222</v>
      </c>
      <c r="Y830">
        <v>0</v>
      </c>
      <c r="Z830">
        <v>0</v>
      </c>
    </row>
    <row r="831" spans="1:26" x14ac:dyDescent="0.25">
      <c r="A831">
        <v>1979968</v>
      </c>
      <c r="B831">
        <v>1</v>
      </c>
      <c r="C831" t="s">
        <v>76</v>
      </c>
      <c r="D831" t="s">
        <v>95</v>
      </c>
      <c r="E831" t="s">
        <v>134</v>
      </c>
      <c r="F831" t="s">
        <v>2598</v>
      </c>
      <c r="G831" t="s">
        <v>136</v>
      </c>
      <c r="H831" t="s">
        <v>46</v>
      </c>
      <c r="I831" t="s">
        <v>129</v>
      </c>
      <c r="J831" t="s">
        <v>130</v>
      </c>
      <c r="K831" t="s">
        <v>131</v>
      </c>
      <c r="L831" t="s">
        <v>2599</v>
      </c>
      <c r="M831" t="s">
        <v>2600</v>
      </c>
      <c r="N831">
        <v>2.9424999999999999</v>
      </c>
      <c r="O831">
        <v>0</v>
      </c>
      <c r="P831">
        <v>0</v>
      </c>
      <c r="Q831">
        <v>0</v>
      </c>
      <c r="R831">
        <v>2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5.8849999999999998</v>
      </c>
      <c r="Y831">
        <v>0</v>
      </c>
      <c r="Z831">
        <v>0</v>
      </c>
    </row>
    <row r="832" spans="1:26" x14ac:dyDescent="0.25">
      <c r="A832">
        <v>1979972</v>
      </c>
      <c r="B832">
        <v>1</v>
      </c>
      <c r="C832" t="s">
        <v>76</v>
      </c>
      <c r="D832" t="s">
        <v>92</v>
      </c>
      <c r="E832" t="s">
        <v>126</v>
      </c>
      <c r="F832" t="s">
        <v>2601</v>
      </c>
      <c r="G832" t="s">
        <v>452</v>
      </c>
      <c r="H832" t="s">
        <v>46</v>
      </c>
      <c r="I832" t="s">
        <v>129</v>
      </c>
      <c r="J832" t="s">
        <v>130</v>
      </c>
      <c r="K832" t="s">
        <v>131</v>
      </c>
      <c r="L832" t="s">
        <v>2602</v>
      </c>
      <c r="M832" t="s">
        <v>2603</v>
      </c>
      <c r="N832">
        <v>1.9013888880000001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8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15.211111000000001</v>
      </c>
    </row>
    <row r="833" spans="1:26" x14ac:dyDescent="0.25">
      <c r="A833">
        <v>1979965</v>
      </c>
      <c r="B833">
        <v>1</v>
      </c>
      <c r="C833" t="s">
        <v>76</v>
      </c>
      <c r="D833" t="s">
        <v>89</v>
      </c>
      <c r="E833" t="s">
        <v>166</v>
      </c>
      <c r="F833" t="s">
        <v>2604</v>
      </c>
      <c r="G833" t="s">
        <v>179</v>
      </c>
      <c r="H833" t="s">
        <v>46</v>
      </c>
      <c r="I833" t="s">
        <v>129</v>
      </c>
      <c r="J833" t="s">
        <v>130</v>
      </c>
      <c r="K833" t="s">
        <v>154</v>
      </c>
      <c r="L833" t="s">
        <v>2605</v>
      </c>
      <c r="M833" t="s">
        <v>2606</v>
      </c>
      <c r="N833">
        <v>3.256535</v>
      </c>
      <c r="O833">
        <v>0</v>
      </c>
      <c r="P833">
        <v>0</v>
      </c>
      <c r="Q833">
        <v>0</v>
      </c>
      <c r="R833">
        <v>342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1113.73497</v>
      </c>
      <c r="Y833">
        <v>0</v>
      </c>
      <c r="Z833">
        <v>0</v>
      </c>
    </row>
    <row r="834" spans="1:26" x14ac:dyDescent="0.25">
      <c r="A834">
        <v>1979970</v>
      </c>
      <c r="B834">
        <v>1</v>
      </c>
      <c r="C834" t="s">
        <v>77</v>
      </c>
      <c r="D834" t="s">
        <v>108</v>
      </c>
      <c r="E834" t="s">
        <v>161</v>
      </c>
      <c r="F834" t="s">
        <v>2607</v>
      </c>
      <c r="G834" t="s">
        <v>163</v>
      </c>
      <c r="H834" t="s">
        <v>47</v>
      </c>
      <c r="I834" t="s">
        <v>129</v>
      </c>
      <c r="J834" t="s">
        <v>130</v>
      </c>
      <c r="K834" t="s">
        <v>131</v>
      </c>
      <c r="L834" t="s">
        <v>2608</v>
      </c>
      <c r="M834" t="s">
        <v>2609</v>
      </c>
      <c r="N834">
        <v>0.68</v>
      </c>
      <c r="O834">
        <v>19</v>
      </c>
      <c r="P834">
        <v>619</v>
      </c>
      <c r="Q834">
        <v>0</v>
      </c>
      <c r="R834">
        <v>0</v>
      </c>
      <c r="S834">
        <v>0</v>
      </c>
      <c r="T834">
        <v>0</v>
      </c>
      <c r="U834">
        <v>12.92</v>
      </c>
      <c r="V834">
        <v>420.92</v>
      </c>
      <c r="W834">
        <v>0</v>
      </c>
      <c r="X834">
        <v>0</v>
      </c>
      <c r="Y834">
        <v>0</v>
      </c>
      <c r="Z834">
        <v>0</v>
      </c>
    </row>
    <row r="835" spans="1:26" x14ac:dyDescent="0.25">
      <c r="A835">
        <v>1979971</v>
      </c>
      <c r="B835">
        <v>1</v>
      </c>
      <c r="C835" t="s">
        <v>76</v>
      </c>
      <c r="D835" t="s">
        <v>100</v>
      </c>
      <c r="E835" t="s">
        <v>166</v>
      </c>
      <c r="F835" t="s">
        <v>2610</v>
      </c>
      <c r="G835" t="s">
        <v>179</v>
      </c>
      <c r="H835" t="s">
        <v>46</v>
      </c>
      <c r="I835" t="s">
        <v>129</v>
      </c>
      <c r="J835" t="s">
        <v>130</v>
      </c>
      <c r="K835" t="s">
        <v>154</v>
      </c>
      <c r="L835" t="s">
        <v>2611</v>
      </c>
      <c r="M835" t="s">
        <v>2612</v>
      </c>
      <c r="N835">
        <v>1.9905388879999999</v>
      </c>
      <c r="O835">
        <v>0</v>
      </c>
      <c r="P835">
        <v>153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304.55245000000002</v>
      </c>
      <c r="W835">
        <v>0</v>
      </c>
      <c r="X835">
        <v>0</v>
      </c>
      <c r="Y835">
        <v>0</v>
      </c>
      <c r="Z835">
        <v>0</v>
      </c>
    </row>
    <row r="836" spans="1:26" x14ac:dyDescent="0.25">
      <c r="A836">
        <v>1979979</v>
      </c>
      <c r="B836">
        <v>1</v>
      </c>
      <c r="C836" t="s">
        <v>77</v>
      </c>
      <c r="D836" t="s">
        <v>115</v>
      </c>
      <c r="E836" t="s">
        <v>182</v>
      </c>
      <c r="F836" t="s">
        <v>2613</v>
      </c>
      <c r="G836" t="s">
        <v>250</v>
      </c>
      <c r="H836" t="s">
        <v>46</v>
      </c>
      <c r="I836" t="s">
        <v>129</v>
      </c>
      <c r="J836" t="s">
        <v>15</v>
      </c>
      <c r="K836" t="s">
        <v>131</v>
      </c>
      <c r="L836" t="s">
        <v>2614</v>
      </c>
      <c r="M836" t="s">
        <v>2615</v>
      </c>
      <c r="N836">
        <v>1.5022222220000001</v>
      </c>
      <c r="O836">
        <v>0</v>
      </c>
      <c r="P836">
        <v>0</v>
      </c>
      <c r="Q836">
        <v>0</v>
      </c>
      <c r="R836">
        <v>16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24.035556</v>
      </c>
      <c r="Y836">
        <v>0</v>
      </c>
      <c r="Z836">
        <v>0</v>
      </c>
    </row>
    <row r="837" spans="1:26" x14ac:dyDescent="0.25">
      <c r="A837">
        <v>1979930</v>
      </c>
      <c r="B837">
        <v>1</v>
      </c>
      <c r="C837" t="s">
        <v>77</v>
      </c>
      <c r="D837" t="s">
        <v>124</v>
      </c>
      <c r="E837" t="s">
        <v>171</v>
      </c>
      <c r="F837" t="s">
        <v>2616</v>
      </c>
      <c r="G837" t="s">
        <v>179</v>
      </c>
      <c r="H837" t="s">
        <v>47</v>
      </c>
      <c r="I837" t="s">
        <v>129</v>
      </c>
      <c r="J837" t="s">
        <v>130</v>
      </c>
      <c r="K837" t="s">
        <v>154</v>
      </c>
      <c r="L837" t="s">
        <v>2617</v>
      </c>
      <c r="M837" t="s">
        <v>2618</v>
      </c>
      <c r="N837">
        <v>1.8519444439999999</v>
      </c>
      <c r="O837">
        <v>266</v>
      </c>
      <c r="P837">
        <v>159</v>
      </c>
      <c r="Q837">
        <v>0</v>
      </c>
      <c r="R837">
        <v>0</v>
      </c>
      <c r="S837">
        <v>0</v>
      </c>
      <c r="T837">
        <v>0</v>
      </c>
      <c r="U837">
        <v>492.61722200000003</v>
      </c>
      <c r="V837">
        <v>294.45916699999998</v>
      </c>
      <c r="W837">
        <v>0</v>
      </c>
      <c r="X837">
        <v>0</v>
      </c>
      <c r="Y837">
        <v>0</v>
      </c>
      <c r="Z837">
        <v>0</v>
      </c>
    </row>
    <row r="838" spans="1:26" x14ac:dyDescent="0.25">
      <c r="A838">
        <v>1979985</v>
      </c>
      <c r="B838">
        <v>1</v>
      </c>
      <c r="C838" t="s">
        <v>77</v>
      </c>
      <c r="D838" t="s">
        <v>110</v>
      </c>
      <c r="E838" t="s">
        <v>182</v>
      </c>
      <c r="F838" t="s">
        <v>2619</v>
      </c>
      <c r="G838" t="s">
        <v>144</v>
      </c>
      <c r="H838" t="s">
        <v>46</v>
      </c>
      <c r="I838" t="s">
        <v>129</v>
      </c>
      <c r="J838" t="s">
        <v>130</v>
      </c>
      <c r="K838" t="s">
        <v>131</v>
      </c>
      <c r="L838" t="s">
        <v>2620</v>
      </c>
      <c r="M838" t="s">
        <v>2621</v>
      </c>
      <c r="N838">
        <v>1.8272222220000001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20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36.544443999999999</v>
      </c>
    </row>
    <row r="839" spans="1:26" x14ac:dyDescent="0.25">
      <c r="A839">
        <v>1979983</v>
      </c>
      <c r="B839">
        <v>1</v>
      </c>
      <c r="C839" t="s">
        <v>76</v>
      </c>
      <c r="D839" t="s">
        <v>103</v>
      </c>
      <c r="E839" t="s">
        <v>182</v>
      </c>
      <c r="F839" t="s">
        <v>2622</v>
      </c>
      <c r="G839" t="s">
        <v>904</v>
      </c>
      <c r="H839" t="s">
        <v>46</v>
      </c>
      <c r="I839" t="s">
        <v>129</v>
      </c>
      <c r="J839" t="s">
        <v>130</v>
      </c>
      <c r="K839" t="s">
        <v>131</v>
      </c>
      <c r="L839" t="s">
        <v>2623</v>
      </c>
      <c r="M839" t="s">
        <v>2624</v>
      </c>
      <c r="N839">
        <v>1.211944444</v>
      </c>
      <c r="O839">
        <v>0</v>
      </c>
      <c r="P839">
        <v>0</v>
      </c>
      <c r="Q839">
        <v>0</v>
      </c>
      <c r="R839">
        <v>82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99.379444000000007</v>
      </c>
      <c r="Y839">
        <v>0</v>
      </c>
      <c r="Z839">
        <v>0</v>
      </c>
    </row>
    <row r="840" spans="1:26" x14ac:dyDescent="0.25">
      <c r="A840">
        <v>1979989</v>
      </c>
      <c r="B840">
        <v>1</v>
      </c>
      <c r="C840" t="s">
        <v>76</v>
      </c>
      <c r="D840" t="s">
        <v>82</v>
      </c>
      <c r="E840" t="s">
        <v>166</v>
      </c>
      <c r="F840" t="s">
        <v>2625</v>
      </c>
      <c r="G840" t="s">
        <v>158</v>
      </c>
      <c r="H840" t="s">
        <v>46</v>
      </c>
      <c r="I840" t="s">
        <v>129</v>
      </c>
      <c r="J840" t="s">
        <v>130</v>
      </c>
      <c r="K840" t="s">
        <v>131</v>
      </c>
      <c r="L840" t="s">
        <v>2626</v>
      </c>
      <c r="M840" t="s">
        <v>2627</v>
      </c>
      <c r="N840">
        <v>3.0413888880000002</v>
      </c>
      <c r="O840">
        <v>0</v>
      </c>
      <c r="P840">
        <v>154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468.37388900000002</v>
      </c>
      <c r="W840">
        <v>0</v>
      </c>
      <c r="X840">
        <v>0</v>
      </c>
      <c r="Y840">
        <v>0</v>
      </c>
      <c r="Z840">
        <v>0</v>
      </c>
    </row>
    <row r="841" spans="1:26" x14ac:dyDescent="0.25">
      <c r="A841">
        <v>1979992</v>
      </c>
      <c r="B841">
        <v>1</v>
      </c>
      <c r="C841" t="s">
        <v>76</v>
      </c>
      <c r="D841" t="s">
        <v>101</v>
      </c>
      <c r="E841" t="s">
        <v>134</v>
      </c>
      <c r="F841" t="s">
        <v>2628</v>
      </c>
      <c r="G841" t="s">
        <v>238</v>
      </c>
      <c r="H841" t="s">
        <v>46</v>
      </c>
      <c r="I841" t="s">
        <v>129</v>
      </c>
      <c r="J841" t="s">
        <v>130</v>
      </c>
      <c r="K841" t="s">
        <v>131</v>
      </c>
      <c r="L841" t="s">
        <v>2629</v>
      </c>
      <c r="M841" t="s">
        <v>2630</v>
      </c>
      <c r="N841">
        <v>1.0277777770000001</v>
      </c>
      <c r="O841">
        <v>0</v>
      </c>
      <c r="P841">
        <v>27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27.75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1980001</v>
      </c>
      <c r="B842">
        <v>1</v>
      </c>
      <c r="C842" t="s">
        <v>77</v>
      </c>
      <c r="D842" t="s">
        <v>111</v>
      </c>
      <c r="E842" t="s">
        <v>182</v>
      </c>
      <c r="F842" t="s">
        <v>2631</v>
      </c>
      <c r="G842" t="s">
        <v>294</v>
      </c>
      <c r="H842" t="s">
        <v>46</v>
      </c>
      <c r="I842" t="s">
        <v>129</v>
      </c>
      <c r="J842" t="s">
        <v>130</v>
      </c>
      <c r="K842" t="s">
        <v>131</v>
      </c>
      <c r="L842" t="s">
        <v>2632</v>
      </c>
      <c r="M842" t="s">
        <v>2633</v>
      </c>
      <c r="N842">
        <v>3.4927777770000001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8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27.942222000000001</v>
      </c>
    </row>
    <row r="843" spans="1:26" x14ac:dyDescent="0.25">
      <c r="A843">
        <v>1979998</v>
      </c>
      <c r="B843">
        <v>1</v>
      </c>
      <c r="C843" t="s">
        <v>77</v>
      </c>
      <c r="D843" t="s">
        <v>123</v>
      </c>
      <c r="E843" t="s">
        <v>161</v>
      </c>
      <c r="F843" t="s">
        <v>2634</v>
      </c>
      <c r="G843" t="s">
        <v>341</v>
      </c>
      <c r="H843" t="s">
        <v>47</v>
      </c>
      <c r="I843" t="s">
        <v>129</v>
      </c>
      <c r="J843" t="s">
        <v>130</v>
      </c>
      <c r="K843" t="s">
        <v>131</v>
      </c>
      <c r="L843" t="s">
        <v>2635</v>
      </c>
      <c r="M843" t="s">
        <v>2636</v>
      </c>
      <c r="N843">
        <v>2.7341666660000001</v>
      </c>
      <c r="O843">
        <v>0</v>
      </c>
      <c r="P843">
        <v>27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73.822500000000005</v>
      </c>
      <c r="W843">
        <v>0</v>
      </c>
      <c r="X843">
        <v>0</v>
      </c>
      <c r="Y843">
        <v>0</v>
      </c>
      <c r="Z843">
        <v>0</v>
      </c>
    </row>
    <row r="844" spans="1:26" x14ac:dyDescent="0.25">
      <c r="A844">
        <v>1979995</v>
      </c>
      <c r="B844">
        <v>1</v>
      </c>
      <c r="C844" t="s">
        <v>77</v>
      </c>
      <c r="D844" t="s">
        <v>109</v>
      </c>
      <c r="E844" t="s">
        <v>134</v>
      </c>
      <c r="F844" t="s">
        <v>2637</v>
      </c>
      <c r="G844" t="s">
        <v>136</v>
      </c>
      <c r="H844" t="s">
        <v>46</v>
      </c>
      <c r="I844" t="s">
        <v>129</v>
      </c>
      <c r="J844" t="s">
        <v>130</v>
      </c>
      <c r="K844" t="s">
        <v>131</v>
      </c>
      <c r="L844" t="s">
        <v>2638</v>
      </c>
      <c r="M844" t="s">
        <v>2639</v>
      </c>
      <c r="N844">
        <v>1.8361111109999999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1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1.836111</v>
      </c>
    </row>
    <row r="845" spans="1:26" x14ac:dyDescent="0.25">
      <c r="A845">
        <v>1980000</v>
      </c>
      <c r="B845">
        <v>1</v>
      </c>
      <c r="C845" t="s">
        <v>77</v>
      </c>
      <c r="D845" t="s">
        <v>116</v>
      </c>
      <c r="E845" t="s">
        <v>182</v>
      </c>
      <c r="F845" t="s">
        <v>2640</v>
      </c>
      <c r="G845" t="s">
        <v>144</v>
      </c>
      <c r="H845" t="s">
        <v>46</v>
      </c>
      <c r="I845" t="s">
        <v>129</v>
      </c>
      <c r="J845" t="s">
        <v>130</v>
      </c>
      <c r="K845" t="s">
        <v>131</v>
      </c>
      <c r="L845" t="s">
        <v>2641</v>
      </c>
      <c r="M845" t="s">
        <v>2642</v>
      </c>
      <c r="N845">
        <v>1.3047222220000001</v>
      </c>
      <c r="O845">
        <v>0</v>
      </c>
      <c r="P845">
        <v>22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28.703889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1980002</v>
      </c>
      <c r="B846">
        <v>1</v>
      </c>
      <c r="C846" t="s">
        <v>76</v>
      </c>
      <c r="D846" t="s">
        <v>102</v>
      </c>
      <c r="E846" t="s">
        <v>182</v>
      </c>
      <c r="F846" t="s">
        <v>2643</v>
      </c>
      <c r="G846" t="s">
        <v>144</v>
      </c>
      <c r="H846" t="s">
        <v>46</v>
      </c>
      <c r="I846" t="s">
        <v>129</v>
      </c>
      <c r="J846" t="s">
        <v>130</v>
      </c>
      <c r="K846" t="s">
        <v>131</v>
      </c>
      <c r="L846" t="s">
        <v>2644</v>
      </c>
      <c r="M846" t="s">
        <v>2645</v>
      </c>
      <c r="N846">
        <v>2.5205555550000001</v>
      </c>
      <c r="O846">
        <v>0</v>
      </c>
      <c r="P846">
        <v>1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2.520556</v>
      </c>
      <c r="W846">
        <v>0</v>
      </c>
      <c r="X846">
        <v>0</v>
      </c>
      <c r="Y846">
        <v>0</v>
      </c>
      <c r="Z846">
        <v>0</v>
      </c>
    </row>
    <row r="847" spans="1:26" x14ac:dyDescent="0.25">
      <c r="A847">
        <v>1980003</v>
      </c>
      <c r="B847">
        <v>1</v>
      </c>
      <c r="C847" t="s">
        <v>76</v>
      </c>
      <c r="D847" t="s">
        <v>90</v>
      </c>
      <c r="E847" t="s">
        <v>186</v>
      </c>
      <c r="F847" t="s">
        <v>2646</v>
      </c>
      <c r="G847" t="s">
        <v>1630</v>
      </c>
      <c r="H847" t="s">
        <v>47</v>
      </c>
      <c r="I847" t="s">
        <v>129</v>
      </c>
      <c r="J847" t="s">
        <v>130</v>
      </c>
      <c r="K847" t="s">
        <v>154</v>
      </c>
      <c r="L847" t="s">
        <v>2647</v>
      </c>
      <c r="M847" t="s">
        <v>2648</v>
      </c>
      <c r="N847">
        <v>1.2511702769999999</v>
      </c>
      <c r="O847">
        <v>0</v>
      </c>
      <c r="P847">
        <v>0</v>
      </c>
      <c r="Q847">
        <v>0</v>
      </c>
      <c r="R847">
        <v>0</v>
      </c>
      <c r="S847">
        <v>3</v>
      </c>
      <c r="T847">
        <v>175</v>
      </c>
      <c r="U847">
        <v>0</v>
      </c>
      <c r="V847">
        <v>0</v>
      </c>
      <c r="W847">
        <v>0</v>
      </c>
      <c r="X847">
        <v>0</v>
      </c>
      <c r="Y847">
        <v>3.753511</v>
      </c>
      <c r="Z847">
        <v>218.95479800000001</v>
      </c>
    </row>
    <row r="848" spans="1:26" x14ac:dyDescent="0.25">
      <c r="A848">
        <v>2000012</v>
      </c>
      <c r="B848">
        <v>1</v>
      </c>
      <c r="C848" t="s">
        <v>76</v>
      </c>
      <c r="D848" t="s">
        <v>100</v>
      </c>
      <c r="E848" t="s">
        <v>134</v>
      </c>
      <c r="F848" t="s">
        <v>2649</v>
      </c>
      <c r="G848" t="s">
        <v>136</v>
      </c>
      <c r="H848" t="s">
        <v>46</v>
      </c>
      <c r="I848" t="s">
        <v>129</v>
      </c>
      <c r="J848" t="s">
        <v>130</v>
      </c>
      <c r="K848" t="s">
        <v>131</v>
      </c>
      <c r="L848" t="s">
        <v>2650</v>
      </c>
      <c r="M848" t="s">
        <v>2651</v>
      </c>
      <c r="N848">
        <v>2.4386111110000002</v>
      </c>
      <c r="O848">
        <v>0</v>
      </c>
      <c r="P848">
        <v>1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2.4386109999999999</v>
      </c>
      <c r="W848">
        <v>0</v>
      </c>
      <c r="X848">
        <v>0</v>
      </c>
      <c r="Y848">
        <v>0</v>
      </c>
      <c r="Z848">
        <v>0</v>
      </c>
    </row>
    <row r="849" spans="1:26" x14ac:dyDescent="0.25">
      <c r="A849">
        <v>1980006</v>
      </c>
      <c r="B849">
        <v>1</v>
      </c>
      <c r="C849" t="s">
        <v>76</v>
      </c>
      <c r="D849" t="s">
        <v>88</v>
      </c>
      <c r="E849" t="s">
        <v>171</v>
      </c>
      <c r="F849" t="s">
        <v>2652</v>
      </c>
      <c r="G849" t="s">
        <v>168</v>
      </c>
      <c r="H849" t="s">
        <v>47</v>
      </c>
      <c r="I849" t="s">
        <v>129</v>
      </c>
      <c r="J849" t="s">
        <v>130</v>
      </c>
      <c r="K849" t="s">
        <v>154</v>
      </c>
      <c r="L849" t="s">
        <v>2653</v>
      </c>
      <c r="M849" t="s">
        <v>2654</v>
      </c>
      <c r="N849">
        <v>4.0787694439999997</v>
      </c>
      <c r="O849">
        <v>14</v>
      </c>
      <c r="P849">
        <v>195</v>
      </c>
      <c r="Q849">
        <v>0</v>
      </c>
      <c r="R849">
        <v>0</v>
      </c>
      <c r="S849">
        <v>0</v>
      </c>
      <c r="T849">
        <v>0</v>
      </c>
      <c r="U849">
        <v>57.102772000000002</v>
      </c>
      <c r="V849">
        <v>795.36004200000002</v>
      </c>
      <c r="W849">
        <v>0</v>
      </c>
      <c r="X849">
        <v>0</v>
      </c>
      <c r="Y849">
        <v>0</v>
      </c>
      <c r="Z849">
        <v>0</v>
      </c>
    </row>
    <row r="850" spans="1:26" x14ac:dyDescent="0.25">
      <c r="A850">
        <v>1980008</v>
      </c>
      <c r="B850">
        <v>1</v>
      </c>
      <c r="C850" t="s">
        <v>76</v>
      </c>
      <c r="D850" t="s">
        <v>104</v>
      </c>
      <c r="E850" t="s">
        <v>182</v>
      </c>
      <c r="F850" t="s">
        <v>2175</v>
      </c>
      <c r="G850" t="s">
        <v>524</v>
      </c>
      <c r="H850" t="s">
        <v>46</v>
      </c>
      <c r="I850" t="s">
        <v>129</v>
      </c>
      <c r="J850" t="s">
        <v>130</v>
      </c>
      <c r="K850" t="s">
        <v>131</v>
      </c>
      <c r="L850" t="s">
        <v>2655</v>
      </c>
      <c r="M850" t="s">
        <v>2656</v>
      </c>
      <c r="N850">
        <v>2.3333333330000001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23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53.666666999999997</v>
      </c>
    </row>
    <row r="851" spans="1:26" x14ac:dyDescent="0.25">
      <c r="A851">
        <v>2000009</v>
      </c>
      <c r="B851">
        <v>1</v>
      </c>
      <c r="C851" t="s">
        <v>77</v>
      </c>
      <c r="D851" t="s">
        <v>119</v>
      </c>
      <c r="E851" t="s">
        <v>134</v>
      </c>
      <c r="F851" t="s">
        <v>2657</v>
      </c>
      <c r="G851" t="s">
        <v>140</v>
      </c>
      <c r="H851" t="s">
        <v>46</v>
      </c>
      <c r="I851" t="s">
        <v>129</v>
      </c>
      <c r="J851" t="s">
        <v>130</v>
      </c>
      <c r="K851" t="s">
        <v>131</v>
      </c>
      <c r="L851" t="s">
        <v>2658</v>
      </c>
      <c r="M851" t="s">
        <v>2659</v>
      </c>
      <c r="N851">
        <v>5.9477777769999998</v>
      </c>
      <c r="O851">
        <v>0</v>
      </c>
      <c r="P851">
        <v>5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29.738889</v>
      </c>
      <c r="W851">
        <v>0</v>
      </c>
      <c r="X851">
        <v>0</v>
      </c>
      <c r="Y851">
        <v>0</v>
      </c>
      <c r="Z851">
        <v>0</v>
      </c>
    </row>
    <row r="852" spans="1:26" x14ac:dyDescent="0.25">
      <c r="A852">
        <v>1990009</v>
      </c>
      <c r="B852">
        <v>1</v>
      </c>
      <c r="C852" t="s">
        <v>76</v>
      </c>
      <c r="D852" t="s">
        <v>107</v>
      </c>
      <c r="E852" t="s">
        <v>182</v>
      </c>
      <c r="F852" t="s">
        <v>2660</v>
      </c>
      <c r="G852" t="s">
        <v>144</v>
      </c>
      <c r="H852" t="s">
        <v>46</v>
      </c>
      <c r="I852" t="s">
        <v>129</v>
      </c>
      <c r="J852" t="s">
        <v>130</v>
      </c>
      <c r="K852" t="s">
        <v>131</v>
      </c>
      <c r="L852" t="s">
        <v>2661</v>
      </c>
      <c r="M852" t="s">
        <v>2662</v>
      </c>
      <c r="N852">
        <v>4.1402777769999997</v>
      </c>
      <c r="O852">
        <v>0</v>
      </c>
      <c r="P852">
        <v>64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264.977778</v>
      </c>
      <c r="W852">
        <v>0</v>
      </c>
      <c r="X852">
        <v>0</v>
      </c>
      <c r="Y852">
        <v>0</v>
      </c>
      <c r="Z852">
        <v>0</v>
      </c>
    </row>
    <row r="853" spans="1:26" x14ac:dyDescent="0.25">
      <c r="A853">
        <v>2000066</v>
      </c>
      <c r="B853">
        <v>1</v>
      </c>
      <c r="C853" t="s">
        <v>76</v>
      </c>
      <c r="D853" t="s">
        <v>107</v>
      </c>
      <c r="E853" t="s">
        <v>134</v>
      </c>
      <c r="F853" t="s">
        <v>2663</v>
      </c>
      <c r="G853" t="s">
        <v>250</v>
      </c>
      <c r="H853" t="s">
        <v>46</v>
      </c>
      <c r="I853" t="s">
        <v>129</v>
      </c>
      <c r="J853" t="s">
        <v>15</v>
      </c>
      <c r="K853" t="s">
        <v>131</v>
      </c>
      <c r="L853" t="s">
        <v>2661</v>
      </c>
      <c r="M853" t="s">
        <v>2664</v>
      </c>
      <c r="N853">
        <v>4.4005555550000004</v>
      </c>
      <c r="O853">
        <v>0</v>
      </c>
      <c r="P853">
        <v>4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17.602222000000001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1990008</v>
      </c>
      <c r="B854">
        <v>1</v>
      </c>
      <c r="C854" t="s">
        <v>76</v>
      </c>
      <c r="D854" t="s">
        <v>98</v>
      </c>
      <c r="E854" t="s">
        <v>182</v>
      </c>
      <c r="F854" t="s">
        <v>2665</v>
      </c>
      <c r="G854" t="s">
        <v>144</v>
      </c>
      <c r="H854" t="s">
        <v>46</v>
      </c>
      <c r="I854" t="s">
        <v>129</v>
      </c>
      <c r="J854" t="s">
        <v>130</v>
      </c>
      <c r="K854" t="s">
        <v>131</v>
      </c>
      <c r="L854" t="s">
        <v>2666</v>
      </c>
      <c r="M854" t="s">
        <v>2667</v>
      </c>
      <c r="N854">
        <v>1.1205555549999999</v>
      </c>
      <c r="O854">
        <v>0</v>
      </c>
      <c r="P854">
        <v>0</v>
      </c>
      <c r="Q854">
        <v>0</v>
      </c>
      <c r="R854">
        <v>0</v>
      </c>
      <c r="S854">
        <v>0</v>
      </c>
      <c r="T854">
        <v>31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34.737222000000003</v>
      </c>
    </row>
    <row r="855" spans="1:26" x14ac:dyDescent="0.25">
      <c r="A855">
        <v>2000042</v>
      </c>
      <c r="B855">
        <v>1</v>
      </c>
      <c r="C855" t="s">
        <v>76</v>
      </c>
      <c r="D855" t="s">
        <v>96</v>
      </c>
      <c r="E855" t="s">
        <v>134</v>
      </c>
      <c r="F855" t="s">
        <v>2668</v>
      </c>
      <c r="G855" t="s">
        <v>136</v>
      </c>
      <c r="H855" t="s">
        <v>46</v>
      </c>
      <c r="I855" t="s">
        <v>129</v>
      </c>
      <c r="J855" t="s">
        <v>130</v>
      </c>
      <c r="K855" t="s">
        <v>131</v>
      </c>
      <c r="L855" t="s">
        <v>2669</v>
      </c>
      <c r="M855" t="s">
        <v>2670</v>
      </c>
      <c r="N855">
        <v>2.8563888880000001</v>
      </c>
      <c r="O855">
        <v>0</v>
      </c>
      <c r="P855">
        <v>1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2.8563890000000001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2000015</v>
      </c>
      <c r="B856">
        <v>1</v>
      </c>
      <c r="C856" t="s">
        <v>76</v>
      </c>
      <c r="D856" t="s">
        <v>89</v>
      </c>
      <c r="E856" t="s">
        <v>182</v>
      </c>
      <c r="F856" t="s">
        <v>2671</v>
      </c>
      <c r="G856" t="s">
        <v>144</v>
      </c>
      <c r="H856" t="s">
        <v>46</v>
      </c>
      <c r="I856" t="s">
        <v>129</v>
      </c>
      <c r="J856" t="s">
        <v>130</v>
      </c>
      <c r="K856" t="s">
        <v>131</v>
      </c>
      <c r="L856" t="s">
        <v>2672</v>
      </c>
      <c r="M856" t="s">
        <v>2673</v>
      </c>
      <c r="N856">
        <v>2.1116666660000001</v>
      </c>
      <c r="O856">
        <v>0</v>
      </c>
      <c r="P856">
        <v>37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78.131666999999993</v>
      </c>
      <c r="W856">
        <v>0</v>
      </c>
      <c r="X856">
        <v>0</v>
      </c>
      <c r="Y856">
        <v>0</v>
      </c>
      <c r="Z856">
        <v>0</v>
      </c>
    </row>
    <row r="857" spans="1:26" x14ac:dyDescent="0.25">
      <c r="A857">
        <v>2000013</v>
      </c>
      <c r="B857">
        <v>1</v>
      </c>
      <c r="C857" t="s">
        <v>76</v>
      </c>
      <c r="D857" t="s">
        <v>89</v>
      </c>
      <c r="E857" t="s">
        <v>134</v>
      </c>
      <c r="F857" t="s">
        <v>2674</v>
      </c>
      <c r="G857" t="s">
        <v>238</v>
      </c>
      <c r="H857" t="s">
        <v>46</v>
      </c>
      <c r="I857" t="s">
        <v>129</v>
      </c>
      <c r="J857" t="s">
        <v>130</v>
      </c>
      <c r="K857" t="s">
        <v>131</v>
      </c>
      <c r="L857" t="s">
        <v>2675</v>
      </c>
      <c r="M857" t="s">
        <v>2676</v>
      </c>
      <c r="N857">
        <v>0.73777777700000002</v>
      </c>
      <c r="O857">
        <v>0</v>
      </c>
      <c r="P857">
        <v>1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0.73777800000000004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2000016</v>
      </c>
      <c r="B858">
        <v>1</v>
      </c>
      <c r="C858" t="s">
        <v>76</v>
      </c>
      <c r="D858" t="s">
        <v>93</v>
      </c>
      <c r="E858" t="s">
        <v>186</v>
      </c>
      <c r="F858" t="s">
        <v>2677</v>
      </c>
      <c r="G858" t="s">
        <v>736</v>
      </c>
      <c r="H858" t="s">
        <v>47</v>
      </c>
      <c r="I858" t="s">
        <v>129</v>
      </c>
      <c r="J858" t="s">
        <v>130</v>
      </c>
      <c r="K858" t="s">
        <v>131</v>
      </c>
      <c r="L858" t="s">
        <v>2678</v>
      </c>
      <c r="M858" t="s">
        <v>2679</v>
      </c>
      <c r="N858">
        <v>0.60388888799999996</v>
      </c>
      <c r="O858">
        <v>0</v>
      </c>
      <c r="P858">
        <v>125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75.486110999999994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2000019</v>
      </c>
      <c r="B859">
        <v>1</v>
      </c>
      <c r="C859" t="s">
        <v>76</v>
      </c>
      <c r="D859" t="s">
        <v>96</v>
      </c>
      <c r="E859" t="s">
        <v>134</v>
      </c>
      <c r="F859" t="s">
        <v>2680</v>
      </c>
      <c r="G859" t="s">
        <v>136</v>
      </c>
      <c r="H859" t="s">
        <v>46</v>
      </c>
      <c r="I859" t="s">
        <v>129</v>
      </c>
      <c r="J859" t="s">
        <v>130</v>
      </c>
      <c r="K859" t="s">
        <v>131</v>
      </c>
      <c r="L859" t="s">
        <v>2681</v>
      </c>
      <c r="M859" t="s">
        <v>2682</v>
      </c>
      <c r="N859">
        <v>1.063055555</v>
      </c>
      <c r="O859">
        <v>0</v>
      </c>
      <c r="P859">
        <v>2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2.1261109999999999</v>
      </c>
      <c r="W859">
        <v>0</v>
      </c>
      <c r="X859">
        <v>0</v>
      </c>
      <c r="Y859">
        <v>0</v>
      </c>
      <c r="Z859">
        <v>0</v>
      </c>
    </row>
    <row r="860" spans="1:26" x14ac:dyDescent="0.25">
      <c r="A860">
        <v>2000020</v>
      </c>
      <c r="B860">
        <v>1</v>
      </c>
      <c r="C860" t="s">
        <v>77</v>
      </c>
      <c r="D860" t="s">
        <v>121</v>
      </c>
      <c r="E860" t="s">
        <v>186</v>
      </c>
      <c r="F860" t="s">
        <v>2683</v>
      </c>
      <c r="G860" t="s">
        <v>163</v>
      </c>
      <c r="H860" t="s">
        <v>47</v>
      </c>
      <c r="I860" t="s">
        <v>129</v>
      </c>
      <c r="J860" t="s">
        <v>130</v>
      </c>
      <c r="K860" t="s">
        <v>131</v>
      </c>
      <c r="L860" t="s">
        <v>2684</v>
      </c>
      <c r="M860" t="s">
        <v>2685</v>
      </c>
      <c r="N860">
        <v>0.96666666599999995</v>
      </c>
      <c r="O860">
        <v>0</v>
      </c>
      <c r="P860">
        <v>0</v>
      </c>
      <c r="Q860">
        <v>21</v>
      </c>
      <c r="R860">
        <v>466</v>
      </c>
      <c r="S860">
        <v>0</v>
      </c>
      <c r="T860">
        <v>0</v>
      </c>
      <c r="U860">
        <v>0</v>
      </c>
      <c r="V860">
        <v>0</v>
      </c>
      <c r="W860">
        <v>20.3</v>
      </c>
      <c r="X860">
        <v>450.46666599999998</v>
      </c>
      <c r="Y860">
        <v>0</v>
      </c>
      <c r="Z860">
        <v>0</v>
      </c>
    </row>
    <row r="861" spans="1:26" x14ac:dyDescent="0.25">
      <c r="A861">
        <v>2000022</v>
      </c>
      <c r="B861">
        <v>1</v>
      </c>
      <c r="C861" t="s">
        <v>77</v>
      </c>
      <c r="D861" t="s">
        <v>123</v>
      </c>
      <c r="E861" t="s">
        <v>134</v>
      </c>
      <c r="F861" t="s">
        <v>2686</v>
      </c>
      <c r="G861" t="s">
        <v>140</v>
      </c>
      <c r="H861" t="s">
        <v>46</v>
      </c>
      <c r="I861" t="s">
        <v>129</v>
      </c>
      <c r="J861" t="s">
        <v>130</v>
      </c>
      <c r="K861" t="s">
        <v>131</v>
      </c>
      <c r="L861" t="s">
        <v>2687</v>
      </c>
      <c r="M861" t="s">
        <v>2688</v>
      </c>
      <c r="N861">
        <v>1.382777777</v>
      </c>
      <c r="O861">
        <v>0</v>
      </c>
      <c r="P861">
        <v>6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8.2966669999999993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2000026</v>
      </c>
      <c r="B862">
        <v>1</v>
      </c>
      <c r="C862" t="s">
        <v>76</v>
      </c>
      <c r="D862" t="s">
        <v>92</v>
      </c>
      <c r="E862" t="s">
        <v>134</v>
      </c>
      <c r="F862" t="s">
        <v>2689</v>
      </c>
      <c r="G862" t="s">
        <v>140</v>
      </c>
      <c r="H862" t="s">
        <v>46</v>
      </c>
      <c r="I862" t="s">
        <v>129</v>
      </c>
      <c r="J862" t="s">
        <v>130</v>
      </c>
      <c r="K862" t="s">
        <v>131</v>
      </c>
      <c r="L862" t="s">
        <v>2690</v>
      </c>
      <c r="M862" t="s">
        <v>2691</v>
      </c>
      <c r="N862">
        <v>1.575555555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1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1.575556</v>
      </c>
    </row>
    <row r="863" spans="1:26" x14ac:dyDescent="0.25">
      <c r="A863">
        <v>2000023</v>
      </c>
      <c r="B863">
        <v>1</v>
      </c>
      <c r="C863" t="s">
        <v>77</v>
      </c>
      <c r="D863" t="s">
        <v>109</v>
      </c>
      <c r="E863" t="s">
        <v>182</v>
      </c>
      <c r="F863" t="s">
        <v>2692</v>
      </c>
      <c r="G863" t="s">
        <v>144</v>
      </c>
      <c r="H863" t="s">
        <v>46</v>
      </c>
      <c r="I863" t="s">
        <v>129</v>
      </c>
      <c r="J863" t="s">
        <v>130</v>
      </c>
      <c r="K863" t="s">
        <v>131</v>
      </c>
      <c r="L863" t="s">
        <v>2693</v>
      </c>
      <c r="M863" t="s">
        <v>2694</v>
      </c>
      <c r="N863">
        <v>2.1127777769999998</v>
      </c>
      <c r="O863">
        <v>0</v>
      </c>
      <c r="P863">
        <v>2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4.2255560000000001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2000027</v>
      </c>
      <c r="B864">
        <v>1</v>
      </c>
      <c r="C864" t="s">
        <v>76</v>
      </c>
      <c r="D864" t="s">
        <v>105</v>
      </c>
      <c r="E864" t="s">
        <v>166</v>
      </c>
      <c r="F864" t="s">
        <v>2695</v>
      </c>
      <c r="G864" t="s">
        <v>904</v>
      </c>
      <c r="H864" t="s">
        <v>46</v>
      </c>
      <c r="I864" t="s">
        <v>129</v>
      </c>
      <c r="J864" t="s">
        <v>130</v>
      </c>
      <c r="K864" t="s">
        <v>131</v>
      </c>
      <c r="L864" t="s">
        <v>2696</v>
      </c>
      <c r="M864" t="s">
        <v>2697</v>
      </c>
      <c r="N864">
        <v>0.73833333300000004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39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28.795000000000002</v>
      </c>
    </row>
    <row r="865" spans="1:26" x14ac:dyDescent="0.25">
      <c r="A865">
        <v>2000044</v>
      </c>
      <c r="B865">
        <v>1</v>
      </c>
      <c r="C865" t="s">
        <v>76</v>
      </c>
      <c r="D865" t="s">
        <v>95</v>
      </c>
      <c r="E865" t="s">
        <v>134</v>
      </c>
      <c r="F865" t="s">
        <v>2698</v>
      </c>
      <c r="G865" t="s">
        <v>136</v>
      </c>
      <c r="H865" t="s">
        <v>46</v>
      </c>
      <c r="I865" t="s">
        <v>129</v>
      </c>
      <c r="J865" t="s">
        <v>130</v>
      </c>
      <c r="K865" t="s">
        <v>131</v>
      </c>
      <c r="L865" t="s">
        <v>2699</v>
      </c>
      <c r="M865" t="s">
        <v>2700</v>
      </c>
      <c r="N865">
        <v>4.4733333330000002</v>
      </c>
      <c r="O865">
        <v>0</v>
      </c>
      <c r="P865">
        <v>0</v>
      </c>
      <c r="Q865">
        <v>0</v>
      </c>
      <c r="R865">
        <v>1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4.4733330000000002</v>
      </c>
      <c r="Y865">
        <v>0</v>
      </c>
      <c r="Z865">
        <v>0</v>
      </c>
    </row>
    <row r="866" spans="1:26" x14ac:dyDescent="0.25">
      <c r="A866">
        <v>2000030</v>
      </c>
      <c r="B866">
        <v>1</v>
      </c>
      <c r="C866" t="s">
        <v>76</v>
      </c>
      <c r="D866" t="s">
        <v>90</v>
      </c>
      <c r="E866" t="s">
        <v>186</v>
      </c>
      <c r="F866" t="s">
        <v>2701</v>
      </c>
      <c r="G866" t="s">
        <v>163</v>
      </c>
      <c r="H866" t="s">
        <v>47</v>
      </c>
      <c r="I866" t="s">
        <v>129</v>
      </c>
      <c r="J866" t="s">
        <v>130</v>
      </c>
      <c r="K866" t="s">
        <v>131</v>
      </c>
      <c r="L866" t="s">
        <v>2702</v>
      </c>
      <c r="M866" t="s">
        <v>2703</v>
      </c>
      <c r="N866">
        <v>0.32527777699999999</v>
      </c>
      <c r="O866">
        <v>0</v>
      </c>
      <c r="P866">
        <v>162</v>
      </c>
      <c r="Q866">
        <v>0</v>
      </c>
      <c r="R866">
        <v>0</v>
      </c>
      <c r="S866">
        <v>3</v>
      </c>
      <c r="T866">
        <v>0</v>
      </c>
      <c r="U866">
        <v>0</v>
      </c>
      <c r="V866">
        <v>52.695</v>
      </c>
      <c r="W866">
        <v>0</v>
      </c>
      <c r="X866">
        <v>0</v>
      </c>
      <c r="Y866">
        <v>0.97583299999999995</v>
      </c>
      <c r="Z866">
        <v>0</v>
      </c>
    </row>
    <row r="867" spans="1:26" x14ac:dyDescent="0.25">
      <c r="A867">
        <v>2000032</v>
      </c>
      <c r="B867">
        <v>1</v>
      </c>
      <c r="C867" t="s">
        <v>77</v>
      </c>
      <c r="D867" t="s">
        <v>124</v>
      </c>
      <c r="E867" t="s">
        <v>134</v>
      </c>
      <c r="F867" t="s">
        <v>2704</v>
      </c>
      <c r="G867" t="s">
        <v>128</v>
      </c>
      <c r="H867" t="s">
        <v>46</v>
      </c>
      <c r="I867" t="s">
        <v>129</v>
      </c>
      <c r="J867" t="s">
        <v>130</v>
      </c>
      <c r="K867" t="s">
        <v>131</v>
      </c>
      <c r="L867" t="s">
        <v>2705</v>
      </c>
      <c r="M867" t="s">
        <v>2706</v>
      </c>
      <c r="N867">
        <v>7.261666666</v>
      </c>
      <c r="O867">
        <v>0</v>
      </c>
      <c r="P867">
        <v>6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43.57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2000033</v>
      </c>
      <c r="B868">
        <v>1</v>
      </c>
      <c r="C868" t="s">
        <v>76</v>
      </c>
      <c r="D868" t="s">
        <v>99</v>
      </c>
      <c r="E868" t="s">
        <v>134</v>
      </c>
      <c r="F868" t="s">
        <v>2707</v>
      </c>
      <c r="G868" t="s">
        <v>238</v>
      </c>
      <c r="H868" t="s">
        <v>46</v>
      </c>
      <c r="I868" t="s">
        <v>129</v>
      </c>
      <c r="J868" t="s">
        <v>130</v>
      </c>
      <c r="K868" t="s">
        <v>131</v>
      </c>
      <c r="L868" t="s">
        <v>2708</v>
      </c>
      <c r="M868" t="s">
        <v>2709</v>
      </c>
      <c r="N868">
        <v>1.0608333329999999</v>
      </c>
      <c r="O868">
        <v>0</v>
      </c>
      <c r="P868">
        <v>1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1.0608329999999999</v>
      </c>
      <c r="W868">
        <v>0</v>
      </c>
      <c r="X868">
        <v>0</v>
      </c>
      <c r="Y868">
        <v>0</v>
      </c>
      <c r="Z868">
        <v>0</v>
      </c>
    </row>
    <row r="869" spans="1:26" x14ac:dyDescent="0.25">
      <c r="A869">
        <v>2000040</v>
      </c>
      <c r="B869">
        <v>1</v>
      </c>
      <c r="C869" t="s">
        <v>76</v>
      </c>
      <c r="D869" t="s">
        <v>88</v>
      </c>
      <c r="E869" t="s">
        <v>182</v>
      </c>
      <c r="F869" t="s">
        <v>2710</v>
      </c>
      <c r="G869" t="s">
        <v>144</v>
      </c>
      <c r="H869" t="s">
        <v>46</v>
      </c>
      <c r="I869" t="s">
        <v>129</v>
      </c>
      <c r="J869" t="s">
        <v>130</v>
      </c>
      <c r="K869" t="s">
        <v>131</v>
      </c>
      <c r="L869" t="s">
        <v>2711</v>
      </c>
      <c r="M869" t="s">
        <v>2712</v>
      </c>
      <c r="N869">
        <v>3.1069444439999998</v>
      </c>
      <c r="O869">
        <v>0</v>
      </c>
      <c r="P869">
        <v>68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211.272222</v>
      </c>
      <c r="W869">
        <v>0</v>
      </c>
      <c r="X869">
        <v>0</v>
      </c>
      <c r="Y869">
        <v>0</v>
      </c>
      <c r="Z869">
        <v>0</v>
      </c>
    </row>
    <row r="870" spans="1:26" x14ac:dyDescent="0.25">
      <c r="A870">
        <v>2000035</v>
      </c>
      <c r="B870">
        <v>1</v>
      </c>
      <c r="C870" t="s">
        <v>76</v>
      </c>
      <c r="D870" t="s">
        <v>86</v>
      </c>
      <c r="E870" t="s">
        <v>134</v>
      </c>
      <c r="F870" t="s">
        <v>2713</v>
      </c>
      <c r="G870" t="s">
        <v>136</v>
      </c>
      <c r="H870" t="s">
        <v>46</v>
      </c>
      <c r="I870" t="s">
        <v>129</v>
      </c>
      <c r="J870" t="s">
        <v>130</v>
      </c>
      <c r="K870" t="s">
        <v>131</v>
      </c>
      <c r="L870" t="s">
        <v>2714</v>
      </c>
      <c r="M870" t="s">
        <v>2715</v>
      </c>
      <c r="N870">
        <v>2.5724999999999998</v>
      </c>
      <c r="O870">
        <v>0</v>
      </c>
      <c r="P870">
        <v>4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10.29</v>
      </c>
      <c r="W870">
        <v>0</v>
      </c>
      <c r="X870">
        <v>0</v>
      </c>
      <c r="Y870">
        <v>0</v>
      </c>
      <c r="Z870">
        <v>0</v>
      </c>
    </row>
    <row r="871" spans="1:26" x14ac:dyDescent="0.25">
      <c r="A871">
        <v>2000043</v>
      </c>
      <c r="B871">
        <v>1</v>
      </c>
      <c r="C871" t="s">
        <v>76</v>
      </c>
      <c r="D871" t="s">
        <v>92</v>
      </c>
      <c r="E871" t="s">
        <v>182</v>
      </c>
      <c r="F871" t="s">
        <v>2716</v>
      </c>
      <c r="G871" t="s">
        <v>294</v>
      </c>
      <c r="H871" t="s">
        <v>46</v>
      </c>
      <c r="I871" t="s">
        <v>129</v>
      </c>
      <c r="J871" t="s">
        <v>130</v>
      </c>
      <c r="K871" t="s">
        <v>131</v>
      </c>
      <c r="L871" t="s">
        <v>2717</v>
      </c>
      <c r="M871" t="s">
        <v>2718</v>
      </c>
      <c r="N871">
        <v>1.180555555</v>
      </c>
      <c r="O871">
        <v>0</v>
      </c>
      <c r="P871">
        <v>0</v>
      </c>
      <c r="Q871">
        <v>0</v>
      </c>
      <c r="R871">
        <v>1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1.1805559999999999</v>
      </c>
      <c r="Y871">
        <v>0</v>
      </c>
      <c r="Z871">
        <v>0</v>
      </c>
    </row>
    <row r="872" spans="1:26" x14ac:dyDescent="0.25">
      <c r="A872">
        <v>2000060</v>
      </c>
      <c r="B872">
        <v>1</v>
      </c>
      <c r="C872" t="s">
        <v>76</v>
      </c>
      <c r="D872" t="s">
        <v>90</v>
      </c>
      <c r="E872" t="s">
        <v>134</v>
      </c>
      <c r="F872" t="s">
        <v>2719</v>
      </c>
      <c r="G872" t="s">
        <v>238</v>
      </c>
      <c r="H872" t="s">
        <v>46</v>
      </c>
      <c r="I872" t="s">
        <v>129</v>
      </c>
      <c r="J872" t="s">
        <v>130</v>
      </c>
      <c r="K872" t="s">
        <v>131</v>
      </c>
      <c r="L872" t="s">
        <v>2720</v>
      </c>
      <c r="M872" t="s">
        <v>2721</v>
      </c>
      <c r="N872">
        <v>2.5302777769999998</v>
      </c>
      <c r="O872">
        <v>0</v>
      </c>
      <c r="P872">
        <v>12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30.363333000000001</v>
      </c>
      <c r="W872">
        <v>0</v>
      </c>
      <c r="X872">
        <v>0</v>
      </c>
      <c r="Y872">
        <v>0</v>
      </c>
      <c r="Z872">
        <v>0</v>
      </c>
    </row>
    <row r="873" spans="1:26" x14ac:dyDescent="0.25">
      <c r="A873">
        <v>2000037</v>
      </c>
      <c r="B873">
        <v>1</v>
      </c>
      <c r="C873" t="s">
        <v>76</v>
      </c>
      <c r="D873" t="s">
        <v>103</v>
      </c>
      <c r="E873" t="s">
        <v>134</v>
      </c>
      <c r="F873" t="s">
        <v>2722</v>
      </c>
      <c r="G873" t="s">
        <v>238</v>
      </c>
      <c r="H873" t="s">
        <v>46</v>
      </c>
      <c r="I873" t="s">
        <v>129</v>
      </c>
      <c r="J873" t="s">
        <v>130</v>
      </c>
      <c r="K873" t="s">
        <v>131</v>
      </c>
      <c r="L873" t="s">
        <v>2723</v>
      </c>
      <c r="M873" t="s">
        <v>2724</v>
      </c>
      <c r="N873">
        <v>3.7708333330000001</v>
      </c>
      <c r="O873">
        <v>0</v>
      </c>
      <c r="P873">
        <v>0</v>
      </c>
      <c r="Q873">
        <v>0</v>
      </c>
      <c r="R873">
        <v>1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3.7708330000000001</v>
      </c>
      <c r="Y873">
        <v>0</v>
      </c>
      <c r="Z873">
        <v>0</v>
      </c>
    </row>
    <row r="874" spans="1:26" x14ac:dyDescent="0.25">
      <c r="A874">
        <v>2000038</v>
      </c>
      <c r="B874">
        <v>1</v>
      </c>
      <c r="C874" t="s">
        <v>76</v>
      </c>
      <c r="D874" t="s">
        <v>99</v>
      </c>
      <c r="E874" t="s">
        <v>182</v>
      </c>
      <c r="F874" t="s">
        <v>2725</v>
      </c>
      <c r="G874" t="s">
        <v>250</v>
      </c>
      <c r="H874" t="s">
        <v>46</v>
      </c>
      <c r="I874" t="s">
        <v>129</v>
      </c>
      <c r="J874" t="s">
        <v>130</v>
      </c>
      <c r="K874" t="s">
        <v>131</v>
      </c>
      <c r="L874" t="s">
        <v>2726</v>
      </c>
      <c r="M874" t="s">
        <v>2727</v>
      </c>
      <c r="N874">
        <v>0.64361111100000001</v>
      </c>
      <c r="O874">
        <v>0</v>
      </c>
      <c r="P874">
        <v>169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108.770278</v>
      </c>
      <c r="W874">
        <v>0</v>
      </c>
      <c r="X874">
        <v>0</v>
      </c>
      <c r="Y874">
        <v>0</v>
      </c>
      <c r="Z874">
        <v>0</v>
      </c>
    </row>
    <row r="875" spans="1:26" x14ac:dyDescent="0.25">
      <c r="A875">
        <v>2000048</v>
      </c>
      <c r="B875">
        <v>1</v>
      </c>
      <c r="C875" t="s">
        <v>76</v>
      </c>
      <c r="D875" t="s">
        <v>89</v>
      </c>
      <c r="E875" t="s">
        <v>134</v>
      </c>
      <c r="F875" t="s">
        <v>2728</v>
      </c>
      <c r="G875" t="s">
        <v>250</v>
      </c>
      <c r="H875" t="s">
        <v>46</v>
      </c>
      <c r="I875" t="s">
        <v>129</v>
      </c>
      <c r="J875" t="s">
        <v>130</v>
      </c>
      <c r="K875" t="s">
        <v>131</v>
      </c>
      <c r="L875" t="s">
        <v>2729</v>
      </c>
      <c r="M875" t="s">
        <v>2730</v>
      </c>
      <c r="N875">
        <v>2.1147222220000002</v>
      </c>
      <c r="O875">
        <v>0</v>
      </c>
      <c r="P875">
        <v>1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2.114722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2000055</v>
      </c>
      <c r="B876">
        <v>1</v>
      </c>
      <c r="C876" t="s">
        <v>76</v>
      </c>
      <c r="D876" t="s">
        <v>89</v>
      </c>
      <c r="E876" t="s">
        <v>134</v>
      </c>
      <c r="F876" t="s">
        <v>2731</v>
      </c>
      <c r="G876" t="s">
        <v>136</v>
      </c>
      <c r="H876" t="s">
        <v>46</v>
      </c>
      <c r="I876" t="s">
        <v>129</v>
      </c>
      <c r="J876" t="s">
        <v>130</v>
      </c>
      <c r="K876" t="s">
        <v>131</v>
      </c>
      <c r="L876" t="s">
        <v>2732</v>
      </c>
      <c r="M876" t="s">
        <v>2733</v>
      </c>
      <c r="N876">
        <v>5.5155555549999997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4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22.062221999999998</v>
      </c>
    </row>
    <row r="877" spans="1:26" x14ac:dyDescent="0.25">
      <c r="A877">
        <v>2000047</v>
      </c>
      <c r="B877">
        <v>1</v>
      </c>
      <c r="C877" t="s">
        <v>76</v>
      </c>
      <c r="D877" t="s">
        <v>95</v>
      </c>
      <c r="E877" t="s">
        <v>134</v>
      </c>
      <c r="F877" t="s">
        <v>2734</v>
      </c>
      <c r="G877" t="s">
        <v>136</v>
      </c>
      <c r="H877" t="s">
        <v>46</v>
      </c>
      <c r="I877" t="s">
        <v>129</v>
      </c>
      <c r="J877" t="s">
        <v>130</v>
      </c>
      <c r="K877" t="s">
        <v>131</v>
      </c>
      <c r="L877" t="s">
        <v>2735</v>
      </c>
      <c r="M877" t="s">
        <v>2736</v>
      </c>
      <c r="N877">
        <v>6.2211111109999999</v>
      </c>
      <c r="O877">
        <v>0</v>
      </c>
      <c r="P877">
        <v>0</v>
      </c>
      <c r="Q877">
        <v>0</v>
      </c>
      <c r="R877">
        <v>1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6.2211109999999996</v>
      </c>
      <c r="Y877">
        <v>0</v>
      </c>
      <c r="Z877">
        <v>0</v>
      </c>
    </row>
    <row r="878" spans="1:26" x14ac:dyDescent="0.25">
      <c r="A878">
        <v>2000056</v>
      </c>
      <c r="B878">
        <v>1</v>
      </c>
      <c r="C878" t="s">
        <v>76</v>
      </c>
      <c r="D878" t="s">
        <v>78</v>
      </c>
      <c r="E878" t="s">
        <v>134</v>
      </c>
      <c r="F878" t="s">
        <v>2737</v>
      </c>
      <c r="G878" t="s">
        <v>140</v>
      </c>
      <c r="H878" t="s">
        <v>46</v>
      </c>
      <c r="I878" t="s">
        <v>129</v>
      </c>
      <c r="J878" t="s">
        <v>130</v>
      </c>
      <c r="K878" t="s">
        <v>131</v>
      </c>
      <c r="L878" t="s">
        <v>2738</v>
      </c>
      <c r="M878" t="s">
        <v>2739</v>
      </c>
      <c r="N878">
        <v>2.446666666</v>
      </c>
      <c r="O878">
        <v>0</v>
      </c>
      <c r="P878">
        <v>7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17.126667000000001</v>
      </c>
      <c r="W878">
        <v>0</v>
      </c>
      <c r="X878">
        <v>0</v>
      </c>
      <c r="Y878">
        <v>0</v>
      </c>
      <c r="Z878">
        <v>0</v>
      </c>
    </row>
    <row r="879" spans="1:26" x14ac:dyDescent="0.25">
      <c r="A879">
        <v>2000053</v>
      </c>
      <c r="B879">
        <v>1</v>
      </c>
      <c r="C879" t="s">
        <v>77</v>
      </c>
      <c r="D879" t="s">
        <v>119</v>
      </c>
      <c r="E879" t="s">
        <v>134</v>
      </c>
      <c r="F879" t="s">
        <v>2740</v>
      </c>
      <c r="G879" t="s">
        <v>136</v>
      </c>
      <c r="H879" t="s">
        <v>46</v>
      </c>
      <c r="I879" t="s">
        <v>129</v>
      </c>
      <c r="J879" t="s">
        <v>130</v>
      </c>
      <c r="K879" t="s">
        <v>131</v>
      </c>
      <c r="L879" t="s">
        <v>2741</v>
      </c>
      <c r="M879" t="s">
        <v>2742</v>
      </c>
      <c r="N879">
        <v>6.2288888880000002</v>
      </c>
      <c r="O879">
        <v>0</v>
      </c>
      <c r="P879">
        <v>1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6.2288889999999997</v>
      </c>
      <c r="W879">
        <v>0</v>
      </c>
      <c r="X879">
        <v>0</v>
      </c>
      <c r="Y879">
        <v>0</v>
      </c>
      <c r="Z879">
        <v>0</v>
      </c>
    </row>
    <row r="880" spans="1:26" x14ac:dyDescent="0.25">
      <c r="A880">
        <v>2000052</v>
      </c>
      <c r="B880">
        <v>1</v>
      </c>
      <c r="C880" t="s">
        <v>77</v>
      </c>
      <c r="D880" t="s">
        <v>123</v>
      </c>
      <c r="E880" t="s">
        <v>186</v>
      </c>
      <c r="F880" t="s">
        <v>2743</v>
      </c>
      <c r="G880" t="s">
        <v>163</v>
      </c>
      <c r="H880" t="s">
        <v>47</v>
      </c>
      <c r="I880" t="s">
        <v>129</v>
      </c>
      <c r="J880" t="s">
        <v>130</v>
      </c>
      <c r="K880" t="s">
        <v>131</v>
      </c>
      <c r="L880" t="s">
        <v>2744</v>
      </c>
      <c r="M880" t="s">
        <v>2745</v>
      </c>
      <c r="N880">
        <v>1.5038888880000001</v>
      </c>
      <c r="O880">
        <v>82</v>
      </c>
      <c r="P880">
        <v>131</v>
      </c>
      <c r="Q880">
        <v>0</v>
      </c>
      <c r="R880">
        <v>0</v>
      </c>
      <c r="S880">
        <v>0</v>
      </c>
      <c r="T880">
        <v>0</v>
      </c>
      <c r="U880">
        <v>123.318889</v>
      </c>
      <c r="V880">
        <v>197.009444</v>
      </c>
      <c r="W880">
        <v>0</v>
      </c>
      <c r="X880">
        <v>0</v>
      </c>
      <c r="Y880">
        <v>0</v>
      </c>
      <c r="Z880">
        <v>0</v>
      </c>
    </row>
    <row r="881" spans="1:26" x14ac:dyDescent="0.25">
      <c r="A881">
        <v>2000057</v>
      </c>
      <c r="B881">
        <v>1</v>
      </c>
      <c r="C881" t="s">
        <v>76</v>
      </c>
      <c r="D881" t="s">
        <v>92</v>
      </c>
      <c r="E881" t="s">
        <v>134</v>
      </c>
      <c r="F881" t="s">
        <v>2746</v>
      </c>
      <c r="G881" t="s">
        <v>136</v>
      </c>
      <c r="H881" t="s">
        <v>46</v>
      </c>
      <c r="I881" t="s">
        <v>129</v>
      </c>
      <c r="J881" t="s">
        <v>130</v>
      </c>
      <c r="K881" t="s">
        <v>131</v>
      </c>
      <c r="L881" t="s">
        <v>2747</v>
      </c>
      <c r="M881" t="s">
        <v>2748</v>
      </c>
      <c r="N881">
        <v>1.237222222</v>
      </c>
      <c r="O881">
        <v>0</v>
      </c>
      <c r="P881">
        <v>0</v>
      </c>
      <c r="Q881">
        <v>0</v>
      </c>
      <c r="R881">
        <v>2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2.4744440000000001</v>
      </c>
      <c r="Y881">
        <v>0</v>
      </c>
      <c r="Z881">
        <v>0</v>
      </c>
    </row>
    <row r="882" spans="1:26" x14ac:dyDescent="0.25">
      <c r="A882">
        <v>2000061</v>
      </c>
      <c r="B882">
        <v>1</v>
      </c>
      <c r="C882" t="s">
        <v>76</v>
      </c>
      <c r="D882" t="s">
        <v>80</v>
      </c>
      <c r="E882" t="s">
        <v>182</v>
      </c>
      <c r="F882" t="s">
        <v>1370</v>
      </c>
      <c r="G882" t="s">
        <v>144</v>
      </c>
      <c r="H882" t="s">
        <v>46</v>
      </c>
      <c r="I882" t="s">
        <v>129</v>
      </c>
      <c r="J882" t="s">
        <v>130</v>
      </c>
      <c r="K882" t="s">
        <v>131</v>
      </c>
      <c r="L882" t="s">
        <v>2749</v>
      </c>
      <c r="M882" t="s">
        <v>2750</v>
      </c>
      <c r="N882">
        <v>2.6077777769999999</v>
      </c>
      <c r="O882">
        <v>0</v>
      </c>
      <c r="P882">
        <v>81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211.23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2000059</v>
      </c>
      <c r="B883">
        <v>1</v>
      </c>
      <c r="C883" t="s">
        <v>77</v>
      </c>
      <c r="D883" t="s">
        <v>116</v>
      </c>
      <c r="E883" t="s">
        <v>186</v>
      </c>
      <c r="F883" t="s">
        <v>1473</v>
      </c>
      <c r="G883" t="s">
        <v>163</v>
      </c>
      <c r="H883" t="s">
        <v>47</v>
      </c>
      <c r="I883" t="s">
        <v>257</v>
      </c>
      <c r="J883" t="s">
        <v>130</v>
      </c>
      <c r="K883" t="s">
        <v>131</v>
      </c>
      <c r="L883" t="s">
        <v>2751</v>
      </c>
      <c r="M883" t="s">
        <v>2752</v>
      </c>
      <c r="N883">
        <v>1.2500000000000001E-2</v>
      </c>
      <c r="O883">
        <v>201</v>
      </c>
      <c r="P883">
        <v>3622</v>
      </c>
      <c r="Q883">
        <v>0</v>
      </c>
      <c r="R883">
        <v>0</v>
      </c>
      <c r="S883">
        <v>0</v>
      </c>
      <c r="T883">
        <v>0</v>
      </c>
      <c r="U883">
        <v>2.5125000000000002</v>
      </c>
      <c r="V883">
        <v>45.274999999999999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2000064</v>
      </c>
      <c r="B884">
        <v>1</v>
      </c>
      <c r="C884" t="s">
        <v>76</v>
      </c>
      <c r="D884" t="s">
        <v>89</v>
      </c>
      <c r="E884" t="s">
        <v>171</v>
      </c>
      <c r="F884" t="s">
        <v>2753</v>
      </c>
      <c r="G884" t="s">
        <v>179</v>
      </c>
      <c r="H884" t="s">
        <v>47</v>
      </c>
      <c r="I884" t="s">
        <v>129</v>
      </c>
      <c r="J884" t="s">
        <v>130</v>
      </c>
      <c r="K884" t="s">
        <v>154</v>
      </c>
      <c r="L884" t="s">
        <v>2754</v>
      </c>
      <c r="M884" t="s">
        <v>2755</v>
      </c>
      <c r="N884">
        <v>3.5275611109999998</v>
      </c>
      <c r="O884">
        <v>1</v>
      </c>
      <c r="P884">
        <v>458</v>
      </c>
      <c r="Q884">
        <v>0</v>
      </c>
      <c r="R884">
        <v>0</v>
      </c>
      <c r="S884">
        <v>0</v>
      </c>
      <c r="T884">
        <v>0</v>
      </c>
      <c r="U884">
        <v>3.5275609999999999</v>
      </c>
      <c r="V884">
        <v>1615.622989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2000067</v>
      </c>
      <c r="B885">
        <v>1</v>
      </c>
      <c r="C885" t="s">
        <v>76</v>
      </c>
      <c r="D885" t="s">
        <v>81</v>
      </c>
      <c r="E885" t="s">
        <v>166</v>
      </c>
      <c r="F885" t="s">
        <v>2756</v>
      </c>
      <c r="G885" t="s">
        <v>349</v>
      </c>
      <c r="H885" t="s">
        <v>46</v>
      </c>
      <c r="I885" t="s">
        <v>129</v>
      </c>
      <c r="J885" t="s">
        <v>130</v>
      </c>
      <c r="K885" t="s">
        <v>131</v>
      </c>
      <c r="L885" t="s">
        <v>2757</v>
      </c>
      <c r="M885" t="s">
        <v>2758</v>
      </c>
      <c r="N885">
        <v>0.76500000000000001</v>
      </c>
      <c r="O885">
        <v>0</v>
      </c>
      <c r="P885">
        <v>458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350.37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2000068</v>
      </c>
      <c r="B886">
        <v>1</v>
      </c>
      <c r="C886" t="s">
        <v>77</v>
      </c>
      <c r="D886" t="s">
        <v>113</v>
      </c>
      <c r="E886" t="s">
        <v>186</v>
      </c>
      <c r="F886" t="s">
        <v>913</v>
      </c>
      <c r="G886" t="s">
        <v>163</v>
      </c>
      <c r="H886" t="s">
        <v>47</v>
      </c>
      <c r="I886" t="s">
        <v>257</v>
      </c>
      <c r="J886" t="s">
        <v>130</v>
      </c>
      <c r="K886" t="s">
        <v>131</v>
      </c>
      <c r="L886" t="s">
        <v>2759</v>
      </c>
      <c r="M886" t="s">
        <v>2760</v>
      </c>
      <c r="N886">
        <v>8.3333330000000001E-3</v>
      </c>
      <c r="O886">
        <v>0</v>
      </c>
      <c r="P886">
        <v>0</v>
      </c>
      <c r="Q886">
        <v>15</v>
      </c>
      <c r="R886">
        <v>1110</v>
      </c>
      <c r="S886">
        <v>0</v>
      </c>
      <c r="T886">
        <v>0</v>
      </c>
      <c r="U886">
        <v>0</v>
      </c>
      <c r="V886">
        <v>0</v>
      </c>
      <c r="W886">
        <v>0.125</v>
      </c>
      <c r="X886">
        <v>9.25</v>
      </c>
      <c r="Y886">
        <v>0</v>
      </c>
      <c r="Z886">
        <v>0</v>
      </c>
    </row>
    <row r="887" spans="1:26" x14ac:dyDescent="0.25">
      <c r="A887">
        <v>2000069</v>
      </c>
      <c r="B887">
        <v>1</v>
      </c>
      <c r="C887" t="s">
        <v>76</v>
      </c>
      <c r="D887" t="s">
        <v>102</v>
      </c>
      <c r="E887" t="s">
        <v>186</v>
      </c>
      <c r="F887" t="s">
        <v>2761</v>
      </c>
      <c r="G887" t="s">
        <v>163</v>
      </c>
      <c r="H887" t="s">
        <v>47</v>
      </c>
      <c r="I887" t="s">
        <v>257</v>
      </c>
      <c r="J887" t="s">
        <v>130</v>
      </c>
      <c r="K887" t="s">
        <v>131</v>
      </c>
      <c r="L887" t="s">
        <v>2762</v>
      </c>
      <c r="M887" t="s">
        <v>2763</v>
      </c>
      <c r="N887">
        <v>5.5555550000000002E-3</v>
      </c>
      <c r="O887">
        <v>45</v>
      </c>
      <c r="P887">
        <v>593</v>
      </c>
      <c r="Q887">
        <v>0</v>
      </c>
      <c r="R887">
        <v>0</v>
      </c>
      <c r="S887">
        <v>0</v>
      </c>
      <c r="T887">
        <v>0</v>
      </c>
      <c r="U887">
        <v>0.25</v>
      </c>
      <c r="V887">
        <v>3.2944439999999999</v>
      </c>
      <c r="W887">
        <v>0</v>
      </c>
      <c r="X887">
        <v>0</v>
      </c>
      <c r="Y887">
        <v>0</v>
      </c>
      <c r="Z887">
        <v>0</v>
      </c>
    </row>
    <row r="888" spans="1:26" x14ac:dyDescent="0.25">
      <c r="A888">
        <v>2000070</v>
      </c>
      <c r="B888">
        <v>1</v>
      </c>
      <c r="C888" t="s">
        <v>76</v>
      </c>
      <c r="D888" t="s">
        <v>96</v>
      </c>
      <c r="E888" t="s">
        <v>161</v>
      </c>
      <c r="F888" t="s">
        <v>2764</v>
      </c>
      <c r="G888" t="s">
        <v>341</v>
      </c>
      <c r="H888" t="s">
        <v>47</v>
      </c>
      <c r="I888" t="s">
        <v>129</v>
      </c>
      <c r="J888" t="s">
        <v>130</v>
      </c>
      <c r="K888" t="s">
        <v>131</v>
      </c>
      <c r="L888" t="s">
        <v>2765</v>
      </c>
      <c r="M888" t="s">
        <v>2766</v>
      </c>
      <c r="N888">
        <v>1.3877777769999999</v>
      </c>
      <c r="O888">
        <v>0</v>
      </c>
      <c r="P888">
        <v>7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9.7144440000000003</v>
      </c>
      <c r="W888">
        <v>0</v>
      </c>
      <c r="X888">
        <v>0</v>
      </c>
      <c r="Y888">
        <v>0</v>
      </c>
      <c r="Z888">
        <v>0</v>
      </c>
    </row>
    <row r="889" spans="1:26" x14ac:dyDescent="0.25">
      <c r="A889">
        <v>2000077</v>
      </c>
      <c r="B889">
        <v>1</v>
      </c>
      <c r="C889" t="s">
        <v>76</v>
      </c>
      <c r="D889" t="s">
        <v>102</v>
      </c>
      <c r="E889" t="s">
        <v>186</v>
      </c>
      <c r="F889" t="s">
        <v>2767</v>
      </c>
      <c r="G889" t="s">
        <v>163</v>
      </c>
      <c r="H889" t="s">
        <v>47</v>
      </c>
      <c r="I889" t="s">
        <v>129</v>
      </c>
      <c r="J889" t="s">
        <v>130</v>
      </c>
      <c r="K889" t="s">
        <v>131</v>
      </c>
      <c r="L889" t="s">
        <v>2768</v>
      </c>
      <c r="M889" t="s">
        <v>2769</v>
      </c>
      <c r="N889">
        <v>0.71361111099999996</v>
      </c>
      <c r="O889">
        <v>45</v>
      </c>
      <c r="P889">
        <v>593</v>
      </c>
      <c r="Q889">
        <v>0</v>
      </c>
      <c r="R889">
        <v>0</v>
      </c>
      <c r="S889">
        <v>0</v>
      </c>
      <c r="T889">
        <v>0</v>
      </c>
      <c r="U889">
        <v>32.112499999999997</v>
      </c>
      <c r="V889">
        <v>423.17138899999998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2000072</v>
      </c>
      <c r="B890">
        <v>1</v>
      </c>
      <c r="C890" t="s">
        <v>76</v>
      </c>
      <c r="D890" t="s">
        <v>80</v>
      </c>
      <c r="E890" t="s">
        <v>134</v>
      </c>
      <c r="F890" t="s">
        <v>2770</v>
      </c>
      <c r="G890" t="s">
        <v>136</v>
      </c>
      <c r="H890" t="s">
        <v>46</v>
      </c>
      <c r="I890" t="s">
        <v>129</v>
      </c>
      <c r="J890" t="s">
        <v>130</v>
      </c>
      <c r="K890" t="s">
        <v>131</v>
      </c>
      <c r="L890" t="s">
        <v>2771</v>
      </c>
      <c r="M890" t="s">
        <v>2772</v>
      </c>
      <c r="N890">
        <v>1.4016666659999999</v>
      </c>
      <c r="O890">
        <v>0</v>
      </c>
      <c r="P890">
        <v>1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1.401667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2000076</v>
      </c>
      <c r="B891">
        <v>1</v>
      </c>
      <c r="C891" t="s">
        <v>76</v>
      </c>
      <c r="D891" t="s">
        <v>103</v>
      </c>
      <c r="E891" t="s">
        <v>171</v>
      </c>
      <c r="F891" t="s">
        <v>2773</v>
      </c>
      <c r="G891" t="s">
        <v>163</v>
      </c>
      <c r="H891" t="s">
        <v>47</v>
      </c>
      <c r="I891" t="s">
        <v>129</v>
      </c>
      <c r="J891" t="s">
        <v>130</v>
      </c>
      <c r="K891" t="s">
        <v>131</v>
      </c>
      <c r="L891" t="s">
        <v>2774</v>
      </c>
      <c r="M891" t="s">
        <v>2775</v>
      </c>
      <c r="N891">
        <v>0.68861111100000005</v>
      </c>
      <c r="O891">
        <v>0</v>
      </c>
      <c r="P891">
        <v>0</v>
      </c>
      <c r="Q891">
        <v>33</v>
      </c>
      <c r="R891">
        <v>1187</v>
      </c>
      <c r="S891">
        <v>0</v>
      </c>
      <c r="T891">
        <v>0</v>
      </c>
      <c r="U891">
        <v>0</v>
      </c>
      <c r="V891">
        <v>0</v>
      </c>
      <c r="W891">
        <v>22.724167000000001</v>
      </c>
      <c r="X891">
        <v>817.38138900000001</v>
      </c>
      <c r="Y891">
        <v>0</v>
      </c>
      <c r="Z891">
        <v>0</v>
      </c>
    </row>
    <row r="892" spans="1:26" x14ac:dyDescent="0.25">
      <c r="A892">
        <v>2000074</v>
      </c>
      <c r="B892">
        <v>1</v>
      </c>
      <c r="C892" t="s">
        <v>76</v>
      </c>
      <c r="D892" t="s">
        <v>103</v>
      </c>
      <c r="E892" t="s">
        <v>186</v>
      </c>
      <c r="F892" t="s">
        <v>2776</v>
      </c>
      <c r="G892" t="s">
        <v>163</v>
      </c>
      <c r="H892" t="s">
        <v>47</v>
      </c>
      <c r="I892" t="s">
        <v>129</v>
      </c>
      <c r="J892" t="s">
        <v>130</v>
      </c>
      <c r="K892" t="s">
        <v>131</v>
      </c>
      <c r="L892" t="s">
        <v>2777</v>
      </c>
      <c r="M892" t="s">
        <v>2778</v>
      </c>
      <c r="N892">
        <v>0.49722222199999999</v>
      </c>
      <c r="O892">
        <v>0</v>
      </c>
      <c r="P892">
        <v>0</v>
      </c>
      <c r="Q892">
        <v>4</v>
      </c>
      <c r="R892">
        <v>175</v>
      </c>
      <c r="S892">
        <v>46</v>
      </c>
      <c r="T892">
        <v>181</v>
      </c>
      <c r="U892">
        <v>0</v>
      </c>
      <c r="V892">
        <v>0</v>
      </c>
      <c r="W892">
        <v>1.9888889999999999</v>
      </c>
      <c r="X892">
        <v>87.013889000000006</v>
      </c>
      <c r="Y892">
        <v>22.872222000000001</v>
      </c>
      <c r="Z892">
        <v>89.997221999999994</v>
      </c>
    </row>
    <row r="893" spans="1:26" x14ac:dyDescent="0.25">
      <c r="A893">
        <v>2000073</v>
      </c>
      <c r="B893">
        <v>1</v>
      </c>
      <c r="C893" t="s">
        <v>76</v>
      </c>
      <c r="D893" t="s">
        <v>99</v>
      </c>
      <c r="E893" t="s">
        <v>161</v>
      </c>
      <c r="F893" t="s">
        <v>2779</v>
      </c>
      <c r="G893" t="s">
        <v>163</v>
      </c>
      <c r="H893" t="s">
        <v>47</v>
      </c>
      <c r="I893" t="s">
        <v>129</v>
      </c>
      <c r="J893" t="s">
        <v>130</v>
      </c>
      <c r="K893" t="s">
        <v>131</v>
      </c>
      <c r="L893" t="s">
        <v>2780</v>
      </c>
      <c r="M893" t="s">
        <v>2781</v>
      </c>
      <c r="N893">
        <v>0.72527777699999996</v>
      </c>
      <c r="O893">
        <v>0</v>
      </c>
      <c r="P893">
        <v>4914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3564.0149959999999</v>
      </c>
      <c r="W893">
        <v>0</v>
      </c>
      <c r="X893">
        <v>0</v>
      </c>
      <c r="Y893">
        <v>0</v>
      </c>
      <c r="Z893">
        <v>0</v>
      </c>
    </row>
    <row r="894" spans="1:26" x14ac:dyDescent="0.25">
      <c r="A894">
        <v>2000081</v>
      </c>
      <c r="B894">
        <v>1</v>
      </c>
      <c r="C894" t="s">
        <v>77</v>
      </c>
      <c r="D894" t="s">
        <v>113</v>
      </c>
      <c r="E894" t="s">
        <v>182</v>
      </c>
      <c r="F894" t="s">
        <v>2782</v>
      </c>
      <c r="G894" t="s">
        <v>144</v>
      </c>
      <c r="H894" t="s">
        <v>46</v>
      </c>
      <c r="I894" t="s">
        <v>129</v>
      </c>
      <c r="J894" t="s">
        <v>130</v>
      </c>
      <c r="K894" t="s">
        <v>131</v>
      </c>
      <c r="L894" t="s">
        <v>2783</v>
      </c>
      <c r="M894" t="s">
        <v>2784</v>
      </c>
      <c r="N894">
        <v>0.92138888799999996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9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8.2925000000000004</v>
      </c>
    </row>
    <row r="895" spans="1:26" x14ac:dyDescent="0.25">
      <c r="A895">
        <v>2000082</v>
      </c>
      <c r="B895">
        <v>1</v>
      </c>
      <c r="C895" t="s">
        <v>77</v>
      </c>
      <c r="D895" t="s">
        <v>123</v>
      </c>
      <c r="E895" t="s">
        <v>186</v>
      </c>
      <c r="F895" t="s">
        <v>2785</v>
      </c>
      <c r="G895" t="s">
        <v>2786</v>
      </c>
      <c r="H895" t="s">
        <v>47</v>
      </c>
      <c r="I895" t="s">
        <v>129</v>
      </c>
      <c r="J895" t="s">
        <v>130</v>
      </c>
      <c r="K895" t="s">
        <v>131</v>
      </c>
      <c r="L895" t="s">
        <v>2787</v>
      </c>
      <c r="M895" t="s">
        <v>2788</v>
      </c>
      <c r="N895">
        <v>3.343611111</v>
      </c>
      <c r="O895">
        <v>95</v>
      </c>
      <c r="P895">
        <v>158</v>
      </c>
      <c r="Q895">
        <v>0</v>
      </c>
      <c r="R895">
        <v>0</v>
      </c>
      <c r="S895">
        <v>0</v>
      </c>
      <c r="T895">
        <v>0</v>
      </c>
      <c r="U895">
        <v>317.643056</v>
      </c>
      <c r="V895">
        <v>528.29055600000004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2000084</v>
      </c>
      <c r="B896">
        <v>1</v>
      </c>
      <c r="C896" t="s">
        <v>76</v>
      </c>
      <c r="D896" t="s">
        <v>100</v>
      </c>
      <c r="E896" t="s">
        <v>134</v>
      </c>
      <c r="F896" t="s">
        <v>2789</v>
      </c>
      <c r="G896" t="s">
        <v>136</v>
      </c>
      <c r="H896" t="s">
        <v>46</v>
      </c>
      <c r="I896" t="s">
        <v>129</v>
      </c>
      <c r="J896" t="s">
        <v>130</v>
      </c>
      <c r="K896" t="s">
        <v>131</v>
      </c>
      <c r="L896" t="s">
        <v>2790</v>
      </c>
      <c r="M896" t="s">
        <v>2791</v>
      </c>
      <c r="N896">
        <v>4.0761111110000003</v>
      </c>
      <c r="O896">
        <v>0</v>
      </c>
      <c r="P896">
        <v>1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4.076111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2000083</v>
      </c>
      <c r="B897">
        <v>1</v>
      </c>
      <c r="C897" t="s">
        <v>76</v>
      </c>
      <c r="D897" t="s">
        <v>97</v>
      </c>
      <c r="E897" t="s">
        <v>182</v>
      </c>
      <c r="F897" t="s">
        <v>2792</v>
      </c>
      <c r="G897" t="s">
        <v>904</v>
      </c>
      <c r="H897" t="s">
        <v>46</v>
      </c>
      <c r="I897" t="s">
        <v>129</v>
      </c>
      <c r="J897" t="s">
        <v>130</v>
      </c>
      <c r="K897" t="s">
        <v>131</v>
      </c>
      <c r="L897" t="s">
        <v>2793</v>
      </c>
      <c r="M897" t="s">
        <v>2794</v>
      </c>
      <c r="N897">
        <v>2.690833333</v>
      </c>
      <c r="O897">
        <v>0</v>
      </c>
      <c r="P897">
        <v>98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263.70166699999999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2000089</v>
      </c>
      <c r="B898">
        <v>1</v>
      </c>
      <c r="C898" t="s">
        <v>76</v>
      </c>
      <c r="D898" t="s">
        <v>102</v>
      </c>
      <c r="E898" t="s">
        <v>161</v>
      </c>
      <c r="F898" t="s">
        <v>2795</v>
      </c>
      <c r="G898" t="s">
        <v>341</v>
      </c>
      <c r="H898" t="s">
        <v>47</v>
      </c>
      <c r="I898" t="s">
        <v>129</v>
      </c>
      <c r="J898" t="s">
        <v>130</v>
      </c>
      <c r="K898" t="s">
        <v>131</v>
      </c>
      <c r="L898" t="s">
        <v>2796</v>
      </c>
      <c r="M898" t="s">
        <v>2797</v>
      </c>
      <c r="N898">
        <v>1.838333333</v>
      </c>
      <c r="O898">
        <v>0</v>
      </c>
      <c r="P898">
        <v>0</v>
      </c>
      <c r="Q898">
        <v>0</v>
      </c>
      <c r="R898">
        <v>0</v>
      </c>
      <c r="S898">
        <v>1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1.838333</v>
      </c>
      <c r="Z898">
        <v>0</v>
      </c>
    </row>
    <row r="899" spans="1:26" x14ac:dyDescent="0.25">
      <c r="A899">
        <v>2000087</v>
      </c>
      <c r="B899">
        <v>1</v>
      </c>
      <c r="C899" t="s">
        <v>76</v>
      </c>
      <c r="D899" t="s">
        <v>93</v>
      </c>
      <c r="E899" t="s">
        <v>134</v>
      </c>
      <c r="F899" t="s">
        <v>2798</v>
      </c>
      <c r="G899" t="s">
        <v>128</v>
      </c>
      <c r="H899" t="s">
        <v>46</v>
      </c>
      <c r="I899" t="s">
        <v>129</v>
      </c>
      <c r="J899" t="s">
        <v>130</v>
      </c>
      <c r="K899" t="s">
        <v>131</v>
      </c>
      <c r="L899" t="s">
        <v>2799</v>
      </c>
      <c r="M899" t="s">
        <v>2800</v>
      </c>
      <c r="N899">
        <v>0.88249999999999995</v>
      </c>
      <c r="O899">
        <v>0</v>
      </c>
      <c r="P899">
        <v>2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1.7649999999999999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2000088</v>
      </c>
      <c r="B900">
        <v>1</v>
      </c>
      <c r="C900" t="s">
        <v>76</v>
      </c>
      <c r="D900" t="s">
        <v>83</v>
      </c>
      <c r="E900" t="s">
        <v>182</v>
      </c>
      <c r="F900" t="s">
        <v>2801</v>
      </c>
      <c r="G900" t="s">
        <v>1326</v>
      </c>
      <c r="H900" t="s">
        <v>46</v>
      </c>
      <c r="I900" t="s">
        <v>129</v>
      </c>
      <c r="J900" t="s">
        <v>130</v>
      </c>
      <c r="K900" t="s">
        <v>131</v>
      </c>
      <c r="L900" t="s">
        <v>2802</v>
      </c>
      <c r="M900" t="s">
        <v>2803</v>
      </c>
      <c r="N900">
        <v>2.071666666</v>
      </c>
      <c r="O900">
        <v>0</v>
      </c>
      <c r="P900">
        <v>78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161.59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2000094</v>
      </c>
      <c r="B901">
        <v>1</v>
      </c>
      <c r="C901" t="s">
        <v>76</v>
      </c>
      <c r="D901" t="s">
        <v>86</v>
      </c>
      <c r="E901" t="s">
        <v>134</v>
      </c>
      <c r="F901" t="s">
        <v>2804</v>
      </c>
      <c r="G901" t="s">
        <v>136</v>
      </c>
      <c r="H901" t="s">
        <v>46</v>
      </c>
      <c r="I901" t="s">
        <v>129</v>
      </c>
      <c r="J901" t="s">
        <v>130</v>
      </c>
      <c r="K901" t="s">
        <v>131</v>
      </c>
      <c r="L901" t="s">
        <v>2805</v>
      </c>
      <c r="M901" t="s">
        <v>2806</v>
      </c>
      <c r="N901">
        <v>4.9872222219999998</v>
      </c>
      <c r="O901">
        <v>0</v>
      </c>
      <c r="P901">
        <v>1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4.987222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2000090</v>
      </c>
      <c r="B902">
        <v>1</v>
      </c>
      <c r="C902" t="s">
        <v>76</v>
      </c>
      <c r="D902" t="s">
        <v>99</v>
      </c>
      <c r="E902" t="s">
        <v>166</v>
      </c>
      <c r="F902" t="s">
        <v>2807</v>
      </c>
      <c r="G902" t="s">
        <v>294</v>
      </c>
      <c r="H902" t="s">
        <v>46</v>
      </c>
      <c r="I902" t="s">
        <v>129</v>
      </c>
      <c r="J902" t="s">
        <v>130</v>
      </c>
      <c r="K902" t="s">
        <v>131</v>
      </c>
      <c r="L902" t="s">
        <v>2808</v>
      </c>
      <c r="M902" t="s">
        <v>2809</v>
      </c>
      <c r="N902">
        <v>0.69499999999999995</v>
      </c>
      <c r="O902">
        <v>0</v>
      </c>
      <c r="P902">
        <v>95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66.025000000000006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2000097</v>
      </c>
      <c r="B903">
        <v>1</v>
      </c>
      <c r="C903" t="s">
        <v>77</v>
      </c>
      <c r="D903" t="s">
        <v>113</v>
      </c>
      <c r="E903" t="s">
        <v>161</v>
      </c>
      <c r="F903" t="s">
        <v>2810</v>
      </c>
      <c r="G903" t="s">
        <v>341</v>
      </c>
      <c r="H903" t="s">
        <v>47</v>
      </c>
      <c r="I903" t="s">
        <v>129</v>
      </c>
      <c r="J903" t="s">
        <v>130</v>
      </c>
      <c r="K903" t="s">
        <v>131</v>
      </c>
      <c r="L903" t="s">
        <v>2811</v>
      </c>
      <c r="M903" t="s">
        <v>2812</v>
      </c>
      <c r="N903">
        <v>0.95305555500000005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25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23.826388999999999</v>
      </c>
    </row>
    <row r="904" spans="1:26" x14ac:dyDescent="0.25">
      <c r="A904">
        <v>2000098</v>
      </c>
      <c r="B904">
        <v>1</v>
      </c>
      <c r="C904" t="s">
        <v>77</v>
      </c>
      <c r="D904" t="s">
        <v>114</v>
      </c>
      <c r="E904" t="s">
        <v>161</v>
      </c>
      <c r="F904" t="s">
        <v>2813</v>
      </c>
      <c r="G904" t="s">
        <v>341</v>
      </c>
      <c r="H904" t="s">
        <v>47</v>
      </c>
      <c r="I904" t="s">
        <v>129</v>
      </c>
      <c r="J904" t="s">
        <v>130</v>
      </c>
      <c r="K904" t="s">
        <v>131</v>
      </c>
      <c r="L904" t="s">
        <v>2814</v>
      </c>
      <c r="M904" t="s">
        <v>2815</v>
      </c>
      <c r="N904">
        <v>1.8758333330000001</v>
      </c>
      <c r="O904">
        <v>17</v>
      </c>
      <c r="P904">
        <v>12</v>
      </c>
      <c r="Q904">
        <v>0</v>
      </c>
      <c r="R904">
        <v>0</v>
      </c>
      <c r="S904">
        <v>1</v>
      </c>
      <c r="T904">
        <v>53</v>
      </c>
      <c r="U904">
        <v>31.889167</v>
      </c>
      <c r="V904">
        <v>22.51</v>
      </c>
      <c r="W904">
        <v>0</v>
      </c>
      <c r="X904">
        <v>0</v>
      </c>
      <c r="Y904">
        <v>1.8758330000000001</v>
      </c>
      <c r="Z904">
        <v>99.419167000000002</v>
      </c>
    </row>
    <row r="905" spans="1:26" x14ac:dyDescent="0.25">
      <c r="A905">
        <v>2000093</v>
      </c>
      <c r="B905">
        <v>1</v>
      </c>
      <c r="C905" t="s">
        <v>77</v>
      </c>
      <c r="D905" t="s">
        <v>124</v>
      </c>
      <c r="E905" t="s">
        <v>166</v>
      </c>
      <c r="F905" t="s">
        <v>2816</v>
      </c>
      <c r="G905" t="s">
        <v>904</v>
      </c>
      <c r="H905" t="s">
        <v>46</v>
      </c>
      <c r="I905" t="s">
        <v>129</v>
      </c>
      <c r="J905" t="s">
        <v>130</v>
      </c>
      <c r="K905" t="s">
        <v>131</v>
      </c>
      <c r="L905" t="s">
        <v>2817</v>
      </c>
      <c r="M905" t="s">
        <v>2818</v>
      </c>
      <c r="N905">
        <v>1.3911111110000001</v>
      </c>
      <c r="O905">
        <v>0</v>
      </c>
      <c r="P905">
        <v>29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40.342222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2000101</v>
      </c>
      <c r="B906">
        <v>1</v>
      </c>
      <c r="C906" t="s">
        <v>76</v>
      </c>
      <c r="D906" t="s">
        <v>102</v>
      </c>
      <c r="E906" t="s">
        <v>166</v>
      </c>
      <c r="F906" t="s">
        <v>2819</v>
      </c>
      <c r="G906" t="s">
        <v>250</v>
      </c>
      <c r="H906" t="s">
        <v>46</v>
      </c>
      <c r="I906" t="s">
        <v>129</v>
      </c>
      <c r="J906" t="s">
        <v>15</v>
      </c>
      <c r="K906" t="s">
        <v>131</v>
      </c>
      <c r="L906" t="s">
        <v>2820</v>
      </c>
      <c r="M906" t="s">
        <v>2821</v>
      </c>
      <c r="N906">
        <v>1.5361111110000001</v>
      </c>
      <c r="O906">
        <v>0</v>
      </c>
      <c r="P906">
        <v>67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102.919444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2000096</v>
      </c>
      <c r="B907">
        <v>1</v>
      </c>
      <c r="C907" t="s">
        <v>76</v>
      </c>
      <c r="D907" t="s">
        <v>79</v>
      </c>
      <c r="E907" t="s">
        <v>134</v>
      </c>
      <c r="F907" t="s">
        <v>2822</v>
      </c>
      <c r="G907" t="s">
        <v>238</v>
      </c>
      <c r="H907" t="s">
        <v>46</v>
      </c>
      <c r="I907" t="s">
        <v>129</v>
      </c>
      <c r="J907" t="s">
        <v>130</v>
      </c>
      <c r="K907" t="s">
        <v>131</v>
      </c>
      <c r="L907" t="s">
        <v>2823</v>
      </c>
      <c r="M907" t="s">
        <v>2824</v>
      </c>
      <c r="N907">
        <v>1.7966666659999999</v>
      </c>
      <c r="O907">
        <v>0</v>
      </c>
      <c r="P907">
        <v>1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1.796667</v>
      </c>
      <c r="W907">
        <v>0</v>
      </c>
      <c r="X907">
        <v>0</v>
      </c>
      <c r="Y907">
        <v>0</v>
      </c>
      <c r="Z907">
        <v>0</v>
      </c>
    </row>
    <row r="908" spans="1:26" x14ac:dyDescent="0.25">
      <c r="A908">
        <v>2000099</v>
      </c>
      <c r="B908">
        <v>1</v>
      </c>
      <c r="C908" t="s">
        <v>76</v>
      </c>
      <c r="D908" t="s">
        <v>106</v>
      </c>
      <c r="E908" t="s">
        <v>182</v>
      </c>
      <c r="F908" t="s">
        <v>2122</v>
      </c>
      <c r="G908" t="s">
        <v>294</v>
      </c>
      <c r="H908" t="s">
        <v>46</v>
      </c>
      <c r="I908" t="s">
        <v>129</v>
      </c>
      <c r="J908" t="s">
        <v>130</v>
      </c>
      <c r="K908" t="s">
        <v>131</v>
      </c>
      <c r="L908" t="s">
        <v>2825</v>
      </c>
      <c r="M908" t="s">
        <v>2826</v>
      </c>
      <c r="N908">
        <v>2.2552777769999999</v>
      </c>
      <c r="O908">
        <v>0</v>
      </c>
      <c r="P908">
        <v>156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351.82333299999999</v>
      </c>
      <c r="W908">
        <v>0</v>
      </c>
      <c r="X908">
        <v>0</v>
      </c>
      <c r="Y908">
        <v>0</v>
      </c>
      <c r="Z908">
        <v>0</v>
      </c>
    </row>
    <row r="909" spans="1:26" x14ac:dyDescent="0.25">
      <c r="A909">
        <v>2000102</v>
      </c>
      <c r="B909">
        <v>1</v>
      </c>
      <c r="C909" t="s">
        <v>76</v>
      </c>
      <c r="D909" t="s">
        <v>78</v>
      </c>
      <c r="E909" t="s">
        <v>134</v>
      </c>
      <c r="F909" t="s">
        <v>2827</v>
      </c>
      <c r="G909" t="s">
        <v>136</v>
      </c>
      <c r="H909" t="s">
        <v>46</v>
      </c>
      <c r="I909" t="s">
        <v>129</v>
      </c>
      <c r="J909" t="s">
        <v>130</v>
      </c>
      <c r="K909" t="s">
        <v>131</v>
      </c>
      <c r="L909" t="s">
        <v>2828</v>
      </c>
      <c r="M909" t="s">
        <v>2829</v>
      </c>
      <c r="N909">
        <v>2.599444444</v>
      </c>
      <c r="O909">
        <v>0</v>
      </c>
      <c r="P909">
        <v>1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2.5994440000000001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2000103</v>
      </c>
      <c r="B910">
        <v>1</v>
      </c>
      <c r="C910" t="s">
        <v>76</v>
      </c>
      <c r="D910" t="s">
        <v>88</v>
      </c>
      <c r="E910" t="s">
        <v>134</v>
      </c>
      <c r="F910" t="s">
        <v>2830</v>
      </c>
      <c r="G910" t="s">
        <v>140</v>
      </c>
      <c r="H910" t="s">
        <v>46</v>
      </c>
      <c r="I910" t="s">
        <v>129</v>
      </c>
      <c r="J910" t="s">
        <v>130</v>
      </c>
      <c r="K910" t="s">
        <v>131</v>
      </c>
      <c r="L910" t="s">
        <v>2831</v>
      </c>
      <c r="M910" t="s">
        <v>2832</v>
      </c>
      <c r="N910">
        <v>1.5825</v>
      </c>
      <c r="O910">
        <v>0</v>
      </c>
      <c r="P910">
        <v>1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1.5825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2000109</v>
      </c>
      <c r="B911">
        <v>1</v>
      </c>
      <c r="C911" t="s">
        <v>76</v>
      </c>
      <c r="D911" t="s">
        <v>92</v>
      </c>
      <c r="E911" t="s">
        <v>134</v>
      </c>
      <c r="F911" t="s">
        <v>2833</v>
      </c>
      <c r="G911" t="s">
        <v>136</v>
      </c>
      <c r="H911" t="s">
        <v>46</v>
      </c>
      <c r="I911" t="s">
        <v>129</v>
      </c>
      <c r="J911" t="s">
        <v>130</v>
      </c>
      <c r="K911" t="s">
        <v>131</v>
      </c>
      <c r="L911" t="s">
        <v>2834</v>
      </c>
      <c r="M911" t="s">
        <v>2835</v>
      </c>
      <c r="N911">
        <v>0.90638888799999995</v>
      </c>
      <c r="O911">
        <v>0</v>
      </c>
      <c r="P911">
        <v>0</v>
      </c>
      <c r="Q911">
        <v>0</v>
      </c>
      <c r="R911">
        <v>5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4.5319440000000002</v>
      </c>
      <c r="Y911">
        <v>0</v>
      </c>
      <c r="Z911">
        <v>0</v>
      </c>
    </row>
    <row r="912" spans="1:26" x14ac:dyDescent="0.25">
      <c r="A912">
        <v>2000131</v>
      </c>
      <c r="B912">
        <v>1</v>
      </c>
      <c r="C912" t="s">
        <v>76</v>
      </c>
      <c r="D912" t="s">
        <v>79</v>
      </c>
      <c r="E912" t="s">
        <v>134</v>
      </c>
      <c r="F912" t="s">
        <v>2836</v>
      </c>
      <c r="G912" t="s">
        <v>140</v>
      </c>
      <c r="H912" t="s">
        <v>46</v>
      </c>
      <c r="I912" t="s">
        <v>129</v>
      </c>
      <c r="J912" t="s">
        <v>130</v>
      </c>
      <c r="K912" t="s">
        <v>131</v>
      </c>
      <c r="L912" t="s">
        <v>2837</v>
      </c>
      <c r="M912" t="s">
        <v>2838</v>
      </c>
      <c r="N912">
        <v>4.2249999999999996</v>
      </c>
      <c r="O912">
        <v>0</v>
      </c>
      <c r="P912">
        <v>47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198.57499999999999</v>
      </c>
      <c r="W912">
        <v>0</v>
      </c>
      <c r="X912">
        <v>0</v>
      </c>
      <c r="Y912">
        <v>0</v>
      </c>
      <c r="Z912">
        <v>0</v>
      </c>
    </row>
    <row r="913" spans="1:26" x14ac:dyDescent="0.25">
      <c r="A913">
        <v>2000107</v>
      </c>
      <c r="B913">
        <v>1</v>
      </c>
      <c r="C913" t="s">
        <v>76</v>
      </c>
      <c r="D913" t="s">
        <v>86</v>
      </c>
      <c r="E913" t="s">
        <v>134</v>
      </c>
      <c r="F913" t="s">
        <v>2839</v>
      </c>
      <c r="G913" t="s">
        <v>136</v>
      </c>
      <c r="H913" t="s">
        <v>46</v>
      </c>
      <c r="I913" t="s">
        <v>129</v>
      </c>
      <c r="J913" t="s">
        <v>130</v>
      </c>
      <c r="K913" t="s">
        <v>131</v>
      </c>
      <c r="L913" t="s">
        <v>2840</v>
      </c>
      <c r="M913" t="s">
        <v>2841</v>
      </c>
      <c r="N913">
        <v>2.786944444</v>
      </c>
      <c r="O913">
        <v>0</v>
      </c>
      <c r="P913">
        <v>4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11.147778000000001</v>
      </c>
      <c r="W913">
        <v>0</v>
      </c>
      <c r="X913">
        <v>0</v>
      </c>
      <c r="Y913">
        <v>0</v>
      </c>
      <c r="Z913">
        <v>0</v>
      </c>
    </row>
    <row r="914" spans="1:26" x14ac:dyDescent="0.25">
      <c r="A914">
        <v>2000110</v>
      </c>
      <c r="B914">
        <v>1</v>
      </c>
      <c r="C914" t="s">
        <v>76</v>
      </c>
      <c r="D914" t="s">
        <v>84</v>
      </c>
      <c r="E914" t="s">
        <v>182</v>
      </c>
      <c r="F914" t="s">
        <v>2842</v>
      </c>
      <c r="G914" t="s">
        <v>524</v>
      </c>
      <c r="H914" t="s">
        <v>46</v>
      </c>
      <c r="I914" t="s">
        <v>129</v>
      </c>
      <c r="J914" t="s">
        <v>130</v>
      </c>
      <c r="K914" t="s">
        <v>131</v>
      </c>
      <c r="L914" t="s">
        <v>2843</v>
      </c>
      <c r="M914" t="s">
        <v>2844</v>
      </c>
      <c r="N914">
        <v>1.0338888879999999</v>
      </c>
      <c r="O914">
        <v>0</v>
      </c>
      <c r="P914">
        <v>146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150.947778</v>
      </c>
      <c r="W914">
        <v>0</v>
      </c>
      <c r="X914">
        <v>0</v>
      </c>
      <c r="Y914">
        <v>0</v>
      </c>
      <c r="Z914">
        <v>0</v>
      </c>
    </row>
    <row r="915" spans="1:26" x14ac:dyDescent="0.25">
      <c r="A915">
        <v>2000112</v>
      </c>
      <c r="B915">
        <v>1</v>
      </c>
      <c r="C915" t="s">
        <v>77</v>
      </c>
      <c r="D915" t="s">
        <v>109</v>
      </c>
      <c r="E915" t="s">
        <v>171</v>
      </c>
      <c r="F915" t="s">
        <v>2334</v>
      </c>
      <c r="G915" t="s">
        <v>163</v>
      </c>
      <c r="H915" t="s">
        <v>47</v>
      </c>
      <c r="I915" t="s">
        <v>257</v>
      </c>
      <c r="J915" t="s">
        <v>130</v>
      </c>
      <c r="K915" t="s">
        <v>131</v>
      </c>
      <c r="L915" t="s">
        <v>2845</v>
      </c>
      <c r="M915" t="s">
        <v>2846</v>
      </c>
      <c r="N915">
        <v>5.5555550000000002E-3</v>
      </c>
      <c r="O915">
        <v>0</v>
      </c>
      <c r="P915">
        <v>3</v>
      </c>
      <c r="Q915">
        <v>3</v>
      </c>
      <c r="R915">
        <v>713</v>
      </c>
      <c r="S915">
        <v>1</v>
      </c>
      <c r="T915">
        <v>908</v>
      </c>
      <c r="U915">
        <v>0</v>
      </c>
      <c r="V915">
        <v>1.6667000000000001E-2</v>
      </c>
      <c r="W915">
        <v>1.6667000000000001E-2</v>
      </c>
      <c r="X915">
        <v>3.9611109999999998</v>
      </c>
      <c r="Y915">
        <v>5.5560000000000002E-3</v>
      </c>
      <c r="Z915">
        <v>5.0444440000000004</v>
      </c>
    </row>
    <row r="916" spans="1:26" x14ac:dyDescent="0.25">
      <c r="A916">
        <v>2000113</v>
      </c>
      <c r="B916">
        <v>1</v>
      </c>
      <c r="C916" t="s">
        <v>76</v>
      </c>
      <c r="D916" t="s">
        <v>102</v>
      </c>
      <c r="E916" t="s">
        <v>171</v>
      </c>
      <c r="F916" t="s">
        <v>2847</v>
      </c>
      <c r="G916" t="s">
        <v>152</v>
      </c>
      <c r="H916" t="s">
        <v>47</v>
      </c>
      <c r="I916" t="s">
        <v>129</v>
      </c>
      <c r="J916" t="s">
        <v>130</v>
      </c>
      <c r="K916" t="s">
        <v>131</v>
      </c>
      <c r="L916" t="s">
        <v>2848</v>
      </c>
      <c r="M916" t="s">
        <v>2849</v>
      </c>
      <c r="N916">
        <v>0.74805555499999998</v>
      </c>
      <c r="O916">
        <v>36</v>
      </c>
      <c r="P916">
        <v>83</v>
      </c>
      <c r="Q916">
        <v>0</v>
      </c>
      <c r="R916">
        <v>0</v>
      </c>
      <c r="S916">
        <v>1</v>
      </c>
      <c r="T916">
        <v>16</v>
      </c>
      <c r="U916">
        <v>26.93</v>
      </c>
      <c r="V916">
        <v>62.088611</v>
      </c>
      <c r="W916">
        <v>0</v>
      </c>
      <c r="X916">
        <v>0</v>
      </c>
      <c r="Y916">
        <v>0.74805600000000005</v>
      </c>
      <c r="Z916">
        <v>11.968889000000001</v>
      </c>
    </row>
    <row r="917" spans="1:26" x14ac:dyDescent="0.25">
      <c r="A917">
        <v>2000114</v>
      </c>
      <c r="B917">
        <v>1</v>
      </c>
      <c r="C917" t="s">
        <v>76</v>
      </c>
      <c r="D917" t="s">
        <v>103</v>
      </c>
      <c r="E917" t="s">
        <v>171</v>
      </c>
      <c r="F917" t="s">
        <v>2850</v>
      </c>
      <c r="G917" t="s">
        <v>163</v>
      </c>
      <c r="H917" t="s">
        <v>47</v>
      </c>
      <c r="I917" t="s">
        <v>129</v>
      </c>
      <c r="J917" t="s">
        <v>130</v>
      </c>
      <c r="K917" t="s">
        <v>131</v>
      </c>
      <c r="L917" t="s">
        <v>2851</v>
      </c>
      <c r="M917" t="s">
        <v>2852</v>
      </c>
      <c r="N917">
        <v>8.4444443999999994E-2</v>
      </c>
      <c r="O917">
        <v>0</v>
      </c>
      <c r="P917">
        <v>0</v>
      </c>
      <c r="Q917">
        <v>54</v>
      </c>
      <c r="R917">
        <v>8816</v>
      </c>
      <c r="S917">
        <v>13</v>
      </c>
      <c r="T917">
        <v>28</v>
      </c>
      <c r="U917">
        <v>0</v>
      </c>
      <c r="V917">
        <v>0</v>
      </c>
      <c r="W917">
        <v>4.5599999999999996</v>
      </c>
      <c r="X917">
        <v>744.46221800000001</v>
      </c>
      <c r="Y917">
        <v>1.0977779999999999</v>
      </c>
      <c r="Z917">
        <v>2.3644440000000002</v>
      </c>
    </row>
    <row r="918" spans="1:26" x14ac:dyDescent="0.25">
      <c r="A918">
        <v>2000116</v>
      </c>
      <c r="B918">
        <v>1</v>
      </c>
      <c r="C918" t="s">
        <v>76</v>
      </c>
      <c r="D918" t="s">
        <v>102</v>
      </c>
      <c r="E918" t="s">
        <v>182</v>
      </c>
      <c r="F918" t="s">
        <v>2853</v>
      </c>
      <c r="G918" t="s">
        <v>144</v>
      </c>
      <c r="H918" t="s">
        <v>46</v>
      </c>
      <c r="I918" t="s">
        <v>129</v>
      </c>
      <c r="J918" t="s">
        <v>130</v>
      </c>
      <c r="K918" t="s">
        <v>131</v>
      </c>
      <c r="L918" t="s">
        <v>2854</v>
      </c>
      <c r="M918" t="s">
        <v>2855</v>
      </c>
      <c r="N918">
        <v>1.3975</v>
      </c>
      <c r="O918">
        <v>0</v>
      </c>
      <c r="P918">
        <v>29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40.527500000000003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2000115</v>
      </c>
      <c r="B919">
        <v>1</v>
      </c>
      <c r="C919" t="s">
        <v>77</v>
      </c>
      <c r="D919" t="s">
        <v>108</v>
      </c>
      <c r="E919" t="s">
        <v>134</v>
      </c>
      <c r="F919" t="s">
        <v>2856</v>
      </c>
      <c r="G919" t="s">
        <v>250</v>
      </c>
      <c r="H919" t="s">
        <v>46</v>
      </c>
      <c r="I919" t="s">
        <v>129</v>
      </c>
      <c r="J919" t="s">
        <v>130</v>
      </c>
      <c r="K919" t="s">
        <v>131</v>
      </c>
      <c r="L919" t="s">
        <v>2857</v>
      </c>
      <c r="M919" t="s">
        <v>2858</v>
      </c>
      <c r="N919">
        <v>2.3891666659999999</v>
      </c>
      <c r="O919">
        <v>0</v>
      </c>
      <c r="P919">
        <v>7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16.724167000000001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2000122</v>
      </c>
      <c r="B920">
        <v>1</v>
      </c>
      <c r="C920" t="s">
        <v>77</v>
      </c>
      <c r="D920" t="s">
        <v>117</v>
      </c>
      <c r="E920" t="s">
        <v>182</v>
      </c>
      <c r="F920" t="s">
        <v>2859</v>
      </c>
      <c r="G920" t="s">
        <v>144</v>
      </c>
      <c r="H920" t="s">
        <v>46</v>
      </c>
      <c r="I920" t="s">
        <v>129</v>
      </c>
      <c r="J920" t="s">
        <v>130</v>
      </c>
      <c r="K920" t="s">
        <v>131</v>
      </c>
      <c r="L920" t="s">
        <v>2860</v>
      </c>
      <c r="M920" t="s">
        <v>2861</v>
      </c>
      <c r="N920">
        <v>2.9580555550000001</v>
      </c>
      <c r="O920">
        <v>0</v>
      </c>
      <c r="P920">
        <v>0</v>
      </c>
      <c r="Q920">
        <v>0</v>
      </c>
      <c r="R920">
        <v>68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201.14777799999999</v>
      </c>
      <c r="Y920">
        <v>0</v>
      </c>
      <c r="Z920">
        <v>0</v>
      </c>
    </row>
    <row r="921" spans="1:26" x14ac:dyDescent="0.25">
      <c r="A921">
        <v>2000117</v>
      </c>
      <c r="B921">
        <v>1</v>
      </c>
      <c r="C921" t="s">
        <v>77</v>
      </c>
      <c r="D921" t="s">
        <v>114</v>
      </c>
      <c r="E921" t="s">
        <v>186</v>
      </c>
      <c r="F921" t="s">
        <v>2862</v>
      </c>
      <c r="G921" t="s">
        <v>163</v>
      </c>
      <c r="H921" t="s">
        <v>47</v>
      </c>
      <c r="I921" t="s">
        <v>257</v>
      </c>
      <c r="J921" t="s">
        <v>130</v>
      </c>
      <c r="K921" t="s">
        <v>131</v>
      </c>
      <c r="L921" t="s">
        <v>2863</v>
      </c>
      <c r="M921" t="s">
        <v>2864</v>
      </c>
      <c r="N921">
        <v>9.7222220000000008E-3</v>
      </c>
      <c r="O921">
        <v>50</v>
      </c>
      <c r="P921">
        <v>543</v>
      </c>
      <c r="Q921">
        <v>0</v>
      </c>
      <c r="R921">
        <v>0</v>
      </c>
      <c r="S921">
        <v>0</v>
      </c>
      <c r="T921">
        <v>0</v>
      </c>
      <c r="U921">
        <v>0.48611100000000002</v>
      </c>
      <c r="V921">
        <v>5.2791670000000002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2000121</v>
      </c>
      <c r="B922">
        <v>1</v>
      </c>
      <c r="C922" t="s">
        <v>76</v>
      </c>
      <c r="D922" t="s">
        <v>101</v>
      </c>
      <c r="E922" t="s">
        <v>166</v>
      </c>
      <c r="F922" t="s">
        <v>2181</v>
      </c>
      <c r="G922" t="s">
        <v>657</v>
      </c>
      <c r="H922" t="s">
        <v>46</v>
      </c>
      <c r="I922" t="s">
        <v>129</v>
      </c>
      <c r="J922" t="s">
        <v>130</v>
      </c>
      <c r="K922" t="s">
        <v>131</v>
      </c>
      <c r="L922" t="s">
        <v>2865</v>
      </c>
      <c r="M922" t="s">
        <v>2866</v>
      </c>
      <c r="N922">
        <v>0.92833333299999998</v>
      </c>
      <c r="O922">
        <v>0</v>
      </c>
      <c r="P922">
        <v>151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140.17833300000001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2000123</v>
      </c>
      <c r="B923">
        <v>1</v>
      </c>
      <c r="C923" t="s">
        <v>77</v>
      </c>
      <c r="D923" t="s">
        <v>124</v>
      </c>
      <c r="E923" t="s">
        <v>166</v>
      </c>
      <c r="F923" t="s">
        <v>2867</v>
      </c>
      <c r="G923" t="s">
        <v>657</v>
      </c>
      <c r="H923" t="s">
        <v>46</v>
      </c>
      <c r="I923" t="s">
        <v>129</v>
      </c>
      <c r="J923" t="s">
        <v>130</v>
      </c>
      <c r="K923" t="s">
        <v>131</v>
      </c>
      <c r="L923" t="s">
        <v>2868</v>
      </c>
      <c r="M923" t="s">
        <v>2788</v>
      </c>
      <c r="N923">
        <v>1.0549999999999999</v>
      </c>
      <c r="O923">
        <v>0</v>
      </c>
      <c r="P923">
        <v>216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227.88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2000138</v>
      </c>
      <c r="B924">
        <v>1</v>
      </c>
      <c r="C924" t="s">
        <v>76</v>
      </c>
      <c r="D924" t="s">
        <v>103</v>
      </c>
      <c r="E924" t="s">
        <v>134</v>
      </c>
      <c r="F924" t="s">
        <v>2722</v>
      </c>
      <c r="G924" t="s">
        <v>250</v>
      </c>
      <c r="H924" t="s">
        <v>46</v>
      </c>
      <c r="I924" t="s">
        <v>129</v>
      </c>
      <c r="J924" t="s">
        <v>15</v>
      </c>
      <c r="K924" t="s">
        <v>131</v>
      </c>
      <c r="L924" t="s">
        <v>2869</v>
      </c>
      <c r="M924" t="s">
        <v>2870</v>
      </c>
      <c r="N924">
        <v>2.1013888879999998</v>
      </c>
      <c r="O924">
        <v>0</v>
      </c>
      <c r="P924">
        <v>0</v>
      </c>
      <c r="Q924">
        <v>0</v>
      </c>
      <c r="R924">
        <v>1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2.1013890000000002</v>
      </c>
      <c r="Y924">
        <v>0</v>
      </c>
      <c r="Z924">
        <v>0</v>
      </c>
    </row>
    <row r="925" spans="1:26" x14ac:dyDescent="0.25">
      <c r="A925">
        <v>2000124</v>
      </c>
      <c r="B925">
        <v>1</v>
      </c>
      <c r="C925" t="s">
        <v>76</v>
      </c>
      <c r="D925" t="s">
        <v>89</v>
      </c>
      <c r="E925" t="s">
        <v>182</v>
      </c>
      <c r="F925" t="s">
        <v>2871</v>
      </c>
      <c r="G925" t="s">
        <v>294</v>
      </c>
      <c r="H925" t="s">
        <v>46</v>
      </c>
      <c r="I925" t="s">
        <v>129</v>
      </c>
      <c r="J925" t="s">
        <v>130</v>
      </c>
      <c r="K925" t="s">
        <v>131</v>
      </c>
      <c r="L925" t="s">
        <v>2872</v>
      </c>
      <c r="M925" t="s">
        <v>2873</v>
      </c>
      <c r="N925">
        <v>3.9258333329999999</v>
      </c>
      <c r="O925">
        <v>0</v>
      </c>
      <c r="P925">
        <v>12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47.11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2000126</v>
      </c>
      <c r="B926">
        <v>1</v>
      </c>
      <c r="C926" t="s">
        <v>77</v>
      </c>
      <c r="D926" t="s">
        <v>117</v>
      </c>
      <c r="E926" t="s">
        <v>186</v>
      </c>
      <c r="F926" t="s">
        <v>2874</v>
      </c>
      <c r="G926" t="s">
        <v>163</v>
      </c>
      <c r="H926" t="s">
        <v>47</v>
      </c>
      <c r="I926" t="s">
        <v>129</v>
      </c>
      <c r="J926" t="s">
        <v>130</v>
      </c>
      <c r="K926" t="s">
        <v>131</v>
      </c>
      <c r="L926" t="s">
        <v>2875</v>
      </c>
      <c r="M926" t="s">
        <v>2876</v>
      </c>
      <c r="N926">
        <v>1.215833333</v>
      </c>
      <c r="O926">
        <v>0</v>
      </c>
      <c r="P926">
        <v>0</v>
      </c>
      <c r="Q926">
        <v>0</v>
      </c>
      <c r="R926">
        <v>0</v>
      </c>
      <c r="S926">
        <v>3</v>
      </c>
      <c r="T926">
        <v>977</v>
      </c>
      <c r="U926">
        <v>0</v>
      </c>
      <c r="V926">
        <v>0</v>
      </c>
      <c r="W926">
        <v>0</v>
      </c>
      <c r="X926">
        <v>0</v>
      </c>
      <c r="Y926">
        <v>3.6475</v>
      </c>
      <c r="Z926">
        <v>1187.869166</v>
      </c>
    </row>
    <row r="927" spans="1:26" x14ac:dyDescent="0.25">
      <c r="A927">
        <v>2000133</v>
      </c>
      <c r="B927">
        <v>1</v>
      </c>
      <c r="C927" t="s">
        <v>76</v>
      </c>
      <c r="D927" t="s">
        <v>97</v>
      </c>
      <c r="E927" t="s">
        <v>182</v>
      </c>
      <c r="F927" t="s">
        <v>2877</v>
      </c>
      <c r="G927" t="s">
        <v>2878</v>
      </c>
      <c r="H927" t="s">
        <v>46</v>
      </c>
      <c r="I927" t="s">
        <v>129</v>
      </c>
      <c r="J927" t="s">
        <v>130</v>
      </c>
      <c r="K927" t="s">
        <v>131</v>
      </c>
      <c r="L927" t="s">
        <v>2879</v>
      </c>
      <c r="M927" t="s">
        <v>2880</v>
      </c>
      <c r="N927">
        <v>1.345</v>
      </c>
      <c r="O927">
        <v>0</v>
      </c>
      <c r="P927">
        <v>125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168.125</v>
      </c>
      <c r="W927">
        <v>0</v>
      </c>
      <c r="X927">
        <v>0</v>
      </c>
      <c r="Y927">
        <v>0</v>
      </c>
      <c r="Z927">
        <v>0</v>
      </c>
    </row>
    <row r="928" spans="1:26" x14ac:dyDescent="0.25">
      <c r="A928">
        <v>2000136</v>
      </c>
      <c r="B928">
        <v>1</v>
      </c>
      <c r="C928" t="s">
        <v>76</v>
      </c>
      <c r="D928" t="s">
        <v>106</v>
      </c>
      <c r="E928" t="s">
        <v>182</v>
      </c>
      <c r="F928" t="s">
        <v>2881</v>
      </c>
      <c r="G928" t="s">
        <v>144</v>
      </c>
      <c r="H928" t="s">
        <v>46</v>
      </c>
      <c r="I928" t="s">
        <v>129</v>
      </c>
      <c r="J928" t="s">
        <v>130</v>
      </c>
      <c r="K928" t="s">
        <v>131</v>
      </c>
      <c r="L928" t="s">
        <v>2882</v>
      </c>
      <c r="M928" t="s">
        <v>2883</v>
      </c>
      <c r="N928">
        <v>1.799722222</v>
      </c>
      <c r="O928">
        <v>0</v>
      </c>
      <c r="P928">
        <v>72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129.58000000000001</v>
      </c>
      <c r="W928">
        <v>0</v>
      </c>
      <c r="X928">
        <v>0</v>
      </c>
      <c r="Y928">
        <v>0</v>
      </c>
      <c r="Z928">
        <v>0</v>
      </c>
    </row>
    <row r="929" spans="1:26" x14ac:dyDescent="0.25">
      <c r="A929">
        <v>2000141</v>
      </c>
      <c r="B929">
        <v>1</v>
      </c>
      <c r="C929" t="s">
        <v>76</v>
      </c>
      <c r="D929" t="s">
        <v>102</v>
      </c>
      <c r="E929" t="s">
        <v>134</v>
      </c>
      <c r="F929" t="s">
        <v>460</v>
      </c>
      <c r="G929" t="s">
        <v>250</v>
      </c>
      <c r="H929" t="s">
        <v>46</v>
      </c>
      <c r="I929" t="s">
        <v>129</v>
      </c>
      <c r="J929" t="s">
        <v>130</v>
      </c>
      <c r="K929" t="s">
        <v>131</v>
      </c>
      <c r="L929" t="s">
        <v>2884</v>
      </c>
      <c r="M929" t="s">
        <v>2885</v>
      </c>
      <c r="N929">
        <v>3.6922222219999998</v>
      </c>
      <c r="O929">
        <v>0</v>
      </c>
      <c r="P929">
        <v>3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11.076667</v>
      </c>
      <c r="W929">
        <v>0</v>
      </c>
      <c r="X929">
        <v>0</v>
      </c>
      <c r="Y929">
        <v>0</v>
      </c>
      <c r="Z929">
        <v>0</v>
      </c>
    </row>
    <row r="930" spans="1:26" x14ac:dyDescent="0.25">
      <c r="A930">
        <v>2000139</v>
      </c>
      <c r="B930">
        <v>1</v>
      </c>
      <c r="C930" t="s">
        <v>76</v>
      </c>
      <c r="D930" t="s">
        <v>87</v>
      </c>
      <c r="E930" t="s">
        <v>171</v>
      </c>
      <c r="F930" t="s">
        <v>2886</v>
      </c>
      <c r="G930" t="s">
        <v>1798</v>
      </c>
      <c r="H930" t="s">
        <v>47</v>
      </c>
      <c r="I930" t="s">
        <v>129</v>
      </c>
      <c r="J930" t="s">
        <v>15</v>
      </c>
      <c r="K930" t="s">
        <v>131</v>
      </c>
      <c r="L930" t="s">
        <v>2887</v>
      </c>
      <c r="M930" t="s">
        <v>2888</v>
      </c>
      <c r="N930">
        <v>0.10249999999999999</v>
      </c>
      <c r="O930">
        <v>0</v>
      </c>
      <c r="P930">
        <v>1188</v>
      </c>
      <c r="Q930">
        <v>40</v>
      </c>
      <c r="R930">
        <v>2639</v>
      </c>
      <c r="S930">
        <v>0</v>
      </c>
      <c r="T930">
        <v>0</v>
      </c>
      <c r="U930">
        <v>0</v>
      </c>
      <c r="V930">
        <v>121.77</v>
      </c>
      <c r="W930">
        <v>4.0999999999999996</v>
      </c>
      <c r="X930">
        <v>270.4975</v>
      </c>
      <c r="Y930">
        <v>0</v>
      </c>
      <c r="Z930">
        <v>0</v>
      </c>
    </row>
    <row r="931" spans="1:26" x14ac:dyDescent="0.25">
      <c r="A931">
        <v>2000140</v>
      </c>
      <c r="B931">
        <v>1</v>
      </c>
      <c r="C931" t="s">
        <v>76</v>
      </c>
      <c r="D931" t="s">
        <v>96</v>
      </c>
      <c r="E931" t="s">
        <v>161</v>
      </c>
      <c r="F931" t="s">
        <v>2889</v>
      </c>
      <c r="G931" t="s">
        <v>163</v>
      </c>
      <c r="H931" t="s">
        <v>47</v>
      </c>
      <c r="I931" t="s">
        <v>129</v>
      </c>
      <c r="J931" t="s">
        <v>130</v>
      </c>
      <c r="K931" t="s">
        <v>131</v>
      </c>
      <c r="L931" t="s">
        <v>2890</v>
      </c>
      <c r="M931" t="s">
        <v>2891</v>
      </c>
      <c r="N931">
        <v>0.1125</v>
      </c>
      <c r="O931">
        <v>1</v>
      </c>
      <c r="P931">
        <v>991</v>
      </c>
      <c r="Q931">
        <v>0</v>
      </c>
      <c r="R931">
        <v>0</v>
      </c>
      <c r="S931">
        <v>0</v>
      </c>
      <c r="T931">
        <v>0</v>
      </c>
      <c r="U931">
        <v>0.1125</v>
      </c>
      <c r="V931">
        <v>111.4875</v>
      </c>
      <c r="W931">
        <v>0</v>
      </c>
      <c r="X931">
        <v>0</v>
      </c>
      <c r="Y931">
        <v>0</v>
      </c>
      <c r="Z931">
        <v>0</v>
      </c>
    </row>
    <row r="932" spans="1:26" x14ac:dyDescent="0.25">
      <c r="A932">
        <v>2000144</v>
      </c>
      <c r="B932">
        <v>1</v>
      </c>
      <c r="C932" t="s">
        <v>76</v>
      </c>
      <c r="D932" t="s">
        <v>87</v>
      </c>
      <c r="E932" t="s">
        <v>171</v>
      </c>
      <c r="F932" t="s">
        <v>2892</v>
      </c>
      <c r="G932" t="s">
        <v>1798</v>
      </c>
      <c r="H932" t="s">
        <v>47</v>
      </c>
      <c r="I932" t="s">
        <v>129</v>
      </c>
      <c r="J932" t="s">
        <v>15</v>
      </c>
      <c r="K932" t="s">
        <v>131</v>
      </c>
      <c r="L932" t="s">
        <v>2888</v>
      </c>
      <c r="M932" t="s">
        <v>2893</v>
      </c>
      <c r="N932">
        <v>0.93916666599999998</v>
      </c>
      <c r="O932">
        <v>0</v>
      </c>
      <c r="P932">
        <v>4</v>
      </c>
      <c r="Q932">
        <v>2</v>
      </c>
      <c r="R932">
        <v>8402</v>
      </c>
      <c r="S932">
        <v>0</v>
      </c>
      <c r="T932">
        <v>0</v>
      </c>
      <c r="U932">
        <v>0</v>
      </c>
      <c r="V932">
        <v>3.7566670000000002</v>
      </c>
      <c r="W932">
        <v>1.878333</v>
      </c>
      <c r="X932">
        <v>7890.8783279999998</v>
      </c>
      <c r="Y932">
        <v>0</v>
      </c>
      <c r="Z932">
        <v>0</v>
      </c>
    </row>
    <row r="933" spans="1:26" x14ac:dyDescent="0.25">
      <c r="A933">
        <v>2000142</v>
      </c>
      <c r="B933">
        <v>1</v>
      </c>
      <c r="C933" t="s">
        <v>76</v>
      </c>
      <c r="D933" t="s">
        <v>106</v>
      </c>
      <c r="E933" t="s">
        <v>134</v>
      </c>
      <c r="F933" t="s">
        <v>2894</v>
      </c>
      <c r="G933" t="s">
        <v>136</v>
      </c>
      <c r="H933" t="s">
        <v>46</v>
      </c>
      <c r="I933" t="s">
        <v>129</v>
      </c>
      <c r="J933" t="s">
        <v>130</v>
      </c>
      <c r="K933" t="s">
        <v>131</v>
      </c>
      <c r="L933" t="s">
        <v>2895</v>
      </c>
      <c r="M933" t="s">
        <v>2896</v>
      </c>
      <c r="N933">
        <v>0.91861111100000004</v>
      </c>
      <c r="O933">
        <v>0</v>
      </c>
      <c r="P933">
        <v>5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4.5930559999999998</v>
      </c>
      <c r="W933">
        <v>0</v>
      </c>
      <c r="X933">
        <v>0</v>
      </c>
      <c r="Y933">
        <v>0</v>
      </c>
      <c r="Z933">
        <v>0</v>
      </c>
    </row>
    <row r="934" spans="1:26" x14ac:dyDescent="0.25">
      <c r="A934">
        <v>2000143</v>
      </c>
      <c r="B934">
        <v>1</v>
      </c>
      <c r="C934" t="s">
        <v>76</v>
      </c>
      <c r="D934" t="s">
        <v>91</v>
      </c>
      <c r="E934" t="s">
        <v>150</v>
      </c>
      <c r="F934" t="s">
        <v>2897</v>
      </c>
      <c r="G934" t="s">
        <v>1410</v>
      </c>
      <c r="H934" t="s">
        <v>47</v>
      </c>
      <c r="I934" t="s">
        <v>129</v>
      </c>
      <c r="J934" t="s">
        <v>130</v>
      </c>
      <c r="K934" t="s">
        <v>131</v>
      </c>
      <c r="L934" t="s">
        <v>2898</v>
      </c>
      <c r="M934" t="s">
        <v>2899</v>
      </c>
      <c r="N934">
        <v>1.166388888</v>
      </c>
      <c r="O934">
        <v>29</v>
      </c>
      <c r="P934">
        <v>4254</v>
      </c>
      <c r="Q934">
        <v>0</v>
      </c>
      <c r="R934">
        <v>0</v>
      </c>
      <c r="S934">
        <v>0</v>
      </c>
      <c r="T934">
        <v>0</v>
      </c>
      <c r="U934">
        <v>33.825277999999997</v>
      </c>
      <c r="V934">
        <v>4961.8183300000001</v>
      </c>
      <c r="W934">
        <v>0</v>
      </c>
      <c r="X934">
        <v>0</v>
      </c>
      <c r="Y934">
        <v>0</v>
      </c>
      <c r="Z934">
        <v>0</v>
      </c>
    </row>
    <row r="935" spans="1:26" x14ac:dyDescent="0.25">
      <c r="A935">
        <v>2000152</v>
      </c>
      <c r="B935">
        <v>1</v>
      </c>
      <c r="C935" t="s">
        <v>76</v>
      </c>
      <c r="D935" t="s">
        <v>91</v>
      </c>
      <c r="E935" t="s">
        <v>161</v>
      </c>
      <c r="F935" t="s">
        <v>2900</v>
      </c>
      <c r="G935" t="s">
        <v>1410</v>
      </c>
      <c r="H935" t="s">
        <v>47</v>
      </c>
      <c r="I935" t="s">
        <v>129</v>
      </c>
      <c r="J935" t="s">
        <v>130</v>
      </c>
      <c r="K935" t="s">
        <v>131</v>
      </c>
      <c r="L935" t="s">
        <v>2898</v>
      </c>
      <c r="M935" t="s">
        <v>2901</v>
      </c>
      <c r="N935">
        <v>2.798888888</v>
      </c>
      <c r="O935">
        <v>2</v>
      </c>
      <c r="P935">
        <v>608</v>
      </c>
      <c r="Q935">
        <v>0</v>
      </c>
      <c r="R935">
        <v>0</v>
      </c>
      <c r="S935">
        <v>0</v>
      </c>
      <c r="T935">
        <v>0</v>
      </c>
      <c r="U935">
        <v>5.5977779999999999</v>
      </c>
      <c r="V935">
        <v>1701.7244439999999</v>
      </c>
      <c r="W935">
        <v>0</v>
      </c>
      <c r="X935">
        <v>0</v>
      </c>
      <c r="Y935">
        <v>0</v>
      </c>
      <c r="Z935">
        <v>0</v>
      </c>
    </row>
    <row r="936" spans="1:26" x14ac:dyDescent="0.25">
      <c r="A936">
        <v>2000148</v>
      </c>
      <c r="B936">
        <v>1</v>
      </c>
      <c r="C936" t="s">
        <v>77</v>
      </c>
      <c r="D936" t="s">
        <v>114</v>
      </c>
      <c r="E936" t="s">
        <v>186</v>
      </c>
      <c r="F936" t="s">
        <v>2902</v>
      </c>
      <c r="G936" t="s">
        <v>163</v>
      </c>
      <c r="H936" t="s">
        <v>47</v>
      </c>
      <c r="I936" t="s">
        <v>129</v>
      </c>
      <c r="J936" t="s">
        <v>130</v>
      </c>
      <c r="K936" t="s">
        <v>131</v>
      </c>
      <c r="L936" t="s">
        <v>2903</v>
      </c>
      <c r="M936" t="s">
        <v>2904</v>
      </c>
      <c r="N936">
        <v>1.3677777769999999</v>
      </c>
      <c r="O936">
        <v>0</v>
      </c>
      <c r="P936">
        <v>0</v>
      </c>
      <c r="Q936">
        <v>0</v>
      </c>
      <c r="R936">
        <v>0</v>
      </c>
      <c r="S936">
        <v>15</v>
      </c>
      <c r="T936">
        <v>378</v>
      </c>
      <c r="U936">
        <v>0</v>
      </c>
      <c r="V936">
        <v>0</v>
      </c>
      <c r="W936">
        <v>0</v>
      </c>
      <c r="X936">
        <v>0</v>
      </c>
      <c r="Y936">
        <v>20.516667000000002</v>
      </c>
      <c r="Z936">
        <v>517.02</v>
      </c>
    </row>
    <row r="937" spans="1:26" x14ac:dyDescent="0.25">
      <c r="A937">
        <v>2000159</v>
      </c>
      <c r="B937">
        <v>1</v>
      </c>
      <c r="C937" t="s">
        <v>76</v>
      </c>
      <c r="D937" t="s">
        <v>88</v>
      </c>
      <c r="E937" t="s">
        <v>134</v>
      </c>
      <c r="F937" t="s">
        <v>266</v>
      </c>
      <c r="G937" t="s">
        <v>136</v>
      </c>
      <c r="H937" t="s">
        <v>46</v>
      </c>
      <c r="I937" t="s">
        <v>129</v>
      </c>
      <c r="J937" t="s">
        <v>130</v>
      </c>
      <c r="K937" t="s">
        <v>131</v>
      </c>
      <c r="L937" t="s">
        <v>2905</v>
      </c>
      <c r="M937" t="s">
        <v>2906</v>
      </c>
      <c r="N937">
        <v>2.6875</v>
      </c>
      <c r="O937">
        <v>0</v>
      </c>
      <c r="P937">
        <v>1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2.6875</v>
      </c>
      <c r="W937">
        <v>0</v>
      </c>
      <c r="X937">
        <v>0</v>
      </c>
      <c r="Y937">
        <v>0</v>
      </c>
      <c r="Z937">
        <v>0</v>
      </c>
    </row>
    <row r="938" spans="1:26" x14ac:dyDescent="0.25">
      <c r="A938">
        <v>2000145</v>
      </c>
      <c r="B938">
        <v>1</v>
      </c>
      <c r="C938" t="s">
        <v>77</v>
      </c>
      <c r="D938" t="s">
        <v>124</v>
      </c>
      <c r="E938" t="s">
        <v>126</v>
      </c>
      <c r="F938" t="s">
        <v>2907</v>
      </c>
      <c r="G938" t="s">
        <v>452</v>
      </c>
      <c r="H938" t="s">
        <v>46</v>
      </c>
      <c r="I938" t="s">
        <v>129</v>
      </c>
      <c r="J938" t="s">
        <v>130</v>
      </c>
      <c r="K938" t="s">
        <v>131</v>
      </c>
      <c r="L938" t="s">
        <v>2908</v>
      </c>
      <c r="M938" t="s">
        <v>2909</v>
      </c>
      <c r="N938">
        <v>0.83305555499999995</v>
      </c>
      <c r="O938">
        <v>0</v>
      </c>
      <c r="P938">
        <v>16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13.328889</v>
      </c>
      <c r="W938">
        <v>0</v>
      </c>
      <c r="X938">
        <v>0</v>
      </c>
      <c r="Y938">
        <v>0</v>
      </c>
      <c r="Z938">
        <v>0</v>
      </c>
    </row>
    <row r="939" spans="1:26" x14ac:dyDescent="0.25">
      <c r="A939">
        <v>2000146</v>
      </c>
      <c r="B939">
        <v>1</v>
      </c>
      <c r="C939" t="s">
        <v>76</v>
      </c>
      <c r="D939" t="s">
        <v>104</v>
      </c>
      <c r="E939" t="s">
        <v>182</v>
      </c>
      <c r="F939" t="s">
        <v>2910</v>
      </c>
      <c r="G939" t="s">
        <v>144</v>
      </c>
      <c r="H939" t="s">
        <v>46</v>
      </c>
      <c r="I939" t="s">
        <v>129</v>
      </c>
      <c r="J939" t="s">
        <v>130</v>
      </c>
      <c r="K939" t="s">
        <v>131</v>
      </c>
      <c r="L939" t="s">
        <v>2911</v>
      </c>
      <c r="M939" t="s">
        <v>2912</v>
      </c>
      <c r="N939">
        <v>0.59694444400000002</v>
      </c>
      <c r="O939">
        <v>0</v>
      </c>
      <c r="P939">
        <v>0</v>
      </c>
      <c r="Q939">
        <v>0</v>
      </c>
      <c r="R939">
        <v>31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18.505278000000001</v>
      </c>
      <c r="Y939">
        <v>0</v>
      </c>
      <c r="Z939">
        <v>0</v>
      </c>
    </row>
    <row r="940" spans="1:26" x14ac:dyDescent="0.25">
      <c r="A940">
        <v>2000147</v>
      </c>
      <c r="B940">
        <v>1</v>
      </c>
      <c r="C940" t="s">
        <v>77</v>
      </c>
      <c r="D940" t="s">
        <v>123</v>
      </c>
      <c r="E940" t="s">
        <v>150</v>
      </c>
      <c r="F940" t="s">
        <v>2913</v>
      </c>
      <c r="G940" t="s">
        <v>163</v>
      </c>
      <c r="H940" t="s">
        <v>47</v>
      </c>
      <c r="I940" t="s">
        <v>129</v>
      </c>
      <c r="J940" t="s">
        <v>130</v>
      </c>
      <c r="K940" t="s">
        <v>131</v>
      </c>
      <c r="L940" t="s">
        <v>2914</v>
      </c>
      <c r="M940" t="s">
        <v>2915</v>
      </c>
      <c r="N940">
        <v>0.20250000000000001</v>
      </c>
      <c r="O940">
        <v>452</v>
      </c>
      <c r="P940">
        <v>2360</v>
      </c>
      <c r="Q940">
        <v>0</v>
      </c>
      <c r="R940">
        <v>0</v>
      </c>
      <c r="S940">
        <v>0</v>
      </c>
      <c r="T940">
        <v>0</v>
      </c>
      <c r="U940">
        <v>91.53</v>
      </c>
      <c r="V940">
        <v>477.9</v>
      </c>
      <c r="W940">
        <v>0</v>
      </c>
      <c r="X940">
        <v>0</v>
      </c>
      <c r="Y940">
        <v>0</v>
      </c>
      <c r="Z940">
        <v>0</v>
      </c>
    </row>
    <row r="941" spans="1:26" x14ac:dyDescent="0.25">
      <c r="A941">
        <v>2000149</v>
      </c>
      <c r="B941">
        <v>1</v>
      </c>
      <c r="C941" t="s">
        <v>77</v>
      </c>
      <c r="D941" t="s">
        <v>119</v>
      </c>
      <c r="E941" t="s">
        <v>134</v>
      </c>
      <c r="F941" t="s">
        <v>2916</v>
      </c>
      <c r="G941" t="s">
        <v>140</v>
      </c>
      <c r="H941" t="s">
        <v>46</v>
      </c>
      <c r="I941" t="s">
        <v>129</v>
      </c>
      <c r="J941" t="s">
        <v>130</v>
      </c>
      <c r="K941" t="s">
        <v>131</v>
      </c>
      <c r="L941" t="s">
        <v>2917</v>
      </c>
      <c r="M941" t="s">
        <v>2918</v>
      </c>
      <c r="N941">
        <v>2.8766666660000002</v>
      </c>
      <c r="O941">
        <v>0</v>
      </c>
      <c r="P941">
        <v>1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2.8766669999999999</v>
      </c>
      <c r="W941">
        <v>0</v>
      </c>
      <c r="X941">
        <v>0</v>
      </c>
      <c r="Y941">
        <v>0</v>
      </c>
      <c r="Z941">
        <v>0</v>
      </c>
    </row>
    <row r="942" spans="1:26" x14ac:dyDescent="0.25">
      <c r="A942">
        <v>2000175</v>
      </c>
      <c r="B942">
        <v>1</v>
      </c>
      <c r="C942" t="s">
        <v>76</v>
      </c>
      <c r="D942" t="s">
        <v>88</v>
      </c>
      <c r="E942" t="s">
        <v>134</v>
      </c>
      <c r="F942" t="s">
        <v>2919</v>
      </c>
      <c r="G942" t="s">
        <v>136</v>
      </c>
      <c r="H942" t="s">
        <v>46</v>
      </c>
      <c r="I942" t="s">
        <v>129</v>
      </c>
      <c r="J942" t="s">
        <v>130</v>
      </c>
      <c r="K942" t="s">
        <v>131</v>
      </c>
      <c r="L942" t="s">
        <v>2920</v>
      </c>
      <c r="M942" t="s">
        <v>2921</v>
      </c>
      <c r="N942">
        <v>3.9994444439999999</v>
      </c>
      <c r="O942">
        <v>0</v>
      </c>
      <c r="P942">
        <v>1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3.999444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2000157</v>
      </c>
      <c r="B943">
        <v>1</v>
      </c>
      <c r="C943" t="s">
        <v>76</v>
      </c>
      <c r="D943" t="s">
        <v>103</v>
      </c>
      <c r="E943" t="s">
        <v>182</v>
      </c>
      <c r="F943" t="s">
        <v>2922</v>
      </c>
      <c r="G943" t="s">
        <v>144</v>
      </c>
      <c r="H943" t="s">
        <v>46</v>
      </c>
      <c r="I943" t="s">
        <v>129</v>
      </c>
      <c r="J943" t="s">
        <v>130</v>
      </c>
      <c r="K943" t="s">
        <v>131</v>
      </c>
      <c r="L943" t="s">
        <v>2923</v>
      </c>
      <c r="M943" t="s">
        <v>2924</v>
      </c>
      <c r="N943">
        <v>1.977222222</v>
      </c>
      <c r="O943">
        <v>0</v>
      </c>
      <c r="P943">
        <v>0</v>
      </c>
      <c r="Q943">
        <v>0</v>
      </c>
      <c r="R943">
        <v>101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199.699444</v>
      </c>
      <c r="Y943">
        <v>0</v>
      </c>
      <c r="Z943">
        <v>0</v>
      </c>
    </row>
    <row r="944" spans="1:26" x14ac:dyDescent="0.25">
      <c r="A944">
        <v>2000158</v>
      </c>
      <c r="B944">
        <v>1</v>
      </c>
      <c r="C944" t="s">
        <v>76</v>
      </c>
      <c r="D944" t="s">
        <v>88</v>
      </c>
      <c r="E944" t="s">
        <v>134</v>
      </c>
      <c r="F944" t="s">
        <v>2925</v>
      </c>
      <c r="G944" t="s">
        <v>238</v>
      </c>
      <c r="H944" t="s">
        <v>46</v>
      </c>
      <c r="I944" t="s">
        <v>129</v>
      </c>
      <c r="J944" t="s">
        <v>130</v>
      </c>
      <c r="K944" t="s">
        <v>131</v>
      </c>
      <c r="L944" t="s">
        <v>2926</v>
      </c>
      <c r="M944" t="s">
        <v>2927</v>
      </c>
      <c r="N944">
        <v>0.98805555499999997</v>
      </c>
      <c r="O944">
        <v>0</v>
      </c>
      <c r="P944">
        <v>2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1.976111</v>
      </c>
      <c r="W944">
        <v>0</v>
      </c>
      <c r="X944">
        <v>0</v>
      </c>
      <c r="Y944">
        <v>0</v>
      </c>
      <c r="Z944">
        <v>0</v>
      </c>
    </row>
    <row r="945" spans="1:26" x14ac:dyDescent="0.25">
      <c r="A945">
        <v>2000161</v>
      </c>
      <c r="B945">
        <v>1</v>
      </c>
      <c r="C945" t="s">
        <v>76</v>
      </c>
      <c r="D945" t="s">
        <v>84</v>
      </c>
      <c r="E945" t="s">
        <v>161</v>
      </c>
      <c r="F945" t="s">
        <v>2928</v>
      </c>
      <c r="G945" t="s">
        <v>163</v>
      </c>
      <c r="H945" t="s">
        <v>47</v>
      </c>
      <c r="I945" t="s">
        <v>129</v>
      </c>
      <c r="J945" t="s">
        <v>130</v>
      </c>
      <c r="K945" t="s">
        <v>131</v>
      </c>
      <c r="L945" t="s">
        <v>2929</v>
      </c>
      <c r="M945" t="s">
        <v>2930</v>
      </c>
      <c r="N945">
        <v>0.343888888</v>
      </c>
      <c r="O945">
        <v>1</v>
      </c>
      <c r="P945">
        <v>213</v>
      </c>
      <c r="Q945">
        <v>0</v>
      </c>
      <c r="R945">
        <v>0</v>
      </c>
      <c r="S945">
        <v>0</v>
      </c>
      <c r="T945">
        <v>0</v>
      </c>
      <c r="U945">
        <v>0.343889</v>
      </c>
      <c r="V945">
        <v>73.248333000000002</v>
      </c>
      <c r="W945">
        <v>0</v>
      </c>
      <c r="X945">
        <v>0</v>
      </c>
      <c r="Y945">
        <v>0</v>
      </c>
      <c r="Z945">
        <v>0</v>
      </c>
    </row>
    <row r="946" spans="1:26" x14ac:dyDescent="0.25">
      <c r="A946">
        <v>2000160</v>
      </c>
      <c r="B946">
        <v>1</v>
      </c>
      <c r="C946" t="s">
        <v>76</v>
      </c>
      <c r="D946" t="s">
        <v>101</v>
      </c>
      <c r="E946" t="s">
        <v>126</v>
      </c>
      <c r="F946" t="s">
        <v>2931</v>
      </c>
      <c r="G946" t="s">
        <v>128</v>
      </c>
      <c r="H946" t="s">
        <v>46</v>
      </c>
      <c r="I946" t="s">
        <v>129</v>
      </c>
      <c r="J946" t="s">
        <v>130</v>
      </c>
      <c r="K946" t="s">
        <v>131</v>
      </c>
      <c r="L946" t="s">
        <v>2932</v>
      </c>
      <c r="M946" t="s">
        <v>2933</v>
      </c>
      <c r="N946">
        <v>0.259444444</v>
      </c>
      <c r="O946">
        <v>0</v>
      </c>
      <c r="P946">
        <v>77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19.977222000000001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2000163</v>
      </c>
      <c r="B947">
        <v>1</v>
      </c>
      <c r="C947" t="s">
        <v>76</v>
      </c>
      <c r="D947" t="s">
        <v>88</v>
      </c>
      <c r="E947" t="s">
        <v>134</v>
      </c>
      <c r="F947" t="s">
        <v>2934</v>
      </c>
      <c r="G947" t="s">
        <v>140</v>
      </c>
      <c r="H947" t="s">
        <v>46</v>
      </c>
      <c r="I947" t="s">
        <v>129</v>
      </c>
      <c r="J947" t="s">
        <v>130</v>
      </c>
      <c r="K947" t="s">
        <v>131</v>
      </c>
      <c r="L947" t="s">
        <v>2935</v>
      </c>
      <c r="M947" t="s">
        <v>2936</v>
      </c>
      <c r="N947">
        <v>2.2877777770000001</v>
      </c>
      <c r="O947">
        <v>0</v>
      </c>
      <c r="P947">
        <v>1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2.2877779999999999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2000167</v>
      </c>
      <c r="B948">
        <v>1</v>
      </c>
      <c r="C948" t="s">
        <v>77</v>
      </c>
      <c r="D948" t="s">
        <v>114</v>
      </c>
      <c r="E948" t="s">
        <v>134</v>
      </c>
      <c r="F948" t="s">
        <v>2937</v>
      </c>
      <c r="G948" t="s">
        <v>136</v>
      </c>
      <c r="H948" t="s">
        <v>46</v>
      </c>
      <c r="I948" t="s">
        <v>129</v>
      </c>
      <c r="J948" t="s">
        <v>130</v>
      </c>
      <c r="K948" t="s">
        <v>131</v>
      </c>
      <c r="L948" t="s">
        <v>2938</v>
      </c>
      <c r="M948" t="s">
        <v>2939</v>
      </c>
      <c r="N948">
        <v>1.3619444439999999</v>
      </c>
      <c r="O948">
        <v>0</v>
      </c>
      <c r="P948">
        <v>12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16.343333000000001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2000166</v>
      </c>
      <c r="B949">
        <v>1</v>
      </c>
      <c r="C949" t="s">
        <v>76</v>
      </c>
      <c r="D949" t="s">
        <v>89</v>
      </c>
      <c r="E949" t="s">
        <v>182</v>
      </c>
      <c r="F949" t="s">
        <v>2940</v>
      </c>
      <c r="G949" t="s">
        <v>144</v>
      </c>
      <c r="H949" t="s">
        <v>46</v>
      </c>
      <c r="I949" t="s">
        <v>129</v>
      </c>
      <c r="J949" t="s">
        <v>130</v>
      </c>
      <c r="K949" t="s">
        <v>131</v>
      </c>
      <c r="L949" t="s">
        <v>2941</v>
      </c>
      <c r="M949" t="s">
        <v>2942</v>
      </c>
      <c r="N949">
        <v>0.42111111099999998</v>
      </c>
      <c r="O949">
        <v>0</v>
      </c>
      <c r="P949">
        <v>3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1.263333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2000177</v>
      </c>
      <c r="B950">
        <v>1</v>
      </c>
      <c r="C950" t="s">
        <v>76</v>
      </c>
      <c r="D950" t="s">
        <v>88</v>
      </c>
      <c r="E950" t="s">
        <v>134</v>
      </c>
      <c r="F950" t="s">
        <v>2943</v>
      </c>
      <c r="G950" t="s">
        <v>238</v>
      </c>
      <c r="H950" t="s">
        <v>46</v>
      </c>
      <c r="I950" t="s">
        <v>129</v>
      </c>
      <c r="J950" t="s">
        <v>130</v>
      </c>
      <c r="K950" t="s">
        <v>131</v>
      </c>
      <c r="L950" t="s">
        <v>2944</v>
      </c>
      <c r="M950" t="s">
        <v>2945</v>
      </c>
      <c r="N950">
        <v>1.653611111</v>
      </c>
      <c r="O950">
        <v>0</v>
      </c>
      <c r="P950">
        <v>3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4.960833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2000170</v>
      </c>
      <c r="B951">
        <v>1</v>
      </c>
      <c r="C951" t="s">
        <v>76</v>
      </c>
      <c r="D951" t="s">
        <v>97</v>
      </c>
      <c r="E951" t="s">
        <v>161</v>
      </c>
      <c r="F951" t="s">
        <v>2946</v>
      </c>
      <c r="G951" t="s">
        <v>163</v>
      </c>
      <c r="H951" t="s">
        <v>47</v>
      </c>
      <c r="I951" t="s">
        <v>129</v>
      </c>
      <c r="J951" t="s">
        <v>130</v>
      </c>
      <c r="K951" t="s">
        <v>131</v>
      </c>
      <c r="L951" t="s">
        <v>2947</v>
      </c>
      <c r="M951" t="s">
        <v>2948</v>
      </c>
      <c r="N951">
        <v>1.3977777769999999</v>
      </c>
      <c r="O951">
        <v>0</v>
      </c>
      <c r="P951">
        <v>679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949.09111099999996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2000172</v>
      </c>
      <c r="B952">
        <v>1</v>
      </c>
      <c r="C952" t="s">
        <v>77</v>
      </c>
      <c r="D952" t="s">
        <v>115</v>
      </c>
      <c r="E952" t="s">
        <v>182</v>
      </c>
      <c r="F952" t="s">
        <v>2949</v>
      </c>
      <c r="G952" t="s">
        <v>144</v>
      </c>
      <c r="H952" t="s">
        <v>46</v>
      </c>
      <c r="I952" t="s">
        <v>129</v>
      </c>
      <c r="J952" t="s">
        <v>130</v>
      </c>
      <c r="K952" t="s">
        <v>131</v>
      </c>
      <c r="L952" t="s">
        <v>2950</v>
      </c>
      <c r="M952" t="s">
        <v>2951</v>
      </c>
      <c r="N952">
        <v>2.364166666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2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4.7283330000000001</v>
      </c>
    </row>
    <row r="953" spans="1:26" x14ac:dyDescent="0.25">
      <c r="A953">
        <v>2000171</v>
      </c>
      <c r="B953">
        <v>1</v>
      </c>
      <c r="C953" t="s">
        <v>77</v>
      </c>
      <c r="D953" t="s">
        <v>123</v>
      </c>
      <c r="E953" t="s">
        <v>134</v>
      </c>
      <c r="F953" t="s">
        <v>2952</v>
      </c>
      <c r="G953" t="s">
        <v>136</v>
      </c>
      <c r="H953" t="s">
        <v>46</v>
      </c>
      <c r="I953" t="s">
        <v>129</v>
      </c>
      <c r="J953" t="s">
        <v>130</v>
      </c>
      <c r="K953" t="s">
        <v>131</v>
      </c>
      <c r="L953" t="s">
        <v>2904</v>
      </c>
      <c r="M953" t="s">
        <v>2953</v>
      </c>
      <c r="N953">
        <v>1.5772222220000001</v>
      </c>
      <c r="O953">
        <v>0</v>
      </c>
      <c r="P953">
        <v>3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4.7316669999999998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2000178</v>
      </c>
      <c r="B954">
        <v>1</v>
      </c>
      <c r="C954" t="s">
        <v>76</v>
      </c>
      <c r="D954" t="s">
        <v>90</v>
      </c>
      <c r="E954" t="s">
        <v>134</v>
      </c>
      <c r="F954" t="s">
        <v>2954</v>
      </c>
      <c r="G954" t="s">
        <v>136</v>
      </c>
      <c r="H954" t="s">
        <v>46</v>
      </c>
      <c r="I954" t="s">
        <v>129</v>
      </c>
      <c r="J954" t="s">
        <v>130</v>
      </c>
      <c r="K954" t="s">
        <v>131</v>
      </c>
      <c r="L954" t="s">
        <v>2955</v>
      </c>
      <c r="M954" t="s">
        <v>2956</v>
      </c>
      <c r="N954">
        <v>1.152222222</v>
      </c>
      <c r="O954">
        <v>0</v>
      </c>
      <c r="P954">
        <v>1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1.1522220000000001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2000181</v>
      </c>
      <c r="B955">
        <v>1</v>
      </c>
      <c r="C955" t="s">
        <v>76</v>
      </c>
      <c r="D955" t="s">
        <v>99</v>
      </c>
      <c r="E955" t="s">
        <v>134</v>
      </c>
      <c r="F955" t="s">
        <v>2957</v>
      </c>
      <c r="G955" t="s">
        <v>136</v>
      </c>
      <c r="H955" t="s">
        <v>46</v>
      </c>
      <c r="I955" t="s">
        <v>129</v>
      </c>
      <c r="J955" t="s">
        <v>130</v>
      </c>
      <c r="K955" t="s">
        <v>131</v>
      </c>
      <c r="L955" t="s">
        <v>2958</v>
      </c>
      <c r="M955" t="s">
        <v>2959</v>
      </c>
      <c r="N955">
        <v>1.2280555550000001</v>
      </c>
      <c r="O955">
        <v>0</v>
      </c>
      <c r="P955">
        <v>1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1.228056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2000182</v>
      </c>
      <c r="B956">
        <v>1</v>
      </c>
      <c r="C956" t="s">
        <v>77</v>
      </c>
      <c r="D956" t="s">
        <v>113</v>
      </c>
      <c r="E956" t="s">
        <v>134</v>
      </c>
      <c r="F956" t="s">
        <v>2960</v>
      </c>
      <c r="G956" t="s">
        <v>136</v>
      </c>
      <c r="H956" t="s">
        <v>46</v>
      </c>
      <c r="I956" t="s">
        <v>129</v>
      </c>
      <c r="J956" t="s">
        <v>130</v>
      </c>
      <c r="K956" t="s">
        <v>131</v>
      </c>
      <c r="L956" t="s">
        <v>2961</v>
      </c>
      <c r="M956" t="s">
        <v>2962</v>
      </c>
      <c r="N956">
        <v>0.65194444399999996</v>
      </c>
      <c r="O956">
        <v>0</v>
      </c>
      <c r="P956">
        <v>0</v>
      </c>
      <c r="Q956">
        <v>0</v>
      </c>
      <c r="R956">
        <v>0</v>
      </c>
      <c r="S956">
        <v>0</v>
      </c>
      <c r="T956">
        <v>1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0.65194399999999997</v>
      </c>
    </row>
    <row r="957" spans="1:26" x14ac:dyDescent="0.25">
      <c r="A957">
        <v>2000183</v>
      </c>
      <c r="B957">
        <v>1</v>
      </c>
      <c r="C957" t="s">
        <v>76</v>
      </c>
      <c r="D957" t="s">
        <v>98</v>
      </c>
      <c r="E957" t="s">
        <v>166</v>
      </c>
      <c r="F957" t="s">
        <v>2963</v>
      </c>
      <c r="G957" t="s">
        <v>657</v>
      </c>
      <c r="H957" t="s">
        <v>46</v>
      </c>
      <c r="I957" t="s">
        <v>129</v>
      </c>
      <c r="J957" t="s">
        <v>130</v>
      </c>
      <c r="K957" t="s">
        <v>131</v>
      </c>
      <c r="L957" t="s">
        <v>2964</v>
      </c>
      <c r="M957" t="s">
        <v>2965</v>
      </c>
      <c r="N957">
        <v>1.4780555550000001</v>
      </c>
      <c r="O957">
        <v>0</v>
      </c>
      <c r="P957">
        <v>0</v>
      </c>
      <c r="Q957">
        <v>0</v>
      </c>
      <c r="R957">
        <v>21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31.039166999999999</v>
      </c>
      <c r="Y957">
        <v>0</v>
      </c>
      <c r="Z957">
        <v>0</v>
      </c>
    </row>
    <row r="958" spans="1:26" x14ac:dyDescent="0.25">
      <c r="A958">
        <v>2000186</v>
      </c>
      <c r="B958">
        <v>1</v>
      </c>
      <c r="C958" t="s">
        <v>76</v>
      </c>
      <c r="D958" t="s">
        <v>87</v>
      </c>
      <c r="E958" t="s">
        <v>182</v>
      </c>
      <c r="F958" t="s">
        <v>2966</v>
      </c>
      <c r="G958" t="s">
        <v>144</v>
      </c>
      <c r="H958" t="s">
        <v>46</v>
      </c>
      <c r="I958" t="s">
        <v>129</v>
      </c>
      <c r="J958" t="s">
        <v>130</v>
      </c>
      <c r="K958" t="s">
        <v>131</v>
      </c>
      <c r="L958" t="s">
        <v>2967</v>
      </c>
      <c r="M958" t="s">
        <v>2968</v>
      </c>
      <c r="N958">
        <v>0.67055555499999997</v>
      </c>
      <c r="O958">
        <v>0</v>
      </c>
      <c r="P958">
        <v>1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0.67055600000000004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2000185</v>
      </c>
      <c r="B959">
        <v>1</v>
      </c>
      <c r="C959" t="s">
        <v>77</v>
      </c>
      <c r="D959" t="s">
        <v>123</v>
      </c>
      <c r="E959" t="s">
        <v>186</v>
      </c>
      <c r="F959" t="s">
        <v>2969</v>
      </c>
      <c r="G959" t="s">
        <v>163</v>
      </c>
      <c r="H959" t="s">
        <v>47</v>
      </c>
      <c r="I959" t="s">
        <v>257</v>
      </c>
      <c r="J959" t="s">
        <v>130</v>
      </c>
      <c r="K959" t="s">
        <v>131</v>
      </c>
      <c r="L959" t="s">
        <v>2970</v>
      </c>
      <c r="M959" t="s">
        <v>2971</v>
      </c>
      <c r="N959">
        <v>1.5277776999999999E-2</v>
      </c>
      <c r="O959">
        <v>35</v>
      </c>
      <c r="P959">
        <v>1422</v>
      </c>
      <c r="Q959">
        <v>0</v>
      </c>
      <c r="R959">
        <v>0</v>
      </c>
      <c r="S959">
        <v>0</v>
      </c>
      <c r="T959">
        <v>0</v>
      </c>
      <c r="U959">
        <v>0.53472200000000003</v>
      </c>
      <c r="V959">
        <v>21.724999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2000191</v>
      </c>
      <c r="B960">
        <v>1</v>
      </c>
      <c r="C960" t="s">
        <v>76</v>
      </c>
      <c r="D960" t="s">
        <v>86</v>
      </c>
      <c r="E960" t="s">
        <v>134</v>
      </c>
      <c r="F960" t="s">
        <v>2972</v>
      </c>
      <c r="G960" t="s">
        <v>136</v>
      </c>
      <c r="H960" t="s">
        <v>46</v>
      </c>
      <c r="I960" t="s">
        <v>129</v>
      </c>
      <c r="J960" t="s">
        <v>130</v>
      </c>
      <c r="K960" t="s">
        <v>131</v>
      </c>
      <c r="L960" t="s">
        <v>2973</v>
      </c>
      <c r="M960" t="s">
        <v>2974</v>
      </c>
      <c r="N960">
        <v>2.176111111</v>
      </c>
      <c r="O960">
        <v>0</v>
      </c>
      <c r="P960">
        <v>3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6.5283329999999999</v>
      </c>
      <c r="W960">
        <v>0</v>
      </c>
      <c r="X960">
        <v>0</v>
      </c>
      <c r="Y960">
        <v>0</v>
      </c>
      <c r="Z960">
        <v>0</v>
      </c>
    </row>
    <row r="961" spans="1:26" x14ac:dyDescent="0.25">
      <c r="A961">
        <v>2000190</v>
      </c>
      <c r="B961">
        <v>1</v>
      </c>
      <c r="C961" t="s">
        <v>77</v>
      </c>
      <c r="D961" t="s">
        <v>123</v>
      </c>
      <c r="E961" t="s">
        <v>161</v>
      </c>
      <c r="F961" t="s">
        <v>2975</v>
      </c>
      <c r="G961" t="s">
        <v>163</v>
      </c>
      <c r="H961" t="s">
        <v>47</v>
      </c>
      <c r="I961" t="s">
        <v>129</v>
      </c>
      <c r="J961" t="s">
        <v>130</v>
      </c>
      <c r="K961" t="s">
        <v>131</v>
      </c>
      <c r="L961" t="s">
        <v>2976</v>
      </c>
      <c r="M961" t="s">
        <v>2977</v>
      </c>
      <c r="N961">
        <v>2.6719444440000002</v>
      </c>
      <c r="O961">
        <v>19</v>
      </c>
      <c r="P961">
        <v>874</v>
      </c>
      <c r="Q961">
        <v>0</v>
      </c>
      <c r="R961">
        <v>0</v>
      </c>
      <c r="S961">
        <v>0</v>
      </c>
      <c r="T961">
        <v>0</v>
      </c>
      <c r="U961">
        <v>50.766944000000002</v>
      </c>
      <c r="V961">
        <v>2335.2794439999998</v>
      </c>
      <c r="W961">
        <v>0</v>
      </c>
      <c r="X961">
        <v>0</v>
      </c>
      <c r="Y961">
        <v>0</v>
      </c>
      <c r="Z961">
        <v>0</v>
      </c>
    </row>
    <row r="962" spans="1:26" x14ac:dyDescent="0.25">
      <c r="A962">
        <v>2000194</v>
      </c>
      <c r="B962">
        <v>1</v>
      </c>
      <c r="C962" t="s">
        <v>77</v>
      </c>
      <c r="D962" t="s">
        <v>116</v>
      </c>
      <c r="E962" t="s">
        <v>182</v>
      </c>
      <c r="F962" t="s">
        <v>2978</v>
      </c>
      <c r="G962" t="s">
        <v>144</v>
      </c>
      <c r="H962" t="s">
        <v>46</v>
      </c>
      <c r="I962" t="s">
        <v>129</v>
      </c>
      <c r="J962" t="s">
        <v>130</v>
      </c>
      <c r="K962" t="s">
        <v>131</v>
      </c>
      <c r="L962" t="s">
        <v>2979</v>
      </c>
      <c r="M962" t="s">
        <v>2980</v>
      </c>
      <c r="N962">
        <v>2.5327777770000002</v>
      </c>
      <c r="O962">
        <v>0</v>
      </c>
      <c r="P962">
        <v>29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73.450556000000006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2000195</v>
      </c>
      <c r="B963">
        <v>1</v>
      </c>
      <c r="C963" t="s">
        <v>77</v>
      </c>
      <c r="D963" t="s">
        <v>110</v>
      </c>
      <c r="E963" t="s">
        <v>134</v>
      </c>
      <c r="F963" t="s">
        <v>2981</v>
      </c>
      <c r="G963" t="s">
        <v>238</v>
      </c>
      <c r="H963" t="s">
        <v>46</v>
      </c>
      <c r="I963" t="s">
        <v>129</v>
      </c>
      <c r="J963" t="s">
        <v>130</v>
      </c>
      <c r="K963" t="s">
        <v>131</v>
      </c>
      <c r="L963" t="s">
        <v>2982</v>
      </c>
      <c r="M963" t="s">
        <v>2983</v>
      </c>
      <c r="N963">
        <v>0.62027777699999997</v>
      </c>
      <c r="O963">
        <v>0</v>
      </c>
      <c r="P963">
        <v>0</v>
      </c>
      <c r="Q963">
        <v>0</v>
      </c>
      <c r="R963">
        <v>5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3.1013890000000002</v>
      </c>
      <c r="Y963">
        <v>0</v>
      </c>
      <c r="Z963">
        <v>0</v>
      </c>
    </row>
    <row r="964" spans="1:26" x14ac:dyDescent="0.25">
      <c r="A964">
        <v>2000196</v>
      </c>
      <c r="B964">
        <v>1</v>
      </c>
      <c r="C964" t="s">
        <v>77</v>
      </c>
      <c r="D964" t="s">
        <v>124</v>
      </c>
      <c r="E964" t="s">
        <v>171</v>
      </c>
      <c r="F964" t="s">
        <v>2984</v>
      </c>
      <c r="G964" t="s">
        <v>163</v>
      </c>
      <c r="H964" t="s">
        <v>47</v>
      </c>
      <c r="I964" t="s">
        <v>129</v>
      </c>
      <c r="J964" t="s">
        <v>130</v>
      </c>
      <c r="K964" t="s">
        <v>131</v>
      </c>
      <c r="L964" t="s">
        <v>2985</v>
      </c>
      <c r="M964" t="s">
        <v>2986</v>
      </c>
      <c r="N964">
        <v>0.13166666599999999</v>
      </c>
      <c r="O964">
        <v>75</v>
      </c>
      <c r="P964">
        <v>1672</v>
      </c>
      <c r="Q964">
        <v>0</v>
      </c>
      <c r="R964">
        <v>0</v>
      </c>
      <c r="S964">
        <v>0</v>
      </c>
      <c r="T964">
        <v>0</v>
      </c>
      <c r="U964">
        <v>9.875</v>
      </c>
      <c r="V964">
        <v>220.14666600000001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2000199</v>
      </c>
      <c r="B965">
        <v>1</v>
      </c>
      <c r="C965" t="s">
        <v>76</v>
      </c>
      <c r="D965" t="s">
        <v>84</v>
      </c>
      <c r="E965" t="s">
        <v>161</v>
      </c>
      <c r="F965" t="s">
        <v>2987</v>
      </c>
      <c r="G965" t="s">
        <v>163</v>
      </c>
      <c r="H965" t="s">
        <v>47</v>
      </c>
      <c r="I965" t="s">
        <v>129</v>
      </c>
      <c r="J965" t="s">
        <v>130</v>
      </c>
      <c r="K965" t="s">
        <v>131</v>
      </c>
      <c r="L965" t="s">
        <v>2988</v>
      </c>
      <c r="M965" t="s">
        <v>2989</v>
      </c>
      <c r="N965">
        <v>1.336944444</v>
      </c>
      <c r="O965">
        <v>10</v>
      </c>
      <c r="P965">
        <v>5</v>
      </c>
      <c r="Q965">
        <v>0</v>
      </c>
      <c r="R965">
        <v>0</v>
      </c>
      <c r="S965">
        <v>0</v>
      </c>
      <c r="T965">
        <v>0</v>
      </c>
      <c r="U965">
        <v>13.369444</v>
      </c>
      <c r="V965">
        <v>6.6847219999999998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2000205</v>
      </c>
      <c r="B966">
        <v>1</v>
      </c>
      <c r="C966" t="s">
        <v>77</v>
      </c>
      <c r="D966" t="s">
        <v>110</v>
      </c>
      <c r="E966" t="s">
        <v>166</v>
      </c>
      <c r="F966" t="s">
        <v>2990</v>
      </c>
      <c r="G966" t="s">
        <v>657</v>
      </c>
      <c r="H966" t="s">
        <v>46</v>
      </c>
      <c r="I966" t="s">
        <v>129</v>
      </c>
      <c r="J966" t="s">
        <v>130</v>
      </c>
      <c r="K966" t="s">
        <v>131</v>
      </c>
      <c r="L966" t="s">
        <v>2991</v>
      </c>
      <c r="M966" t="s">
        <v>2992</v>
      </c>
      <c r="N966">
        <v>2.79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273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761.67</v>
      </c>
    </row>
    <row r="967" spans="1:26" x14ac:dyDescent="0.25">
      <c r="A967">
        <v>2000202</v>
      </c>
      <c r="B967">
        <v>1</v>
      </c>
      <c r="C967" t="s">
        <v>76</v>
      </c>
      <c r="D967" t="s">
        <v>79</v>
      </c>
      <c r="E967" t="s">
        <v>150</v>
      </c>
      <c r="F967" t="s">
        <v>2993</v>
      </c>
      <c r="G967" t="s">
        <v>2994</v>
      </c>
      <c r="H967" t="s">
        <v>153</v>
      </c>
      <c r="I967" t="s">
        <v>129</v>
      </c>
      <c r="J967" t="s">
        <v>130</v>
      </c>
      <c r="K967" t="s">
        <v>131</v>
      </c>
      <c r="L967" t="s">
        <v>2995</v>
      </c>
      <c r="M967" t="s">
        <v>2996</v>
      </c>
      <c r="N967">
        <v>1.5261111110000001</v>
      </c>
      <c r="O967">
        <v>68</v>
      </c>
      <c r="P967">
        <v>36849</v>
      </c>
      <c r="Q967">
        <v>0</v>
      </c>
      <c r="R967">
        <v>0</v>
      </c>
      <c r="S967">
        <v>0</v>
      </c>
      <c r="T967">
        <v>0</v>
      </c>
      <c r="U967">
        <v>103.77555599999999</v>
      </c>
      <c r="V967">
        <v>56235.668329</v>
      </c>
      <c r="W967">
        <v>0</v>
      </c>
      <c r="X967">
        <v>0</v>
      </c>
      <c r="Y967">
        <v>0</v>
      </c>
      <c r="Z967">
        <v>0</v>
      </c>
    </row>
    <row r="968" spans="1:26" x14ac:dyDescent="0.25">
      <c r="A968">
        <v>2000209</v>
      </c>
      <c r="B968">
        <v>1</v>
      </c>
      <c r="C968" t="s">
        <v>77</v>
      </c>
      <c r="D968" t="s">
        <v>115</v>
      </c>
      <c r="E968" t="s">
        <v>182</v>
      </c>
      <c r="F968" t="s">
        <v>2997</v>
      </c>
      <c r="G968" t="s">
        <v>144</v>
      </c>
      <c r="H968" t="s">
        <v>46</v>
      </c>
      <c r="I968" t="s">
        <v>129</v>
      </c>
      <c r="J968" t="s">
        <v>130</v>
      </c>
      <c r="K968" t="s">
        <v>131</v>
      </c>
      <c r="L968" t="s">
        <v>2998</v>
      </c>
      <c r="M968" t="s">
        <v>2999</v>
      </c>
      <c r="N968">
        <v>4.8341666659999998</v>
      </c>
      <c r="O968">
        <v>0</v>
      </c>
      <c r="P968">
        <v>0</v>
      </c>
      <c r="Q968">
        <v>0</v>
      </c>
      <c r="R968">
        <v>33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159.5275</v>
      </c>
      <c r="Y968">
        <v>0</v>
      </c>
      <c r="Z968">
        <v>0</v>
      </c>
    </row>
    <row r="969" spans="1:26" x14ac:dyDescent="0.25">
      <c r="A969">
        <v>2000211</v>
      </c>
      <c r="B969">
        <v>1</v>
      </c>
      <c r="C969" t="s">
        <v>77</v>
      </c>
      <c r="D969" t="s">
        <v>109</v>
      </c>
      <c r="E969" t="s">
        <v>166</v>
      </c>
      <c r="F969" t="s">
        <v>3000</v>
      </c>
      <c r="G969" t="s">
        <v>657</v>
      </c>
      <c r="H969" t="s">
        <v>46</v>
      </c>
      <c r="I969" t="s">
        <v>129</v>
      </c>
      <c r="J969" t="s">
        <v>130</v>
      </c>
      <c r="K969" t="s">
        <v>131</v>
      </c>
      <c r="L969" t="s">
        <v>3001</v>
      </c>
      <c r="M969" t="s">
        <v>3002</v>
      </c>
      <c r="N969">
        <v>0.71555555500000001</v>
      </c>
      <c r="O969">
        <v>0</v>
      </c>
      <c r="P969">
        <v>150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107.333333</v>
      </c>
      <c r="W969">
        <v>0</v>
      </c>
      <c r="X969">
        <v>0</v>
      </c>
      <c r="Y969">
        <v>0</v>
      </c>
      <c r="Z969">
        <v>0</v>
      </c>
    </row>
    <row r="970" spans="1:26" x14ac:dyDescent="0.25">
      <c r="A970">
        <v>2000210</v>
      </c>
      <c r="B970">
        <v>1</v>
      </c>
      <c r="C970" t="s">
        <v>76</v>
      </c>
      <c r="D970" t="s">
        <v>91</v>
      </c>
      <c r="E970" t="s">
        <v>182</v>
      </c>
      <c r="F970" t="s">
        <v>3003</v>
      </c>
      <c r="G970" t="s">
        <v>812</v>
      </c>
      <c r="H970" t="s">
        <v>46</v>
      </c>
      <c r="I970" t="s">
        <v>129</v>
      </c>
      <c r="J970" t="s">
        <v>130</v>
      </c>
      <c r="K970" t="s">
        <v>131</v>
      </c>
      <c r="L970" t="s">
        <v>3004</v>
      </c>
      <c r="M970" t="s">
        <v>3005</v>
      </c>
      <c r="N970">
        <v>1.0447222220000001</v>
      </c>
      <c r="O970">
        <v>0</v>
      </c>
      <c r="P970">
        <v>0</v>
      </c>
      <c r="Q970">
        <v>0</v>
      </c>
      <c r="R970">
        <v>47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49.101944000000003</v>
      </c>
      <c r="Y970">
        <v>0</v>
      </c>
      <c r="Z970">
        <v>0</v>
      </c>
    </row>
    <row r="971" spans="1:26" x14ac:dyDescent="0.25">
      <c r="A971">
        <v>2000212</v>
      </c>
      <c r="B971">
        <v>1</v>
      </c>
      <c r="C971" t="s">
        <v>76</v>
      </c>
      <c r="D971" t="s">
        <v>89</v>
      </c>
      <c r="E971" t="s">
        <v>171</v>
      </c>
      <c r="F971" t="s">
        <v>3006</v>
      </c>
      <c r="G971" t="s">
        <v>163</v>
      </c>
      <c r="H971" t="s">
        <v>47</v>
      </c>
      <c r="I971" t="s">
        <v>129</v>
      </c>
      <c r="J971" t="s">
        <v>130</v>
      </c>
      <c r="K971" t="s">
        <v>131</v>
      </c>
      <c r="L971" t="s">
        <v>3007</v>
      </c>
      <c r="M971" t="s">
        <v>3008</v>
      </c>
      <c r="N971">
        <v>0.67</v>
      </c>
      <c r="O971">
        <v>1</v>
      </c>
      <c r="P971">
        <v>114</v>
      </c>
      <c r="Q971">
        <v>0</v>
      </c>
      <c r="R971">
        <v>0</v>
      </c>
      <c r="S971">
        <v>4</v>
      </c>
      <c r="T971">
        <v>74</v>
      </c>
      <c r="U971">
        <v>0.67</v>
      </c>
      <c r="V971">
        <v>76.38</v>
      </c>
      <c r="W971">
        <v>0</v>
      </c>
      <c r="X971">
        <v>0</v>
      </c>
      <c r="Y971">
        <v>2.68</v>
      </c>
      <c r="Z971">
        <v>49.58</v>
      </c>
    </row>
    <row r="972" spans="1:26" x14ac:dyDescent="0.25">
      <c r="A972">
        <v>2000213</v>
      </c>
      <c r="B972">
        <v>1</v>
      </c>
      <c r="C972" t="s">
        <v>77</v>
      </c>
      <c r="D972" t="s">
        <v>115</v>
      </c>
      <c r="E972" t="s">
        <v>171</v>
      </c>
      <c r="F972" t="s">
        <v>3009</v>
      </c>
      <c r="G972" t="s">
        <v>163</v>
      </c>
      <c r="H972" t="s">
        <v>47</v>
      </c>
      <c r="I972" t="s">
        <v>129</v>
      </c>
      <c r="J972" t="s">
        <v>130</v>
      </c>
      <c r="K972" t="s">
        <v>131</v>
      </c>
      <c r="L972" t="s">
        <v>3010</v>
      </c>
      <c r="M972" t="s">
        <v>3011</v>
      </c>
      <c r="N972">
        <v>1.5349999999999999</v>
      </c>
      <c r="O972">
        <v>8</v>
      </c>
      <c r="P972">
        <v>5</v>
      </c>
      <c r="Q972">
        <v>40</v>
      </c>
      <c r="R972">
        <v>770</v>
      </c>
      <c r="S972">
        <v>87</v>
      </c>
      <c r="T972">
        <v>2063</v>
      </c>
      <c r="U972">
        <v>12.28</v>
      </c>
      <c r="V972">
        <v>7.6749999999999998</v>
      </c>
      <c r="W972">
        <v>61.4</v>
      </c>
      <c r="X972">
        <v>1181.95</v>
      </c>
      <c r="Y972">
        <v>133.54499999999999</v>
      </c>
      <c r="Z972">
        <v>3166.7049999999999</v>
      </c>
    </row>
    <row r="973" spans="1:26" x14ac:dyDescent="0.25">
      <c r="A973">
        <v>2000214</v>
      </c>
      <c r="B973">
        <v>1</v>
      </c>
      <c r="C973" t="s">
        <v>77</v>
      </c>
      <c r="D973" t="s">
        <v>113</v>
      </c>
      <c r="E973" t="s">
        <v>171</v>
      </c>
      <c r="F973" t="s">
        <v>3012</v>
      </c>
      <c r="G973" t="s">
        <v>163</v>
      </c>
      <c r="H973" t="s">
        <v>47</v>
      </c>
      <c r="I973" t="s">
        <v>129</v>
      </c>
      <c r="J973" t="s">
        <v>130</v>
      </c>
      <c r="K973" t="s">
        <v>131</v>
      </c>
      <c r="L973" t="s">
        <v>3013</v>
      </c>
      <c r="M973" t="s">
        <v>3014</v>
      </c>
      <c r="N973">
        <v>0.200555555</v>
      </c>
      <c r="O973">
        <v>0</v>
      </c>
      <c r="P973">
        <v>0</v>
      </c>
      <c r="Q973">
        <v>38</v>
      </c>
      <c r="R973">
        <v>1859</v>
      </c>
      <c r="S973">
        <v>24</v>
      </c>
      <c r="T973">
        <v>637</v>
      </c>
      <c r="U973">
        <v>0</v>
      </c>
      <c r="V973">
        <v>0</v>
      </c>
      <c r="W973">
        <v>7.621111</v>
      </c>
      <c r="X973">
        <v>372.83277700000002</v>
      </c>
      <c r="Y973">
        <v>4.8133330000000001</v>
      </c>
      <c r="Z973">
        <v>127.753889</v>
      </c>
    </row>
    <row r="974" spans="1:26" x14ac:dyDescent="0.25">
      <c r="A974">
        <v>2000215</v>
      </c>
      <c r="B974">
        <v>1</v>
      </c>
      <c r="C974" t="s">
        <v>76</v>
      </c>
      <c r="D974" t="s">
        <v>97</v>
      </c>
      <c r="E974" t="s">
        <v>161</v>
      </c>
      <c r="F974" t="s">
        <v>3015</v>
      </c>
      <c r="G974" t="s">
        <v>163</v>
      </c>
      <c r="H974" t="s">
        <v>47</v>
      </c>
      <c r="I974" t="s">
        <v>129</v>
      </c>
      <c r="J974" t="s">
        <v>130</v>
      </c>
      <c r="K974" t="s">
        <v>131</v>
      </c>
      <c r="L974" t="s">
        <v>3016</v>
      </c>
      <c r="M974" t="s">
        <v>3017</v>
      </c>
      <c r="N974">
        <v>0.81083333300000004</v>
      </c>
      <c r="O974">
        <v>1</v>
      </c>
      <c r="P974">
        <v>2292</v>
      </c>
      <c r="Q974">
        <v>0</v>
      </c>
      <c r="R974">
        <v>0</v>
      </c>
      <c r="S974">
        <v>0</v>
      </c>
      <c r="T974">
        <v>0</v>
      </c>
      <c r="U974">
        <v>0.81083300000000003</v>
      </c>
      <c r="V974">
        <v>1858.429999</v>
      </c>
      <c r="W974">
        <v>0</v>
      </c>
      <c r="X974">
        <v>0</v>
      </c>
      <c r="Y974">
        <v>0</v>
      </c>
      <c r="Z974">
        <v>0</v>
      </c>
    </row>
    <row r="975" spans="1:26" x14ac:dyDescent="0.25">
      <c r="A975">
        <v>2000216</v>
      </c>
      <c r="B975">
        <v>1</v>
      </c>
      <c r="C975" t="s">
        <v>77</v>
      </c>
      <c r="D975" t="s">
        <v>121</v>
      </c>
      <c r="E975" t="s">
        <v>161</v>
      </c>
      <c r="F975" t="s">
        <v>3018</v>
      </c>
      <c r="G975" t="s">
        <v>163</v>
      </c>
      <c r="H975" t="s">
        <v>47</v>
      </c>
      <c r="I975" t="s">
        <v>129</v>
      </c>
      <c r="J975" t="s">
        <v>130</v>
      </c>
      <c r="K975" t="s">
        <v>131</v>
      </c>
      <c r="L975" t="s">
        <v>3019</v>
      </c>
      <c r="M975" t="s">
        <v>3020</v>
      </c>
      <c r="N975">
        <v>0.89833333299999996</v>
      </c>
      <c r="O975">
        <v>0</v>
      </c>
      <c r="P975">
        <v>0</v>
      </c>
      <c r="Q975">
        <v>0</v>
      </c>
      <c r="R975">
        <v>273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245.245</v>
      </c>
      <c r="Y975">
        <v>0</v>
      </c>
      <c r="Z975">
        <v>0</v>
      </c>
    </row>
    <row r="976" spans="1:26" x14ac:dyDescent="0.25">
      <c r="A976">
        <v>2000218</v>
      </c>
      <c r="B976">
        <v>1</v>
      </c>
      <c r="C976" t="s">
        <v>77</v>
      </c>
      <c r="D976" t="s">
        <v>109</v>
      </c>
      <c r="E976" t="s">
        <v>186</v>
      </c>
      <c r="F976" t="s">
        <v>3021</v>
      </c>
      <c r="G976" t="s">
        <v>163</v>
      </c>
      <c r="H976" t="s">
        <v>47</v>
      </c>
      <c r="I976" t="s">
        <v>129</v>
      </c>
      <c r="J976" t="s">
        <v>130</v>
      </c>
      <c r="K976" t="s">
        <v>131</v>
      </c>
      <c r="L976" t="s">
        <v>3022</v>
      </c>
      <c r="M976" t="s">
        <v>3023</v>
      </c>
      <c r="N976">
        <v>0.68083333300000004</v>
      </c>
      <c r="O976">
        <v>0</v>
      </c>
      <c r="P976">
        <v>296</v>
      </c>
      <c r="Q976">
        <v>0</v>
      </c>
      <c r="R976">
        <v>0</v>
      </c>
      <c r="S976">
        <v>2</v>
      </c>
      <c r="T976">
        <v>209</v>
      </c>
      <c r="U976">
        <v>0</v>
      </c>
      <c r="V976">
        <v>201.526667</v>
      </c>
      <c r="W976">
        <v>0</v>
      </c>
      <c r="X976">
        <v>0</v>
      </c>
      <c r="Y976">
        <v>1.361667</v>
      </c>
      <c r="Z976">
        <v>142.29416699999999</v>
      </c>
    </row>
    <row r="977" spans="1:26" x14ac:dyDescent="0.25">
      <c r="A977">
        <v>2000221</v>
      </c>
      <c r="B977">
        <v>1</v>
      </c>
      <c r="C977" t="s">
        <v>76</v>
      </c>
      <c r="D977" t="s">
        <v>96</v>
      </c>
      <c r="E977" t="s">
        <v>161</v>
      </c>
      <c r="F977" t="s">
        <v>3024</v>
      </c>
      <c r="G977" t="s">
        <v>163</v>
      </c>
      <c r="H977" t="s">
        <v>47</v>
      </c>
      <c r="I977" t="s">
        <v>129</v>
      </c>
      <c r="J977" t="s">
        <v>130</v>
      </c>
      <c r="K977" t="s">
        <v>131</v>
      </c>
      <c r="L977" t="s">
        <v>3025</v>
      </c>
      <c r="M977" t="s">
        <v>3026</v>
      </c>
      <c r="N977">
        <v>0.59722222199999997</v>
      </c>
      <c r="O977">
        <v>0</v>
      </c>
      <c r="P977">
        <v>1014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605.58333300000004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2000321</v>
      </c>
      <c r="B978">
        <v>1</v>
      </c>
      <c r="C978" t="s">
        <v>77</v>
      </c>
      <c r="D978" t="s">
        <v>123</v>
      </c>
      <c r="E978" t="s">
        <v>161</v>
      </c>
      <c r="F978" t="s">
        <v>3027</v>
      </c>
      <c r="G978" t="s">
        <v>163</v>
      </c>
      <c r="H978" t="s">
        <v>47</v>
      </c>
      <c r="I978" t="s">
        <v>129</v>
      </c>
      <c r="J978" t="s">
        <v>130</v>
      </c>
      <c r="K978" t="s">
        <v>131</v>
      </c>
      <c r="L978" t="s">
        <v>3028</v>
      </c>
      <c r="M978" t="s">
        <v>3029</v>
      </c>
      <c r="N978">
        <v>4.3291666659999999</v>
      </c>
      <c r="O978">
        <v>0</v>
      </c>
      <c r="P978">
        <v>329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1424.2958329999999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2000222</v>
      </c>
      <c r="B979">
        <v>1</v>
      </c>
      <c r="C979" t="s">
        <v>77</v>
      </c>
      <c r="D979" t="s">
        <v>118</v>
      </c>
      <c r="E979" t="s">
        <v>186</v>
      </c>
      <c r="F979" t="s">
        <v>3030</v>
      </c>
      <c r="G979" t="s">
        <v>163</v>
      </c>
      <c r="H979" t="s">
        <v>47</v>
      </c>
      <c r="I979" t="s">
        <v>129</v>
      </c>
      <c r="J979" t="s">
        <v>130</v>
      </c>
      <c r="K979" t="s">
        <v>131</v>
      </c>
      <c r="L979" t="s">
        <v>3031</v>
      </c>
      <c r="M979" t="s">
        <v>3020</v>
      </c>
      <c r="N979">
        <v>0.27722222200000002</v>
      </c>
      <c r="O979">
        <v>12</v>
      </c>
      <c r="P979">
        <v>19265</v>
      </c>
      <c r="Q979">
        <v>0</v>
      </c>
      <c r="R979">
        <v>0</v>
      </c>
      <c r="S979">
        <v>0</v>
      </c>
      <c r="T979">
        <v>0</v>
      </c>
      <c r="U979">
        <v>3.326667</v>
      </c>
      <c r="V979">
        <v>5340.6861070000004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2000225</v>
      </c>
      <c r="B980">
        <v>1</v>
      </c>
      <c r="C980" t="s">
        <v>77</v>
      </c>
      <c r="D980" t="s">
        <v>118</v>
      </c>
      <c r="E980" t="s">
        <v>161</v>
      </c>
      <c r="F980" t="s">
        <v>3032</v>
      </c>
      <c r="G980" t="s">
        <v>1410</v>
      </c>
      <c r="H980" t="s">
        <v>47</v>
      </c>
      <c r="I980" t="s">
        <v>129</v>
      </c>
      <c r="J980" t="s">
        <v>130</v>
      </c>
      <c r="K980" t="s">
        <v>131</v>
      </c>
      <c r="L980" t="s">
        <v>3033</v>
      </c>
      <c r="M980" t="s">
        <v>3034</v>
      </c>
      <c r="N980">
        <v>7.0047222219999998</v>
      </c>
      <c r="O980">
        <v>0</v>
      </c>
      <c r="P980">
        <v>123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861.58083299999998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2000223</v>
      </c>
      <c r="B981">
        <v>1</v>
      </c>
      <c r="C981" t="s">
        <v>77</v>
      </c>
      <c r="D981" t="s">
        <v>117</v>
      </c>
      <c r="E981" t="s">
        <v>186</v>
      </c>
      <c r="F981" t="s">
        <v>3035</v>
      </c>
      <c r="G981" t="s">
        <v>163</v>
      </c>
      <c r="H981" t="s">
        <v>47</v>
      </c>
      <c r="I981" t="s">
        <v>257</v>
      </c>
      <c r="J981" t="s">
        <v>130</v>
      </c>
      <c r="K981" t="s">
        <v>131</v>
      </c>
      <c r="L981" t="s">
        <v>3036</v>
      </c>
      <c r="M981" t="s">
        <v>3037</v>
      </c>
      <c r="N981">
        <v>9.4444439999999998E-3</v>
      </c>
      <c r="O981">
        <v>0</v>
      </c>
      <c r="P981">
        <v>0</v>
      </c>
      <c r="Q981">
        <v>0</v>
      </c>
      <c r="R981">
        <v>26</v>
      </c>
      <c r="S981">
        <v>8</v>
      </c>
      <c r="T981">
        <v>925</v>
      </c>
      <c r="U981">
        <v>0</v>
      </c>
      <c r="V981">
        <v>0</v>
      </c>
      <c r="W981">
        <v>0</v>
      </c>
      <c r="X981">
        <v>0.245556</v>
      </c>
      <c r="Y981">
        <v>7.5555999999999998E-2</v>
      </c>
      <c r="Z981">
        <v>8.7361109999999993</v>
      </c>
    </row>
    <row r="982" spans="1:26" x14ac:dyDescent="0.25">
      <c r="A982">
        <v>2000224</v>
      </c>
      <c r="B982">
        <v>1</v>
      </c>
      <c r="C982" t="s">
        <v>77</v>
      </c>
      <c r="D982" t="s">
        <v>112</v>
      </c>
      <c r="E982" t="s">
        <v>161</v>
      </c>
      <c r="F982" t="s">
        <v>3038</v>
      </c>
      <c r="G982" t="s">
        <v>163</v>
      </c>
      <c r="H982" t="s">
        <v>47</v>
      </c>
      <c r="I982" t="s">
        <v>129</v>
      </c>
      <c r="J982" t="s">
        <v>130</v>
      </c>
      <c r="K982" t="s">
        <v>131</v>
      </c>
      <c r="L982" t="s">
        <v>3039</v>
      </c>
      <c r="M982" t="s">
        <v>3040</v>
      </c>
      <c r="N982">
        <v>0.40861111100000003</v>
      </c>
      <c r="O982">
        <v>0</v>
      </c>
      <c r="P982">
        <v>0</v>
      </c>
      <c r="Q982">
        <v>4</v>
      </c>
      <c r="R982">
        <v>392</v>
      </c>
      <c r="S982">
        <v>0</v>
      </c>
      <c r="T982">
        <v>0</v>
      </c>
      <c r="U982">
        <v>0</v>
      </c>
      <c r="V982">
        <v>0</v>
      </c>
      <c r="W982">
        <v>1.634444</v>
      </c>
      <c r="X982">
        <v>160.175556</v>
      </c>
      <c r="Y982">
        <v>0</v>
      </c>
      <c r="Z982">
        <v>0</v>
      </c>
    </row>
    <row r="983" spans="1:26" x14ac:dyDescent="0.25">
      <c r="A983">
        <v>2000230</v>
      </c>
      <c r="B983">
        <v>1</v>
      </c>
      <c r="C983" t="s">
        <v>76</v>
      </c>
      <c r="D983" t="s">
        <v>96</v>
      </c>
      <c r="E983" t="s">
        <v>161</v>
      </c>
      <c r="F983" t="s">
        <v>3041</v>
      </c>
      <c r="G983" t="s">
        <v>2185</v>
      </c>
      <c r="H983" t="s">
        <v>47</v>
      </c>
      <c r="I983" t="s">
        <v>129</v>
      </c>
      <c r="J983" t="s">
        <v>130</v>
      </c>
      <c r="K983" t="s">
        <v>131</v>
      </c>
      <c r="L983" t="s">
        <v>3042</v>
      </c>
      <c r="M983" t="s">
        <v>3043</v>
      </c>
      <c r="N983">
        <v>2.3105555550000001</v>
      </c>
      <c r="O983">
        <v>0</v>
      </c>
      <c r="P983">
        <v>250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577.63888899999995</v>
      </c>
      <c r="W983">
        <v>0</v>
      </c>
      <c r="X983">
        <v>0</v>
      </c>
      <c r="Y983">
        <v>0</v>
      </c>
      <c r="Z983">
        <v>0</v>
      </c>
    </row>
    <row r="984" spans="1:26" x14ac:dyDescent="0.25">
      <c r="A984">
        <v>2000231</v>
      </c>
      <c r="B984">
        <v>1</v>
      </c>
      <c r="C984" t="s">
        <v>77</v>
      </c>
      <c r="D984" t="s">
        <v>122</v>
      </c>
      <c r="E984" t="s">
        <v>161</v>
      </c>
      <c r="F984" t="s">
        <v>3044</v>
      </c>
      <c r="G984" t="s">
        <v>163</v>
      </c>
      <c r="H984" t="s">
        <v>47</v>
      </c>
      <c r="I984" t="s">
        <v>129</v>
      </c>
      <c r="J984" t="s">
        <v>130</v>
      </c>
      <c r="K984" t="s">
        <v>131</v>
      </c>
      <c r="L984" t="s">
        <v>3045</v>
      </c>
      <c r="M984" t="s">
        <v>3046</v>
      </c>
      <c r="N984">
        <v>0.46666666600000001</v>
      </c>
      <c r="O984">
        <v>0</v>
      </c>
      <c r="P984">
        <v>7</v>
      </c>
      <c r="Q984">
        <v>3</v>
      </c>
      <c r="R984">
        <v>902</v>
      </c>
      <c r="S984">
        <v>0</v>
      </c>
      <c r="T984">
        <v>0</v>
      </c>
      <c r="U984">
        <v>0</v>
      </c>
      <c r="V984">
        <v>3.266667</v>
      </c>
      <c r="W984">
        <v>1.4</v>
      </c>
      <c r="X984">
        <v>420.933333</v>
      </c>
      <c r="Y984">
        <v>0</v>
      </c>
      <c r="Z984">
        <v>0</v>
      </c>
    </row>
    <row r="985" spans="1:26" x14ac:dyDescent="0.25">
      <c r="A985">
        <v>2000226</v>
      </c>
      <c r="B985">
        <v>1</v>
      </c>
      <c r="C985" t="s">
        <v>76</v>
      </c>
      <c r="D985" t="s">
        <v>99</v>
      </c>
      <c r="E985" t="s">
        <v>186</v>
      </c>
      <c r="F985" t="s">
        <v>3047</v>
      </c>
      <c r="G985" t="s">
        <v>163</v>
      </c>
      <c r="H985" t="s">
        <v>47</v>
      </c>
      <c r="I985" t="s">
        <v>129</v>
      </c>
      <c r="J985" t="s">
        <v>130</v>
      </c>
      <c r="K985" t="s">
        <v>131</v>
      </c>
      <c r="L985" t="s">
        <v>3048</v>
      </c>
      <c r="M985" t="s">
        <v>3049</v>
      </c>
      <c r="N985">
        <v>0.91972222199999998</v>
      </c>
      <c r="O985">
        <v>47</v>
      </c>
      <c r="P985">
        <v>2560</v>
      </c>
      <c r="Q985">
        <v>0</v>
      </c>
      <c r="R985">
        <v>0</v>
      </c>
      <c r="S985">
        <v>0</v>
      </c>
      <c r="T985">
        <v>0</v>
      </c>
      <c r="U985">
        <v>43.226944000000003</v>
      </c>
      <c r="V985">
        <v>2354.4888879999999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2000227</v>
      </c>
      <c r="B986">
        <v>1</v>
      </c>
      <c r="C986" t="s">
        <v>76</v>
      </c>
      <c r="D986" t="s">
        <v>89</v>
      </c>
      <c r="E986" t="s">
        <v>171</v>
      </c>
      <c r="F986" t="s">
        <v>3050</v>
      </c>
      <c r="G986" t="s">
        <v>163</v>
      </c>
      <c r="H986" t="s">
        <v>47</v>
      </c>
      <c r="I986" t="s">
        <v>257</v>
      </c>
      <c r="J986" t="s">
        <v>130</v>
      </c>
      <c r="K986" t="s">
        <v>131</v>
      </c>
      <c r="L986" t="s">
        <v>3011</v>
      </c>
      <c r="M986" t="s">
        <v>3051</v>
      </c>
      <c r="N986">
        <v>1.4999999999999999E-2</v>
      </c>
      <c r="O986">
        <v>39</v>
      </c>
      <c r="P986">
        <v>544</v>
      </c>
      <c r="Q986">
        <v>0</v>
      </c>
      <c r="R986">
        <v>0</v>
      </c>
      <c r="S986">
        <v>0</v>
      </c>
      <c r="T986">
        <v>0</v>
      </c>
      <c r="U986">
        <v>0.58499999999999996</v>
      </c>
      <c r="V986">
        <v>8.16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2000228</v>
      </c>
      <c r="B987">
        <v>1</v>
      </c>
      <c r="C987" t="s">
        <v>76</v>
      </c>
      <c r="D987" t="s">
        <v>97</v>
      </c>
      <c r="E987" t="s">
        <v>161</v>
      </c>
      <c r="F987" t="s">
        <v>3052</v>
      </c>
      <c r="G987" t="s">
        <v>163</v>
      </c>
      <c r="H987" t="s">
        <v>47</v>
      </c>
      <c r="I987" t="s">
        <v>129</v>
      </c>
      <c r="J987" t="s">
        <v>130</v>
      </c>
      <c r="K987" t="s">
        <v>131</v>
      </c>
      <c r="L987" t="s">
        <v>3053</v>
      </c>
      <c r="M987" t="s">
        <v>3054</v>
      </c>
      <c r="N987">
        <v>1.595</v>
      </c>
      <c r="O987">
        <v>1</v>
      </c>
      <c r="P987">
        <v>354</v>
      </c>
      <c r="Q987">
        <v>0</v>
      </c>
      <c r="R987">
        <v>0</v>
      </c>
      <c r="S987">
        <v>0</v>
      </c>
      <c r="T987">
        <v>0</v>
      </c>
      <c r="U987">
        <v>1.595</v>
      </c>
      <c r="V987">
        <v>564.63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2000229</v>
      </c>
      <c r="B988">
        <v>1</v>
      </c>
      <c r="C988" t="s">
        <v>76</v>
      </c>
      <c r="D988" t="s">
        <v>99</v>
      </c>
      <c r="E988" t="s">
        <v>166</v>
      </c>
      <c r="F988" t="s">
        <v>3055</v>
      </c>
      <c r="G988" t="s">
        <v>250</v>
      </c>
      <c r="H988" t="s">
        <v>46</v>
      </c>
      <c r="I988" t="s">
        <v>129</v>
      </c>
      <c r="J988" t="s">
        <v>130</v>
      </c>
      <c r="K988" t="s">
        <v>131</v>
      </c>
      <c r="L988" t="s">
        <v>3056</v>
      </c>
      <c r="M988" t="s">
        <v>3057</v>
      </c>
      <c r="N988">
        <v>0.66249999999999998</v>
      </c>
      <c r="O988">
        <v>0</v>
      </c>
      <c r="P988">
        <v>79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52.337499999999999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2000232</v>
      </c>
      <c r="B989">
        <v>1</v>
      </c>
      <c r="C989" t="s">
        <v>76</v>
      </c>
      <c r="D989" t="s">
        <v>89</v>
      </c>
      <c r="E989" t="s">
        <v>161</v>
      </c>
      <c r="F989" t="s">
        <v>3058</v>
      </c>
      <c r="G989" t="s">
        <v>341</v>
      </c>
      <c r="H989" t="s">
        <v>47</v>
      </c>
      <c r="I989" t="s">
        <v>129</v>
      </c>
      <c r="J989" t="s">
        <v>130</v>
      </c>
      <c r="K989" t="s">
        <v>131</v>
      </c>
      <c r="L989" t="s">
        <v>3059</v>
      </c>
      <c r="M989" t="s">
        <v>3060</v>
      </c>
      <c r="N989">
        <v>1.047222222</v>
      </c>
      <c r="O989">
        <v>0</v>
      </c>
      <c r="P989">
        <v>29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30.369444000000001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2000237</v>
      </c>
      <c r="B990">
        <v>1</v>
      </c>
      <c r="C990" t="s">
        <v>77</v>
      </c>
      <c r="D990" t="s">
        <v>117</v>
      </c>
      <c r="E990" t="s">
        <v>182</v>
      </c>
      <c r="F990" t="s">
        <v>3061</v>
      </c>
      <c r="G990" t="s">
        <v>144</v>
      </c>
      <c r="H990" t="s">
        <v>46</v>
      </c>
      <c r="I990" t="s">
        <v>129</v>
      </c>
      <c r="J990" t="s">
        <v>130</v>
      </c>
      <c r="K990" t="s">
        <v>131</v>
      </c>
      <c r="L990" t="s">
        <v>3062</v>
      </c>
      <c r="M990" t="s">
        <v>3063</v>
      </c>
      <c r="N990">
        <v>2.3491666659999999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13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30.539166999999999</v>
      </c>
    </row>
    <row r="991" spans="1:26" x14ac:dyDescent="0.25">
      <c r="A991">
        <v>2000327</v>
      </c>
      <c r="B991">
        <v>1</v>
      </c>
      <c r="C991" t="s">
        <v>77</v>
      </c>
      <c r="D991" t="s">
        <v>123</v>
      </c>
      <c r="E991" t="s">
        <v>186</v>
      </c>
      <c r="F991" t="s">
        <v>3064</v>
      </c>
      <c r="G991" t="s">
        <v>1410</v>
      </c>
      <c r="H991" t="s">
        <v>47</v>
      </c>
      <c r="I991" t="s">
        <v>129</v>
      </c>
      <c r="J991" t="s">
        <v>130</v>
      </c>
      <c r="K991" t="s">
        <v>131</v>
      </c>
      <c r="L991" t="s">
        <v>3065</v>
      </c>
      <c r="M991" t="s">
        <v>3066</v>
      </c>
      <c r="N991">
        <v>7.909166666</v>
      </c>
      <c r="O991">
        <v>36</v>
      </c>
      <c r="P991">
        <v>35</v>
      </c>
      <c r="Q991">
        <v>0</v>
      </c>
      <c r="R991">
        <v>0</v>
      </c>
      <c r="S991">
        <v>0</v>
      </c>
      <c r="T991">
        <v>0</v>
      </c>
      <c r="U991">
        <v>284.73</v>
      </c>
      <c r="V991">
        <v>276.82083299999999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2000234</v>
      </c>
      <c r="B992">
        <v>1</v>
      </c>
      <c r="C992" t="s">
        <v>76</v>
      </c>
      <c r="D992" t="s">
        <v>106</v>
      </c>
      <c r="E992" t="s">
        <v>182</v>
      </c>
      <c r="F992" t="s">
        <v>3067</v>
      </c>
      <c r="G992" t="s">
        <v>144</v>
      </c>
      <c r="H992" t="s">
        <v>46</v>
      </c>
      <c r="I992" t="s">
        <v>129</v>
      </c>
      <c r="J992" t="s">
        <v>130</v>
      </c>
      <c r="K992" t="s">
        <v>131</v>
      </c>
      <c r="L992" t="s">
        <v>3068</v>
      </c>
      <c r="M992" t="s">
        <v>3069</v>
      </c>
      <c r="N992">
        <v>1.3486111110000001</v>
      </c>
      <c r="O992">
        <v>0</v>
      </c>
      <c r="P992">
        <v>415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559.67361100000005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2000235</v>
      </c>
      <c r="B993">
        <v>1</v>
      </c>
      <c r="C993" t="s">
        <v>76</v>
      </c>
      <c r="D993" t="s">
        <v>103</v>
      </c>
      <c r="E993" t="s">
        <v>166</v>
      </c>
      <c r="F993" t="s">
        <v>3070</v>
      </c>
      <c r="G993" t="s">
        <v>246</v>
      </c>
      <c r="H993" t="s">
        <v>46</v>
      </c>
      <c r="I993" t="s">
        <v>129</v>
      </c>
      <c r="J993" t="s">
        <v>130</v>
      </c>
      <c r="K993" t="s">
        <v>131</v>
      </c>
      <c r="L993" t="s">
        <v>3071</v>
      </c>
      <c r="M993" t="s">
        <v>3072</v>
      </c>
      <c r="N993">
        <v>1.7055555549999999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132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225.13333299999999</v>
      </c>
    </row>
    <row r="994" spans="1:26" x14ac:dyDescent="0.25">
      <c r="A994">
        <v>2000242</v>
      </c>
      <c r="B994">
        <v>1</v>
      </c>
      <c r="C994" t="s">
        <v>76</v>
      </c>
      <c r="D994" t="s">
        <v>106</v>
      </c>
      <c r="E994" t="s">
        <v>161</v>
      </c>
      <c r="F994" t="s">
        <v>3073</v>
      </c>
      <c r="G994" t="s">
        <v>3074</v>
      </c>
      <c r="H994" t="s">
        <v>47</v>
      </c>
      <c r="I994" t="s">
        <v>129</v>
      </c>
      <c r="J994" t="s">
        <v>130</v>
      </c>
      <c r="K994" t="s">
        <v>154</v>
      </c>
      <c r="L994" t="s">
        <v>3075</v>
      </c>
      <c r="M994" t="s">
        <v>3076</v>
      </c>
      <c r="N994">
        <v>4.4077777769999997</v>
      </c>
      <c r="O994">
        <v>9</v>
      </c>
      <c r="P994">
        <v>4477</v>
      </c>
      <c r="Q994">
        <v>0</v>
      </c>
      <c r="R994">
        <v>0</v>
      </c>
      <c r="S994">
        <v>0</v>
      </c>
      <c r="T994">
        <v>0</v>
      </c>
      <c r="U994">
        <v>39.67</v>
      </c>
      <c r="V994">
        <v>19733.621107999999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2000239</v>
      </c>
      <c r="B995">
        <v>1</v>
      </c>
      <c r="C995" t="s">
        <v>77</v>
      </c>
      <c r="D995" t="s">
        <v>118</v>
      </c>
      <c r="E995" t="s">
        <v>171</v>
      </c>
      <c r="F995" t="s">
        <v>3077</v>
      </c>
      <c r="G995" t="s">
        <v>163</v>
      </c>
      <c r="H995" t="s">
        <v>47</v>
      </c>
      <c r="I995" t="s">
        <v>129</v>
      </c>
      <c r="J995" t="s">
        <v>130</v>
      </c>
      <c r="K995" t="s">
        <v>131</v>
      </c>
      <c r="L995" t="s">
        <v>3078</v>
      </c>
      <c r="M995" t="s">
        <v>3079</v>
      </c>
      <c r="N995">
        <v>0.41388888800000001</v>
      </c>
      <c r="O995">
        <v>12</v>
      </c>
      <c r="P995">
        <v>19264</v>
      </c>
      <c r="Q995">
        <v>0</v>
      </c>
      <c r="R995">
        <v>0</v>
      </c>
      <c r="S995">
        <v>0</v>
      </c>
      <c r="T995">
        <v>0</v>
      </c>
      <c r="U995">
        <v>4.9666670000000002</v>
      </c>
      <c r="V995">
        <v>7973.155538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2000240</v>
      </c>
      <c r="B996">
        <v>1</v>
      </c>
      <c r="C996" t="s">
        <v>76</v>
      </c>
      <c r="D996" t="s">
        <v>104</v>
      </c>
      <c r="E996" t="s">
        <v>186</v>
      </c>
      <c r="F996" t="s">
        <v>3080</v>
      </c>
      <c r="G996" t="s">
        <v>1798</v>
      </c>
      <c r="H996" t="s">
        <v>47</v>
      </c>
      <c r="I996" t="s">
        <v>129</v>
      </c>
      <c r="J996" t="s">
        <v>15</v>
      </c>
      <c r="K996" t="s">
        <v>131</v>
      </c>
      <c r="L996" t="s">
        <v>3081</v>
      </c>
      <c r="M996" t="s">
        <v>3082</v>
      </c>
      <c r="N996">
        <v>0.55027777700000002</v>
      </c>
      <c r="O996">
        <v>0</v>
      </c>
      <c r="P996">
        <v>0</v>
      </c>
      <c r="Q996">
        <v>13</v>
      </c>
      <c r="R996">
        <v>2238</v>
      </c>
      <c r="S996">
        <v>4</v>
      </c>
      <c r="T996">
        <v>746</v>
      </c>
      <c r="U996">
        <v>0</v>
      </c>
      <c r="V996">
        <v>0</v>
      </c>
      <c r="W996">
        <v>7.1536109999999997</v>
      </c>
      <c r="X996">
        <v>1231.521665</v>
      </c>
      <c r="Y996">
        <v>2.201111</v>
      </c>
      <c r="Z996">
        <v>410.50722200000001</v>
      </c>
    </row>
    <row r="997" spans="1:26" x14ac:dyDescent="0.25">
      <c r="A997">
        <v>2000238</v>
      </c>
      <c r="B997">
        <v>1</v>
      </c>
      <c r="C997" t="s">
        <v>76</v>
      </c>
      <c r="D997" t="s">
        <v>103</v>
      </c>
      <c r="E997" t="s">
        <v>186</v>
      </c>
      <c r="F997" t="s">
        <v>3083</v>
      </c>
      <c r="G997" t="s">
        <v>163</v>
      </c>
      <c r="H997" t="s">
        <v>47</v>
      </c>
      <c r="I997" t="s">
        <v>129</v>
      </c>
      <c r="J997" t="s">
        <v>130</v>
      </c>
      <c r="K997" t="s">
        <v>131</v>
      </c>
      <c r="L997" t="s">
        <v>3084</v>
      </c>
      <c r="M997" t="s">
        <v>3085</v>
      </c>
      <c r="N997">
        <v>0.88027777699999998</v>
      </c>
      <c r="O997">
        <v>0</v>
      </c>
      <c r="P997">
        <v>0</v>
      </c>
      <c r="Q997">
        <v>4</v>
      </c>
      <c r="R997">
        <v>175</v>
      </c>
      <c r="S997">
        <v>46</v>
      </c>
      <c r="T997">
        <v>181</v>
      </c>
      <c r="U997">
        <v>0</v>
      </c>
      <c r="V997">
        <v>0</v>
      </c>
      <c r="W997">
        <v>3.5211109999999999</v>
      </c>
      <c r="X997">
        <v>154.04861099999999</v>
      </c>
      <c r="Y997">
        <v>40.492778000000001</v>
      </c>
      <c r="Z997">
        <v>159.33027799999999</v>
      </c>
    </row>
    <row r="998" spans="1:26" x14ac:dyDescent="0.25">
      <c r="A998">
        <v>2000243</v>
      </c>
      <c r="B998">
        <v>1</v>
      </c>
      <c r="C998" t="s">
        <v>76</v>
      </c>
      <c r="D998" t="s">
        <v>101</v>
      </c>
      <c r="E998" t="s">
        <v>186</v>
      </c>
      <c r="F998" t="s">
        <v>3086</v>
      </c>
      <c r="G998" t="s">
        <v>179</v>
      </c>
      <c r="H998" t="s">
        <v>47</v>
      </c>
      <c r="I998" t="s">
        <v>129</v>
      </c>
      <c r="J998" t="s">
        <v>130</v>
      </c>
      <c r="K998" t="s">
        <v>154</v>
      </c>
      <c r="L998" t="s">
        <v>3087</v>
      </c>
      <c r="M998" t="s">
        <v>3088</v>
      </c>
      <c r="N998">
        <v>2.5913266660000001</v>
      </c>
      <c r="O998">
        <v>1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2.5913270000000002</v>
      </c>
      <c r="V998">
        <v>0</v>
      </c>
      <c r="W998">
        <v>0</v>
      </c>
      <c r="X998">
        <v>0</v>
      </c>
      <c r="Y998">
        <v>0</v>
      </c>
      <c r="Z998">
        <v>0</v>
      </c>
    </row>
    <row r="999" spans="1:26" x14ac:dyDescent="0.25">
      <c r="A999">
        <v>2000244</v>
      </c>
      <c r="B999">
        <v>1</v>
      </c>
      <c r="C999" t="s">
        <v>77</v>
      </c>
      <c r="D999" t="s">
        <v>112</v>
      </c>
      <c r="E999" t="s">
        <v>166</v>
      </c>
      <c r="F999" t="s">
        <v>2460</v>
      </c>
      <c r="G999" t="s">
        <v>168</v>
      </c>
      <c r="H999" t="s">
        <v>46</v>
      </c>
      <c r="I999" t="s">
        <v>129</v>
      </c>
      <c r="J999" t="s">
        <v>130</v>
      </c>
      <c r="K999" t="s">
        <v>154</v>
      </c>
      <c r="L999" t="s">
        <v>3089</v>
      </c>
      <c r="M999" t="s">
        <v>3090</v>
      </c>
      <c r="N999">
        <v>3.8383194440000001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43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165.04773599999999</v>
      </c>
    </row>
    <row r="1000" spans="1:26" x14ac:dyDescent="0.25">
      <c r="A1000">
        <v>2000325</v>
      </c>
      <c r="B1000">
        <v>1</v>
      </c>
      <c r="C1000" t="s">
        <v>77</v>
      </c>
      <c r="D1000" t="s">
        <v>123</v>
      </c>
      <c r="E1000" t="s">
        <v>166</v>
      </c>
      <c r="F1000" t="s">
        <v>3091</v>
      </c>
      <c r="G1000" t="s">
        <v>158</v>
      </c>
      <c r="H1000" t="s">
        <v>46</v>
      </c>
      <c r="I1000" t="s">
        <v>129</v>
      </c>
      <c r="J1000" t="s">
        <v>130</v>
      </c>
      <c r="K1000" t="s">
        <v>131</v>
      </c>
      <c r="L1000" t="s">
        <v>3092</v>
      </c>
      <c r="M1000" t="s">
        <v>3093</v>
      </c>
      <c r="N1000">
        <v>4.1855555549999997</v>
      </c>
      <c r="O1000">
        <v>0</v>
      </c>
      <c r="P1000">
        <v>930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3892.5666660000002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2000323</v>
      </c>
      <c r="B1001">
        <v>1</v>
      </c>
      <c r="C1001" t="s">
        <v>77</v>
      </c>
      <c r="D1001" t="s">
        <v>116</v>
      </c>
      <c r="E1001" t="s">
        <v>166</v>
      </c>
      <c r="F1001" t="s">
        <v>3094</v>
      </c>
      <c r="G1001" t="s">
        <v>657</v>
      </c>
      <c r="H1001" t="s">
        <v>46</v>
      </c>
      <c r="I1001" t="s">
        <v>129</v>
      </c>
      <c r="J1001" t="s">
        <v>130</v>
      </c>
      <c r="K1001" t="s">
        <v>131</v>
      </c>
      <c r="L1001" t="s">
        <v>3095</v>
      </c>
      <c r="M1001" t="s">
        <v>3096</v>
      </c>
      <c r="N1001">
        <v>2.7949999999999999</v>
      </c>
      <c r="O1001">
        <v>0</v>
      </c>
      <c r="P1001">
        <v>113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315.83499999999998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2000251</v>
      </c>
      <c r="B1002">
        <v>1</v>
      </c>
      <c r="C1002" t="s">
        <v>76</v>
      </c>
      <c r="D1002" t="s">
        <v>79</v>
      </c>
      <c r="E1002" t="s">
        <v>161</v>
      </c>
      <c r="F1002" t="s">
        <v>3097</v>
      </c>
      <c r="G1002" t="s">
        <v>179</v>
      </c>
      <c r="H1002" t="s">
        <v>47</v>
      </c>
      <c r="I1002" t="s">
        <v>129</v>
      </c>
      <c r="J1002" t="s">
        <v>130</v>
      </c>
      <c r="K1002" t="s">
        <v>154</v>
      </c>
      <c r="L1002" t="s">
        <v>3098</v>
      </c>
      <c r="M1002" t="s">
        <v>3099</v>
      </c>
      <c r="N1002">
        <v>7.4013888879999996</v>
      </c>
      <c r="O1002">
        <v>16</v>
      </c>
      <c r="P1002">
        <v>1782</v>
      </c>
      <c r="Q1002">
        <v>0</v>
      </c>
      <c r="R1002">
        <v>0</v>
      </c>
      <c r="S1002">
        <v>0</v>
      </c>
      <c r="T1002">
        <v>0</v>
      </c>
      <c r="U1002">
        <v>118.422222</v>
      </c>
      <c r="V1002">
        <v>13189.274998000001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2000247</v>
      </c>
      <c r="B1003">
        <v>1</v>
      </c>
      <c r="C1003" t="s">
        <v>76</v>
      </c>
      <c r="D1003" t="s">
        <v>99</v>
      </c>
      <c r="E1003" t="s">
        <v>126</v>
      </c>
      <c r="F1003" t="s">
        <v>3100</v>
      </c>
      <c r="G1003" t="s">
        <v>168</v>
      </c>
      <c r="H1003" t="s">
        <v>46</v>
      </c>
      <c r="I1003" t="s">
        <v>129</v>
      </c>
      <c r="J1003" t="s">
        <v>130</v>
      </c>
      <c r="K1003" t="s">
        <v>154</v>
      </c>
      <c r="L1003" t="s">
        <v>3101</v>
      </c>
      <c r="M1003" t="s">
        <v>3102</v>
      </c>
      <c r="N1003">
        <v>0.79757305499999998</v>
      </c>
      <c r="O1003">
        <v>0</v>
      </c>
      <c r="P1003">
        <v>188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149.94373400000001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2000274</v>
      </c>
      <c r="B1004">
        <v>1</v>
      </c>
      <c r="C1004" t="s">
        <v>76</v>
      </c>
      <c r="D1004" t="s">
        <v>89</v>
      </c>
      <c r="E1004" t="s">
        <v>182</v>
      </c>
      <c r="F1004" t="s">
        <v>3103</v>
      </c>
      <c r="G1004" t="s">
        <v>144</v>
      </c>
      <c r="H1004" t="s">
        <v>46</v>
      </c>
      <c r="I1004" t="s">
        <v>129</v>
      </c>
      <c r="J1004" t="s">
        <v>130</v>
      </c>
      <c r="K1004" t="s">
        <v>131</v>
      </c>
      <c r="L1004" t="s">
        <v>3104</v>
      </c>
      <c r="M1004" t="s">
        <v>3105</v>
      </c>
      <c r="N1004">
        <v>1.1375</v>
      </c>
      <c r="O1004">
        <v>0</v>
      </c>
      <c r="P1004">
        <v>18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20.475000000000001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2000252</v>
      </c>
      <c r="B1005">
        <v>1</v>
      </c>
      <c r="C1005" t="s">
        <v>76</v>
      </c>
      <c r="D1005" t="s">
        <v>93</v>
      </c>
      <c r="E1005" t="s">
        <v>134</v>
      </c>
      <c r="F1005" t="s">
        <v>3106</v>
      </c>
      <c r="G1005" t="s">
        <v>136</v>
      </c>
      <c r="H1005" t="s">
        <v>46</v>
      </c>
      <c r="I1005" t="s">
        <v>129</v>
      </c>
      <c r="J1005" t="s">
        <v>130</v>
      </c>
      <c r="K1005" t="s">
        <v>131</v>
      </c>
      <c r="L1005" t="s">
        <v>3107</v>
      </c>
      <c r="M1005" t="s">
        <v>3108</v>
      </c>
      <c r="N1005">
        <v>3.7566666660000001</v>
      </c>
      <c r="O1005">
        <v>0</v>
      </c>
      <c r="P1005">
        <v>1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3.7566670000000002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2000249</v>
      </c>
      <c r="B1006">
        <v>1</v>
      </c>
      <c r="C1006" t="s">
        <v>77</v>
      </c>
      <c r="D1006" t="s">
        <v>108</v>
      </c>
      <c r="E1006" t="s">
        <v>161</v>
      </c>
      <c r="F1006" t="s">
        <v>3109</v>
      </c>
      <c r="G1006" t="s">
        <v>168</v>
      </c>
      <c r="H1006" t="s">
        <v>47</v>
      </c>
      <c r="I1006" t="s">
        <v>129</v>
      </c>
      <c r="J1006" t="s">
        <v>130</v>
      </c>
      <c r="K1006" t="s">
        <v>154</v>
      </c>
      <c r="L1006" t="s">
        <v>3110</v>
      </c>
      <c r="M1006" t="s">
        <v>3111</v>
      </c>
      <c r="N1006">
        <v>1.076066666</v>
      </c>
      <c r="O1006">
        <v>23</v>
      </c>
      <c r="P1006">
        <v>108</v>
      </c>
      <c r="Q1006">
        <v>0</v>
      </c>
      <c r="R1006">
        <v>0</v>
      </c>
      <c r="S1006">
        <v>0</v>
      </c>
      <c r="T1006">
        <v>0</v>
      </c>
      <c r="U1006">
        <v>24.749533</v>
      </c>
      <c r="V1006">
        <v>116.2152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2000250</v>
      </c>
      <c r="B1007">
        <v>1</v>
      </c>
      <c r="C1007" t="s">
        <v>77</v>
      </c>
      <c r="D1007" t="s">
        <v>108</v>
      </c>
      <c r="E1007" t="s">
        <v>161</v>
      </c>
      <c r="F1007" t="s">
        <v>3112</v>
      </c>
      <c r="G1007" t="s">
        <v>168</v>
      </c>
      <c r="H1007" t="s">
        <v>47</v>
      </c>
      <c r="I1007" t="s">
        <v>129</v>
      </c>
      <c r="J1007" t="s">
        <v>130</v>
      </c>
      <c r="K1007" t="s">
        <v>154</v>
      </c>
      <c r="L1007" t="s">
        <v>3113</v>
      </c>
      <c r="M1007" t="s">
        <v>3114</v>
      </c>
      <c r="N1007">
        <v>4.2191666659999996</v>
      </c>
      <c r="O1007">
        <v>0</v>
      </c>
      <c r="P1007">
        <v>161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679.28583300000003</v>
      </c>
      <c r="W1007">
        <v>0</v>
      </c>
      <c r="X1007">
        <v>0</v>
      </c>
      <c r="Y1007">
        <v>0</v>
      </c>
      <c r="Z1007">
        <v>0</v>
      </c>
    </row>
    <row r="1008" spans="1:26" x14ac:dyDescent="0.25">
      <c r="A1008">
        <v>2000269</v>
      </c>
      <c r="B1008">
        <v>1</v>
      </c>
      <c r="C1008" t="s">
        <v>77</v>
      </c>
      <c r="D1008" t="s">
        <v>124</v>
      </c>
      <c r="E1008" t="s">
        <v>161</v>
      </c>
      <c r="F1008" t="s">
        <v>3115</v>
      </c>
      <c r="G1008" t="s">
        <v>168</v>
      </c>
      <c r="H1008" t="s">
        <v>47</v>
      </c>
      <c r="I1008" t="s">
        <v>129</v>
      </c>
      <c r="J1008" t="s">
        <v>130</v>
      </c>
      <c r="K1008" t="s">
        <v>154</v>
      </c>
      <c r="L1008" t="s">
        <v>3113</v>
      </c>
      <c r="M1008" t="s">
        <v>3116</v>
      </c>
      <c r="N1008">
        <v>3.258888888</v>
      </c>
      <c r="O1008">
        <v>0</v>
      </c>
      <c r="P1008">
        <v>633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2062.8766660000001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2000253</v>
      </c>
      <c r="B1009">
        <v>1</v>
      </c>
      <c r="C1009" t="s">
        <v>77</v>
      </c>
      <c r="D1009" t="s">
        <v>117</v>
      </c>
      <c r="E1009" t="s">
        <v>182</v>
      </c>
      <c r="F1009" t="s">
        <v>3117</v>
      </c>
      <c r="G1009" t="s">
        <v>168</v>
      </c>
      <c r="H1009" t="s">
        <v>46</v>
      </c>
      <c r="I1009" t="s">
        <v>129</v>
      </c>
      <c r="J1009" t="s">
        <v>130</v>
      </c>
      <c r="K1009" t="s">
        <v>154</v>
      </c>
      <c r="L1009" t="s">
        <v>3118</v>
      </c>
      <c r="M1009" t="s">
        <v>3119</v>
      </c>
      <c r="N1009">
        <v>1.5066666660000001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5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7.5333329999999998</v>
      </c>
    </row>
    <row r="1010" spans="1:26" x14ac:dyDescent="0.25">
      <c r="A1010">
        <v>2000254</v>
      </c>
      <c r="B1010">
        <v>1</v>
      </c>
      <c r="C1010" t="s">
        <v>76</v>
      </c>
      <c r="D1010" t="s">
        <v>92</v>
      </c>
      <c r="E1010" t="s">
        <v>134</v>
      </c>
      <c r="F1010" t="s">
        <v>3120</v>
      </c>
      <c r="G1010" t="s">
        <v>140</v>
      </c>
      <c r="H1010" t="s">
        <v>46</v>
      </c>
      <c r="I1010" t="s">
        <v>129</v>
      </c>
      <c r="J1010" t="s">
        <v>130</v>
      </c>
      <c r="K1010" t="s">
        <v>131</v>
      </c>
      <c r="L1010" t="s">
        <v>3121</v>
      </c>
      <c r="M1010" t="s">
        <v>3122</v>
      </c>
      <c r="N1010">
        <v>8.0652777770000004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1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8.0652779999999993</v>
      </c>
    </row>
    <row r="1011" spans="1:26" x14ac:dyDescent="0.25">
      <c r="A1011">
        <v>2000256</v>
      </c>
      <c r="B1011">
        <v>1</v>
      </c>
      <c r="C1011" t="s">
        <v>76</v>
      </c>
      <c r="D1011" t="s">
        <v>89</v>
      </c>
      <c r="E1011" t="s">
        <v>166</v>
      </c>
      <c r="F1011" t="s">
        <v>2528</v>
      </c>
      <c r="G1011" t="s">
        <v>168</v>
      </c>
      <c r="H1011" t="s">
        <v>46</v>
      </c>
      <c r="I1011" t="s">
        <v>129</v>
      </c>
      <c r="J1011" t="s">
        <v>130</v>
      </c>
      <c r="K1011" t="s">
        <v>154</v>
      </c>
      <c r="L1011" t="s">
        <v>3123</v>
      </c>
      <c r="M1011" t="s">
        <v>3124</v>
      </c>
      <c r="N1011">
        <v>7.6947222220000002</v>
      </c>
      <c r="O1011">
        <v>0</v>
      </c>
      <c r="P1011">
        <v>337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2593.1213889999999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2000263</v>
      </c>
      <c r="B1012">
        <v>1</v>
      </c>
      <c r="C1012" t="s">
        <v>76</v>
      </c>
      <c r="D1012" t="s">
        <v>78</v>
      </c>
      <c r="E1012" t="s">
        <v>182</v>
      </c>
      <c r="F1012" t="s">
        <v>3125</v>
      </c>
      <c r="G1012" t="s">
        <v>250</v>
      </c>
      <c r="H1012" t="s">
        <v>46</v>
      </c>
      <c r="I1012" t="s">
        <v>129</v>
      </c>
      <c r="J1012" t="s">
        <v>15</v>
      </c>
      <c r="K1012" t="s">
        <v>131</v>
      </c>
      <c r="L1012" t="s">
        <v>3126</v>
      </c>
      <c r="M1012" t="s">
        <v>3127</v>
      </c>
      <c r="N1012">
        <v>3.545833333</v>
      </c>
      <c r="O1012">
        <v>0</v>
      </c>
      <c r="P1012">
        <v>62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219.841667</v>
      </c>
      <c r="W1012">
        <v>0</v>
      </c>
      <c r="X1012">
        <v>0</v>
      </c>
      <c r="Y1012">
        <v>0</v>
      </c>
      <c r="Z1012">
        <v>0</v>
      </c>
    </row>
    <row r="1013" spans="1:26" x14ac:dyDescent="0.25">
      <c r="A1013">
        <v>2000260</v>
      </c>
      <c r="B1013">
        <v>1</v>
      </c>
      <c r="C1013" t="s">
        <v>76</v>
      </c>
      <c r="D1013" t="s">
        <v>104</v>
      </c>
      <c r="E1013" t="s">
        <v>186</v>
      </c>
      <c r="F1013" t="s">
        <v>3128</v>
      </c>
      <c r="G1013" t="s">
        <v>163</v>
      </c>
      <c r="H1013" t="s">
        <v>47</v>
      </c>
      <c r="I1013" t="s">
        <v>257</v>
      </c>
      <c r="J1013" t="s">
        <v>130</v>
      </c>
      <c r="K1013" t="s">
        <v>131</v>
      </c>
      <c r="L1013" t="s">
        <v>3129</v>
      </c>
      <c r="M1013" t="s">
        <v>3130</v>
      </c>
      <c r="N1013">
        <v>1.2500000000000001E-2</v>
      </c>
      <c r="O1013">
        <v>0</v>
      </c>
      <c r="P1013">
        <v>1</v>
      </c>
      <c r="Q1013">
        <v>0</v>
      </c>
      <c r="R1013">
        <v>0</v>
      </c>
      <c r="S1013">
        <v>15</v>
      </c>
      <c r="T1013">
        <v>2391</v>
      </c>
      <c r="U1013">
        <v>0</v>
      </c>
      <c r="V1013">
        <v>1.2500000000000001E-2</v>
      </c>
      <c r="W1013">
        <v>0</v>
      </c>
      <c r="X1013">
        <v>0</v>
      </c>
      <c r="Y1013">
        <v>0.1875</v>
      </c>
      <c r="Z1013">
        <v>29.887499999999999</v>
      </c>
    </row>
    <row r="1014" spans="1:26" x14ac:dyDescent="0.25">
      <c r="A1014">
        <v>2000264</v>
      </c>
      <c r="B1014">
        <v>1</v>
      </c>
      <c r="C1014" t="s">
        <v>76</v>
      </c>
      <c r="D1014" t="s">
        <v>91</v>
      </c>
      <c r="E1014" t="s">
        <v>171</v>
      </c>
      <c r="F1014" t="s">
        <v>3131</v>
      </c>
      <c r="G1014" t="s">
        <v>168</v>
      </c>
      <c r="H1014" t="s">
        <v>47</v>
      </c>
      <c r="I1014" t="s">
        <v>129</v>
      </c>
      <c r="J1014" t="s">
        <v>130</v>
      </c>
      <c r="K1014" t="s">
        <v>154</v>
      </c>
      <c r="L1014" t="s">
        <v>3132</v>
      </c>
      <c r="M1014" t="s">
        <v>3133</v>
      </c>
      <c r="N1014">
        <v>2.958059166</v>
      </c>
      <c r="O1014">
        <v>5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14.790296</v>
      </c>
      <c r="V1014">
        <v>0</v>
      </c>
      <c r="W1014">
        <v>0</v>
      </c>
      <c r="X1014">
        <v>0</v>
      </c>
      <c r="Y1014">
        <v>0</v>
      </c>
      <c r="Z1014">
        <v>0</v>
      </c>
    </row>
    <row r="1015" spans="1:26" x14ac:dyDescent="0.25">
      <c r="A1015">
        <v>2000265</v>
      </c>
      <c r="B1015">
        <v>1</v>
      </c>
      <c r="C1015" t="s">
        <v>76</v>
      </c>
      <c r="D1015" t="s">
        <v>89</v>
      </c>
      <c r="E1015" t="s">
        <v>166</v>
      </c>
      <c r="F1015" t="s">
        <v>2539</v>
      </c>
      <c r="G1015" t="s">
        <v>168</v>
      </c>
      <c r="H1015" t="s">
        <v>46</v>
      </c>
      <c r="I1015" t="s">
        <v>129</v>
      </c>
      <c r="J1015" t="s">
        <v>130</v>
      </c>
      <c r="K1015" t="s">
        <v>154</v>
      </c>
      <c r="L1015" t="s">
        <v>3134</v>
      </c>
      <c r="M1015" t="s">
        <v>3135</v>
      </c>
      <c r="N1015">
        <v>7.5567444439999996</v>
      </c>
      <c r="O1015">
        <v>0</v>
      </c>
      <c r="P1015">
        <v>326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2463.498689</v>
      </c>
      <c r="W1015">
        <v>0</v>
      </c>
      <c r="X1015">
        <v>0</v>
      </c>
      <c r="Y1015">
        <v>0</v>
      </c>
      <c r="Z1015">
        <v>0</v>
      </c>
    </row>
    <row r="1016" spans="1:26" x14ac:dyDescent="0.25">
      <c r="A1016">
        <v>2000266</v>
      </c>
      <c r="B1016">
        <v>1</v>
      </c>
      <c r="C1016" t="s">
        <v>76</v>
      </c>
      <c r="D1016" t="s">
        <v>104</v>
      </c>
      <c r="E1016" t="s">
        <v>186</v>
      </c>
      <c r="F1016" t="s">
        <v>3136</v>
      </c>
      <c r="G1016" t="s">
        <v>179</v>
      </c>
      <c r="H1016" t="s">
        <v>47</v>
      </c>
      <c r="I1016" t="s">
        <v>129</v>
      </c>
      <c r="J1016" t="s">
        <v>130</v>
      </c>
      <c r="K1016" t="s">
        <v>154</v>
      </c>
      <c r="L1016" t="s">
        <v>3137</v>
      </c>
      <c r="M1016" t="s">
        <v>3138</v>
      </c>
      <c r="N1016">
        <v>6.6047222220000004</v>
      </c>
      <c r="O1016">
        <v>0</v>
      </c>
      <c r="P1016">
        <v>0</v>
      </c>
      <c r="Q1016">
        <v>1</v>
      </c>
      <c r="R1016">
        <v>185</v>
      </c>
      <c r="S1016">
        <v>3</v>
      </c>
      <c r="T1016">
        <v>344</v>
      </c>
      <c r="U1016">
        <v>0</v>
      </c>
      <c r="V1016">
        <v>0</v>
      </c>
      <c r="W1016">
        <v>6.6047219999999998</v>
      </c>
      <c r="X1016">
        <v>1221.873611</v>
      </c>
      <c r="Y1016">
        <v>19.814167000000001</v>
      </c>
      <c r="Z1016">
        <v>2272.0244440000001</v>
      </c>
    </row>
    <row r="1017" spans="1:26" x14ac:dyDescent="0.25">
      <c r="A1017">
        <v>2000270</v>
      </c>
      <c r="B1017">
        <v>1</v>
      </c>
      <c r="C1017" t="s">
        <v>77</v>
      </c>
      <c r="D1017" t="s">
        <v>116</v>
      </c>
      <c r="E1017" t="s">
        <v>171</v>
      </c>
      <c r="F1017" t="s">
        <v>821</v>
      </c>
      <c r="G1017" t="s">
        <v>179</v>
      </c>
      <c r="H1017" t="s">
        <v>47</v>
      </c>
      <c r="I1017" t="s">
        <v>129</v>
      </c>
      <c r="J1017" t="s">
        <v>130</v>
      </c>
      <c r="K1017" t="s">
        <v>154</v>
      </c>
      <c r="L1017" t="s">
        <v>3139</v>
      </c>
      <c r="M1017" t="s">
        <v>3140</v>
      </c>
      <c r="N1017">
        <v>0.94276388799999999</v>
      </c>
      <c r="O1017">
        <v>0</v>
      </c>
      <c r="P1017">
        <v>497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468.553652</v>
      </c>
      <c r="W1017">
        <v>0</v>
      </c>
      <c r="X1017">
        <v>0</v>
      </c>
      <c r="Y1017">
        <v>0</v>
      </c>
      <c r="Z1017">
        <v>0</v>
      </c>
    </row>
    <row r="1018" spans="1:26" x14ac:dyDescent="0.25">
      <c r="A1018">
        <v>2000281</v>
      </c>
      <c r="B1018">
        <v>1</v>
      </c>
      <c r="C1018" t="s">
        <v>77</v>
      </c>
      <c r="D1018" t="s">
        <v>113</v>
      </c>
      <c r="E1018" t="s">
        <v>182</v>
      </c>
      <c r="F1018" t="s">
        <v>3141</v>
      </c>
      <c r="G1018" t="s">
        <v>144</v>
      </c>
      <c r="H1018" t="s">
        <v>46</v>
      </c>
      <c r="I1018" t="s">
        <v>129</v>
      </c>
      <c r="J1018" t="s">
        <v>130</v>
      </c>
      <c r="K1018" t="s">
        <v>131</v>
      </c>
      <c r="L1018" t="s">
        <v>3142</v>
      </c>
      <c r="M1018" t="s">
        <v>3143</v>
      </c>
      <c r="N1018">
        <v>4.7080555549999996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22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103.57722200000001</v>
      </c>
    </row>
    <row r="1019" spans="1:26" x14ac:dyDescent="0.25">
      <c r="A1019">
        <v>2000272</v>
      </c>
      <c r="B1019">
        <v>1</v>
      </c>
      <c r="C1019" t="s">
        <v>76</v>
      </c>
      <c r="D1019" t="s">
        <v>96</v>
      </c>
      <c r="E1019" t="s">
        <v>171</v>
      </c>
      <c r="F1019" t="s">
        <v>3144</v>
      </c>
      <c r="G1019" t="s">
        <v>163</v>
      </c>
      <c r="H1019" t="s">
        <v>47</v>
      </c>
      <c r="I1019" t="s">
        <v>129</v>
      </c>
      <c r="J1019" t="s">
        <v>130</v>
      </c>
      <c r="K1019" t="s">
        <v>131</v>
      </c>
      <c r="L1019" t="s">
        <v>3145</v>
      </c>
      <c r="M1019" t="s">
        <v>3146</v>
      </c>
      <c r="N1019">
        <v>0.68666666600000004</v>
      </c>
      <c r="O1019">
        <v>80</v>
      </c>
      <c r="P1019">
        <v>1400</v>
      </c>
      <c r="Q1019">
        <v>0</v>
      </c>
      <c r="R1019">
        <v>0</v>
      </c>
      <c r="S1019">
        <v>0</v>
      </c>
      <c r="T1019">
        <v>0</v>
      </c>
      <c r="U1019">
        <v>54.933332999999998</v>
      </c>
      <c r="V1019">
        <v>961.33333200000004</v>
      </c>
      <c r="W1019">
        <v>0</v>
      </c>
      <c r="X1019">
        <v>0</v>
      </c>
      <c r="Y1019">
        <v>0</v>
      </c>
      <c r="Z1019">
        <v>0</v>
      </c>
    </row>
    <row r="1020" spans="1:26" x14ac:dyDescent="0.25">
      <c r="A1020">
        <v>2000271</v>
      </c>
      <c r="B1020">
        <v>1</v>
      </c>
      <c r="C1020" t="s">
        <v>76</v>
      </c>
      <c r="D1020" t="s">
        <v>96</v>
      </c>
      <c r="E1020" t="s">
        <v>161</v>
      </c>
      <c r="F1020" t="s">
        <v>3147</v>
      </c>
      <c r="G1020" t="s">
        <v>152</v>
      </c>
      <c r="H1020" t="s">
        <v>47</v>
      </c>
      <c r="I1020" t="s">
        <v>129</v>
      </c>
      <c r="J1020" t="s">
        <v>130</v>
      </c>
      <c r="K1020" t="s">
        <v>131</v>
      </c>
      <c r="L1020" t="s">
        <v>3148</v>
      </c>
      <c r="M1020" t="s">
        <v>3149</v>
      </c>
      <c r="N1020">
        <v>0.36388888800000002</v>
      </c>
      <c r="O1020">
        <v>0</v>
      </c>
      <c r="P1020">
        <v>1013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368.61944399999999</v>
      </c>
      <c r="W1020">
        <v>0</v>
      </c>
      <c r="X1020">
        <v>0</v>
      </c>
      <c r="Y1020">
        <v>0</v>
      </c>
      <c r="Z1020">
        <v>0</v>
      </c>
    </row>
    <row r="1021" spans="1:26" x14ac:dyDescent="0.25">
      <c r="A1021">
        <v>2000275</v>
      </c>
      <c r="B1021">
        <v>1</v>
      </c>
      <c r="C1021" t="s">
        <v>76</v>
      </c>
      <c r="D1021" t="s">
        <v>86</v>
      </c>
      <c r="E1021" t="s">
        <v>182</v>
      </c>
      <c r="F1021" t="s">
        <v>3150</v>
      </c>
      <c r="G1021" t="s">
        <v>168</v>
      </c>
      <c r="H1021" t="s">
        <v>46</v>
      </c>
      <c r="I1021" t="s">
        <v>129</v>
      </c>
      <c r="J1021" t="s">
        <v>130</v>
      </c>
      <c r="K1021" t="s">
        <v>154</v>
      </c>
      <c r="L1021" t="s">
        <v>3151</v>
      </c>
      <c r="M1021" t="s">
        <v>3152</v>
      </c>
      <c r="N1021">
        <v>7.8333333329999997</v>
      </c>
      <c r="O1021">
        <v>0</v>
      </c>
      <c r="P1021">
        <v>31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242.83333300000001</v>
      </c>
      <c r="W1021">
        <v>0</v>
      </c>
      <c r="X1021">
        <v>0</v>
      </c>
      <c r="Y1021">
        <v>0</v>
      </c>
      <c r="Z1021">
        <v>0</v>
      </c>
    </row>
    <row r="1022" spans="1:26" x14ac:dyDescent="0.25">
      <c r="A1022">
        <v>2000273</v>
      </c>
      <c r="B1022">
        <v>1</v>
      </c>
      <c r="C1022" t="s">
        <v>77</v>
      </c>
      <c r="D1022" t="s">
        <v>118</v>
      </c>
      <c r="E1022" t="s">
        <v>161</v>
      </c>
      <c r="F1022" t="s">
        <v>3153</v>
      </c>
      <c r="G1022" t="s">
        <v>168</v>
      </c>
      <c r="H1022" t="s">
        <v>47</v>
      </c>
      <c r="I1022" t="s">
        <v>129</v>
      </c>
      <c r="J1022" t="s">
        <v>130</v>
      </c>
      <c r="K1022" t="s">
        <v>154</v>
      </c>
      <c r="L1022" t="s">
        <v>3154</v>
      </c>
      <c r="M1022" t="s">
        <v>3155</v>
      </c>
      <c r="N1022">
        <v>1.7016666659999999</v>
      </c>
      <c r="O1022">
        <v>10</v>
      </c>
      <c r="P1022">
        <v>134</v>
      </c>
      <c r="Q1022">
        <v>0</v>
      </c>
      <c r="R1022">
        <v>0</v>
      </c>
      <c r="S1022">
        <v>0</v>
      </c>
      <c r="T1022">
        <v>0</v>
      </c>
      <c r="U1022">
        <v>17.016667000000002</v>
      </c>
      <c r="V1022">
        <v>228.02333300000001</v>
      </c>
      <c r="W1022">
        <v>0</v>
      </c>
      <c r="X1022">
        <v>0</v>
      </c>
      <c r="Y1022">
        <v>0</v>
      </c>
      <c r="Z1022">
        <v>0</v>
      </c>
    </row>
    <row r="1023" spans="1:26" x14ac:dyDescent="0.25">
      <c r="A1023">
        <v>2000276</v>
      </c>
      <c r="B1023">
        <v>1</v>
      </c>
      <c r="C1023" t="s">
        <v>77</v>
      </c>
      <c r="D1023" t="s">
        <v>120</v>
      </c>
      <c r="E1023" t="s">
        <v>166</v>
      </c>
      <c r="F1023" t="s">
        <v>3156</v>
      </c>
      <c r="G1023" t="s">
        <v>168</v>
      </c>
      <c r="H1023" t="s">
        <v>46</v>
      </c>
      <c r="I1023" t="s">
        <v>129</v>
      </c>
      <c r="J1023" t="s">
        <v>130</v>
      </c>
      <c r="K1023" t="s">
        <v>154</v>
      </c>
      <c r="L1023" t="s">
        <v>3157</v>
      </c>
      <c r="M1023" t="s">
        <v>3158</v>
      </c>
      <c r="N1023">
        <v>6.9059786110000001</v>
      </c>
      <c r="O1023">
        <v>0</v>
      </c>
      <c r="P1023">
        <v>0</v>
      </c>
      <c r="Q1023">
        <v>0</v>
      </c>
      <c r="R1023">
        <v>391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2700.2376370000002</v>
      </c>
      <c r="Y1023">
        <v>0</v>
      </c>
      <c r="Z1023">
        <v>0</v>
      </c>
    </row>
    <row r="1024" spans="1:26" x14ac:dyDescent="0.25">
      <c r="A1024">
        <v>2000278</v>
      </c>
      <c r="B1024">
        <v>1</v>
      </c>
      <c r="C1024" t="s">
        <v>76</v>
      </c>
      <c r="D1024" t="s">
        <v>86</v>
      </c>
      <c r="E1024" t="s">
        <v>182</v>
      </c>
      <c r="F1024" t="s">
        <v>3159</v>
      </c>
      <c r="G1024" t="s">
        <v>168</v>
      </c>
      <c r="H1024" t="s">
        <v>46</v>
      </c>
      <c r="I1024" t="s">
        <v>129</v>
      </c>
      <c r="J1024" t="s">
        <v>130</v>
      </c>
      <c r="K1024" t="s">
        <v>154</v>
      </c>
      <c r="L1024" t="s">
        <v>3160</v>
      </c>
      <c r="M1024" t="s">
        <v>3161</v>
      </c>
      <c r="N1024">
        <v>7.7443888879999996</v>
      </c>
      <c r="O1024">
        <v>0</v>
      </c>
      <c r="P1024">
        <v>54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418.197</v>
      </c>
      <c r="W1024">
        <v>0</v>
      </c>
      <c r="X1024">
        <v>0</v>
      </c>
      <c r="Y1024">
        <v>0</v>
      </c>
      <c r="Z1024">
        <v>0</v>
      </c>
    </row>
    <row r="1025" spans="1:26" x14ac:dyDescent="0.25">
      <c r="A1025">
        <v>2000280</v>
      </c>
      <c r="B1025">
        <v>1</v>
      </c>
      <c r="C1025" t="s">
        <v>76</v>
      </c>
      <c r="D1025" t="s">
        <v>79</v>
      </c>
      <c r="E1025" t="s">
        <v>150</v>
      </c>
      <c r="F1025" t="s">
        <v>3162</v>
      </c>
      <c r="G1025" t="s">
        <v>179</v>
      </c>
      <c r="H1025" t="s">
        <v>47</v>
      </c>
      <c r="I1025" t="s">
        <v>129</v>
      </c>
      <c r="J1025" t="s">
        <v>130</v>
      </c>
      <c r="K1025" t="s">
        <v>154</v>
      </c>
      <c r="L1025" t="s">
        <v>3163</v>
      </c>
      <c r="M1025" t="s">
        <v>3164</v>
      </c>
      <c r="N1025">
        <v>0.56035638799999998</v>
      </c>
      <c r="O1025">
        <v>30</v>
      </c>
      <c r="P1025">
        <v>1033</v>
      </c>
      <c r="Q1025">
        <v>0</v>
      </c>
      <c r="R1025">
        <v>0</v>
      </c>
      <c r="S1025">
        <v>0</v>
      </c>
      <c r="T1025">
        <v>0</v>
      </c>
      <c r="U1025">
        <v>16.810692</v>
      </c>
      <c r="V1025">
        <v>578.84814900000003</v>
      </c>
      <c r="W1025">
        <v>0</v>
      </c>
      <c r="X1025">
        <v>0</v>
      </c>
      <c r="Y1025">
        <v>0</v>
      </c>
      <c r="Z1025">
        <v>0</v>
      </c>
    </row>
    <row r="1026" spans="1:26" x14ac:dyDescent="0.25">
      <c r="A1026">
        <v>2000282</v>
      </c>
      <c r="B1026">
        <v>1</v>
      </c>
      <c r="C1026" t="s">
        <v>76</v>
      </c>
      <c r="D1026" t="s">
        <v>78</v>
      </c>
      <c r="E1026" t="s">
        <v>182</v>
      </c>
      <c r="F1026" t="s">
        <v>3165</v>
      </c>
      <c r="G1026" t="s">
        <v>168</v>
      </c>
      <c r="H1026" t="s">
        <v>46</v>
      </c>
      <c r="I1026" t="s">
        <v>129</v>
      </c>
      <c r="J1026" t="s">
        <v>130</v>
      </c>
      <c r="K1026" t="s">
        <v>154</v>
      </c>
      <c r="L1026" t="s">
        <v>3166</v>
      </c>
      <c r="M1026" t="s">
        <v>3167</v>
      </c>
      <c r="N1026">
        <v>2.2602572219999999</v>
      </c>
      <c r="O1026">
        <v>0</v>
      </c>
      <c r="P1026">
        <v>37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83.629517000000007</v>
      </c>
      <c r="W1026">
        <v>0</v>
      </c>
      <c r="X1026">
        <v>0</v>
      </c>
      <c r="Y1026">
        <v>0</v>
      </c>
      <c r="Z1026">
        <v>0</v>
      </c>
    </row>
    <row r="1027" spans="1:26" x14ac:dyDescent="0.25">
      <c r="A1027">
        <v>2000283</v>
      </c>
      <c r="B1027">
        <v>1</v>
      </c>
      <c r="C1027" t="s">
        <v>76</v>
      </c>
      <c r="D1027" t="s">
        <v>78</v>
      </c>
      <c r="E1027" t="s">
        <v>182</v>
      </c>
      <c r="F1027" t="s">
        <v>3168</v>
      </c>
      <c r="G1027" t="s">
        <v>168</v>
      </c>
      <c r="H1027" t="s">
        <v>46</v>
      </c>
      <c r="I1027" t="s">
        <v>129</v>
      </c>
      <c r="J1027" t="s">
        <v>130</v>
      </c>
      <c r="K1027" t="s">
        <v>154</v>
      </c>
      <c r="L1027" t="s">
        <v>3169</v>
      </c>
      <c r="M1027" t="s">
        <v>3170</v>
      </c>
      <c r="N1027">
        <v>2.2958063879999999</v>
      </c>
      <c r="O1027">
        <v>0</v>
      </c>
      <c r="P1027">
        <v>10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22.958064</v>
      </c>
      <c r="W1027">
        <v>0</v>
      </c>
      <c r="X1027">
        <v>0</v>
      </c>
      <c r="Y1027">
        <v>0</v>
      </c>
      <c r="Z1027">
        <v>0</v>
      </c>
    </row>
    <row r="1028" spans="1:26" x14ac:dyDescent="0.25">
      <c r="A1028">
        <v>2000299</v>
      </c>
      <c r="B1028">
        <v>1</v>
      </c>
      <c r="C1028" t="s">
        <v>77</v>
      </c>
      <c r="D1028" t="s">
        <v>115</v>
      </c>
      <c r="E1028" t="s">
        <v>182</v>
      </c>
      <c r="F1028" t="s">
        <v>3171</v>
      </c>
      <c r="G1028" t="s">
        <v>144</v>
      </c>
      <c r="H1028" t="s">
        <v>46</v>
      </c>
      <c r="I1028" t="s">
        <v>129</v>
      </c>
      <c r="J1028" t="s">
        <v>130</v>
      </c>
      <c r="K1028" t="s">
        <v>131</v>
      </c>
      <c r="L1028" t="s">
        <v>3172</v>
      </c>
      <c r="M1028" t="s">
        <v>3173</v>
      </c>
      <c r="N1028">
        <v>1.8544444440000001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64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118.684444</v>
      </c>
    </row>
    <row r="1029" spans="1:26" x14ac:dyDescent="0.25">
      <c r="A1029">
        <v>2000285</v>
      </c>
      <c r="B1029">
        <v>1</v>
      </c>
      <c r="C1029" t="s">
        <v>76</v>
      </c>
      <c r="D1029" t="s">
        <v>91</v>
      </c>
      <c r="E1029" t="s">
        <v>182</v>
      </c>
      <c r="F1029" t="s">
        <v>3174</v>
      </c>
      <c r="G1029" t="s">
        <v>168</v>
      </c>
      <c r="H1029" t="s">
        <v>46</v>
      </c>
      <c r="I1029" t="s">
        <v>129</v>
      </c>
      <c r="J1029" t="s">
        <v>130</v>
      </c>
      <c r="K1029" t="s">
        <v>154</v>
      </c>
      <c r="L1029" t="s">
        <v>3175</v>
      </c>
      <c r="M1029" t="s">
        <v>3176</v>
      </c>
      <c r="N1029">
        <v>7.0771294439999997</v>
      </c>
      <c r="O1029">
        <v>0</v>
      </c>
      <c r="P1029">
        <v>40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283.08517799999998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2000284</v>
      </c>
      <c r="B1030">
        <v>1</v>
      </c>
      <c r="C1030" t="s">
        <v>77</v>
      </c>
      <c r="D1030" t="s">
        <v>113</v>
      </c>
      <c r="E1030" t="s">
        <v>161</v>
      </c>
      <c r="F1030" t="s">
        <v>3177</v>
      </c>
      <c r="G1030" t="s">
        <v>179</v>
      </c>
      <c r="H1030" t="s">
        <v>47</v>
      </c>
      <c r="I1030" t="s">
        <v>129</v>
      </c>
      <c r="J1030" t="s">
        <v>130</v>
      </c>
      <c r="K1030" t="s">
        <v>154</v>
      </c>
      <c r="L1030" t="s">
        <v>3178</v>
      </c>
      <c r="M1030" t="s">
        <v>3179</v>
      </c>
      <c r="N1030">
        <v>2.8088888879999998</v>
      </c>
      <c r="O1030">
        <v>0</v>
      </c>
      <c r="P1030">
        <v>0</v>
      </c>
      <c r="Q1030">
        <v>0</v>
      </c>
      <c r="R1030">
        <v>3484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9786.1688859999995</v>
      </c>
      <c r="Y1030">
        <v>0</v>
      </c>
      <c r="Z1030">
        <v>0</v>
      </c>
    </row>
    <row r="1031" spans="1:26" x14ac:dyDescent="0.25">
      <c r="A1031">
        <v>2000290</v>
      </c>
      <c r="B1031">
        <v>1</v>
      </c>
      <c r="C1031" t="s">
        <v>76</v>
      </c>
      <c r="D1031" t="s">
        <v>92</v>
      </c>
      <c r="E1031" t="s">
        <v>134</v>
      </c>
      <c r="F1031" t="s">
        <v>3180</v>
      </c>
      <c r="G1031" t="s">
        <v>140</v>
      </c>
      <c r="H1031" t="s">
        <v>46</v>
      </c>
      <c r="I1031" t="s">
        <v>129</v>
      </c>
      <c r="J1031" t="s">
        <v>130</v>
      </c>
      <c r="K1031" t="s">
        <v>131</v>
      </c>
      <c r="L1031" t="s">
        <v>3181</v>
      </c>
      <c r="M1031" t="s">
        <v>3182</v>
      </c>
      <c r="N1031">
        <v>2.340833333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1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2.3408329999999999</v>
      </c>
    </row>
    <row r="1032" spans="1:26" x14ac:dyDescent="0.25">
      <c r="A1032">
        <v>2000289</v>
      </c>
      <c r="B1032">
        <v>1</v>
      </c>
      <c r="C1032" t="s">
        <v>76</v>
      </c>
      <c r="D1032" t="s">
        <v>89</v>
      </c>
      <c r="E1032" t="s">
        <v>186</v>
      </c>
      <c r="F1032" t="s">
        <v>3183</v>
      </c>
      <c r="G1032" t="s">
        <v>163</v>
      </c>
      <c r="H1032" t="s">
        <v>47</v>
      </c>
      <c r="I1032" t="s">
        <v>257</v>
      </c>
      <c r="J1032" t="s">
        <v>130</v>
      </c>
      <c r="K1032" t="s">
        <v>131</v>
      </c>
      <c r="L1032" t="s">
        <v>3184</v>
      </c>
      <c r="M1032" t="s">
        <v>3185</v>
      </c>
      <c r="N1032">
        <v>1.2500000000000001E-2</v>
      </c>
      <c r="O1032">
        <v>9</v>
      </c>
      <c r="P1032">
        <v>618</v>
      </c>
      <c r="Q1032">
        <v>0</v>
      </c>
      <c r="R1032">
        <v>0</v>
      </c>
      <c r="S1032">
        <v>2</v>
      </c>
      <c r="T1032">
        <v>2</v>
      </c>
      <c r="U1032">
        <v>0.1125</v>
      </c>
      <c r="V1032">
        <v>7.7249999999999996</v>
      </c>
      <c r="W1032">
        <v>0</v>
      </c>
      <c r="X1032">
        <v>0</v>
      </c>
      <c r="Y1032">
        <v>2.5000000000000001E-2</v>
      </c>
      <c r="Z1032">
        <v>2.5000000000000001E-2</v>
      </c>
    </row>
    <row r="1033" spans="1:26" x14ac:dyDescent="0.25">
      <c r="A1033">
        <v>2000292</v>
      </c>
      <c r="B1033">
        <v>1</v>
      </c>
      <c r="C1033" t="s">
        <v>76</v>
      </c>
      <c r="D1033" t="s">
        <v>78</v>
      </c>
      <c r="E1033" t="s">
        <v>166</v>
      </c>
      <c r="F1033" t="s">
        <v>3186</v>
      </c>
      <c r="G1033" t="s">
        <v>128</v>
      </c>
      <c r="H1033" t="s">
        <v>46</v>
      </c>
      <c r="I1033" t="s">
        <v>129</v>
      </c>
      <c r="J1033" t="s">
        <v>130</v>
      </c>
      <c r="K1033" t="s">
        <v>131</v>
      </c>
      <c r="L1033" t="s">
        <v>3187</v>
      </c>
      <c r="M1033" t="s">
        <v>3188</v>
      </c>
      <c r="N1033">
        <v>3.1669444439999999</v>
      </c>
      <c r="O1033">
        <v>0</v>
      </c>
      <c r="P1033">
        <v>496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1570.8044440000001</v>
      </c>
      <c r="W1033">
        <v>0</v>
      </c>
      <c r="X1033">
        <v>0</v>
      </c>
      <c r="Y1033">
        <v>0</v>
      </c>
      <c r="Z1033">
        <v>0</v>
      </c>
    </row>
    <row r="1034" spans="1:26" x14ac:dyDescent="0.25">
      <c r="A1034">
        <v>2000305</v>
      </c>
      <c r="B1034">
        <v>1</v>
      </c>
      <c r="C1034" t="s">
        <v>76</v>
      </c>
      <c r="D1034" t="s">
        <v>87</v>
      </c>
      <c r="E1034" t="s">
        <v>134</v>
      </c>
      <c r="F1034" t="s">
        <v>3189</v>
      </c>
      <c r="G1034" t="s">
        <v>238</v>
      </c>
      <c r="H1034" t="s">
        <v>46</v>
      </c>
      <c r="I1034" t="s">
        <v>129</v>
      </c>
      <c r="J1034" t="s">
        <v>130</v>
      </c>
      <c r="K1034" t="s">
        <v>131</v>
      </c>
      <c r="L1034" t="s">
        <v>3190</v>
      </c>
      <c r="M1034" t="s">
        <v>3191</v>
      </c>
      <c r="N1034">
        <v>1.8525</v>
      </c>
      <c r="O1034">
        <v>0</v>
      </c>
      <c r="P1034">
        <v>0</v>
      </c>
      <c r="Q1034">
        <v>0</v>
      </c>
      <c r="R1034">
        <v>6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11.115</v>
      </c>
      <c r="Y1034">
        <v>0</v>
      </c>
      <c r="Z1034">
        <v>0</v>
      </c>
    </row>
    <row r="1035" spans="1:26" x14ac:dyDescent="0.25">
      <c r="A1035">
        <v>2000306</v>
      </c>
      <c r="B1035">
        <v>1</v>
      </c>
      <c r="C1035" t="s">
        <v>76</v>
      </c>
      <c r="D1035" t="s">
        <v>89</v>
      </c>
      <c r="E1035" t="s">
        <v>186</v>
      </c>
      <c r="F1035" t="s">
        <v>3192</v>
      </c>
      <c r="G1035" t="s">
        <v>163</v>
      </c>
      <c r="H1035" t="s">
        <v>47</v>
      </c>
      <c r="I1035" t="s">
        <v>129</v>
      </c>
      <c r="J1035" t="s">
        <v>130</v>
      </c>
      <c r="K1035" t="s">
        <v>131</v>
      </c>
      <c r="L1035" t="s">
        <v>3193</v>
      </c>
      <c r="M1035" t="s">
        <v>3194</v>
      </c>
      <c r="N1035">
        <v>1.4169444440000001</v>
      </c>
      <c r="O1035">
        <v>3</v>
      </c>
      <c r="P1035">
        <v>93</v>
      </c>
      <c r="Q1035">
        <v>0</v>
      </c>
      <c r="R1035">
        <v>0</v>
      </c>
      <c r="S1035">
        <v>0</v>
      </c>
      <c r="T1035">
        <v>2</v>
      </c>
      <c r="U1035">
        <v>4.2508330000000001</v>
      </c>
      <c r="V1035">
        <v>131.77583300000001</v>
      </c>
      <c r="W1035">
        <v>0</v>
      </c>
      <c r="X1035">
        <v>0</v>
      </c>
      <c r="Y1035">
        <v>0</v>
      </c>
      <c r="Z1035">
        <v>2.8338890000000001</v>
      </c>
    </row>
    <row r="1036" spans="1:26" x14ac:dyDescent="0.25">
      <c r="A1036">
        <v>2000304</v>
      </c>
      <c r="B1036">
        <v>1</v>
      </c>
      <c r="C1036" t="s">
        <v>76</v>
      </c>
      <c r="D1036" t="s">
        <v>96</v>
      </c>
      <c r="E1036" t="s">
        <v>171</v>
      </c>
      <c r="F1036" t="s">
        <v>3195</v>
      </c>
      <c r="G1036" t="s">
        <v>163</v>
      </c>
      <c r="H1036" t="s">
        <v>47</v>
      </c>
      <c r="I1036" t="s">
        <v>129</v>
      </c>
      <c r="J1036" t="s">
        <v>130</v>
      </c>
      <c r="K1036" t="s">
        <v>131</v>
      </c>
      <c r="L1036" t="s">
        <v>3196</v>
      </c>
      <c r="M1036" t="s">
        <v>3197</v>
      </c>
      <c r="N1036">
        <v>0.716388888</v>
      </c>
      <c r="O1036">
        <v>7</v>
      </c>
      <c r="P1036">
        <v>89</v>
      </c>
      <c r="Q1036">
        <v>0</v>
      </c>
      <c r="R1036">
        <v>0</v>
      </c>
      <c r="S1036">
        <v>0</v>
      </c>
      <c r="T1036">
        <v>0</v>
      </c>
      <c r="U1036">
        <v>5.0147219999999999</v>
      </c>
      <c r="V1036">
        <v>63.758611000000002</v>
      </c>
      <c r="W1036">
        <v>0</v>
      </c>
      <c r="X1036">
        <v>0</v>
      </c>
      <c r="Y1036">
        <v>0</v>
      </c>
      <c r="Z1036">
        <v>0</v>
      </c>
    </row>
    <row r="1037" spans="1:26" x14ac:dyDescent="0.25">
      <c r="A1037">
        <v>2000352</v>
      </c>
      <c r="B1037">
        <v>1</v>
      </c>
      <c r="C1037" t="s">
        <v>77</v>
      </c>
      <c r="D1037" t="s">
        <v>115</v>
      </c>
      <c r="E1037" t="s">
        <v>161</v>
      </c>
      <c r="F1037" t="s">
        <v>3198</v>
      </c>
      <c r="G1037" t="s">
        <v>2511</v>
      </c>
      <c r="H1037" t="s">
        <v>47</v>
      </c>
      <c r="I1037" t="s">
        <v>129</v>
      </c>
      <c r="J1037" t="s">
        <v>130</v>
      </c>
      <c r="K1037" t="s">
        <v>131</v>
      </c>
      <c r="L1037" t="s">
        <v>3199</v>
      </c>
      <c r="M1037" t="s">
        <v>3200</v>
      </c>
      <c r="N1037">
        <v>5.7108333330000001</v>
      </c>
      <c r="O1037">
        <v>0</v>
      </c>
      <c r="P1037">
        <v>0</v>
      </c>
      <c r="Q1037">
        <v>0</v>
      </c>
      <c r="R1037">
        <v>321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1833.1775</v>
      </c>
      <c r="Y1037">
        <v>0</v>
      </c>
      <c r="Z1037">
        <v>0</v>
      </c>
    </row>
    <row r="1038" spans="1:26" x14ac:dyDescent="0.25">
      <c r="A1038">
        <v>2000308</v>
      </c>
      <c r="B1038">
        <v>1</v>
      </c>
      <c r="C1038" t="s">
        <v>77</v>
      </c>
      <c r="D1038" t="s">
        <v>108</v>
      </c>
      <c r="E1038" t="s">
        <v>182</v>
      </c>
      <c r="F1038" t="s">
        <v>3201</v>
      </c>
      <c r="G1038" t="s">
        <v>144</v>
      </c>
      <c r="H1038" t="s">
        <v>46</v>
      </c>
      <c r="I1038" t="s">
        <v>129</v>
      </c>
      <c r="J1038" t="s">
        <v>130</v>
      </c>
      <c r="K1038" t="s">
        <v>131</v>
      </c>
      <c r="L1038" t="s">
        <v>3202</v>
      </c>
      <c r="M1038" t="s">
        <v>3203</v>
      </c>
      <c r="N1038">
        <v>3.4738888879999998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10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34.738889</v>
      </c>
    </row>
    <row r="1039" spans="1:26" x14ac:dyDescent="0.25">
      <c r="A1039">
        <v>2000303</v>
      </c>
      <c r="B1039">
        <v>1</v>
      </c>
      <c r="C1039" t="s">
        <v>76</v>
      </c>
      <c r="D1039" t="s">
        <v>99</v>
      </c>
      <c r="E1039" t="s">
        <v>150</v>
      </c>
      <c r="F1039" t="s">
        <v>3204</v>
      </c>
      <c r="G1039" t="s">
        <v>163</v>
      </c>
      <c r="H1039" t="s">
        <v>47</v>
      </c>
      <c r="I1039" t="s">
        <v>129</v>
      </c>
      <c r="J1039" t="s">
        <v>130</v>
      </c>
      <c r="K1039" t="s">
        <v>131</v>
      </c>
      <c r="L1039" t="s">
        <v>3205</v>
      </c>
      <c r="M1039" t="s">
        <v>3206</v>
      </c>
      <c r="N1039">
        <v>0.43805555499999999</v>
      </c>
      <c r="O1039">
        <v>68</v>
      </c>
      <c r="P1039">
        <v>470</v>
      </c>
      <c r="Q1039">
        <v>0</v>
      </c>
      <c r="R1039">
        <v>0</v>
      </c>
      <c r="S1039">
        <v>0</v>
      </c>
      <c r="T1039">
        <v>0</v>
      </c>
      <c r="U1039">
        <v>29.787777999999999</v>
      </c>
      <c r="V1039">
        <v>205.886111</v>
      </c>
      <c r="W1039">
        <v>0</v>
      </c>
      <c r="X1039">
        <v>0</v>
      </c>
      <c r="Y1039">
        <v>0</v>
      </c>
      <c r="Z1039">
        <v>0</v>
      </c>
    </row>
    <row r="1040" spans="1:26" x14ac:dyDescent="0.25">
      <c r="A1040">
        <v>2000309</v>
      </c>
      <c r="B1040">
        <v>1</v>
      </c>
      <c r="C1040" t="s">
        <v>77</v>
      </c>
      <c r="D1040" t="s">
        <v>121</v>
      </c>
      <c r="E1040" t="s">
        <v>186</v>
      </c>
      <c r="F1040" t="s">
        <v>2683</v>
      </c>
      <c r="G1040" t="s">
        <v>163</v>
      </c>
      <c r="H1040" t="s">
        <v>47</v>
      </c>
      <c r="I1040" t="s">
        <v>129</v>
      </c>
      <c r="J1040" t="s">
        <v>130</v>
      </c>
      <c r="K1040" t="s">
        <v>131</v>
      </c>
      <c r="L1040" t="s">
        <v>3207</v>
      </c>
      <c r="M1040" t="s">
        <v>3208</v>
      </c>
      <c r="N1040">
        <v>1.320277777</v>
      </c>
      <c r="O1040">
        <v>0</v>
      </c>
      <c r="P1040">
        <v>0</v>
      </c>
      <c r="Q1040">
        <v>21</v>
      </c>
      <c r="R1040">
        <v>466</v>
      </c>
      <c r="S1040">
        <v>0</v>
      </c>
      <c r="T1040">
        <v>0</v>
      </c>
      <c r="U1040">
        <v>0</v>
      </c>
      <c r="V1040">
        <v>0</v>
      </c>
      <c r="W1040">
        <v>27.725833000000002</v>
      </c>
      <c r="X1040">
        <v>615.24944400000004</v>
      </c>
      <c r="Y1040">
        <v>0</v>
      </c>
      <c r="Z1040">
        <v>0</v>
      </c>
    </row>
    <row r="1041" spans="1:26" x14ac:dyDescent="0.25">
      <c r="A1041">
        <v>2000307</v>
      </c>
      <c r="B1041">
        <v>1</v>
      </c>
      <c r="C1041" t="s">
        <v>77</v>
      </c>
      <c r="D1041" t="s">
        <v>117</v>
      </c>
      <c r="E1041" t="s">
        <v>182</v>
      </c>
      <c r="F1041" t="s">
        <v>3117</v>
      </c>
      <c r="G1041" t="s">
        <v>168</v>
      </c>
      <c r="H1041" t="s">
        <v>46</v>
      </c>
      <c r="I1041" t="s">
        <v>129</v>
      </c>
      <c r="J1041" t="s">
        <v>130</v>
      </c>
      <c r="K1041" t="s">
        <v>154</v>
      </c>
      <c r="L1041" t="s">
        <v>3209</v>
      </c>
      <c r="M1041" t="s">
        <v>3210</v>
      </c>
      <c r="N1041">
        <v>6.5166666659999999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5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32.583333000000003</v>
      </c>
    </row>
    <row r="1042" spans="1:26" x14ac:dyDescent="0.25">
      <c r="A1042">
        <v>2000326</v>
      </c>
      <c r="B1042">
        <v>1</v>
      </c>
      <c r="C1042" t="s">
        <v>77</v>
      </c>
      <c r="D1042" t="s">
        <v>123</v>
      </c>
      <c r="E1042" t="s">
        <v>134</v>
      </c>
      <c r="F1042" t="s">
        <v>3211</v>
      </c>
      <c r="G1042" t="s">
        <v>238</v>
      </c>
      <c r="H1042" t="s">
        <v>46</v>
      </c>
      <c r="I1042" t="s">
        <v>129</v>
      </c>
      <c r="J1042" t="s">
        <v>130</v>
      </c>
      <c r="K1042" t="s">
        <v>131</v>
      </c>
      <c r="L1042" t="s">
        <v>3212</v>
      </c>
      <c r="M1042" t="s">
        <v>3213</v>
      </c>
      <c r="N1042">
        <v>3.3763888880000001</v>
      </c>
      <c r="O1042">
        <v>0</v>
      </c>
      <c r="P1042">
        <v>1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3.3763890000000001</v>
      </c>
      <c r="W1042">
        <v>0</v>
      </c>
      <c r="X1042">
        <v>0</v>
      </c>
      <c r="Y1042">
        <v>0</v>
      </c>
      <c r="Z1042">
        <v>0</v>
      </c>
    </row>
    <row r="1043" spans="1:26" x14ac:dyDescent="0.25">
      <c r="A1043">
        <v>2000312</v>
      </c>
      <c r="B1043">
        <v>1</v>
      </c>
      <c r="C1043" t="s">
        <v>76</v>
      </c>
      <c r="D1043" t="s">
        <v>97</v>
      </c>
      <c r="E1043" t="s">
        <v>182</v>
      </c>
      <c r="F1043" t="s">
        <v>3214</v>
      </c>
      <c r="G1043" t="s">
        <v>904</v>
      </c>
      <c r="H1043" t="s">
        <v>46</v>
      </c>
      <c r="I1043" t="s">
        <v>129</v>
      </c>
      <c r="J1043" t="s">
        <v>130</v>
      </c>
      <c r="K1043" t="s">
        <v>131</v>
      </c>
      <c r="L1043" t="s">
        <v>3215</v>
      </c>
      <c r="M1043" t="s">
        <v>3216</v>
      </c>
      <c r="N1043">
        <v>1.882777777</v>
      </c>
      <c r="O1043">
        <v>0</v>
      </c>
      <c r="P1043">
        <v>9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16.945</v>
      </c>
      <c r="W1043">
        <v>0</v>
      </c>
      <c r="X1043">
        <v>0</v>
      </c>
      <c r="Y1043">
        <v>0</v>
      </c>
      <c r="Z1043">
        <v>0</v>
      </c>
    </row>
    <row r="1044" spans="1:26" x14ac:dyDescent="0.25">
      <c r="A1044">
        <v>2000313</v>
      </c>
      <c r="B1044">
        <v>1</v>
      </c>
      <c r="C1044" t="s">
        <v>76</v>
      </c>
      <c r="D1044" t="s">
        <v>91</v>
      </c>
      <c r="E1044" t="s">
        <v>134</v>
      </c>
      <c r="F1044" t="s">
        <v>3217</v>
      </c>
      <c r="G1044" t="s">
        <v>250</v>
      </c>
      <c r="H1044" t="s">
        <v>46</v>
      </c>
      <c r="I1044" t="s">
        <v>129</v>
      </c>
      <c r="J1044" t="s">
        <v>130</v>
      </c>
      <c r="K1044" t="s">
        <v>131</v>
      </c>
      <c r="L1044" t="s">
        <v>3218</v>
      </c>
      <c r="M1044" t="s">
        <v>3219</v>
      </c>
      <c r="N1044">
        <v>5.0225</v>
      </c>
      <c r="O1044">
        <v>0</v>
      </c>
      <c r="P1044">
        <v>0</v>
      </c>
      <c r="Q1044">
        <v>0</v>
      </c>
      <c r="R1044">
        <v>3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15.067500000000001</v>
      </c>
      <c r="Y1044">
        <v>0</v>
      </c>
      <c r="Z1044">
        <v>0</v>
      </c>
    </row>
    <row r="1045" spans="1:26" x14ac:dyDescent="0.25">
      <c r="A1045">
        <v>2000334</v>
      </c>
      <c r="B1045">
        <v>1</v>
      </c>
      <c r="C1045" t="s">
        <v>76</v>
      </c>
      <c r="D1045" t="s">
        <v>89</v>
      </c>
      <c r="E1045" t="s">
        <v>182</v>
      </c>
      <c r="F1045" t="s">
        <v>3220</v>
      </c>
      <c r="G1045" t="s">
        <v>524</v>
      </c>
      <c r="H1045" t="s">
        <v>46</v>
      </c>
      <c r="I1045" t="s">
        <v>129</v>
      </c>
      <c r="J1045" t="s">
        <v>130</v>
      </c>
      <c r="K1045" t="s">
        <v>131</v>
      </c>
      <c r="L1045" t="s">
        <v>3221</v>
      </c>
      <c r="M1045" t="s">
        <v>3222</v>
      </c>
      <c r="N1045">
        <v>4.4572222220000004</v>
      </c>
      <c r="O1045">
        <v>0</v>
      </c>
      <c r="P1045">
        <v>0</v>
      </c>
      <c r="Q1045">
        <v>0</v>
      </c>
      <c r="R1045">
        <v>0</v>
      </c>
      <c r="S1045">
        <v>0</v>
      </c>
      <c r="T1045">
        <v>38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169.37444400000001</v>
      </c>
    </row>
    <row r="1046" spans="1:26" x14ac:dyDescent="0.25">
      <c r="A1046">
        <v>2000316</v>
      </c>
      <c r="B1046">
        <v>1</v>
      </c>
      <c r="C1046" t="s">
        <v>76</v>
      </c>
      <c r="D1046" t="s">
        <v>101</v>
      </c>
      <c r="E1046" t="s">
        <v>182</v>
      </c>
      <c r="F1046" t="s">
        <v>3223</v>
      </c>
      <c r="G1046" t="s">
        <v>128</v>
      </c>
      <c r="H1046" t="s">
        <v>46</v>
      </c>
      <c r="I1046" t="s">
        <v>129</v>
      </c>
      <c r="J1046" t="s">
        <v>130</v>
      </c>
      <c r="K1046" t="s">
        <v>131</v>
      </c>
      <c r="L1046" t="s">
        <v>3224</v>
      </c>
      <c r="M1046" t="s">
        <v>3225</v>
      </c>
      <c r="N1046">
        <v>0.59861111099999997</v>
      </c>
      <c r="O1046">
        <v>0</v>
      </c>
      <c r="P1046">
        <v>74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44.297221999999998</v>
      </c>
      <c r="W1046">
        <v>0</v>
      </c>
      <c r="X1046">
        <v>0</v>
      </c>
      <c r="Y1046">
        <v>0</v>
      </c>
      <c r="Z1046">
        <v>0</v>
      </c>
    </row>
    <row r="1047" spans="1:26" x14ac:dyDescent="0.25">
      <c r="A1047">
        <v>2000319</v>
      </c>
      <c r="B1047">
        <v>1</v>
      </c>
      <c r="C1047" t="s">
        <v>76</v>
      </c>
      <c r="D1047" t="s">
        <v>93</v>
      </c>
      <c r="E1047" t="s">
        <v>134</v>
      </c>
      <c r="F1047" t="s">
        <v>3226</v>
      </c>
      <c r="G1047" t="s">
        <v>136</v>
      </c>
      <c r="H1047" t="s">
        <v>46</v>
      </c>
      <c r="I1047" t="s">
        <v>129</v>
      </c>
      <c r="J1047" t="s">
        <v>130</v>
      </c>
      <c r="K1047" t="s">
        <v>131</v>
      </c>
      <c r="L1047" t="s">
        <v>3227</v>
      </c>
      <c r="M1047" t="s">
        <v>3228</v>
      </c>
      <c r="N1047">
        <v>0.63833333299999995</v>
      </c>
      <c r="O1047">
        <v>0</v>
      </c>
      <c r="P1047">
        <v>1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0.63833300000000004</v>
      </c>
      <c r="W1047">
        <v>0</v>
      </c>
      <c r="X1047">
        <v>0</v>
      </c>
      <c r="Y1047">
        <v>0</v>
      </c>
      <c r="Z1047">
        <v>0</v>
      </c>
    </row>
    <row r="1048" spans="1:26" x14ac:dyDescent="0.25">
      <c r="A1048">
        <v>2000317</v>
      </c>
      <c r="B1048">
        <v>1</v>
      </c>
      <c r="C1048" t="s">
        <v>77</v>
      </c>
      <c r="D1048" t="s">
        <v>119</v>
      </c>
      <c r="E1048" t="s">
        <v>150</v>
      </c>
      <c r="F1048" t="s">
        <v>3229</v>
      </c>
      <c r="G1048" t="s">
        <v>163</v>
      </c>
      <c r="H1048" t="s">
        <v>47</v>
      </c>
      <c r="I1048" t="s">
        <v>129</v>
      </c>
      <c r="J1048" t="s">
        <v>130</v>
      </c>
      <c r="K1048" t="s">
        <v>131</v>
      </c>
      <c r="L1048" t="s">
        <v>3230</v>
      </c>
      <c r="M1048" t="s">
        <v>3231</v>
      </c>
      <c r="N1048">
        <v>0.582777777</v>
      </c>
      <c r="O1048">
        <v>232</v>
      </c>
      <c r="P1048">
        <v>326</v>
      </c>
      <c r="Q1048">
        <v>0</v>
      </c>
      <c r="R1048">
        <v>0</v>
      </c>
      <c r="S1048">
        <v>0</v>
      </c>
      <c r="T1048">
        <v>0</v>
      </c>
      <c r="U1048">
        <v>135.204444</v>
      </c>
      <c r="V1048">
        <v>189.98555500000001</v>
      </c>
      <c r="W1048">
        <v>0</v>
      </c>
      <c r="X1048">
        <v>0</v>
      </c>
      <c r="Y1048">
        <v>0</v>
      </c>
      <c r="Z1048">
        <v>0</v>
      </c>
    </row>
    <row r="1049" spans="1:26" x14ac:dyDescent="0.25">
      <c r="A1049">
        <v>2000331</v>
      </c>
      <c r="B1049">
        <v>1</v>
      </c>
      <c r="C1049" t="s">
        <v>76</v>
      </c>
      <c r="D1049" t="s">
        <v>79</v>
      </c>
      <c r="E1049" t="s">
        <v>182</v>
      </c>
      <c r="F1049" t="s">
        <v>3232</v>
      </c>
      <c r="G1049" t="s">
        <v>250</v>
      </c>
      <c r="H1049" t="s">
        <v>46</v>
      </c>
      <c r="I1049" t="s">
        <v>129</v>
      </c>
      <c r="J1049" t="s">
        <v>15</v>
      </c>
      <c r="K1049" t="s">
        <v>131</v>
      </c>
      <c r="L1049" t="s">
        <v>3233</v>
      </c>
      <c r="M1049" t="s">
        <v>3234</v>
      </c>
      <c r="N1049">
        <v>2.16</v>
      </c>
      <c r="O1049">
        <v>0</v>
      </c>
      <c r="P1049">
        <v>116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250.56</v>
      </c>
      <c r="W1049">
        <v>0</v>
      </c>
      <c r="X1049">
        <v>0</v>
      </c>
      <c r="Y1049">
        <v>0</v>
      </c>
      <c r="Z1049">
        <v>0</v>
      </c>
    </row>
    <row r="1050" spans="1:26" x14ac:dyDescent="0.25">
      <c r="A1050">
        <v>2000322</v>
      </c>
      <c r="B1050">
        <v>1</v>
      </c>
      <c r="C1050" t="s">
        <v>76</v>
      </c>
      <c r="D1050" t="s">
        <v>88</v>
      </c>
      <c r="E1050" t="s">
        <v>134</v>
      </c>
      <c r="F1050" t="s">
        <v>3235</v>
      </c>
      <c r="G1050" t="s">
        <v>136</v>
      </c>
      <c r="H1050" t="s">
        <v>46</v>
      </c>
      <c r="I1050" t="s">
        <v>129</v>
      </c>
      <c r="J1050" t="s">
        <v>130</v>
      </c>
      <c r="K1050" t="s">
        <v>131</v>
      </c>
      <c r="L1050" t="s">
        <v>3236</v>
      </c>
      <c r="M1050" t="s">
        <v>3237</v>
      </c>
      <c r="N1050">
        <v>4.1297222219999998</v>
      </c>
      <c r="O1050">
        <v>0</v>
      </c>
      <c r="P1050">
        <v>3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12.389167</v>
      </c>
      <c r="W1050">
        <v>0</v>
      </c>
      <c r="X1050">
        <v>0</v>
      </c>
      <c r="Y1050">
        <v>0</v>
      </c>
      <c r="Z1050">
        <v>0</v>
      </c>
    </row>
    <row r="1051" spans="1:26" x14ac:dyDescent="0.25">
      <c r="A1051">
        <v>2000328</v>
      </c>
      <c r="B1051">
        <v>1</v>
      </c>
      <c r="C1051" t="s">
        <v>76</v>
      </c>
      <c r="D1051" t="s">
        <v>98</v>
      </c>
      <c r="E1051" t="s">
        <v>171</v>
      </c>
      <c r="F1051" t="s">
        <v>3238</v>
      </c>
      <c r="G1051" t="s">
        <v>3239</v>
      </c>
      <c r="H1051" t="s">
        <v>47</v>
      </c>
      <c r="I1051" t="s">
        <v>129</v>
      </c>
      <c r="J1051" t="s">
        <v>130</v>
      </c>
      <c r="K1051" t="s">
        <v>131</v>
      </c>
      <c r="L1051" t="s">
        <v>3240</v>
      </c>
      <c r="M1051" t="s">
        <v>3241</v>
      </c>
      <c r="N1051">
        <v>0.60111111100000003</v>
      </c>
      <c r="O1051">
        <v>0</v>
      </c>
      <c r="P1051">
        <v>19</v>
      </c>
      <c r="Q1051">
        <v>81</v>
      </c>
      <c r="R1051">
        <v>883</v>
      </c>
      <c r="S1051">
        <v>28</v>
      </c>
      <c r="T1051">
        <v>1358</v>
      </c>
      <c r="U1051">
        <v>0</v>
      </c>
      <c r="V1051">
        <v>11.421111</v>
      </c>
      <c r="W1051">
        <v>48.69</v>
      </c>
      <c r="X1051">
        <v>530.78111100000001</v>
      </c>
      <c r="Y1051">
        <v>16.831111</v>
      </c>
      <c r="Z1051">
        <v>816.30888900000002</v>
      </c>
    </row>
    <row r="1052" spans="1:26" x14ac:dyDescent="0.25">
      <c r="A1052">
        <v>2000335</v>
      </c>
      <c r="B1052">
        <v>1</v>
      </c>
      <c r="C1052" t="s">
        <v>77</v>
      </c>
      <c r="D1052" t="s">
        <v>113</v>
      </c>
      <c r="E1052" t="s">
        <v>182</v>
      </c>
      <c r="F1052" t="s">
        <v>3242</v>
      </c>
      <c r="G1052" t="s">
        <v>144</v>
      </c>
      <c r="H1052" t="s">
        <v>46</v>
      </c>
      <c r="I1052" t="s">
        <v>129</v>
      </c>
      <c r="J1052" t="s">
        <v>130</v>
      </c>
      <c r="K1052" t="s">
        <v>131</v>
      </c>
      <c r="L1052" t="s">
        <v>3243</v>
      </c>
      <c r="M1052" t="s">
        <v>3244</v>
      </c>
      <c r="N1052">
        <v>3.440833333</v>
      </c>
      <c r="O1052">
        <v>0</v>
      </c>
      <c r="P1052">
        <v>0</v>
      </c>
      <c r="Q1052">
        <v>0</v>
      </c>
      <c r="R1052">
        <v>22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75.698333000000005</v>
      </c>
      <c r="Y1052">
        <v>0</v>
      </c>
      <c r="Z1052">
        <v>0</v>
      </c>
    </row>
    <row r="1053" spans="1:26" x14ac:dyDescent="0.25">
      <c r="A1053">
        <v>2000336</v>
      </c>
      <c r="B1053">
        <v>1</v>
      </c>
      <c r="C1053" t="s">
        <v>76</v>
      </c>
      <c r="D1053" t="s">
        <v>95</v>
      </c>
      <c r="E1053" t="s">
        <v>161</v>
      </c>
      <c r="F1053" t="s">
        <v>3245</v>
      </c>
      <c r="G1053" t="s">
        <v>341</v>
      </c>
      <c r="H1053" t="s">
        <v>47</v>
      </c>
      <c r="I1053" t="s">
        <v>129</v>
      </c>
      <c r="J1053" t="s">
        <v>130</v>
      </c>
      <c r="K1053" t="s">
        <v>131</v>
      </c>
      <c r="L1053" t="s">
        <v>3246</v>
      </c>
      <c r="M1053" t="s">
        <v>3247</v>
      </c>
      <c r="N1053">
        <v>1.283055555</v>
      </c>
      <c r="O1053">
        <v>0</v>
      </c>
      <c r="P1053">
        <v>0</v>
      </c>
      <c r="Q1053">
        <v>1</v>
      </c>
      <c r="R1053">
        <v>44</v>
      </c>
      <c r="S1053">
        <v>0</v>
      </c>
      <c r="T1053">
        <v>0</v>
      </c>
      <c r="U1053">
        <v>0</v>
      </c>
      <c r="V1053">
        <v>0</v>
      </c>
      <c r="W1053">
        <v>1.283056</v>
      </c>
      <c r="X1053">
        <v>56.454444000000002</v>
      </c>
      <c r="Y1053">
        <v>0</v>
      </c>
      <c r="Z1053">
        <v>0</v>
      </c>
    </row>
    <row r="1054" spans="1:26" x14ac:dyDescent="0.25">
      <c r="A1054">
        <v>2000340</v>
      </c>
      <c r="B1054">
        <v>1</v>
      </c>
      <c r="C1054" t="s">
        <v>76</v>
      </c>
      <c r="D1054" t="s">
        <v>99</v>
      </c>
      <c r="E1054" t="s">
        <v>150</v>
      </c>
      <c r="F1054" t="s">
        <v>3248</v>
      </c>
      <c r="G1054" t="s">
        <v>163</v>
      </c>
      <c r="H1054" t="s">
        <v>47</v>
      </c>
      <c r="I1054" t="s">
        <v>129</v>
      </c>
      <c r="J1054" t="s">
        <v>130</v>
      </c>
      <c r="K1054" t="s">
        <v>131</v>
      </c>
      <c r="L1054" t="s">
        <v>3249</v>
      </c>
      <c r="M1054" t="s">
        <v>3250</v>
      </c>
      <c r="N1054">
        <v>0.53333333299999997</v>
      </c>
      <c r="O1054">
        <v>30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16</v>
      </c>
      <c r="V1054">
        <v>0</v>
      </c>
      <c r="W1054">
        <v>0</v>
      </c>
      <c r="X1054">
        <v>0</v>
      </c>
      <c r="Y1054">
        <v>0</v>
      </c>
      <c r="Z1054">
        <v>0</v>
      </c>
    </row>
    <row r="1055" spans="1:26" x14ac:dyDescent="0.25">
      <c r="A1055">
        <v>2000345</v>
      </c>
      <c r="B1055">
        <v>1</v>
      </c>
      <c r="C1055" t="s">
        <v>77</v>
      </c>
      <c r="D1055" t="s">
        <v>124</v>
      </c>
      <c r="E1055" t="s">
        <v>166</v>
      </c>
      <c r="F1055" t="s">
        <v>3251</v>
      </c>
      <c r="G1055" t="s">
        <v>179</v>
      </c>
      <c r="H1055" t="s">
        <v>46</v>
      </c>
      <c r="I1055" t="s">
        <v>129</v>
      </c>
      <c r="J1055" t="s">
        <v>130</v>
      </c>
      <c r="K1055" t="s">
        <v>154</v>
      </c>
      <c r="L1055" t="s">
        <v>3252</v>
      </c>
      <c r="M1055" t="s">
        <v>3253</v>
      </c>
      <c r="N1055">
        <v>4.8631730549999999</v>
      </c>
      <c r="O1055">
        <v>0</v>
      </c>
      <c r="P1055">
        <v>53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257.74817200000001</v>
      </c>
      <c r="W1055">
        <v>0</v>
      </c>
      <c r="X1055">
        <v>0</v>
      </c>
      <c r="Y1055">
        <v>0</v>
      </c>
      <c r="Z1055">
        <v>0</v>
      </c>
    </row>
    <row r="1056" spans="1:26" x14ac:dyDescent="0.25">
      <c r="A1056">
        <v>2000351</v>
      </c>
      <c r="B1056">
        <v>1</v>
      </c>
      <c r="C1056" t="s">
        <v>77</v>
      </c>
      <c r="D1056" t="s">
        <v>111</v>
      </c>
      <c r="E1056" t="s">
        <v>182</v>
      </c>
      <c r="F1056" t="s">
        <v>3254</v>
      </c>
      <c r="G1056" t="s">
        <v>144</v>
      </c>
      <c r="H1056" t="s">
        <v>46</v>
      </c>
      <c r="I1056" t="s">
        <v>129</v>
      </c>
      <c r="J1056" t="s">
        <v>130</v>
      </c>
      <c r="K1056" t="s">
        <v>131</v>
      </c>
      <c r="L1056" t="s">
        <v>3255</v>
      </c>
      <c r="M1056" t="s">
        <v>3256</v>
      </c>
      <c r="N1056">
        <v>0.67333333299999998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18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12.12</v>
      </c>
    </row>
    <row r="1057" spans="1:26" x14ac:dyDescent="0.25">
      <c r="A1057">
        <v>2000348</v>
      </c>
      <c r="B1057">
        <v>1</v>
      </c>
      <c r="C1057" t="s">
        <v>76</v>
      </c>
      <c r="D1057" t="s">
        <v>96</v>
      </c>
      <c r="E1057" t="s">
        <v>171</v>
      </c>
      <c r="F1057" t="s">
        <v>3257</v>
      </c>
      <c r="G1057" t="s">
        <v>163</v>
      </c>
      <c r="H1057" t="s">
        <v>47</v>
      </c>
      <c r="I1057" t="s">
        <v>129</v>
      </c>
      <c r="J1057" t="s">
        <v>130</v>
      </c>
      <c r="K1057" t="s">
        <v>131</v>
      </c>
      <c r="L1057" t="s">
        <v>3258</v>
      </c>
      <c r="M1057" t="s">
        <v>3259</v>
      </c>
      <c r="N1057">
        <v>0.229722222</v>
      </c>
      <c r="O1057">
        <v>15</v>
      </c>
      <c r="P1057">
        <v>916</v>
      </c>
      <c r="Q1057">
        <v>0</v>
      </c>
      <c r="R1057">
        <v>0</v>
      </c>
      <c r="S1057">
        <v>0</v>
      </c>
      <c r="T1057">
        <v>0</v>
      </c>
      <c r="U1057">
        <v>3.4458329999999999</v>
      </c>
      <c r="V1057">
        <v>210.425555</v>
      </c>
      <c r="W1057">
        <v>0</v>
      </c>
      <c r="X1057">
        <v>0</v>
      </c>
      <c r="Y1057">
        <v>0</v>
      </c>
      <c r="Z1057">
        <v>0</v>
      </c>
    </row>
    <row r="1058" spans="1:26" x14ac:dyDescent="0.25">
      <c r="A1058">
        <v>2000349</v>
      </c>
      <c r="B1058">
        <v>1</v>
      </c>
      <c r="C1058" t="s">
        <v>76</v>
      </c>
      <c r="D1058" t="s">
        <v>95</v>
      </c>
      <c r="E1058" t="s">
        <v>171</v>
      </c>
      <c r="F1058" t="s">
        <v>3260</v>
      </c>
      <c r="G1058" t="s">
        <v>152</v>
      </c>
      <c r="H1058" t="s">
        <v>47</v>
      </c>
      <c r="I1058" t="s">
        <v>129</v>
      </c>
      <c r="J1058" t="s">
        <v>130</v>
      </c>
      <c r="K1058" t="s">
        <v>131</v>
      </c>
      <c r="L1058" t="s">
        <v>3261</v>
      </c>
      <c r="M1058" t="s">
        <v>3262</v>
      </c>
      <c r="N1058">
        <v>0.138333333</v>
      </c>
      <c r="O1058">
        <v>0</v>
      </c>
      <c r="P1058">
        <v>0</v>
      </c>
      <c r="Q1058">
        <v>6</v>
      </c>
      <c r="R1058">
        <v>811</v>
      </c>
      <c r="S1058">
        <v>0</v>
      </c>
      <c r="T1058">
        <v>2</v>
      </c>
      <c r="U1058">
        <v>0</v>
      </c>
      <c r="V1058">
        <v>0</v>
      </c>
      <c r="W1058">
        <v>0.83</v>
      </c>
      <c r="X1058">
        <v>112.188333</v>
      </c>
      <c r="Y1058">
        <v>0</v>
      </c>
      <c r="Z1058">
        <v>0.276667</v>
      </c>
    </row>
    <row r="1059" spans="1:26" x14ac:dyDescent="0.25">
      <c r="A1059">
        <v>2000357</v>
      </c>
      <c r="B1059">
        <v>1</v>
      </c>
      <c r="C1059" t="s">
        <v>76</v>
      </c>
      <c r="D1059" t="s">
        <v>104</v>
      </c>
      <c r="E1059" t="s">
        <v>182</v>
      </c>
      <c r="F1059" t="s">
        <v>3263</v>
      </c>
      <c r="G1059" t="s">
        <v>144</v>
      </c>
      <c r="H1059" t="s">
        <v>46</v>
      </c>
      <c r="I1059" t="s">
        <v>129</v>
      </c>
      <c r="J1059" t="s">
        <v>130</v>
      </c>
      <c r="K1059" t="s">
        <v>131</v>
      </c>
      <c r="L1059" t="s">
        <v>3264</v>
      </c>
      <c r="M1059" t="s">
        <v>3265</v>
      </c>
      <c r="N1059">
        <v>2.8205555549999999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38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107.181111</v>
      </c>
    </row>
    <row r="1060" spans="1:26" x14ac:dyDescent="0.25">
      <c r="A1060">
        <v>2000354</v>
      </c>
      <c r="B1060">
        <v>1</v>
      </c>
      <c r="C1060" t="s">
        <v>76</v>
      </c>
      <c r="D1060" t="s">
        <v>103</v>
      </c>
      <c r="E1060" t="s">
        <v>171</v>
      </c>
      <c r="F1060" t="s">
        <v>2773</v>
      </c>
      <c r="G1060" t="s">
        <v>163</v>
      </c>
      <c r="H1060" t="s">
        <v>47</v>
      </c>
      <c r="I1060" t="s">
        <v>129</v>
      </c>
      <c r="J1060" t="s">
        <v>130</v>
      </c>
      <c r="K1060" t="s">
        <v>131</v>
      </c>
      <c r="L1060" t="s">
        <v>3266</v>
      </c>
      <c r="M1060" t="s">
        <v>3267</v>
      </c>
      <c r="N1060">
        <v>0.69944444400000005</v>
      </c>
      <c r="O1060">
        <v>0</v>
      </c>
      <c r="P1060">
        <v>0</v>
      </c>
      <c r="Q1060">
        <v>33</v>
      </c>
      <c r="R1060">
        <v>1187</v>
      </c>
      <c r="S1060">
        <v>0</v>
      </c>
      <c r="T1060">
        <v>0</v>
      </c>
      <c r="U1060">
        <v>0</v>
      </c>
      <c r="V1060">
        <v>0</v>
      </c>
      <c r="W1060">
        <v>23.081666999999999</v>
      </c>
      <c r="X1060">
        <v>830.24055499999997</v>
      </c>
      <c r="Y1060">
        <v>0</v>
      </c>
      <c r="Z1060">
        <v>0</v>
      </c>
    </row>
    <row r="1061" spans="1:26" x14ac:dyDescent="0.25">
      <c r="A1061">
        <v>2000374</v>
      </c>
      <c r="B1061">
        <v>1</v>
      </c>
      <c r="C1061" t="s">
        <v>76</v>
      </c>
      <c r="D1061" t="s">
        <v>99</v>
      </c>
      <c r="E1061" t="s">
        <v>166</v>
      </c>
      <c r="F1061" t="s">
        <v>3268</v>
      </c>
      <c r="G1061" t="s">
        <v>168</v>
      </c>
      <c r="H1061" t="s">
        <v>46</v>
      </c>
      <c r="I1061" t="s">
        <v>129</v>
      </c>
      <c r="J1061" t="s">
        <v>130</v>
      </c>
      <c r="K1061" t="s">
        <v>154</v>
      </c>
      <c r="L1061" t="s">
        <v>3269</v>
      </c>
      <c r="M1061" t="s">
        <v>3270</v>
      </c>
      <c r="N1061">
        <v>0.66666666600000002</v>
      </c>
      <c r="O1061">
        <v>0</v>
      </c>
      <c r="P1061">
        <v>27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18</v>
      </c>
      <c r="W1061">
        <v>0</v>
      </c>
      <c r="X1061">
        <v>0</v>
      </c>
      <c r="Y1061">
        <v>0</v>
      </c>
      <c r="Z1061">
        <v>0</v>
      </c>
    </row>
    <row r="1062" spans="1:26" x14ac:dyDescent="0.25">
      <c r="A1062">
        <v>2000364</v>
      </c>
      <c r="B1062">
        <v>1</v>
      </c>
      <c r="C1062" t="s">
        <v>76</v>
      </c>
      <c r="D1062" t="s">
        <v>80</v>
      </c>
      <c r="E1062" t="s">
        <v>134</v>
      </c>
      <c r="F1062" t="s">
        <v>3271</v>
      </c>
      <c r="G1062" t="s">
        <v>238</v>
      </c>
      <c r="H1062" t="s">
        <v>46</v>
      </c>
      <c r="I1062" t="s">
        <v>129</v>
      </c>
      <c r="J1062" t="s">
        <v>130</v>
      </c>
      <c r="K1062" t="s">
        <v>131</v>
      </c>
      <c r="L1062" t="s">
        <v>3272</v>
      </c>
      <c r="M1062" t="s">
        <v>3273</v>
      </c>
      <c r="N1062">
        <v>1.1147222219999999</v>
      </c>
      <c r="O1062">
        <v>0</v>
      </c>
      <c r="P1062">
        <v>5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5.5736109999999996</v>
      </c>
      <c r="W1062">
        <v>0</v>
      </c>
      <c r="X1062">
        <v>0</v>
      </c>
      <c r="Y1062">
        <v>0</v>
      </c>
      <c r="Z1062">
        <v>0</v>
      </c>
    </row>
    <row r="1063" spans="1:26" x14ac:dyDescent="0.25">
      <c r="A1063">
        <v>2000360</v>
      </c>
      <c r="B1063">
        <v>1</v>
      </c>
      <c r="C1063" t="s">
        <v>76</v>
      </c>
      <c r="D1063" t="s">
        <v>100</v>
      </c>
      <c r="E1063" t="s">
        <v>134</v>
      </c>
      <c r="F1063" t="s">
        <v>3274</v>
      </c>
      <c r="G1063" t="s">
        <v>140</v>
      </c>
      <c r="H1063" t="s">
        <v>46</v>
      </c>
      <c r="I1063" t="s">
        <v>129</v>
      </c>
      <c r="J1063" t="s">
        <v>130</v>
      </c>
      <c r="K1063" t="s">
        <v>131</v>
      </c>
      <c r="L1063" t="s">
        <v>3275</v>
      </c>
      <c r="M1063" t="s">
        <v>3276</v>
      </c>
      <c r="N1063">
        <v>2.4288888879999999</v>
      </c>
      <c r="O1063">
        <v>0</v>
      </c>
      <c r="P1063">
        <v>1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2.4288889999999999</v>
      </c>
      <c r="W1063">
        <v>0</v>
      </c>
      <c r="X1063">
        <v>0</v>
      </c>
      <c r="Y1063">
        <v>0</v>
      </c>
      <c r="Z1063">
        <v>0</v>
      </c>
    </row>
    <row r="1064" spans="1:26" x14ac:dyDescent="0.25">
      <c r="A1064">
        <v>2000359</v>
      </c>
      <c r="B1064">
        <v>1</v>
      </c>
      <c r="C1064" t="s">
        <v>77</v>
      </c>
      <c r="D1064" t="s">
        <v>124</v>
      </c>
      <c r="E1064" t="s">
        <v>171</v>
      </c>
      <c r="F1064" t="s">
        <v>3277</v>
      </c>
      <c r="G1064" t="s">
        <v>163</v>
      </c>
      <c r="H1064" t="s">
        <v>47</v>
      </c>
      <c r="I1064" t="s">
        <v>257</v>
      </c>
      <c r="J1064" t="s">
        <v>130</v>
      </c>
      <c r="K1064" t="s">
        <v>131</v>
      </c>
      <c r="L1064" t="s">
        <v>3278</v>
      </c>
      <c r="M1064" t="s">
        <v>3279</v>
      </c>
      <c r="N1064">
        <v>3.1944444000000002E-2</v>
      </c>
      <c r="O1064">
        <v>2</v>
      </c>
      <c r="P1064">
        <v>10785</v>
      </c>
      <c r="Q1064">
        <v>0</v>
      </c>
      <c r="R1064">
        <v>0</v>
      </c>
      <c r="S1064">
        <v>0</v>
      </c>
      <c r="T1064">
        <v>0</v>
      </c>
      <c r="U1064">
        <v>6.3889000000000001E-2</v>
      </c>
      <c r="V1064">
        <v>344.52082899999999</v>
      </c>
      <c r="W1064">
        <v>0</v>
      </c>
      <c r="X1064">
        <v>0</v>
      </c>
      <c r="Y1064">
        <v>0</v>
      </c>
      <c r="Z1064">
        <v>0</v>
      </c>
    </row>
    <row r="1065" spans="1:26" x14ac:dyDescent="0.25">
      <c r="A1065">
        <v>2000365</v>
      </c>
      <c r="B1065">
        <v>1</v>
      </c>
      <c r="C1065" t="s">
        <v>76</v>
      </c>
      <c r="D1065" t="s">
        <v>95</v>
      </c>
      <c r="E1065" t="s">
        <v>134</v>
      </c>
      <c r="F1065" t="s">
        <v>3280</v>
      </c>
      <c r="G1065" t="s">
        <v>136</v>
      </c>
      <c r="H1065" t="s">
        <v>46</v>
      </c>
      <c r="I1065" t="s">
        <v>129</v>
      </c>
      <c r="J1065" t="s">
        <v>130</v>
      </c>
      <c r="K1065" t="s">
        <v>131</v>
      </c>
      <c r="L1065" t="s">
        <v>3281</v>
      </c>
      <c r="M1065" t="s">
        <v>3282</v>
      </c>
      <c r="N1065">
        <v>1.8258333330000001</v>
      </c>
      <c r="O1065">
        <v>0</v>
      </c>
      <c r="P1065">
        <v>1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1.825833</v>
      </c>
      <c r="W1065">
        <v>0</v>
      </c>
      <c r="X1065">
        <v>0</v>
      </c>
      <c r="Y1065">
        <v>0</v>
      </c>
      <c r="Z1065">
        <v>0</v>
      </c>
    </row>
    <row r="1066" spans="1:26" x14ac:dyDescent="0.25">
      <c r="A1066">
        <v>2000363</v>
      </c>
      <c r="B1066">
        <v>1</v>
      </c>
      <c r="C1066" t="s">
        <v>77</v>
      </c>
      <c r="D1066" t="s">
        <v>109</v>
      </c>
      <c r="E1066" t="s">
        <v>166</v>
      </c>
      <c r="F1066" t="s">
        <v>3283</v>
      </c>
      <c r="G1066" t="s">
        <v>657</v>
      </c>
      <c r="H1066" t="s">
        <v>46</v>
      </c>
      <c r="I1066" t="s">
        <v>129</v>
      </c>
      <c r="J1066" t="s">
        <v>130</v>
      </c>
      <c r="K1066" t="s">
        <v>131</v>
      </c>
      <c r="L1066" t="s">
        <v>3284</v>
      </c>
      <c r="M1066" t="s">
        <v>3285</v>
      </c>
      <c r="N1066">
        <v>2.2411111109999999</v>
      </c>
      <c r="O1066">
        <v>0</v>
      </c>
      <c r="P1066">
        <v>3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6.7233330000000002</v>
      </c>
      <c r="W1066">
        <v>0</v>
      </c>
      <c r="X1066">
        <v>0</v>
      </c>
      <c r="Y1066">
        <v>0</v>
      </c>
      <c r="Z1066">
        <v>0</v>
      </c>
    </row>
    <row r="1067" spans="1:26" x14ac:dyDescent="0.25">
      <c r="A1067">
        <v>2000367</v>
      </c>
      <c r="B1067">
        <v>1</v>
      </c>
      <c r="C1067" t="s">
        <v>76</v>
      </c>
      <c r="D1067" t="s">
        <v>92</v>
      </c>
      <c r="E1067" t="s">
        <v>134</v>
      </c>
      <c r="F1067" t="s">
        <v>3286</v>
      </c>
      <c r="G1067" t="s">
        <v>136</v>
      </c>
      <c r="H1067" t="s">
        <v>46</v>
      </c>
      <c r="I1067" t="s">
        <v>129</v>
      </c>
      <c r="J1067" t="s">
        <v>130</v>
      </c>
      <c r="K1067" t="s">
        <v>131</v>
      </c>
      <c r="L1067" t="s">
        <v>3287</v>
      </c>
      <c r="M1067" t="s">
        <v>3288</v>
      </c>
      <c r="N1067">
        <v>2.0147222220000001</v>
      </c>
      <c r="O1067">
        <v>0</v>
      </c>
      <c r="P1067">
        <v>0</v>
      </c>
      <c r="Q1067">
        <v>0</v>
      </c>
      <c r="R1067">
        <v>1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2.0147219999999999</v>
      </c>
      <c r="Y1067">
        <v>0</v>
      </c>
      <c r="Z1067">
        <v>0</v>
      </c>
    </row>
    <row r="1068" spans="1:26" x14ac:dyDescent="0.25">
      <c r="A1068">
        <v>2000368</v>
      </c>
      <c r="B1068">
        <v>1</v>
      </c>
      <c r="C1068" t="s">
        <v>77</v>
      </c>
      <c r="D1068" t="s">
        <v>124</v>
      </c>
      <c r="E1068" t="s">
        <v>171</v>
      </c>
      <c r="F1068" t="s">
        <v>3289</v>
      </c>
      <c r="G1068" t="s">
        <v>163</v>
      </c>
      <c r="H1068" t="s">
        <v>47</v>
      </c>
      <c r="I1068" t="s">
        <v>129</v>
      </c>
      <c r="J1068" t="s">
        <v>130</v>
      </c>
      <c r="K1068" t="s">
        <v>131</v>
      </c>
      <c r="L1068" t="s">
        <v>3290</v>
      </c>
      <c r="M1068" t="s">
        <v>3291</v>
      </c>
      <c r="N1068">
        <v>4.3944444440000003</v>
      </c>
      <c r="O1068">
        <v>6</v>
      </c>
      <c r="P1068">
        <v>0</v>
      </c>
      <c r="Q1068">
        <v>0</v>
      </c>
      <c r="R1068">
        <v>0</v>
      </c>
      <c r="S1068">
        <v>0</v>
      </c>
      <c r="T1068">
        <v>0</v>
      </c>
      <c r="U1068">
        <v>26.366667</v>
      </c>
      <c r="V1068">
        <v>0</v>
      </c>
      <c r="W1068">
        <v>0</v>
      </c>
      <c r="X1068">
        <v>0</v>
      </c>
      <c r="Y1068">
        <v>0</v>
      </c>
      <c r="Z1068">
        <v>0</v>
      </c>
    </row>
    <row r="1069" spans="1:26" x14ac:dyDescent="0.25">
      <c r="A1069">
        <v>2000369</v>
      </c>
      <c r="B1069">
        <v>1</v>
      </c>
      <c r="C1069" t="s">
        <v>76</v>
      </c>
      <c r="D1069" t="s">
        <v>96</v>
      </c>
      <c r="E1069" t="s">
        <v>171</v>
      </c>
      <c r="F1069" t="s">
        <v>3292</v>
      </c>
      <c r="G1069" t="s">
        <v>163</v>
      </c>
      <c r="H1069" t="s">
        <v>47</v>
      </c>
      <c r="I1069" t="s">
        <v>129</v>
      </c>
      <c r="J1069" t="s">
        <v>130</v>
      </c>
      <c r="K1069" t="s">
        <v>131</v>
      </c>
      <c r="L1069" t="s">
        <v>3293</v>
      </c>
      <c r="M1069" t="s">
        <v>3294</v>
      </c>
      <c r="N1069">
        <v>0.26416666599999999</v>
      </c>
      <c r="O1069">
        <v>40</v>
      </c>
      <c r="P1069">
        <v>1322</v>
      </c>
      <c r="Q1069">
        <v>0</v>
      </c>
      <c r="R1069">
        <v>0</v>
      </c>
      <c r="S1069">
        <v>0</v>
      </c>
      <c r="T1069">
        <v>0</v>
      </c>
      <c r="U1069">
        <v>10.566667000000001</v>
      </c>
      <c r="V1069">
        <v>349.22833200000002</v>
      </c>
      <c r="W1069">
        <v>0</v>
      </c>
      <c r="X1069">
        <v>0</v>
      </c>
      <c r="Y1069">
        <v>0</v>
      </c>
      <c r="Z1069">
        <v>0</v>
      </c>
    </row>
    <row r="1070" spans="1:26" x14ac:dyDescent="0.25">
      <c r="A1070">
        <v>2000372</v>
      </c>
      <c r="B1070">
        <v>1</v>
      </c>
      <c r="C1070" t="s">
        <v>76</v>
      </c>
      <c r="D1070" t="s">
        <v>92</v>
      </c>
      <c r="E1070" t="s">
        <v>126</v>
      </c>
      <c r="F1070" t="s">
        <v>3295</v>
      </c>
      <c r="G1070" t="s">
        <v>128</v>
      </c>
      <c r="H1070" t="s">
        <v>46</v>
      </c>
      <c r="I1070" t="s">
        <v>129</v>
      </c>
      <c r="J1070" t="s">
        <v>130</v>
      </c>
      <c r="K1070" t="s">
        <v>131</v>
      </c>
      <c r="L1070" t="s">
        <v>3296</v>
      </c>
      <c r="M1070" t="s">
        <v>3297</v>
      </c>
      <c r="N1070">
        <v>0.72861111099999998</v>
      </c>
      <c r="O1070">
        <v>0</v>
      </c>
      <c r="P1070">
        <v>0</v>
      </c>
      <c r="Q1070">
        <v>0</v>
      </c>
      <c r="R1070">
        <v>18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13.115</v>
      </c>
      <c r="Y1070">
        <v>0</v>
      </c>
      <c r="Z1070">
        <v>0</v>
      </c>
    </row>
    <row r="1071" spans="1:26" x14ac:dyDescent="0.25">
      <c r="A1071">
        <v>2000375</v>
      </c>
      <c r="B1071">
        <v>1</v>
      </c>
      <c r="C1071" t="s">
        <v>76</v>
      </c>
      <c r="D1071" t="s">
        <v>94</v>
      </c>
      <c r="E1071" t="s">
        <v>182</v>
      </c>
      <c r="F1071" t="s">
        <v>3298</v>
      </c>
      <c r="G1071" t="s">
        <v>144</v>
      </c>
      <c r="H1071" t="s">
        <v>46</v>
      </c>
      <c r="I1071" t="s">
        <v>129</v>
      </c>
      <c r="J1071" t="s">
        <v>130</v>
      </c>
      <c r="K1071" t="s">
        <v>131</v>
      </c>
      <c r="L1071" t="s">
        <v>3299</v>
      </c>
      <c r="M1071" t="s">
        <v>3300</v>
      </c>
      <c r="N1071">
        <v>1.176388888</v>
      </c>
      <c r="O1071">
        <v>0</v>
      </c>
      <c r="P1071">
        <v>20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23.527778000000001</v>
      </c>
      <c r="W1071">
        <v>0</v>
      </c>
      <c r="X1071">
        <v>0</v>
      </c>
      <c r="Y1071">
        <v>0</v>
      </c>
      <c r="Z1071">
        <v>0</v>
      </c>
    </row>
    <row r="1072" spans="1:26" x14ac:dyDescent="0.25">
      <c r="A1072">
        <v>2000376</v>
      </c>
      <c r="B1072">
        <v>1</v>
      </c>
      <c r="C1072" t="s">
        <v>76</v>
      </c>
      <c r="D1072" t="s">
        <v>90</v>
      </c>
      <c r="E1072" t="s">
        <v>182</v>
      </c>
      <c r="F1072" t="s">
        <v>3301</v>
      </c>
      <c r="G1072" t="s">
        <v>158</v>
      </c>
      <c r="H1072" t="s">
        <v>46</v>
      </c>
      <c r="I1072" t="s">
        <v>129</v>
      </c>
      <c r="J1072" t="s">
        <v>130</v>
      </c>
      <c r="K1072" t="s">
        <v>131</v>
      </c>
      <c r="L1072" t="s">
        <v>3302</v>
      </c>
      <c r="M1072" t="s">
        <v>3303</v>
      </c>
      <c r="N1072">
        <v>2.207777777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109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240.64777799999999</v>
      </c>
    </row>
    <row r="1073" spans="1:26" x14ac:dyDescent="0.25">
      <c r="A1073">
        <v>2000382</v>
      </c>
      <c r="B1073">
        <v>1</v>
      </c>
      <c r="C1073" t="s">
        <v>76</v>
      </c>
      <c r="D1073" t="s">
        <v>79</v>
      </c>
      <c r="E1073" t="s">
        <v>134</v>
      </c>
      <c r="F1073" t="s">
        <v>3304</v>
      </c>
      <c r="G1073" t="s">
        <v>128</v>
      </c>
      <c r="H1073" t="s">
        <v>46</v>
      </c>
      <c r="I1073" t="s">
        <v>129</v>
      </c>
      <c r="J1073" t="s">
        <v>130</v>
      </c>
      <c r="K1073" t="s">
        <v>131</v>
      </c>
      <c r="L1073" t="s">
        <v>3305</v>
      </c>
      <c r="M1073" t="s">
        <v>3306</v>
      </c>
      <c r="N1073">
        <v>1.9158333329999999</v>
      </c>
      <c r="O1073">
        <v>0</v>
      </c>
      <c r="P1073">
        <v>5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9.579167</v>
      </c>
      <c r="W1073">
        <v>0</v>
      </c>
      <c r="X1073">
        <v>0</v>
      </c>
      <c r="Y1073">
        <v>0</v>
      </c>
      <c r="Z1073">
        <v>0</v>
      </c>
    </row>
    <row r="1074" spans="1:26" x14ac:dyDescent="0.25">
      <c r="A1074">
        <v>2000385</v>
      </c>
      <c r="B1074">
        <v>1</v>
      </c>
      <c r="C1074" t="s">
        <v>76</v>
      </c>
      <c r="D1074" t="s">
        <v>99</v>
      </c>
      <c r="E1074" t="s">
        <v>166</v>
      </c>
      <c r="F1074" t="s">
        <v>3307</v>
      </c>
      <c r="G1074" t="s">
        <v>168</v>
      </c>
      <c r="H1074" t="s">
        <v>46</v>
      </c>
      <c r="I1074" t="s">
        <v>129</v>
      </c>
      <c r="J1074" t="s">
        <v>130</v>
      </c>
      <c r="K1074" t="s">
        <v>154</v>
      </c>
      <c r="L1074" t="s">
        <v>3308</v>
      </c>
      <c r="M1074" t="s">
        <v>3309</v>
      </c>
      <c r="N1074">
        <v>4.6066666659999997</v>
      </c>
      <c r="O1074">
        <v>0</v>
      </c>
      <c r="P1074">
        <v>181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833.80666699999995</v>
      </c>
      <c r="W1074">
        <v>0</v>
      </c>
      <c r="X1074">
        <v>0</v>
      </c>
      <c r="Y1074">
        <v>0</v>
      </c>
      <c r="Z1074">
        <v>0</v>
      </c>
    </row>
    <row r="1075" spans="1:26" x14ac:dyDescent="0.25">
      <c r="A1075">
        <v>2000386</v>
      </c>
      <c r="B1075">
        <v>1</v>
      </c>
      <c r="C1075" t="s">
        <v>76</v>
      </c>
      <c r="D1075" t="s">
        <v>93</v>
      </c>
      <c r="E1075" t="s">
        <v>126</v>
      </c>
      <c r="F1075" t="s">
        <v>3310</v>
      </c>
      <c r="G1075" t="s">
        <v>452</v>
      </c>
      <c r="H1075" t="s">
        <v>46</v>
      </c>
      <c r="I1075" t="s">
        <v>129</v>
      </c>
      <c r="J1075" t="s">
        <v>130</v>
      </c>
      <c r="K1075" t="s">
        <v>131</v>
      </c>
      <c r="L1075" t="s">
        <v>3311</v>
      </c>
      <c r="M1075" t="s">
        <v>3312</v>
      </c>
      <c r="N1075">
        <v>1.72</v>
      </c>
      <c r="O1075">
        <v>0</v>
      </c>
      <c r="P1075">
        <v>30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51.6</v>
      </c>
      <c r="W1075">
        <v>0</v>
      </c>
      <c r="X1075">
        <v>0</v>
      </c>
      <c r="Y1075">
        <v>0</v>
      </c>
      <c r="Z1075">
        <v>0</v>
      </c>
    </row>
    <row r="1076" spans="1:26" x14ac:dyDescent="0.25">
      <c r="A1076">
        <v>2000396</v>
      </c>
      <c r="B1076">
        <v>1</v>
      </c>
      <c r="C1076" t="s">
        <v>77</v>
      </c>
      <c r="D1076" t="s">
        <v>112</v>
      </c>
      <c r="E1076" t="s">
        <v>161</v>
      </c>
      <c r="F1076" t="s">
        <v>3313</v>
      </c>
      <c r="G1076" t="s">
        <v>341</v>
      </c>
      <c r="H1076" t="s">
        <v>47</v>
      </c>
      <c r="I1076" t="s">
        <v>129</v>
      </c>
      <c r="J1076" t="s">
        <v>130</v>
      </c>
      <c r="K1076" t="s">
        <v>131</v>
      </c>
      <c r="L1076" t="s">
        <v>3314</v>
      </c>
      <c r="M1076" t="s">
        <v>3315</v>
      </c>
      <c r="N1076">
        <v>1.0963888879999999</v>
      </c>
      <c r="O1076">
        <v>0</v>
      </c>
      <c r="P1076">
        <v>0</v>
      </c>
      <c r="Q1076">
        <v>0</v>
      </c>
      <c r="R1076">
        <v>296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324.53111100000001</v>
      </c>
      <c r="Y1076">
        <v>0</v>
      </c>
      <c r="Z1076">
        <v>0</v>
      </c>
    </row>
    <row r="1077" spans="1:26" x14ac:dyDescent="0.25">
      <c r="A1077">
        <v>2000387</v>
      </c>
      <c r="B1077">
        <v>1</v>
      </c>
      <c r="C1077" t="s">
        <v>76</v>
      </c>
      <c r="D1077" t="s">
        <v>90</v>
      </c>
      <c r="E1077" t="s">
        <v>161</v>
      </c>
      <c r="F1077" t="s">
        <v>3316</v>
      </c>
      <c r="G1077" t="s">
        <v>341</v>
      </c>
      <c r="H1077" t="s">
        <v>47</v>
      </c>
      <c r="I1077" t="s">
        <v>129</v>
      </c>
      <c r="J1077" t="s">
        <v>130</v>
      </c>
      <c r="K1077" t="s">
        <v>131</v>
      </c>
      <c r="L1077" t="s">
        <v>3317</v>
      </c>
      <c r="M1077" t="s">
        <v>3318</v>
      </c>
      <c r="N1077">
        <v>4.3049999999999997</v>
      </c>
      <c r="O1077">
        <v>3</v>
      </c>
      <c r="P1077">
        <v>0</v>
      </c>
      <c r="Q1077">
        <v>0</v>
      </c>
      <c r="R1077">
        <v>0</v>
      </c>
      <c r="S1077">
        <v>14</v>
      </c>
      <c r="T1077">
        <v>136</v>
      </c>
      <c r="U1077">
        <v>12.914999999999999</v>
      </c>
      <c r="V1077">
        <v>0</v>
      </c>
      <c r="W1077">
        <v>0</v>
      </c>
      <c r="X1077">
        <v>0</v>
      </c>
      <c r="Y1077">
        <v>60.27</v>
      </c>
      <c r="Z1077">
        <v>585.48</v>
      </c>
    </row>
    <row r="1078" spans="1:26" x14ac:dyDescent="0.25">
      <c r="A1078">
        <v>2000398</v>
      </c>
      <c r="B1078">
        <v>1</v>
      </c>
      <c r="C1078" t="s">
        <v>76</v>
      </c>
      <c r="D1078" t="s">
        <v>79</v>
      </c>
      <c r="E1078" t="s">
        <v>134</v>
      </c>
      <c r="F1078" t="s">
        <v>3319</v>
      </c>
      <c r="G1078" t="s">
        <v>238</v>
      </c>
      <c r="H1078" t="s">
        <v>46</v>
      </c>
      <c r="I1078" t="s">
        <v>129</v>
      </c>
      <c r="J1078" t="s">
        <v>130</v>
      </c>
      <c r="K1078" t="s">
        <v>131</v>
      </c>
      <c r="L1078" t="s">
        <v>3320</v>
      </c>
      <c r="M1078" t="s">
        <v>3321</v>
      </c>
      <c r="N1078">
        <v>2.6644444439999999</v>
      </c>
      <c r="O1078">
        <v>0</v>
      </c>
      <c r="P1078">
        <v>1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2.664444</v>
      </c>
      <c r="W1078">
        <v>0</v>
      </c>
      <c r="X1078">
        <v>0</v>
      </c>
      <c r="Y1078">
        <v>0</v>
      </c>
      <c r="Z1078">
        <v>0</v>
      </c>
    </row>
    <row r="1079" spans="1:26" x14ac:dyDescent="0.25">
      <c r="A1079">
        <v>2000392</v>
      </c>
      <c r="B1079">
        <v>1</v>
      </c>
      <c r="C1079" t="s">
        <v>76</v>
      </c>
      <c r="D1079" t="s">
        <v>91</v>
      </c>
      <c r="E1079" t="s">
        <v>182</v>
      </c>
      <c r="F1079" t="s">
        <v>3322</v>
      </c>
      <c r="G1079" t="s">
        <v>294</v>
      </c>
      <c r="H1079" t="s">
        <v>46</v>
      </c>
      <c r="I1079" t="s">
        <v>129</v>
      </c>
      <c r="J1079" t="s">
        <v>130</v>
      </c>
      <c r="K1079" t="s">
        <v>131</v>
      </c>
      <c r="L1079" t="s">
        <v>3323</v>
      </c>
      <c r="M1079" t="s">
        <v>3324</v>
      </c>
      <c r="N1079">
        <v>0.650277777</v>
      </c>
      <c r="O1079">
        <v>0</v>
      </c>
      <c r="P1079">
        <v>84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54.623333000000002</v>
      </c>
      <c r="W1079">
        <v>0</v>
      </c>
      <c r="X1079">
        <v>0</v>
      </c>
      <c r="Y1079">
        <v>0</v>
      </c>
      <c r="Z1079">
        <v>0</v>
      </c>
    </row>
    <row r="1080" spans="1:26" x14ac:dyDescent="0.25">
      <c r="A1080">
        <v>2000390</v>
      </c>
      <c r="B1080">
        <v>1</v>
      </c>
      <c r="C1080" t="s">
        <v>77</v>
      </c>
      <c r="D1080" t="s">
        <v>123</v>
      </c>
      <c r="E1080" t="s">
        <v>134</v>
      </c>
      <c r="F1080" t="s">
        <v>3325</v>
      </c>
      <c r="G1080" t="s">
        <v>238</v>
      </c>
      <c r="H1080" t="s">
        <v>46</v>
      </c>
      <c r="I1080" t="s">
        <v>129</v>
      </c>
      <c r="J1080" t="s">
        <v>130</v>
      </c>
      <c r="K1080" t="s">
        <v>131</v>
      </c>
      <c r="L1080" t="s">
        <v>3326</v>
      </c>
      <c r="M1080" t="s">
        <v>3327</v>
      </c>
      <c r="N1080">
        <v>2.1150000000000002</v>
      </c>
      <c r="O1080">
        <v>0</v>
      </c>
      <c r="P1080">
        <v>2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4.2300000000000004</v>
      </c>
      <c r="W1080">
        <v>0</v>
      </c>
      <c r="X1080">
        <v>0</v>
      </c>
      <c r="Y1080">
        <v>0</v>
      </c>
      <c r="Z1080">
        <v>0</v>
      </c>
    </row>
    <row r="1081" spans="1:26" x14ac:dyDescent="0.25">
      <c r="A1081">
        <v>2000400</v>
      </c>
      <c r="B1081">
        <v>1</v>
      </c>
      <c r="C1081" t="s">
        <v>77</v>
      </c>
      <c r="D1081" t="s">
        <v>114</v>
      </c>
      <c r="E1081" t="s">
        <v>134</v>
      </c>
      <c r="F1081" t="s">
        <v>3328</v>
      </c>
      <c r="G1081" t="s">
        <v>136</v>
      </c>
      <c r="H1081" t="s">
        <v>46</v>
      </c>
      <c r="I1081" t="s">
        <v>129</v>
      </c>
      <c r="J1081" t="s">
        <v>130</v>
      </c>
      <c r="K1081" t="s">
        <v>131</v>
      </c>
      <c r="L1081" t="s">
        <v>3329</v>
      </c>
      <c r="M1081" t="s">
        <v>3330</v>
      </c>
      <c r="N1081">
        <v>0.97388888799999995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1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0.973889</v>
      </c>
    </row>
    <row r="1082" spans="1:26" x14ac:dyDescent="0.25">
      <c r="A1082">
        <v>2000401</v>
      </c>
      <c r="B1082">
        <v>1</v>
      </c>
      <c r="C1082" t="s">
        <v>76</v>
      </c>
      <c r="D1082" t="s">
        <v>86</v>
      </c>
      <c r="E1082" t="s">
        <v>182</v>
      </c>
      <c r="F1082" t="s">
        <v>3331</v>
      </c>
      <c r="G1082" t="s">
        <v>144</v>
      </c>
      <c r="H1082" t="s">
        <v>46</v>
      </c>
      <c r="I1082" t="s">
        <v>129</v>
      </c>
      <c r="J1082" t="s">
        <v>130</v>
      </c>
      <c r="K1082" t="s">
        <v>131</v>
      </c>
      <c r="L1082" t="s">
        <v>3332</v>
      </c>
      <c r="M1082" t="s">
        <v>3333</v>
      </c>
      <c r="N1082">
        <v>3.656666666</v>
      </c>
      <c r="O1082">
        <v>0</v>
      </c>
      <c r="P1082">
        <v>65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237.683333</v>
      </c>
      <c r="W1082">
        <v>0</v>
      </c>
      <c r="X1082">
        <v>0</v>
      </c>
      <c r="Y1082">
        <v>0</v>
      </c>
      <c r="Z1082">
        <v>0</v>
      </c>
    </row>
    <row r="1083" spans="1:26" x14ac:dyDescent="0.25">
      <c r="A1083">
        <v>2000403</v>
      </c>
      <c r="B1083">
        <v>1</v>
      </c>
      <c r="C1083" t="s">
        <v>76</v>
      </c>
      <c r="D1083" t="s">
        <v>100</v>
      </c>
      <c r="E1083" t="s">
        <v>171</v>
      </c>
      <c r="F1083" t="s">
        <v>3334</v>
      </c>
      <c r="G1083" t="s">
        <v>163</v>
      </c>
      <c r="H1083" t="s">
        <v>47</v>
      </c>
      <c r="I1083" t="s">
        <v>129</v>
      </c>
      <c r="J1083" t="s">
        <v>130</v>
      </c>
      <c r="K1083" t="s">
        <v>131</v>
      </c>
      <c r="L1083" t="s">
        <v>3335</v>
      </c>
      <c r="M1083" t="s">
        <v>3336</v>
      </c>
      <c r="N1083">
        <v>0.57444444400000005</v>
      </c>
      <c r="O1083">
        <v>55</v>
      </c>
      <c r="P1083">
        <v>930</v>
      </c>
      <c r="Q1083">
        <v>0</v>
      </c>
      <c r="R1083">
        <v>0</v>
      </c>
      <c r="S1083">
        <v>0</v>
      </c>
      <c r="T1083">
        <v>0</v>
      </c>
      <c r="U1083">
        <v>31.594443999999999</v>
      </c>
      <c r="V1083">
        <v>534.23333300000002</v>
      </c>
      <c r="W1083">
        <v>0</v>
      </c>
      <c r="X1083">
        <v>0</v>
      </c>
      <c r="Y1083">
        <v>0</v>
      </c>
      <c r="Z1083">
        <v>0</v>
      </c>
    </row>
    <row r="1084" spans="1:26" x14ac:dyDescent="0.25">
      <c r="A1084">
        <v>2000406</v>
      </c>
      <c r="B1084">
        <v>1</v>
      </c>
      <c r="C1084" t="s">
        <v>76</v>
      </c>
      <c r="D1084" t="s">
        <v>92</v>
      </c>
      <c r="E1084" t="s">
        <v>161</v>
      </c>
      <c r="F1084" t="s">
        <v>3337</v>
      </c>
      <c r="G1084" t="s">
        <v>341</v>
      </c>
      <c r="H1084" t="s">
        <v>47</v>
      </c>
      <c r="I1084" t="s">
        <v>129</v>
      </c>
      <c r="J1084" t="s">
        <v>130</v>
      </c>
      <c r="K1084" t="s">
        <v>131</v>
      </c>
      <c r="L1084" t="s">
        <v>3338</v>
      </c>
      <c r="M1084" t="s">
        <v>3339</v>
      </c>
      <c r="N1084">
        <v>1.3774999999999999</v>
      </c>
      <c r="O1084">
        <v>0</v>
      </c>
      <c r="P1084">
        <v>0</v>
      </c>
      <c r="Q1084">
        <v>1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1.3774999999999999</v>
      </c>
      <c r="X1084">
        <v>0</v>
      </c>
      <c r="Y1084">
        <v>0</v>
      </c>
      <c r="Z1084">
        <v>0</v>
      </c>
    </row>
    <row r="1085" spans="1:26" x14ac:dyDescent="0.25">
      <c r="A1085">
        <v>2000412</v>
      </c>
      <c r="B1085">
        <v>1</v>
      </c>
      <c r="C1085" t="s">
        <v>76</v>
      </c>
      <c r="D1085" t="s">
        <v>93</v>
      </c>
      <c r="E1085" t="s">
        <v>134</v>
      </c>
      <c r="F1085" t="s">
        <v>3340</v>
      </c>
      <c r="G1085" t="s">
        <v>140</v>
      </c>
      <c r="H1085" t="s">
        <v>46</v>
      </c>
      <c r="I1085" t="s">
        <v>129</v>
      </c>
      <c r="J1085" t="s">
        <v>130</v>
      </c>
      <c r="K1085" t="s">
        <v>131</v>
      </c>
      <c r="L1085" t="s">
        <v>3341</v>
      </c>
      <c r="M1085" t="s">
        <v>3342</v>
      </c>
      <c r="N1085">
        <v>4.0505555549999999</v>
      </c>
      <c r="O1085">
        <v>0</v>
      </c>
      <c r="P1085">
        <v>1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4.0505560000000003</v>
      </c>
      <c r="W1085">
        <v>0</v>
      </c>
      <c r="X1085">
        <v>0</v>
      </c>
      <c r="Y1085">
        <v>0</v>
      </c>
      <c r="Z1085">
        <v>0</v>
      </c>
    </row>
    <row r="1086" spans="1:26" x14ac:dyDescent="0.25">
      <c r="A1086">
        <v>2000414</v>
      </c>
      <c r="B1086">
        <v>1</v>
      </c>
      <c r="C1086" t="s">
        <v>77</v>
      </c>
      <c r="D1086" t="s">
        <v>117</v>
      </c>
      <c r="E1086" t="s">
        <v>182</v>
      </c>
      <c r="F1086" t="s">
        <v>650</v>
      </c>
      <c r="G1086" t="s">
        <v>144</v>
      </c>
      <c r="H1086" t="s">
        <v>46</v>
      </c>
      <c r="I1086" t="s">
        <v>129</v>
      </c>
      <c r="J1086" t="s">
        <v>130</v>
      </c>
      <c r="K1086" t="s">
        <v>131</v>
      </c>
      <c r="L1086" t="s">
        <v>3343</v>
      </c>
      <c r="M1086" t="s">
        <v>3344</v>
      </c>
      <c r="N1086">
        <v>0.91638888799999996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8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7.3311109999999999</v>
      </c>
    </row>
    <row r="1087" spans="1:26" x14ac:dyDescent="0.25">
      <c r="A1087">
        <v>2000416</v>
      </c>
      <c r="B1087">
        <v>1</v>
      </c>
      <c r="C1087" t="s">
        <v>76</v>
      </c>
      <c r="D1087" t="s">
        <v>89</v>
      </c>
      <c r="E1087" t="s">
        <v>134</v>
      </c>
      <c r="F1087" t="s">
        <v>3345</v>
      </c>
      <c r="G1087" t="s">
        <v>136</v>
      </c>
      <c r="H1087" t="s">
        <v>46</v>
      </c>
      <c r="I1087" t="s">
        <v>129</v>
      </c>
      <c r="J1087" t="s">
        <v>130</v>
      </c>
      <c r="K1087" t="s">
        <v>131</v>
      </c>
      <c r="L1087" t="s">
        <v>3346</v>
      </c>
      <c r="M1087" t="s">
        <v>3347</v>
      </c>
      <c r="N1087">
        <v>1.170833333</v>
      </c>
      <c r="O1087">
        <v>0</v>
      </c>
      <c r="P1087">
        <v>0</v>
      </c>
      <c r="Q1087">
        <v>0</v>
      </c>
      <c r="R1087">
        <v>0</v>
      </c>
      <c r="S1087">
        <v>0</v>
      </c>
      <c r="T1087">
        <v>1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1.170833</v>
      </c>
    </row>
    <row r="1088" spans="1:26" x14ac:dyDescent="0.25">
      <c r="A1088">
        <v>2000419</v>
      </c>
      <c r="B1088">
        <v>1</v>
      </c>
      <c r="C1088" t="s">
        <v>76</v>
      </c>
      <c r="D1088" t="s">
        <v>98</v>
      </c>
      <c r="E1088" t="s">
        <v>134</v>
      </c>
      <c r="F1088" t="s">
        <v>3348</v>
      </c>
      <c r="G1088" t="s">
        <v>136</v>
      </c>
      <c r="H1088" t="s">
        <v>46</v>
      </c>
      <c r="I1088" t="s">
        <v>129</v>
      </c>
      <c r="J1088" t="s">
        <v>130</v>
      </c>
      <c r="K1088" t="s">
        <v>131</v>
      </c>
      <c r="L1088" t="s">
        <v>3349</v>
      </c>
      <c r="M1088" t="s">
        <v>3350</v>
      </c>
      <c r="N1088">
        <v>0.825555555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1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0.82555599999999996</v>
      </c>
    </row>
    <row r="1089" spans="1:26" x14ac:dyDescent="0.25">
      <c r="A1089">
        <v>2000426</v>
      </c>
      <c r="B1089">
        <v>1</v>
      </c>
      <c r="C1089" t="s">
        <v>76</v>
      </c>
      <c r="D1089" t="s">
        <v>78</v>
      </c>
      <c r="E1089" t="s">
        <v>134</v>
      </c>
      <c r="F1089" t="s">
        <v>3351</v>
      </c>
      <c r="G1089" t="s">
        <v>136</v>
      </c>
      <c r="H1089" t="s">
        <v>46</v>
      </c>
      <c r="I1089" t="s">
        <v>129</v>
      </c>
      <c r="J1089" t="s">
        <v>130</v>
      </c>
      <c r="K1089" t="s">
        <v>131</v>
      </c>
      <c r="L1089" t="s">
        <v>3352</v>
      </c>
      <c r="M1089" t="s">
        <v>3353</v>
      </c>
      <c r="N1089">
        <v>1.9855555549999999</v>
      </c>
      <c r="O1089">
        <v>0</v>
      </c>
      <c r="P1089">
        <v>2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3.9711110000000001</v>
      </c>
      <c r="W1089">
        <v>0</v>
      </c>
      <c r="X1089">
        <v>0</v>
      </c>
      <c r="Y1089">
        <v>0</v>
      </c>
      <c r="Z1089">
        <v>0</v>
      </c>
    </row>
    <row r="1090" spans="1:26" x14ac:dyDescent="0.25">
      <c r="A1090">
        <v>2000428</v>
      </c>
      <c r="B1090">
        <v>1</v>
      </c>
      <c r="C1090" t="s">
        <v>76</v>
      </c>
      <c r="D1090" t="s">
        <v>92</v>
      </c>
      <c r="E1090" t="s">
        <v>186</v>
      </c>
      <c r="F1090" t="s">
        <v>3354</v>
      </c>
      <c r="G1090" t="s">
        <v>341</v>
      </c>
      <c r="H1090" t="s">
        <v>47</v>
      </c>
      <c r="I1090" t="s">
        <v>129</v>
      </c>
      <c r="J1090" t="s">
        <v>130</v>
      </c>
      <c r="K1090" t="s">
        <v>131</v>
      </c>
      <c r="L1090" t="s">
        <v>3355</v>
      </c>
      <c r="M1090" t="s">
        <v>3356</v>
      </c>
      <c r="N1090">
        <v>0.37</v>
      </c>
      <c r="O1090">
        <v>0</v>
      </c>
      <c r="P1090">
        <v>0</v>
      </c>
      <c r="Q1090">
        <v>4</v>
      </c>
      <c r="R1090">
        <v>1073</v>
      </c>
      <c r="S1090">
        <v>0</v>
      </c>
      <c r="T1090">
        <v>0</v>
      </c>
      <c r="U1090">
        <v>0</v>
      </c>
      <c r="V1090">
        <v>0</v>
      </c>
      <c r="W1090">
        <v>1.48</v>
      </c>
      <c r="X1090">
        <v>397.01</v>
      </c>
      <c r="Y1090">
        <v>0</v>
      </c>
      <c r="Z1090">
        <v>0</v>
      </c>
    </row>
    <row r="1091" spans="1:26" x14ac:dyDescent="0.25">
      <c r="A1091">
        <v>2000431</v>
      </c>
      <c r="B1091">
        <v>1</v>
      </c>
      <c r="C1091" t="s">
        <v>77</v>
      </c>
      <c r="D1091" t="s">
        <v>119</v>
      </c>
      <c r="E1091" t="s">
        <v>161</v>
      </c>
      <c r="F1091" t="s">
        <v>3357</v>
      </c>
      <c r="G1091" t="s">
        <v>1410</v>
      </c>
      <c r="H1091" t="s">
        <v>47</v>
      </c>
      <c r="I1091" t="s">
        <v>129</v>
      </c>
      <c r="J1091" t="s">
        <v>130</v>
      </c>
      <c r="K1091" t="s">
        <v>131</v>
      </c>
      <c r="L1091" t="s">
        <v>3358</v>
      </c>
      <c r="M1091" t="s">
        <v>3359</v>
      </c>
      <c r="N1091">
        <v>6.0744444440000001</v>
      </c>
      <c r="O1091">
        <v>54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328.02</v>
      </c>
      <c r="V1091">
        <v>0</v>
      </c>
      <c r="W1091">
        <v>0</v>
      </c>
      <c r="X1091">
        <v>0</v>
      </c>
      <c r="Y1091">
        <v>0</v>
      </c>
      <c r="Z1091">
        <v>0</v>
      </c>
    </row>
    <row r="1092" spans="1:26" x14ac:dyDescent="0.25">
      <c r="A1092">
        <v>2000430</v>
      </c>
      <c r="B1092">
        <v>1</v>
      </c>
      <c r="C1092" t="s">
        <v>76</v>
      </c>
      <c r="D1092" t="s">
        <v>78</v>
      </c>
      <c r="E1092" t="s">
        <v>126</v>
      </c>
      <c r="F1092" t="s">
        <v>3360</v>
      </c>
      <c r="G1092" t="s">
        <v>144</v>
      </c>
      <c r="H1092" t="s">
        <v>46</v>
      </c>
      <c r="I1092" t="s">
        <v>129</v>
      </c>
      <c r="J1092" t="s">
        <v>130</v>
      </c>
      <c r="K1092" t="s">
        <v>131</v>
      </c>
      <c r="L1092" t="s">
        <v>3361</v>
      </c>
      <c r="M1092" t="s">
        <v>3362</v>
      </c>
      <c r="N1092">
        <v>2.35</v>
      </c>
      <c r="O1092">
        <v>0</v>
      </c>
      <c r="P1092">
        <v>112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263.2</v>
      </c>
      <c r="W1092">
        <v>0</v>
      </c>
      <c r="X1092">
        <v>0</v>
      </c>
      <c r="Y1092">
        <v>0</v>
      </c>
      <c r="Z1092">
        <v>0</v>
      </c>
    </row>
    <row r="1093" spans="1:26" x14ac:dyDescent="0.25">
      <c r="A1093">
        <v>2000437</v>
      </c>
      <c r="B1093">
        <v>1</v>
      </c>
      <c r="C1093" t="s">
        <v>76</v>
      </c>
      <c r="D1093" t="s">
        <v>86</v>
      </c>
      <c r="E1093" t="s">
        <v>134</v>
      </c>
      <c r="F1093" t="s">
        <v>3363</v>
      </c>
      <c r="G1093" t="s">
        <v>136</v>
      </c>
      <c r="H1093" t="s">
        <v>46</v>
      </c>
      <c r="I1093" t="s">
        <v>129</v>
      </c>
      <c r="J1093" t="s">
        <v>130</v>
      </c>
      <c r="K1093" t="s">
        <v>131</v>
      </c>
      <c r="L1093" t="s">
        <v>3364</v>
      </c>
      <c r="M1093" t="s">
        <v>3365</v>
      </c>
      <c r="N1093">
        <v>2.068333333</v>
      </c>
      <c r="O1093">
        <v>0</v>
      </c>
      <c r="P1093">
        <v>1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2.068333</v>
      </c>
      <c r="W1093">
        <v>0</v>
      </c>
      <c r="X1093">
        <v>0</v>
      </c>
      <c r="Y1093">
        <v>0</v>
      </c>
      <c r="Z1093">
        <v>0</v>
      </c>
    </row>
    <row r="1094" spans="1:26" x14ac:dyDescent="0.25">
      <c r="A1094">
        <v>2000438</v>
      </c>
      <c r="B1094">
        <v>1</v>
      </c>
      <c r="C1094" t="s">
        <v>76</v>
      </c>
      <c r="D1094" t="s">
        <v>103</v>
      </c>
      <c r="E1094" t="s">
        <v>134</v>
      </c>
      <c r="F1094" t="s">
        <v>3366</v>
      </c>
      <c r="G1094" t="s">
        <v>136</v>
      </c>
      <c r="H1094" t="s">
        <v>46</v>
      </c>
      <c r="I1094" t="s">
        <v>129</v>
      </c>
      <c r="J1094" t="s">
        <v>130</v>
      </c>
      <c r="K1094" t="s">
        <v>131</v>
      </c>
      <c r="L1094" t="s">
        <v>3367</v>
      </c>
      <c r="M1094" t="s">
        <v>3368</v>
      </c>
      <c r="N1094">
        <v>2.463333333</v>
      </c>
      <c r="O1094">
        <v>0</v>
      </c>
      <c r="P1094">
        <v>0</v>
      </c>
      <c r="Q1094">
        <v>0</v>
      </c>
      <c r="R1094">
        <v>2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4.9266670000000001</v>
      </c>
      <c r="Y1094">
        <v>0</v>
      </c>
      <c r="Z1094">
        <v>0</v>
      </c>
    </row>
    <row r="1095" spans="1:26" x14ac:dyDescent="0.25">
      <c r="A1095">
        <v>2000442</v>
      </c>
      <c r="B1095">
        <v>1</v>
      </c>
      <c r="C1095" t="s">
        <v>76</v>
      </c>
      <c r="D1095" t="s">
        <v>79</v>
      </c>
      <c r="E1095" t="s">
        <v>150</v>
      </c>
      <c r="F1095" t="s">
        <v>3369</v>
      </c>
      <c r="G1095" t="s">
        <v>163</v>
      </c>
      <c r="H1095" t="s">
        <v>47</v>
      </c>
      <c r="I1095" t="s">
        <v>129</v>
      </c>
      <c r="J1095" t="s">
        <v>130</v>
      </c>
      <c r="K1095" t="s">
        <v>131</v>
      </c>
      <c r="L1095" t="s">
        <v>3370</v>
      </c>
      <c r="M1095" t="s">
        <v>3371</v>
      </c>
      <c r="N1095">
        <v>0.24222222199999999</v>
      </c>
      <c r="O1095">
        <v>4</v>
      </c>
      <c r="P1095">
        <v>410</v>
      </c>
      <c r="Q1095">
        <v>0</v>
      </c>
      <c r="R1095">
        <v>0</v>
      </c>
      <c r="S1095">
        <v>0</v>
      </c>
      <c r="T1095">
        <v>0</v>
      </c>
      <c r="U1095">
        <v>0.968889</v>
      </c>
      <c r="V1095">
        <v>99.311110999999997</v>
      </c>
      <c r="W1095">
        <v>0</v>
      </c>
      <c r="X1095">
        <v>0</v>
      </c>
      <c r="Y1095">
        <v>0</v>
      </c>
      <c r="Z1095">
        <v>0</v>
      </c>
    </row>
    <row r="1096" spans="1:26" x14ac:dyDescent="0.25">
      <c r="A1096">
        <v>2000447</v>
      </c>
      <c r="B1096">
        <v>1</v>
      </c>
      <c r="C1096" t="s">
        <v>76</v>
      </c>
      <c r="D1096" t="s">
        <v>99</v>
      </c>
      <c r="E1096" t="s">
        <v>182</v>
      </c>
      <c r="F1096" t="s">
        <v>3372</v>
      </c>
      <c r="G1096" t="s">
        <v>2878</v>
      </c>
      <c r="H1096" t="s">
        <v>46</v>
      </c>
      <c r="I1096" t="s">
        <v>129</v>
      </c>
      <c r="J1096" t="s">
        <v>130</v>
      </c>
      <c r="K1096" t="s">
        <v>131</v>
      </c>
      <c r="L1096" t="s">
        <v>3373</v>
      </c>
      <c r="M1096" t="s">
        <v>3374</v>
      </c>
      <c r="N1096">
        <v>1.573055555</v>
      </c>
      <c r="O1096">
        <v>0</v>
      </c>
      <c r="P1096">
        <v>39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61.349167000000001</v>
      </c>
      <c r="W1096">
        <v>0</v>
      </c>
      <c r="X1096">
        <v>0</v>
      </c>
      <c r="Y1096">
        <v>0</v>
      </c>
      <c r="Z1096">
        <v>0</v>
      </c>
    </row>
    <row r="1097" spans="1:26" x14ac:dyDescent="0.25">
      <c r="A1097">
        <v>2000448</v>
      </c>
      <c r="B1097">
        <v>1</v>
      </c>
      <c r="C1097" t="s">
        <v>77</v>
      </c>
      <c r="D1097" t="s">
        <v>110</v>
      </c>
      <c r="E1097" t="s">
        <v>166</v>
      </c>
      <c r="F1097" t="s">
        <v>3375</v>
      </c>
      <c r="G1097" t="s">
        <v>657</v>
      </c>
      <c r="H1097" t="s">
        <v>46</v>
      </c>
      <c r="I1097" t="s">
        <v>129</v>
      </c>
      <c r="J1097" t="s">
        <v>130</v>
      </c>
      <c r="K1097" t="s">
        <v>131</v>
      </c>
      <c r="L1097" t="s">
        <v>3376</v>
      </c>
      <c r="M1097" t="s">
        <v>3377</v>
      </c>
      <c r="N1097">
        <v>1.0205555550000001</v>
      </c>
      <c r="O1097">
        <v>0</v>
      </c>
      <c r="P1097">
        <v>0</v>
      </c>
      <c r="Q1097">
        <v>0</v>
      </c>
      <c r="R1097">
        <v>0</v>
      </c>
      <c r="S1097">
        <v>0</v>
      </c>
      <c r="T1097">
        <v>64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65.315556000000001</v>
      </c>
    </row>
    <row r="1098" spans="1:26" x14ac:dyDescent="0.25">
      <c r="A1098">
        <v>2000450</v>
      </c>
      <c r="B1098">
        <v>1</v>
      </c>
      <c r="C1098" t="s">
        <v>77</v>
      </c>
      <c r="D1098" t="s">
        <v>123</v>
      </c>
      <c r="E1098" t="s">
        <v>186</v>
      </c>
      <c r="F1098" t="s">
        <v>2743</v>
      </c>
      <c r="G1098" t="s">
        <v>163</v>
      </c>
      <c r="H1098" t="s">
        <v>47</v>
      </c>
      <c r="I1098" t="s">
        <v>129</v>
      </c>
      <c r="J1098" t="s">
        <v>130</v>
      </c>
      <c r="K1098" t="s">
        <v>131</v>
      </c>
      <c r="L1098" t="s">
        <v>3378</v>
      </c>
      <c r="M1098" t="s">
        <v>3379</v>
      </c>
      <c r="N1098">
        <v>0.97972222200000003</v>
      </c>
      <c r="O1098">
        <v>82</v>
      </c>
      <c r="P1098">
        <v>131</v>
      </c>
      <c r="Q1098">
        <v>0</v>
      </c>
      <c r="R1098">
        <v>0</v>
      </c>
      <c r="S1098">
        <v>0</v>
      </c>
      <c r="T1098">
        <v>0</v>
      </c>
      <c r="U1098">
        <v>80.337221999999997</v>
      </c>
      <c r="V1098">
        <v>128.34361100000001</v>
      </c>
      <c r="W1098">
        <v>0</v>
      </c>
      <c r="X1098">
        <v>0</v>
      </c>
      <c r="Y1098">
        <v>0</v>
      </c>
      <c r="Z1098">
        <v>0</v>
      </c>
    </row>
    <row r="1099" spans="1:26" x14ac:dyDescent="0.25">
      <c r="A1099">
        <v>2000451</v>
      </c>
      <c r="B1099">
        <v>1</v>
      </c>
      <c r="C1099" t="s">
        <v>76</v>
      </c>
      <c r="D1099" t="s">
        <v>106</v>
      </c>
      <c r="E1099" t="s">
        <v>134</v>
      </c>
      <c r="F1099" t="s">
        <v>3380</v>
      </c>
      <c r="G1099" t="s">
        <v>238</v>
      </c>
      <c r="H1099" t="s">
        <v>46</v>
      </c>
      <c r="I1099" t="s">
        <v>129</v>
      </c>
      <c r="J1099" t="s">
        <v>130</v>
      </c>
      <c r="K1099" t="s">
        <v>131</v>
      </c>
      <c r="L1099" t="s">
        <v>3381</v>
      </c>
      <c r="M1099" t="s">
        <v>3382</v>
      </c>
      <c r="N1099">
        <v>2.0811111109999998</v>
      </c>
      <c r="O1099">
        <v>0</v>
      </c>
      <c r="P1099">
        <v>16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33.297778000000001</v>
      </c>
      <c r="W1099">
        <v>0</v>
      </c>
      <c r="X1099">
        <v>0</v>
      </c>
      <c r="Y1099">
        <v>0</v>
      </c>
      <c r="Z1099">
        <v>0</v>
      </c>
    </row>
    <row r="1100" spans="1:26" x14ac:dyDescent="0.25">
      <c r="A1100">
        <v>2000455</v>
      </c>
      <c r="B1100">
        <v>1</v>
      </c>
      <c r="C1100" t="s">
        <v>76</v>
      </c>
      <c r="D1100" t="s">
        <v>78</v>
      </c>
      <c r="E1100" t="s">
        <v>126</v>
      </c>
      <c r="F1100" t="s">
        <v>3383</v>
      </c>
      <c r="G1100" t="s">
        <v>144</v>
      </c>
      <c r="H1100" t="s">
        <v>46</v>
      </c>
      <c r="I1100" t="s">
        <v>129</v>
      </c>
      <c r="J1100" t="s">
        <v>130</v>
      </c>
      <c r="K1100" t="s">
        <v>131</v>
      </c>
      <c r="L1100" t="s">
        <v>3384</v>
      </c>
      <c r="M1100" t="s">
        <v>3385</v>
      </c>
      <c r="N1100">
        <v>2.4794444439999999</v>
      </c>
      <c r="O1100">
        <v>0</v>
      </c>
      <c r="P1100">
        <v>70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173.56111100000001</v>
      </c>
      <c r="W1100">
        <v>0</v>
      </c>
      <c r="X1100">
        <v>0</v>
      </c>
      <c r="Y1100">
        <v>0</v>
      </c>
      <c r="Z1100">
        <v>0</v>
      </c>
    </row>
    <row r="1101" spans="1:26" x14ac:dyDescent="0.25">
      <c r="A1101">
        <v>2000458</v>
      </c>
      <c r="B1101">
        <v>1</v>
      </c>
      <c r="C1101" t="s">
        <v>76</v>
      </c>
      <c r="D1101" t="s">
        <v>101</v>
      </c>
      <c r="E1101" t="s">
        <v>171</v>
      </c>
      <c r="F1101" t="s">
        <v>3386</v>
      </c>
      <c r="G1101" t="s">
        <v>163</v>
      </c>
      <c r="H1101" t="s">
        <v>47</v>
      </c>
      <c r="I1101" t="s">
        <v>129</v>
      </c>
      <c r="J1101" t="s">
        <v>130</v>
      </c>
      <c r="K1101" t="s">
        <v>131</v>
      </c>
      <c r="L1101" t="s">
        <v>3387</v>
      </c>
      <c r="M1101" t="s">
        <v>3388</v>
      </c>
      <c r="N1101">
        <v>0.45694444400000001</v>
      </c>
      <c r="O1101">
        <v>19</v>
      </c>
      <c r="P1101">
        <v>4568</v>
      </c>
      <c r="Q1101">
        <v>0</v>
      </c>
      <c r="R1101">
        <v>0</v>
      </c>
      <c r="S1101">
        <v>0</v>
      </c>
      <c r="T1101">
        <v>0</v>
      </c>
      <c r="U1101">
        <v>8.6819439999999997</v>
      </c>
      <c r="V1101">
        <v>2087.32222</v>
      </c>
      <c r="W1101">
        <v>0</v>
      </c>
      <c r="X1101">
        <v>0</v>
      </c>
      <c r="Y1101">
        <v>0</v>
      </c>
      <c r="Z1101">
        <v>0</v>
      </c>
    </row>
    <row r="1102" spans="1:26" x14ac:dyDescent="0.25">
      <c r="A1102">
        <v>2000462</v>
      </c>
      <c r="B1102">
        <v>1</v>
      </c>
      <c r="C1102" t="s">
        <v>76</v>
      </c>
      <c r="D1102" t="s">
        <v>102</v>
      </c>
      <c r="E1102" t="s">
        <v>161</v>
      </c>
      <c r="F1102" t="s">
        <v>3389</v>
      </c>
      <c r="G1102" t="s">
        <v>163</v>
      </c>
      <c r="H1102" t="s">
        <v>47</v>
      </c>
      <c r="I1102" t="s">
        <v>129</v>
      </c>
      <c r="J1102" t="s">
        <v>130</v>
      </c>
      <c r="K1102" t="s">
        <v>131</v>
      </c>
      <c r="L1102" t="s">
        <v>3390</v>
      </c>
      <c r="M1102" t="s">
        <v>3391</v>
      </c>
      <c r="N1102">
        <v>0.61861111099999999</v>
      </c>
      <c r="O1102">
        <v>0</v>
      </c>
      <c r="P1102">
        <v>252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155.88999999999999</v>
      </c>
      <c r="W1102">
        <v>0</v>
      </c>
      <c r="X1102">
        <v>0</v>
      </c>
      <c r="Y1102">
        <v>0</v>
      </c>
      <c r="Z1102">
        <v>0</v>
      </c>
    </row>
    <row r="1103" spans="1:26" x14ac:dyDescent="0.25">
      <c r="A1103">
        <v>2000464</v>
      </c>
      <c r="B1103">
        <v>1</v>
      </c>
      <c r="C1103" t="s">
        <v>77</v>
      </c>
      <c r="D1103" t="s">
        <v>117</v>
      </c>
      <c r="E1103" t="s">
        <v>182</v>
      </c>
      <c r="F1103" t="s">
        <v>3392</v>
      </c>
      <c r="G1103" t="s">
        <v>524</v>
      </c>
      <c r="H1103" t="s">
        <v>46</v>
      </c>
      <c r="I1103" t="s">
        <v>129</v>
      </c>
      <c r="J1103" t="s">
        <v>130</v>
      </c>
      <c r="K1103" t="s">
        <v>131</v>
      </c>
      <c r="L1103" t="s">
        <v>3393</v>
      </c>
      <c r="M1103" t="s">
        <v>3394</v>
      </c>
      <c r="N1103">
        <v>1.2813888879999999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37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47.411389</v>
      </c>
    </row>
    <row r="1104" spans="1:26" x14ac:dyDescent="0.25">
      <c r="A1104">
        <v>2000470</v>
      </c>
      <c r="B1104">
        <v>1</v>
      </c>
      <c r="C1104" t="s">
        <v>76</v>
      </c>
      <c r="D1104" t="s">
        <v>102</v>
      </c>
      <c r="E1104" t="s">
        <v>134</v>
      </c>
      <c r="F1104" t="s">
        <v>3395</v>
      </c>
      <c r="G1104" t="s">
        <v>238</v>
      </c>
      <c r="H1104" t="s">
        <v>46</v>
      </c>
      <c r="I1104" t="s">
        <v>129</v>
      </c>
      <c r="J1104" t="s">
        <v>130</v>
      </c>
      <c r="K1104" t="s">
        <v>131</v>
      </c>
      <c r="L1104" t="s">
        <v>3396</v>
      </c>
      <c r="M1104" t="s">
        <v>3397</v>
      </c>
      <c r="N1104">
        <v>0.29388888800000001</v>
      </c>
      <c r="O1104">
        <v>0</v>
      </c>
      <c r="P1104">
        <v>1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0.29388900000000001</v>
      </c>
      <c r="W1104">
        <v>0</v>
      </c>
      <c r="X1104">
        <v>0</v>
      </c>
      <c r="Y1104">
        <v>0</v>
      </c>
      <c r="Z1104">
        <v>0</v>
      </c>
    </row>
    <row r="1105" spans="1:26" x14ac:dyDescent="0.25">
      <c r="A1105">
        <v>2000467</v>
      </c>
      <c r="B1105">
        <v>1</v>
      </c>
      <c r="C1105" t="s">
        <v>77</v>
      </c>
      <c r="D1105" t="s">
        <v>122</v>
      </c>
      <c r="E1105" t="s">
        <v>182</v>
      </c>
      <c r="F1105" t="s">
        <v>3398</v>
      </c>
      <c r="G1105" t="s">
        <v>144</v>
      </c>
      <c r="H1105" t="s">
        <v>46</v>
      </c>
      <c r="I1105" t="s">
        <v>129</v>
      </c>
      <c r="J1105" t="s">
        <v>130</v>
      </c>
      <c r="K1105" t="s">
        <v>131</v>
      </c>
      <c r="L1105" t="s">
        <v>3399</v>
      </c>
      <c r="M1105" t="s">
        <v>3400</v>
      </c>
      <c r="N1105">
        <v>1.1625000000000001</v>
      </c>
      <c r="O1105">
        <v>0</v>
      </c>
      <c r="P1105">
        <v>0</v>
      </c>
      <c r="Q1105">
        <v>0</v>
      </c>
      <c r="R1105">
        <v>6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6.9749999999999996</v>
      </c>
      <c r="Y1105">
        <v>0</v>
      </c>
      <c r="Z1105">
        <v>0</v>
      </c>
    </row>
    <row r="1106" spans="1:26" x14ac:dyDescent="0.25">
      <c r="A1106">
        <v>2000471</v>
      </c>
      <c r="B1106">
        <v>1</v>
      </c>
      <c r="C1106" t="s">
        <v>76</v>
      </c>
      <c r="D1106" t="s">
        <v>95</v>
      </c>
      <c r="E1106" t="s">
        <v>182</v>
      </c>
      <c r="F1106" t="s">
        <v>3401</v>
      </c>
      <c r="G1106" t="s">
        <v>294</v>
      </c>
      <c r="H1106" t="s">
        <v>46</v>
      </c>
      <c r="I1106" t="s">
        <v>129</v>
      </c>
      <c r="J1106" t="s">
        <v>130</v>
      </c>
      <c r="K1106" t="s">
        <v>131</v>
      </c>
      <c r="L1106" t="s">
        <v>3402</v>
      </c>
      <c r="M1106" t="s">
        <v>3403</v>
      </c>
      <c r="N1106">
        <v>2.809722222</v>
      </c>
      <c r="O1106">
        <v>0</v>
      </c>
      <c r="P1106">
        <v>0</v>
      </c>
      <c r="Q1106">
        <v>0</v>
      </c>
      <c r="R1106">
        <v>8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22.477778000000001</v>
      </c>
      <c r="Y1106">
        <v>0</v>
      </c>
      <c r="Z1106">
        <v>0</v>
      </c>
    </row>
    <row r="1107" spans="1:26" x14ac:dyDescent="0.25">
      <c r="A1107">
        <v>2000477</v>
      </c>
      <c r="B1107">
        <v>1</v>
      </c>
      <c r="C1107" t="s">
        <v>76</v>
      </c>
      <c r="D1107" t="s">
        <v>103</v>
      </c>
      <c r="E1107" t="s">
        <v>134</v>
      </c>
      <c r="F1107" t="s">
        <v>3404</v>
      </c>
      <c r="G1107" t="s">
        <v>238</v>
      </c>
      <c r="H1107" t="s">
        <v>46</v>
      </c>
      <c r="I1107" t="s">
        <v>129</v>
      </c>
      <c r="J1107" t="s">
        <v>130</v>
      </c>
      <c r="K1107" t="s">
        <v>131</v>
      </c>
      <c r="L1107" t="s">
        <v>3405</v>
      </c>
      <c r="M1107" t="s">
        <v>3406</v>
      </c>
      <c r="N1107">
        <v>4.2866666660000003</v>
      </c>
      <c r="O1107">
        <v>0</v>
      </c>
      <c r="P1107">
        <v>0</v>
      </c>
      <c r="Q1107">
        <v>0</v>
      </c>
      <c r="R1107">
        <v>14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60.013333000000003</v>
      </c>
      <c r="Y1107">
        <v>0</v>
      </c>
      <c r="Z1107">
        <v>0</v>
      </c>
    </row>
    <row r="1108" spans="1:26" x14ac:dyDescent="0.25">
      <c r="A1108">
        <v>2000476</v>
      </c>
      <c r="B1108">
        <v>1</v>
      </c>
      <c r="C1108" t="s">
        <v>76</v>
      </c>
      <c r="D1108" t="s">
        <v>103</v>
      </c>
      <c r="E1108" t="s">
        <v>186</v>
      </c>
      <c r="F1108" t="s">
        <v>3407</v>
      </c>
      <c r="G1108" t="s">
        <v>163</v>
      </c>
      <c r="H1108" t="s">
        <v>47</v>
      </c>
      <c r="I1108" t="s">
        <v>129</v>
      </c>
      <c r="J1108" t="s">
        <v>130</v>
      </c>
      <c r="K1108" t="s">
        <v>131</v>
      </c>
      <c r="L1108" t="s">
        <v>3408</v>
      </c>
      <c r="M1108" t="s">
        <v>3409</v>
      </c>
      <c r="N1108">
        <v>1.3291666660000001</v>
      </c>
      <c r="O1108">
        <v>0</v>
      </c>
      <c r="P1108">
        <v>0</v>
      </c>
      <c r="Q1108">
        <v>4</v>
      </c>
      <c r="R1108">
        <v>1178</v>
      </c>
      <c r="S1108">
        <v>0</v>
      </c>
      <c r="T1108">
        <v>0</v>
      </c>
      <c r="U1108">
        <v>0</v>
      </c>
      <c r="V1108">
        <v>0</v>
      </c>
      <c r="W1108">
        <v>5.3166669999999998</v>
      </c>
      <c r="X1108">
        <v>1565.758333</v>
      </c>
      <c r="Y1108">
        <v>0</v>
      </c>
      <c r="Z1108">
        <v>0</v>
      </c>
    </row>
    <row r="1109" spans="1:26" x14ac:dyDescent="0.25">
      <c r="A1109">
        <v>2000481</v>
      </c>
      <c r="B1109">
        <v>1</v>
      </c>
      <c r="C1109" t="s">
        <v>76</v>
      </c>
      <c r="D1109" t="s">
        <v>93</v>
      </c>
      <c r="E1109" t="s">
        <v>134</v>
      </c>
      <c r="F1109" t="s">
        <v>3410</v>
      </c>
      <c r="G1109" t="s">
        <v>140</v>
      </c>
      <c r="H1109" t="s">
        <v>46</v>
      </c>
      <c r="I1109" t="s">
        <v>129</v>
      </c>
      <c r="J1109" t="s">
        <v>130</v>
      </c>
      <c r="K1109" t="s">
        <v>131</v>
      </c>
      <c r="L1109" t="s">
        <v>3411</v>
      </c>
      <c r="M1109" t="s">
        <v>3412</v>
      </c>
      <c r="N1109">
        <v>3.085555555</v>
      </c>
      <c r="O1109">
        <v>0</v>
      </c>
      <c r="P1109">
        <v>1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3.085556</v>
      </c>
      <c r="W1109">
        <v>0</v>
      </c>
      <c r="X1109">
        <v>0</v>
      </c>
      <c r="Y1109">
        <v>0</v>
      </c>
      <c r="Z1109">
        <v>0</v>
      </c>
    </row>
    <row r="1110" spans="1:26" x14ac:dyDescent="0.25">
      <c r="A1110">
        <v>2000502</v>
      </c>
      <c r="B1110">
        <v>1</v>
      </c>
      <c r="C1110" t="s">
        <v>77</v>
      </c>
      <c r="D1110" t="s">
        <v>117</v>
      </c>
      <c r="E1110" t="s">
        <v>182</v>
      </c>
      <c r="F1110" t="s">
        <v>3413</v>
      </c>
      <c r="G1110" t="s">
        <v>144</v>
      </c>
      <c r="H1110" t="s">
        <v>46</v>
      </c>
      <c r="I1110" t="s">
        <v>129</v>
      </c>
      <c r="J1110" t="s">
        <v>130</v>
      </c>
      <c r="K1110" t="s">
        <v>131</v>
      </c>
      <c r="L1110" t="s">
        <v>3414</v>
      </c>
      <c r="M1110" t="s">
        <v>3415</v>
      </c>
      <c r="N1110">
        <v>3.1833333330000002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8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25.466667000000001</v>
      </c>
    </row>
    <row r="1111" spans="1:26" x14ac:dyDescent="0.25">
      <c r="A1111">
        <v>2000480</v>
      </c>
      <c r="B1111">
        <v>1</v>
      </c>
      <c r="C1111" t="s">
        <v>76</v>
      </c>
      <c r="D1111" t="s">
        <v>90</v>
      </c>
      <c r="E1111" t="s">
        <v>182</v>
      </c>
      <c r="F1111" t="s">
        <v>3416</v>
      </c>
      <c r="G1111" t="s">
        <v>3417</v>
      </c>
      <c r="H1111" t="s">
        <v>46</v>
      </c>
      <c r="I1111" t="s">
        <v>129</v>
      </c>
      <c r="J1111" t="s">
        <v>130</v>
      </c>
      <c r="K1111" t="s">
        <v>131</v>
      </c>
      <c r="L1111" t="s">
        <v>3418</v>
      </c>
      <c r="M1111" t="s">
        <v>3419</v>
      </c>
      <c r="N1111">
        <v>0.43333333299999999</v>
      </c>
      <c r="O1111">
        <v>0</v>
      </c>
      <c r="P1111">
        <v>74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32.066667000000002</v>
      </c>
      <c r="W1111">
        <v>0</v>
      </c>
      <c r="X1111">
        <v>0</v>
      </c>
      <c r="Y1111">
        <v>0</v>
      </c>
      <c r="Z1111">
        <v>0</v>
      </c>
    </row>
    <row r="1112" spans="1:26" x14ac:dyDescent="0.25">
      <c r="A1112">
        <v>2000493</v>
      </c>
      <c r="B1112">
        <v>1</v>
      </c>
      <c r="C1112" t="s">
        <v>76</v>
      </c>
      <c r="D1112" t="s">
        <v>92</v>
      </c>
      <c r="E1112" t="s">
        <v>134</v>
      </c>
      <c r="F1112" t="s">
        <v>3420</v>
      </c>
      <c r="G1112" t="s">
        <v>136</v>
      </c>
      <c r="H1112" t="s">
        <v>46</v>
      </c>
      <c r="I1112" t="s">
        <v>129</v>
      </c>
      <c r="J1112" t="s">
        <v>130</v>
      </c>
      <c r="K1112" t="s">
        <v>131</v>
      </c>
      <c r="L1112" t="s">
        <v>3421</v>
      </c>
      <c r="M1112" t="s">
        <v>3422</v>
      </c>
      <c r="N1112">
        <v>1.7805555550000001</v>
      </c>
      <c r="O1112">
        <v>0</v>
      </c>
      <c r="P1112">
        <v>0</v>
      </c>
      <c r="Q1112">
        <v>0</v>
      </c>
      <c r="R1112">
        <v>2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3.5611109999999999</v>
      </c>
      <c r="Y1112">
        <v>0</v>
      </c>
      <c r="Z1112">
        <v>0</v>
      </c>
    </row>
    <row r="1113" spans="1:26" x14ac:dyDescent="0.25">
      <c r="A1113">
        <v>2000486</v>
      </c>
      <c r="B1113">
        <v>1</v>
      </c>
      <c r="C1113" t="s">
        <v>76</v>
      </c>
      <c r="D1113" t="s">
        <v>98</v>
      </c>
      <c r="E1113" t="s">
        <v>134</v>
      </c>
      <c r="F1113" t="s">
        <v>3423</v>
      </c>
      <c r="G1113" t="s">
        <v>136</v>
      </c>
      <c r="H1113" t="s">
        <v>46</v>
      </c>
      <c r="I1113" t="s">
        <v>129</v>
      </c>
      <c r="J1113" t="s">
        <v>130</v>
      </c>
      <c r="K1113" t="s">
        <v>131</v>
      </c>
      <c r="L1113" t="s">
        <v>3424</v>
      </c>
      <c r="M1113" t="s">
        <v>3425</v>
      </c>
      <c r="N1113">
        <v>2.5702777769999998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1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2.5702780000000001</v>
      </c>
    </row>
    <row r="1114" spans="1:26" x14ac:dyDescent="0.25">
      <c r="A1114">
        <v>2000489</v>
      </c>
      <c r="B1114">
        <v>1</v>
      </c>
      <c r="C1114" t="s">
        <v>76</v>
      </c>
      <c r="D1114" t="s">
        <v>87</v>
      </c>
      <c r="E1114" t="s">
        <v>134</v>
      </c>
      <c r="F1114" t="s">
        <v>3426</v>
      </c>
      <c r="G1114" t="s">
        <v>238</v>
      </c>
      <c r="H1114" t="s">
        <v>46</v>
      </c>
      <c r="I1114" t="s">
        <v>129</v>
      </c>
      <c r="J1114" t="s">
        <v>130</v>
      </c>
      <c r="K1114" t="s">
        <v>131</v>
      </c>
      <c r="L1114" t="s">
        <v>3427</v>
      </c>
      <c r="M1114" t="s">
        <v>3428</v>
      </c>
      <c r="N1114">
        <v>0.86916666600000003</v>
      </c>
      <c r="O1114">
        <v>0</v>
      </c>
      <c r="P1114">
        <v>0</v>
      </c>
      <c r="Q1114">
        <v>0</v>
      </c>
      <c r="R1114">
        <v>1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0.86916700000000002</v>
      </c>
      <c r="Y1114">
        <v>0</v>
      </c>
      <c r="Z1114">
        <v>0</v>
      </c>
    </row>
    <row r="1115" spans="1:26" x14ac:dyDescent="0.25">
      <c r="A1115">
        <v>2000490</v>
      </c>
      <c r="B1115">
        <v>1</v>
      </c>
      <c r="C1115" t="s">
        <v>76</v>
      </c>
      <c r="D1115" t="s">
        <v>90</v>
      </c>
      <c r="E1115" t="s">
        <v>182</v>
      </c>
      <c r="F1115" t="s">
        <v>3429</v>
      </c>
      <c r="G1115" t="s">
        <v>128</v>
      </c>
      <c r="H1115" t="s">
        <v>46</v>
      </c>
      <c r="I1115" t="s">
        <v>129</v>
      </c>
      <c r="J1115" t="s">
        <v>130</v>
      </c>
      <c r="K1115" t="s">
        <v>131</v>
      </c>
      <c r="L1115" t="s">
        <v>3419</v>
      </c>
      <c r="M1115" t="s">
        <v>3430</v>
      </c>
      <c r="N1115">
        <v>0.468888888</v>
      </c>
      <c r="O1115">
        <v>0</v>
      </c>
      <c r="P1115">
        <v>62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29.071110999999998</v>
      </c>
      <c r="W1115">
        <v>0</v>
      </c>
      <c r="X1115">
        <v>0</v>
      </c>
      <c r="Y1115">
        <v>0</v>
      </c>
      <c r="Z1115">
        <v>0</v>
      </c>
    </row>
    <row r="1116" spans="1:26" x14ac:dyDescent="0.25">
      <c r="A1116">
        <v>2000494</v>
      </c>
      <c r="B1116">
        <v>1</v>
      </c>
      <c r="C1116" t="s">
        <v>77</v>
      </c>
      <c r="D1116" t="s">
        <v>116</v>
      </c>
      <c r="E1116" t="s">
        <v>166</v>
      </c>
      <c r="F1116" t="s">
        <v>3431</v>
      </c>
      <c r="G1116" t="s">
        <v>657</v>
      </c>
      <c r="H1116" t="s">
        <v>46</v>
      </c>
      <c r="I1116" t="s">
        <v>129</v>
      </c>
      <c r="J1116" t="s">
        <v>130</v>
      </c>
      <c r="K1116" t="s">
        <v>131</v>
      </c>
      <c r="L1116" t="s">
        <v>3432</v>
      </c>
      <c r="M1116" t="s">
        <v>3433</v>
      </c>
      <c r="N1116">
        <v>1.2977777770000001</v>
      </c>
      <c r="O1116">
        <v>0</v>
      </c>
      <c r="P1116">
        <v>8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10.382222000000001</v>
      </c>
      <c r="W1116">
        <v>0</v>
      </c>
      <c r="X1116">
        <v>0</v>
      </c>
      <c r="Y1116">
        <v>0</v>
      </c>
      <c r="Z1116">
        <v>0</v>
      </c>
    </row>
    <row r="1117" spans="1:26" x14ac:dyDescent="0.25">
      <c r="A1117">
        <v>2000498</v>
      </c>
      <c r="B1117">
        <v>1</v>
      </c>
      <c r="C1117" t="s">
        <v>76</v>
      </c>
      <c r="D1117" t="s">
        <v>96</v>
      </c>
      <c r="E1117" t="s">
        <v>134</v>
      </c>
      <c r="F1117" t="s">
        <v>3434</v>
      </c>
      <c r="G1117" t="s">
        <v>136</v>
      </c>
      <c r="H1117" t="s">
        <v>46</v>
      </c>
      <c r="I1117" t="s">
        <v>129</v>
      </c>
      <c r="J1117" t="s">
        <v>130</v>
      </c>
      <c r="K1117" t="s">
        <v>131</v>
      </c>
      <c r="L1117" t="s">
        <v>3435</v>
      </c>
      <c r="M1117" t="s">
        <v>3436</v>
      </c>
      <c r="N1117">
        <v>1.183888888</v>
      </c>
      <c r="O1117">
        <v>0</v>
      </c>
      <c r="P1117">
        <v>1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1.183889</v>
      </c>
      <c r="W1117">
        <v>0</v>
      </c>
      <c r="X1117">
        <v>0</v>
      </c>
      <c r="Y1117">
        <v>0</v>
      </c>
      <c r="Z1117">
        <v>0</v>
      </c>
    </row>
    <row r="1118" spans="1:26" x14ac:dyDescent="0.25">
      <c r="A1118">
        <v>2000503</v>
      </c>
      <c r="B1118">
        <v>1</v>
      </c>
      <c r="C1118" t="s">
        <v>76</v>
      </c>
      <c r="D1118" t="s">
        <v>101</v>
      </c>
      <c r="E1118" t="s">
        <v>182</v>
      </c>
      <c r="F1118" t="s">
        <v>3437</v>
      </c>
      <c r="G1118" t="s">
        <v>524</v>
      </c>
      <c r="H1118" t="s">
        <v>46</v>
      </c>
      <c r="I1118" t="s">
        <v>129</v>
      </c>
      <c r="J1118" t="s">
        <v>130</v>
      </c>
      <c r="K1118" t="s">
        <v>131</v>
      </c>
      <c r="L1118" t="s">
        <v>3438</v>
      </c>
      <c r="M1118" t="s">
        <v>3439</v>
      </c>
      <c r="N1118">
        <v>1.2980555549999999</v>
      </c>
      <c r="O1118">
        <v>0</v>
      </c>
      <c r="P1118">
        <v>204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264.80333300000001</v>
      </c>
      <c r="W1118">
        <v>0</v>
      </c>
      <c r="X1118">
        <v>0</v>
      </c>
      <c r="Y1118">
        <v>0</v>
      </c>
      <c r="Z1118">
        <v>0</v>
      </c>
    </row>
    <row r="1119" spans="1:26" x14ac:dyDescent="0.25">
      <c r="A1119">
        <v>2000500</v>
      </c>
      <c r="B1119">
        <v>1</v>
      </c>
      <c r="C1119" t="s">
        <v>76</v>
      </c>
      <c r="D1119" t="s">
        <v>99</v>
      </c>
      <c r="E1119" t="s">
        <v>150</v>
      </c>
      <c r="F1119" t="s">
        <v>3440</v>
      </c>
      <c r="G1119" t="s">
        <v>163</v>
      </c>
      <c r="H1119" t="s">
        <v>47</v>
      </c>
      <c r="I1119" t="s">
        <v>257</v>
      </c>
      <c r="J1119" t="s">
        <v>130</v>
      </c>
      <c r="K1119" t="s">
        <v>131</v>
      </c>
      <c r="L1119" t="s">
        <v>3441</v>
      </c>
      <c r="M1119" t="s">
        <v>3442</v>
      </c>
      <c r="N1119">
        <v>3.4745276999999998E-2</v>
      </c>
      <c r="O1119">
        <v>155</v>
      </c>
      <c r="P1119">
        <v>498</v>
      </c>
      <c r="Q1119">
        <v>0</v>
      </c>
      <c r="R1119">
        <v>0</v>
      </c>
      <c r="S1119">
        <v>0</v>
      </c>
      <c r="T1119">
        <v>0</v>
      </c>
      <c r="U1119">
        <v>5.3855180000000002</v>
      </c>
      <c r="V1119">
        <v>17.303148</v>
      </c>
      <c r="W1119">
        <v>0</v>
      </c>
      <c r="X1119">
        <v>0</v>
      </c>
      <c r="Y1119">
        <v>0</v>
      </c>
      <c r="Z1119">
        <v>0</v>
      </c>
    </row>
    <row r="1120" spans="1:26" x14ac:dyDescent="0.25">
      <c r="A1120">
        <v>2000504</v>
      </c>
      <c r="B1120">
        <v>1</v>
      </c>
      <c r="C1120" t="s">
        <v>77</v>
      </c>
      <c r="D1120" t="s">
        <v>111</v>
      </c>
      <c r="E1120" t="s">
        <v>182</v>
      </c>
      <c r="F1120" t="s">
        <v>3443</v>
      </c>
      <c r="G1120" t="s">
        <v>144</v>
      </c>
      <c r="H1120" t="s">
        <v>46</v>
      </c>
      <c r="I1120" t="s">
        <v>129</v>
      </c>
      <c r="J1120" t="s">
        <v>130</v>
      </c>
      <c r="K1120" t="s">
        <v>131</v>
      </c>
      <c r="L1120" t="s">
        <v>3444</v>
      </c>
      <c r="M1120" t="s">
        <v>3445</v>
      </c>
      <c r="N1120">
        <v>1.165277777</v>
      </c>
      <c r="O1120">
        <v>0</v>
      </c>
      <c r="P1120">
        <v>0</v>
      </c>
      <c r="Q1120">
        <v>0</v>
      </c>
      <c r="R1120">
        <v>0</v>
      </c>
      <c r="S1120">
        <v>0</v>
      </c>
      <c r="T1120">
        <v>17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19.809722000000001</v>
      </c>
    </row>
    <row r="1121" spans="1:26" x14ac:dyDescent="0.25">
      <c r="A1121">
        <v>2000505</v>
      </c>
      <c r="B1121">
        <v>1</v>
      </c>
      <c r="C1121" t="s">
        <v>76</v>
      </c>
      <c r="D1121" t="s">
        <v>84</v>
      </c>
      <c r="E1121" t="s">
        <v>134</v>
      </c>
      <c r="F1121" t="s">
        <v>3446</v>
      </c>
      <c r="G1121" t="s">
        <v>238</v>
      </c>
      <c r="H1121" t="s">
        <v>46</v>
      </c>
      <c r="I1121" t="s">
        <v>129</v>
      </c>
      <c r="J1121" t="s">
        <v>130</v>
      </c>
      <c r="K1121" t="s">
        <v>131</v>
      </c>
      <c r="L1121" t="s">
        <v>3447</v>
      </c>
      <c r="M1121" t="s">
        <v>3448</v>
      </c>
      <c r="N1121">
        <v>1.5027777769999999</v>
      </c>
      <c r="O1121">
        <v>0</v>
      </c>
      <c r="P1121">
        <v>2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3.0055559999999999</v>
      </c>
      <c r="W1121">
        <v>0</v>
      </c>
      <c r="X1121">
        <v>0</v>
      </c>
      <c r="Y1121">
        <v>0</v>
      </c>
      <c r="Z1121">
        <v>0</v>
      </c>
    </row>
    <row r="1122" spans="1:26" x14ac:dyDescent="0.25">
      <c r="A1122">
        <v>2000506</v>
      </c>
      <c r="B1122">
        <v>1</v>
      </c>
      <c r="C1122" t="s">
        <v>77</v>
      </c>
      <c r="D1122" t="s">
        <v>113</v>
      </c>
      <c r="E1122" t="s">
        <v>161</v>
      </c>
      <c r="F1122" t="s">
        <v>802</v>
      </c>
      <c r="G1122" t="s">
        <v>341</v>
      </c>
      <c r="H1122" t="s">
        <v>47</v>
      </c>
      <c r="I1122" t="s">
        <v>129</v>
      </c>
      <c r="J1122" t="s">
        <v>130</v>
      </c>
      <c r="K1122" t="s">
        <v>131</v>
      </c>
      <c r="L1122" t="s">
        <v>3449</v>
      </c>
      <c r="M1122" t="s">
        <v>3450</v>
      </c>
      <c r="N1122">
        <v>1.7313888879999999</v>
      </c>
      <c r="O1122">
        <v>0</v>
      </c>
      <c r="P1122">
        <v>0</v>
      </c>
      <c r="Q1122">
        <v>0</v>
      </c>
      <c r="R1122">
        <v>0</v>
      </c>
      <c r="S1122">
        <v>9</v>
      </c>
      <c r="T1122">
        <v>96</v>
      </c>
      <c r="U1122">
        <v>0</v>
      </c>
      <c r="V1122">
        <v>0</v>
      </c>
      <c r="W1122">
        <v>0</v>
      </c>
      <c r="X1122">
        <v>0</v>
      </c>
      <c r="Y1122">
        <v>15.5825</v>
      </c>
      <c r="Z1122">
        <v>166.21333300000001</v>
      </c>
    </row>
    <row r="1123" spans="1:26" x14ac:dyDescent="0.25">
      <c r="A1123">
        <v>2000507</v>
      </c>
      <c r="B1123">
        <v>1</v>
      </c>
      <c r="C1123" t="s">
        <v>77</v>
      </c>
      <c r="D1123" t="s">
        <v>110</v>
      </c>
      <c r="E1123" t="s">
        <v>182</v>
      </c>
      <c r="F1123" t="s">
        <v>3451</v>
      </c>
      <c r="G1123" t="s">
        <v>144</v>
      </c>
      <c r="H1123" t="s">
        <v>46</v>
      </c>
      <c r="I1123" t="s">
        <v>129</v>
      </c>
      <c r="J1123" t="s">
        <v>130</v>
      </c>
      <c r="K1123" t="s">
        <v>131</v>
      </c>
      <c r="L1123" t="s">
        <v>3452</v>
      </c>
      <c r="M1123" t="s">
        <v>3453</v>
      </c>
      <c r="N1123">
        <v>1.5375000000000001</v>
      </c>
      <c r="O1123">
        <v>0</v>
      </c>
      <c r="P1123">
        <v>0</v>
      </c>
      <c r="Q1123">
        <v>0</v>
      </c>
      <c r="R1123">
        <v>0</v>
      </c>
      <c r="S1123">
        <v>0</v>
      </c>
      <c r="T1123">
        <v>26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39.975000000000001</v>
      </c>
    </row>
    <row r="1124" spans="1:26" x14ac:dyDescent="0.25">
      <c r="A1124">
        <v>2000510</v>
      </c>
      <c r="B1124">
        <v>1</v>
      </c>
      <c r="C1124" t="s">
        <v>77</v>
      </c>
      <c r="D1124" t="s">
        <v>120</v>
      </c>
      <c r="E1124" t="s">
        <v>182</v>
      </c>
      <c r="F1124" t="s">
        <v>3454</v>
      </c>
      <c r="G1124" t="s">
        <v>294</v>
      </c>
      <c r="H1124" t="s">
        <v>46</v>
      </c>
      <c r="I1124" t="s">
        <v>129</v>
      </c>
      <c r="J1124" t="s">
        <v>130</v>
      </c>
      <c r="K1124" t="s">
        <v>131</v>
      </c>
      <c r="L1124" t="s">
        <v>3455</v>
      </c>
      <c r="M1124" t="s">
        <v>3456</v>
      </c>
      <c r="N1124">
        <v>0.71972222200000002</v>
      </c>
      <c r="O1124">
        <v>0</v>
      </c>
      <c r="P1124">
        <v>0</v>
      </c>
      <c r="Q1124">
        <v>0</v>
      </c>
      <c r="R1124">
        <v>39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28.069167</v>
      </c>
      <c r="Y1124">
        <v>0</v>
      </c>
      <c r="Z1124">
        <v>0</v>
      </c>
    </row>
    <row r="1125" spans="1:26" x14ac:dyDescent="0.25">
      <c r="A1125">
        <v>2000511</v>
      </c>
      <c r="B1125">
        <v>1</v>
      </c>
      <c r="C1125" t="s">
        <v>76</v>
      </c>
      <c r="D1125" t="s">
        <v>106</v>
      </c>
      <c r="E1125" t="s">
        <v>134</v>
      </c>
      <c r="F1125" t="s">
        <v>3380</v>
      </c>
      <c r="G1125" t="s">
        <v>238</v>
      </c>
      <c r="H1125" t="s">
        <v>46</v>
      </c>
      <c r="I1125" t="s">
        <v>129</v>
      </c>
      <c r="J1125" t="s">
        <v>130</v>
      </c>
      <c r="K1125" t="s">
        <v>131</v>
      </c>
      <c r="L1125" t="s">
        <v>3457</v>
      </c>
      <c r="M1125" t="s">
        <v>3458</v>
      </c>
      <c r="N1125">
        <v>3.230555555</v>
      </c>
      <c r="O1125">
        <v>0</v>
      </c>
      <c r="P1125">
        <v>16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51.688889000000003</v>
      </c>
      <c r="W1125">
        <v>0</v>
      </c>
      <c r="X1125">
        <v>0</v>
      </c>
      <c r="Y1125">
        <v>0</v>
      </c>
      <c r="Z1125">
        <v>0</v>
      </c>
    </row>
    <row r="1126" spans="1:26" x14ac:dyDescent="0.25">
      <c r="A1126">
        <v>2000513</v>
      </c>
      <c r="B1126">
        <v>1</v>
      </c>
      <c r="C1126" t="s">
        <v>76</v>
      </c>
      <c r="D1126" t="s">
        <v>104</v>
      </c>
      <c r="E1126" t="s">
        <v>182</v>
      </c>
      <c r="F1126" t="s">
        <v>3459</v>
      </c>
      <c r="G1126" t="s">
        <v>144</v>
      </c>
      <c r="H1126" t="s">
        <v>46</v>
      </c>
      <c r="I1126" t="s">
        <v>129</v>
      </c>
      <c r="J1126" t="s">
        <v>130</v>
      </c>
      <c r="K1126" t="s">
        <v>131</v>
      </c>
      <c r="L1126" t="s">
        <v>3460</v>
      </c>
      <c r="M1126" t="s">
        <v>3461</v>
      </c>
      <c r="N1126">
        <v>0.75111111100000005</v>
      </c>
      <c r="O1126">
        <v>0</v>
      </c>
      <c r="P1126">
        <v>0</v>
      </c>
      <c r="Q1126">
        <v>0</v>
      </c>
      <c r="R1126">
        <v>0</v>
      </c>
      <c r="S1126">
        <v>0</v>
      </c>
      <c r="T1126">
        <v>8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6.0088889999999999</v>
      </c>
    </row>
    <row r="1127" spans="1:26" x14ac:dyDescent="0.25">
      <c r="A1127">
        <v>2000515</v>
      </c>
      <c r="B1127">
        <v>1</v>
      </c>
      <c r="C1127" t="s">
        <v>77</v>
      </c>
      <c r="D1127" t="s">
        <v>111</v>
      </c>
      <c r="E1127" t="s">
        <v>182</v>
      </c>
      <c r="F1127" t="s">
        <v>3462</v>
      </c>
      <c r="G1127" t="s">
        <v>144</v>
      </c>
      <c r="H1127" t="s">
        <v>46</v>
      </c>
      <c r="I1127" t="s">
        <v>129</v>
      </c>
      <c r="J1127" t="s">
        <v>130</v>
      </c>
      <c r="K1127" t="s">
        <v>131</v>
      </c>
      <c r="L1127" t="s">
        <v>3463</v>
      </c>
      <c r="M1127" t="s">
        <v>3464</v>
      </c>
      <c r="N1127">
        <v>2.6544444440000001</v>
      </c>
      <c r="O1127">
        <v>0</v>
      </c>
      <c r="P1127">
        <v>0</v>
      </c>
      <c r="Q1127">
        <v>0</v>
      </c>
      <c r="R1127">
        <v>28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74.324444</v>
      </c>
      <c r="Y1127">
        <v>0</v>
      </c>
      <c r="Z1127">
        <v>0</v>
      </c>
    </row>
    <row r="1128" spans="1:26" x14ac:dyDescent="0.25">
      <c r="A1128">
        <v>2000517</v>
      </c>
      <c r="B1128">
        <v>1</v>
      </c>
      <c r="C1128" t="s">
        <v>76</v>
      </c>
      <c r="D1128" t="s">
        <v>106</v>
      </c>
      <c r="E1128" t="s">
        <v>126</v>
      </c>
      <c r="F1128" t="s">
        <v>143</v>
      </c>
      <c r="G1128" t="s">
        <v>144</v>
      </c>
      <c r="H1128" t="s">
        <v>46</v>
      </c>
      <c r="I1128" t="s">
        <v>129</v>
      </c>
      <c r="J1128" t="s">
        <v>130</v>
      </c>
      <c r="K1128" t="s">
        <v>131</v>
      </c>
      <c r="L1128" t="s">
        <v>3465</v>
      </c>
      <c r="M1128" t="s">
        <v>3466</v>
      </c>
      <c r="N1128">
        <v>1.1902777769999999</v>
      </c>
      <c r="O1128">
        <v>0</v>
      </c>
      <c r="P1128">
        <v>160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190.444444</v>
      </c>
      <c r="W1128">
        <v>0</v>
      </c>
      <c r="X1128">
        <v>0</v>
      </c>
      <c r="Y1128">
        <v>0</v>
      </c>
      <c r="Z1128">
        <v>0</v>
      </c>
    </row>
    <row r="1129" spans="1:26" x14ac:dyDescent="0.25">
      <c r="A1129">
        <v>2000519</v>
      </c>
      <c r="B1129">
        <v>1</v>
      </c>
      <c r="C1129" t="s">
        <v>76</v>
      </c>
      <c r="D1129" t="s">
        <v>101</v>
      </c>
      <c r="E1129" t="s">
        <v>134</v>
      </c>
      <c r="F1129" t="s">
        <v>3467</v>
      </c>
      <c r="G1129" t="s">
        <v>140</v>
      </c>
      <c r="H1129" t="s">
        <v>46</v>
      </c>
      <c r="I1129" t="s">
        <v>129</v>
      </c>
      <c r="J1129" t="s">
        <v>130</v>
      </c>
      <c r="K1129" t="s">
        <v>131</v>
      </c>
      <c r="L1129" t="s">
        <v>3468</v>
      </c>
      <c r="M1129" t="s">
        <v>3469</v>
      </c>
      <c r="N1129">
        <v>2.625555555</v>
      </c>
      <c r="O1129">
        <v>0</v>
      </c>
      <c r="P1129">
        <v>1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2.625556</v>
      </c>
      <c r="W1129">
        <v>0</v>
      </c>
      <c r="X1129">
        <v>0</v>
      </c>
      <c r="Y1129">
        <v>0</v>
      </c>
      <c r="Z1129">
        <v>0</v>
      </c>
    </row>
    <row r="1130" spans="1:26" x14ac:dyDescent="0.25">
      <c r="A1130">
        <v>2000520</v>
      </c>
      <c r="B1130">
        <v>1</v>
      </c>
      <c r="C1130" t="s">
        <v>76</v>
      </c>
      <c r="D1130" t="s">
        <v>99</v>
      </c>
      <c r="E1130" t="s">
        <v>134</v>
      </c>
      <c r="F1130" t="s">
        <v>3470</v>
      </c>
      <c r="G1130" t="s">
        <v>136</v>
      </c>
      <c r="H1130" t="s">
        <v>46</v>
      </c>
      <c r="I1130" t="s">
        <v>129</v>
      </c>
      <c r="J1130" t="s">
        <v>130</v>
      </c>
      <c r="K1130" t="s">
        <v>131</v>
      </c>
      <c r="L1130" t="s">
        <v>3471</v>
      </c>
      <c r="M1130" t="s">
        <v>3472</v>
      </c>
      <c r="N1130">
        <v>1.0038888880000001</v>
      </c>
      <c r="O1130">
        <v>0</v>
      </c>
      <c r="P1130">
        <v>3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3.0116670000000001</v>
      </c>
      <c r="W1130">
        <v>0</v>
      </c>
      <c r="X1130">
        <v>0</v>
      </c>
      <c r="Y1130">
        <v>0</v>
      </c>
      <c r="Z1130">
        <v>0</v>
      </c>
    </row>
    <row r="1131" spans="1:26" x14ac:dyDescent="0.25">
      <c r="A1131">
        <v>2000521</v>
      </c>
      <c r="B1131">
        <v>1</v>
      </c>
      <c r="C1131" t="s">
        <v>77</v>
      </c>
      <c r="D1131" t="s">
        <v>116</v>
      </c>
      <c r="E1131" t="s">
        <v>134</v>
      </c>
      <c r="F1131" t="s">
        <v>3473</v>
      </c>
      <c r="G1131" t="s">
        <v>136</v>
      </c>
      <c r="H1131" t="s">
        <v>46</v>
      </c>
      <c r="I1131" t="s">
        <v>129</v>
      </c>
      <c r="J1131" t="s">
        <v>130</v>
      </c>
      <c r="K1131" t="s">
        <v>131</v>
      </c>
      <c r="L1131" t="s">
        <v>3474</v>
      </c>
      <c r="M1131" t="s">
        <v>3475</v>
      </c>
      <c r="N1131">
        <v>1.251944444</v>
      </c>
      <c r="O1131">
        <v>0</v>
      </c>
      <c r="P1131">
        <v>1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1.2519439999999999</v>
      </c>
      <c r="W1131">
        <v>0</v>
      </c>
      <c r="X1131">
        <v>0</v>
      </c>
      <c r="Y1131">
        <v>0</v>
      </c>
      <c r="Z1131">
        <v>0</v>
      </c>
    </row>
    <row r="1132" spans="1:26" x14ac:dyDescent="0.25">
      <c r="A1132">
        <v>2000523</v>
      </c>
      <c r="B1132">
        <v>1</v>
      </c>
      <c r="C1132" t="s">
        <v>77</v>
      </c>
      <c r="D1132" t="s">
        <v>123</v>
      </c>
      <c r="E1132" t="s">
        <v>182</v>
      </c>
      <c r="F1132" t="s">
        <v>3476</v>
      </c>
      <c r="G1132" t="s">
        <v>524</v>
      </c>
      <c r="H1132" t="s">
        <v>46</v>
      </c>
      <c r="I1132" t="s">
        <v>129</v>
      </c>
      <c r="J1132" t="s">
        <v>130</v>
      </c>
      <c r="K1132" t="s">
        <v>131</v>
      </c>
      <c r="L1132" t="s">
        <v>3477</v>
      </c>
      <c r="M1132" t="s">
        <v>3478</v>
      </c>
      <c r="N1132">
        <v>0.92972222199999999</v>
      </c>
      <c r="O1132">
        <v>0</v>
      </c>
      <c r="P1132">
        <v>119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110.636944</v>
      </c>
      <c r="W1132">
        <v>0</v>
      </c>
      <c r="X1132">
        <v>0</v>
      </c>
      <c r="Y1132">
        <v>0</v>
      </c>
      <c r="Z1132">
        <v>0</v>
      </c>
    </row>
    <row r="1133" spans="1:26" x14ac:dyDescent="0.25">
      <c r="A1133">
        <v>2000525</v>
      </c>
      <c r="B1133">
        <v>1</v>
      </c>
      <c r="C1133" t="s">
        <v>76</v>
      </c>
      <c r="D1133" t="s">
        <v>103</v>
      </c>
      <c r="E1133" t="s">
        <v>182</v>
      </c>
      <c r="F1133" t="s">
        <v>3479</v>
      </c>
      <c r="G1133" t="s">
        <v>144</v>
      </c>
      <c r="H1133" t="s">
        <v>46</v>
      </c>
      <c r="I1133" t="s">
        <v>129</v>
      </c>
      <c r="J1133" t="s">
        <v>130</v>
      </c>
      <c r="K1133" t="s">
        <v>131</v>
      </c>
      <c r="L1133" t="s">
        <v>3480</v>
      </c>
      <c r="M1133" t="s">
        <v>3481</v>
      </c>
      <c r="N1133">
        <v>2.6102777769999999</v>
      </c>
      <c r="O1133">
        <v>0</v>
      </c>
      <c r="P1133">
        <v>0</v>
      </c>
      <c r="Q1133">
        <v>0</v>
      </c>
      <c r="R1133">
        <v>55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143.56527800000001</v>
      </c>
      <c r="Y1133">
        <v>0</v>
      </c>
      <c r="Z1133">
        <v>0</v>
      </c>
    </row>
    <row r="1134" spans="1:26" x14ac:dyDescent="0.25">
      <c r="A1134">
        <v>2000526</v>
      </c>
      <c r="B1134">
        <v>1</v>
      </c>
      <c r="C1134" t="s">
        <v>77</v>
      </c>
      <c r="D1134" t="s">
        <v>119</v>
      </c>
      <c r="E1134" t="s">
        <v>166</v>
      </c>
      <c r="F1134" t="s">
        <v>3482</v>
      </c>
      <c r="G1134" t="s">
        <v>657</v>
      </c>
      <c r="H1134" t="s">
        <v>46</v>
      </c>
      <c r="I1134" t="s">
        <v>129</v>
      </c>
      <c r="J1134" t="s">
        <v>130</v>
      </c>
      <c r="K1134" t="s">
        <v>131</v>
      </c>
      <c r="L1134" t="s">
        <v>3483</v>
      </c>
      <c r="M1134" t="s">
        <v>3484</v>
      </c>
      <c r="N1134">
        <v>1.6802777769999999</v>
      </c>
      <c r="O1134">
        <v>0</v>
      </c>
      <c r="P1134">
        <v>677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1137.548055</v>
      </c>
      <c r="W1134">
        <v>0</v>
      </c>
      <c r="X1134">
        <v>0</v>
      </c>
      <c r="Y1134">
        <v>0</v>
      </c>
      <c r="Z1134">
        <v>0</v>
      </c>
    </row>
    <row r="1135" spans="1:26" x14ac:dyDescent="0.25">
      <c r="A1135">
        <v>2000527</v>
      </c>
      <c r="B1135">
        <v>1</v>
      </c>
      <c r="C1135" t="s">
        <v>77</v>
      </c>
      <c r="D1135" t="s">
        <v>112</v>
      </c>
      <c r="E1135" t="s">
        <v>166</v>
      </c>
      <c r="F1135" t="s">
        <v>3485</v>
      </c>
      <c r="G1135" t="s">
        <v>657</v>
      </c>
      <c r="H1135" t="s">
        <v>46</v>
      </c>
      <c r="I1135" t="s">
        <v>129</v>
      </c>
      <c r="J1135" t="s">
        <v>130</v>
      </c>
      <c r="K1135" t="s">
        <v>131</v>
      </c>
      <c r="L1135" t="s">
        <v>3486</v>
      </c>
      <c r="M1135" t="s">
        <v>3487</v>
      </c>
      <c r="N1135">
        <v>1.06</v>
      </c>
      <c r="O1135">
        <v>0</v>
      </c>
      <c r="P1135">
        <v>0</v>
      </c>
      <c r="Q1135">
        <v>0</v>
      </c>
      <c r="R1135">
        <v>18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19.079999999999998</v>
      </c>
      <c r="Y1135">
        <v>0</v>
      </c>
      <c r="Z1135">
        <v>0</v>
      </c>
    </row>
    <row r="1136" spans="1:26" x14ac:dyDescent="0.25">
      <c r="A1136">
        <v>2000541</v>
      </c>
      <c r="B1136">
        <v>1</v>
      </c>
      <c r="C1136" t="s">
        <v>76</v>
      </c>
      <c r="D1136" t="s">
        <v>92</v>
      </c>
      <c r="E1136" t="s">
        <v>134</v>
      </c>
      <c r="F1136" t="s">
        <v>3488</v>
      </c>
      <c r="G1136" t="s">
        <v>136</v>
      </c>
      <c r="H1136" t="s">
        <v>46</v>
      </c>
      <c r="I1136" t="s">
        <v>129</v>
      </c>
      <c r="J1136" t="s">
        <v>130</v>
      </c>
      <c r="K1136" t="s">
        <v>131</v>
      </c>
      <c r="L1136" t="s">
        <v>3489</v>
      </c>
      <c r="M1136" t="s">
        <v>3490</v>
      </c>
      <c r="N1136">
        <v>2.1969444440000001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1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2.1969439999999998</v>
      </c>
    </row>
    <row r="1137" spans="1:26" x14ac:dyDescent="0.25">
      <c r="A1137">
        <v>2000536</v>
      </c>
      <c r="B1137">
        <v>1</v>
      </c>
      <c r="C1137" t="s">
        <v>77</v>
      </c>
      <c r="D1137" t="s">
        <v>115</v>
      </c>
      <c r="E1137" t="s">
        <v>182</v>
      </c>
      <c r="F1137" t="s">
        <v>3491</v>
      </c>
      <c r="G1137" t="s">
        <v>144</v>
      </c>
      <c r="H1137" t="s">
        <v>46</v>
      </c>
      <c r="I1137" t="s">
        <v>129</v>
      </c>
      <c r="J1137" t="s">
        <v>130</v>
      </c>
      <c r="K1137" t="s">
        <v>131</v>
      </c>
      <c r="L1137" t="s">
        <v>3492</v>
      </c>
      <c r="M1137" t="s">
        <v>3493</v>
      </c>
      <c r="N1137">
        <v>1.0580555549999999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83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87.818611000000004</v>
      </c>
    </row>
    <row r="1138" spans="1:26" x14ac:dyDescent="0.25">
      <c r="A1138">
        <v>2000537</v>
      </c>
      <c r="B1138">
        <v>1</v>
      </c>
      <c r="C1138" t="s">
        <v>77</v>
      </c>
      <c r="D1138" t="s">
        <v>119</v>
      </c>
      <c r="E1138" t="s">
        <v>134</v>
      </c>
      <c r="F1138" t="s">
        <v>3494</v>
      </c>
      <c r="G1138" t="s">
        <v>3495</v>
      </c>
      <c r="H1138" t="s">
        <v>46</v>
      </c>
      <c r="I1138" t="s">
        <v>129</v>
      </c>
      <c r="J1138" t="s">
        <v>130</v>
      </c>
      <c r="K1138" t="s">
        <v>131</v>
      </c>
      <c r="L1138" t="s">
        <v>3496</v>
      </c>
      <c r="M1138" t="s">
        <v>3497</v>
      </c>
      <c r="N1138">
        <v>1.2747222220000001</v>
      </c>
      <c r="O1138">
        <v>0</v>
      </c>
      <c r="P1138">
        <v>8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10.197778</v>
      </c>
      <c r="W1138">
        <v>0</v>
      </c>
      <c r="X1138">
        <v>0</v>
      </c>
      <c r="Y1138">
        <v>0</v>
      </c>
      <c r="Z1138">
        <v>0</v>
      </c>
    </row>
    <row r="1139" spans="1:26" x14ac:dyDescent="0.25">
      <c r="A1139">
        <v>2000540</v>
      </c>
      <c r="B1139">
        <v>1</v>
      </c>
      <c r="C1139" t="s">
        <v>76</v>
      </c>
      <c r="D1139" t="s">
        <v>78</v>
      </c>
      <c r="E1139" t="s">
        <v>134</v>
      </c>
      <c r="F1139" t="s">
        <v>3498</v>
      </c>
      <c r="G1139" t="s">
        <v>136</v>
      </c>
      <c r="H1139" t="s">
        <v>46</v>
      </c>
      <c r="I1139" t="s">
        <v>129</v>
      </c>
      <c r="J1139" t="s">
        <v>130</v>
      </c>
      <c r="K1139" t="s">
        <v>131</v>
      </c>
      <c r="L1139" t="s">
        <v>3499</v>
      </c>
      <c r="M1139" t="s">
        <v>3500</v>
      </c>
      <c r="N1139">
        <v>1.281666666</v>
      </c>
      <c r="O1139">
        <v>0</v>
      </c>
      <c r="P1139">
        <v>1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1.2816669999999999</v>
      </c>
      <c r="W1139">
        <v>0</v>
      </c>
      <c r="X1139">
        <v>0</v>
      </c>
      <c r="Y1139">
        <v>0</v>
      </c>
      <c r="Z1139">
        <v>0</v>
      </c>
    </row>
    <row r="1140" spans="1:26" x14ac:dyDescent="0.25">
      <c r="A1140">
        <v>2000545</v>
      </c>
      <c r="B1140">
        <v>1</v>
      </c>
      <c r="C1140" t="s">
        <v>76</v>
      </c>
      <c r="D1140" t="s">
        <v>106</v>
      </c>
      <c r="E1140" t="s">
        <v>161</v>
      </c>
      <c r="F1140" t="s">
        <v>3501</v>
      </c>
      <c r="G1140" t="s">
        <v>1486</v>
      </c>
      <c r="H1140" t="s">
        <v>47</v>
      </c>
      <c r="I1140" t="s">
        <v>129</v>
      </c>
      <c r="J1140" t="s">
        <v>130</v>
      </c>
      <c r="K1140" t="s">
        <v>131</v>
      </c>
      <c r="L1140" t="s">
        <v>3502</v>
      </c>
      <c r="M1140" t="s">
        <v>3503</v>
      </c>
      <c r="N1140">
        <v>0.66444444400000002</v>
      </c>
      <c r="O1140">
        <v>0</v>
      </c>
      <c r="P1140">
        <v>484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321.59111100000001</v>
      </c>
      <c r="W1140">
        <v>0</v>
      </c>
      <c r="X1140">
        <v>0</v>
      </c>
      <c r="Y1140">
        <v>0</v>
      </c>
      <c r="Z1140">
        <v>0</v>
      </c>
    </row>
    <row r="1141" spans="1:26" x14ac:dyDescent="0.25">
      <c r="A1141">
        <v>2000548</v>
      </c>
      <c r="B1141">
        <v>1</v>
      </c>
      <c r="C1141" t="s">
        <v>76</v>
      </c>
      <c r="D1141" t="s">
        <v>89</v>
      </c>
      <c r="E1141" t="s">
        <v>182</v>
      </c>
      <c r="F1141" t="s">
        <v>3504</v>
      </c>
      <c r="G1141" t="s">
        <v>144</v>
      </c>
      <c r="H1141" t="s">
        <v>46</v>
      </c>
      <c r="I1141" t="s">
        <v>129</v>
      </c>
      <c r="J1141" t="s">
        <v>130</v>
      </c>
      <c r="K1141" t="s">
        <v>131</v>
      </c>
      <c r="L1141" t="s">
        <v>3505</v>
      </c>
      <c r="M1141" t="s">
        <v>3506</v>
      </c>
      <c r="N1141">
        <v>1.2016666659999999</v>
      </c>
      <c r="O1141">
        <v>0</v>
      </c>
      <c r="P1141">
        <v>35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42.058332999999998</v>
      </c>
      <c r="W1141">
        <v>0</v>
      </c>
      <c r="X1141">
        <v>0</v>
      </c>
      <c r="Y1141">
        <v>0</v>
      </c>
      <c r="Z1141">
        <v>0</v>
      </c>
    </row>
    <row r="1142" spans="1:26" x14ac:dyDescent="0.25">
      <c r="A1142">
        <v>2000552</v>
      </c>
      <c r="B1142">
        <v>1</v>
      </c>
      <c r="C1142" t="s">
        <v>76</v>
      </c>
      <c r="D1142" t="s">
        <v>103</v>
      </c>
      <c r="E1142" t="s">
        <v>182</v>
      </c>
      <c r="F1142" t="s">
        <v>3507</v>
      </c>
      <c r="G1142" t="s">
        <v>524</v>
      </c>
      <c r="H1142" t="s">
        <v>46</v>
      </c>
      <c r="I1142" t="s">
        <v>129</v>
      </c>
      <c r="J1142" t="s">
        <v>130</v>
      </c>
      <c r="K1142" t="s">
        <v>131</v>
      </c>
      <c r="L1142" t="s">
        <v>3508</v>
      </c>
      <c r="M1142" t="s">
        <v>3509</v>
      </c>
      <c r="N1142">
        <v>2.3788888880000001</v>
      </c>
      <c r="O1142">
        <v>0</v>
      </c>
      <c r="P1142">
        <v>0</v>
      </c>
      <c r="Q1142">
        <v>0</v>
      </c>
      <c r="R1142">
        <v>95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225.99444399999999</v>
      </c>
      <c r="Y1142">
        <v>0</v>
      </c>
      <c r="Z1142">
        <v>0</v>
      </c>
    </row>
    <row r="1143" spans="1:26" x14ac:dyDescent="0.25">
      <c r="A1143">
        <v>2000553</v>
      </c>
      <c r="B1143">
        <v>1</v>
      </c>
      <c r="C1143" t="s">
        <v>76</v>
      </c>
      <c r="D1143" t="s">
        <v>79</v>
      </c>
      <c r="E1143" t="s">
        <v>134</v>
      </c>
      <c r="F1143" t="s">
        <v>3510</v>
      </c>
      <c r="G1143" t="s">
        <v>140</v>
      </c>
      <c r="H1143" t="s">
        <v>46</v>
      </c>
      <c r="I1143" t="s">
        <v>129</v>
      </c>
      <c r="J1143" t="s">
        <v>130</v>
      </c>
      <c r="K1143" t="s">
        <v>131</v>
      </c>
      <c r="L1143" t="s">
        <v>3511</v>
      </c>
      <c r="M1143" t="s">
        <v>3512</v>
      </c>
      <c r="N1143">
        <v>1.2175</v>
      </c>
      <c r="O1143">
        <v>0</v>
      </c>
      <c r="P1143">
        <v>31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37.7425</v>
      </c>
      <c r="W1143">
        <v>0</v>
      </c>
      <c r="X1143">
        <v>0</v>
      </c>
      <c r="Y1143">
        <v>0</v>
      </c>
      <c r="Z1143">
        <v>0</v>
      </c>
    </row>
    <row r="1144" spans="1:26" x14ac:dyDescent="0.25">
      <c r="A1144">
        <v>2000554</v>
      </c>
      <c r="B1144">
        <v>1</v>
      </c>
      <c r="C1144" t="s">
        <v>76</v>
      </c>
      <c r="D1144" t="s">
        <v>90</v>
      </c>
      <c r="E1144" t="s">
        <v>161</v>
      </c>
      <c r="F1144" t="s">
        <v>796</v>
      </c>
      <c r="G1144" t="s">
        <v>2786</v>
      </c>
      <c r="H1144" t="s">
        <v>47</v>
      </c>
      <c r="I1144" t="s">
        <v>129</v>
      </c>
      <c r="J1144" t="s">
        <v>130</v>
      </c>
      <c r="K1144" t="s">
        <v>131</v>
      </c>
      <c r="L1144" t="s">
        <v>3513</v>
      </c>
      <c r="M1144" t="s">
        <v>3514</v>
      </c>
      <c r="N1144">
        <v>1.875555555</v>
      </c>
      <c r="O1144">
        <v>0</v>
      </c>
      <c r="P1144">
        <v>0</v>
      </c>
      <c r="Q1144">
        <v>0</v>
      </c>
      <c r="R1144">
        <v>0</v>
      </c>
      <c r="S1144">
        <v>9</v>
      </c>
      <c r="T1144">
        <v>912</v>
      </c>
      <c r="U1144">
        <v>0</v>
      </c>
      <c r="V1144">
        <v>0</v>
      </c>
      <c r="W1144">
        <v>0</v>
      </c>
      <c r="X1144">
        <v>0</v>
      </c>
      <c r="Y1144">
        <v>16.88</v>
      </c>
      <c r="Z1144">
        <v>1710.506666</v>
      </c>
    </row>
    <row r="1145" spans="1:26" x14ac:dyDescent="0.25">
      <c r="A1145">
        <v>2000559</v>
      </c>
      <c r="B1145">
        <v>1</v>
      </c>
      <c r="C1145" t="s">
        <v>77</v>
      </c>
      <c r="D1145" t="s">
        <v>123</v>
      </c>
      <c r="E1145" t="s">
        <v>134</v>
      </c>
      <c r="F1145" t="s">
        <v>3515</v>
      </c>
      <c r="G1145" t="s">
        <v>238</v>
      </c>
      <c r="H1145" t="s">
        <v>46</v>
      </c>
      <c r="I1145" t="s">
        <v>129</v>
      </c>
      <c r="J1145" t="s">
        <v>130</v>
      </c>
      <c r="K1145" t="s">
        <v>131</v>
      </c>
      <c r="L1145" t="s">
        <v>3516</v>
      </c>
      <c r="M1145" t="s">
        <v>3517</v>
      </c>
      <c r="N1145">
        <v>2.264444444</v>
      </c>
      <c r="O1145">
        <v>0</v>
      </c>
      <c r="P1145">
        <v>1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2.2644440000000001</v>
      </c>
      <c r="W1145">
        <v>0</v>
      </c>
      <c r="X1145">
        <v>0</v>
      </c>
      <c r="Y1145">
        <v>0</v>
      </c>
      <c r="Z1145">
        <v>0</v>
      </c>
    </row>
    <row r="1146" spans="1:26" x14ac:dyDescent="0.25">
      <c r="A1146">
        <v>2000561</v>
      </c>
      <c r="B1146">
        <v>1</v>
      </c>
      <c r="C1146" t="s">
        <v>76</v>
      </c>
      <c r="D1146" t="s">
        <v>79</v>
      </c>
      <c r="E1146" t="s">
        <v>150</v>
      </c>
      <c r="F1146" t="s">
        <v>3518</v>
      </c>
      <c r="G1146" t="s">
        <v>152</v>
      </c>
      <c r="H1146" t="s">
        <v>153</v>
      </c>
      <c r="I1146" t="s">
        <v>129</v>
      </c>
      <c r="J1146" t="s">
        <v>130</v>
      </c>
      <c r="K1146" t="s">
        <v>131</v>
      </c>
      <c r="L1146" t="s">
        <v>3519</v>
      </c>
      <c r="M1146" t="s">
        <v>3520</v>
      </c>
      <c r="N1146">
        <v>0.34277777700000001</v>
      </c>
      <c r="O1146">
        <v>10</v>
      </c>
      <c r="P1146">
        <v>9920</v>
      </c>
      <c r="Q1146">
        <v>0</v>
      </c>
      <c r="R1146">
        <v>0</v>
      </c>
      <c r="S1146">
        <v>0</v>
      </c>
      <c r="T1146">
        <v>0</v>
      </c>
      <c r="U1146">
        <v>3.427778</v>
      </c>
      <c r="V1146">
        <v>3400.355548</v>
      </c>
      <c r="W1146">
        <v>0</v>
      </c>
      <c r="X1146">
        <v>0</v>
      </c>
      <c r="Y1146">
        <v>0</v>
      </c>
      <c r="Z1146">
        <v>0</v>
      </c>
    </row>
    <row r="1147" spans="1:26" x14ac:dyDescent="0.25">
      <c r="A1147">
        <v>2000564</v>
      </c>
      <c r="B1147">
        <v>1</v>
      </c>
      <c r="C1147" t="s">
        <v>77</v>
      </c>
      <c r="D1147" t="s">
        <v>124</v>
      </c>
      <c r="E1147" t="s">
        <v>134</v>
      </c>
      <c r="F1147" t="s">
        <v>3521</v>
      </c>
      <c r="G1147" t="s">
        <v>136</v>
      </c>
      <c r="H1147" t="s">
        <v>46</v>
      </c>
      <c r="I1147" t="s">
        <v>129</v>
      </c>
      <c r="J1147" t="s">
        <v>130</v>
      </c>
      <c r="K1147" t="s">
        <v>131</v>
      </c>
      <c r="L1147" t="s">
        <v>3522</v>
      </c>
      <c r="M1147" t="s">
        <v>3523</v>
      </c>
      <c r="N1147">
        <v>2.34</v>
      </c>
      <c r="O1147">
        <v>0</v>
      </c>
      <c r="P1147">
        <v>1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2.34</v>
      </c>
      <c r="W1147">
        <v>0</v>
      </c>
      <c r="X1147">
        <v>0</v>
      </c>
      <c r="Y1147">
        <v>0</v>
      </c>
      <c r="Z1147">
        <v>0</v>
      </c>
    </row>
    <row r="1148" spans="1:26" x14ac:dyDescent="0.25">
      <c r="A1148">
        <v>2000567</v>
      </c>
      <c r="B1148">
        <v>1</v>
      </c>
      <c r="C1148" t="s">
        <v>77</v>
      </c>
      <c r="D1148" t="s">
        <v>114</v>
      </c>
      <c r="E1148" t="s">
        <v>171</v>
      </c>
      <c r="F1148" t="s">
        <v>3524</v>
      </c>
      <c r="G1148" t="s">
        <v>163</v>
      </c>
      <c r="H1148" t="s">
        <v>47</v>
      </c>
      <c r="I1148" t="s">
        <v>129</v>
      </c>
      <c r="J1148" t="s">
        <v>130</v>
      </c>
      <c r="K1148" t="s">
        <v>131</v>
      </c>
      <c r="L1148" t="s">
        <v>3525</v>
      </c>
      <c r="M1148" t="s">
        <v>3526</v>
      </c>
      <c r="N1148">
        <v>1.7438888880000001</v>
      </c>
      <c r="O1148">
        <v>3</v>
      </c>
      <c r="P1148">
        <v>1057</v>
      </c>
      <c r="Q1148">
        <v>0</v>
      </c>
      <c r="R1148">
        <v>0</v>
      </c>
      <c r="S1148">
        <v>0</v>
      </c>
      <c r="T1148">
        <v>0</v>
      </c>
      <c r="U1148">
        <v>5.2316669999999998</v>
      </c>
      <c r="V1148">
        <v>1843.290555</v>
      </c>
      <c r="W1148">
        <v>0</v>
      </c>
      <c r="X1148">
        <v>0</v>
      </c>
      <c r="Y1148">
        <v>0</v>
      </c>
      <c r="Z1148">
        <v>0</v>
      </c>
    </row>
    <row r="1149" spans="1:26" x14ac:dyDescent="0.25">
      <c r="A1149">
        <v>2000566</v>
      </c>
      <c r="B1149">
        <v>1</v>
      </c>
      <c r="C1149" t="s">
        <v>76</v>
      </c>
      <c r="D1149" t="s">
        <v>92</v>
      </c>
      <c r="E1149" t="s">
        <v>171</v>
      </c>
      <c r="F1149" t="s">
        <v>3527</v>
      </c>
      <c r="G1149" t="s">
        <v>163</v>
      </c>
      <c r="H1149" t="s">
        <v>47</v>
      </c>
      <c r="I1149" t="s">
        <v>129</v>
      </c>
      <c r="J1149" t="s">
        <v>130</v>
      </c>
      <c r="K1149" t="s">
        <v>131</v>
      </c>
      <c r="L1149" t="s">
        <v>3528</v>
      </c>
      <c r="M1149" t="s">
        <v>3529</v>
      </c>
      <c r="N1149">
        <v>0.14499999999999999</v>
      </c>
      <c r="O1149">
        <v>0</v>
      </c>
      <c r="P1149">
        <v>0</v>
      </c>
      <c r="Q1149">
        <v>31</v>
      </c>
      <c r="R1149">
        <v>4590</v>
      </c>
      <c r="S1149">
        <v>0</v>
      </c>
      <c r="T1149">
        <v>0</v>
      </c>
      <c r="U1149">
        <v>0</v>
      </c>
      <c r="V1149">
        <v>0</v>
      </c>
      <c r="W1149">
        <v>4.4950000000000001</v>
      </c>
      <c r="X1149">
        <v>665.55</v>
      </c>
      <c r="Y1149">
        <v>0</v>
      </c>
      <c r="Z1149">
        <v>0</v>
      </c>
    </row>
    <row r="1150" spans="1:26" x14ac:dyDescent="0.25">
      <c r="A1150">
        <v>2000625</v>
      </c>
      <c r="B1150">
        <v>1</v>
      </c>
      <c r="C1150" t="s">
        <v>76</v>
      </c>
      <c r="D1150" t="s">
        <v>97</v>
      </c>
      <c r="E1150" t="s">
        <v>161</v>
      </c>
      <c r="F1150" t="s">
        <v>3530</v>
      </c>
      <c r="G1150" t="s">
        <v>1410</v>
      </c>
      <c r="H1150" t="s">
        <v>47</v>
      </c>
      <c r="I1150" t="s">
        <v>129</v>
      </c>
      <c r="J1150" t="s">
        <v>130</v>
      </c>
      <c r="K1150" t="s">
        <v>131</v>
      </c>
      <c r="L1150" t="s">
        <v>3531</v>
      </c>
      <c r="M1150" t="s">
        <v>3532</v>
      </c>
      <c r="N1150">
        <v>4.0133333330000003</v>
      </c>
      <c r="O1150">
        <v>1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4.0133330000000003</v>
      </c>
      <c r="V1150">
        <v>0</v>
      </c>
      <c r="W1150">
        <v>0</v>
      </c>
      <c r="X1150">
        <v>0</v>
      </c>
      <c r="Y1150">
        <v>0</v>
      </c>
      <c r="Z1150">
        <v>0</v>
      </c>
    </row>
    <row r="1151" spans="1:26" x14ac:dyDescent="0.25">
      <c r="A1151">
        <v>2000568</v>
      </c>
      <c r="B1151">
        <v>1</v>
      </c>
      <c r="C1151" t="s">
        <v>77</v>
      </c>
      <c r="D1151" t="s">
        <v>114</v>
      </c>
      <c r="E1151" t="s">
        <v>161</v>
      </c>
      <c r="F1151" t="s">
        <v>3533</v>
      </c>
      <c r="G1151" t="s">
        <v>203</v>
      </c>
      <c r="H1151" t="s">
        <v>47</v>
      </c>
      <c r="I1151" t="s">
        <v>129</v>
      </c>
      <c r="J1151" t="s">
        <v>130</v>
      </c>
      <c r="K1151" t="s">
        <v>131</v>
      </c>
      <c r="L1151" t="s">
        <v>3534</v>
      </c>
      <c r="M1151" t="s">
        <v>3535</v>
      </c>
      <c r="N1151">
        <v>1.308611111</v>
      </c>
      <c r="O1151">
        <v>0</v>
      </c>
      <c r="P1151">
        <v>139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181.89694399999999</v>
      </c>
      <c r="W1151">
        <v>0</v>
      </c>
      <c r="X1151">
        <v>0</v>
      </c>
      <c r="Y1151">
        <v>0</v>
      </c>
      <c r="Z1151">
        <v>0</v>
      </c>
    </row>
    <row r="1152" spans="1:26" x14ac:dyDescent="0.25">
      <c r="A1152">
        <v>2000570</v>
      </c>
      <c r="B1152">
        <v>1</v>
      </c>
      <c r="C1152" t="s">
        <v>77</v>
      </c>
      <c r="D1152" t="s">
        <v>119</v>
      </c>
      <c r="E1152" t="s">
        <v>171</v>
      </c>
      <c r="F1152" t="s">
        <v>3536</v>
      </c>
      <c r="G1152" t="s">
        <v>179</v>
      </c>
      <c r="H1152" t="s">
        <v>47</v>
      </c>
      <c r="I1152" t="s">
        <v>129</v>
      </c>
      <c r="J1152" t="s">
        <v>130</v>
      </c>
      <c r="K1152" t="s">
        <v>154</v>
      </c>
      <c r="L1152" t="s">
        <v>3537</v>
      </c>
      <c r="M1152" t="s">
        <v>3538</v>
      </c>
      <c r="N1152">
        <v>0.753611111</v>
      </c>
      <c r="O1152">
        <v>138</v>
      </c>
      <c r="P1152">
        <v>12535</v>
      </c>
      <c r="Q1152">
        <v>0</v>
      </c>
      <c r="R1152">
        <v>0</v>
      </c>
      <c r="S1152">
        <v>0</v>
      </c>
      <c r="T1152">
        <v>0</v>
      </c>
      <c r="U1152">
        <v>103.998333</v>
      </c>
      <c r="V1152">
        <v>9446.5152760000001</v>
      </c>
      <c r="W1152">
        <v>0</v>
      </c>
      <c r="X1152">
        <v>0</v>
      </c>
      <c r="Y1152">
        <v>0</v>
      </c>
      <c r="Z1152">
        <v>0</v>
      </c>
    </row>
    <row r="1153" spans="1:26" x14ac:dyDescent="0.25">
      <c r="A1153">
        <v>2000688</v>
      </c>
      <c r="B1153">
        <v>1</v>
      </c>
      <c r="C1153" t="s">
        <v>76</v>
      </c>
      <c r="D1153" t="s">
        <v>94</v>
      </c>
      <c r="E1153" t="s">
        <v>182</v>
      </c>
      <c r="F1153" t="s">
        <v>3539</v>
      </c>
      <c r="G1153" t="s">
        <v>144</v>
      </c>
      <c r="H1153" t="s">
        <v>46</v>
      </c>
      <c r="I1153" t="s">
        <v>129</v>
      </c>
      <c r="J1153" t="s">
        <v>130</v>
      </c>
      <c r="K1153" t="s">
        <v>131</v>
      </c>
      <c r="L1153" t="s">
        <v>3540</v>
      </c>
      <c r="M1153" t="s">
        <v>3541</v>
      </c>
      <c r="N1153">
        <v>1.3730555550000001</v>
      </c>
      <c r="O1153">
        <v>0</v>
      </c>
      <c r="P1153">
        <v>0</v>
      </c>
      <c r="Q1153">
        <v>0</v>
      </c>
      <c r="R1153">
        <v>12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16.476666999999999</v>
      </c>
      <c r="Y1153">
        <v>0</v>
      </c>
      <c r="Z1153">
        <v>0</v>
      </c>
    </row>
    <row r="1154" spans="1:26" x14ac:dyDescent="0.25">
      <c r="A1154">
        <v>2000646</v>
      </c>
      <c r="B1154">
        <v>1</v>
      </c>
      <c r="C1154" t="s">
        <v>77</v>
      </c>
      <c r="D1154" t="s">
        <v>114</v>
      </c>
      <c r="E1154" t="s">
        <v>161</v>
      </c>
      <c r="F1154" t="s">
        <v>3542</v>
      </c>
      <c r="G1154" t="s">
        <v>341</v>
      </c>
      <c r="H1154" t="s">
        <v>47</v>
      </c>
      <c r="I1154" t="s">
        <v>129</v>
      </c>
      <c r="J1154" t="s">
        <v>130</v>
      </c>
      <c r="K1154" t="s">
        <v>131</v>
      </c>
      <c r="L1154" t="s">
        <v>3543</v>
      </c>
      <c r="M1154" t="s">
        <v>3544</v>
      </c>
      <c r="N1154">
        <v>2.4683333329999999</v>
      </c>
      <c r="O1154">
        <v>1</v>
      </c>
      <c r="P1154">
        <v>306</v>
      </c>
      <c r="Q1154">
        <v>0</v>
      </c>
      <c r="R1154">
        <v>0</v>
      </c>
      <c r="S1154">
        <v>0</v>
      </c>
      <c r="T1154">
        <v>0</v>
      </c>
      <c r="U1154">
        <v>2.4683329999999999</v>
      </c>
      <c r="V1154">
        <v>755.31</v>
      </c>
      <c r="W1154">
        <v>0</v>
      </c>
      <c r="X1154">
        <v>0</v>
      </c>
      <c r="Y1154">
        <v>0</v>
      </c>
      <c r="Z1154">
        <v>0</v>
      </c>
    </row>
    <row r="1155" spans="1:26" x14ac:dyDescent="0.25">
      <c r="A1155">
        <v>2000581</v>
      </c>
      <c r="B1155">
        <v>1</v>
      </c>
      <c r="C1155" t="s">
        <v>77</v>
      </c>
      <c r="D1155" t="s">
        <v>117</v>
      </c>
      <c r="E1155" t="s">
        <v>182</v>
      </c>
      <c r="F1155" t="s">
        <v>3545</v>
      </c>
      <c r="G1155" t="s">
        <v>144</v>
      </c>
      <c r="H1155" t="s">
        <v>46</v>
      </c>
      <c r="I1155" t="s">
        <v>129</v>
      </c>
      <c r="J1155" t="s">
        <v>130</v>
      </c>
      <c r="K1155" t="s">
        <v>131</v>
      </c>
      <c r="L1155" t="s">
        <v>3546</v>
      </c>
      <c r="M1155" t="s">
        <v>3547</v>
      </c>
      <c r="N1155">
        <v>1.369722222</v>
      </c>
      <c r="O1155">
        <v>0</v>
      </c>
      <c r="P1155">
        <v>0</v>
      </c>
      <c r="Q1155">
        <v>0</v>
      </c>
      <c r="R1155">
        <v>10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13.697222</v>
      </c>
      <c r="Y1155">
        <v>0</v>
      </c>
      <c r="Z1155">
        <v>0</v>
      </c>
    </row>
    <row r="1156" spans="1:26" x14ac:dyDescent="0.25">
      <c r="A1156">
        <v>2000576</v>
      </c>
      <c r="B1156">
        <v>1</v>
      </c>
      <c r="C1156" t="s">
        <v>76</v>
      </c>
      <c r="D1156" t="s">
        <v>99</v>
      </c>
      <c r="E1156" t="s">
        <v>171</v>
      </c>
      <c r="F1156" t="s">
        <v>3548</v>
      </c>
      <c r="G1156" t="s">
        <v>163</v>
      </c>
      <c r="H1156" t="s">
        <v>47</v>
      </c>
      <c r="I1156" t="s">
        <v>129</v>
      </c>
      <c r="J1156" t="s">
        <v>130</v>
      </c>
      <c r="K1156" t="s">
        <v>131</v>
      </c>
      <c r="L1156" t="s">
        <v>3549</v>
      </c>
      <c r="M1156" t="s">
        <v>3550</v>
      </c>
      <c r="N1156">
        <v>0.92583333300000004</v>
      </c>
      <c r="O1156">
        <v>18</v>
      </c>
      <c r="P1156">
        <v>1896</v>
      </c>
      <c r="Q1156">
        <v>0</v>
      </c>
      <c r="R1156">
        <v>0</v>
      </c>
      <c r="S1156">
        <v>0</v>
      </c>
      <c r="T1156">
        <v>0</v>
      </c>
      <c r="U1156">
        <v>16.664999999999999</v>
      </c>
      <c r="V1156">
        <v>1755.379999</v>
      </c>
      <c r="W1156">
        <v>0</v>
      </c>
      <c r="X1156">
        <v>0</v>
      </c>
      <c r="Y1156">
        <v>0</v>
      </c>
      <c r="Z1156">
        <v>0</v>
      </c>
    </row>
    <row r="1157" spans="1:26" x14ac:dyDescent="0.25">
      <c r="A1157">
        <v>2000610</v>
      </c>
      <c r="B1157">
        <v>1</v>
      </c>
      <c r="C1157" t="s">
        <v>76</v>
      </c>
      <c r="D1157" t="s">
        <v>92</v>
      </c>
      <c r="E1157" t="s">
        <v>134</v>
      </c>
      <c r="F1157" t="s">
        <v>3551</v>
      </c>
      <c r="G1157" t="s">
        <v>140</v>
      </c>
      <c r="H1157" t="s">
        <v>46</v>
      </c>
      <c r="I1157" t="s">
        <v>129</v>
      </c>
      <c r="J1157" t="s">
        <v>130</v>
      </c>
      <c r="K1157" t="s">
        <v>131</v>
      </c>
      <c r="L1157" t="s">
        <v>3552</v>
      </c>
      <c r="M1157" t="s">
        <v>3553</v>
      </c>
      <c r="N1157">
        <v>5.3927777770000001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1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5.3927779999999998</v>
      </c>
    </row>
    <row r="1158" spans="1:26" x14ac:dyDescent="0.25">
      <c r="A1158">
        <v>2000599</v>
      </c>
      <c r="B1158">
        <v>1</v>
      </c>
      <c r="C1158" t="s">
        <v>76</v>
      </c>
      <c r="D1158" t="s">
        <v>105</v>
      </c>
      <c r="E1158" t="s">
        <v>171</v>
      </c>
      <c r="F1158" t="s">
        <v>3554</v>
      </c>
      <c r="G1158" t="s">
        <v>163</v>
      </c>
      <c r="H1158" t="s">
        <v>47</v>
      </c>
      <c r="I1158" t="s">
        <v>129</v>
      </c>
      <c r="J1158" t="s">
        <v>130</v>
      </c>
      <c r="K1158" t="s">
        <v>131</v>
      </c>
      <c r="L1158" t="s">
        <v>3555</v>
      </c>
      <c r="M1158" t="s">
        <v>3556</v>
      </c>
      <c r="N1158">
        <v>0.206666666</v>
      </c>
      <c r="O1158">
        <v>0</v>
      </c>
      <c r="P1158">
        <v>0</v>
      </c>
      <c r="Q1158">
        <v>6</v>
      </c>
      <c r="R1158">
        <v>198</v>
      </c>
      <c r="S1158">
        <v>0</v>
      </c>
      <c r="T1158">
        <v>32</v>
      </c>
      <c r="U1158">
        <v>0</v>
      </c>
      <c r="V1158">
        <v>0</v>
      </c>
      <c r="W1158">
        <v>1.24</v>
      </c>
      <c r="X1158">
        <v>40.92</v>
      </c>
      <c r="Y1158">
        <v>0</v>
      </c>
      <c r="Z1158">
        <v>6.6133329999999999</v>
      </c>
    </row>
    <row r="1159" spans="1:26" x14ac:dyDescent="0.25">
      <c r="A1159">
        <v>2000634</v>
      </c>
      <c r="B1159">
        <v>1</v>
      </c>
      <c r="C1159" t="s">
        <v>77</v>
      </c>
      <c r="D1159" t="s">
        <v>123</v>
      </c>
      <c r="E1159" t="s">
        <v>166</v>
      </c>
      <c r="F1159" t="s">
        <v>3557</v>
      </c>
      <c r="G1159" t="s">
        <v>657</v>
      </c>
      <c r="H1159" t="s">
        <v>46</v>
      </c>
      <c r="I1159" t="s">
        <v>129</v>
      </c>
      <c r="J1159" t="s">
        <v>130</v>
      </c>
      <c r="K1159" t="s">
        <v>131</v>
      </c>
      <c r="L1159" t="s">
        <v>3558</v>
      </c>
      <c r="M1159" t="s">
        <v>3559</v>
      </c>
      <c r="N1159">
        <v>2.278333333</v>
      </c>
      <c r="O1159">
        <v>0</v>
      </c>
      <c r="P1159">
        <v>104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236.94666699999999</v>
      </c>
      <c r="W1159">
        <v>0</v>
      </c>
      <c r="X1159">
        <v>0</v>
      </c>
      <c r="Y1159">
        <v>0</v>
      </c>
      <c r="Z1159">
        <v>0</v>
      </c>
    </row>
    <row r="1160" spans="1:26" x14ac:dyDescent="0.25">
      <c r="A1160">
        <v>2000653</v>
      </c>
      <c r="B1160">
        <v>1</v>
      </c>
      <c r="C1160" t="s">
        <v>76</v>
      </c>
      <c r="D1160" t="s">
        <v>92</v>
      </c>
      <c r="E1160" t="s">
        <v>126</v>
      </c>
      <c r="F1160" t="s">
        <v>3560</v>
      </c>
      <c r="G1160" t="s">
        <v>503</v>
      </c>
      <c r="H1160" t="s">
        <v>46</v>
      </c>
      <c r="I1160" t="s">
        <v>129</v>
      </c>
      <c r="J1160" t="s">
        <v>130</v>
      </c>
      <c r="K1160" t="s">
        <v>131</v>
      </c>
      <c r="L1160" t="s">
        <v>3561</v>
      </c>
      <c r="M1160" t="s">
        <v>3562</v>
      </c>
      <c r="N1160">
        <v>2.6425000000000001</v>
      </c>
      <c r="O1160">
        <v>0</v>
      </c>
      <c r="P1160">
        <v>0</v>
      </c>
      <c r="Q1160">
        <v>0</v>
      </c>
      <c r="R1160">
        <v>14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36.994999999999997</v>
      </c>
      <c r="Y1160">
        <v>0</v>
      </c>
      <c r="Z1160">
        <v>0</v>
      </c>
    </row>
    <row r="1161" spans="1:26" x14ac:dyDescent="0.25">
      <c r="A1161">
        <v>2000681</v>
      </c>
      <c r="B1161">
        <v>1</v>
      </c>
      <c r="C1161" t="s">
        <v>77</v>
      </c>
      <c r="D1161" t="s">
        <v>119</v>
      </c>
      <c r="E1161" t="s">
        <v>182</v>
      </c>
      <c r="F1161" t="s">
        <v>3563</v>
      </c>
      <c r="G1161" t="s">
        <v>144</v>
      </c>
      <c r="H1161" t="s">
        <v>46</v>
      </c>
      <c r="I1161" t="s">
        <v>129</v>
      </c>
      <c r="J1161" t="s">
        <v>130</v>
      </c>
      <c r="K1161" t="s">
        <v>131</v>
      </c>
      <c r="L1161" t="s">
        <v>3564</v>
      </c>
      <c r="M1161" t="s">
        <v>3565</v>
      </c>
      <c r="N1161">
        <v>1.4966666660000001</v>
      </c>
      <c r="O1161">
        <v>0</v>
      </c>
      <c r="P1161">
        <v>31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46.396667000000001</v>
      </c>
      <c r="W1161">
        <v>0</v>
      </c>
      <c r="X1161">
        <v>0</v>
      </c>
      <c r="Y1161">
        <v>0</v>
      </c>
      <c r="Z1161">
        <v>0</v>
      </c>
    </row>
    <row r="1162" spans="1:26" x14ac:dyDescent="0.25">
      <c r="A1162">
        <v>2000737</v>
      </c>
      <c r="B1162">
        <v>1</v>
      </c>
      <c r="C1162" t="s">
        <v>77</v>
      </c>
      <c r="D1162" t="s">
        <v>110</v>
      </c>
      <c r="E1162" t="s">
        <v>182</v>
      </c>
      <c r="F1162" t="s">
        <v>3566</v>
      </c>
      <c r="G1162" t="s">
        <v>144</v>
      </c>
      <c r="H1162" t="s">
        <v>46</v>
      </c>
      <c r="I1162" t="s">
        <v>129</v>
      </c>
      <c r="J1162" t="s">
        <v>130</v>
      </c>
      <c r="K1162" t="s">
        <v>131</v>
      </c>
      <c r="L1162" t="s">
        <v>3567</v>
      </c>
      <c r="M1162" t="s">
        <v>3568</v>
      </c>
      <c r="N1162">
        <v>0.67749999999999999</v>
      </c>
      <c r="O1162">
        <v>0</v>
      </c>
      <c r="P1162">
        <v>0</v>
      </c>
      <c r="Q1162">
        <v>0</v>
      </c>
      <c r="R1162">
        <v>5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3.3875000000000002</v>
      </c>
      <c r="Y1162">
        <v>0</v>
      </c>
      <c r="Z1162">
        <v>0</v>
      </c>
    </row>
    <row r="1163" spans="1:26" x14ac:dyDescent="0.25">
      <c r="A1163">
        <v>2000745</v>
      </c>
      <c r="B1163">
        <v>1</v>
      </c>
      <c r="C1163" t="s">
        <v>76</v>
      </c>
      <c r="D1163" t="s">
        <v>101</v>
      </c>
      <c r="E1163" t="s">
        <v>161</v>
      </c>
      <c r="F1163" t="s">
        <v>3569</v>
      </c>
      <c r="G1163" t="s">
        <v>341</v>
      </c>
      <c r="H1163" t="s">
        <v>47</v>
      </c>
      <c r="I1163" t="s">
        <v>129</v>
      </c>
      <c r="J1163" t="s">
        <v>130</v>
      </c>
      <c r="K1163" t="s">
        <v>131</v>
      </c>
      <c r="L1163" t="s">
        <v>3570</v>
      </c>
      <c r="M1163" t="s">
        <v>3571</v>
      </c>
      <c r="N1163">
        <v>0.68</v>
      </c>
      <c r="O1163">
        <v>6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4.08</v>
      </c>
      <c r="V1163">
        <v>0</v>
      </c>
      <c r="W1163">
        <v>0</v>
      </c>
      <c r="X1163">
        <v>0</v>
      </c>
      <c r="Y1163">
        <v>0</v>
      </c>
      <c r="Z1163">
        <v>0</v>
      </c>
    </row>
    <row r="1164" spans="1:26" x14ac:dyDescent="0.25">
      <c r="A1164">
        <v>2000756</v>
      </c>
      <c r="B1164">
        <v>1</v>
      </c>
      <c r="C1164" t="s">
        <v>77</v>
      </c>
      <c r="D1164" t="s">
        <v>114</v>
      </c>
      <c r="E1164" t="s">
        <v>161</v>
      </c>
      <c r="F1164" t="s">
        <v>3572</v>
      </c>
      <c r="G1164" t="s">
        <v>736</v>
      </c>
      <c r="H1164" t="s">
        <v>47</v>
      </c>
      <c r="I1164" t="s">
        <v>129</v>
      </c>
      <c r="J1164" t="s">
        <v>130</v>
      </c>
      <c r="K1164" t="s">
        <v>131</v>
      </c>
      <c r="L1164" t="s">
        <v>3573</v>
      </c>
      <c r="M1164" t="s">
        <v>3574</v>
      </c>
      <c r="N1164">
        <v>3.3163888880000001</v>
      </c>
      <c r="O1164">
        <v>0</v>
      </c>
      <c r="P1164">
        <v>22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72.960555999999997</v>
      </c>
      <c r="W1164">
        <v>0</v>
      </c>
      <c r="X1164">
        <v>0</v>
      </c>
      <c r="Y1164">
        <v>0</v>
      </c>
      <c r="Z1164">
        <v>0</v>
      </c>
    </row>
    <row r="1165" spans="1:26" x14ac:dyDescent="0.25">
      <c r="A1165">
        <v>2000807</v>
      </c>
      <c r="B1165">
        <v>1</v>
      </c>
      <c r="C1165" t="s">
        <v>77</v>
      </c>
      <c r="D1165" t="s">
        <v>111</v>
      </c>
      <c r="E1165" t="s">
        <v>182</v>
      </c>
      <c r="F1165" t="s">
        <v>3575</v>
      </c>
      <c r="G1165" t="s">
        <v>524</v>
      </c>
      <c r="H1165" t="s">
        <v>46</v>
      </c>
      <c r="I1165" t="s">
        <v>129</v>
      </c>
      <c r="J1165" t="s">
        <v>130</v>
      </c>
      <c r="K1165" t="s">
        <v>131</v>
      </c>
      <c r="L1165" t="s">
        <v>3576</v>
      </c>
      <c r="M1165" t="s">
        <v>3577</v>
      </c>
      <c r="N1165">
        <v>1.931944444</v>
      </c>
      <c r="O1165">
        <v>0</v>
      </c>
      <c r="P1165">
        <v>0</v>
      </c>
      <c r="Q1165">
        <v>0</v>
      </c>
      <c r="R1165">
        <v>3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5.795833</v>
      </c>
      <c r="Y1165">
        <v>0</v>
      </c>
      <c r="Z1165">
        <v>0</v>
      </c>
    </row>
    <row r="1166" spans="1:26" x14ac:dyDescent="0.25">
      <c r="A1166">
        <v>2000808</v>
      </c>
      <c r="B1166">
        <v>1</v>
      </c>
      <c r="C1166" t="s">
        <v>76</v>
      </c>
      <c r="D1166" t="s">
        <v>90</v>
      </c>
      <c r="E1166" t="s">
        <v>171</v>
      </c>
      <c r="F1166" t="s">
        <v>3578</v>
      </c>
      <c r="G1166" t="s">
        <v>163</v>
      </c>
      <c r="H1166" t="s">
        <v>47</v>
      </c>
      <c r="I1166" t="s">
        <v>129</v>
      </c>
      <c r="J1166" t="s">
        <v>130</v>
      </c>
      <c r="K1166" t="s">
        <v>131</v>
      </c>
      <c r="L1166" t="s">
        <v>3579</v>
      </c>
      <c r="M1166" t="s">
        <v>3580</v>
      </c>
      <c r="N1166">
        <v>1.916388888</v>
      </c>
      <c r="O1166">
        <v>0</v>
      </c>
      <c r="P1166">
        <v>0</v>
      </c>
      <c r="Q1166">
        <v>0</v>
      </c>
      <c r="R1166">
        <v>0</v>
      </c>
      <c r="S1166">
        <v>61</v>
      </c>
      <c r="T1166">
        <v>2046</v>
      </c>
      <c r="U1166">
        <v>0</v>
      </c>
      <c r="V1166">
        <v>0</v>
      </c>
      <c r="W1166">
        <v>0</v>
      </c>
      <c r="X1166">
        <v>0</v>
      </c>
      <c r="Y1166">
        <v>116.899722</v>
      </c>
      <c r="Z1166">
        <v>3920.9316650000001</v>
      </c>
    </row>
    <row r="1167" spans="1:26" x14ac:dyDescent="0.25">
      <c r="A1167">
        <v>2000816</v>
      </c>
      <c r="B1167">
        <v>1</v>
      </c>
      <c r="C1167" t="s">
        <v>77</v>
      </c>
      <c r="D1167" t="s">
        <v>108</v>
      </c>
      <c r="E1167" t="s">
        <v>161</v>
      </c>
      <c r="F1167" t="s">
        <v>3581</v>
      </c>
      <c r="G1167" t="s">
        <v>341</v>
      </c>
      <c r="H1167" t="s">
        <v>47</v>
      </c>
      <c r="I1167" t="s">
        <v>129</v>
      </c>
      <c r="J1167" t="s">
        <v>130</v>
      </c>
      <c r="K1167" t="s">
        <v>131</v>
      </c>
      <c r="L1167" t="s">
        <v>3582</v>
      </c>
      <c r="M1167" t="s">
        <v>3583</v>
      </c>
      <c r="N1167">
        <v>3.3930555550000001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78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264.65833300000003</v>
      </c>
    </row>
    <row r="1168" spans="1:26" x14ac:dyDescent="0.25">
      <c r="A1168">
        <v>2000810</v>
      </c>
      <c r="B1168">
        <v>1</v>
      </c>
      <c r="C1168" t="s">
        <v>76</v>
      </c>
      <c r="D1168" t="s">
        <v>80</v>
      </c>
      <c r="E1168" t="s">
        <v>134</v>
      </c>
      <c r="F1168" t="s">
        <v>3584</v>
      </c>
      <c r="G1168" t="s">
        <v>136</v>
      </c>
      <c r="H1168" t="s">
        <v>46</v>
      </c>
      <c r="I1168" t="s">
        <v>129</v>
      </c>
      <c r="J1168" t="s">
        <v>130</v>
      </c>
      <c r="K1168" t="s">
        <v>131</v>
      </c>
      <c r="L1168" t="s">
        <v>3585</v>
      </c>
      <c r="M1168" t="s">
        <v>3586</v>
      </c>
      <c r="N1168">
        <v>2.0191666659999998</v>
      </c>
      <c r="O1168">
        <v>0</v>
      </c>
      <c r="P1168">
        <v>1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2.0191669999999999</v>
      </c>
      <c r="W1168">
        <v>0</v>
      </c>
      <c r="X1168">
        <v>0</v>
      </c>
      <c r="Y1168">
        <v>0</v>
      </c>
      <c r="Z1168">
        <v>0</v>
      </c>
    </row>
    <row r="1169" spans="1:26" x14ac:dyDescent="0.25">
      <c r="A1169">
        <v>2000811</v>
      </c>
      <c r="B1169">
        <v>1</v>
      </c>
      <c r="C1169" t="s">
        <v>77</v>
      </c>
      <c r="D1169" t="s">
        <v>114</v>
      </c>
      <c r="E1169" t="s">
        <v>186</v>
      </c>
      <c r="F1169" t="s">
        <v>839</v>
      </c>
      <c r="G1169" t="s">
        <v>163</v>
      </c>
      <c r="H1169" t="s">
        <v>47</v>
      </c>
      <c r="I1169" t="s">
        <v>257</v>
      </c>
      <c r="J1169" t="s">
        <v>130</v>
      </c>
      <c r="K1169" t="s">
        <v>131</v>
      </c>
      <c r="L1169" t="s">
        <v>3587</v>
      </c>
      <c r="M1169" t="s">
        <v>3588</v>
      </c>
      <c r="N1169">
        <v>3.8888888000000003E-2</v>
      </c>
      <c r="O1169">
        <v>0</v>
      </c>
      <c r="P1169">
        <v>0</v>
      </c>
      <c r="Q1169">
        <v>0</v>
      </c>
      <c r="R1169">
        <v>0</v>
      </c>
      <c r="S1169">
        <v>2</v>
      </c>
      <c r="T1169">
        <v>914</v>
      </c>
      <c r="U1169">
        <v>0</v>
      </c>
      <c r="V1169">
        <v>0</v>
      </c>
      <c r="W1169">
        <v>0</v>
      </c>
      <c r="X1169">
        <v>0</v>
      </c>
      <c r="Y1169">
        <v>7.7778E-2</v>
      </c>
      <c r="Z1169">
        <v>35.544443999999999</v>
      </c>
    </row>
    <row r="1170" spans="1:26" x14ac:dyDescent="0.25">
      <c r="A1170">
        <v>2000860</v>
      </c>
      <c r="B1170">
        <v>1</v>
      </c>
      <c r="C1170" t="s">
        <v>76</v>
      </c>
      <c r="D1170" t="s">
        <v>92</v>
      </c>
      <c r="E1170" t="s">
        <v>171</v>
      </c>
      <c r="F1170" t="s">
        <v>3589</v>
      </c>
      <c r="G1170" t="s">
        <v>163</v>
      </c>
      <c r="H1170" t="s">
        <v>47</v>
      </c>
      <c r="I1170" t="s">
        <v>129</v>
      </c>
      <c r="J1170" t="s">
        <v>130</v>
      </c>
      <c r="K1170" t="s">
        <v>131</v>
      </c>
      <c r="L1170" t="s">
        <v>3590</v>
      </c>
      <c r="M1170" t="s">
        <v>3591</v>
      </c>
      <c r="N1170">
        <v>1.6074999999999999</v>
      </c>
      <c r="O1170">
        <v>0</v>
      </c>
      <c r="P1170">
        <v>0</v>
      </c>
      <c r="Q1170">
        <v>11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17.682500000000001</v>
      </c>
      <c r="X1170">
        <v>0</v>
      </c>
      <c r="Y1170">
        <v>0</v>
      </c>
      <c r="Z1170">
        <v>0</v>
      </c>
    </row>
    <row r="1171" spans="1:26" x14ac:dyDescent="0.25">
      <c r="A1171">
        <v>2000813</v>
      </c>
      <c r="B1171">
        <v>1</v>
      </c>
      <c r="C1171" t="s">
        <v>76</v>
      </c>
      <c r="D1171" t="s">
        <v>93</v>
      </c>
      <c r="E1171" t="s">
        <v>134</v>
      </c>
      <c r="F1171" t="s">
        <v>3592</v>
      </c>
      <c r="G1171" t="s">
        <v>238</v>
      </c>
      <c r="H1171" t="s">
        <v>46</v>
      </c>
      <c r="I1171" t="s">
        <v>129</v>
      </c>
      <c r="J1171" t="s">
        <v>130</v>
      </c>
      <c r="K1171" t="s">
        <v>131</v>
      </c>
      <c r="L1171" t="s">
        <v>3593</v>
      </c>
      <c r="M1171" t="s">
        <v>3594</v>
      </c>
      <c r="N1171">
        <v>1.529722222</v>
      </c>
      <c r="O1171">
        <v>0</v>
      </c>
      <c r="P1171">
        <v>1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1.529722</v>
      </c>
      <c r="W1171">
        <v>0</v>
      </c>
      <c r="X1171">
        <v>0</v>
      </c>
      <c r="Y1171">
        <v>0</v>
      </c>
      <c r="Z1171">
        <v>0</v>
      </c>
    </row>
    <row r="1172" spans="1:26" x14ac:dyDescent="0.25">
      <c r="A1172">
        <v>2000814</v>
      </c>
      <c r="B1172">
        <v>1</v>
      </c>
      <c r="C1172" t="s">
        <v>77</v>
      </c>
      <c r="D1172" t="s">
        <v>118</v>
      </c>
      <c r="E1172" t="s">
        <v>161</v>
      </c>
      <c r="F1172" t="s">
        <v>3595</v>
      </c>
      <c r="G1172" t="s">
        <v>341</v>
      </c>
      <c r="H1172" t="s">
        <v>47</v>
      </c>
      <c r="I1172" t="s">
        <v>129</v>
      </c>
      <c r="J1172" t="s">
        <v>130</v>
      </c>
      <c r="K1172" t="s">
        <v>131</v>
      </c>
      <c r="L1172" t="s">
        <v>3596</v>
      </c>
      <c r="M1172" t="s">
        <v>3597</v>
      </c>
      <c r="N1172">
        <v>1.7383333329999999</v>
      </c>
      <c r="O1172">
        <v>0</v>
      </c>
      <c r="P1172">
        <v>13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22.598333</v>
      </c>
      <c r="W1172">
        <v>0</v>
      </c>
      <c r="X1172">
        <v>0</v>
      </c>
      <c r="Y1172">
        <v>0</v>
      </c>
      <c r="Z1172">
        <v>0</v>
      </c>
    </row>
    <row r="1173" spans="1:26" x14ac:dyDescent="0.25">
      <c r="A1173">
        <v>2000818</v>
      </c>
      <c r="B1173">
        <v>1</v>
      </c>
      <c r="C1173" t="s">
        <v>77</v>
      </c>
      <c r="D1173" t="s">
        <v>114</v>
      </c>
      <c r="E1173" t="s">
        <v>134</v>
      </c>
      <c r="F1173" t="s">
        <v>3598</v>
      </c>
      <c r="G1173" t="s">
        <v>136</v>
      </c>
      <c r="H1173" t="s">
        <v>46</v>
      </c>
      <c r="I1173" t="s">
        <v>129</v>
      </c>
      <c r="J1173" t="s">
        <v>130</v>
      </c>
      <c r="K1173" t="s">
        <v>131</v>
      </c>
      <c r="L1173" t="s">
        <v>3599</v>
      </c>
      <c r="M1173" t="s">
        <v>3600</v>
      </c>
      <c r="N1173">
        <v>5.1691666659999997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1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5.1691669999999998</v>
      </c>
    </row>
    <row r="1174" spans="1:26" x14ac:dyDescent="0.25">
      <c r="A1174">
        <v>2000820</v>
      </c>
      <c r="B1174">
        <v>1</v>
      </c>
      <c r="C1174" t="s">
        <v>76</v>
      </c>
      <c r="D1174" t="s">
        <v>98</v>
      </c>
      <c r="E1174" t="s">
        <v>182</v>
      </c>
      <c r="F1174" t="s">
        <v>3601</v>
      </c>
      <c r="G1174" t="s">
        <v>144</v>
      </c>
      <c r="H1174" t="s">
        <v>46</v>
      </c>
      <c r="I1174" t="s">
        <v>129</v>
      </c>
      <c r="J1174" t="s">
        <v>130</v>
      </c>
      <c r="K1174" t="s">
        <v>131</v>
      </c>
      <c r="L1174" t="s">
        <v>3602</v>
      </c>
      <c r="M1174" t="s">
        <v>3603</v>
      </c>
      <c r="N1174">
        <v>1.3916666660000001</v>
      </c>
      <c r="O1174">
        <v>0</v>
      </c>
      <c r="P1174">
        <v>0</v>
      </c>
      <c r="Q1174">
        <v>0</v>
      </c>
      <c r="R1174">
        <v>83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115.50833299999999</v>
      </c>
      <c r="Y1174">
        <v>0</v>
      </c>
      <c r="Z1174">
        <v>0</v>
      </c>
    </row>
    <row r="1175" spans="1:26" x14ac:dyDescent="0.25">
      <c r="A1175">
        <v>2000819</v>
      </c>
      <c r="B1175">
        <v>1</v>
      </c>
      <c r="C1175" t="s">
        <v>77</v>
      </c>
      <c r="D1175" t="s">
        <v>118</v>
      </c>
      <c r="E1175" t="s">
        <v>171</v>
      </c>
      <c r="F1175" t="s">
        <v>3604</v>
      </c>
      <c r="G1175" t="s">
        <v>152</v>
      </c>
      <c r="H1175" t="s">
        <v>47</v>
      </c>
      <c r="I1175" t="s">
        <v>129</v>
      </c>
      <c r="J1175" t="s">
        <v>130</v>
      </c>
      <c r="K1175" t="s">
        <v>154</v>
      </c>
      <c r="L1175" t="s">
        <v>3605</v>
      </c>
      <c r="M1175" t="s">
        <v>3606</v>
      </c>
      <c r="N1175">
        <v>8.2948055000000007E-2</v>
      </c>
      <c r="O1175">
        <v>113</v>
      </c>
      <c r="P1175">
        <v>3449</v>
      </c>
      <c r="Q1175">
        <v>0</v>
      </c>
      <c r="R1175">
        <v>0</v>
      </c>
      <c r="S1175">
        <v>0</v>
      </c>
      <c r="T1175">
        <v>125</v>
      </c>
      <c r="U1175">
        <v>9.3731299999999997</v>
      </c>
      <c r="V1175">
        <v>286.08784200000002</v>
      </c>
      <c r="W1175">
        <v>0</v>
      </c>
      <c r="X1175">
        <v>0</v>
      </c>
      <c r="Y1175">
        <v>0</v>
      </c>
      <c r="Z1175">
        <v>10.368506999999999</v>
      </c>
    </row>
    <row r="1176" spans="1:26" x14ac:dyDescent="0.25">
      <c r="A1176">
        <v>2000823</v>
      </c>
      <c r="B1176">
        <v>1</v>
      </c>
      <c r="C1176" t="s">
        <v>76</v>
      </c>
      <c r="D1176" t="s">
        <v>98</v>
      </c>
      <c r="E1176" t="s">
        <v>134</v>
      </c>
      <c r="F1176" t="s">
        <v>3607</v>
      </c>
      <c r="G1176" t="s">
        <v>136</v>
      </c>
      <c r="H1176" t="s">
        <v>46</v>
      </c>
      <c r="I1176" t="s">
        <v>129</v>
      </c>
      <c r="J1176" t="s">
        <v>130</v>
      </c>
      <c r="K1176" t="s">
        <v>131</v>
      </c>
      <c r="L1176" t="s">
        <v>3608</v>
      </c>
      <c r="M1176" t="s">
        <v>3609</v>
      </c>
      <c r="N1176">
        <v>1.561111111</v>
      </c>
      <c r="O1176">
        <v>0</v>
      </c>
      <c r="P1176">
        <v>0</v>
      </c>
      <c r="Q1176">
        <v>0</v>
      </c>
      <c r="R1176">
        <v>0</v>
      </c>
      <c r="S1176">
        <v>0</v>
      </c>
      <c r="T1176">
        <v>2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3.1222219999999998</v>
      </c>
    </row>
    <row r="1177" spans="1:26" x14ac:dyDescent="0.25">
      <c r="A1177">
        <v>2000829</v>
      </c>
      <c r="B1177">
        <v>1</v>
      </c>
      <c r="C1177" t="s">
        <v>77</v>
      </c>
      <c r="D1177" t="s">
        <v>123</v>
      </c>
      <c r="E1177" t="s">
        <v>186</v>
      </c>
      <c r="F1177" t="s">
        <v>1099</v>
      </c>
      <c r="G1177" t="s">
        <v>163</v>
      </c>
      <c r="H1177" t="s">
        <v>47</v>
      </c>
      <c r="I1177" t="s">
        <v>129</v>
      </c>
      <c r="J1177" t="s">
        <v>130</v>
      </c>
      <c r="K1177" t="s">
        <v>131</v>
      </c>
      <c r="L1177" t="s">
        <v>3610</v>
      </c>
      <c r="M1177" t="s">
        <v>3611</v>
      </c>
      <c r="N1177">
        <v>2.2494444439999999</v>
      </c>
      <c r="O1177">
        <v>82</v>
      </c>
      <c r="P1177">
        <v>131</v>
      </c>
      <c r="Q1177">
        <v>0</v>
      </c>
      <c r="R1177">
        <v>0</v>
      </c>
      <c r="S1177">
        <v>0</v>
      </c>
      <c r="T1177">
        <v>0</v>
      </c>
      <c r="U1177">
        <v>184.454444</v>
      </c>
      <c r="V1177">
        <v>294.67722199999997</v>
      </c>
      <c r="W1177">
        <v>0</v>
      </c>
      <c r="X1177">
        <v>0</v>
      </c>
      <c r="Y1177">
        <v>0</v>
      </c>
      <c r="Z1177">
        <v>0</v>
      </c>
    </row>
    <row r="1178" spans="1:26" x14ac:dyDescent="0.25">
      <c r="A1178">
        <v>2000825</v>
      </c>
      <c r="B1178">
        <v>1</v>
      </c>
      <c r="C1178" t="s">
        <v>76</v>
      </c>
      <c r="D1178" t="s">
        <v>91</v>
      </c>
      <c r="E1178" t="s">
        <v>182</v>
      </c>
      <c r="F1178" t="s">
        <v>1756</v>
      </c>
      <c r="G1178" t="s">
        <v>168</v>
      </c>
      <c r="H1178" t="s">
        <v>46</v>
      </c>
      <c r="I1178" t="s">
        <v>129</v>
      </c>
      <c r="J1178" t="s">
        <v>130</v>
      </c>
      <c r="K1178" t="s">
        <v>154</v>
      </c>
      <c r="L1178" t="s">
        <v>3612</v>
      </c>
      <c r="M1178" t="s">
        <v>3613</v>
      </c>
      <c r="N1178">
        <v>7.860859166</v>
      </c>
      <c r="O1178">
        <v>0</v>
      </c>
      <c r="P1178">
        <v>235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1847.3019039999999</v>
      </c>
      <c r="W1178">
        <v>0</v>
      </c>
      <c r="X1178">
        <v>0</v>
      </c>
      <c r="Y1178">
        <v>0</v>
      </c>
      <c r="Z1178">
        <v>0</v>
      </c>
    </row>
    <row r="1179" spans="1:26" x14ac:dyDescent="0.25">
      <c r="A1179">
        <v>2000828</v>
      </c>
      <c r="B1179">
        <v>1</v>
      </c>
      <c r="C1179" t="s">
        <v>76</v>
      </c>
      <c r="D1179" t="s">
        <v>89</v>
      </c>
      <c r="E1179" t="s">
        <v>182</v>
      </c>
      <c r="F1179" t="s">
        <v>3614</v>
      </c>
      <c r="G1179" t="s">
        <v>168</v>
      </c>
      <c r="H1179" t="s">
        <v>46</v>
      </c>
      <c r="I1179" t="s">
        <v>129</v>
      </c>
      <c r="J1179" t="s">
        <v>130</v>
      </c>
      <c r="K1179" t="s">
        <v>154</v>
      </c>
      <c r="L1179" t="s">
        <v>3615</v>
      </c>
      <c r="M1179" t="s">
        <v>3616</v>
      </c>
      <c r="N1179">
        <v>5.1034694439999999</v>
      </c>
      <c r="O1179">
        <v>0</v>
      </c>
      <c r="P1179">
        <v>2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10.206939</v>
      </c>
      <c r="W1179">
        <v>0</v>
      </c>
      <c r="X1179">
        <v>0</v>
      </c>
      <c r="Y1179">
        <v>0</v>
      </c>
      <c r="Z1179">
        <v>0</v>
      </c>
    </row>
    <row r="1180" spans="1:26" x14ac:dyDescent="0.25">
      <c r="A1180">
        <v>2000830</v>
      </c>
      <c r="B1180">
        <v>1</v>
      </c>
      <c r="C1180" t="s">
        <v>76</v>
      </c>
      <c r="D1180" t="s">
        <v>94</v>
      </c>
      <c r="E1180" t="s">
        <v>182</v>
      </c>
      <c r="F1180" t="s">
        <v>3617</v>
      </c>
      <c r="G1180" t="s">
        <v>168</v>
      </c>
      <c r="H1180" t="s">
        <v>46</v>
      </c>
      <c r="I1180" t="s">
        <v>129</v>
      </c>
      <c r="J1180" t="s">
        <v>130</v>
      </c>
      <c r="K1180" t="s">
        <v>154</v>
      </c>
      <c r="L1180" t="s">
        <v>3618</v>
      </c>
      <c r="M1180" t="s">
        <v>3619</v>
      </c>
      <c r="N1180">
        <v>9.7327777770000008</v>
      </c>
      <c r="O1180">
        <v>0</v>
      </c>
      <c r="P1180">
        <v>58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564.50111100000004</v>
      </c>
      <c r="W1180">
        <v>0</v>
      </c>
      <c r="X1180">
        <v>0</v>
      </c>
      <c r="Y1180">
        <v>0</v>
      </c>
      <c r="Z1180">
        <v>0</v>
      </c>
    </row>
    <row r="1181" spans="1:26" x14ac:dyDescent="0.25">
      <c r="A1181">
        <v>2000831</v>
      </c>
      <c r="B1181">
        <v>1</v>
      </c>
      <c r="C1181" t="s">
        <v>77</v>
      </c>
      <c r="D1181" t="s">
        <v>108</v>
      </c>
      <c r="E1181" t="s">
        <v>182</v>
      </c>
      <c r="F1181" t="s">
        <v>3620</v>
      </c>
      <c r="G1181" t="s">
        <v>168</v>
      </c>
      <c r="H1181" t="s">
        <v>46</v>
      </c>
      <c r="I1181" t="s">
        <v>129</v>
      </c>
      <c r="J1181" t="s">
        <v>130</v>
      </c>
      <c r="K1181" t="s">
        <v>154</v>
      </c>
      <c r="L1181" t="s">
        <v>3621</v>
      </c>
      <c r="M1181" t="s">
        <v>3622</v>
      </c>
      <c r="N1181">
        <v>8.3319694440000003</v>
      </c>
      <c r="O1181">
        <v>0</v>
      </c>
      <c r="P1181">
        <v>225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1874.693125</v>
      </c>
      <c r="W1181">
        <v>0</v>
      </c>
      <c r="X1181">
        <v>0</v>
      </c>
      <c r="Y1181">
        <v>0</v>
      </c>
      <c r="Z1181">
        <v>0</v>
      </c>
    </row>
    <row r="1182" spans="1:26" x14ac:dyDescent="0.25">
      <c r="A1182">
        <v>2000834</v>
      </c>
      <c r="B1182">
        <v>1</v>
      </c>
      <c r="C1182" t="s">
        <v>76</v>
      </c>
      <c r="D1182" t="s">
        <v>93</v>
      </c>
      <c r="E1182" t="s">
        <v>166</v>
      </c>
      <c r="F1182" t="s">
        <v>3623</v>
      </c>
      <c r="G1182" t="s">
        <v>168</v>
      </c>
      <c r="H1182" t="s">
        <v>46</v>
      </c>
      <c r="I1182" t="s">
        <v>129</v>
      </c>
      <c r="J1182" t="s">
        <v>130</v>
      </c>
      <c r="K1182" t="s">
        <v>154</v>
      </c>
      <c r="L1182" t="s">
        <v>3624</v>
      </c>
      <c r="M1182" t="s">
        <v>3625</v>
      </c>
      <c r="N1182">
        <v>2.6722222219999998</v>
      </c>
      <c r="O1182">
        <v>0</v>
      </c>
      <c r="P1182">
        <v>108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288.60000000000002</v>
      </c>
      <c r="W1182">
        <v>0</v>
      </c>
      <c r="X1182">
        <v>0</v>
      </c>
      <c r="Y1182">
        <v>0</v>
      </c>
      <c r="Z1182">
        <v>0</v>
      </c>
    </row>
    <row r="1183" spans="1:26" x14ac:dyDescent="0.25">
      <c r="A1183">
        <v>2000835</v>
      </c>
      <c r="B1183">
        <v>1</v>
      </c>
      <c r="C1183" t="s">
        <v>77</v>
      </c>
      <c r="D1183" t="s">
        <v>118</v>
      </c>
      <c r="E1183" t="s">
        <v>186</v>
      </c>
      <c r="F1183" t="s">
        <v>3626</v>
      </c>
      <c r="G1183" t="s">
        <v>168</v>
      </c>
      <c r="H1183" t="s">
        <v>47</v>
      </c>
      <c r="I1183" t="s">
        <v>129</v>
      </c>
      <c r="J1183" t="s">
        <v>130</v>
      </c>
      <c r="K1183" t="s">
        <v>154</v>
      </c>
      <c r="L1183" t="s">
        <v>3627</v>
      </c>
      <c r="M1183" t="s">
        <v>3628</v>
      </c>
      <c r="N1183">
        <v>6.8955786110000004</v>
      </c>
      <c r="O1183">
        <v>18</v>
      </c>
      <c r="P1183">
        <v>289</v>
      </c>
      <c r="Q1183">
        <v>0</v>
      </c>
      <c r="R1183">
        <v>0</v>
      </c>
      <c r="S1183">
        <v>0</v>
      </c>
      <c r="T1183">
        <v>125</v>
      </c>
      <c r="U1183">
        <v>124.12041499999999</v>
      </c>
      <c r="V1183">
        <v>1992.8222189999999</v>
      </c>
      <c r="W1183">
        <v>0</v>
      </c>
      <c r="X1183">
        <v>0</v>
      </c>
      <c r="Y1183">
        <v>0</v>
      </c>
      <c r="Z1183">
        <v>861.94732599999998</v>
      </c>
    </row>
    <row r="1184" spans="1:26" x14ac:dyDescent="0.25">
      <c r="A1184">
        <v>2000838</v>
      </c>
      <c r="B1184">
        <v>1</v>
      </c>
      <c r="C1184" t="s">
        <v>76</v>
      </c>
      <c r="D1184" t="s">
        <v>91</v>
      </c>
      <c r="E1184" t="s">
        <v>171</v>
      </c>
      <c r="F1184" t="s">
        <v>3629</v>
      </c>
      <c r="G1184" t="s">
        <v>1630</v>
      </c>
      <c r="H1184" t="s">
        <v>47</v>
      </c>
      <c r="I1184" t="s">
        <v>129</v>
      </c>
      <c r="J1184" t="s">
        <v>130</v>
      </c>
      <c r="K1184" t="s">
        <v>154</v>
      </c>
      <c r="L1184" t="s">
        <v>3630</v>
      </c>
      <c r="M1184" t="s">
        <v>3631</v>
      </c>
      <c r="N1184">
        <v>0.78837222200000001</v>
      </c>
      <c r="O1184">
        <v>14</v>
      </c>
      <c r="P1184">
        <v>51</v>
      </c>
      <c r="Q1184">
        <v>0</v>
      </c>
      <c r="R1184">
        <v>0</v>
      </c>
      <c r="S1184">
        <v>0</v>
      </c>
      <c r="T1184">
        <v>0</v>
      </c>
      <c r="U1184">
        <v>11.037210999999999</v>
      </c>
      <c r="V1184">
        <v>40.206983000000001</v>
      </c>
      <c r="W1184">
        <v>0</v>
      </c>
      <c r="X1184">
        <v>0</v>
      </c>
      <c r="Y1184">
        <v>0</v>
      </c>
      <c r="Z1184">
        <v>0</v>
      </c>
    </row>
    <row r="1185" spans="1:26" x14ac:dyDescent="0.25">
      <c r="A1185">
        <v>2000847</v>
      </c>
      <c r="B1185">
        <v>1</v>
      </c>
      <c r="C1185" t="s">
        <v>76</v>
      </c>
      <c r="D1185" t="s">
        <v>89</v>
      </c>
      <c r="E1185" t="s">
        <v>150</v>
      </c>
      <c r="F1185" t="s">
        <v>3632</v>
      </c>
      <c r="G1185" t="s">
        <v>2185</v>
      </c>
      <c r="H1185" t="s">
        <v>47</v>
      </c>
      <c r="I1185" t="s">
        <v>129</v>
      </c>
      <c r="J1185" t="s">
        <v>130</v>
      </c>
      <c r="K1185" t="s">
        <v>131</v>
      </c>
      <c r="L1185" t="s">
        <v>3633</v>
      </c>
      <c r="M1185" t="s">
        <v>3634</v>
      </c>
      <c r="N1185">
        <v>1.1816666659999999</v>
      </c>
      <c r="O1185">
        <v>21</v>
      </c>
      <c r="P1185">
        <v>39</v>
      </c>
      <c r="Q1185">
        <v>0</v>
      </c>
      <c r="R1185">
        <v>0</v>
      </c>
      <c r="S1185">
        <v>0</v>
      </c>
      <c r="T1185">
        <v>0</v>
      </c>
      <c r="U1185">
        <v>24.815000000000001</v>
      </c>
      <c r="V1185">
        <v>46.085000000000001</v>
      </c>
      <c r="W1185">
        <v>0</v>
      </c>
      <c r="X1185">
        <v>0</v>
      </c>
      <c r="Y1185">
        <v>0</v>
      </c>
      <c r="Z1185">
        <v>0</v>
      </c>
    </row>
    <row r="1186" spans="1:26" x14ac:dyDescent="0.25">
      <c r="A1186">
        <v>2000845</v>
      </c>
      <c r="B1186">
        <v>1</v>
      </c>
      <c r="C1186" t="s">
        <v>76</v>
      </c>
      <c r="D1186" t="s">
        <v>84</v>
      </c>
      <c r="E1186" t="s">
        <v>126</v>
      </c>
      <c r="F1186" t="s">
        <v>3635</v>
      </c>
      <c r="G1186" t="s">
        <v>144</v>
      </c>
      <c r="H1186" t="s">
        <v>46</v>
      </c>
      <c r="I1186" t="s">
        <v>129</v>
      </c>
      <c r="J1186" t="s">
        <v>130</v>
      </c>
      <c r="K1186" t="s">
        <v>131</v>
      </c>
      <c r="L1186" t="s">
        <v>3636</v>
      </c>
      <c r="M1186" t="s">
        <v>3637</v>
      </c>
      <c r="N1186">
        <v>1.929166666</v>
      </c>
      <c r="O1186">
        <v>0</v>
      </c>
      <c r="P1186">
        <v>130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250.79166699999999</v>
      </c>
      <c r="W1186">
        <v>0</v>
      </c>
      <c r="X1186">
        <v>0</v>
      </c>
      <c r="Y1186">
        <v>0</v>
      </c>
      <c r="Z1186">
        <v>0</v>
      </c>
    </row>
    <row r="1187" spans="1:26" x14ac:dyDescent="0.25">
      <c r="A1187">
        <v>2000840</v>
      </c>
      <c r="B1187">
        <v>1</v>
      </c>
      <c r="C1187" t="s">
        <v>76</v>
      </c>
      <c r="D1187" t="s">
        <v>96</v>
      </c>
      <c r="E1187" t="s">
        <v>171</v>
      </c>
      <c r="F1187" t="s">
        <v>1726</v>
      </c>
      <c r="G1187" t="s">
        <v>168</v>
      </c>
      <c r="H1187" t="s">
        <v>47</v>
      </c>
      <c r="I1187" t="s">
        <v>129</v>
      </c>
      <c r="J1187" t="s">
        <v>130</v>
      </c>
      <c r="K1187" t="s">
        <v>154</v>
      </c>
      <c r="L1187" t="s">
        <v>3638</v>
      </c>
      <c r="M1187" t="s">
        <v>3639</v>
      </c>
      <c r="N1187">
        <v>8.6839766659999995</v>
      </c>
      <c r="O1187">
        <v>17</v>
      </c>
      <c r="P1187">
        <v>1609</v>
      </c>
      <c r="Q1187">
        <v>0</v>
      </c>
      <c r="R1187">
        <v>0</v>
      </c>
      <c r="S1187">
        <v>0</v>
      </c>
      <c r="T1187">
        <v>0</v>
      </c>
      <c r="U1187">
        <v>147.62760299999999</v>
      </c>
      <c r="V1187">
        <v>13972.518456</v>
      </c>
      <c r="W1187">
        <v>0</v>
      </c>
      <c r="X1187">
        <v>0</v>
      </c>
      <c r="Y1187">
        <v>0</v>
      </c>
      <c r="Z1187">
        <v>0</v>
      </c>
    </row>
    <row r="1188" spans="1:26" x14ac:dyDescent="0.25">
      <c r="A1188">
        <v>2000846</v>
      </c>
      <c r="B1188">
        <v>1</v>
      </c>
      <c r="C1188" t="s">
        <v>76</v>
      </c>
      <c r="D1188" t="s">
        <v>83</v>
      </c>
      <c r="E1188" t="s">
        <v>182</v>
      </c>
      <c r="F1188" t="s">
        <v>3640</v>
      </c>
      <c r="G1188" t="s">
        <v>904</v>
      </c>
      <c r="H1188" t="s">
        <v>46</v>
      </c>
      <c r="I1188" t="s">
        <v>129</v>
      </c>
      <c r="J1188" t="s">
        <v>130</v>
      </c>
      <c r="K1188" t="s">
        <v>131</v>
      </c>
      <c r="L1188" t="s">
        <v>3641</v>
      </c>
      <c r="M1188" t="s">
        <v>3642</v>
      </c>
      <c r="N1188">
        <v>0.79972222199999998</v>
      </c>
      <c r="O1188">
        <v>0</v>
      </c>
      <c r="P1188">
        <v>110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87.969443999999996</v>
      </c>
      <c r="W1188">
        <v>0</v>
      </c>
      <c r="X1188">
        <v>0</v>
      </c>
      <c r="Y1188">
        <v>0</v>
      </c>
      <c r="Z1188">
        <v>0</v>
      </c>
    </row>
    <row r="1189" spans="1:26" x14ac:dyDescent="0.25">
      <c r="A1189">
        <v>2000873</v>
      </c>
      <c r="B1189">
        <v>1</v>
      </c>
      <c r="C1189" t="s">
        <v>76</v>
      </c>
      <c r="D1189" t="s">
        <v>80</v>
      </c>
      <c r="E1189" t="s">
        <v>134</v>
      </c>
      <c r="F1189" t="s">
        <v>3643</v>
      </c>
      <c r="G1189" t="s">
        <v>136</v>
      </c>
      <c r="H1189" t="s">
        <v>46</v>
      </c>
      <c r="I1189" t="s">
        <v>129</v>
      </c>
      <c r="J1189" t="s">
        <v>130</v>
      </c>
      <c r="K1189" t="s">
        <v>131</v>
      </c>
      <c r="L1189" t="s">
        <v>3644</v>
      </c>
      <c r="M1189" t="s">
        <v>3645</v>
      </c>
      <c r="N1189">
        <v>3.4169444439999999</v>
      </c>
      <c r="O1189">
        <v>0</v>
      </c>
      <c r="P1189">
        <v>1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3.416944</v>
      </c>
      <c r="W1189">
        <v>0</v>
      </c>
      <c r="X1189">
        <v>0</v>
      </c>
      <c r="Y1189">
        <v>0</v>
      </c>
      <c r="Z1189">
        <v>0</v>
      </c>
    </row>
    <row r="1190" spans="1:26" x14ac:dyDescent="0.25">
      <c r="A1190">
        <v>2000850</v>
      </c>
      <c r="B1190">
        <v>1</v>
      </c>
      <c r="C1190" t="s">
        <v>77</v>
      </c>
      <c r="D1190" t="s">
        <v>114</v>
      </c>
      <c r="E1190" t="s">
        <v>161</v>
      </c>
      <c r="F1190" t="s">
        <v>3646</v>
      </c>
      <c r="G1190" t="s">
        <v>341</v>
      </c>
      <c r="H1190" t="s">
        <v>47</v>
      </c>
      <c r="I1190" t="s">
        <v>129</v>
      </c>
      <c r="J1190" t="s">
        <v>130</v>
      </c>
      <c r="K1190" t="s">
        <v>131</v>
      </c>
      <c r="L1190" t="s">
        <v>3647</v>
      </c>
      <c r="M1190" t="s">
        <v>3648</v>
      </c>
      <c r="N1190">
        <v>2.7888888879999998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401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1118.3444440000001</v>
      </c>
    </row>
    <row r="1191" spans="1:26" x14ac:dyDescent="0.25">
      <c r="A1191">
        <v>2000858</v>
      </c>
      <c r="B1191">
        <v>1</v>
      </c>
      <c r="C1191" t="s">
        <v>76</v>
      </c>
      <c r="D1191" t="s">
        <v>94</v>
      </c>
      <c r="E1191" t="s">
        <v>171</v>
      </c>
      <c r="F1191" t="s">
        <v>3649</v>
      </c>
      <c r="G1191" t="s">
        <v>168</v>
      </c>
      <c r="H1191" t="s">
        <v>47</v>
      </c>
      <c r="I1191" t="s">
        <v>129</v>
      </c>
      <c r="J1191" t="s">
        <v>130</v>
      </c>
      <c r="K1191" t="s">
        <v>154</v>
      </c>
      <c r="L1191" t="s">
        <v>3650</v>
      </c>
      <c r="M1191" t="s">
        <v>3651</v>
      </c>
      <c r="N1191">
        <v>7.5669444439999998</v>
      </c>
      <c r="O1191">
        <v>7</v>
      </c>
      <c r="P1191">
        <v>1400</v>
      </c>
      <c r="Q1191">
        <v>9</v>
      </c>
      <c r="R1191">
        <v>1266</v>
      </c>
      <c r="S1191">
        <v>18</v>
      </c>
      <c r="T1191">
        <v>1432</v>
      </c>
      <c r="U1191">
        <v>52.968611000000003</v>
      </c>
      <c r="V1191">
        <v>10593.722222</v>
      </c>
      <c r="W1191">
        <v>68.102500000000006</v>
      </c>
      <c r="X1191">
        <v>9579.7516660000001</v>
      </c>
      <c r="Y1191">
        <v>136.20500000000001</v>
      </c>
      <c r="Z1191">
        <v>10835.864444000001</v>
      </c>
    </row>
    <row r="1192" spans="1:26" x14ac:dyDescent="0.25">
      <c r="A1192">
        <v>2000856</v>
      </c>
      <c r="B1192">
        <v>1</v>
      </c>
      <c r="C1192" t="s">
        <v>76</v>
      </c>
      <c r="D1192" t="s">
        <v>100</v>
      </c>
      <c r="E1192" t="s">
        <v>166</v>
      </c>
      <c r="F1192" t="s">
        <v>3652</v>
      </c>
      <c r="G1192" t="s">
        <v>179</v>
      </c>
      <c r="H1192" t="s">
        <v>46</v>
      </c>
      <c r="I1192" t="s">
        <v>129</v>
      </c>
      <c r="J1192" t="s">
        <v>130</v>
      </c>
      <c r="K1192" t="s">
        <v>154</v>
      </c>
      <c r="L1192" t="s">
        <v>3653</v>
      </c>
      <c r="M1192" t="s">
        <v>3654</v>
      </c>
      <c r="N1192">
        <v>5.7286666659999996</v>
      </c>
      <c r="O1192">
        <v>0</v>
      </c>
      <c r="P1192">
        <v>284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1626.941333</v>
      </c>
      <c r="W1192">
        <v>0</v>
      </c>
      <c r="X1192">
        <v>0</v>
      </c>
      <c r="Y1192">
        <v>0</v>
      </c>
      <c r="Z1192">
        <v>0</v>
      </c>
    </row>
    <row r="1193" spans="1:26" x14ac:dyDescent="0.25">
      <c r="A1193">
        <v>2000857</v>
      </c>
      <c r="B1193">
        <v>1</v>
      </c>
      <c r="C1193" t="s">
        <v>76</v>
      </c>
      <c r="D1193" t="s">
        <v>81</v>
      </c>
      <c r="E1193" t="s">
        <v>166</v>
      </c>
      <c r="F1193" t="s">
        <v>3655</v>
      </c>
      <c r="G1193" t="s">
        <v>179</v>
      </c>
      <c r="H1193" t="s">
        <v>46</v>
      </c>
      <c r="I1193" t="s">
        <v>129</v>
      </c>
      <c r="J1193" t="s">
        <v>130</v>
      </c>
      <c r="K1193" t="s">
        <v>154</v>
      </c>
      <c r="L1193" t="s">
        <v>3656</v>
      </c>
      <c r="M1193" t="s">
        <v>3657</v>
      </c>
      <c r="N1193">
        <v>0.55277777699999997</v>
      </c>
      <c r="O1193">
        <v>0</v>
      </c>
      <c r="P1193">
        <v>677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374.23055499999998</v>
      </c>
      <c r="W1193">
        <v>0</v>
      </c>
      <c r="X1193">
        <v>0</v>
      </c>
      <c r="Y1193">
        <v>0</v>
      </c>
      <c r="Z1193">
        <v>0</v>
      </c>
    </row>
    <row r="1194" spans="1:26" x14ac:dyDescent="0.25">
      <c r="A1194">
        <v>2000859</v>
      </c>
      <c r="B1194">
        <v>1</v>
      </c>
      <c r="C1194" t="s">
        <v>76</v>
      </c>
      <c r="D1194" t="s">
        <v>99</v>
      </c>
      <c r="E1194" t="s">
        <v>150</v>
      </c>
      <c r="F1194" t="s">
        <v>3440</v>
      </c>
      <c r="G1194" t="s">
        <v>163</v>
      </c>
      <c r="H1194" t="s">
        <v>47</v>
      </c>
      <c r="I1194" t="s">
        <v>257</v>
      </c>
      <c r="J1194" t="s">
        <v>130</v>
      </c>
      <c r="K1194" t="s">
        <v>131</v>
      </c>
      <c r="L1194" t="s">
        <v>3658</v>
      </c>
      <c r="M1194" t="s">
        <v>3659</v>
      </c>
      <c r="N1194">
        <v>3.3416665999999998E-2</v>
      </c>
      <c r="O1194">
        <v>155</v>
      </c>
      <c r="P1194">
        <v>498</v>
      </c>
      <c r="Q1194">
        <v>0</v>
      </c>
      <c r="R1194">
        <v>0</v>
      </c>
      <c r="S1194">
        <v>0</v>
      </c>
      <c r="T1194">
        <v>0</v>
      </c>
      <c r="U1194">
        <v>5.179583</v>
      </c>
      <c r="V1194">
        <v>16.641500000000001</v>
      </c>
      <c r="W1194">
        <v>0</v>
      </c>
      <c r="X1194">
        <v>0</v>
      </c>
      <c r="Y1194">
        <v>0</v>
      </c>
      <c r="Z1194">
        <v>0</v>
      </c>
    </row>
    <row r="1195" spans="1:26" x14ac:dyDescent="0.25">
      <c r="A1195">
        <v>2000884</v>
      </c>
      <c r="B1195">
        <v>1</v>
      </c>
      <c r="C1195" t="s">
        <v>76</v>
      </c>
      <c r="D1195" t="s">
        <v>80</v>
      </c>
      <c r="E1195" t="s">
        <v>134</v>
      </c>
      <c r="F1195" t="s">
        <v>3660</v>
      </c>
      <c r="G1195" t="s">
        <v>250</v>
      </c>
      <c r="H1195" t="s">
        <v>46</v>
      </c>
      <c r="I1195" t="s">
        <v>129</v>
      </c>
      <c r="J1195" t="s">
        <v>15</v>
      </c>
      <c r="K1195" t="s">
        <v>131</v>
      </c>
      <c r="L1195" t="s">
        <v>3661</v>
      </c>
      <c r="M1195" t="s">
        <v>3662</v>
      </c>
      <c r="N1195">
        <v>1.6258333330000001</v>
      </c>
      <c r="O1195">
        <v>0</v>
      </c>
      <c r="P1195">
        <v>6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9.7550000000000008</v>
      </c>
      <c r="W1195">
        <v>0</v>
      </c>
      <c r="X1195">
        <v>0</v>
      </c>
      <c r="Y1195">
        <v>0</v>
      </c>
      <c r="Z1195">
        <v>0</v>
      </c>
    </row>
    <row r="1196" spans="1:26" x14ac:dyDescent="0.25">
      <c r="A1196">
        <v>2000867</v>
      </c>
      <c r="B1196">
        <v>1</v>
      </c>
      <c r="C1196" t="s">
        <v>76</v>
      </c>
      <c r="D1196" t="s">
        <v>78</v>
      </c>
      <c r="E1196" t="s">
        <v>166</v>
      </c>
      <c r="F1196" t="s">
        <v>3663</v>
      </c>
      <c r="G1196" t="s">
        <v>179</v>
      </c>
      <c r="H1196" t="s">
        <v>46</v>
      </c>
      <c r="I1196" t="s">
        <v>129</v>
      </c>
      <c r="J1196" t="s">
        <v>130</v>
      </c>
      <c r="K1196" t="s">
        <v>154</v>
      </c>
      <c r="L1196" t="s">
        <v>3664</v>
      </c>
      <c r="M1196" t="s">
        <v>3665</v>
      </c>
      <c r="N1196">
        <v>0.91555555499999997</v>
      </c>
      <c r="O1196">
        <v>0</v>
      </c>
      <c r="P1196">
        <v>754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690.32888800000001</v>
      </c>
      <c r="W1196">
        <v>0</v>
      </c>
      <c r="X1196">
        <v>0</v>
      </c>
      <c r="Y1196">
        <v>0</v>
      </c>
      <c r="Z1196">
        <v>0</v>
      </c>
    </row>
    <row r="1197" spans="1:26" x14ac:dyDescent="0.25">
      <c r="A1197">
        <v>2000868</v>
      </c>
      <c r="B1197">
        <v>1</v>
      </c>
      <c r="C1197" t="s">
        <v>76</v>
      </c>
      <c r="D1197" t="s">
        <v>100</v>
      </c>
      <c r="E1197" t="s">
        <v>161</v>
      </c>
      <c r="F1197" t="s">
        <v>3666</v>
      </c>
      <c r="G1197" t="s">
        <v>341</v>
      </c>
      <c r="H1197" t="s">
        <v>47</v>
      </c>
      <c r="I1197" t="s">
        <v>129</v>
      </c>
      <c r="J1197" t="s">
        <v>130</v>
      </c>
      <c r="K1197" t="s">
        <v>131</v>
      </c>
      <c r="L1197" t="s">
        <v>3667</v>
      </c>
      <c r="M1197" t="s">
        <v>3668</v>
      </c>
      <c r="N1197">
        <v>2.0077777769999998</v>
      </c>
      <c r="O1197">
        <v>0</v>
      </c>
      <c r="P1197">
        <v>439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881.414444</v>
      </c>
      <c r="W1197">
        <v>0</v>
      </c>
      <c r="X1197">
        <v>0</v>
      </c>
      <c r="Y1197">
        <v>0</v>
      </c>
      <c r="Z1197">
        <v>0</v>
      </c>
    </row>
    <row r="1198" spans="1:26" x14ac:dyDescent="0.25">
      <c r="A1198">
        <v>2000864</v>
      </c>
      <c r="B1198">
        <v>1</v>
      </c>
      <c r="C1198" t="s">
        <v>76</v>
      </c>
      <c r="D1198" t="s">
        <v>104</v>
      </c>
      <c r="E1198" t="s">
        <v>182</v>
      </c>
      <c r="F1198" t="s">
        <v>3669</v>
      </c>
      <c r="G1198" t="s">
        <v>904</v>
      </c>
      <c r="H1198" t="s">
        <v>46</v>
      </c>
      <c r="I1198" t="s">
        <v>129</v>
      </c>
      <c r="J1198" t="s">
        <v>130</v>
      </c>
      <c r="K1198" t="s">
        <v>131</v>
      </c>
      <c r="L1198" t="s">
        <v>3670</v>
      </c>
      <c r="M1198" t="s">
        <v>3671</v>
      </c>
      <c r="N1198">
        <v>3.2341666660000001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10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32.341667000000001</v>
      </c>
    </row>
    <row r="1199" spans="1:26" x14ac:dyDescent="0.25">
      <c r="A1199">
        <v>2000866</v>
      </c>
      <c r="B1199">
        <v>1</v>
      </c>
      <c r="C1199" t="s">
        <v>76</v>
      </c>
      <c r="D1199" t="s">
        <v>91</v>
      </c>
      <c r="E1199" t="s">
        <v>182</v>
      </c>
      <c r="F1199" t="s">
        <v>3672</v>
      </c>
      <c r="G1199" t="s">
        <v>389</v>
      </c>
      <c r="H1199" t="s">
        <v>46</v>
      </c>
      <c r="I1199" t="s">
        <v>129</v>
      </c>
      <c r="J1199" t="s">
        <v>130</v>
      </c>
      <c r="K1199" t="s">
        <v>131</v>
      </c>
      <c r="L1199" t="s">
        <v>3673</v>
      </c>
      <c r="M1199" t="s">
        <v>3674</v>
      </c>
      <c r="N1199">
        <v>1.4372222219999999</v>
      </c>
      <c r="O1199">
        <v>0</v>
      </c>
      <c r="P1199">
        <v>0</v>
      </c>
      <c r="Q1199">
        <v>0</v>
      </c>
      <c r="R1199">
        <v>51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73.298333</v>
      </c>
      <c r="Y1199">
        <v>0</v>
      </c>
      <c r="Z1199">
        <v>0</v>
      </c>
    </row>
    <row r="1200" spans="1:26" x14ac:dyDescent="0.25">
      <c r="A1200">
        <v>2000862</v>
      </c>
      <c r="B1200">
        <v>1</v>
      </c>
      <c r="C1200" t="s">
        <v>76</v>
      </c>
      <c r="D1200" t="s">
        <v>102</v>
      </c>
      <c r="E1200" t="s">
        <v>182</v>
      </c>
      <c r="F1200" t="s">
        <v>3675</v>
      </c>
      <c r="G1200" t="s">
        <v>168</v>
      </c>
      <c r="H1200" t="s">
        <v>46</v>
      </c>
      <c r="I1200" t="s">
        <v>129</v>
      </c>
      <c r="J1200" t="s">
        <v>130</v>
      </c>
      <c r="K1200" t="s">
        <v>154</v>
      </c>
      <c r="L1200" t="s">
        <v>3676</v>
      </c>
      <c r="M1200" t="s">
        <v>3677</v>
      </c>
      <c r="N1200">
        <v>9.4453738880000007</v>
      </c>
      <c r="O1200">
        <v>0</v>
      </c>
      <c r="P1200">
        <v>29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273.915843</v>
      </c>
      <c r="W1200">
        <v>0</v>
      </c>
      <c r="X1200">
        <v>0</v>
      </c>
      <c r="Y1200">
        <v>0</v>
      </c>
      <c r="Z1200">
        <v>0</v>
      </c>
    </row>
    <row r="1201" spans="1:26" x14ac:dyDescent="0.25">
      <c r="A1201">
        <v>2000865</v>
      </c>
      <c r="B1201">
        <v>1</v>
      </c>
      <c r="C1201" t="s">
        <v>76</v>
      </c>
      <c r="D1201" t="s">
        <v>96</v>
      </c>
      <c r="E1201" t="s">
        <v>171</v>
      </c>
      <c r="F1201" t="s">
        <v>3678</v>
      </c>
      <c r="G1201" t="s">
        <v>168</v>
      </c>
      <c r="H1201" t="s">
        <v>47</v>
      </c>
      <c r="I1201" t="s">
        <v>129</v>
      </c>
      <c r="J1201" t="s">
        <v>130</v>
      </c>
      <c r="K1201" t="s">
        <v>154</v>
      </c>
      <c r="L1201" t="s">
        <v>3679</v>
      </c>
      <c r="M1201" t="s">
        <v>3680</v>
      </c>
      <c r="N1201">
        <v>4.9850000000000003</v>
      </c>
      <c r="O1201">
        <v>40</v>
      </c>
      <c r="P1201">
        <v>1322</v>
      </c>
      <c r="Q1201">
        <v>0</v>
      </c>
      <c r="R1201">
        <v>0</v>
      </c>
      <c r="S1201">
        <v>0</v>
      </c>
      <c r="T1201">
        <v>0</v>
      </c>
      <c r="U1201">
        <v>199.4</v>
      </c>
      <c r="V1201">
        <v>6590.17</v>
      </c>
      <c r="W1201">
        <v>0</v>
      </c>
      <c r="X1201">
        <v>0</v>
      </c>
      <c r="Y1201">
        <v>0</v>
      </c>
      <c r="Z1201">
        <v>0</v>
      </c>
    </row>
    <row r="1202" spans="1:26" x14ac:dyDescent="0.25">
      <c r="A1202">
        <v>2000870</v>
      </c>
      <c r="B1202">
        <v>1</v>
      </c>
      <c r="C1202" t="s">
        <v>77</v>
      </c>
      <c r="D1202" t="s">
        <v>124</v>
      </c>
      <c r="E1202" t="s">
        <v>182</v>
      </c>
      <c r="F1202" t="s">
        <v>3681</v>
      </c>
      <c r="G1202" t="s">
        <v>168</v>
      </c>
      <c r="H1202" t="s">
        <v>46</v>
      </c>
      <c r="I1202" t="s">
        <v>129</v>
      </c>
      <c r="J1202" t="s">
        <v>130</v>
      </c>
      <c r="K1202" t="s">
        <v>154</v>
      </c>
      <c r="L1202" t="s">
        <v>3682</v>
      </c>
      <c r="M1202" t="s">
        <v>3683</v>
      </c>
      <c r="N1202">
        <v>7.7516666660000002</v>
      </c>
      <c r="O1202">
        <v>0</v>
      </c>
      <c r="P1202">
        <v>318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2465.0300000000002</v>
      </c>
      <c r="W1202">
        <v>0</v>
      </c>
      <c r="X1202">
        <v>0</v>
      </c>
      <c r="Y1202">
        <v>0</v>
      </c>
      <c r="Z1202">
        <v>0</v>
      </c>
    </row>
    <row r="1203" spans="1:26" x14ac:dyDescent="0.25">
      <c r="A1203">
        <v>2000887</v>
      </c>
      <c r="B1203">
        <v>1</v>
      </c>
      <c r="C1203" t="s">
        <v>77</v>
      </c>
      <c r="D1203" t="s">
        <v>124</v>
      </c>
      <c r="E1203" t="s">
        <v>182</v>
      </c>
      <c r="F1203" t="s">
        <v>3684</v>
      </c>
      <c r="G1203" t="s">
        <v>294</v>
      </c>
      <c r="H1203" t="s">
        <v>46</v>
      </c>
      <c r="I1203" t="s">
        <v>129</v>
      </c>
      <c r="J1203" t="s">
        <v>130</v>
      </c>
      <c r="K1203" t="s">
        <v>131</v>
      </c>
      <c r="L1203" t="s">
        <v>3685</v>
      </c>
      <c r="M1203" t="s">
        <v>3686</v>
      </c>
      <c r="N1203">
        <v>2.832222222</v>
      </c>
      <c r="O1203">
        <v>0</v>
      </c>
      <c r="P1203">
        <v>19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53.812221999999998</v>
      </c>
      <c r="W1203">
        <v>0</v>
      </c>
      <c r="X1203">
        <v>0</v>
      </c>
      <c r="Y1203">
        <v>0</v>
      </c>
      <c r="Z1203">
        <v>0</v>
      </c>
    </row>
    <row r="1204" spans="1:26" x14ac:dyDescent="0.25">
      <c r="A1204">
        <v>2000869</v>
      </c>
      <c r="B1204">
        <v>1</v>
      </c>
      <c r="C1204" t="s">
        <v>76</v>
      </c>
      <c r="D1204" t="s">
        <v>84</v>
      </c>
      <c r="E1204" t="s">
        <v>182</v>
      </c>
      <c r="F1204" t="s">
        <v>3687</v>
      </c>
      <c r="G1204" t="s">
        <v>158</v>
      </c>
      <c r="H1204" t="s">
        <v>46</v>
      </c>
      <c r="I1204" t="s">
        <v>129</v>
      </c>
      <c r="J1204" t="s">
        <v>130</v>
      </c>
      <c r="K1204" t="s">
        <v>131</v>
      </c>
      <c r="L1204" t="s">
        <v>3688</v>
      </c>
      <c r="M1204" t="s">
        <v>3689</v>
      </c>
      <c r="N1204">
        <v>2.3563888880000001</v>
      </c>
      <c r="O1204">
        <v>0</v>
      </c>
      <c r="P1204">
        <v>84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197.936667</v>
      </c>
      <c r="W1204">
        <v>0</v>
      </c>
      <c r="X1204">
        <v>0</v>
      </c>
      <c r="Y1204">
        <v>0</v>
      </c>
      <c r="Z1204">
        <v>0</v>
      </c>
    </row>
    <row r="1205" spans="1:26" x14ac:dyDescent="0.25">
      <c r="A1205">
        <v>2000877</v>
      </c>
      <c r="B1205">
        <v>1</v>
      </c>
      <c r="C1205" t="s">
        <v>76</v>
      </c>
      <c r="D1205" t="s">
        <v>88</v>
      </c>
      <c r="E1205" t="s">
        <v>134</v>
      </c>
      <c r="F1205" t="s">
        <v>3690</v>
      </c>
      <c r="G1205" t="s">
        <v>140</v>
      </c>
      <c r="H1205" t="s">
        <v>46</v>
      </c>
      <c r="I1205" t="s">
        <v>129</v>
      </c>
      <c r="J1205" t="s">
        <v>130</v>
      </c>
      <c r="K1205" t="s">
        <v>131</v>
      </c>
      <c r="L1205" t="s">
        <v>3691</v>
      </c>
      <c r="M1205" t="s">
        <v>3692</v>
      </c>
      <c r="N1205">
        <v>6.062777777</v>
      </c>
      <c r="O1205">
        <v>0</v>
      </c>
      <c r="P1205">
        <v>1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6.0627779999999998</v>
      </c>
      <c r="W1205">
        <v>0</v>
      </c>
      <c r="X1205">
        <v>0</v>
      </c>
      <c r="Y1205">
        <v>0</v>
      </c>
      <c r="Z1205">
        <v>0</v>
      </c>
    </row>
    <row r="1206" spans="1:26" x14ac:dyDescent="0.25">
      <c r="A1206">
        <v>2000891</v>
      </c>
      <c r="B1206">
        <v>1</v>
      </c>
      <c r="C1206" t="s">
        <v>76</v>
      </c>
      <c r="D1206" t="s">
        <v>80</v>
      </c>
      <c r="E1206" t="s">
        <v>134</v>
      </c>
      <c r="F1206" t="s">
        <v>3693</v>
      </c>
      <c r="G1206" t="s">
        <v>136</v>
      </c>
      <c r="H1206" t="s">
        <v>46</v>
      </c>
      <c r="I1206" t="s">
        <v>129</v>
      </c>
      <c r="J1206" t="s">
        <v>130</v>
      </c>
      <c r="K1206" t="s">
        <v>131</v>
      </c>
      <c r="L1206" t="s">
        <v>3694</v>
      </c>
      <c r="M1206" t="s">
        <v>3695</v>
      </c>
      <c r="N1206">
        <v>3.9363888880000002</v>
      </c>
      <c r="O1206">
        <v>0</v>
      </c>
      <c r="P1206">
        <v>1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3.9363890000000001</v>
      </c>
      <c r="W1206">
        <v>0</v>
      </c>
      <c r="X1206">
        <v>0</v>
      </c>
      <c r="Y1206">
        <v>0</v>
      </c>
      <c r="Z1206">
        <v>0</v>
      </c>
    </row>
    <row r="1207" spans="1:26" x14ac:dyDescent="0.25">
      <c r="A1207">
        <v>2000883</v>
      </c>
      <c r="B1207">
        <v>1</v>
      </c>
      <c r="C1207" t="s">
        <v>76</v>
      </c>
      <c r="D1207" t="s">
        <v>88</v>
      </c>
      <c r="E1207" t="s">
        <v>134</v>
      </c>
      <c r="F1207" t="s">
        <v>3696</v>
      </c>
      <c r="G1207" t="s">
        <v>136</v>
      </c>
      <c r="H1207" t="s">
        <v>46</v>
      </c>
      <c r="I1207" t="s">
        <v>129</v>
      </c>
      <c r="J1207" t="s">
        <v>130</v>
      </c>
      <c r="K1207" t="s">
        <v>131</v>
      </c>
      <c r="L1207" t="s">
        <v>3697</v>
      </c>
      <c r="M1207" t="s">
        <v>3698</v>
      </c>
      <c r="N1207">
        <v>4.0672222219999998</v>
      </c>
      <c r="O1207">
        <v>0</v>
      </c>
      <c r="P1207">
        <v>1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4.0672220000000001</v>
      </c>
      <c r="W1207">
        <v>0</v>
      </c>
      <c r="X1207">
        <v>0</v>
      </c>
      <c r="Y1207">
        <v>0</v>
      </c>
      <c r="Z1207">
        <v>0</v>
      </c>
    </row>
    <row r="1208" spans="1:26" x14ac:dyDescent="0.25">
      <c r="A1208">
        <v>2000878</v>
      </c>
      <c r="B1208">
        <v>1</v>
      </c>
      <c r="C1208" t="s">
        <v>76</v>
      </c>
      <c r="D1208" t="s">
        <v>92</v>
      </c>
      <c r="E1208" t="s">
        <v>126</v>
      </c>
      <c r="F1208" t="s">
        <v>3699</v>
      </c>
      <c r="G1208" t="s">
        <v>294</v>
      </c>
      <c r="H1208" t="s">
        <v>46</v>
      </c>
      <c r="I1208" t="s">
        <v>129</v>
      </c>
      <c r="J1208" t="s">
        <v>130</v>
      </c>
      <c r="K1208" t="s">
        <v>131</v>
      </c>
      <c r="L1208" t="s">
        <v>3700</v>
      </c>
      <c r="M1208" t="s">
        <v>3701</v>
      </c>
      <c r="N1208">
        <v>3.1583333329999999</v>
      </c>
      <c r="O1208">
        <v>0</v>
      </c>
      <c r="P1208">
        <v>0</v>
      </c>
      <c r="Q1208">
        <v>0</v>
      </c>
      <c r="R1208">
        <v>97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306.35833300000002</v>
      </c>
      <c r="Y1208">
        <v>0</v>
      </c>
      <c r="Z1208">
        <v>0</v>
      </c>
    </row>
    <row r="1209" spans="1:26" x14ac:dyDescent="0.25">
      <c r="A1209">
        <v>2000871</v>
      </c>
      <c r="B1209">
        <v>1</v>
      </c>
      <c r="C1209" t="s">
        <v>77</v>
      </c>
      <c r="D1209" t="s">
        <v>116</v>
      </c>
      <c r="E1209" t="s">
        <v>186</v>
      </c>
      <c r="F1209" t="s">
        <v>3702</v>
      </c>
      <c r="G1209" t="s">
        <v>179</v>
      </c>
      <c r="H1209" t="s">
        <v>47</v>
      </c>
      <c r="I1209" t="s">
        <v>129</v>
      </c>
      <c r="J1209" t="s">
        <v>130</v>
      </c>
      <c r="K1209" t="s">
        <v>154</v>
      </c>
      <c r="L1209" t="s">
        <v>3703</v>
      </c>
      <c r="M1209" t="s">
        <v>3704</v>
      </c>
      <c r="N1209">
        <v>0.53420999999999996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223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119.12882999999999</v>
      </c>
    </row>
    <row r="1210" spans="1:26" x14ac:dyDescent="0.25">
      <c r="A1210">
        <v>2000872</v>
      </c>
      <c r="B1210">
        <v>1</v>
      </c>
      <c r="C1210" t="s">
        <v>76</v>
      </c>
      <c r="D1210" t="s">
        <v>92</v>
      </c>
      <c r="E1210" t="s">
        <v>171</v>
      </c>
      <c r="F1210" t="s">
        <v>3705</v>
      </c>
      <c r="G1210" t="s">
        <v>163</v>
      </c>
      <c r="H1210" t="s">
        <v>47</v>
      </c>
      <c r="I1210" t="s">
        <v>129</v>
      </c>
      <c r="J1210" t="s">
        <v>130</v>
      </c>
      <c r="K1210" t="s">
        <v>131</v>
      </c>
      <c r="L1210" t="s">
        <v>3706</v>
      </c>
      <c r="M1210" t="s">
        <v>3707</v>
      </c>
      <c r="N1210">
        <v>1.0280555549999999</v>
      </c>
      <c r="O1210">
        <v>0</v>
      </c>
      <c r="P1210">
        <v>0</v>
      </c>
      <c r="Q1210">
        <v>4</v>
      </c>
      <c r="R1210">
        <v>1849</v>
      </c>
      <c r="S1210">
        <v>3</v>
      </c>
      <c r="T1210">
        <v>2031</v>
      </c>
      <c r="U1210">
        <v>0</v>
      </c>
      <c r="V1210">
        <v>0</v>
      </c>
      <c r="W1210">
        <v>4.112222</v>
      </c>
      <c r="X1210">
        <v>1900.8747209999999</v>
      </c>
      <c r="Y1210">
        <v>3.0841669999999999</v>
      </c>
      <c r="Z1210">
        <v>2087.9808320000002</v>
      </c>
    </row>
    <row r="1211" spans="1:26" x14ac:dyDescent="0.25">
      <c r="A1211">
        <v>2000874</v>
      </c>
      <c r="B1211">
        <v>1</v>
      </c>
      <c r="C1211" t="s">
        <v>77</v>
      </c>
      <c r="D1211" t="s">
        <v>119</v>
      </c>
      <c r="E1211" t="s">
        <v>126</v>
      </c>
      <c r="F1211" t="s">
        <v>3708</v>
      </c>
      <c r="G1211" t="s">
        <v>168</v>
      </c>
      <c r="H1211" t="s">
        <v>46</v>
      </c>
      <c r="I1211" t="s">
        <v>129</v>
      </c>
      <c r="J1211" t="s">
        <v>130</v>
      </c>
      <c r="K1211" t="s">
        <v>154</v>
      </c>
      <c r="L1211" t="s">
        <v>3709</v>
      </c>
      <c r="M1211" t="s">
        <v>3710</v>
      </c>
      <c r="N1211">
        <v>2.4372222219999999</v>
      </c>
      <c r="O1211">
        <v>0</v>
      </c>
      <c r="P1211">
        <v>43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104.800556</v>
      </c>
      <c r="W1211">
        <v>0</v>
      </c>
      <c r="X1211">
        <v>0</v>
      </c>
      <c r="Y1211">
        <v>0</v>
      </c>
      <c r="Z1211">
        <v>0</v>
      </c>
    </row>
    <row r="1212" spans="1:26" x14ac:dyDescent="0.25">
      <c r="A1212">
        <v>2000888</v>
      </c>
      <c r="B1212">
        <v>1</v>
      </c>
      <c r="C1212" t="s">
        <v>76</v>
      </c>
      <c r="D1212" t="s">
        <v>88</v>
      </c>
      <c r="E1212" t="s">
        <v>134</v>
      </c>
      <c r="F1212" t="s">
        <v>3711</v>
      </c>
      <c r="G1212" t="s">
        <v>140</v>
      </c>
      <c r="H1212" t="s">
        <v>46</v>
      </c>
      <c r="I1212" t="s">
        <v>129</v>
      </c>
      <c r="J1212" t="s">
        <v>130</v>
      </c>
      <c r="K1212" t="s">
        <v>131</v>
      </c>
      <c r="L1212" t="s">
        <v>3712</v>
      </c>
      <c r="M1212" t="s">
        <v>3713</v>
      </c>
      <c r="N1212">
        <v>7.8536111110000002</v>
      </c>
      <c r="O1212">
        <v>0</v>
      </c>
      <c r="P1212">
        <v>1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7.8536109999999999</v>
      </c>
      <c r="W1212">
        <v>0</v>
      </c>
      <c r="X1212">
        <v>0</v>
      </c>
      <c r="Y1212">
        <v>0</v>
      </c>
      <c r="Z1212">
        <v>0</v>
      </c>
    </row>
    <row r="1213" spans="1:26" x14ac:dyDescent="0.25">
      <c r="A1213">
        <v>2000893</v>
      </c>
      <c r="B1213">
        <v>1</v>
      </c>
      <c r="C1213" t="s">
        <v>76</v>
      </c>
      <c r="D1213" t="s">
        <v>92</v>
      </c>
      <c r="E1213" t="s">
        <v>161</v>
      </c>
      <c r="F1213" t="s">
        <v>3714</v>
      </c>
      <c r="G1213" t="s">
        <v>250</v>
      </c>
      <c r="H1213" t="s">
        <v>47</v>
      </c>
      <c r="I1213" t="s">
        <v>129</v>
      </c>
      <c r="J1213" t="s">
        <v>15</v>
      </c>
      <c r="K1213" t="s">
        <v>131</v>
      </c>
      <c r="L1213" t="s">
        <v>3715</v>
      </c>
      <c r="M1213" t="s">
        <v>3716</v>
      </c>
      <c r="N1213">
        <v>1.251944444</v>
      </c>
      <c r="O1213">
        <v>0</v>
      </c>
      <c r="P1213">
        <v>0</v>
      </c>
      <c r="Q1213">
        <v>0</v>
      </c>
      <c r="R1213">
        <v>162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202.815</v>
      </c>
      <c r="Y1213">
        <v>0</v>
      </c>
      <c r="Z1213">
        <v>0</v>
      </c>
    </row>
    <row r="1214" spans="1:26" x14ac:dyDescent="0.25">
      <c r="A1214">
        <v>2000882</v>
      </c>
      <c r="B1214">
        <v>1</v>
      </c>
      <c r="C1214" t="s">
        <v>77</v>
      </c>
      <c r="D1214" t="s">
        <v>117</v>
      </c>
      <c r="E1214" t="s">
        <v>186</v>
      </c>
      <c r="F1214" t="s">
        <v>3717</v>
      </c>
      <c r="G1214" t="s">
        <v>163</v>
      </c>
      <c r="H1214" t="s">
        <v>47</v>
      </c>
      <c r="I1214" t="s">
        <v>257</v>
      </c>
      <c r="J1214" t="s">
        <v>130</v>
      </c>
      <c r="K1214" t="s">
        <v>131</v>
      </c>
      <c r="L1214" t="s">
        <v>3718</v>
      </c>
      <c r="M1214" t="s">
        <v>3719</v>
      </c>
      <c r="N1214">
        <v>1.5555555E-2</v>
      </c>
      <c r="O1214">
        <v>0</v>
      </c>
      <c r="P1214">
        <v>0</v>
      </c>
      <c r="Q1214">
        <v>0</v>
      </c>
      <c r="R1214">
        <v>497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7.7311110000000003</v>
      </c>
      <c r="Y1214">
        <v>0</v>
      </c>
      <c r="Z1214">
        <v>0</v>
      </c>
    </row>
    <row r="1215" spans="1:26" x14ac:dyDescent="0.25">
      <c r="A1215">
        <v>2000885</v>
      </c>
      <c r="B1215">
        <v>1</v>
      </c>
      <c r="C1215" t="s">
        <v>77</v>
      </c>
      <c r="D1215" t="s">
        <v>114</v>
      </c>
      <c r="E1215" t="s">
        <v>161</v>
      </c>
      <c r="F1215" t="s">
        <v>3720</v>
      </c>
      <c r="G1215" t="s">
        <v>341</v>
      </c>
      <c r="H1215" t="s">
        <v>47</v>
      </c>
      <c r="I1215" t="s">
        <v>129</v>
      </c>
      <c r="J1215" t="s">
        <v>130</v>
      </c>
      <c r="K1215" t="s">
        <v>131</v>
      </c>
      <c r="L1215" t="s">
        <v>3721</v>
      </c>
      <c r="M1215" t="s">
        <v>3722</v>
      </c>
      <c r="N1215">
        <v>2.2288888880000002</v>
      </c>
      <c r="O1215">
        <v>0</v>
      </c>
      <c r="P1215">
        <v>196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436.86222199999997</v>
      </c>
      <c r="W1215">
        <v>0</v>
      </c>
      <c r="X1215">
        <v>0</v>
      </c>
      <c r="Y1215">
        <v>0</v>
      </c>
      <c r="Z1215">
        <v>0</v>
      </c>
    </row>
    <row r="1216" spans="1:26" x14ac:dyDescent="0.25">
      <c r="A1216">
        <v>2000896</v>
      </c>
      <c r="B1216">
        <v>1</v>
      </c>
      <c r="C1216" t="s">
        <v>76</v>
      </c>
      <c r="D1216" t="s">
        <v>94</v>
      </c>
      <c r="E1216" t="s">
        <v>171</v>
      </c>
      <c r="F1216" t="s">
        <v>3723</v>
      </c>
      <c r="G1216" t="s">
        <v>163</v>
      </c>
      <c r="H1216" t="s">
        <v>47</v>
      </c>
      <c r="I1216" t="s">
        <v>129</v>
      </c>
      <c r="J1216" t="s">
        <v>130</v>
      </c>
      <c r="K1216" t="s">
        <v>131</v>
      </c>
      <c r="L1216" t="s">
        <v>3724</v>
      </c>
      <c r="M1216" t="s">
        <v>3725</v>
      </c>
      <c r="N1216">
        <v>0.60916666600000002</v>
      </c>
      <c r="O1216">
        <v>38</v>
      </c>
      <c r="P1216">
        <v>276</v>
      </c>
      <c r="Q1216">
        <v>0</v>
      </c>
      <c r="R1216">
        <v>0</v>
      </c>
      <c r="S1216">
        <v>0</v>
      </c>
      <c r="T1216">
        <v>0</v>
      </c>
      <c r="U1216">
        <v>23.148333000000001</v>
      </c>
      <c r="V1216">
        <v>168.13</v>
      </c>
      <c r="W1216">
        <v>0</v>
      </c>
      <c r="X1216">
        <v>0</v>
      </c>
      <c r="Y1216">
        <v>0</v>
      </c>
      <c r="Z1216">
        <v>0</v>
      </c>
    </row>
    <row r="1217" spans="1:26" x14ac:dyDescent="0.25">
      <c r="A1217">
        <v>2000886</v>
      </c>
      <c r="B1217">
        <v>1</v>
      </c>
      <c r="C1217" t="s">
        <v>77</v>
      </c>
      <c r="D1217" t="s">
        <v>114</v>
      </c>
      <c r="E1217" t="s">
        <v>161</v>
      </c>
      <c r="F1217" t="s">
        <v>3726</v>
      </c>
      <c r="G1217" t="s">
        <v>163</v>
      </c>
      <c r="H1217" t="s">
        <v>47</v>
      </c>
      <c r="I1217" t="s">
        <v>257</v>
      </c>
      <c r="J1217" t="s">
        <v>130</v>
      </c>
      <c r="K1217" t="s">
        <v>131</v>
      </c>
      <c r="L1217" t="s">
        <v>3727</v>
      </c>
      <c r="M1217" t="s">
        <v>3728</v>
      </c>
      <c r="N1217">
        <v>7.2222220000000004E-3</v>
      </c>
      <c r="O1217">
        <v>0</v>
      </c>
      <c r="P1217">
        <v>437</v>
      </c>
      <c r="Q1217">
        <v>0</v>
      </c>
      <c r="R1217">
        <v>0</v>
      </c>
      <c r="S1217">
        <v>1</v>
      </c>
      <c r="T1217">
        <v>295</v>
      </c>
      <c r="U1217">
        <v>0</v>
      </c>
      <c r="V1217">
        <v>3.1561110000000001</v>
      </c>
      <c r="W1217">
        <v>0</v>
      </c>
      <c r="X1217">
        <v>0</v>
      </c>
      <c r="Y1217">
        <v>7.2220000000000001E-3</v>
      </c>
      <c r="Z1217">
        <v>2.1305550000000002</v>
      </c>
    </row>
    <row r="1218" spans="1:26" x14ac:dyDescent="0.25">
      <c r="A1218">
        <v>2000890</v>
      </c>
      <c r="B1218">
        <v>1</v>
      </c>
      <c r="C1218" t="s">
        <v>76</v>
      </c>
      <c r="D1218" t="s">
        <v>93</v>
      </c>
      <c r="E1218" t="s">
        <v>171</v>
      </c>
      <c r="F1218" t="s">
        <v>3729</v>
      </c>
      <c r="G1218" t="s">
        <v>179</v>
      </c>
      <c r="H1218" t="s">
        <v>47</v>
      </c>
      <c r="I1218" t="s">
        <v>129</v>
      </c>
      <c r="J1218" t="s">
        <v>130</v>
      </c>
      <c r="K1218" t="s">
        <v>154</v>
      </c>
      <c r="L1218" t="s">
        <v>3730</v>
      </c>
      <c r="M1218" t="s">
        <v>3731</v>
      </c>
      <c r="N1218">
        <v>0.43472222199999999</v>
      </c>
      <c r="O1218">
        <v>51</v>
      </c>
      <c r="P1218">
        <v>1088</v>
      </c>
      <c r="Q1218">
        <v>0</v>
      </c>
      <c r="R1218">
        <v>0</v>
      </c>
      <c r="S1218">
        <v>0</v>
      </c>
      <c r="T1218">
        <v>0</v>
      </c>
      <c r="U1218">
        <v>22.170832999999998</v>
      </c>
      <c r="V1218">
        <v>472.977778</v>
      </c>
      <c r="W1218">
        <v>0</v>
      </c>
      <c r="X1218">
        <v>0</v>
      </c>
      <c r="Y1218">
        <v>0</v>
      </c>
      <c r="Z1218">
        <v>0</v>
      </c>
    </row>
    <row r="1219" spans="1:26" x14ac:dyDescent="0.25">
      <c r="A1219">
        <v>2000889</v>
      </c>
      <c r="B1219">
        <v>1</v>
      </c>
      <c r="C1219" t="s">
        <v>77</v>
      </c>
      <c r="D1219" t="s">
        <v>113</v>
      </c>
      <c r="E1219" t="s">
        <v>171</v>
      </c>
      <c r="F1219" t="s">
        <v>3732</v>
      </c>
      <c r="G1219" t="s">
        <v>163</v>
      </c>
      <c r="H1219" t="s">
        <v>47</v>
      </c>
      <c r="I1219" t="s">
        <v>129</v>
      </c>
      <c r="J1219" t="s">
        <v>130</v>
      </c>
      <c r="K1219" t="s">
        <v>131</v>
      </c>
      <c r="L1219" t="s">
        <v>3733</v>
      </c>
      <c r="M1219" t="s">
        <v>3734</v>
      </c>
      <c r="N1219">
        <v>0.12527777700000001</v>
      </c>
      <c r="O1219">
        <v>0</v>
      </c>
      <c r="P1219">
        <v>0</v>
      </c>
      <c r="Q1219">
        <v>6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0.75166699999999997</v>
      </c>
      <c r="X1219">
        <v>0</v>
      </c>
      <c r="Y1219">
        <v>0</v>
      </c>
      <c r="Z1219">
        <v>0</v>
      </c>
    </row>
    <row r="1220" spans="1:26" x14ac:dyDescent="0.25">
      <c r="A1220">
        <v>2000918</v>
      </c>
      <c r="B1220">
        <v>1</v>
      </c>
      <c r="C1220" t="s">
        <v>76</v>
      </c>
      <c r="D1220" t="s">
        <v>88</v>
      </c>
      <c r="E1220" t="s">
        <v>134</v>
      </c>
      <c r="F1220" t="s">
        <v>3735</v>
      </c>
      <c r="G1220" t="s">
        <v>136</v>
      </c>
      <c r="H1220" t="s">
        <v>46</v>
      </c>
      <c r="I1220" t="s">
        <v>129</v>
      </c>
      <c r="J1220" t="s">
        <v>130</v>
      </c>
      <c r="K1220" t="s">
        <v>131</v>
      </c>
      <c r="L1220" t="s">
        <v>3736</v>
      </c>
      <c r="M1220" t="s">
        <v>3737</v>
      </c>
      <c r="N1220">
        <v>1.1983333329999999</v>
      </c>
      <c r="O1220">
        <v>0</v>
      </c>
      <c r="P1220">
        <v>1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1.1983330000000001</v>
      </c>
      <c r="W1220">
        <v>0</v>
      </c>
      <c r="X1220">
        <v>0</v>
      </c>
      <c r="Y1220">
        <v>0</v>
      </c>
      <c r="Z1220">
        <v>0</v>
      </c>
    </row>
    <row r="1221" spans="1:26" x14ac:dyDescent="0.25">
      <c r="A1221">
        <v>2000897</v>
      </c>
      <c r="B1221">
        <v>1</v>
      </c>
      <c r="C1221" t="s">
        <v>76</v>
      </c>
      <c r="D1221" t="s">
        <v>79</v>
      </c>
      <c r="E1221" t="s">
        <v>166</v>
      </c>
      <c r="F1221" t="s">
        <v>3738</v>
      </c>
      <c r="G1221" t="s">
        <v>904</v>
      </c>
      <c r="H1221" t="s">
        <v>46</v>
      </c>
      <c r="I1221" t="s">
        <v>129</v>
      </c>
      <c r="J1221" t="s">
        <v>130</v>
      </c>
      <c r="K1221" t="s">
        <v>131</v>
      </c>
      <c r="L1221" t="s">
        <v>3739</v>
      </c>
      <c r="M1221" t="s">
        <v>3740</v>
      </c>
      <c r="N1221">
        <v>0.73611111100000004</v>
      </c>
      <c r="O1221">
        <v>0</v>
      </c>
      <c r="P1221">
        <v>496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365.11111099999999</v>
      </c>
      <c r="W1221">
        <v>0</v>
      </c>
      <c r="X1221">
        <v>0</v>
      </c>
      <c r="Y1221">
        <v>0</v>
      </c>
      <c r="Z1221">
        <v>0</v>
      </c>
    </row>
    <row r="1222" spans="1:26" x14ac:dyDescent="0.25">
      <c r="A1222">
        <v>2000902</v>
      </c>
      <c r="B1222">
        <v>1</v>
      </c>
      <c r="C1222" t="s">
        <v>77</v>
      </c>
      <c r="D1222" t="s">
        <v>119</v>
      </c>
      <c r="E1222" t="s">
        <v>161</v>
      </c>
      <c r="F1222" t="s">
        <v>3741</v>
      </c>
      <c r="G1222" t="s">
        <v>163</v>
      </c>
      <c r="H1222" t="s">
        <v>47</v>
      </c>
      <c r="I1222" t="s">
        <v>129</v>
      </c>
      <c r="J1222" t="s">
        <v>130</v>
      </c>
      <c r="K1222" t="s">
        <v>131</v>
      </c>
      <c r="L1222" t="s">
        <v>3742</v>
      </c>
      <c r="M1222" t="s">
        <v>3743</v>
      </c>
      <c r="N1222">
        <v>1.043055555</v>
      </c>
      <c r="O1222">
        <v>4</v>
      </c>
      <c r="P1222">
        <v>0</v>
      </c>
      <c r="Q1222">
        <v>0</v>
      </c>
      <c r="R1222">
        <v>0</v>
      </c>
      <c r="S1222">
        <v>0</v>
      </c>
      <c r="T1222">
        <v>0</v>
      </c>
      <c r="U1222">
        <v>4.1722219999999997</v>
      </c>
      <c r="V1222">
        <v>0</v>
      </c>
      <c r="W1222">
        <v>0</v>
      </c>
      <c r="X1222">
        <v>0</v>
      </c>
      <c r="Y1222">
        <v>0</v>
      </c>
      <c r="Z1222">
        <v>0</v>
      </c>
    </row>
    <row r="1223" spans="1:26" x14ac:dyDescent="0.25">
      <c r="A1223">
        <v>2000903</v>
      </c>
      <c r="B1223">
        <v>1</v>
      </c>
      <c r="C1223" t="s">
        <v>76</v>
      </c>
      <c r="D1223" t="s">
        <v>93</v>
      </c>
      <c r="E1223" t="s">
        <v>161</v>
      </c>
      <c r="F1223" t="s">
        <v>3744</v>
      </c>
      <c r="G1223" t="s">
        <v>179</v>
      </c>
      <c r="H1223" t="s">
        <v>47</v>
      </c>
      <c r="I1223" t="s">
        <v>129</v>
      </c>
      <c r="J1223" t="s">
        <v>130</v>
      </c>
      <c r="K1223" t="s">
        <v>154</v>
      </c>
      <c r="L1223" t="s">
        <v>3745</v>
      </c>
      <c r="M1223" t="s">
        <v>3746</v>
      </c>
      <c r="N1223">
        <v>3.06</v>
      </c>
      <c r="O1223">
        <v>17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52.02</v>
      </c>
      <c r="V1223">
        <v>0</v>
      </c>
      <c r="W1223">
        <v>0</v>
      </c>
      <c r="X1223">
        <v>0</v>
      </c>
      <c r="Y1223">
        <v>0</v>
      </c>
      <c r="Z1223">
        <v>0</v>
      </c>
    </row>
    <row r="1224" spans="1:26" x14ac:dyDescent="0.25">
      <c r="A1224">
        <v>2000909</v>
      </c>
      <c r="B1224">
        <v>1</v>
      </c>
      <c r="C1224" t="s">
        <v>76</v>
      </c>
      <c r="D1224" t="s">
        <v>100</v>
      </c>
      <c r="E1224" t="s">
        <v>186</v>
      </c>
      <c r="F1224" t="s">
        <v>3747</v>
      </c>
      <c r="G1224" t="s">
        <v>163</v>
      </c>
      <c r="H1224" t="s">
        <v>47</v>
      </c>
      <c r="I1224" t="s">
        <v>129</v>
      </c>
      <c r="J1224" t="s">
        <v>130</v>
      </c>
      <c r="K1224" t="s">
        <v>131</v>
      </c>
      <c r="L1224" t="s">
        <v>3748</v>
      </c>
      <c r="M1224" t="s">
        <v>3749</v>
      </c>
      <c r="N1224">
        <v>0.123888888</v>
      </c>
      <c r="O1224">
        <v>32</v>
      </c>
      <c r="P1224">
        <v>1802</v>
      </c>
      <c r="Q1224">
        <v>0</v>
      </c>
      <c r="R1224">
        <v>0</v>
      </c>
      <c r="S1224">
        <v>0</v>
      </c>
      <c r="T1224">
        <v>0</v>
      </c>
      <c r="U1224">
        <v>3.9644439999999999</v>
      </c>
      <c r="V1224">
        <v>223.24777599999999</v>
      </c>
      <c r="W1224">
        <v>0</v>
      </c>
      <c r="X1224">
        <v>0</v>
      </c>
      <c r="Y1224">
        <v>0</v>
      </c>
      <c r="Z1224">
        <v>0</v>
      </c>
    </row>
    <row r="1225" spans="1:26" x14ac:dyDescent="0.25">
      <c r="A1225">
        <v>2000910</v>
      </c>
      <c r="B1225">
        <v>1</v>
      </c>
      <c r="C1225" t="s">
        <v>77</v>
      </c>
      <c r="D1225" t="s">
        <v>117</v>
      </c>
      <c r="E1225" t="s">
        <v>182</v>
      </c>
      <c r="F1225" t="s">
        <v>3750</v>
      </c>
      <c r="G1225" t="s">
        <v>168</v>
      </c>
      <c r="H1225" t="s">
        <v>46</v>
      </c>
      <c r="I1225" t="s">
        <v>129</v>
      </c>
      <c r="J1225" t="s">
        <v>130</v>
      </c>
      <c r="K1225" t="s">
        <v>154</v>
      </c>
      <c r="L1225" t="s">
        <v>3751</v>
      </c>
      <c r="M1225" t="s">
        <v>3752</v>
      </c>
      <c r="N1225">
        <v>6.9447516660000002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44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305.569073</v>
      </c>
    </row>
    <row r="1226" spans="1:26" x14ac:dyDescent="0.25">
      <c r="A1226">
        <v>2000912</v>
      </c>
      <c r="B1226">
        <v>1</v>
      </c>
      <c r="C1226" t="s">
        <v>76</v>
      </c>
      <c r="D1226" t="s">
        <v>91</v>
      </c>
      <c r="E1226" t="s">
        <v>186</v>
      </c>
      <c r="F1226" t="s">
        <v>3753</v>
      </c>
      <c r="G1226" t="s">
        <v>163</v>
      </c>
      <c r="H1226" t="s">
        <v>47</v>
      </c>
      <c r="I1226" t="s">
        <v>129</v>
      </c>
      <c r="J1226" t="s">
        <v>130</v>
      </c>
      <c r="K1226" t="s">
        <v>131</v>
      </c>
      <c r="L1226" t="s">
        <v>3754</v>
      </c>
      <c r="M1226" t="s">
        <v>3755</v>
      </c>
      <c r="N1226">
        <v>1.1563888879999999</v>
      </c>
      <c r="O1226">
        <v>24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27.753333000000001</v>
      </c>
      <c r="V1226">
        <v>0</v>
      </c>
      <c r="W1226">
        <v>0</v>
      </c>
      <c r="X1226">
        <v>0</v>
      </c>
      <c r="Y1226">
        <v>0</v>
      </c>
      <c r="Z1226">
        <v>0</v>
      </c>
    </row>
    <row r="1227" spans="1:26" x14ac:dyDescent="0.25">
      <c r="A1227">
        <v>2000921</v>
      </c>
      <c r="B1227">
        <v>1</v>
      </c>
      <c r="C1227" t="s">
        <v>76</v>
      </c>
      <c r="D1227" t="s">
        <v>79</v>
      </c>
      <c r="E1227" t="s">
        <v>134</v>
      </c>
      <c r="F1227" t="s">
        <v>3756</v>
      </c>
      <c r="G1227" t="s">
        <v>136</v>
      </c>
      <c r="H1227" t="s">
        <v>46</v>
      </c>
      <c r="I1227" t="s">
        <v>129</v>
      </c>
      <c r="J1227" t="s">
        <v>130</v>
      </c>
      <c r="K1227" t="s">
        <v>131</v>
      </c>
      <c r="L1227" t="s">
        <v>3757</v>
      </c>
      <c r="M1227" t="s">
        <v>3758</v>
      </c>
      <c r="N1227">
        <v>4.0761111110000003</v>
      </c>
      <c r="O1227">
        <v>0</v>
      </c>
      <c r="P1227">
        <v>2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8.1522220000000001</v>
      </c>
      <c r="W1227">
        <v>0</v>
      </c>
      <c r="X1227">
        <v>0</v>
      </c>
      <c r="Y1227">
        <v>0</v>
      </c>
      <c r="Z1227">
        <v>0</v>
      </c>
    </row>
    <row r="1228" spans="1:26" x14ac:dyDescent="0.25">
      <c r="A1228">
        <v>2000913</v>
      </c>
      <c r="B1228">
        <v>1</v>
      </c>
      <c r="C1228" t="s">
        <v>77</v>
      </c>
      <c r="D1228" t="s">
        <v>124</v>
      </c>
      <c r="E1228" t="s">
        <v>171</v>
      </c>
      <c r="F1228" t="s">
        <v>178</v>
      </c>
      <c r="G1228" t="s">
        <v>179</v>
      </c>
      <c r="H1228" t="s">
        <v>47</v>
      </c>
      <c r="I1228" t="s">
        <v>129</v>
      </c>
      <c r="J1228" t="s">
        <v>130</v>
      </c>
      <c r="K1228" t="s">
        <v>154</v>
      </c>
      <c r="L1228" t="s">
        <v>3759</v>
      </c>
      <c r="M1228" t="s">
        <v>3760</v>
      </c>
      <c r="N1228">
        <v>7.9593433329999996</v>
      </c>
      <c r="O1228">
        <v>45</v>
      </c>
      <c r="P1228">
        <v>84</v>
      </c>
      <c r="Q1228">
        <v>0</v>
      </c>
      <c r="R1228">
        <v>0</v>
      </c>
      <c r="S1228">
        <v>0</v>
      </c>
      <c r="T1228">
        <v>0</v>
      </c>
      <c r="U1228">
        <v>358.17045000000002</v>
      </c>
      <c r="V1228">
        <v>668.58483999999999</v>
      </c>
      <c r="W1228">
        <v>0</v>
      </c>
      <c r="X1228">
        <v>0</v>
      </c>
      <c r="Y1228">
        <v>0</v>
      </c>
      <c r="Z1228">
        <v>0</v>
      </c>
    </row>
    <row r="1229" spans="1:26" x14ac:dyDescent="0.25">
      <c r="A1229">
        <v>2000914</v>
      </c>
      <c r="B1229">
        <v>1</v>
      </c>
      <c r="C1229" t="s">
        <v>77</v>
      </c>
      <c r="D1229" t="s">
        <v>124</v>
      </c>
      <c r="E1229" t="s">
        <v>182</v>
      </c>
      <c r="F1229" t="s">
        <v>3761</v>
      </c>
      <c r="G1229" t="s">
        <v>168</v>
      </c>
      <c r="H1229" t="s">
        <v>46</v>
      </c>
      <c r="I1229" t="s">
        <v>129</v>
      </c>
      <c r="J1229" t="s">
        <v>130</v>
      </c>
      <c r="K1229" t="s">
        <v>154</v>
      </c>
      <c r="L1229" t="s">
        <v>3762</v>
      </c>
      <c r="M1229" t="s">
        <v>3763</v>
      </c>
      <c r="N1229">
        <v>6.6884813879999996</v>
      </c>
      <c r="O1229">
        <v>0</v>
      </c>
      <c r="P1229">
        <v>25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167.21203499999999</v>
      </c>
      <c r="W1229">
        <v>0</v>
      </c>
      <c r="X1229">
        <v>0</v>
      </c>
      <c r="Y1229">
        <v>0</v>
      </c>
      <c r="Z1229">
        <v>0</v>
      </c>
    </row>
    <row r="1230" spans="1:26" x14ac:dyDescent="0.25">
      <c r="A1230">
        <v>2000919</v>
      </c>
      <c r="B1230">
        <v>1</v>
      </c>
      <c r="C1230" t="s">
        <v>76</v>
      </c>
      <c r="D1230" t="s">
        <v>107</v>
      </c>
      <c r="E1230" t="s">
        <v>134</v>
      </c>
      <c r="F1230" t="s">
        <v>3764</v>
      </c>
      <c r="G1230" t="s">
        <v>250</v>
      </c>
      <c r="H1230" t="s">
        <v>46</v>
      </c>
      <c r="I1230" t="s">
        <v>129</v>
      </c>
      <c r="J1230" t="s">
        <v>15</v>
      </c>
      <c r="K1230" t="s">
        <v>131</v>
      </c>
      <c r="L1230" t="s">
        <v>3765</v>
      </c>
      <c r="M1230" t="s">
        <v>3766</v>
      </c>
      <c r="N1230">
        <v>1.7052777770000001</v>
      </c>
      <c r="O1230">
        <v>0</v>
      </c>
      <c r="P1230">
        <v>5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8.526389</v>
      </c>
      <c r="W1230">
        <v>0</v>
      </c>
      <c r="X1230">
        <v>0</v>
      </c>
      <c r="Y1230">
        <v>0</v>
      </c>
      <c r="Z1230">
        <v>0</v>
      </c>
    </row>
    <row r="1231" spans="1:26" x14ac:dyDescent="0.25">
      <c r="A1231">
        <v>2000922</v>
      </c>
      <c r="B1231">
        <v>1</v>
      </c>
      <c r="C1231" t="s">
        <v>76</v>
      </c>
      <c r="D1231" t="s">
        <v>105</v>
      </c>
      <c r="E1231" t="s">
        <v>182</v>
      </c>
      <c r="F1231" t="s">
        <v>3767</v>
      </c>
      <c r="G1231" t="s">
        <v>144</v>
      </c>
      <c r="H1231" t="s">
        <v>46</v>
      </c>
      <c r="I1231" t="s">
        <v>129</v>
      </c>
      <c r="J1231" t="s">
        <v>130</v>
      </c>
      <c r="K1231" t="s">
        <v>131</v>
      </c>
      <c r="L1231" t="s">
        <v>3768</v>
      </c>
      <c r="M1231" t="s">
        <v>3769</v>
      </c>
      <c r="N1231">
        <v>6.5955555549999998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8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52.764443999999997</v>
      </c>
    </row>
    <row r="1232" spans="1:26" x14ac:dyDescent="0.25">
      <c r="A1232">
        <v>2000923</v>
      </c>
      <c r="B1232">
        <v>1</v>
      </c>
      <c r="C1232" t="s">
        <v>76</v>
      </c>
      <c r="D1232" t="s">
        <v>101</v>
      </c>
      <c r="E1232" t="s">
        <v>161</v>
      </c>
      <c r="F1232" t="s">
        <v>3770</v>
      </c>
      <c r="G1232" t="s">
        <v>341</v>
      </c>
      <c r="H1232" t="s">
        <v>47</v>
      </c>
      <c r="I1232" t="s">
        <v>129</v>
      </c>
      <c r="J1232" t="s">
        <v>130</v>
      </c>
      <c r="K1232" t="s">
        <v>131</v>
      </c>
      <c r="L1232" t="s">
        <v>3771</v>
      </c>
      <c r="M1232" t="s">
        <v>3772</v>
      </c>
      <c r="N1232">
        <v>3.3730555550000001</v>
      </c>
      <c r="O1232">
        <v>0</v>
      </c>
      <c r="P1232">
        <v>150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505.95833299999998</v>
      </c>
      <c r="W1232">
        <v>0</v>
      </c>
      <c r="X1232">
        <v>0</v>
      </c>
      <c r="Y1232">
        <v>0</v>
      </c>
      <c r="Z1232">
        <v>0</v>
      </c>
    </row>
    <row r="1233" spans="1:26" x14ac:dyDescent="0.25">
      <c r="A1233">
        <v>2000945</v>
      </c>
      <c r="B1233">
        <v>1</v>
      </c>
      <c r="C1233" t="s">
        <v>76</v>
      </c>
      <c r="D1233" t="s">
        <v>100</v>
      </c>
      <c r="E1233" t="s">
        <v>134</v>
      </c>
      <c r="F1233" t="s">
        <v>3773</v>
      </c>
      <c r="G1233" t="s">
        <v>250</v>
      </c>
      <c r="H1233" t="s">
        <v>46</v>
      </c>
      <c r="I1233" t="s">
        <v>129</v>
      </c>
      <c r="J1233" t="s">
        <v>15</v>
      </c>
      <c r="K1233" t="s">
        <v>131</v>
      </c>
      <c r="L1233" t="s">
        <v>3774</v>
      </c>
      <c r="M1233" t="s">
        <v>3775</v>
      </c>
      <c r="N1233">
        <v>4.6005555549999997</v>
      </c>
      <c r="O1233">
        <v>0</v>
      </c>
      <c r="P1233">
        <v>7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32.203888999999997</v>
      </c>
      <c r="W1233">
        <v>0</v>
      </c>
      <c r="X1233">
        <v>0</v>
      </c>
      <c r="Y1233">
        <v>0</v>
      </c>
      <c r="Z1233">
        <v>0</v>
      </c>
    </row>
    <row r="1234" spans="1:26" x14ac:dyDescent="0.25">
      <c r="A1234">
        <v>2000925</v>
      </c>
      <c r="B1234">
        <v>1</v>
      </c>
      <c r="C1234" t="s">
        <v>76</v>
      </c>
      <c r="D1234" t="s">
        <v>92</v>
      </c>
      <c r="E1234" t="s">
        <v>134</v>
      </c>
      <c r="F1234" t="s">
        <v>3776</v>
      </c>
      <c r="G1234" t="s">
        <v>140</v>
      </c>
      <c r="H1234" t="s">
        <v>46</v>
      </c>
      <c r="I1234" t="s">
        <v>129</v>
      </c>
      <c r="J1234" t="s">
        <v>130</v>
      </c>
      <c r="K1234" t="s">
        <v>131</v>
      </c>
      <c r="L1234" t="s">
        <v>3777</v>
      </c>
      <c r="M1234" t="s">
        <v>3778</v>
      </c>
      <c r="N1234">
        <v>3.1147222220000002</v>
      </c>
      <c r="O1234">
        <v>0</v>
      </c>
      <c r="P1234">
        <v>0</v>
      </c>
      <c r="Q1234">
        <v>0</v>
      </c>
      <c r="R1234">
        <v>1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3.114722</v>
      </c>
      <c r="Y1234">
        <v>0</v>
      </c>
      <c r="Z1234">
        <v>0</v>
      </c>
    </row>
    <row r="1235" spans="1:26" x14ac:dyDescent="0.25">
      <c r="A1235">
        <v>2000929</v>
      </c>
      <c r="B1235">
        <v>1</v>
      </c>
      <c r="C1235" t="s">
        <v>77</v>
      </c>
      <c r="D1235" t="s">
        <v>111</v>
      </c>
      <c r="E1235" t="s">
        <v>161</v>
      </c>
      <c r="F1235" t="s">
        <v>3779</v>
      </c>
      <c r="G1235" t="s">
        <v>341</v>
      </c>
      <c r="H1235" t="s">
        <v>47</v>
      </c>
      <c r="I1235" t="s">
        <v>129</v>
      </c>
      <c r="J1235" t="s">
        <v>130</v>
      </c>
      <c r="K1235" t="s">
        <v>131</v>
      </c>
      <c r="L1235" t="s">
        <v>3780</v>
      </c>
      <c r="M1235" t="s">
        <v>3781</v>
      </c>
      <c r="N1235">
        <v>1.8372222220000001</v>
      </c>
      <c r="O1235">
        <v>0</v>
      </c>
      <c r="P1235">
        <v>0</v>
      </c>
      <c r="Q1235">
        <v>4</v>
      </c>
      <c r="R1235">
        <v>129</v>
      </c>
      <c r="S1235">
        <v>0</v>
      </c>
      <c r="T1235">
        <v>0</v>
      </c>
      <c r="U1235">
        <v>0</v>
      </c>
      <c r="V1235">
        <v>0</v>
      </c>
      <c r="W1235">
        <v>7.3488889999999998</v>
      </c>
      <c r="X1235">
        <v>237.001667</v>
      </c>
      <c r="Y1235">
        <v>0</v>
      </c>
      <c r="Z1235">
        <v>0</v>
      </c>
    </row>
    <row r="1236" spans="1:26" x14ac:dyDescent="0.25">
      <c r="A1236">
        <v>2000938</v>
      </c>
      <c r="B1236">
        <v>1</v>
      </c>
      <c r="C1236" t="s">
        <v>77</v>
      </c>
      <c r="D1236" t="s">
        <v>115</v>
      </c>
      <c r="E1236" t="s">
        <v>134</v>
      </c>
      <c r="F1236" t="s">
        <v>3782</v>
      </c>
      <c r="G1236" t="s">
        <v>128</v>
      </c>
      <c r="H1236" t="s">
        <v>46</v>
      </c>
      <c r="I1236" t="s">
        <v>129</v>
      </c>
      <c r="J1236" t="s">
        <v>130</v>
      </c>
      <c r="K1236" t="s">
        <v>131</v>
      </c>
      <c r="L1236" t="s">
        <v>3783</v>
      </c>
      <c r="M1236" t="s">
        <v>3784</v>
      </c>
      <c r="N1236">
        <v>1.2966666659999999</v>
      </c>
      <c r="O1236">
        <v>0</v>
      </c>
      <c r="P1236">
        <v>0</v>
      </c>
      <c r="Q1236">
        <v>0</v>
      </c>
      <c r="R1236">
        <v>2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2.5933329999999999</v>
      </c>
      <c r="Y1236">
        <v>0</v>
      </c>
      <c r="Z1236">
        <v>0</v>
      </c>
    </row>
    <row r="1237" spans="1:26" x14ac:dyDescent="0.25">
      <c r="A1237">
        <v>2000956</v>
      </c>
      <c r="B1237">
        <v>1</v>
      </c>
      <c r="C1237" t="s">
        <v>77</v>
      </c>
      <c r="D1237" t="s">
        <v>119</v>
      </c>
      <c r="E1237" t="s">
        <v>182</v>
      </c>
      <c r="F1237" t="s">
        <v>3785</v>
      </c>
      <c r="G1237" t="s">
        <v>144</v>
      </c>
      <c r="H1237" t="s">
        <v>46</v>
      </c>
      <c r="I1237" t="s">
        <v>129</v>
      </c>
      <c r="J1237" t="s">
        <v>130</v>
      </c>
      <c r="K1237" t="s">
        <v>131</v>
      </c>
      <c r="L1237" t="s">
        <v>3786</v>
      </c>
      <c r="M1237" t="s">
        <v>3787</v>
      </c>
      <c r="N1237">
        <v>2.5225</v>
      </c>
      <c r="O1237">
        <v>0</v>
      </c>
      <c r="P1237">
        <v>6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15.135</v>
      </c>
      <c r="W1237">
        <v>0</v>
      </c>
      <c r="X1237">
        <v>0</v>
      </c>
      <c r="Y1237">
        <v>0</v>
      </c>
      <c r="Z1237">
        <v>0</v>
      </c>
    </row>
    <row r="1238" spans="1:26" x14ac:dyDescent="0.25">
      <c r="A1238">
        <v>2000941</v>
      </c>
      <c r="B1238">
        <v>1</v>
      </c>
      <c r="C1238" t="s">
        <v>76</v>
      </c>
      <c r="D1238" t="s">
        <v>102</v>
      </c>
      <c r="E1238" t="s">
        <v>186</v>
      </c>
      <c r="F1238" t="s">
        <v>3788</v>
      </c>
      <c r="G1238" t="s">
        <v>163</v>
      </c>
      <c r="H1238" t="s">
        <v>47</v>
      </c>
      <c r="I1238" t="s">
        <v>257</v>
      </c>
      <c r="J1238" t="s">
        <v>130</v>
      </c>
      <c r="K1238" t="s">
        <v>131</v>
      </c>
      <c r="L1238" t="s">
        <v>3789</v>
      </c>
      <c r="M1238" t="s">
        <v>3790</v>
      </c>
      <c r="N1238">
        <v>3.8888880000000001E-3</v>
      </c>
      <c r="O1238">
        <v>33</v>
      </c>
      <c r="P1238">
        <v>610</v>
      </c>
      <c r="Q1238">
        <v>13</v>
      </c>
      <c r="R1238">
        <v>6</v>
      </c>
      <c r="S1238">
        <v>0</v>
      </c>
      <c r="T1238">
        <v>0</v>
      </c>
      <c r="U1238">
        <v>0.128333</v>
      </c>
      <c r="V1238">
        <v>2.3722219999999998</v>
      </c>
      <c r="W1238">
        <v>5.0555999999999997E-2</v>
      </c>
      <c r="X1238">
        <v>2.3333E-2</v>
      </c>
      <c r="Y1238">
        <v>0</v>
      </c>
      <c r="Z1238">
        <v>0</v>
      </c>
    </row>
    <row r="1239" spans="1:26" x14ac:dyDescent="0.25">
      <c r="A1239">
        <v>2000944</v>
      </c>
      <c r="B1239">
        <v>1</v>
      </c>
      <c r="C1239" t="s">
        <v>76</v>
      </c>
      <c r="D1239" t="s">
        <v>79</v>
      </c>
      <c r="E1239" t="s">
        <v>182</v>
      </c>
      <c r="F1239" t="s">
        <v>3232</v>
      </c>
      <c r="G1239" t="s">
        <v>2878</v>
      </c>
      <c r="H1239" t="s">
        <v>46</v>
      </c>
      <c r="I1239" t="s">
        <v>129</v>
      </c>
      <c r="J1239" t="s">
        <v>130</v>
      </c>
      <c r="K1239" t="s">
        <v>131</v>
      </c>
      <c r="L1239" t="s">
        <v>3791</v>
      </c>
      <c r="M1239" t="s">
        <v>3792</v>
      </c>
      <c r="N1239">
        <v>1.4027777770000001</v>
      </c>
      <c r="O1239">
        <v>0</v>
      </c>
      <c r="P1239">
        <v>116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162.72222199999999</v>
      </c>
      <c r="W1239">
        <v>0</v>
      </c>
      <c r="X1239">
        <v>0</v>
      </c>
      <c r="Y1239">
        <v>0</v>
      </c>
      <c r="Z1239">
        <v>0</v>
      </c>
    </row>
    <row r="1240" spans="1:26" x14ac:dyDescent="0.25">
      <c r="A1240">
        <v>2000959</v>
      </c>
      <c r="B1240">
        <v>1</v>
      </c>
      <c r="C1240" t="s">
        <v>77</v>
      </c>
      <c r="D1240" t="s">
        <v>119</v>
      </c>
      <c r="E1240" t="s">
        <v>182</v>
      </c>
      <c r="F1240" t="s">
        <v>3793</v>
      </c>
      <c r="G1240" t="s">
        <v>503</v>
      </c>
      <c r="H1240" t="s">
        <v>46</v>
      </c>
      <c r="I1240" t="s">
        <v>129</v>
      </c>
      <c r="J1240" t="s">
        <v>130</v>
      </c>
      <c r="K1240" t="s">
        <v>131</v>
      </c>
      <c r="L1240" t="s">
        <v>3794</v>
      </c>
      <c r="M1240" t="s">
        <v>3795</v>
      </c>
      <c r="N1240">
        <v>8.471944444</v>
      </c>
      <c r="O1240">
        <v>0</v>
      </c>
      <c r="P1240">
        <v>15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127.079167</v>
      </c>
      <c r="W1240">
        <v>0</v>
      </c>
      <c r="X1240">
        <v>0</v>
      </c>
      <c r="Y1240">
        <v>0</v>
      </c>
      <c r="Z1240">
        <v>0</v>
      </c>
    </row>
    <row r="1241" spans="1:26" x14ac:dyDescent="0.25">
      <c r="A1241">
        <v>2000952</v>
      </c>
      <c r="B1241">
        <v>1</v>
      </c>
      <c r="C1241" t="s">
        <v>76</v>
      </c>
      <c r="D1241" t="s">
        <v>105</v>
      </c>
      <c r="E1241" t="s">
        <v>171</v>
      </c>
      <c r="F1241" t="s">
        <v>3796</v>
      </c>
      <c r="G1241" t="s">
        <v>3074</v>
      </c>
      <c r="H1241" t="s">
        <v>47</v>
      </c>
      <c r="I1241" t="s">
        <v>129</v>
      </c>
      <c r="J1241" t="s">
        <v>130</v>
      </c>
      <c r="K1241" t="s">
        <v>154</v>
      </c>
      <c r="L1241" t="s">
        <v>3797</v>
      </c>
      <c r="M1241" t="s">
        <v>3798</v>
      </c>
      <c r="N1241">
        <v>1.067347222</v>
      </c>
      <c r="O1241">
        <v>0</v>
      </c>
      <c r="P1241">
        <v>0</v>
      </c>
      <c r="Q1241">
        <v>8</v>
      </c>
      <c r="R1241">
        <v>3897</v>
      </c>
      <c r="S1241">
        <v>0</v>
      </c>
      <c r="T1241">
        <v>0</v>
      </c>
      <c r="U1241">
        <v>0</v>
      </c>
      <c r="V1241">
        <v>0</v>
      </c>
      <c r="W1241">
        <v>8.5387780000000006</v>
      </c>
      <c r="X1241">
        <v>4159.4521240000004</v>
      </c>
      <c r="Y1241">
        <v>0</v>
      </c>
      <c r="Z1241">
        <v>0</v>
      </c>
    </row>
    <row r="1242" spans="1:26" x14ac:dyDescent="0.25">
      <c r="A1242">
        <v>2000960</v>
      </c>
      <c r="B1242">
        <v>1</v>
      </c>
      <c r="C1242" t="s">
        <v>76</v>
      </c>
      <c r="D1242" t="s">
        <v>107</v>
      </c>
      <c r="E1242" t="s">
        <v>182</v>
      </c>
      <c r="F1242" t="s">
        <v>3799</v>
      </c>
      <c r="G1242" t="s">
        <v>144</v>
      </c>
      <c r="H1242" t="s">
        <v>46</v>
      </c>
      <c r="I1242" t="s">
        <v>129</v>
      </c>
      <c r="J1242" t="s">
        <v>130</v>
      </c>
      <c r="K1242" t="s">
        <v>131</v>
      </c>
      <c r="L1242" t="s">
        <v>3800</v>
      </c>
      <c r="M1242" t="s">
        <v>3801</v>
      </c>
      <c r="N1242">
        <v>0.99694444400000004</v>
      </c>
      <c r="O1242">
        <v>0</v>
      </c>
      <c r="P1242">
        <v>69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68.789167000000006</v>
      </c>
      <c r="W1242">
        <v>0</v>
      </c>
      <c r="X1242">
        <v>0</v>
      </c>
      <c r="Y1242">
        <v>0</v>
      </c>
      <c r="Z1242">
        <v>0</v>
      </c>
    </row>
    <row r="1243" spans="1:26" x14ac:dyDescent="0.25">
      <c r="A1243">
        <v>2000957</v>
      </c>
      <c r="B1243">
        <v>1</v>
      </c>
      <c r="C1243" t="s">
        <v>76</v>
      </c>
      <c r="D1243" t="s">
        <v>83</v>
      </c>
      <c r="E1243" t="s">
        <v>134</v>
      </c>
      <c r="F1243" t="s">
        <v>3802</v>
      </c>
      <c r="G1243" t="s">
        <v>136</v>
      </c>
      <c r="H1243" t="s">
        <v>46</v>
      </c>
      <c r="I1243" t="s">
        <v>129</v>
      </c>
      <c r="J1243" t="s">
        <v>130</v>
      </c>
      <c r="K1243" t="s">
        <v>131</v>
      </c>
      <c r="L1243" t="s">
        <v>3803</v>
      </c>
      <c r="M1243" t="s">
        <v>3804</v>
      </c>
      <c r="N1243">
        <v>0.90055555499999995</v>
      </c>
      <c r="O1243">
        <v>0</v>
      </c>
      <c r="P1243">
        <v>27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24.315000000000001</v>
      </c>
      <c r="W1243">
        <v>0</v>
      </c>
      <c r="X1243">
        <v>0</v>
      </c>
      <c r="Y1243">
        <v>0</v>
      </c>
      <c r="Z1243">
        <v>0</v>
      </c>
    </row>
    <row r="1244" spans="1:26" x14ac:dyDescent="0.25">
      <c r="A1244">
        <v>2000963</v>
      </c>
      <c r="B1244">
        <v>1</v>
      </c>
      <c r="C1244" t="s">
        <v>76</v>
      </c>
      <c r="D1244" t="s">
        <v>80</v>
      </c>
      <c r="E1244" t="s">
        <v>134</v>
      </c>
      <c r="F1244" t="s">
        <v>3805</v>
      </c>
      <c r="G1244" t="s">
        <v>238</v>
      </c>
      <c r="H1244" t="s">
        <v>46</v>
      </c>
      <c r="I1244" t="s">
        <v>129</v>
      </c>
      <c r="J1244" t="s">
        <v>130</v>
      </c>
      <c r="K1244" t="s">
        <v>131</v>
      </c>
      <c r="L1244" t="s">
        <v>3806</v>
      </c>
      <c r="M1244" t="s">
        <v>3807</v>
      </c>
      <c r="N1244">
        <v>2.3427777769999998</v>
      </c>
      <c r="O1244">
        <v>0</v>
      </c>
      <c r="P1244">
        <v>23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53.883889000000003</v>
      </c>
      <c r="W1244">
        <v>0</v>
      </c>
      <c r="X1244">
        <v>0</v>
      </c>
      <c r="Y1244">
        <v>0</v>
      </c>
      <c r="Z1244">
        <v>0</v>
      </c>
    </row>
    <row r="1245" spans="1:26" x14ac:dyDescent="0.25">
      <c r="A1245">
        <v>2000971</v>
      </c>
      <c r="B1245">
        <v>1</v>
      </c>
      <c r="C1245" t="s">
        <v>76</v>
      </c>
      <c r="D1245" t="s">
        <v>81</v>
      </c>
      <c r="E1245" t="s">
        <v>126</v>
      </c>
      <c r="F1245" t="s">
        <v>3808</v>
      </c>
      <c r="G1245" t="s">
        <v>452</v>
      </c>
      <c r="H1245" t="s">
        <v>46</v>
      </c>
      <c r="I1245" t="s">
        <v>129</v>
      </c>
      <c r="J1245" t="s">
        <v>130</v>
      </c>
      <c r="K1245" t="s">
        <v>131</v>
      </c>
      <c r="L1245" t="s">
        <v>3809</v>
      </c>
      <c r="M1245" t="s">
        <v>3810</v>
      </c>
      <c r="N1245">
        <v>1.5891666659999999</v>
      </c>
      <c r="O1245">
        <v>0</v>
      </c>
      <c r="P1245">
        <v>15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23.837499999999999</v>
      </c>
      <c r="W1245">
        <v>0</v>
      </c>
      <c r="X1245">
        <v>0</v>
      </c>
      <c r="Y1245">
        <v>0</v>
      </c>
      <c r="Z1245">
        <v>0</v>
      </c>
    </row>
    <row r="1246" spans="1:26" x14ac:dyDescent="0.25">
      <c r="A1246">
        <v>2000987</v>
      </c>
      <c r="B1246">
        <v>1</v>
      </c>
      <c r="C1246" t="s">
        <v>77</v>
      </c>
      <c r="D1246" t="s">
        <v>108</v>
      </c>
      <c r="E1246" t="s">
        <v>134</v>
      </c>
      <c r="F1246" t="s">
        <v>3811</v>
      </c>
      <c r="G1246" t="s">
        <v>238</v>
      </c>
      <c r="H1246" t="s">
        <v>46</v>
      </c>
      <c r="I1246" t="s">
        <v>129</v>
      </c>
      <c r="J1246" t="s">
        <v>130</v>
      </c>
      <c r="K1246" t="s">
        <v>131</v>
      </c>
      <c r="L1246" t="s">
        <v>3812</v>
      </c>
      <c r="M1246" t="s">
        <v>3813</v>
      </c>
      <c r="N1246">
        <v>2.1683333330000001</v>
      </c>
      <c r="O1246">
        <v>0</v>
      </c>
      <c r="P1246">
        <v>2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4.3366670000000003</v>
      </c>
      <c r="W1246">
        <v>0</v>
      </c>
      <c r="X1246">
        <v>0</v>
      </c>
      <c r="Y1246">
        <v>0</v>
      </c>
      <c r="Z1246">
        <v>0</v>
      </c>
    </row>
    <row r="1247" spans="1:26" x14ac:dyDescent="0.25">
      <c r="A1247">
        <v>2000970</v>
      </c>
      <c r="B1247">
        <v>1</v>
      </c>
      <c r="C1247" t="s">
        <v>76</v>
      </c>
      <c r="D1247" t="s">
        <v>101</v>
      </c>
      <c r="E1247" t="s">
        <v>161</v>
      </c>
      <c r="F1247" t="s">
        <v>3814</v>
      </c>
      <c r="G1247" t="s">
        <v>163</v>
      </c>
      <c r="H1247" t="s">
        <v>47</v>
      </c>
      <c r="I1247" t="s">
        <v>129</v>
      </c>
      <c r="J1247" t="s">
        <v>130</v>
      </c>
      <c r="K1247" t="s">
        <v>131</v>
      </c>
      <c r="L1247" t="s">
        <v>3815</v>
      </c>
      <c r="M1247" t="s">
        <v>3816</v>
      </c>
      <c r="N1247">
        <v>1.2466666660000001</v>
      </c>
      <c r="O1247">
        <v>4</v>
      </c>
      <c r="P1247">
        <v>2988</v>
      </c>
      <c r="Q1247">
        <v>0</v>
      </c>
      <c r="R1247">
        <v>0</v>
      </c>
      <c r="S1247">
        <v>0</v>
      </c>
      <c r="T1247">
        <v>0</v>
      </c>
      <c r="U1247">
        <v>4.9866669999999997</v>
      </c>
      <c r="V1247">
        <v>3725.0399980000002</v>
      </c>
      <c r="W1247">
        <v>0</v>
      </c>
      <c r="X1247">
        <v>0</v>
      </c>
      <c r="Y1247">
        <v>0</v>
      </c>
      <c r="Z1247">
        <v>0</v>
      </c>
    </row>
    <row r="1248" spans="1:26" x14ac:dyDescent="0.25">
      <c r="A1248">
        <v>2000979</v>
      </c>
      <c r="B1248">
        <v>1</v>
      </c>
      <c r="C1248" t="s">
        <v>76</v>
      </c>
      <c r="D1248" t="s">
        <v>83</v>
      </c>
      <c r="E1248" t="s">
        <v>166</v>
      </c>
      <c r="F1248" t="s">
        <v>3817</v>
      </c>
      <c r="G1248" t="s">
        <v>128</v>
      </c>
      <c r="H1248" t="s">
        <v>46</v>
      </c>
      <c r="I1248" t="s">
        <v>129</v>
      </c>
      <c r="J1248" t="s">
        <v>130</v>
      </c>
      <c r="K1248" t="s">
        <v>131</v>
      </c>
      <c r="L1248" t="s">
        <v>3818</v>
      </c>
      <c r="M1248" t="s">
        <v>3819</v>
      </c>
      <c r="N1248">
        <v>0.76333333299999995</v>
      </c>
      <c r="O1248">
        <v>0</v>
      </c>
      <c r="P1248">
        <v>250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190.83333300000001</v>
      </c>
      <c r="W1248">
        <v>0</v>
      </c>
      <c r="X1248">
        <v>0</v>
      </c>
      <c r="Y1248">
        <v>0</v>
      </c>
      <c r="Z1248">
        <v>0</v>
      </c>
    </row>
    <row r="1249" spans="1:26" x14ac:dyDescent="0.25">
      <c r="A1249">
        <v>2000976</v>
      </c>
      <c r="B1249">
        <v>1</v>
      </c>
      <c r="C1249" t="s">
        <v>76</v>
      </c>
      <c r="D1249" t="s">
        <v>89</v>
      </c>
      <c r="E1249" t="s">
        <v>171</v>
      </c>
      <c r="F1249" t="s">
        <v>3820</v>
      </c>
      <c r="G1249" t="s">
        <v>152</v>
      </c>
      <c r="H1249" t="s">
        <v>47</v>
      </c>
      <c r="I1249" t="s">
        <v>129</v>
      </c>
      <c r="J1249" t="s">
        <v>130</v>
      </c>
      <c r="K1249" t="s">
        <v>131</v>
      </c>
      <c r="L1249" t="s">
        <v>3821</v>
      </c>
      <c r="M1249" t="s">
        <v>3822</v>
      </c>
      <c r="N1249">
        <v>0.75694444400000005</v>
      </c>
      <c r="O1249">
        <v>1</v>
      </c>
      <c r="P1249">
        <v>458</v>
      </c>
      <c r="Q1249">
        <v>0</v>
      </c>
      <c r="R1249">
        <v>0</v>
      </c>
      <c r="S1249">
        <v>0</v>
      </c>
      <c r="T1249">
        <v>0</v>
      </c>
      <c r="U1249">
        <v>0.75694399999999995</v>
      </c>
      <c r="V1249">
        <v>346.68055500000003</v>
      </c>
      <c r="W1249">
        <v>0</v>
      </c>
      <c r="X1249">
        <v>0</v>
      </c>
      <c r="Y1249">
        <v>0</v>
      </c>
      <c r="Z1249">
        <v>0</v>
      </c>
    </row>
    <row r="1250" spans="1:26" x14ac:dyDescent="0.25">
      <c r="A1250">
        <v>2000985</v>
      </c>
      <c r="B1250">
        <v>1</v>
      </c>
      <c r="C1250" t="s">
        <v>76</v>
      </c>
      <c r="D1250" t="s">
        <v>99</v>
      </c>
      <c r="E1250" t="s">
        <v>134</v>
      </c>
      <c r="F1250" t="s">
        <v>3823</v>
      </c>
      <c r="G1250" t="s">
        <v>140</v>
      </c>
      <c r="H1250" t="s">
        <v>46</v>
      </c>
      <c r="I1250" t="s">
        <v>129</v>
      </c>
      <c r="J1250" t="s">
        <v>130</v>
      </c>
      <c r="K1250" t="s">
        <v>131</v>
      </c>
      <c r="L1250" t="s">
        <v>3824</v>
      </c>
      <c r="M1250" t="s">
        <v>3825</v>
      </c>
      <c r="N1250">
        <v>1.2036111110000001</v>
      </c>
      <c r="O1250">
        <v>0</v>
      </c>
      <c r="P1250">
        <v>7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8.4252780000000005</v>
      </c>
      <c r="W1250">
        <v>0</v>
      </c>
      <c r="X1250">
        <v>0</v>
      </c>
      <c r="Y1250">
        <v>0</v>
      </c>
      <c r="Z1250">
        <v>0</v>
      </c>
    </row>
    <row r="1251" spans="1:26" x14ac:dyDescent="0.25">
      <c r="A1251">
        <v>2000983</v>
      </c>
      <c r="B1251">
        <v>1</v>
      </c>
      <c r="C1251" t="s">
        <v>76</v>
      </c>
      <c r="D1251" t="s">
        <v>103</v>
      </c>
      <c r="E1251" t="s">
        <v>161</v>
      </c>
      <c r="F1251" t="s">
        <v>3826</v>
      </c>
      <c r="G1251" t="s">
        <v>242</v>
      </c>
      <c r="H1251" t="s">
        <v>47</v>
      </c>
      <c r="I1251" t="s">
        <v>129</v>
      </c>
      <c r="J1251" t="s">
        <v>130</v>
      </c>
      <c r="K1251" t="s">
        <v>131</v>
      </c>
      <c r="L1251" t="s">
        <v>3827</v>
      </c>
      <c r="M1251" t="s">
        <v>3828</v>
      </c>
      <c r="N1251">
        <v>1.7469444439999999</v>
      </c>
      <c r="O1251">
        <v>0</v>
      </c>
      <c r="P1251">
        <v>0</v>
      </c>
      <c r="Q1251">
        <v>0</v>
      </c>
      <c r="R1251">
        <v>57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99.575833000000003</v>
      </c>
      <c r="Y1251">
        <v>0</v>
      </c>
      <c r="Z1251">
        <v>0</v>
      </c>
    </row>
    <row r="1252" spans="1:26" x14ac:dyDescent="0.25">
      <c r="A1252">
        <v>2000988</v>
      </c>
      <c r="B1252">
        <v>1</v>
      </c>
      <c r="C1252" t="s">
        <v>77</v>
      </c>
      <c r="D1252" t="s">
        <v>112</v>
      </c>
      <c r="E1252" t="s">
        <v>161</v>
      </c>
      <c r="F1252" t="s">
        <v>3829</v>
      </c>
      <c r="G1252" t="s">
        <v>3830</v>
      </c>
      <c r="H1252" t="s">
        <v>47</v>
      </c>
      <c r="I1252" t="s">
        <v>129</v>
      </c>
      <c r="J1252" t="s">
        <v>130</v>
      </c>
      <c r="K1252" t="s">
        <v>131</v>
      </c>
      <c r="L1252" t="s">
        <v>3831</v>
      </c>
      <c r="M1252" t="s">
        <v>3832</v>
      </c>
      <c r="N1252">
        <v>9.6611111110000003</v>
      </c>
      <c r="O1252">
        <v>0</v>
      </c>
      <c r="P1252">
        <v>0</v>
      </c>
      <c r="Q1252">
        <v>0</v>
      </c>
      <c r="R1252">
        <v>0</v>
      </c>
      <c r="S1252">
        <v>0</v>
      </c>
      <c r="T1252">
        <v>112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1082.0444440000001</v>
      </c>
    </row>
    <row r="1253" spans="1:26" x14ac:dyDescent="0.25">
      <c r="A1253">
        <v>2000998</v>
      </c>
      <c r="B1253">
        <v>1</v>
      </c>
      <c r="C1253" t="s">
        <v>76</v>
      </c>
      <c r="D1253" t="s">
        <v>104</v>
      </c>
      <c r="E1253" t="s">
        <v>171</v>
      </c>
      <c r="F1253" t="s">
        <v>3833</v>
      </c>
      <c r="G1253" t="s">
        <v>3074</v>
      </c>
      <c r="H1253" t="s">
        <v>47</v>
      </c>
      <c r="I1253" t="s">
        <v>129</v>
      </c>
      <c r="J1253" t="s">
        <v>130</v>
      </c>
      <c r="K1253" t="s">
        <v>154</v>
      </c>
      <c r="L1253" t="s">
        <v>3834</v>
      </c>
      <c r="M1253" t="s">
        <v>3835</v>
      </c>
      <c r="N1253">
        <v>1.066944444</v>
      </c>
      <c r="O1253">
        <v>0</v>
      </c>
      <c r="P1253">
        <v>1</v>
      </c>
      <c r="Q1253">
        <v>2</v>
      </c>
      <c r="R1253">
        <v>3252</v>
      </c>
      <c r="S1253">
        <v>0</v>
      </c>
      <c r="T1253">
        <v>0</v>
      </c>
      <c r="U1253">
        <v>0</v>
      </c>
      <c r="V1253">
        <v>1.0669439999999999</v>
      </c>
      <c r="W1253">
        <v>2.1338889999999999</v>
      </c>
      <c r="X1253">
        <v>3469.703332</v>
      </c>
      <c r="Y1253">
        <v>0</v>
      </c>
      <c r="Z1253">
        <v>0</v>
      </c>
    </row>
    <row r="1254" spans="1:26" x14ac:dyDescent="0.25">
      <c r="A1254">
        <v>2000996</v>
      </c>
      <c r="B1254">
        <v>1</v>
      </c>
      <c r="C1254" t="s">
        <v>76</v>
      </c>
      <c r="D1254" t="s">
        <v>104</v>
      </c>
      <c r="E1254" t="s">
        <v>171</v>
      </c>
      <c r="F1254" t="s">
        <v>3836</v>
      </c>
      <c r="G1254" t="s">
        <v>3074</v>
      </c>
      <c r="H1254" t="s">
        <v>47</v>
      </c>
      <c r="I1254" t="s">
        <v>129</v>
      </c>
      <c r="J1254" t="s">
        <v>130</v>
      </c>
      <c r="K1254" t="s">
        <v>154</v>
      </c>
      <c r="L1254" t="s">
        <v>3837</v>
      </c>
      <c r="M1254" t="s">
        <v>3838</v>
      </c>
      <c r="N1254">
        <v>1.0595952769999999</v>
      </c>
      <c r="O1254">
        <v>0</v>
      </c>
      <c r="P1254">
        <v>0</v>
      </c>
      <c r="Q1254">
        <v>19</v>
      </c>
      <c r="R1254">
        <v>4879</v>
      </c>
      <c r="S1254">
        <v>4</v>
      </c>
      <c r="T1254">
        <v>746</v>
      </c>
      <c r="U1254">
        <v>0</v>
      </c>
      <c r="V1254">
        <v>0</v>
      </c>
      <c r="W1254">
        <v>20.13231</v>
      </c>
      <c r="X1254">
        <v>5169.7653559999999</v>
      </c>
      <c r="Y1254">
        <v>4.2383810000000004</v>
      </c>
      <c r="Z1254">
        <v>790.458077</v>
      </c>
    </row>
    <row r="1255" spans="1:26" x14ac:dyDescent="0.25">
      <c r="A1255">
        <v>2001003</v>
      </c>
      <c r="B1255">
        <v>1</v>
      </c>
      <c r="C1255" t="s">
        <v>76</v>
      </c>
      <c r="D1255" t="s">
        <v>81</v>
      </c>
      <c r="E1255" t="s">
        <v>150</v>
      </c>
      <c r="F1255" t="s">
        <v>3839</v>
      </c>
      <c r="G1255" t="s">
        <v>250</v>
      </c>
      <c r="H1255" t="s">
        <v>47</v>
      </c>
      <c r="I1255" t="s">
        <v>129</v>
      </c>
      <c r="J1255" t="s">
        <v>15</v>
      </c>
      <c r="K1255" t="s">
        <v>131</v>
      </c>
      <c r="L1255" t="s">
        <v>3840</v>
      </c>
      <c r="M1255" t="s">
        <v>3841</v>
      </c>
      <c r="N1255">
        <v>0.96527777699999995</v>
      </c>
      <c r="O1255">
        <v>0</v>
      </c>
      <c r="P1255">
        <v>8537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8240.5763819999993</v>
      </c>
      <c r="W1255">
        <v>0</v>
      </c>
      <c r="X1255">
        <v>0</v>
      </c>
      <c r="Y1255">
        <v>0</v>
      </c>
      <c r="Z1255">
        <v>0</v>
      </c>
    </row>
    <row r="1256" spans="1:26" x14ac:dyDescent="0.25">
      <c r="A1256">
        <v>2001015</v>
      </c>
      <c r="B1256">
        <v>1</v>
      </c>
      <c r="C1256" t="s">
        <v>76</v>
      </c>
      <c r="D1256" t="s">
        <v>107</v>
      </c>
      <c r="E1256" t="s">
        <v>126</v>
      </c>
      <c r="F1256" t="s">
        <v>3842</v>
      </c>
      <c r="G1256" t="s">
        <v>168</v>
      </c>
      <c r="H1256" t="s">
        <v>46</v>
      </c>
      <c r="I1256" t="s">
        <v>129</v>
      </c>
      <c r="J1256" t="s">
        <v>130</v>
      </c>
      <c r="K1256" t="s">
        <v>154</v>
      </c>
      <c r="L1256" t="s">
        <v>3843</v>
      </c>
      <c r="M1256" t="s">
        <v>3844</v>
      </c>
      <c r="N1256">
        <v>1.246111111</v>
      </c>
      <c r="O1256">
        <v>0</v>
      </c>
      <c r="P1256">
        <v>171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213.08500000000001</v>
      </c>
      <c r="W1256">
        <v>0</v>
      </c>
      <c r="X1256">
        <v>0</v>
      </c>
      <c r="Y1256">
        <v>0</v>
      </c>
      <c r="Z1256">
        <v>0</v>
      </c>
    </row>
    <row r="1257" spans="1:26" x14ac:dyDescent="0.25">
      <c r="A1257">
        <v>2001010</v>
      </c>
      <c r="B1257">
        <v>1</v>
      </c>
      <c r="C1257" t="s">
        <v>77</v>
      </c>
      <c r="D1257" t="s">
        <v>123</v>
      </c>
      <c r="E1257" t="s">
        <v>166</v>
      </c>
      <c r="F1257" t="s">
        <v>3845</v>
      </c>
      <c r="G1257" t="s">
        <v>657</v>
      </c>
      <c r="H1257" t="s">
        <v>46</v>
      </c>
      <c r="I1257" t="s">
        <v>129</v>
      </c>
      <c r="J1257" t="s">
        <v>130</v>
      </c>
      <c r="K1257" t="s">
        <v>131</v>
      </c>
      <c r="L1257" t="s">
        <v>3846</v>
      </c>
      <c r="M1257" t="s">
        <v>3847</v>
      </c>
      <c r="N1257">
        <v>5.01</v>
      </c>
      <c r="O1257">
        <v>0</v>
      </c>
      <c r="P1257">
        <v>126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631.26</v>
      </c>
      <c r="W1257">
        <v>0</v>
      </c>
      <c r="X1257">
        <v>0</v>
      </c>
      <c r="Y1257">
        <v>0</v>
      </c>
      <c r="Z1257">
        <v>0</v>
      </c>
    </row>
    <row r="1258" spans="1:26" x14ac:dyDescent="0.25">
      <c r="A1258">
        <v>2001016</v>
      </c>
      <c r="B1258">
        <v>1</v>
      </c>
      <c r="C1258" t="s">
        <v>76</v>
      </c>
      <c r="D1258" t="s">
        <v>99</v>
      </c>
      <c r="E1258" t="s">
        <v>161</v>
      </c>
      <c r="F1258" t="s">
        <v>3848</v>
      </c>
      <c r="G1258" t="s">
        <v>163</v>
      </c>
      <c r="H1258" t="s">
        <v>47</v>
      </c>
      <c r="I1258" t="s">
        <v>129</v>
      </c>
      <c r="J1258" t="s">
        <v>130</v>
      </c>
      <c r="K1258" t="s">
        <v>131</v>
      </c>
      <c r="L1258" t="s">
        <v>3849</v>
      </c>
      <c r="M1258" t="s">
        <v>3850</v>
      </c>
      <c r="N1258">
        <v>0.55861111100000005</v>
      </c>
      <c r="O1258">
        <v>0</v>
      </c>
      <c r="P1258">
        <v>3085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1723.3152769999999</v>
      </c>
      <c r="W1258">
        <v>0</v>
      </c>
      <c r="X1258">
        <v>0</v>
      </c>
      <c r="Y1258">
        <v>0</v>
      </c>
      <c r="Z1258">
        <v>0</v>
      </c>
    </row>
    <row r="1259" spans="1:26" x14ac:dyDescent="0.25">
      <c r="A1259">
        <v>2001008</v>
      </c>
      <c r="B1259">
        <v>1</v>
      </c>
      <c r="C1259" t="s">
        <v>77</v>
      </c>
      <c r="D1259" t="s">
        <v>117</v>
      </c>
      <c r="E1259" t="s">
        <v>182</v>
      </c>
      <c r="F1259" t="s">
        <v>3851</v>
      </c>
      <c r="G1259" t="s">
        <v>144</v>
      </c>
      <c r="H1259" t="s">
        <v>46</v>
      </c>
      <c r="I1259" t="s">
        <v>129</v>
      </c>
      <c r="J1259" t="s">
        <v>130</v>
      </c>
      <c r="K1259" t="s">
        <v>131</v>
      </c>
      <c r="L1259" t="s">
        <v>3852</v>
      </c>
      <c r="M1259" t="s">
        <v>3853</v>
      </c>
      <c r="N1259">
        <v>1.525555555</v>
      </c>
      <c r="O1259">
        <v>0</v>
      </c>
      <c r="P1259">
        <v>0</v>
      </c>
      <c r="Q1259">
        <v>0</v>
      </c>
      <c r="R1259">
        <v>19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28.985555999999999</v>
      </c>
      <c r="Y1259">
        <v>0</v>
      </c>
      <c r="Z1259">
        <v>0</v>
      </c>
    </row>
    <row r="1260" spans="1:26" x14ac:dyDescent="0.25">
      <c r="A1260">
        <v>2001007</v>
      </c>
      <c r="B1260">
        <v>1</v>
      </c>
      <c r="C1260" t="s">
        <v>76</v>
      </c>
      <c r="D1260" t="s">
        <v>95</v>
      </c>
      <c r="E1260" t="s">
        <v>134</v>
      </c>
      <c r="F1260" t="s">
        <v>3854</v>
      </c>
      <c r="G1260" t="s">
        <v>136</v>
      </c>
      <c r="H1260" t="s">
        <v>46</v>
      </c>
      <c r="I1260" t="s">
        <v>129</v>
      </c>
      <c r="J1260" t="s">
        <v>130</v>
      </c>
      <c r="K1260" t="s">
        <v>131</v>
      </c>
      <c r="L1260" t="s">
        <v>3855</v>
      </c>
      <c r="M1260" t="s">
        <v>3856</v>
      </c>
      <c r="N1260">
        <v>3.2777777769999998</v>
      </c>
      <c r="O1260">
        <v>0</v>
      </c>
      <c r="P1260">
        <v>2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6.5555560000000002</v>
      </c>
      <c r="W1260">
        <v>0</v>
      </c>
      <c r="X1260">
        <v>0</v>
      </c>
      <c r="Y1260">
        <v>0</v>
      </c>
      <c r="Z1260">
        <v>0</v>
      </c>
    </row>
    <row r="1261" spans="1:26" x14ac:dyDescent="0.25">
      <c r="A1261">
        <v>2001005</v>
      </c>
      <c r="B1261">
        <v>1</v>
      </c>
      <c r="C1261" t="s">
        <v>77</v>
      </c>
      <c r="D1261" t="s">
        <v>116</v>
      </c>
      <c r="E1261" t="s">
        <v>171</v>
      </c>
      <c r="F1261" t="s">
        <v>3857</v>
      </c>
      <c r="G1261" t="s">
        <v>163</v>
      </c>
      <c r="H1261" t="s">
        <v>47</v>
      </c>
      <c r="I1261" t="s">
        <v>129</v>
      </c>
      <c r="J1261" t="s">
        <v>130</v>
      </c>
      <c r="K1261" t="s">
        <v>131</v>
      </c>
      <c r="L1261" t="s">
        <v>3858</v>
      </c>
      <c r="M1261" t="s">
        <v>3859</v>
      </c>
      <c r="N1261">
        <v>0.52305555500000001</v>
      </c>
      <c r="O1261">
        <v>284</v>
      </c>
      <c r="P1261">
        <v>3849</v>
      </c>
      <c r="Q1261">
        <v>0</v>
      </c>
      <c r="R1261">
        <v>0</v>
      </c>
      <c r="S1261">
        <v>18</v>
      </c>
      <c r="T1261">
        <v>211</v>
      </c>
      <c r="U1261">
        <v>148.54777799999999</v>
      </c>
      <c r="V1261">
        <v>2013.2408310000001</v>
      </c>
      <c r="W1261">
        <v>0</v>
      </c>
      <c r="X1261">
        <v>0</v>
      </c>
      <c r="Y1261">
        <v>9.4149999999999991</v>
      </c>
      <c r="Z1261">
        <v>110.364722</v>
      </c>
    </row>
    <row r="1262" spans="1:26" x14ac:dyDescent="0.25">
      <c r="A1262">
        <v>2001012</v>
      </c>
      <c r="B1262">
        <v>1</v>
      </c>
      <c r="C1262" t="s">
        <v>76</v>
      </c>
      <c r="D1262" t="s">
        <v>92</v>
      </c>
      <c r="E1262" t="s">
        <v>134</v>
      </c>
      <c r="F1262" t="s">
        <v>3860</v>
      </c>
      <c r="G1262" t="s">
        <v>136</v>
      </c>
      <c r="H1262" t="s">
        <v>46</v>
      </c>
      <c r="I1262" t="s">
        <v>129</v>
      </c>
      <c r="J1262" t="s">
        <v>130</v>
      </c>
      <c r="K1262" t="s">
        <v>131</v>
      </c>
      <c r="L1262" t="s">
        <v>3861</v>
      </c>
      <c r="M1262" t="s">
        <v>3862</v>
      </c>
      <c r="N1262">
        <v>4.6283333329999996</v>
      </c>
      <c r="O1262">
        <v>0</v>
      </c>
      <c r="P1262">
        <v>0</v>
      </c>
      <c r="Q1262">
        <v>0</v>
      </c>
      <c r="R1262">
        <v>0</v>
      </c>
      <c r="S1262">
        <v>0</v>
      </c>
      <c r="T1262">
        <v>1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4.6283329999999996</v>
      </c>
    </row>
    <row r="1263" spans="1:26" x14ac:dyDescent="0.25">
      <c r="A1263">
        <v>2001013</v>
      </c>
      <c r="B1263">
        <v>1</v>
      </c>
      <c r="C1263" t="s">
        <v>77</v>
      </c>
      <c r="D1263" t="s">
        <v>111</v>
      </c>
      <c r="E1263" t="s">
        <v>182</v>
      </c>
      <c r="F1263" t="s">
        <v>3863</v>
      </c>
      <c r="G1263" t="s">
        <v>144</v>
      </c>
      <c r="H1263" t="s">
        <v>46</v>
      </c>
      <c r="I1263" t="s">
        <v>129</v>
      </c>
      <c r="J1263" t="s">
        <v>130</v>
      </c>
      <c r="K1263" t="s">
        <v>131</v>
      </c>
      <c r="L1263" t="s">
        <v>3864</v>
      </c>
      <c r="M1263" t="s">
        <v>3865</v>
      </c>
      <c r="N1263">
        <v>2.2933333330000001</v>
      </c>
      <c r="O1263">
        <v>0</v>
      </c>
      <c r="P1263">
        <v>0</v>
      </c>
      <c r="Q1263">
        <v>0</v>
      </c>
      <c r="R1263">
        <v>7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16.053332999999999</v>
      </c>
      <c r="Y1263">
        <v>0</v>
      </c>
      <c r="Z1263">
        <v>0</v>
      </c>
    </row>
    <row r="1264" spans="1:26" x14ac:dyDescent="0.25">
      <c r="A1264">
        <v>2001014</v>
      </c>
      <c r="B1264">
        <v>1</v>
      </c>
      <c r="C1264" t="s">
        <v>77</v>
      </c>
      <c r="D1264" t="s">
        <v>108</v>
      </c>
      <c r="E1264" t="s">
        <v>171</v>
      </c>
      <c r="F1264" t="s">
        <v>3866</v>
      </c>
      <c r="G1264" t="s">
        <v>163</v>
      </c>
      <c r="H1264" t="s">
        <v>47</v>
      </c>
      <c r="I1264" t="s">
        <v>129</v>
      </c>
      <c r="J1264" t="s">
        <v>130</v>
      </c>
      <c r="K1264" t="s">
        <v>131</v>
      </c>
      <c r="L1264" t="s">
        <v>3867</v>
      </c>
      <c r="M1264" t="s">
        <v>3868</v>
      </c>
      <c r="N1264">
        <v>1.6730555549999999</v>
      </c>
      <c r="O1264">
        <v>7</v>
      </c>
      <c r="P1264">
        <v>510</v>
      </c>
      <c r="Q1264">
        <v>0</v>
      </c>
      <c r="R1264">
        <v>0</v>
      </c>
      <c r="S1264">
        <v>0</v>
      </c>
      <c r="T1264">
        <v>0</v>
      </c>
      <c r="U1264">
        <v>11.711389</v>
      </c>
      <c r="V1264">
        <v>853.25833299999999</v>
      </c>
      <c r="W1264">
        <v>0</v>
      </c>
      <c r="X1264">
        <v>0</v>
      </c>
      <c r="Y1264">
        <v>0</v>
      </c>
      <c r="Z1264">
        <v>0</v>
      </c>
    </row>
    <row r="1265" spans="1:26" x14ac:dyDescent="0.25">
      <c r="A1265">
        <v>2001017</v>
      </c>
      <c r="B1265">
        <v>1</v>
      </c>
      <c r="C1265" t="s">
        <v>77</v>
      </c>
      <c r="D1265" t="s">
        <v>115</v>
      </c>
      <c r="E1265" t="s">
        <v>182</v>
      </c>
      <c r="F1265" t="s">
        <v>3869</v>
      </c>
      <c r="G1265" t="s">
        <v>144</v>
      </c>
      <c r="H1265" t="s">
        <v>46</v>
      </c>
      <c r="I1265" t="s">
        <v>129</v>
      </c>
      <c r="J1265" t="s">
        <v>130</v>
      </c>
      <c r="K1265" t="s">
        <v>131</v>
      </c>
      <c r="L1265" t="s">
        <v>3870</v>
      </c>
      <c r="M1265" t="s">
        <v>3871</v>
      </c>
      <c r="N1265">
        <v>1.6302777770000001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14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22.823889000000001</v>
      </c>
    </row>
    <row r="1266" spans="1:26" x14ac:dyDescent="0.25">
      <c r="A1266">
        <v>2001018</v>
      </c>
      <c r="B1266">
        <v>1</v>
      </c>
      <c r="C1266" t="s">
        <v>76</v>
      </c>
      <c r="D1266" t="s">
        <v>95</v>
      </c>
      <c r="E1266" t="s">
        <v>134</v>
      </c>
      <c r="F1266" t="s">
        <v>3872</v>
      </c>
      <c r="G1266" t="s">
        <v>136</v>
      </c>
      <c r="H1266" t="s">
        <v>46</v>
      </c>
      <c r="I1266" t="s">
        <v>129</v>
      </c>
      <c r="J1266" t="s">
        <v>130</v>
      </c>
      <c r="K1266" t="s">
        <v>131</v>
      </c>
      <c r="L1266" t="s">
        <v>3873</v>
      </c>
      <c r="M1266" t="s">
        <v>3874</v>
      </c>
      <c r="N1266">
        <v>3.9327777770000001</v>
      </c>
      <c r="O1266">
        <v>0</v>
      </c>
      <c r="P1266">
        <v>1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3.9327779999999999</v>
      </c>
      <c r="W1266">
        <v>0</v>
      </c>
      <c r="X1266">
        <v>0</v>
      </c>
      <c r="Y1266">
        <v>0</v>
      </c>
      <c r="Z1266">
        <v>0</v>
      </c>
    </row>
    <row r="1267" spans="1:26" x14ac:dyDescent="0.25">
      <c r="A1267">
        <v>2001019</v>
      </c>
      <c r="B1267">
        <v>1</v>
      </c>
      <c r="C1267" t="s">
        <v>77</v>
      </c>
      <c r="D1267" t="s">
        <v>124</v>
      </c>
      <c r="E1267" t="s">
        <v>171</v>
      </c>
      <c r="F1267" t="s">
        <v>3875</v>
      </c>
      <c r="G1267" t="s">
        <v>168</v>
      </c>
      <c r="H1267" t="s">
        <v>47</v>
      </c>
      <c r="I1267" t="s">
        <v>129</v>
      </c>
      <c r="J1267" t="s">
        <v>130</v>
      </c>
      <c r="K1267" t="s">
        <v>154</v>
      </c>
      <c r="L1267" t="s">
        <v>3876</v>
      </c>
      <c r="M1267" t="s">
        <v>3877</v>
      </c>
      <c r="N1267">
        <v>0.84444444399999996</v>
      </c>
      <c r="O1267">
        <v>10</v>
      </c>
      <c r="P1267">
        <v>0</v>
      </c>
      <c r="Q1267">
        <v>0</v>
      </c>
      <c r="R1267">
        <v>0</v>
      </c>
      <c r="S1267">
        <v>0</v>
      </c>
      <c r="T1267">
        <v>0</v>
      </c>
      <c r="U1267">
        <v>8.4444440000000007</v>
      </c>
      <c r="V1267">
        <v>0</v>
      </c>
      <c r="W1267">
        <v>0</v>
      </c>
      <c r="X1267">
        <v>0</v>
      </c>
      <c r="Y1267">
        <v>0</v>
      </c>
      <c r="Z1267">
        <v>0</v>
      </c>
    </row>
    <row r="1268" spans="1:26" x14ac:dyDescent="0.25">
      <c r="A1268">
        <v>2001020</v>
      </c>
      <c r="B1268">
        <v>1</v>
      </c>
      <c r="C1268" t="s">
        <v>76</v>
      </c>
      <c r="D1268" t="s">
        <v>93</v>
      </c>
      <c r="E1268" t="s">
        <v>171</v>
      </c>
      <c r="F1268" t="s">
        <v>3729</v>
      </c>
      <c r="G1268" t="s">
        <v>152</v>
      </c>
      <c r="H1268" t="s">
        <v>47</v>
      </c>
      <c r="I1268" t="s">
        <v>129</v>
      </c>
      <c r="J1268" t="s">
        <v>130</v>
      </c>
      <c r="K1268" t="s">
        <v>154</v>
      </c>
      <c r="L1268" t="s">
        <v>3878</v>
      </c>
      <c r="M1268" t="s">
        <v>3879</v>
      </c>
      <c r="N1268">
        <v>0.106944444</v>
      </c>
      <c r="O1268">
        <v>51</v>
      </c>
      <c r="P1268">
        <v>1196</v>
      </c>
      <c r="Q1268">
        <v>0</v>
      </c>
      <c r="R1268">
        <v>0</v>
      </c>
      <c r="S1268">
        <v>0</v>
      </c>
      <c r="T1268">
        <v>0</v>
      </c>
      <c r="U1268">
        <v>5.454167</v>
      </c>
      <c r="V1268">
        <v>127.90555500000001</v>
      </c>
      <c r="W1268">
        <v>0</v>
      </c>
      <c r="X1268">
        <v>0</v>
      </c>
      <c r="Y1268">
        <v>0</v>
      </c>
      <c r="Z1268">
        <v>0</v>
      </c>
    </row>
    <row r="1269" spans="1:26" x14ac:dyDescent="0.25">
      <c r="A1269">
        <v>2001024</v>
      </c>
      <c r="B1269">
        <v>1</v>
      </c>
      <c r="C1269" t="s">
        <v>77</v>
      </c>
      <c r="D1269" t="s">
        <v>116</v>
      </c>
      <c r="E1269" t="s">
        <v>166</v>
      </c>
      <c r="F1269" t="s">
        <v>3880</v>
      </c>
      <c r="G1269" t="s">
        <v>657</v>
      </c>
      <c r="H1269" t="s">
        <v>46</v>
      </c>
      <c r="I1269" t="s">
        <v>129</v>
      </c>
      <c r="J1269" t="s">
        <v>130</v>
      </c>
      <c r="K1269" t="s">
        <v>131</v>
      </c>
      <c r="L1269" t="s">
        <v>3881</v>
      </c>
      <c r="M1269" t="s">
        <v>3882</v>
      </c>
      <c r="N1269">
        <v>0.63388888799999998</v>
      </c>
      <c r="O1269">
        <v>0</v>
      </c>
      <c r="P1269">
        <v>221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140.08944399999999</v>
      </c>
      <c r="W1269">
        <v>0</v>
      </c>
      <c r="X1269">
        <v>0</v>
      </c>
      <c r="Y1269">
        <v>0</v>
      </c>
      <c r="Z1269">
        <v>0</v>
      </c>
    </row>
    <row r="1270" spans="1:26" x14ac:dyDescent="0.25">
      <c r="A1270">
        <v>2001026</v>
      </c>
      <c r="B1270">
        <v>1</v>
      </c>
      <c r="C1270" t="s">
        <v>76</v>
      </c>
      <c r="D1270" t="s">
        <v>83</v>
      </c>
      <c r="E1270" t="s">
        <v>134</v>
      </c>
      <c r="F1270" t="s">
        <v>3883</v>
      </c>
      <c r="G1270" t="s">
        <v>140</v>
      </c>
      <c r="H1270" t="s">
        <v>46</v>
      </c>
      <c r="I1270" t="s">
        <v>129</v>
      </c>
      <c r="J1270" t="s">
        <v>130</v>
      </c>
      <c r="K1270" t="s">
        <v>131</v>
      </c>
      <c r="L1270" t="s">
        <v>3884</v>
      </c>
      <c r="M1270" t="s">
        <v>3885</v>
      </c>
      <c r="N1270">
        <v>0.81527777700000004</v>
      </c>
      <c r="O1270">
        <v>0</v>
      </c>
      <c r="P1270">
        <v>5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4.0763889999999998</v>
      </c>
      <c r="W1270">
        <v>0</v>
      </c>
      <c r="X1270">
        <v>0</v>
      </c>
      <c r="Y1270">
        <v>0</v>
      </c>
      <c r="Z1270">
        <v>0</v>
      </c>
    </row>
    <row r="1271" spans="1:26" x14ac:dyDescent="0.25">
      <c r="A1271">
        <v>2001036</v>
      </c>
      <c r="B1271">
        <v>1</v>
      </c>
      <c r="C1271" t="s">
        <v>76</v>
      </c>
      <c r="D1271" t="s">
        <v>99</v>
      </c>
      <c r="E1271" t="s">
        <v>171</v>
      </c>
      <c r="F1271" t="s">
        <v>3886</v>
      </c>
      <c r="G1271" t="s">
        <v>163</v>
      </c>
      <c r="H1271" t="s">
        <v>153</v>
      </c>
      <c r="I1271" t="s">
        <v>129</v>
      </c>
      <c r="J1271" t="s">
        <v>130</v>
      </c>
      <c r="K1271" t="s">
        <v>131</v>
      </c>
      <c r="L1271" t="s">
        <v>3887</v>
      </c>
      <c r="M1271" t="s">
        <v>3888</v>
      </c>
      <c r="N1271">
        <v>0.83222222199999996</v>
      </c>
      <c r="O1271">
        <v>104</v>
      </c>
      <c r="P1271">
        <v>17500</v>
      </c>
      <c r="Q1271">
        <v>0</v>
      </c>
      <c r="R1271">
        <v>0</v>
      </c>
      <c r="S1271">
        <v>0</v>
      </c>
      <c r="T1271">
        <v>0</v>
      </c>
      <c r="U1271">
        <v>86.551111000000006</v>
      </c>
      <c r="V1271">
        <v>14563.888885</v>
      </c>
      <c r="W1271">
        <v>0</v>
      </c>
      <c r="X1271">
        <v>0</v>
      </c>
      <c r="Y1271">
        <v>0</v>
      </c>
      <c r="Z1271">
        <v>0</v>
      </c>
    </row>
    <row r="1272" spans="1:26" x14ac:dyDescent="0.25">
      <c r="A1272">
        <v>2001040</v>
      </c>
      <c r="B1272">
        <v>1</v>
      </c>
      <c r="C1272" t="s">
        <v>77</v>
      </c>
      <c r="D1272" t="s">
        <v>116</v>
      </c>
      <c r="E1272" t="s">
        <v>171</v>
      </c>
      <c r="F1272" t="s">
        <v>3857</v>
      </c>
      <c r="G1272" t="s">
        <v>163</v>
      </c>
      <c r="H1272" t="s">
        <v>47</v>
      </c>
      <c r="I1272" t="s">
        <v>129</v>
      </c>
      <c r="J1272" t="s">
        <v>130</v>
      </c>
      <c r="K1272" t="s">
        <v>131</v>
      </c>
      <c r="L1272" t="s">
        <v>3889</v>
      </c>
      <c r="M1272" t="s">
        <v>3890</v>
      </c>
      <c r="N1272">
        <v>0.56444444400000005</v>
      </c>
      <c r="O1272">
        <v>284</v>
      </c>
      <c r="P1272">
        <v>3849</v>
      </c>
      <c r="Q1272">
        <v>0</v>
      </c>
      <c r="R1272">
        <v>0</v>
      </c>
      <c r="S1272">
        <v>18</v>
      </c>
      <c r="T1272">
        <v>211</v>
      </c>
      <c r="U1272">
        <v>160.302222</v>
      </c>
      <c r="V1272">
        <v>2172.5466649999998</v>
      </c>
      <c r="W1272">
        <v>0</v>
      </c>
      <c r="X1272">
        <v>0</v>
      </c>
      <c r="Y1272">
        <v>10.16</v>
      </c>
      <c r="Z1272">
        <v>119.09777800000001</v>
      </c>
    </row>
    <row r="1273" spans="1:26" x14ac:dyDescent="0.25">
      <c r="A1273">
        <v>2001095</v>
      </c>
      <c r="B1273">
        <v>1</v>
      </c>
      <c r="C1273" t="s">
        <v>76</v>
      </c>
      <c r="D1273" t="s">
        <v>96</v>
      </c>
      <c r="E1273" t="s">
        <v>134</v>
      </c>
      <c r="F1273" t="s">
        <v>3891</v>
      </c>
      <c r="G1273" t="s">
        <v>238</v>
      </c>
      <c r="H1273" t="s">
        <v>46</v>
      </c>
      <c r="I1273" t="s">
        <v>129</v>
      </c>
      <c r="J1273" t="s">
        <v>130</v>
      </c>
      <c r="K1273" t="s">
        <v>131</v>
      </c>
      <c r="L1273" t="s">
        <v>3892</v>
      </c>
      <c r="M1273" t="s">
        <v>3893</v>
      </c>
      <c r="N1273">
        <v>2.0222222219999999</v>
      </c>
      <c r="O1273">
        <v>0</v>
      </c>
      <c r="P1273">
        <v>1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2.0222220000000002</v>
      </c>
      <c r="W1273">
        <v>0</v>
      </c>
      <c r="X1273">
        <v>0</v>
      </c>
      <c r="Y1273">
        <v>0</v>
      </c>
      <c r="Z1273">
        <v>0</v>
      </c>
    </row>
    <row r="1274" spans="1:26" x14ac:dyDescent="0.25">
      <c r="A1274">
        <v>2001049</v>
      </c>
      <c r="B1274">
        <v>1</v>
      </c>
      <c r="C1274" t="s">
        <v>76</v>
      </c>
      <c r="D1274" t="s">
        <v>93</v>
      </c>
      <c r="E1274" t="s">
        <v>171</v>
      </c>
      <c r="F1274" t="s">
        <v>3894</v>
      </c>
      <c r="G1274" t="s">
        <v>163</v>
      </c>
      <c r="H1274" t="s">
        <v>47</v>
      </c>
      <c r="I1274" t="s">
        <v>129</v>
      </c>
      <c r="J1274" t="s">
        <v>130</v>
      </c>
      <c r="K1274" t="s">
        <v>131</v>
      </c>
      <c r="L1274" t="s">
        <v>3895</v>
      </c>
      <c r="M1274" t="s">
        <v>3896</v>
      </c>
      <c r="N1274">
        <v>2.1127777769999998</v>
      </c>
      <c r="O1274">
        <v>0</v>
      </c>
      <c r="P1274">
        <v>14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29.578889</v>
      </c>
      <c r="W1274">
        <v>0</v>
      </c>
      <c r="X1274">
        <v>0</v>
      </c>
      <c r="Y1274">
        <v>0</v>
      </c>
      <c r="Z1274">
        <v>0</v>
      </c>
    </row>
    <row r="1275" spans="1:26" x14ac:dyDescent="0.25">
      <c r="A1275">
        <v>2001052</v>
      </c>
      <c r="B1275">
        <v>1</v>
      </c>
      <c r="C1275" t="s">
        <v>76</v>
      </c>
      <c r="D1275" t="s">
        <v>93</v>
      </c>
      <c r="E1275" t="s">
        <v>150</v>
      </c>
      <c r="F1275" t="s">
        <v>3897</v>
      </c>
      <c r="G1275" t="s">
        <v>163</v>
      </c>
      <c r="H1275" t="s">
        <v>47</v>
      </c>
      <c r="I1275" t="s">
        <v>129</v>
      </c>
      <c r="J1275" t="s">
        <v>130</v>
      </c>
      <c r="K1275" t="s">
        <v>131</v>
      </c>
      <c r="L1275" t="s">
        <v>3898</v>
      </c>
      <c r="M1275" t="s">
        <v>3899</v>
      </c>
      <c r="N1275">
        <v>7.9722221999999995E-2</v>
      </c>
      <c r="O1275">
        <v>74</v>
      </c>
      <c r="P1275">
        <v>11703</v>
      </c>
      <c r="Q1275">
        <v>21</v>
      </c>
      <c r="R1275">
        <v>4282</v>
      </c>
      <c r="S1275">
        <v>53</v>
      </c>
      <c r="T1275">
        <v>2368</v>
      </c>
      <c r="U1275">
        <v>5.8994439999999999</v>
      </c>
      <c r="V1275">
        <v>932.98916399999996</v>
      </c>
      <c r="W1275">
        <v>1.674167</v>
      </c>
      <c r="X1275">
        <v>341.37055500000002</v>
      </c>
      <c r="Y1275">
        <v>4.2252780000000003</v>
      </c>
      <c r="Z1275">
        <v>188.78222199999999</v>
      </c>
    </row>
    <row r="1276" spans="1:26" x14ac:dyDescent="0.25">
      <c r="A1276">
        <v>2001116</v>
      </c>
      <c r="B1276">
        <v>1</v>
      </c>
      <c r="C1276" t="s">
        <v>76</v>
      </c>
      <c r="D1276" t="s">
        <v>81</v>
      </c>
      <c r="E1276" t="s">
        <v>161</v>
      </c>
      <c r="F1276" t="s">
        <v>3900</v>
      </c>
      <c r="G1276" t="s">
        <v>250</v>
      </c>
      <c r="H1276" t="s">
        <v>47</v>
      </c>
      <c r="I1276" t="s">
        <v>129</v>
      </c>
      <c r="J1276" t="s">
        <v>15</v>
      </c>
      <c r="K1276" t="s">
        <v>131</v>
      </c>
      <c r="L1276" t="s">
        <v>3901</v>
      </c>
      <c r="M1276" t="s">
        <v>3902</v>
      </c>
      <c r="N1276">
        <v>0.87055555500000004</v>
      </c>
      <c r="O1276">
        <v>0</v>
      </c>
      <c r="P1276">
        <v>7920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6894.7999959999997</v>
      </c>
      <c r="W1276">
        <v>0</v>
      </c>
      <c r="X1276">
        <v>0</v>
      </c>
      <c r="Y1276">
        <v>0</v>
      </c>
      <c r="Z1276">
        <v>0</v>
      </c>
    </row>
    <row r="1277" spans="1:26" x14ac:dyDescent="0.25">
      <c r="A1277">
        <v>2001279</v>
      </c>
      <c r="B1277">
        <v>1</v>
      </c>
      <c r="C1277" t="s">
        <v>76</v>
      </c>
      <c r="D1277" t="s">
        <v>84</v>
      </c>
      <c r="E1277" t="s">
        <v>134</v>
      </c>
      <c r="F1277" t="s">
        <v>3903</v>
      </c>
      <c r="G1277" t="s">
        <v>140</v>
      </c>
      <c r="H1277" t="s">
        <v>46</v>
      </c>
      <c r="I1277" t="s">
        <v>129</v>
      </c>
      <c r="J1277" t="s">
        <v>130</v>
      </c>
      <c r="K1277" t="s">
        <v>131</v>
      </c>
      <c r="L1277" t="s">
        <v>3904</v>
      </c>
      <c r="M1277" t="s">
        <v>3905</v>
      </c>
      <c r="N1277">
        <v>3.466388888</v>
      </c>
      <c r="O1277">
        <v>0</v>
      </c>
      <c r="P1277">
        <v>3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10.399167</v>
      </c>
      <c r="W1277">
        <v>0</v>
      </c>
      <c r="X1277">
        <v>0</v>
      </c>
      <c r="Y1277">
        <v>0</v>
      </c>
      <c r="Z1277">
        <v>0</v>
      </c>
    </row>
    <row r="1278" spans="1:26" x14ac:dyDescent="0.25">
      <c r="A1278">
        <v>2001292</v>
      </c>
      <c r="B1278">
        <v>1</v>
      </c>
      <c r="C1278" t="s">
        <v>76</v>
      </c>
      <c r="D1278" t="s">
        <v>106</v>
      </c>
      <c r="E1278" t="s">
        <v>126</v>
      </c>
      <c r="F1278" t="s">
        <v>143</v>
      </c>
      <c r="G1278" t="s">
        <v>503</v>
      </c>
      <c r="H1278" t="s">
        <v>46</v>
      </c>
      <c r="I1278" t="s">
        <v>129</v>
      </c>
      <c r="J1278" t="s">
        <v>130</v>
      </c>
      <c r="K1278" t="s">
        <v>131</v>
      </c>
      <c r="L1278" t="s">
        <v>3906</v>
      </c>
      <c r="M1278" t="s">
        <v>3907</v>
      </c>
      <c r="N1278">
        <v>2.119444444</v>
      </c>
      <c r="O1278">
        <v>0</v>
      </c>
      <c r="P1278">
        <v>160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339.11111099999999</v>
      </c>
      <c r="W1278">
        <v>0</v>
      </c>
      <c r="X1278">
        <v>0</v>
      </c>
      <c r="Y1278">
        <v>0</v>
      </c>
      <c r="Z1278">
        <v>0</v>
      </c>
    </row>
    <row r="1279" spans="1:26" x14ac:dyDescent="0.25">
      <c r="A1279">
        <v>2001257</v>
      </c>
      <c r="B1279">
        <v>1</v>
      </c>
      <c r="C1279" t="s">
        <v>77</v>
      </c>
      <c r="D1279" t="s">
        <v>114</v>
      </c>
      <c r="E1279" t="s">
        <v>182</v>
      </c>
      <c r="F1279" t="s">
        <v>3908</v>
      </c>
      <c r="G1279" t="s">
        <v>144</v>
      </c>
      <c r="H1279" t="s">
        <v>46</v>
      </c>
      <c r="I1279" t="s">
        <v>129</v>
      </c>
      <c r="J1279" t="s">
        <v>130</v>
      </c>
      <c r="K1279" t="s">
        <v>131</v>
      </c>
      <c r="L1279" t="s">
        <v>3909</v>
      </c>
      <c r="M1279" t="s">
        <v>3910</v>
      </c>
      <c r="N1279">
        <v>4.0619444439999999</v>
      </c>
      <c r="O1279">
        <v>0</v>
      </c>
      <c r="P1279">
        <v>3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12.185833000000001</v>
      </c>
      <c r="W1279">
        <v>0</v>
      </c>
      <c r="X1279">
        <v>0</v>
      </c>
      <c r="Y1279">
        <v>0</v>
      </c>
      <c r="Z1279">
        <v>0</v>
      </c>
    </row>
    <row r="1280" spans="1:26" x14ac:dyDescent="0.25">
      <c r="A1280">
        <v>2001179</v>
      </c>
      <c r="B1280">
        <v>1</v>
      </c>
      <c r="C1280" t="s">
        <v>76</v>
      </c>
      <c r="D1280" t="s">
        <v>92</v>
      </c>
      <c r="E1280" t="s">
        <v>134</v>
      </c>
      <c r="F1280" t="s">
        <v>3911</v>
      </c>
      <c r="G1280" t="s">
        <v>136</v>
      </c>
      <c r="H1280" t="s">
        <v>46</v>
      </c>
      <c r="I1280" t="s">
        <v>129</v>
      </c>
      <c r="J1280" t="s">
        <v>130</v>
      </c>
      <c r="K1280" t="s">
        <v>131</v>
      </c>
      <c r="L1280" t="s">
        <v>3912</v>
      </c>
      <c r="M1280" t="s">
        <v>3913</v>
      </c>
      <c r="N1280">
        <v>1.7513888879999999</v>
      </c>
      <c r="O1280">
        <v>0</v>
      </c>
      <c r="P1280">
        <v>0</v>
      </c>
      <c r="Q1280">
        <v>0</v>
      </c>
      <c r="R1280">
        <v>1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1.7513890000000001</v>
      </c>
      <c r="Y1280">
        <v>0</v>
      </c>
      <c r="Z1280">
        <v>0</v>
      </c>
    </row>
    <row r="1281" spans="1:26" x14ac:dyDescent="0.25">
      <c r="A1281">
        <v>2001350</v>
      </c>
      <c r="B1281">
        <v>1</v>
      </c>
      <c r="C1281" t="s">
        <v>76</v>
      </c>
      <c r="D1281" t="s">
        <v>90</v>
      </c>
      <c r="E1281" t="s">
        <v>182</v>
      </c>
      <c r="F1281" t="s">
        <v>3914</v>
      </c>
      <c r="G1281" t="s">
        <v>144</v>
      </c>
      <c r="H1281" t="s">
        <v>46</v>
      </c>
      <c r="I1281" t="s">
        <v>129</v>
      </c>
      <c r="J1281" t="s">
        <v>130</v>
      </c>
      <c r="K1281" t="s">
        <v>131</v>
      </c>
      <c r="L1281" t="s">
        <v>3915</v>
      </c>
      <c r="M1281" t="s">
        <v>3916</v>
      </c>
      <c r="N1281">
        <v>0.93555555499999998</v>
      </c>
      <c r="O1281">
        <v>0</v>
      </c>
      <c r="P1281">
        <v>6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5.6133329999999999</v>
      </c>
      <c r="W1281">
        <v>0</v>
      </c>
      <c r="X1281">
        <v>0</v>
      </c>
      <c r="Y1281">
        <v>0</v>
      </c>
      <c r="Z1281">
        <v>0</v>
      </c>
    </row>
    <row r="1282" spans="1:26" x14ac:dyDescent="0.25">
      <c r="A1282">
        <v>2001228</v>
      </c>
      <c r="B1282">
        <v>1</v>
      </c>
      <c r="C1282" t="s">
        <v>76</v>
      </c>
      <c r="D1282" t="s">
        <v>101</v>
      </c>
      <c r="E1282" t="s">
        <v>171</v>
      </c>
      <c r="F1282" t="s">
        <v>3917</v>
      </c>
      <c r="G1282" t="s">
        <v>163</v>
      </c>
      <c r="H1282" t="s">
        <v>47</v>
      </c>
      <c r="I1282" t="s">
        <v>129</v>
      </c>
      <c r="J1282" t="s">
        <v>130</v>
      </c>
      <c r="K1282" t="s">
        <v>131</v>
      </c>
      <c r="L1282" t="s">
        <v>3918</v>
      </c>
      <c r="M1282" t="s">
        <v>3919</v>
      </c>
      <c r="N1282">
        <v>0.56333333299999999</v>
      </c>
      <c r="O1282">
        <v>12</v>
      </c>
      <c r="P1282">
        <v>504</v>
      </c>
      <c r="Q1282">
        <v>0</v>
      </c>
      <c r="R1282">
        <v>0</v>
      </c>
      <c r="S1282">
        <v>0</v>
      </c>
      <c r="T1282">
        <v>0</v>
      </c>
      <c r="U1282">
        <v>6.76</v>
      </c>
      <c r="V1282">
        <v>283.92</v>
      </c>
      <c r="W1282">
        <v>0</v>
      </c>
      <c r="X1282">
        <v>0</v>
      </c>
      <c r="Y1282">
        <v>0</v>
      </c>
      <c r="Z1282">
        <v>0</v>
      </c>
    </row>
    <row r="1283" spans="1:26" x14ac:dyDescent="0.25">
      <c r="A1283">
        <v>2001223</v>
      </c>
      <c r="B1283">
        <v>1</v>
      </c>
      <c r="C1283" t="s">
        <v>76</v>
      </c>
      <c r="D1283" t="s">
        <v>78</v>
      </c>
      <c r="E1283" t="s">
        <v>166</v>
      </c>
      <c r="F1283" t="s">
        <v>3920</v>
      </c>
      <c r="G1283" t="s">
        <v>179</v>
      </c>
      <c r="H1283" t="s">
        <v>46</v>
      </c>
      <c r="I1283" t="s">
        <v>129</v>
      </c>
      <c r="J1283" t="s">
        <v>130</v>
      </c>
      <c r="K1283" t="s">
        <v>154</v>
      </c>
      <c r="L1283" t="s">
        <v>3921</v>
      </c>
      <c r="M1283" t="s">
        <v>3922</v>
      </c>
      <c r="N1283">
        <v>0.55706194399999998</v>
      </c>
      <c r="O1283">
        <v>0</v>
      </c>
      <c r="P1283">
        <v>192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106.955893</v>
      </c>
      <c r="W1283">
        <v>0</v>
      </c>
      <c r="X1283">
        <v>0</v>
      </c>
      <c r="Y1283">
        <v>0</v>
      </c>
      <c r="Z1283">
        <v>0</v>
      </c>
    </row>
    <row r="1284" spans="1:26" x14ac:dyDescent="0.25">
      <c r="A1284">
        <v>2001399</v>
      </c>
      <c r="B1284">
        <v>1</v>
      </c>
      <c r="C1284" t="s">
        <v>76</v>
      </c>
      <c r="D1284" t="s">
        <v>94</v>
      </c>
      <c r="E1284" t="s">
        <v>134</v>
      </c>
      <c r="F1284" t="s">
        <v>3923</v>
      </c>
      <c r="G1284" t="s">
        <v>136</v>
      </c>
      <c r="H1284" t="s">
        <v>46</v>
      </c>
      <c r="I1284" t="s">
        <v>129</v>
      </c>
      <c r="J1284" t="s">
        <v>130</v>
      </c>
      <c r="K1284" t="s">
        <v>131</v>
      </c>
      <c r="L1284" t="s">
        <v>3924</v>
      </c>
      <c r="M1284" t="s">
        <v>3925</v>
      </c>
      <c r="N1284">
        <v>4.8005555549999999</v>
      </c>
      <c r="O1284">
        <v>0</v>
      </c>
      <c r="P1284">
        <v>2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9.6011109999999995</v>
      </c>
      <c r="W1284">
        <v>0</v>
      </c>
      <c r="X1284">
        <v>0</v>
      </c>
      <c r="Y1284">
        <v>0</v>
      </c>
      <c r="Z1284">
        <v>0</v>
      </c>
    </row>
    <row r="1285" spans="1:26" x14ac:dyDescent="0.25">
      <c r="A1285">
        <v>2001499</v>
      </c>
      <c r="B1285">
        <v>1</v>
      </c>
      <c r="C1285" t="s">
        <v>77</v>
      </c>
      <c r="D1285" t="s">
        <v>118</v>
      </c>
      <c r="E1285" t="s">
        <v>186</v>
      </c>
      <c r="F1285" t="s">
        <v>3926</v>
      </c>
      <c r="G1285" t="s">
        <v>163</v>
      </c>
      <c r="H1285" t="s">
        <v>47</v>
      </c>
      <c r="I1285" t="s">
        <v>129</v>
      </c>
      <c r="J1285" t="s">
        <v>130</v>
      </c>
      <c r="K1285" t="s">
        <v>131</v>
      </c>
      <c r="L1285" t="s">
        <v>3927</v>
      </c>
      <c r="M1285" t="s">
        <v>3928</v>
      </c>
      <c r="N1285">
        <v>0.75888888799999998</v>
      </c>
      <c r="O1285">
        <v>0</v>
      </c>
      <c r="P1285">
        <v>57</v>
      </c>
      <c r="Q1285">
        <v>0</v>
      </c>
      <c r="R1285">
        <v>0</v>
      </c>
      <c r="S1285">
        <v>9</v>
      </c>
      <c r="T1285">
        <v>423</v>
      </c>
      <c r="U1285">
        <v>0</v>
      </c>
      <c r="V1285">
        <v>43.256667</v>
      </c>
      <c r="W1285">
        <v>0</v>
      </c>
      <c r="X1285">
        <v>0</v>
      </c>
      <c r="Y1285">
        <v>6.83</v>
      </c>
      <c r="Z1285">
        <v>321.01</v>
      </c>
    </row>
    <row r="1286" spans="1:26" x14ac:dyDescent="0.25">
      <c r="A1286">
        <v>2001389</v>
      </c>
      <c r="B1286">
        <v>1</v>
      </c>
      <c r="C1286" t="s">
        <v>76</v>
      </c>
      <c r="D1286" t="s">
        <v>89</v>
      </c>
      <c r="E1286" t="s">
        <v>171</v>
      </c>
      <c r="F1286" t="s">
        <v>3929</v>
      </c>
      <c r="G1286" t="s">
        <v>163</v>
      </c>
      <c r="H1286" t="s">
        <v>47</v>
      </c>
      <c r="I1286" t="s">
        <v>129</v>
      </c>
      <c r="J1286" t="s">
        <v>130</v>
      </c>
      <c r="K1286" t="s">
        <v>131</v>
      </c>
      <c r="L1286" t="s">
        <v>3930</v>
      </c>
      <c r="M1286" t="s">
        <v>3931</v>
      </c>
      <c r="N1286">
        <v>0.64</v>
      </c>
      <c r="O1286">
        <v>37</v>
      </c>
      <c r="P1286">
        <v>55</v>
      </c>
      <c r="Q1286">
        <v>1</v>
      </c>
      <c r="R1286">
        <v>1</v>
      </c>
      <c r="S1286">
        <v>9</v>
      </c>
      <c r="T1286">
        <v>507</v>
      </c>
      <c r="U1286">
        <v>23.68</v>
      </c>
      <c r="V1286">
        <v>35.200000000000003</v>
      </c>
      <c r="W1286">
        <v>0.64</v>
      </c>
      <c r="X1286">
        <v>0.64</v>
      </c>
      <c r="Y1286">
        <v>5.76</v>
      </c>
      <c r="Z1286">
        <v>324.48</v>
      </c>
    </row>
    <row r="1287" spans="1:26" x14ac:dyDescent="0.25">
      <c r="A1287">
        <v>2001390</v>
      </c>
      <c r="B1287">
        <v>1</v>
      </c>
      <c r="C1287" t="s">
        <v>76</v>
      </c>
      <c r="D1287" t="s">
        <v>89</v>
      </c>
      <c r="E1287" t="s">
        <v>171</v>
      </c>
      <c r="F1287" t="s">
        <v>1498</v>
      </c>
      <c r="G1287" t="s">
        <v>163</v>
      </c>
      <c r="H1287" t="s">
        <v>47</v>
      </c>
      <c r="I1287" t="s">
        <v>129</v>
      </c>
      <c r="J1287" t="s">
        <v>130</v>
      </c>
      <c r="K1287" t="s">
        <v>131</v>
      </c>
      <c r="L1287" t="s">
        <v>3932</v>
      </c>
      <c r="M1287" t="s">
        <v>3933</v>
      </c>
      <c r="N1287">
        <v>0.65333333299999996</v>
      </c>
      <c r="O1287">
        <v>64</v>
      </c>
      <c r="P1287">
        <v>262</v>
      </c>
      <c r="Q1287">
        <v>0</v>
      </c>
      <c r="R1287">
        <v>0</v>
      </c>
      <c r="S1287">
        <v>0</v>
      </c>
      <c r="T1287">
        <v>0</v>
      </c>
      <c r="U1287">
        <v>41.813333</v>
      </c>
      <c r="V1287">
        <v>171.17333300000001</v>
      </c>
      <c r="W1287">
        <v>0</v>
      </c>
      <c r="X1287">
        <v>0</v>
      </c>
      <c r="Y1287">
        <v>0</v>
      </c>
      <c r="Z1287">
        <v>0</v>
      </c>
    </row>
    <row r="1288" spans="1:26" x14ac:dyDescent="0.25">
      <c r="A1288">
        <v>2001392</v>
      </c>
      <c r="B1288">
        <v>1</v>
      </c>
      <c r="C1288" t="s">
        <v>76</v>
      </c>
      <c r="D1288" t="s">
        <v>89</v>
      </c>
      <c r="E1288" t="s">
        <v>171</v>
      </c>
      <c r="F1288" t="s">
        <v>3934</v>
      </c>
      <c r="G1288" t="s">
        <v>163</v>
      </c>
      <c r="H1288" t="s">
        <v>47</v>
      </c>
      <c r="I1288" t="s">
        <v>129</v>
      </c>
      <c r="J1288" t="s">
        <v>130</v>
      </c>
      <c r="K1288" t="s">
        <v>131</v>
      </c>
      <c r="L1288" t="s">
        <v>3935</v>
      </c>
      <c r="M1288" t="s">
        <v>3936</v>
      </c>
      <c r="N1288">
        <v>0.66249999999999998</v>
      </c>
      <c r="O1288">
        <v>13</v>
      </c>
      <c r="P1288">
        <v>867</v>
      </c>
      <c r="Q1288">
        <v>0</v>
      </c>
      <c r="R1288">
        <v>0</v>
      </c>
      <c r="S1288">
        <v>0</v>
      </c>
      <c r="T1288">
        <v>0</v>
      </c>
      <c r="U1288">
        <v>8.6125000000000007</v>
      </c>
      <c r="V1288">
        <v>574.38750000000005</v>
      </c>
      <c r="W1288">
        <v>0</v>
      </c>
      <c r="X1288">
        <v>0</v>
      </c>
      <c r="Y1288">
        <v>0</v>
      </c>
      <c r="Z1288">
        <v>0</v>
      </c>
    </row>
    <row r="1289" spans="1:26" x14ac:dyDescent="0.25">
      <c r="A1289">
        <v>2001395</v>
      </c>
      <c r="B1289">
        <v>1</v>
      </c>
      <c r="C1289" t="s">
        <v>76</v>
      </c>
      <c r="D1289" t="s">
        <v>89</v>
      </c>
      <c r="E1289" t="s">
        <v>171</v>
      </c>
      <c r="F1289" t="s">
        <v>3937</v>
      </c>
      <c r="G1289" t="s">
        <v>163</v>
      </c>
      <c r="H1289" t="s">
        <v>47</v>
      </c>
      <c r="I1289" t="s">
        <v>129</v>
      </c>
      <c r="J1289" t="s">
        <v>130</v>
      </c>
      <c r="K1289" t="s">
        <v>131</v>
      </c>
      <c r="L1289" t="s">
        <v>3938</v>
      </c>
      <c r="M1289" t="s">
        <v>3939</v>
      </c>
      <c r="N1289">
        <v>0.66305555500000002</v>
      </c>
      <c r="O1289">
        <v>0</v>
      </c>
      <c r="P1289">
        <v>876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580.83666600000004</v>
      </c>
      <c r="W1289">
        <v>0</v>
      </c>
      <c r="X1289">
        <v>0</v>
      </c>
      <c r="Y1289">
        <v>0</v>
      </c>
      <c r="Z1289">
        <v>0</v>
      </c>
    </row>
    <row r="1290" spans="1:26" x14ac:dyDescent="0.25">
      <c r="A1290">
        <v>2001396</v>
      </c>
      <c r="B1290">
        <v>1</v>
      </c>
      <c r="C1290" t="s">
        <v>76</v>
      </c>
      <c r="D1290" t="s">
        <v>89</v>
      </c>
      <c r="E1290" t="s">
        <v>171</v>
      </c>
      <c r="F1290" t="s">
        <v>3940</v>
      </c>
      <c r="G1290" t="s">
        <v>163</v>
      </c>
      <c r="H1290" t="s">
        <v>47</v>
      </c>
      <c r="I1290" t="s">
        <v>129</v>
      </c>
      <c r="J1290" t="s">
        <v>130</v>
      </c>
      <c r="K1290" t="s">
        <v>131</v>
      </c>
      <c r="L1290" t="s">
        <v>3941</v>
      </c>
      <c r="M1290" t="s">
        <v>3942</v>
      </c>
      <c r="N1290">
        <v>0.66888888800000001</v>
      </c>
      <c r="O1290">
        <v>15</v>
      </c>
      <c r="P1290">
        <v>85</v>
      </c>
      <c r="Q1290">
        <v>9</v>
      </c>
      <c r="R1290">
        <v>1854</v>
      </c>
      <c r="S1290">
        <v>3</v>
      </c>
      <c r="T1290">
        <v>1452</v>
      </c>
      <c r="U1290">
        <v>10.033333000000001</v>
      </c>
      <c r="V1290">
        <v>56.855555000000003</v>
      </c>
      <c r="W1290">
        <v>6.02</v>
      </c>
      <c r="X1290">
        <v>1240.1199979999999</v>
      </c>
      <c r="Y1290">
        <v>2.0066670000000002</v>
      </c>
      <c r="Z1290">
        <v>971.22666500000003</v>
      </c>
    </row>
    <row r="1291" spans="1:26" x14ac:dyDescent="0.25">
      <c r="A1291">
        <v>2001498</v>
      </c>
      <c r="B1291">
        <v>1</v>
      </c>
      <c r="C1291" t="s">
        <v>76</v>
      </c>
      <c r="D1291" t="s">
        <v>99</v>
      </c>
      <c r="E1291" t="s">
        <v>161</v>
      </c>
      <c r="F1291" t="s">
        <v>3943</v>
      </c>
      <c r="G1291" t="s">
        <v>163</v>
      </c>
      <c r="H1291" t="s">
        <v>47</v>
      </c>
      <c r="I1291" t="s">
        <v>129</v>
      </c>
      <c r="J1291" t="s">
        <v>130</v>
      </c>
      <c r="K1291" t="s">
        <v>131</v>
      </c>
      <c r="L1291" t="s">
        <v>3944</v>
      </c>
      <c r="M1291" t="s">
        <v>3945</v>
      </c>
      <c r="N1291">
        <v>0.40416666600000001</v>
      </c>
      <c r="O1291">
        <v>2</v>
      </c>
      <c r="P1291">
        <v>61</v>
      </c>
      <c r="Q1291">
        <v>0</v>
      </c>
      <c r="R1291">
        <v>0</v>
      </c>
      <c r="S1291">
        <v>0</v>
      </c>
      <c r="T1291">
        <v>0</v>
      </c>
      <c r="U1291">
        <v>0.80833299999999997</v>
      </c>
      <c r="V1291">
        <v>24.654167000000001</v>
      </c>
      <c r="W1291">
        <v>0</v>
      </c>
      <c r="X1291">
        <v>0</v>
      </c>
      <c r="Y1291">
        <v>0</v>
      </c>
      <c r="Z1291">
        <v>0</v>
      </c>
    </row>
    <row r="1292" spans="1:26" x14ac:dyDescent="0.25">
      <c r="A1292">
        <v>2001440</v>
      </c>
      <c r="B1292">
        <v>1</v>
      </c>
      <c r="C1292" t="s">
        <v>77</v>
      </c>
      <c r="D1292" t="s">
        <v>116</v>
      </c>
      <c r="E1292" t="s">
        <v>171</v>
      </c>
      <c r="F1292" t="s">
        <v>3946</v>
      </c>
      <c r="G1292" t="s">
        <v>163</v>
      </c>
      <c r="H1292" t="s">
        <v>47</v>
      </c>
      <c r="I1292" t="s">
        <v>129</v>
      </c>
      <c r="J1292" t="s">
        <v>130</v>
      </c>
      <c r="K1292" t="s">
        <v>131</v>
      </c>
      <c r="L1292" t="s">
        <v>3947</v>
      </c>
      <c r="M1292" t="s">
        <v>3948</v>
      </c>
      <c r="N1292">
        <v>0.11861111100000001</v>
      </c>
      <c r="O1292">
        <v>1</v>
      </c>
      <c r="P1292">
        <v>1198</v>
      </c>
      <c r="Q1292">
        <v>0</v>
      </c>
      <c r="R1292">
        <v>0</v>
      </c>
      <c r="S1292">
        <v>0</v>
      </c>
      <c r="T1292">
        <v>0</v>
      </c>
      <c r="U1292">
        <v>0.11861099999999999</v>
      </c>
      <c r="V1292">
        <v>142.09611100000001</v>
      </c>
      <c r="W1292">
        <v>0</v>
      </c>
      <c r="X1292">
        <v>0</v>
      </c>
      <c r="Y1292">
        <v>0</v>
      </c>
      <c r="Z1292">
        <v>0</v>
      </c>
    </row>
    <row r="1293" spans="1:26" x14ac:dyDescent="0.25">
      <c r="A1293">
        <v>2001466</v>
      </c>
      <c r="B1293">
        <v>1</v>
      </c>
      <c r="C1293" t="s">
        <v>77</v>
      </c>
      <c r="D1293" t="s">
        <v>114</v>
      </c>
      <c r="E1293" t="s">
        <v>134</v>
      </c>
      <c r="F1293" t="s">
        <v>3949</v>
      </c>
      <c r="G1293" t="s">
        <v>250</v>
      </c>
      <c r="H1293" t="s">
        <v>46</v>
      </c>
      <c r="I1293" t="s">
        <v>129</v>
      </c>
      <c r="J1293" t="s">
        <v>15</v>
      </c>
      <c r="K1293" t="s">
        <v>131</v>
      </c>
      <c r="L1293" t="s">
        <v>3950</v>
      </c>
      <c r="M1293" t="s">
        <v>3951</v>
      </c>
      <c r="N1293">
        <v>6.6461111109999997</v>
      </c>
      <c r="O1293">
        <v>0</v>
      </c>
      <c r="P1293">
        <v>11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73.107221999999993</v>
      </c>
      <c r="W1293">
        <v>0</v>
      </c>
      <c r="X1293">
        <v>0</v>
      </c>
      <c r="Y1293">
        <v>0</v>
      </c>
      <c r="Z1293">
        <v>0</v>
      </c>
    </row>
    <row r="1294" spans="1:26" x14ac:dyDescent="0.25">
      <c r="A1294">
        <v>2001491</v>
      </c>
      <c r="B1294">
        <v>1</v>
      </c>
      <c r="C1294" t="s">
        <v>76</v>
      </c>
      <c r="D1294" t="s">
        <v>81</v>
      </c>
      <c r="E1294" t="s">
        <v>161</v>
      </c>
      <c r="F1294" t="s">
        <v>3952</v>
      </c>
      <c r="G1294" t="s">
        <v>1699</v>
      </c>
      <c r="H1294" t="s">
        <v>47</v>
      </c>
      <c r="I1294" t="s">
        <v>129</v>
      </c>
      <c r="J1294" t="s">
        <v>130</v>
      </c>
      <c r="K1294" t="s">
        <v>131</v>
      </c>
      <c r="L1294" t="s">
        <v>3953</v>
      </c>
      <c r="M1294" t="s">
        <v>3954</v>
      </c>
      <c r="N1294">
        <v>1.7383333329999999</v>
      </c>
      <c r="O1294">
        <v>0</v>
      </c>
      <c r="P1294">
        <v>761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1322.871666</v>
      </c>
      <c r="W1294">
        <v>0</v>
      </c>
      <c r="X1294">
        <v>0</v>
      </c>
      <c r="Y1294">
        <v>0</v>
      </c>
      <c r="Z1294">
        <v>0</v>
      </c>
    </row>
    <row r="1295" spans="1:26" x14ac:dyDescent="0.25">
      <c r="A1295">
        <v>2001507</v>
      </c>
      <c r="B1295">
        <v>1</v>
      </c>
      <c r="C1295" t="s">
        <v>76</v>
      </c>
      <c r="D1295" t="s">
        <v>90</v>
      </c>
      <c r="E1295" t="s">
        <v>182</v>
      </c>
      <c r="F1295" t="s">
        <v>3955</v>
      </c>
      <c r="G1295" t="s">
        <v>144</v>
      </c>
      <c r="H1295" t="s">
        <v>46</v>
      </c>
      <c r="I1295" t="s">
        <v>129</v>
      </c>
      <c r="J1295" t="s">
        <v>130</v>
      </c>
      <c r="K1295" t="s">
        <v>131</v>
      </c>
      <c r="L1295" t="s">
        <v>3956</v>
      </c>
      <c r="M1295" t="s">
        <v>3957</v>
      </c>
      <c r="N1295">
        <v>1.108333333</v>
      </c>
      <c r="O1295">
        <v>0</v>
      </c>
      <c r="P1295">
        <v>19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21.058333000000001</v>
      </c>
      <c r="W1295">
        <v>0</v>
      </c>
      <c r="X1295">
        <v>0</v>
      </c>
      <c r="Y1295">
        <v>0</v>
      </c>
      <c r="Z1295">
        <v>0</v>
      </c>
    </row>
    <row r="1296" spans="1:26" x14ac:dyDescent="0.25">
      <c r="A1296">
        <v>2001504</v>
      </c>
      <c r="B1296">
        <v>1</v>
      </c>
      <c r="C1296" t="s">
        <v>76</v>
      </c>
      <c r="D1296" t="s">
        <v>102</v>
      </c>
      <c r="E1296" t="s">
        <v>171</v>
      </c>
      <c r="F1296" t="s">
        <v>1227</v>
      </c>
      <c r="G1296" t="s">
        <v>163</v>
      </c>
      <c r="H1296" t="s">
        <v>47</v>
      </c>
      <c r="I1296" t="s">
        <v>129</v>
      </c>
      <c r="J1296" t="s">
        <v>130</v>
      </c>
      <c r="K1296" t="s">
        <v>131</v>
      </c>
      <c r="L1296" t="s">
        <v>3958</v>
      </c>
      <c r="M1296" t="s">
        <v>3959</v>
      </c>
      <c r="N1296">
        <v>0.28000000000000003</v>
      </c>
      <c r="O1296">
        <v>31</v>
      </c>
      <c r="P1296">
        <v>166</v>
      </c>
      <c r="Q1296">
        <v>2</v>
      </c>
      <c r="R1296">
        <v>42</v>
      </c>
      <c r="S1296">
        <v>0</v>
      </c>
      <c r="T1296">
        <v>55</v>
      </c>
      <c r="U1296">
        <v>8.68</v>
      </c>
      <c r="V1296">
        <v>46.48</v>
      </c>
      <c r="W1296">
        <v>0.56000000000000005</v>
      </c>
      <c r="X1296">
        <v>11.76</v>
      </c>
      <c r="Y1296">
        <v>0</v>
      </c>
      <c r="Z1296">
        <v>15.4</v>
      </c>
    </row>
    <row r="1297" spans="1:26" x14ac:dyDescent="0.25">
      <c r="A1297">
        <v>2001511</v>
      </c>
      <c r="B1297">
        <v>1</v>
      </c>
      <c r="C1297" t="s">
        <v>76</v>
      </c>
      <c r="D1297" t="s">
        <v>95</v>
      </c>
      <c r="E1297" t="s">
        <v>166</v>
      </c>
      <c r="F1297" t="s">
        <v>3960</v>
      </c>
      <c r="G1297" t="s">
        <v>524</v>
      </c>
      <c r="H1297" t="s">
        <v>46</v>
      </c>
      <c r="I1297" t="s">
        <v>129</v>
      </c>
      <c r="J1297" t="s">
        <v>130</v>
      </c>
      <c r="K1297" t="s">
        <v>131</v>
      </c>
      <c r="L1297" t="s">
        <v>3961</v>
      </c>
      <c r="M1297" t="s">
        <v>3962</v>
      </c>
      <c r="N1297">
        <v>0.91805555500000002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17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15.606944</v>
      </c>
    </row>
    <row r="1298" spans="1:26" x14ac:dyDescent="0.25">
      <c r="A1298">
        <v>2001508</v>
      </c>
      <c r="B1298">
        <v>1</v>
      </c>
      <c r="C1298" t="s">
        <v>76</v>
      </c>
      <c r="D1298" t="s">
        <v>102</v>
      </c>
      <c r="E1298" t="s">
        <v>150</v>
      </c>
      <c r="F1298" t="s">
        <v>2019</v>
      </c>
      <c r="G1298" t="s">
        <v>163</v>
      </c>
      <c r="H1298" t="s">
        <v>47</v>
      </c>
      <c r="I1298" t="s">
        <v>257</v>
      </c>
      <c r="J1298" t="s">
        <v>130</v>
      </c>
      <c r="K1298" t="s">
        <v>131</v>
      </c>
      <c r="L1298" t="s">
        <v>3963</v>
      </c>
      <c r="M1298" t="s">
        <v>3868</v>
      </c>
      <c r="N1298">
        <v>3.1009999999999999E-2</v>
      </c>
      <c r="O1298">
        <v>68</v>
      </c>
      <c r="P1298">
        <v>15294</v>
      </c>
      <c r="Q1298">
        <v>0</v>
      </c>
      <c r="R1298">
        <v>0</v>
      </c>
      <c r="S1298">
        <v>1</v>
      </c>
      <c r="T1298">
        <v>125</v>
      </c>
      <c r="U1298">
        <v>2.1086800000000001</v>
      </c>
      <c r="V1298">
        <v>474.26693999999998</v>
      </c>
      <c r="W1298">
        <v>0</v>
      </c>
      <c r="X1298">
        <v>0</v>
      </c>
      <c r="Y1298">
        <v>3.1009999999999999E-2</v>
      </c>
      <c r="Z1298">
        <v>3.8762500000000002</v>
      </c>
    </row>
    <row r="1299" spans="1:26" x14ac:dyDescent="0.25">
      <c r="A1299">
        <v>2001509</v>
      </c>
      <c r="B1299">
        <v>1</v>
      </c>
      <c r="C1299" t="s">
        <v>76</v>
      </c>
      <c r="D1299" t="s">
        <v>97</v>
      </c>
      <c r="E1299" t="s">
        <v>182</v>
      </c>
      <c r="F1299" t="s">
        <v>3964</v>
      </c>
      <c r="G1299" t="s">
        <v>128</v>
      </c>
      <c r="H1299" t="s">
        <v>46</v>
      </c>
      <c r="I1299" t="s">
        <v>129</v>
      </c>
      <c r="J1299" t="s">
        <v>130</v>
      </c>
      <c r="K1299" t="s">
        <v>131</v>
      </c>
      <c r="L1299" t="s">
        <v>3965</v>
      </c>
      <c r="M1299" t="s">
        <v>3966</v>
      </c>
      <c r="N1299">
        <v>0.48</v>
      </c>
      <c r="O1299">
        <v>0</v>
      </c>
      <c r="P1299">
        <v>81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38.880000000000003</v>
      </c>
      <c r="W1299">
        <v>0</v>
      </c>
      <c r="X1299">
        <v>0</v>
      </c>
      <c r="Y1299">
        <v>0</v>
      </c>
      <c r="Z1299">
        <v>0</v>
      </c>
    </row>
    <row r="1300" spans="1:26" x14ac:dyDescent="0.25">
      <c r="A1300">
        <v>2001521</v>
      </c>
      <c r="B1300">
        <v>1</v>
      </c>
      <c r="C1300" t="s">
        <v>77</v>
      </c>
      <c r="D1300" t="s">
        <v>118</v>
      </c>
      <c r="E1300" t="s">
        <v>182</v>
      </c>
      <c r="F1300" t="s">
        <v>3967</v>
      </c>
      <c r="G1300" t="s">
        <v>144</v>
      </c>
      <c r="H1300" t="s">
        <v>46</v>
      </c>
      <c r="I1300" t="s">
        <v>129</v>
      </c>
      <c r="J1300" t="s">
        <v>130</v>
      </c>
      <c r="K1300" t="s">
        <v>131</v>
      </c>
      <c r="L1300" t="s">
        <v>3968</v>
      </c>
      <c r="M1300" t="s">
        <v>3969</v>
      </c>
      <c r="N1300">
        <v>2.1161111109999999</v>
      </c>
      <c r="O1300">
        <v>0</v>
      </c>
      <c r="P1300">
        <v>326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689.85222199999998</v>
      </c>
      <c r="W1300">
        <v>0</v>
      </c>
      <c r="X1300">
        <v>0</v>
      </c>
      <c r="Y1300">
        <v>0</v>
      </c>
      <c r="Z1300">
        <v>0</v>
      </c>
    </row>
    <row r="1301" spans="1:26" x14ac:dyDescent="0.25">
      <c r="A1301">
        <v>2001516</v>
      </c>
      <c r="B1301">
        <v>1</v>
      </c>
      <c r="C1301" t="s">
        <v>77</v>
      </c>
      <c r="D1301" t="s">
        <v>110</v>
      </c>
      <c r="E1301" t="s">
        <v>182</v>
      </c>
      <c r="F1301" t="s">
        <v>3970</v>
      </c>
      <c r="G1301" t="s">
        <v>144</v>
      </c>
      <c r="H1301" t="s">
        <v>46</v>
      </c>
      <c r="I1301" t="s">
        <v>129</v>
      </c>
      <c r="J1301" t="s">
        <v>130</v>
      </c>
      <c r="K1301" t="s">
        <v>131</v>
      </c>
      <c r="L1301" t="s">
        <v>3971</v>
      </c>
      <c r="M1301" t="s">
        <v>3972</v>
      </c>
      <c r="N1301">
        <v>0.90916666599999996</v>
      </c>
      <c r="O1301">
        <v>0</v>
      </c>
      <c r="P1301">
        <v>0</v>
      </c>
      <c r="Q1301">
        <v>0</v>
      </c>
      <c r="R1301">
        <v>16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14.546666999999999</v>
      </c>
      <c r="Y1301">
        <v>0</v>
      </c>
      <c r="Z1301">
        <v>0</v>
      </c>
    </row>
    <row r="1302" spans="1:26" x14ac:dyDescent="0.25">
      <c r="A1302">
        <v>2001515</v>
      </c>
      <c r="B1302">
        <v>1</v>
      </c>
      <c r="C1302" t="s">
        <v>76</v>
      </c>
      <c r="D1302" t="s">
        <v>94</v>
      </c>
      <c r="E1302" t="s">
        <v>134</v>
      </c>
      <c r="F1302" t="s">
        <v>3973</v>
      </c>
      <c r="G1302" t="s">
        <v>136</v>
      </c>
      <c r="H1302" t="s">
        <v>46</v>
      </c>
      <c r="I1302" t="s">
        <v>129</v>
      </c>
      <c r="J1302" t="s">
        <v>130</v>
      </c>
      <c r="K1302" t="s">
        <v>131</v>
      </c>
      <c r="L1302" t="s">
        <v>3974</v>
      </c>
      <c r="M1302" t="s">
        <v>3975</v>
      </c>
      <c r="N1302">
        <v>1.106666666</v>
      </c>
      <c r="O1302">
        <v>0</v>
      </c>
      <c r="P1302">
        <v>0</v>
      </c>
      <c r="Q1302">
        <v>0</v>
      </c>
      <c r="R1302">
        <v>1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1.1066670000000001</v>
      </c>
      <c r="Y1302">
        <v>0</v>
      </c>
      <c r="Z1302">
        <v>0</v>
      </c>
    </row>
    <row r="1303" spans="1:26" x14ac:dyDescent="0.25">
      <c r="A1303">
        <v>2001533</v>
      </c>
      <c r="B1303">
        <v>1</v>
      </c>
      <c r="C1303" t="s">
        <v>76</v>
      </c>
      <c r="D1303" t="s">
        <v>90</v>
      </c>
      <c r="E1303" t="s">
        <v>182</v>
      </c>
      <c r="F1303" t="s">
        <v>3976</v>
      </c>
      <c r="G1303" t="s">
        <v>144</v>
      </c>
      <c r="H1303" t="s">
        <v>46</v>
      </c>
      <c r="I1303" t="s">
        <v>129</v>
      </c>
      <c r="J1303" t="s">
        <v>130</v>
      </c>
      <c r="K1303" t="s">
        <v>131</v>
      </c>
      <c r="L1303" t="s">
        <v>3977</v>
      </c>
      <c r="M1303" t="s">
        <v>3978</v>
      </c>
      <c r="N1303">
        <v>5.5655555550000004</v>
      </c>
      <c r="O1303">
        <v>0</v>
      </c>
      <c r="P1303">
        <v>48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267.14666699999998</v>
      </c>
      <c r="W1303">
        <v>0</v>
      </c>
      <c r="X1303">
        <v>0</v>
      </c>
      <c r="Y1303">
        <v>0</v>
      </c>
      <c r="Z1303">
        <v>0</v>
      </c>
    </row>
    <row r="1304" spans="1:26" x14ac:dyDescent="0.25">
      <c r="A1304">
        <v>2001524</v>
      </c>
      <c r="B1304">
        <v>1</v>
      </c>
      <c r="C1304" t="s">
        <v>76</v>
      </c>
      <c r="D1304" t="s">
        <v>89</v>
      </c>
      <c r="E1304" t="s">
        <v>134</v>
      </c>
      <c r="F1304" t="s">
        <v>3979</v>
      </c>
      <c r="G1304" t="s">
        <v>140</v>
      </c>
      <c r="H1304" t="s">
        <v>46</v>
      </c>
      <c r="I1304" t="s">
        <v>129</v>
      </c>
      <c r="J1304" t="s">
        <v>130</v>
      </c>
      <c r="K1304" t="s">
        <v>131</v>
      </c>
      <c r="L1304" t="s">
        <v>3980</v>
      </c>
      <c r="M1304" t="s">
        <v>3981</v>
      </c>
      <c r="N1304">
        <v>0.51694444399999995</v>
      </c>
      <c r="O1304">
        <v>0</v>
      </c>
      <c r="P1304">
        <v>1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0.51694399999999996</v>
      </c>
      <c r="W1304">
        <v>0</v>
      </c>
      <c r="X1304">
        <v>0</v>
      </c>
      <c r="Y1304">
        <v>0</v>
      </c>
      <c r="Z1304">
        <v>0</v>
      </c>
    </row>
    <row r="1305" spans="1:26" x14ac:dyDescent="0.25">
      <c r="A1305">
        <v>2001523</v>
      </c>
      <c r="B1305">
        <v>1</v>
      </c>
      <c r="C1305" t="s">
        <v>77</v>
      </c>
      <c r="D1305" t="s">
        <v>117</v>
      </c>
      <c r="E1305" t="s">
        <v>182</v>
      </c>
      <c r="F1305" t="s">
        <v>3982</v>
      </c>
      <c r="G1305" t="s">
        <v>144</v>
      </c>
      <c r="H1305" t="s">
        <v>46</v>
      </c>
      <c r="I1305" t="s">
        <v>129</v>
      </c>
      <c r="J1305" t="s">
        <v>130</v>
      </c>
      <c r="K1305" t="s">
        <v>131</v>
      </c>
      <c r="L1305" t="s">
        <v>3983</v>
      </c>
      <c r="M1305" t="s">
        <v>3984</v>
      </c>
      <c r="N1305">
        <v>1.4427777770000001</v>
      </c>
      <c r="O1305">
        <v>0</v>
      </c>
      <c r="P1305">
        <v>0</v>
      </c>
      <c r="Q1305">
        <v>0</v>
      </c>
      <c r="R1305">
        <v>45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64.924999999999997</v>
      </c>
      <c r="Y1305">
        <v>0</v>
      </c>
      <c r="Z1305">
        <v>0</v>
      </c>
    </row>
    <row r="1306" spans="1:26" x14ac:dyDescent="0.25">
      <c r="A1306">
        <v>2001534</v>
      </c>
      <c r="B1306">
        <v>1</v>
      </c>
      <c r="C1306" t="s">
        <v>77</v>
      </c>
      <c r="D1306" t="s">
        <v>119</v>
      </c>
      <c r="E1306" t="s">
        <v>186</v>
      </c>
      <c r="F1306" t="s">
        <v>3985</v>
      </c>
      <c r="G1306" t="s">
        <v>163</v>
      </c>
      <c r="H1306" t="s">
        <v>47</v>
      </c>
      <c r="I1306" t="s">
        <v>129</v>
      </c>
      <c r="J1306" t="s">
        <v>130</v>
      </c>
      <c r="K1306" t="s">
        <v>131</v>
      </c>
      <c r="L1306" t="s">
        <v>3986</v>
      </c>
      <c r="M1306" t="s">
        <v>3987</v>
      </c>
      <c r="N1306">
        <v>3.284166666</v>
      </c>
      <c r="O1306">
        <v>125</v>
      </c>
      <c r="P1306">
        <v>353</v>
      </c>
      <c r="Q1306">
        <v>0</v>
      </c>
      <c r="R1306">
        <v>0</v>
      </c>
      <c r="S1306">
        <v>0</v>
      </c>
      <c r="T1306">
        <v>0</v>
      </c>
      <c r="U1306">
        <v>410.52083299999998</v>
      </c>
      <c r="V1306">
        <v>1159.310833</v>
      </c>
      <c r="W1306">
        <v>0</v>
      </c>
      <c r="X1306">
        <v>0</v>
      </c>
      <c r="Y1306">
        <v>0</v>
      </c>
      <c r="Z1306">
        <v>0</v>
      </c>
    </row>
    <row r="1307" spans="1:26" x14ac:dyDescent="0.25">
      <c r="A1307">
        <v>2001529</v>
      </c>
      <c r="B1307">
        <v>1</v>
      </c>
      <c r="C1307" t="s">
        <v>76</v>
      </c>
      <c r="D1307" t="s">
        <v>88</v>
      </c>
      <c r="E1307" t="s">
        <v>134</v>
      </c>
      <c r="F1307" t="s">
        <v>3988</v>
      </c>
      <c r="G1307" t="s">
        <v>250</v>
      </c>
      <c r="H1307" t="s">
        <v>46</v>
      </c>
      <c r="I1307" t="s">
        <v>129</v>
      </c>
      <c r="J1307" t="s">
        <v>130</v>
      </c>
      <c r="K1307" t="s">
        <v>131</v>
      </c>
      <c r="L1307" t="s">
        <v>3989</v>
      </c>
      <c r="M1307" t="s">
        <v>3990</v>
      </c>
      <c r="N1307">
        <v>6.7263888879999998</v>
      </c>
      <c r="O1307">
        <v>0</v>
      </c>
      <c r="P1307">
        <v>1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6.7263890000000002</v>
      </c>
      <c r="W1307">
        <v>0</v>
      </c>
      <c r="X1307">
        <v>0</v>
      </c>
      <c r="Y1307">
        <v>0</v>
      </c>
      <c r="Z1307">
        <v>0</v>
      </c>
    </row>
    <row r="1308" spans="1:26" x14ac:dyDescent="0.25">
      <c r="A1308">
        <v>2001526</v>
      </c>
      <c r="B1308">
        <v>1</v>
      </c>
      <c r="C1308" t="s">
        <v>76</v>
      </c>
      <c r="D1308" t="s">
        <v>79</v>
      </c>
      <c r="E1308" t="s">
        <v>134</v>
      </c>
      <c r="F1308" t="s">
        <v>3991</v>
      </c>
      <c r="G1308" t="s">
        <v>136</v>
      </c>
      <c r="H1308" t="s">
        <v>46</v>
      </c>
      <c r="I1308" t="s">
        <v>129</v>
      </c>
      <c r="J1308" t="s">
        <v>130</v>
      </c>
      <c r="K1308" t="s">
        <v>131</v>
      </c>
      <c r="L1308" t="s">
        <v>3992</v>
      </c>
      <c r="M1308" t="s">
        <v>3993</v>
      </c>
      <c r="N1308">
        <v>2.5180555550000001</v>
      </c>
      <c r="O1308">
        <v>0</v>
      </c>
      <c r="P1308">
        <v>1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2.5180560000000001</v>
      </c>
      <c r="W1308">
        <v>0</v>
      </c>
      <c r="X1308">
        <v>0</v>
      </c>
      <c r="Y1308">
        <v>0</v>
      </c>
      <c r="Z1308">
        <v>0</v>
      </c>
    </row>
    <row r="1309" spans="1:26" x14ac:dyDescent="0.25">
      <c r="A1309">
        <v>2001525</v>
      </c>
      <c r="B1309">
        <v>1</v>
      </c>
      <c r="C1309" t="s">
        <v>76</v>
      </c>
      <c r="D1309" t="s">
        <v>90</v>
      </c>
      <c r="E1309" t="s">
        <v>171</v>
      </c>
      <c r="F1309" t="s">
        <v>1356</v>
      </c>
      <c r="G1309" t="s">
        <v>163</v>
      </c>
      <c r="H1309" t="s">
        <v>47</v>
      </c>
      <c r="I1309" t="s">
        <v>257</v>
      </c>
      <c r="J1309" t="s">
        <v>130</v>
      </c>
      <c r="K1309" t="s">
        <v>131</v>
      </c>
      <c r="L1309" t="s">
        <v>3994</v>
      </c>
      <c r="M1309" t="s">
        <v>3995</v>
      </c>
      <c r="N1309">
        <v>1.1111111E-2</v>
      </c>
      <c r="O1309">
        <v>14</v>
      </c>
      <c r="P1309">
        <v>3</v>
      </c>
      <c r="Q1309">
        <v>4</v>
      </c>
      <c r="R1309">
        <v>107</v>
      </c>
      <c r="S1309">
        <v>84</v>
      </c>
      <c r="T1309">
        <v>4266</v>
      </c>
      <c r="U1309">
        <v>0.155556</v>
      </c>
      <c r="V1309">
        <v>3.3333000000000002E-2</v>
      </c>
      <c r="W1309">
        <v>4.4443999999999997E-2</v>
      </c>
      <c r="X1309">
        <v>1.1888890000000001</v>
      </c>
      <c r="Y1309">
        <v>0.93333299999999997</v>
      </c>
      <c r="Z1309">
        <v>47.4</v>
      </c>
    </row>
    <row r="1310" spans="1:26" x14ac:dyDescent="0.25">
      <c r="A1310">
        <v>2001535</v>
      </c>
      <c r="B1310">
        <v>1</v>
      </c>
      <c r="C1310" t="s">
        <v>76</v>
      </c>
      <c r="D1310" t="s">
        <v>92</v>
      </c>
      <c r="E1310" t="s">
        <v>134</v>
      </c>
      <c r="F1310" t="s">
        <v>3996</v>
      </c>
      <c r="G1310" t="s">
        <v>238</v>
      </c>
      <c r="H1310" t="s">
        <v>46</v>
      </c>
      <c r="I1310" t="s">
        <v>129</v>
      </c>
      <c r="J1310" t="s">
        <v>130</v>
      </c>
      <c r="K1310" t="s">
        <v>131</v>
      </c>
      <c r="L1310" t="s">
        <v>3997</v>
      </c>
      <c r="M1310" t="s">
        <v>3998</v>
      </c>
      <c r="N1310">
        <v>1.3</v>
      </c>
      <c r="O1310">
        <v>0</v>
      </c>
      <c r="P1310">
        <v>0</v>
      </c>
      <c r="Q1310">
        <v>0</v>
      </c>
      <c r="R1310">
        <v>5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6.5</v>
      </c>
      <c r="Y1310">
        <v>0</v>
      </c>
      <c r="Z1310">
        <v>0</v>
      </c>
    </row>
    <row r="1311" spans="1:26" x14ac:dyDescent="0.25">
      <c r="A1311">
        <v>2001530</v>
      </c>
      <c r="B1311">
        <v>1</v>
      </c>
      <c r="C1311" t="s">
        <v>76</v>
      </c>
      <c r="D1311" t="s">
        <v>79</v>
      </c>
      <c r="E1311" t="s">
        <v>134</v>
      </c>
      <c r="F1311" t="s">
        <v>3999</v>
      </c>
      <c r="G1311" t="s">
        <v>136</v>
      </c>
      <c r="H1311" t="s">
        <v>46</v>
      </c>
      <c r="I1311" t="s">
        <v>129</v>
      </c>
      <c r="J1311" t="s">
        <v>130</v>
      </c>
      <c r="K1311" t="s">
        <v>131</v>
      </c>
      <c r="L1311" t="s">
        <v>4000</v>
      </c>
      <c r="M1311" t="s">
        <v>4001</v>
      </c>
      <c r="N1311">
        <v>1.859444444</v>
      </c>
      <c r="O1311">
        <v>0</v>
      </c>
      <c r="P1311">
        <v>2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3.7188889999999999</v>
      </c>
      <c r="W1311">
        <v>0</v>
      </c>
      <c r="X1311">
        <v>0</v>
      </c>
      <c r="Y1311">
        <v>0</v>
      </c>
      <c r="Z1311">
        <v>0</v>
      </c>
    </row>
    <row r="1312" spans="1:26" x14ac:dyDescent="0.25">
      <c r="A1312">
        <v>2001543</v>
      </c>
      <c r="B1312">
        <v>1</v>
      </c>
      <c r="C1312" t="s">
        <v>76</v>
      </c>
      <c r="D1312" t="s">
        <v>101</v>
      </c>
      <c r="E1312" t="s">
        <v>182</v>
      </c>
      <c r="F1312" t="s">
        <v>4002</v>
      </c>
      <c r="G1312" t="s">
        <v>144</v>
      </c>
      <c r="H1312" t="s">
        <v>46</v>
      </c>
      <c r="I1312" t="s">
        <v>129</v>
      </c>
      <c r="J1312" t="s">
        <v>130</v>
      </c>
      <c r="K1312" t="s">
        <v>131</v>
      </c>
      <c r="L1312" t="s">
        <v>4003</v>
      </c>
      <c r="M1312" t="s">
        <v>4004</v>
      </c>
      <c r="N1312">
        <v>2.1441666659999998</v>
      </c>
      <c r="O1312">
        <v>0</v>
      </c>
      <c r="P1312">
        <v>68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145.80333300000001</v>
      </c>
      <c r="W1312">
        <v>0</v>
      </c>
      <c r="X1312">
        <v>0</v>
      </c>
      <c r="Y1312">
        <v>0</v>
      </c>
      <c r="Z1312">
        <v>0</v>
      </c>
    </row>
    <row r="1313" spans="1:26" x14ac:dyDescent="0.25">
      <c r="A1313">
        <v>2001537</v>
      </c>
      <c r="B1313">
        <v>1</v>
      </c>
      <c r="C1313" t="s">
        <v>76</v>
      </c>
      <c r="D1313" t="s">
        <v>90</v>
      </c>
      <c r="E1313" t="s">
        <v>171</v>
      </c>
      <c r="F1313" t="s">
        <v>1356</v>
      </c>
      <c r="G1313" t="s">
        <v>163</v>
      </c>
      <c r="H1313" t="s">
        <v>47</v>
      </c>
      <c r="I1313" t="s">
        <v>257</v>
      </c>
      <c r="J1313" t="s">
        <v>130</v>
      </c>
      <c r="K1313" t="s">
        <v>131</v>
      </c>
      <c r="L1313" t="s">
        <v>4005</v>
      </c>
      <c r="M1313" t="s">
        <v>4006</v>
      </c>
      <c r="N1313">
        <v>4.4444439999999997E-3</v>
      </c>
      <c r="O1313">
        <v>14</v>
      </c>
      <c r="P1313">
        <v>3</v>
      </c>
      <c r="Q1313">
        <v>4</v>
      </c>
      <c r="R1313">
        <v>107</v>
      </c>
      <c r="S1313">
        <v>84</v>
      </c>
      <c r="T1313">
        <v>4266</v>
      </c>
      <c r="U1313">
        <v>6.2222E-2</v>
      </c>
      <c r="V1313">
        <v>1.3332999999999999E-2</v>
      </c>
      <c r="W1313">
        <v>1.7777999999999999E-2</v>
      </c>
      <c r="X1313">
        <v>0.47555599999999998</v>
      </c>
      <c r="Y1313">
        <v>0.37333300000000003</v>
      </c>
      <c r="Z1313">
        <v>18.959997999999999</v>
      </c>
    </row>
    <row r="1314" spans="1:26" x14ac:dyDescent="0.25">
      <c r="A1314">
        <v>2000827</v>
      </c>
      <c r="B1314">
        <v>1</v>
      </c>
      <c r="C1314" t="s">
        <v>77</v>
      </c>
      <c r="D1314" t="s">
        <v>114</v>
      </c>
      <c r="E1314" t="s">
        <v>171</v>
      </c>
      <c r="F1314" t="s">
        <v>4007</v>
      </c>
      <c r="G1314" t="s">
        <v>179</v>
      </c>
      <c r="H1314" t="s">
        <v>47</v>
      </c>
      <c r="I1314" t="s">
        <v>129</v>
      </c>
      <c r="J1314" t="s">
        <v>130</v>
      </c>
      <c r="K1314" t="s">
        <v>154</v>
      </c>
      <c r="L1314" t="s">
        <v>4008</v>
      </c>
      <c r="M1314" t="s">
        <v>4009</v>
      </c>
      <c r="N1314">
        <v>0.58666666599999995</v>
      </c>
      <c r="O1314">
        <v>40</v>
      </c>
      <c r="P1314">
        <v>6</v>
      </c>
      <c r="Q1314">
        <v>0</v>
      </c>
      <c r="R1314">
        <v>0</v>
      </c>
      <c r="S1314">
        <v>0</v>
      </c>
      <c r="T1314">
        <v>0</v>
      </c>
      <c r="U1314">
        <v>23.466667000000001</v>
      </c>
      <c r="V1314">
        <v>3.52</v>
      </c>
      <c r="W1314">
        <v>0</v>
      </c>
      <c r="X1314">
        <v>0</v>
      </c>
      <c r="Y1314">
        <v>0</v>
      </c>
      <c r="Z1314">
        <v>0</v>
      </c>
    </row>
    <row r="1315" spans="1:26" x14ac:dyDescent="0.25">
      <c r="A1315">
        <v>2001542</v>
      </c>
      <c r="B1315">
        <v>1</v>
      </c>
      <c r="C1315" t="s">
        <v>76</v>
      </c>
      <c r="D1315" t="s">
        <v>87</v>
      </c>
      <c r="E1315" t="s">
        <v>134</v>
      </c>
      <c r="F1315" t="s">
        <v>4010</v>
      </c>
      <c r="G1315" t="s">
        <v>140</v>
      </c>
      <c r="H1315" t="s">
        <v>46</v>
      </c>
      <c r="I1315" t="s">
        <v>129</v>
      </c>
      <c r="J1315" t="s">
        <v>130</v>
      </c>
      <c r="K1315" t="s">
        <v>131</v>
      </c>
      <c r="L1315" t="s">
        <v>4011</v>
      </c>
      <c r="M1315" t="s">
        <v>4012</v>
      </c>
      <c r="N1315">
        <v>1.943333333</v>
      </c>
      <c r="O1315">
        <v>0</v>
      </c>
      <c r="P1315">
        <v>0</v>
      </c>
      <c r="Q1315">
        <v>0</v>
      </c>
      <c r="R1315">
        <v>2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3.8866670000000001</v>
      </c>
      <c r="Y1315">
        <v>0</v>
      </c>
      <c r="Z1315">
        <v>0</v>
      </c>
    </row>
    <row r="1316" spans="1:26" x14ac:dyDescent="0.25">
      <c r="A1316">
        <v>2001546</v>
      </c>
      <c r="B1316">
        <v>1</v>
      </c>
      <c r="C1316" t="s">
        <v>76</v>
      </c>
      <c r="D1316" t="s">
        <v>78</v>
      </c>
      <c r="E1316" t="s">
        <v>134</v>
      </c>
      <c r="F1316" t="s">
        <v>4013</v>
      </c>
      <c r="G1316" t="s">
        <v>136</v>
      </c>
      <c r="H1316" t="s">
        <v>46</v>
      </c>
      <c r="I1316" t="s">
        <v>129</v>
      </c>
      <c r="J1316" t="s">
        <v>130</v>
      </c>
      <c r="K1316" t="s">
        <v>131</v>
      </c>
      <c r="L1316" t="s">
        <v>4014</v>
      </c>
      <c r="M1316" t="s">
        <v>4015</v>
      </c>
      <c r="N1316">
        <v>2.253055555</v>
      </c>
      <c r="O1316">
        <v>0</v>
      </c>
      <c r="P1316">
        <v>2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4.5061109999999998</v>
      </c>
      <c r="W1316">
        <v>0</v>
      </c>
      <c r="X1316">
        <v>0</v>
      </c>
      <c r="Y1316">
        <v>0</v>
      </c>
      <c r="Z1316">
        <v>0</v>
      </c>
    </row>
    <row r="1317" spans="1:26" x14ac:dyDescent="0.25">
      <c r="A1317">
        <v>2001555</v>
      </c>
      <c r="B1317">
        <v>1</v>
      </c>
      <c r="C1317" t="s">
        <v>76</v>
      </c>
      <c r="D1317" t="s">
        <v>88</v>
      </c>
      <c r="E1317" t="s">
        <v>134</v>
      </c>
      <c r="F1317" t="s">
        <v>4016</v>
      </c>
      <c r="G1317" t="s">
        <v>250</v>
      </c>
      <c r="H1317" t="s">
        <v>46</v>
      </c>
      <c r="I1317" t="s">
        <v>129</v>
      </c>
      <c r="J1317" t="s">
        <v>130</v>
      </c>
      <c r="K1317" t="s">
        <v>131</v>
      </c>
      <c r="L1317" t="s">
        <v>4017</v>
      </c>
      <c r="M1317" t="s">
        <v>4018</v>
      </c>
      <c r="N1317">
        <v>2.4297222220000001</v>
      </c>
      <c r="O1317">
        <v>0</v>
      </c>
      <c r="P1317">
        <v>1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2.4297219999999999</v>
      </c>
      <c r="W1317">
        <v>0</v>
      </c>
      <c r="X1317">
        <v>0</v>
      </c>
      <c r="Y1317">
        <v>0</v>
      </c>
      <c r="Z1317">
        <v>0</v>
      </c>
    </row>
    <row r="1318" spans="1:26" x14ac:dyDescent="0.25">
      <c r="A1318">
        <v>2001549</v>
      </c>
      <c r="B1318">
        <v>1</v>
      </c>
      <c r="C1318" t="s">
        <v>76</v>
      </c>
      <c r="D1318" t="s">
        <v>81</v>
      </c>
      <c r="E1318" t="s">
        <v>134</v>
      </c>
      <c r="F1318" t="s">
        <v>4019</v>
      </c>
      <c r="G1318" t="s">
        <v>136</v>
      </c>
      <c r="H1318" t="s">
        <v>46</v>
      </c>
      <c r="I1318" t="s">
        <v>129</v>
      </c>
      <c r="J1318" t="s">
        <v>130</v>
      </c>
      <c r="K1318" t="s">
        <v>131</v>
      </c>
      <c r="L1318" t="s">
        <v>4020</v>
      </c>
      <c r="M1318" t="s">
        <v>4021</v>
      </c>
      <c r="N1318">
        <v>1.4597222219999999</v>
      </c>
      <c r="O1318">
        <v>0</v>
      </c>
      <c r="P1318">
        <v>2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2.9194439999999999</v>
      </c>
      <c r="W1318">
        <v>0</v>
      </c>
      <c r="X1318">
        <v>0</v>
      </c>
      <c r="Y1318">
        <v>0</v>
      </c>
      <c r="Z1318">
        <v>0</v>
      </c>
    </row>
    <row r="1319" spans="1:26" x14ac:dyDescent="0.25">
      <c r="A1319">
        <v>2001547</v>
      </c>
      <c r="B1319">
        <v>1</v>
      </c>
      <c r="C1319" t="s">
        <v>77</v>
      </c>
      <c r="D1319" t="s">
        <v>109</v>
      </c>
      <c r="E1319" t="s">
        <v>166</v>
      </c>
      <c r="F1319" t="s">
        <v>4022</v>
      </c>
      <c r="G1319" t="s">
        <v>128</v>
      </c>
      <c r="H1319" t="s">
        <v>46</v>
      </c>
      <c r="I1319" t="s">
        <v>129</v>
      </c>
      <c r="J1319" t="s">
        <v>130</v>
      </c>
      <c r="K1319" t="s">
        <v>131</v>
      </c>
      <c r="L1319" t="s">
        <v>4023</v>
      </c>
      <c r="M1319" t="s">
        <v>4024</v>
      </c>
      <c r="N1319">
        <v>1.7749999999999999</v>
      </c>
      <c r="O1319">
        <v>0</v>
      </c>
      <c r="P1319">
        <v>36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63.9</v>
      </c>
      <c r="W1319">
        <v>0</v>
      </c>
      <c r="X1319">
        <v>0</v>
      </c>
      <c r="Y1319">
        <v>0</v>
      </c>
      <c r="Z1319">
        <v>0</v>
      </c>
    </row>
    <row r="1320" spans="1:26" x14ac:dyDescent="0.25">
      <c r="A1320">
        <v>2001554</v>
      </c>
      <c r="B1320">
        <v>1</v>
      </c>
      <c r="C1320" t="s">
        <v>77</v>
      </c>
      <c r="D1320" t="s">
        <v>114</v>
      </c>
      <c r="E1320" t="s">
        <v>182</v>
      </c>
      <c r="F1320" t="s">
        <v>4025</v>
      </c>
      <c r="G1320" t="s">
        <v>904</v>
      </c>
      <c r="H1320" t="s">
        <v>46</v>
      </c>
      <c r="I1320" t="s">
        <v>129</v>
      </c>
      <c r="J1320" t="s">
        <v>130</v>
      </c>
      <c r="K1320" t="s">
        <v>131</v>
      </c>
      <c r="L1320" t="s">
        <v>4026</v>
      </c>
      <c r="M1320" t="s">
        <v>4027</v>
      </c>
      <c r="N1320">
        <v>2.3675000000000002</v>
      </c>
      <c r="O1320">
        <v>0</v>
      </c>
      <c r="P1320">
        <v>37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87.597499999999997</v>
      </c>
      <c r="W1320">
        <v>0</v>
      </c>
      <c r="X1320">
        <v>0</v>
      </c>
      <c r="Y1320">
        <v>0</v>
      </c>
      <c r="Z1320">
        <v>0</v>
      </c>
    </row>
    <row r="1321" spans="1:26" x14ac:dyDescent="0.25">
      <c r="A1321">
        <v>2001557</v>
      </c>
      <c r="B1321">
        <v>1</v>
      </c>
      <c r="C1321" t="s">
        <v>76</v>
      </c>
      <c r="D1321" t="s">
        <v>90</v>
      </c>
      <c r="E1321" t="s">
        <v>171</v>
      </c>
      <c r="F1321" t="s">
        <v>4028</v>
      </c>
      <c r="G1321" t="s">
        <v>163</v>
      </c>
      <c r="H1321" t="s">
        <v>47</v>
      </c>
      <c r="I1321" t="s">
        <v>129</v>
      </c>
      <c r="J1321" t="s">
        <v>130</v>
      </c>
      <c r="K1321" t="s">
        <v>131</v>
      </c>
      <c r="L1321" t="s">
        <v>4029</v>
      </c>
      <c r="M1321" t="s">
        <v>4030</v>
      </c>
      <c r="N1321">
        <v>1.669444444</v>
      </c>
      <c r="O1321">
        <v>0</v>
      </c>
      <c r="P1321">
        <v>0</v>
      </c>
      <c r="Q1321">
        <v>0</v>
      </c>
      <c r="R1321">
        <v>0</v>
      </c>
      <c r="S1321">
        <v>5</v>
      </c>
      <c r="T1321">
        <v>59</v>
      </c>
      <c r="U1321">
        <v>0</v>
      </c>
      <c r="V1321">
        <v>0</v>
      </c>
      <c r="W1321">
        <v>0</v>
      </c>
      <c r="X1321">
        <v>0</v>
      </c>
      <c r="Y1321">
        <v>8.3472220000000004</v>
      </c>
      <c r="Z1321">
        <v>98.497221999999994</v>
      </c>
    </row>
    <row r="1322" spans="1:26" x14ac:dyDescent="0.25">
      <c r="A1322">
        <v>2001551</v>
      </c>
      <c r="B1322">
        <v>1</v>
      </c>
      <c r="C1322" t="s">
        <v>77</v>
      </c>
      <c r="D1322" t="s">
        <v>108</v>
      </c>
      <c r="E1322" t="s">
        <v>182</v>
      </c>
      <c r="F1322" t="s">
        <v>4031</v>
      </c>
      <c r="G1322" t="s">
        <v>144</v>
      </c>
      <c r="H1322" t="s">
        <v>46</v>
      </c>
      <c r="I1322" t="s">
        <v>129</v>
      </c>
      <c r="J1322" t="s">
        <v>130</v>
      </c>
      <c r="K1322" t="s">
        <v>131</v>
      </c>
      <c r="L1322" t="s">
        <v>4032</v>
      </c>
      <c r="M1322" t="s">
        <v>4033</v>
      </c>
      <c r="N1322">
        <v>1.3191666660000001</v>
      </c>
      <c r="O1322">
        <v>0</v>
      </c>
      <c r="P1322">
        <v>17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22.425833000000001</v>
      </c>
      <c r="W1322">
        <v>0</v>
      </c>
      <c r="X1322">
        <v>0</v>
      </c>
      <c r="Y1322">
        <v>0</v>
      </c>
      <c r="Z1322">
        <v>0</v>
      </c>
    </row>
    <row r="1323" spans="1:26" x14ac:dyDescent="0.25">
      <c r="A1323">
        <v>2001564</v>
      </c>
      <c r="B1323">
        <v>1</v>
      </c>
      <c r="C1323" t="s">
        <v>76</v>
      </c>
      <c r="D1323" t="s">
        <v>92</v>
      </c>
      <c r="E1323" t="s">
        <v>134</v>
      </c>
      <c r="F1323" t="s">
        <v>4034</v>
      </c>
      <c r="G1323" t="s">
        <v>136</v>
      </c>
      <c r="H1323" t="s">
        <v>46</v>
      </c>
      <c r="I1323" t="s">
        <v>129</v>
      </c>
      <c r="J1323" t="s">
        <v>130</v>
      </c>
      <c r="K1323" t="s">
        <v>131</v>
      </c>
      <c r="L1323" t="s">
        <v>4035</v>
      </c>
      <c r="M1323" t="s">
        <v>4036</v>
      </c>
      <c r="N1323">
        <v>2.3897222220000001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1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2.3897219999999999</v>
      </c>
    </row>
    <row r="1324" spans="1:26" x14ac:dyDescent="0.25">
      <c r="A1324">
        <v>2001553</v>
      </c>
      <c r="B1324">
        <v>1</v>
      </c>
      <c r="C1324" t="s">
        <v>77</v>
      </c>
      <c r="D1324" t="s">
        <v>111</v>
      </c>
      <c r="E1324" t="s">
        <v>161</v>
      </c>
      <c r="F1324" t="s">
        <v>4037</v>
      </c>
      <c r="G1324" t="s">
        <v>2511</v>
      </c>
      <c r="H1324" t="s">
        <v>47</v>
      </c>
      <c r="I1324" t="s">
        <v>129</v>
      </c>
      <c r="J1324" t="s">
        <v>130</v>
      </c>
      <c r="K1324" t="s">
        <v>131</v>
      </c>
      <c r="L1324" t="s">
        <v>4038</v>
      </c>
      <c r="M1324" t="s">
        <v>4039</v>
      </c>
      <c r="N1324">
        <v>5.5838888879999997</v>
      </c>
      <c r="O1324">
        <v>0</v>
      </c>
      <c r="P1324">
        <v>0</v>
      </c>
      <c r="Q1324">
        <v>1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5.5838890000000001</v>
      </c>
      <c r="X1324">
        <v>0</v>
      </c>
      <c r="Y1324">
        <v>0</v>
      </c>
      <c r="Z1324">
        <v>0</v>
      </c>
    </row>
    <row r="1325" spans="1:26" x14ac:dyDescent="0.25">
      <c r="A1325">
        <v>2001559</v>
      </c>
      <c r="B1325">
        <v>1</v>
      </c>
      <c r="C1325" t="s">
        <v>76</v>
      </c>
      <c r="D1325" t="s">
        <v>80</v>
      </c>
      <c r="E1325" t="s">
        <v>134</v>
      </c>
      <c r="F1325" t="s">
        <v>4040</v>
      </c>
      <c r="G1325" t="s">
        <v>136</v>
      </c>
      <c r="H1325" t="s">
        <v>46</v>
      </c>
      <c r="I1325" t="s">
        <v>129</v>
      </c>
      <c r="J1325" t="s">
        <v>130</v>
      </c>
      <c r="K1325" t="s">
        <v>131</v>
      </c>
      <c r="L1325" t="s">
        <v>4041</v>
      </c>
      <c r="M1325" t="s">
        <v>4042</v>
      </c>
      <c r="N1325">
        <v>1.200555555</v>
      </c>
      <c r="O1325">
        <v>0</v>
      </c>
      <c r="P1325">
        <v>5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6.0027780000000002</v>
      </c>
      <c r="W1325">
        <v>0</v>
      </c>
      <c r="X1325">
        <v>0</v>
      </c>
      <c r="Y1325">
        <v>0</v>
      </c>
      <c r="Z1325">
        <v>0</v>
      </c>
    </row>
    <row r="1326" spans="1:26" x14ac:dyDescent="0.25">
      <c r="A1326">
        <v>2001556</v>
      </c>
      <c r="B1326">
        <v>1</v>
      </c>
      <c r="C1326" t="s">
        <v>77</v>
      </c>
      <c r="D1326" t="s">
        <v>118</v>
      </c>
      <c r="E1326" t="s">
        <v>171</v>
      </c>
      <c r="F1326" t="s">
        <v>3604</v>
      </c>
      <c r="G1326" t="s">
        <v>152</v>
      </c>
      <c r="H1326" t="s">
        <v>47</v>
      </c>
      <c r="I1326" t="s">
        <v>257</v>
      </c>
      <c r="J1326" t="s">
        <v>130</v>
      </c>
      <c r="K1326" t="s">
        <v>154</v>
      </c>
      <c r="L1326" t="s">
        <v>4043</v>
      </c>
      <c r="M1326" t="s">
        <v>4044</v>
      </c>
      <c r="N1326">
        <v>3.7223054999999998E-2</v>
      </c>
      <c r="O1326">
        <v>113</v>
      </c>
      <c r="P1326">
        <v>3449</v>
      </c>
      <c r="Q1326">
        <v>0</v>
      </c>
      <c r="R1326">
        <v>0</v>
      </c>
      <c r="S1326">
        <v>0</v>
      </c>
      <c r="T1326">
        <v>125</v>
      </c>
      <c r="U1326">
        <v>4.2062049999999997</v>
      </c>
      <c r="V1326">
        <v>128.382317</v>
      </c>
      <c r="W1326">
        <v>0</v>
      </c>
      <c r="X1326">
        <v>0</v>
      </c>
      <c r="Y1326">
        <v>0</v>
      </c>
      <c r="Z1326">
        <v>4.652882</v>
      </c>
    </row>
    <row r="1327" spans="1:26" x14ac:dyDescent="0.25">
      <c r="A1327">
        <v>2001561</v>
      </c>
      <c r="B1327">
        <v>1</v>
      </c>
      <c r="C1327" t="s">
        <v>76</v>
      </c>
      <c r="D1327" t="s">
        <v>81</v>
      </c>
      <c r="E1327" t="s">
        <v>161</v>
      </c>
      <c r="F1327" t="s">
        <v>4045</v>
      </c>
      <c r="G1327" t="s">
        <v>163</v>
      </c>
      <c r="H1327" t="s">
        <v>47</v>
      </c>
      <c r="I1327" t="s">
        <v>129</v>
      </c>
      <c r="J1327" t="s">
        <v>130</v>
      </c>
      <c r="K1327" t="s">
        <v>131</v>
      </c>
      <c r="L1327" t="s">
        <v>4046</v>
      </c>
      <c r="M1327" t="s">
        <v>4047</v>
      </c>
      <c r="N1327">
        <v>0.2225</v>
      </c>
      <c r="O1327">
        <v>0</v>
      </c>
      <c r="P1327">
        <v>6366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1416.4349999999999</v>
      </c>
      <c r="W1327">
        <v>0</v>
      </c>
      <c r="X1327">
        <v>0</v>
      </c>
      <c r="Y1327">
        <v>0</v>
      </c>
      <c r="Z1327">
        <v>0</v>
      </c>
    </row>
    <row r="1328" spans="1:26" x14ac:dyDescent="0.25">
      <c r="A1328">
        <v>2001577</v>
      </c>
      <c r="B1328">
        <v>1</v>
      </c>
      <c r="C1328" t="s">
        <v>76</v>
      </c>
      <c r="D1328" t="s">
        <v>90</v>
      </c>
      <c r="E1328" t="s">
        <v>182</v>
      </c>
      <c r="F1328" t="s">
        <v>4048</v>
      </c>
      <c r="G1328" t="s">
        <v>294</v>
      </c>
      <c r="H1328" t="s">
        <v>46</v>
      </c>
      <c r="I1328" t="s">
        <v>129</v>
      </c>
      <c r="J1328" t="s">
        <v>130</v>
      </c>
      <c r="K1328" t="s">
        <v>131</v>
      </c>
      <c r="L1328" t="s">
        <v>4049</v>
      </c>
      <c r="M1328" t="s">
        <v>4050</v>
      </c>
      <c r="N1328">
        <v>4.8116666659999998</v>
      </c>
      <c r="O1328">
        <v>0</v>
      </c>
      <c r="P1328">
        <v>0</v>
      </c>
      <c r="Q1328">
        <v>0</v>
      </c>
      <c r="R1328">
        <v>0</v>
      </c>
      <c r="S1328">
        <v>0</v>
      </c>
      <c r="T1328">
        <v>8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38.493333</v>
      </c>
    </row>
    <row r="1329" spans="1:26" x14ac:dyDescent="0.25">
      <c r="A1329">
        <v>2001568</v>
      </c>
      <c r="B1329">
        <v>1</v>
      </c>
      <c r="C1329" t="s">
        <v>77</v>
      </c>
      <c r="D1329" t="s">
        <v>108</v>
      </c>
      <c r="E1329" t="s">
        <v>126</v>
      </c>
      <c r="F1329" t="s">
        <v>4051</v>
      </c>
      <c r="G1329" t="s">
        <v>144</v>
      </c>
      <c r="H1329" t="s">
        <v>46</v>
      </c>
      <c r="I1329" t="s">
        <v>129</v>
      </c>
      <c r="J1329" t="s">
        <v>130</v>
      </c>
      <c r="K1329" t="s">
        <v>131</v>
      </c>
      <c r="L1329" t="s">
        <v>4052</v>
      </c>
      <c r="M1329" t="s">
        <v>4053</v>
      </c>
      <c r="N1329">
        <v>3.0641666660000002</v>
      </c>
      <c r="O1329">
        <v>0</v>
      </c>
      <c r="P1329">
        <v>9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27.577500000000001</v>
      </c>
      <c r="W1329">
        <v>0</v>
      </c>
      <c r="X1329">
        <v>0</v>
      </c>
      <c r="Y1329">
        <v>0</v>
      </c>
      <c r="Z1329">
        <v>0</v>
      </c>
    </row>
    <row r="1330" spans="1:26" x14ac:dyDescent="0.25">
      <c r="A1330">
        <v>2001570</v>
      </c>
      <c r="B1330">
        <v>1</v>
      </c>
      <c r="C1330" t="s">
        <v>77</v>
      </c>
      <c r="D1330" t="s">
        <v>119</v>
      </c>
      <c r="E1330" t="s">
        <v>182</v>
      </c>
      <c r="F1330" t="s">
        <v>4054</v>
      </c>
      <c r="G1330" t="s">
        <v>144</v>
      </c>
      <c r="H1330" t="s">
        <v>46</v>
      </c>
      <c r="I1330" t="s">
        <v>129</v>
      </c>
      <c r="J1330" t="s">
        <v>130</v>
      </c>
      <c r="K1330" t="s">
        <v>131</v>
      </c>
      <c r="L1330" t="s">
        <v>4055</v>
      </c>
      <c r="M1330" t="s">
        <v>4056</v>
      </c>
      <c r="N1330">
        <v>3.6150000000000002</v>
      </c>
      <c r="O1330">
        <v>0</v>
      </c>
      <c r="P1330">
        <v>114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412.11</v>
      </c>
      <c r="W1330">
        <v>0</v>
      </c>
      <c r="X1330">
        <v>0</v>
      </c>
      <c r="Y1330">
        <v>0</v>
      </c>
      <c r="Z1330">
        <v>0</v>
      </c>
    </row>
    <row r="1331" spans="1:26" x14ac:dyDescent="0.25">
      <c r="A1331">
        <v>2001571</v>
      </c>
      <c r="B1331">
        <v>1</v>
      </c>
      <c r="C1331" t="s">
        <v>76</v>
      </c>
      <c r="D1331" t="s">
        <v>91</v>
      </c>
      <c r="E1331" t="s">
        <v>171</v>
      </c>
      <c r="F1331" t="s">
        <v>1705</v>
      </c>
      <c r="G1331" t="s">
        <v>163</v>
      </c>
      <c r="H1331" t="s">
        <v>47</v>
      </c>
      <c r="I1331" t="s">
        <v>129</v>
      </c>
      <c r="J1331" t="s">
        <v>130</v>
      </c>
      <c r="K1331" t="s">
        <v>131</v>
      </c>
      <c r="L1331" t="s">
        <v>4057</v>
      </c>
      <c r="M1331" t="s">
        <v>4058</v>
      </c>
      <c r="N1331">
        <v>8.7499999999999994E-2</v>
      </c>
      <c r="O1331">
        <v>3</v>
      </c>
      <c r="P1331">
        <v>0</v>
      </c>
      <c r="Q1331">
        <v>0</v>
      </c>
      <c r="R1331">
        <v>0</v>
      </c>
      <c r="S1331">
        <v>0</v>
      </c>
      <c r="T1331">
        <v>0</v>
      </c>
      <c r="U1331">
        <v>0.26250000000000001</v>
      </c>
      <c r="V1331">
        <v>0</v>
      </c>
      <c r="W1331">
        <v>0</v>
      </c>
      <c r="X1331">
        <v>0</v>
      </c>
      <c r="Y1331">
        <v>0</v>
      </c>
      <c r="Z1331">
        <v>0</v>
      </c>
    </row>
    <row r="1332" spans="1:26" x14ac:dyDescent="0.25">
      <c r="A1332">
        <v>2001576</v>
      </c>
      <c r="B1332">
        <v>1</v>
      </c>
      <c r="C1332" t="s">
        <v>76</v>
      </c>
      <c r="D1332" t="s">
        <v>97</v>
      </c>
      <c r="E1332" t="s">
        <v>186</v>
      </c>
      <c r="F1332" t="s">
        <v>4059</v>
      </c>
      <c r="G1332" t="s">
        <v>163</v>
      </c>
      <c r="H1332" t="s">
        <v>47</v>
      </c>
      <c r="I1332" t="s">
        <v>129</v>
      </c>
      <c r="J1332" t="s">
        <v>130</v>
      </c>
      <c r="K1332" t="s">
        <v>131</v>
      </c>
      <c r="L1332" t="s">
        <v>4060</v>
      </c>
      <c r="M1332" t="s">
        <v>4061</v>
      </c>
      <c r="N1332">
        <v>0.85888888799999996</v>
      </c>
      <c r="O1332">
        <v>125</v>
      </c>
      <c r="P1332">
        <v>4353</v>
      </c>
      <c r="Q1332">
        <v>0</v>
      </c>
      <c r="R1332">
        <v>0</v>
      </c>
      <c r="S1332">
        <v>0</v>
      </c>
      <c r="T1332">
        <v>0</v>
      </c>
      <c r="U1332">
        <v>107.36111099999999</v>
      </c>
      <c r="V1332">
        <v>3738.7433289999999</v>
      </c>
      <c r="W1332">
        <v>0</v>
      </c>
      <c r="X1332">
        <v>0</v>
      </c>
      <c r="Y1332">
        <v>0</v>
      </c>
      <c r="Z1332">
        <v>0</v>
      </c>
    </row>
    <row r="1333" spans="1:26" x14ac:dyDescent="0.25">
      <c r="A1333">
        <v>2001578</v>
      </c>
      <c r="B1333">
        <v>1</v>
      </c>
      <c r="C1333" t="s">
        <v>76</v>
      </c>
      <c r="D1333" t="s">
        <v>78</v>
      </c>
      <c r="E1333" t="s">
        <v>126</v>
      </c>
      <c r="F1333" t="s">
        <v>4062</v>
      </c>
      <c r="G1333" t="s">
        <v>452</v>
      </c>
      <c r="H1333" t="s">
        <v>46</v>
      </c>
      <c r="I1333" t="s">
        <v>129</v>
      </c>
      <c r="J1333" t="s">
        <v>130</v>
      </c>
      <c r="K1333" t="s">
        <v>131</v>
      </c>
      <c r="L1333" t="s">
        <v>4063</v>
      </c>
      <c r="M1333" t="s">
        <v>4064</v>
      </c>
      <c r="N1333">
        <v>2.8038888879999999</v>
      </c>
      <c r="O1333">
        <v>0</v>
      </c>
      <c r="P1333">
        <v>14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39.254443999999999</v>
      </c>
      <c r="W1333">
        <v>0</v>
      </c>
      <c r="X1333">
        <v>0</v>
      </c>
      <c r="Y1333">
        <v>0</v>
      </c>
      <c r="Z1333">
        <v>0</v>
      </c>
    </row>
    <row r="1334" spans="1:26" x14ac:dyDescent="0.25">
      <c r="A1334">
        <v>2001575</v>
      </c>
      <c r="B1334">
        <v>1</v>
      </c>
      <c r="C1334" t="s">
        <v>77</v>
      </c>
      <c r="D1334" t="s">
        <v>109</v>
      </c>
      <c r="E1334" t="s">
        <v>182</v>
      </c>
      <c r="F1334" t="s">
        <v>4065</v>
      </c>
      <c r="G1334" t="s">
        <v>144</v>
      </c>
      <c r="H1334" t="s">
        <v>46</v>
      </c>
      <c r="I1334" t="s">
        <v>129</v>
      </c>
      <c r="J1334" t="s">
        <v>130</v>
      </c>
      <c r="K1334" t="s">
        <v>131</v>
      </c>
      <c r="L1334" t="s">
        <v>4066</v>
      </c>
      <c r="M1334" t="s">
        <v>4067</v>
      </c>
      <c r="N1334">
        <v>3.2288888880000002</v>
      </c>
      <c r="O1334">
        <v>0</v>
      </c>
      <c r="P1334">
        <v>0</v>
      </c>
      <c r="Q1334">
        <v>0</v>
      </c>
      <c r="R1334">
        <v>0</v>
      </c>
      <c r="S1334">
        <v>0</v>
      </c>
      <c r="T1334">
        <v>18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58.12</v>
      </c>
    </row>
    <row r="1335" spans="1:26" x14ac:dyDescent="0.25">
      <c r="A1335">
        <v>2001579</v>
      </c>
      <c r="B1335">
        <v>1</v>
      </c>
      <c r="C1335" t="s">
        <v>76</v>
      </c>
      <c r="D1335" t="s">
        <v>80</v>
      </c>
      <c r="E1335" t="s">
        <v>134</v>
      </c>
      <c r="F1335" t="s">
        <v>4068</v>
      </c>
      <c r="G1335" t="s">
        <v>250</v>
      </c>
      <c r="H1335" t="s">
        <v>46</v>
      </c>
      <c r="I1335" t="s">
        <v>129</v>
      </c>
      <c r="J1335" t="s">
        <v>15</v>
      </c>
      <c r="K1335" t="s">
        <v>131</v>
      </c>
      <c r="L1335" t="s">
        <v>4069</v>
      </c>
      <c r="M1335" t="s">
        <v>4070</v>
      </c>
      <c r="N1335">
        <v>4.3033333330000003</v>
      </c>
      <c r="O1335">
        <v>0</v>
      </c>
      <c r="P1335">
        <v>1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4.3033330000000003</v>
      </c>
      <c r="W1335">
        <v>0</v>
      </c>
      <c r="X1335">
        <v>0</v>
      </c>
      <c r="Y1335">
        <v>0</v>
      </c>
      <c r="Z1335">
        <v>0</v>
      </c>
    </row>
    <row r="1336" spans="1:26" x14ac:dyDescent="0.25">
      <c r="A1336">
        <v>2001585</v>
      </c>
      <c r="B1336">
        <v>1</v>
      </c>
      <c r="C1336" t="s">
        <v>76</v>
      </c>
      <c r="D1336" t="s">
        <v>100</v>
      </c>
      <c r="E1336" t="s">
        <v>161</v>
      </c>
      <c r="F1336" t="s">
        <v>4071</v>
      </c>
      <c r="G1336" t="s">
        <v>341</v>
      </c>
      <c r="H1336" t="s">
        <v>47</v>
      </c>
      <c r="I1336" t="s">
        <v>129</v>
      </c>
      <c r="J1336" t="s">
        <v>130</v>
      </c>
      <c r="K1336" t="s">
        <v>131</v>
      </c>
      <c r="L1336" t="s">
        <v>4072</v>
      </c>
      <c r="M1336" t="s">
        <v>4073</v>
      </c>
      <c r="N1336">
        <v>3.2497222219999999</v>
      </c>
      <c r="O1336">
        <v>60</v>
      </c>
      <c r="P1336">
        <v>13</v>
      </c>
      <c r="Q1336">
        <v>0</v>
      </c>
      <c r="R1336">
        <v>0</v>
      </c>
      <c r="S1336">
        <v>0</v>
      </c>
      <c r="T1336">
        <v>0</v>
      </c>
      <c r="U1336">
        <v>194.98333299999999</v>
      </c>
      <c r="V1336">
        <v>42.246389000000001</v>
      </c>
      <c r="W1336">
        <v>0</v>
      </c>
      <c r="X1336">
        <v>0</v>
      </c>
      <c r="Y1336">
        <v>0</v>
      </c>
      <c r="Z1336">
        <v>0</v>
      </c>
    </row>
    <row r="1337" spans="1:26" x14ac:dyDescent="0.25">
      <c r="A1337">
        <v>2001588</v>
      </c>
      <c r="B1337">
        <v>1</v>
      </c>
      <c r="C1337" t="s">
        <v>76</v>
      </c>
      <c r="D1337" t="s">
        <v>88</v>
      </c>
      <c r="E1337" t="s">
        <v>134</v>
      </c>
      <c r="F1337" t="s">
        <v>4074</v>
      </c>
      <c r="G1337" t="s">
        <v>250</v>
      </c>
      <c r="H1337" t="s">
        <v>46</v>
      </c>
      <c r="I1337" t="s">
        <v>129</v>
      </c>
      <c r="J1337" t="s">
        <v>130</v>
      </c>
      <c r="K1337" t="s">
        <v>131</v>
      </c>
      <c r="L1337" t="s">
        <v>4075</v>
      </c>
      <c r="M1337" t="s">
        <v>4076</v>
      </c>
      <c r="N1337">
        <v>2.855277777</v>
      </c>
      <c r="O1337">
        <v>0</v>
      </c>
      <c r="P1337">
        <v>1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2.8552780000000002</v>
      </c>
      <c r="W1337">
        <v>0</v>
      </c>
      <c r="X1337">
        <v>0</v>
      </c>
      <c r="Y1337">
        <v>0</v>
      </c>
      <c r="Z1337">
        <v>0</v>
      </c>
    </row>
    <row r="1338" spans="1:26" x14ac:dyDescent="0.25">
      <c r="A1338">
        <v>2001589</v>
      </c>
      <c r="B1338">
        <v>1</v>
      </c>
      <c r="C1338" t="s">
        <v>76</v>
      </c>
      <c r="D1338" t="s">
        <v>89</v>
      </c>
      <c r="E1338" t="s">
        <v>134</v>
      </c>
      <c r="F1338" t="s">
        <v>4077</v>
      </c>
      <c r="G1338" t="s">
        <v>136</v>
      </c>
      <c r="H1338" t="s">
        <v>46</v>
      </c>
      <c r="I1338" t="s">
        <v>129</v>
      </c>
      <c r="J1338" t="s">
        <v>130</v>
      </c>
      <c r="K1338" t="s">
        <v>131</v>
      </c>
      <c r="L1338" t="s">
        <v>4078</v>
      </c>
      <c r="M1338" t="s">
        <v>4079</v>
      </c>
      <c r="N1338">
        <v>1.000555555</v>
      </c>
      <c r="O1338">
        <v>0</v>
      </c>
      <c r="P1338">
        <v>0</v>
      </c>
      <c r="Q1338">
        <v>0</v>
      </c>
      <c r="R1338">
        <v>1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1.000556</v>
      </c>
      <c r="Y1338">
        <v>0</v>
      </c>
      <c r="Z1338">
        <v>0</v>
      </c>
    </row>
    <row r="1339" spans="1:26" x14ac:dyDescent="0.25">
      <c r="A1339">
        <v>2001583</v>
      </c>
      <c r="B1339">
        <v>1</v>
      </c>
      <c r="C1339" t="s">
        <v>77</v>
      </c>
      <c r="D1339" t="s">
        <v>111</v>
      </c>
      <c r="E1339" t="s">
        <v>166</v>
      </c>
      <c r="F1339" t="s">
        <v>4080</v>
      </c>
      <c r="G1339" t="s">
        <v>657</v>
      </c>
      <c r="H1339" t="s">
        <v>46</v>
      </c>
      <c r="I1339" t="s">
        <v>129</v>
      </c>
      <c r="J1339" t="s">
        <v>130</v>
      </c>
      <c r="K1339" t="s">
        <v>131</v>
      </c>
      <c r="L1339" t="s">
        <v>4081</v>
      </c>
      <c r="M1339" t="s">
        <v>4082</v>
      </c>
      <c r="N1339">
        <v>0.99111111100000004</v>
      </c>
      <c r="O1339">
        <v>0</v>
      </c>
      <c r="P1339">
        <v>0</v>
      </c>
      <c r="Q1339">
        <v>0</v>
      </c>
      <c r="R1339">
        <v>43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42.617778000000001</v>
      </c>
      <c r="Y1339">
        <v>0</v>
      </c>
      <c r="Z1339">
        <v>0</v>
      </c>
    </row>
    <row r="1340" spans="1:26" x14ac:dyDescent="0.25">
      <c r="A1340">
        <v>2001584</v>
      </c>
      <c r="B1340">
        <v>1</v>
      </c>
      <c r="C1340" t="s">
        <v>77</v>
      </c>
      <c r="D1340" t="s">
        <v>116</v>
      </c>
      <c r="E1340" t="s">
        <v>134</v>
      </c>
      <c r="F1340" t="s">
        <v>4083</v>
      </c>
      <c r="G1340" t="s">
        <v>136</v>
      </c>
      <c r="H1340" t="s">
        <v>46</v>
      </c>
      <c r="I1340" t="s">
        <v>129</v>
      </c>
      <c r="J1340" t="s">
        <v>130</v>
      </c>
      <c r="K1340" t="s">
        <v>131</v>
      </c>
      <c r="L1340" t="s">
        <v>4084</v>
      </c>
      <c r="M1340" t="s">
        <v>4085</v>
      </c>
      <c r="N1340">
        <v>1.714722222</v>
      </c>
      <c r="O1340">
        <v>0</v>
      </c>
      <c r="P1340">
        <v>1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1.7147220000000001</v>
      </c>
      <c r="W1340">
        <v>0</v>
      </c>
      <c r="X1340">
        <v>0</v>
      </c>
      <c r="Y1340">
        <v>0</v>
      </c>
      <c r="Z1340">
        <v>0</v>
      </c>
    </row>
    <row r="1341" spans="1:26" x14ac:dyDescent="0.25">
      <c r="A1341">
        <v>2001595</v>
      </c>
      <c r="B1341">
        <v>1</v>
      </c>
      <c r="C1341" t="s">
        <v>77</v>
      </c>
      <c r="D1341" t="s">
        <v>118</v>
      </c>
      <c r="E1341" t="s">
        <v>161</v>
      </c>
      <c r="F1341" t="s">
        <v>4086</v>
      </c>
      <c r="G1341" t="s">
        <v>341</v>
      </c>
      <c r="H1341" t="s">
        <v>47</v>
      </c>
      <c r="I1341" t="s">
        <v>129</v>
      </c>
      <c r="J1341" t="s">
        <v>130</v>
      </c>
      <c r="K1341" t="s">
        <v>131</v>
      </c>
      <c r="L1341" t="s">
        <v>4087</v>
      </c>
      <c r="M1341" t="s">
        <v>4088</v>
      </c>
      <c r="N1341">
        <v>5.2419444439999996</v>
      </c>
      <c r="O1341">
        <v>0</v>
      </c>
      <c r="P1341">
        <v>13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68.145278000000005</v>
      </c>
      <c r="W1341">
        <v>0</v>
      </c>
      <c r="X1341">
        <v>0</v>
      </c>
      <c r="Y1341">
        <v>0</v>
      </c>
      <c r="Z1341">
        <v>0</v>
      </c>
    </row>
    <row r="1342" spans="1:26" x14ac:dyDescent="0.25">
      <c r="A1342">
        <v>2001598</v>
      </c>
      <c r="B1342">
        <v>1</v>
      </c>
      <c r="C1342" t="s">
        <v>77</v>
      </c>
      <c r="D1342" t="s">
        <v>114</v>
      </c>
      <c r="E1342" t="s">
        <v>150</v>
      </c>
      <c r="F1342" t="s">
        <v>379</v>
      </c>
      <c r="G1342" t="s">
        <v>163</v>
      </c>
      <c r="H1342" t="s">
        <v>47</v>
      </c>
      <c r="I1342" t="s">
        <v>129</v>
      </c>
      <c r="J1342" t="s">
        <v>130</v>
      </c>
      <c r="K1342" t="s">
        <v>131</v>
      </c>
      <c r="L1342" t="s">
        <v>4089</v>
      </c>
      <c r="M1342" t="s">
        <v>4090</v>
      </c>
      <c r="N1342">
        <v>0.18722222199999999</v>
      </c>
      <c r="O1342">
        <v>0</v>
      </c>
      <c r="P1342">
        <v>0</v>
      </c>
      <c r="Q1342">
        <v>3</v>
      </c>
      <c r="R1342">
        <v>0</v>
      </c>
      <c r="S1342">
        <v>194</v>
      </c>
      <c r="T1342">
        <v>1184</v>
      </c>
      <c r="U1342">
        <v>0</v>
      </c>
      <c r="V1342">
        <v>0</v>
      </c>
      <c r="W1342">
        <v>0.56166700000000003</v>
      </c>
      <c r="X1342">
        <v>0</v>
      </c>
      <c r="Y1342">
        <v>36.321111000000002</v>
      </c>
      <c r="Z1342">
        <v>221.671111</v>
      </c>
    </row>
    <row r="1343" spans="1:26" x14ac:dyDescent="0.25">
      <c r="A1343">
        <v>2001599</v>
      </c>
      <c r="B1343">
        <v>1</v>
      </c>
      <c r="C1343" t="s">
        <v>76</v>
      </c>
      <c r="D1343" t="s">
        <v>103</v>
      </c>
      <c r="E1343" t="s">
        <v>166</v>
      </c>
      <c r="F1343" t="s">
        <v>4091</v>
      </c>
      <c r="G1343" t="s">
        <v>657</v>
      </c>
      <c r="H1343" t="s">
        <v>46</v>
      </c>
      <c r="I1343" t="s">
        <v>129</v>
      </c>
      <c r="J1343" t="s">
        <v>130</v>
      </c>
      <c r="K1343" t="s">
        <v>131</v>
      </c>
      <c r="L1343" t="s">
        <v>4092</v>
      </c>
      <c r="M1343" t="s">
        <v>4093</v>
      </c>
      <c r="N1343">
        <v>1.411944444</v>
      </c>
      <c r="O1343">
        <v>0</v>
      </c>
      <c r="P1343">
        <v>0</v>
      </c>
      <c r="Q1343">
        <v>0</v>
      </c>
      <c r="R1343">
        <v>315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444.76249999999999</v>
      </c>
      <c r="Y1343">
        <v>0</v>
      </c>
      <c r="Z1343">
        <v>0</v>
      </c>
    </row>
    <row r="1344" spans="1:26" x14ac:dyDescent="0.25">
      <c r="A1344">
        <v>2001603</v>
      </c>
      <c r="B1344">
        <v>1</v>
      </c>
      <c r="C1344" t="s">
        <v>76</v>
      </c>
      <c r="D1344" t="s">
        <v>90</v>
      </c>
      <c r="E1344" t="s">
        <v>182</v>
      </c>
      <c r="F1344" t="s">
        <v>4094</v>
      </c>
      <c r="G1344" t="s">
        <v>144</v>
      </c>
      <c r="H1344" t="s">
        <v>46</v>
      </c>
      <c r="I1344" t="s">
        <v>129</v>
      </c>
      <c r="J1344" t="s">
        <v>130</v>
      </c>
      <c r="K1344" t="s">
        <v>131</v>
      </c>
      <c r="L1344" t="s">
        <v>4095</v>
      </c>
      <c r="M1344" t="s">
        <v>4096</v>
      </c>
      <c r="N1344">
        <v>1.2002777769999999</v>
      </c>
      <c r="O1344">
        <v>0</v>
      </c>
      <c r="P1344">
        <v>18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21.605</v>
      </c>
      <c r="W1344">
        <v>0</v>
      </c>
      <c r="X1344">
        <v>0</v>
      </c>
      <c r="Y1344">
        <v>0</v>
      </c>
      <c r="Z1344">
        <v>0</v>
      </c>
    </row>
    <row r="1345" spans="1:26" x14ac:dyDescent="0.25">
      <c r="A1345">
        <v>2001596</v>
      </c>
      <c r="B1345">
        <v>1</v>
      </c>
      <c r="C1345" t="s">
        <v>76</v>
      </c>
      <c r="D1345" t="s">
        <v>90</v>
      </c>
      <c r="E1345" t="s">
        <v>171</v>
      </c>
      <c r="F1345" t="s">
        <v>1356</v>
      </c>
      <c r="G1345" t="s">
        <v>163</v>
      </c>
      <c r="H1345" t="s">
        <v>47</v>
      </c>
      <c r="I1345" t="s">
        <v>257</v>
      </c>
      <c r="J1345" t="s">
        <v>130</v>
      </c>
      <c r="K1345" t="s">
        <v>131</v>
      </c>
      <c r="L1345" t="s">
        <v>4097</v>
      </c>
      <c r="M1345" t="s">
        <v>4098</v>
      </c>
      <c r="N1345">
        <v>0.01</v>
      </c>
      <c r="O1345">
        <v>14</v>
      </c>
      <c r="P1345">
        <v>3</v>
      </c>
      <c r="Q1345">
        <v>4</v>
      </c>
      <c r="R1345">
        <v>107</v>
      </c>
      <c r="S1345">
        <v>84</v>
      </c>
      <c r="T1345">
        <v>4266</v>
      </c>
      <c r="U1345">
        <v>0.14000000000000001</v>
      </c>
      <c r="V1345">
        <v>0.03</v>
      </c>
      <c r="W1345">
        <v>0.04</v>
      </c>
      <c r="X1345">
        <v>1.07</v>
      </c>
      <c r="Y1345">
        <v>0.84</v>
      </c>
      <c r="Z1345">
        <v>42.66</v>
      </c>
    </row>
    <row r="1346" spans="1:26" x14ac:dyDescent="0.25">
      <c r="A1346">
        <v>2001600</v>
      </c>
      <c r="B1346">
        <v>1</v>
      </c>
      <c r="C1346" t="s">
        <v>76</v>
      </c>
      <c r="D1346" t="s">
        <v>86</v>
      </c>
      <c r="E1346" t="s">
        <v>150</v>
      </c>
      <c r="F1346" t="s">
        <v>4099</v>
      </c>
      <c r="G1346" t="s">
        <v>203</v>
      </c>
      <c r="H1346" t="s">
        <v>47</v>
      </c>
      <c r="I1346" t="s">
        <v>129</v>
      </c>
      <c r="J1346" t="s">
        <v>130</v>
      </c>
      <c r="K1346" t="s">
        <v>131</v>
      </c>
      <c r="L1346" t="s">
        <v>4100</v>
      </c>
      <c r="M1346" t="s">
        <v>4101</v>
      </c>
      <c r="N1346">
        <v>1.4513888880000001</v>
      </c>
      <c r="O1346">
        <v>2</v>
      </c>
      <c r="P1346">
        <v>1709</v>
      </c>
      <c r="Q1346">
        <v>0</v>
      </c>
      <c r="R1346">
        <v>0</v>
      </c>
      <c r="S1346">
        <v>0</v>
      </c>
      <c r="T1346">
        <v>0</v>
      </c>
      <c r="U1346">
        <v>2.9027780000000001</v>
      </c>
      <c r="V1346">
        <v>2480.4236099999998</v>
      </c>
      <c r="W1346">
        <v>0</v>
      </c>
      <c r="X1346">
        <v>0</v>
      </c>
      <c r="Y1346">
        <v>0</v>
      </c>
      <c r="Z1346">
        <v>0</v>
      </c>
    </row>
    <row r="1347" spans="1:26" x14ac:dyDescent="0.25">
      <c r="A1347">
        <v>2001607</v>
      </c>
      <c r="B1347">
        <v>1</v>
      </c>
      <c r="C1347" t="s">
        <v>76</v>
      </c>
      <c r="D1347" t="s">
        <v>78</v>
      </c>
      <c r="E1347" t="s">
        <v>134</v>
      </c>
      <c r="F1347" t="s">
        <v>4102</v>
      </c>
      <c r="G1347" t="s">
        <v>238</v>
      </c>
      <c r="H1347" t="s">
        <v>46</v>
      </c>
      <c r="I1347" t="s">
        <v>129</v>
      </c>
      <c r="J1347" t="s">
        <v>130</v>
      </c>
      <c r="K1347" t="s">
        <v>131</v>
      </c>
      <c r="L1347" t="s">
        <v>4103</v>
      </c>
      <c r="M1347" t="s">
        <v>4104</v>
      </c>
      <c r="N1347">
        <v>0.89805555500000001</v>
      </c>
      <c r="O1347">
        <v>0</v>
      </c>
      <c r="P1347">
        <v>1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0.89805599999999997</v>
      </c>
      <c r="W1347">
        <v>0</v>
      </c>
      <c r="X1347">
        <v>0</v>
      </c>
      <c r="Y1347">
        <v>0</v>
      </c>
      <c r="Z1347">
        <v>0</v>
      </c>
    </row>
    <row r="1348" spans="1:26" x14ac:dyDescent="0.25">
      <c r="A1348">
        <v>2001604</v>
      </c>
      <c r="B1348">
        <v>1</v>
      </c>
      <c r="C1348" t="s">
        <v>76</v>
      </c>
      <c r="D1348" t="s">
        <v>90</v>
      </c>
      <c r="E1348" t="s">
        <v>171</v>
      </c>
      <c r="F1348" t="s">
        <v>1356</v>
      </c>
      <c r="G1348" t="s">
        <v>163</v>
      </c>
      <c r="H1348" t="s">
        <v>47</v>
      </c>
      <c r="I1348" t="s">
        <v>129</v>
      </c>
      <c r="J1348" t="s">
        <v>130</v>
      </c>
      <c r="K1348" t="s">
        <v>131</v>
      </c>
      <c r="L1348" t="s">
        <v>4105</v>
      </c>
      <c r="M1348" t="s">
        <v>4106</v>
      </c>
      <c r="N1348">
        <v>0.64555555499999995</v>
      </c>
      <c r="O1348">
        <v>14</v>
      </c>
      <c r="P1348">
        <v>3</v>
      </c>
      <c r="Q1348">
        <v>4</v>
      </c>
      <c r="R1348">
        <v>107</v>
      </c>
      <c r="S1348">
        <v>79</v>
      </c>
      <c r="T1348">
        <v>4207</v>
      </c>
      <c r="U1348">
        <v>9.0377779999999994</v>
      </c>
      <c r="V1348">
        <v>1.9366669999999999</v>
      </c>
      <c r="W1348">
        <v>2.5822219999999998</v>
      </c>
      <c r="X1348">
        <v>69.074444</v>
      </c>
      <c r="Y1348">
        <v>50.998888999999998</v>
      </c>
      <c r="Z1348">
        <v>2715.8522200000002</v>
      </c>
    </row>
    <row r="1349" spans="1:26" x14ac:dyDescent="0.25">
      <c r="A1349">
        <v>2001605</v>
      </c>
      <c r="B1349">
        <v>1</v>
      </c>
      <c r="C1349" t="s">
        <v>76</v>
      </c>
      <c r="D1349" t="s">
        <v>91</v>
      </c>
      <c r="E1349" t="s">
        <v>166</v>
      </c>
      <c r="F1349" t="s">
        <v>4107</v>
      </c>
      <c r="G1349" t="s">
        <v>657</v>
      </c>
      <c r="H1349" t="s">
        <v>46</v>
      </c>
      <c r="I1349" t="s">
        <v>129</v>
      </c>
      <c r="J1349" t="s">
        <v>130</v>
      </c>
      <c r="K1349" t="s">
        <v>131</v>
      </c>
      <c r="L1349" t="s">
        <v>4108</v>
      </c>
      <c r="M1349" t="s">
        <v>4109</v>
      </c>
      <c r="N1349">
        <v>2.1749999999999998</v>
      </c>
      <c r="O1349">
        <v>0</v>
      </c>
      <c r="P1349">
        <v>12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26.1</v>
      </c>
      <c r="W1349">
        <v>0</v>
      </c>
      <c r="X1349">
        <v>0</v>
      </c>
      <c r="Y1349">
        <v>0</v>
      </c>
      <c r="Z1349">
        <v>0</v>
      </c>
    </row>
    <row r="1350" spans="1:26" x14ac:dyDescent="0.25">
      <c r="A1350">
        <v>2001617</v>
      </c>
      <c r="B1350">
        <v>1</v>
      </c>
      <c r="C1350" t="s">
        <v>76</v>
      </c>
      <c r="D1350" t="s">
        <v>104</v>
      </c>
      <c r="E1350" t="s">
        <v>166</v>
      </c>
      <c r="F1350" t="s">
        <v>4110</v>
      </c>
      <c r="G1350" t="s">
        <v>657</v>
      </c>
      <c r="H1350" t="s">
        <v>46</v>
      </c>
      <c r="I1350" t="s">
        <v>129</v>
      </c>
      <c r="J1350" t="s">
        <v>130</v>
      </c>
      <c r="K1350" t="s">
        <v>131</v>
      </c>
      <c r="L1350" t="s">
        <v>4111</v>
      </c>
      <c r="M1350" t="s">
        <v>4112</v>
      </c>
      <c r="N1350">
        <v>1.2311111109999999</v>
      </c>
      <c r="O1350">
        <v>0</v>
      </c>
      <c r="P1350">
        <v>0</v>
      </c>
      <c r="Q1350">
        <v>0</v>
      </c>
      <c r="R1350">
        <v>0</v>
      </c>
      <c r="S1350">
        <v>0</v>
      </c>
      <c r="T1350">
        <v>9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11.08</v>
      </c>
    </row>
    <row r="1351" spans="1:26" x14ac:dyDescent="0.25">
      <c r="A1351">
        <v>2001609</v>
      </c>
      <c r="B1351">
        <v>1</v>
      </c>
      <c r="C1351" t="s">
        <v>76</v>
      </c>
      <c r="D1351" t="s">
        <v>80</v>
      </c>
      <c r="E1351" t="s">
        <v>134</v>
      </c>
      <c r="F1351" t="s">
        <v>4113</v>
      </c>
      <c r="G1351" t="s">
        <v>136</v>
      </c>
      <c r="H1351" t="s">
        <v>46</v>
      </c>
      <c r="I1351" t="s">
        <v>129</v>
      </c>
      <c r="J1351" t="s">
        <v>130</v>
      </c>
      <c r="K1351" t="s">
        <v>131</v>
      </c>
      <c r="L1351" t="s">
        <v>4114</v>
      </c>
      <c r="M1351" t="s">
        <v>4115</v>
      </c>
      <c r="N1351">
        <v>4.2397222220000002</v>
      </c>
      <c r="O1351">
        <v>0</v>
      </c>
      <c r="P1351">
        <v>4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16.958888999999999</v>
      </c>
      <c r="W1351">
        <v>0</v>
      </c>
      <c r="X1351">
        <v>0</v>
      </c>
      <c r="Y1351">
        <v>0</v>
      </c>
      <c r="Z1351">
        <v>0</v>
      </c>
    </row>
    <row r="1352" spans="1:26" x14ac:dyDescent="0.25">
      <c r="A1352">
        <v>2001611</v>
      </c>
      <c r="B1352">
        <v>1</v>
      </c>
      <c r="C1352" t="s">
        <v>77</v>
      </c>
      <c r="D1352" t="s">
        <v>109</v>
      </c>
      <c r="E1352" t="s">
        <v>166</v>
      </c>
      <c r="F1352" t="s">
        <v>4116</v>
      </c>
      <c r="G1352" t="s">
        <v>657</v>
      </c>
      <c r="H1352" t="s">
        <v>46</v>
      </c>
      <c r="I1352" t="s">
        <v>129</v>
      </c>
      <c r="J1352" t="s">
        <v>130</v>
      </c>
      <c r="K1352" t="s">
        <v>131</v>
      </c>
      <c r="L1352" t="s">
        <v>4117</v>
      </c>
      <c r="M1352" t="s">
        <v>4118</v>
      </c>
      <c r="N1352">
        <v>0.52666666600000001</v>
      </c>
      <c r="O1352">
        <v>0</v>
      </c>
      <c r="P1352">
        <v>48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25.28</v>
      </c>
      <c r="W1352">
        <v>0</v>
      </c>
      <c r="X1352">
        <v>0</v>
      </c>
      <c r="Y1352">
        <v>0</v>
      </c>
      <c r="Z1352">
        <v>0</v>
      </c>
    </row>
    <row r="1353" spans="1:26" x14ac:dyDescent="0.25">
      <c r="A1353">
        <v>2001615</v>
      </c>
      <c r="B1353">
        <v>1</v>
      </c>
      <c r="C1353" t="s">
        <v>76</v>
      </c>
      <c r="D1353" t="s">
        <v>96</v>
      </c>
      <c r="E1353" t="s">
        <v>182</v>
      </c>
      <c r="F1353" t="s">
        <v>4119</v>
      </c>
      <c r="G1353" t="s">
        <v>246</v>
      </c>
      <c r="H1353" t="s">
        <v>46</v>
      </c>
      <c r="I1353" t="s">
        <v>129</v>
      </c>
      <c r="J1353" t="s">
        <v>130</v>
      </c>
      <c r="K1353" t="s">
        <v>131</v>
      </c>
      <c r="L1353" t="s">
        <v>4120</v>
      </c>
      <c r="M1353" t="s">
        <v>4121</v>
      </c>
      <c r="N1353">
        <v>1.63</v>
      </c>
      <c r="O1353">
        <v>0</v>
      </c>
      <c r="P1353">
        <v>27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44.01</v>
      </c>
      <c r="W1353">
        <v>0</v>
      </c>
      <c r="X1353">
        <v>0</v>
      </c>
      <c r="Y1353">
        <v>0</v>
      </c>
      <c r="Z1353">
        <v>0</v>
      </c>
    </row>
    <row r="1354" spans="1:26" x14ac:dyDescent="0.25">
      <c r="A1354">
        <v>2001613</v>
      </c>
      <c r="B1354">
        <v>1</v>
      </c>
      <c r="C1354" t="s">
        <v>77</v>
      </c>
      <c r="D1354" t="s">
        <v>114</v>
      </c>
      <c r="E1354" t="s">
        <v>171</v>
      </c>
      <c r="F1354" t="s">
        <v>4007</v>
      </c>
      <c r="G1354" t="s">
        <v>163</v>
      </c>
      <c r="H1354" t="s">
        <v>47</v>
      </c>
      <c r="I1354" t="s">
        <v>129</v>
      </c>
      <c r="J1354" t="s">
        <v>130</v>
      </c>
      <c r="K1354" t="s">
        <v>131</v>
      </c>
      <c r="L1354" t="s">
        <v>4122</v>
      </c>
      <c r="M1354" t="s">
        <v>4123</v>
      </c>
      <c r="N1354">
        <v>1.523055555</v>
      </c>
      <c r="O1354">
        <v>40</v>
      </c>
      <c r="P1354">
        <v>6</v>
      </c>
      <c r="Q1354">
        <v>0</v>
      </c>
      <c r="R1354">
        <v>0</v>
      </c>
      <c r="S1354">
        <v>0</v>
      </c>
      <c r="T1354">
        <v>0</v>
      </c>
      <c r="U1354">
        <v>60.922221999999998</v>
      </c>
      <c r="V1354">
        <v>9.1383329999999994</v>
      </c>
      <c r="W1354">
        <v>0</v>
      </c>
      <c r="X1354">
        <v>0</v>
      </c>
      <c r="Y1354">
        <v>0</v>
      </c>
      <c r="Z1354">
        <v>0</v>
      </c>
    </row>
    <row r="1355" spans="1:26" x14ac:dyDescent="0.25">
      <c r="A1355">
        <v>2001616</v>
      </c>
      <c r="B1355">
        <v>1</v>
      </c>
      <c r="C1355" t="s">
        <v>76</v>
      </c>
      <c r="D1355" t="s">
        <v>106</v>
      </c>
      <c r="E1355" t="s">
        <v>182</v>
      </c>
      <c r="F1355" t="s">
        <v>4124</v>
      </c>
      <c r="G1355" t="s">
        <v>144</v>
      </c>
      <c r="H1355" t="s">
        <v>46</v>
      </c>
      <c r="I1355" t="s">
        <v>129</v>
      </c>
      <c r="J1355" t="s">
        <v>130</v>
      </c>
      <c r="K1355" t="s">
        <v>131</v>
      </c>
      <c r="L1355" t="s">
        <v>4125</v>
      </c>
      <c r="M1355" t="s">
        <v>4126</v>
      </c>
      <c r="N1355">
        <v>0.71194444400000001</v>
      </c>
      <c r="O1355">
        <v>0</v>
      </c>
      <c r="P1355">
        <v>91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64.786944000000005</v>
      </c>
      <c r="W1355">
        <v>0</v>
      </c>
      <c r="X1355">
        <v>0</v>
      </c>
      <c r="Y1355">
        <v>0</v>
      </c>
      <c r="Z1355">
        <v>0</v>
      </c>
    </row>
    <row r="1356" spans="1:26" x14ac:dyDescent="0.25">
      <c r="A1356">
        <v>2001619</v>
      </c>
      <c r="B1356">
        <v>1</v>
      </c>
      <c r="C1356" t="s">
        <v>77</v>
      </c>
      <c r="D1356" t="s">
        <v>114</v>
      </c>
      <c r="E1356" t="s">
        <v>161</v>
      </c>
      <c r="F1356" t="s">
        <v>4127</v>
      </c>
      <c r="G1356" t="s">
        <v>242</v>
      </c>
      <c r="H1356" t="s">
        <v>47</v>
      </c>
      <c r="I1356" t="s">
        <v>129</v>
      </c>
      <c r="J1356" t="s">
        <v>130</v>
      </c>
      <c r="K1356" t="s">
        <v>131</v>
      </c>
      <c r="L1356" t="s">
        <v>4128</v>
      </c>
      <c r="M1356" t="s">
        <v>4129</v>
      </c>
      <c r="N1356">
        <v>1.9694444440000001</v>
      </c>
      <c r="O1356">
        <v>12</v>
      </c>
      <c r="P1356">
        <v>6</v>
      </c>
      <c r="Q1356">
        <v>0</v>
      </c>
      <c r="R1356">
        <v>0</v>
      </c>
      <c r="S1356">
        <v>0</v>
      </c>
      <c r="T1356">
        <v>0</v>
      </c>
      <c r="U1356">
        <v>23.633333</v>
      </c>
      <c r="V1356">
        <v>11.816667000000001</v>
      </c>
      <c r="W1356">
        <v>0</v>
      </c>
      <c r="X1356">
        <v>0</v>
      </c>
      <c r="Y1356">
        <v>0</v>
      </c>
      <c r="Z1356">
        <v>0</v>
      </c>
    </row>
    <row r="1357" spans="1:26" x14ac:dyDescent="0.25">
      <c r="A1357">
        <v>2001621</v>
      </c>
      <c r="B1357">
        <v>1</v>
      </c>
      <c r="C1357" t="s">
        <v>76</v>
      </c>
      <c r="D1357" t="s">
        <v>94</v>
      </c>
      <c r="E1357" t="s">
        <v>182</v>
      </c>
      <c r="F1357" t="s">
        <v>4130</v>
      </c>
      <c r="G1357" t="s">
        <v>144</v>
      </c>
      <c r="H1357" t="s">
        <v>46</v>
      </c>
      <c r="I1357" t="s">
        <v>129</v>
      </c>
      <c r="J1357" t="s">
        <v>130</v>
      </c>
      <c r="K1357" t="s">
        <v>131</v>
      </c>
      <c r="L1357" t="s">
        <v>4131</v>
      </c>
      <c r="M1357" t="s">
        <v>4132</v>
      </c>
      <c r="N1357">
        <v>1.9652777770000001</v>
      </c>
      <c r="O1357">
        <v>0</v>
      </c>
      <c r="P1357">
        <v>0</v>
      </c>
      <c r="Q1357">
        <v>0</v>
      </c>
      <c r="R1357">
        <v>0</v>
      </c>
      <c r="S1357">
        <v>0</v>
      </c>
      <c r="T1357">
        <v>9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17.6875</v>
      </c>
    </row>
    <row r="1358" spans="1:26" x14ac:dyDescent="0.25">
      <c r="A1358">
        <v>2001620</v>
      </c>
      <c r="B1358">
        <v>1</v>
      </c>
      <c r="C1358" t="s">
        <v>76</v>
      </c>
      <c r="D1358" t="s">
        <v>88</v>
      </c>
      <c r="E1358" t="s">
        <v>134</v>
      </c>
      <c r="F1358" t="s">
        <v>3711</v>
      </c>
      <c r="G1358" t="s">
        <v>250</v>
      </c>
      <c r="H1358" t="s">
        <v>46</v>
      </c>
      <c r="I1358" t="s">
        <v>129</v>
      </c>
      <c r="J1358" t="s">
        <v>130</v>
      </c>
      <c r="K1358" t="s">
        <v>131</v>
      </c>
      <c r="L1358" t="s">
        <v>4133</v>
      </c>
      <c r="M1358" t="s">
        <v>4134</v>
      </c>
      <c r="N1358">
        <v>3.395</v>
      </c>
      <c r="O1358">
        <v>0</v>
      </c>
      <c r="P1358">
        <v>1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3.395</v>
      </c>
      <c r="W1358">
        <v>0</v>
      </c>
      <c r="X1358">
        <v>0</v>
      </c>
      <c r="Y1358">
        <v>0</v>
      </c>
      <c r="Z1358">
        <v>0</v>
      </c>
    </row>
    <row r="1359" spans="1:26" x14ac:dyDescent="0.25">
      <c r="A1359">
        <v>2001618</v>
      </c>
      <c r="B1359">
        <v>1</v>
      </c>
      <c r="C1359" t="s">
        <v>76</v>
      </c>
      <c r="D1359" t="s">
        <v>90</v>
      </c>
      <c r="E1359" t="s">
        <v>171</v>
      </c>
      <c r="F1359" t="s">
        <v>4028</v>
      </c>
      <c r="G1359" t="s">
        <v>2185</v>
      </c>
      <c r="H1359" t="s">
        <v>47</v>
      </c>
      <c r="I1359" t="s">
        <v>129</v>
      </c>
      <c r="J1359" t="s">
        <v>130</v>
      </c>
      <c r="K1359" t="s">
        <v>131</v>
      </c>
      <c r="L1359" t="s">
        <v>4135</v>
      </c>
      <c r="M1359" t="s">
        <v>4136</v>
      </c>
      <c r="N1359">
        <v>1.738611111</v>
      </c>
      <c r="O1359">
        <v>0</v>
      </c>
      <c r="P1359">
        <v>0</v>
      </c>
      <c r="Q1359">
        <v>0</v>
      </c>
      <c r="R1359">
        <v>0</v>
      </c>
      <c r="S1359">
        <v>5</v>
      </c>
      <c r="T1359">
        <v>59</v>
      </c>
      <c r="U1359">
        <v>0</v>
      </c>
      <c r="V1359">
        <v>0</v>
      </c>
      <c r="W1359">
        <v>0</v>
      </c>
      <c r="X1359">
        <v>0</v>
      </c>
      <c r="Y1359">
        <v>8.6930560000000003</v>
      </c>
      <c r="Z1359">
        <v>102.578056</v>
      </c>
    </row>
    <row r="1360" spans="1:26" x14ac:dyDescent="0.25">
      <c r="A1360">
        <v>2001625</v>
      </c>
      <c r="B1360">
        <v>1</v>
      </c>
      <c r="C1360" t="s">
        <v>76</v>
      </c>
      <c r="D1360" t="s">
        <v>91</v>
      </c>
      <c r="E1360" t="s">
        <v>134</v>
      </c>
      <c r="F1360" t="s">
        <v>4137</v>
      </c>
      <c r="G1360" t="s">
        <v>140</v>
      </c>
      <c r="H1360" t="s">
        <v>46</v>
      </c>
      <c r="I1360" t="s">
        <v>129</v>
      </c>
      <c r="J1360" t="s">
        <v>130</v>
      </c>
      <c r="K1360" t="s">
        <v>131</v>
      </c>
      <c r="L1360" t="s">
        <v>4138</v>
      </c>
      <c r="M1360" t="s">
        <v>4139</v>
      </c>
      <c r="N1360">
        <v>1.4202777769999999</v>
      </c>
      <c r="O1360">
        <v>0</v>
      </c>
      <c r="P1360">
        <v>1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1.4202779999999999</v>
      </c>
      <c r="W1360">
        <v>0</v>
      </c>
      <c r="X1360">
        <v>0</v>
      </c>
      <c r="Y1360">
        <v>0</v>
      </c>
      <c r="Z1360">
        <v>0</v>
      </c>
    </row>
    <row r="1361" spans="1:26" x14ac:dyDescent="0.25">
      <c r="A1361">
        <v>2001623</v>
      </c>
      <c r="B1361">
        <v>1</v>
      </c>
      <c r="C1361" t="s">
        <v>77</v>
      </c>
      <c r="D1361" t="s">
        <v>123</v>
      </c>
      <c r="E1361" t="s">
        <v>166</v>
      </c>
      <c r="F1361" t="s">
        <v>4140</v>
      </c>
      <c r="G1361" t="s">
        <v>657</v>
      </c>
      <c r="H1361" t="s">
        <v>46</v>
      </c>
      <c r="I1361" t="s">
        <v>129</v>
      </c>
      <c r="J1361" t="s">
        <v>130</v>
      </c>
      <c r="K1361" t="s">
        <v>131</v>
      </c>
      <c r="L1361" t="s">
        <v>4141</v>
      </c>
      <c r="M1361" t="s">
        <v>4142</v>
      </c>
      <c r="N1361">
        <v>2.1258333330000001</v>
      </c>
      <c r="O1361">
        <v>1</v>
      </c>
      <c r="P1361">
        <v>13</v>
      </c>
      <c r="Q1361">
        <v>0</v>
      </c>
      <c r="R1361">
        <v>0</v>
      </c>
      <c r="S1361">
        <v>0</v>
      </c>
      <c r="T1361">
        <v>0</v>
      </c>
      <c r="U1361">
        <v>2.1258330000000001</v>
      </c>
      <c r="V1361">
        <v>27.635833000000002</v>
      </c>
      <c r="W1361">
        <v>0</v>
      </c>
      <c r="X1361">
        <v>0</v>
      </c>
      <c r="Y1361">
        <v>0</v>
      </c>
      <c r="Z1361">
        <v>0</v>
      </c>
    </row>
    <row r="1362" spans="1:26" x14ac:dyDescent="0.25">
      <c r="A1362">
        <v>2001626</v>
      </c>
      <c r="B1362">
        <v>1</v>
      </c>
      <c r="C1362" t="s">
        <v>76</v>
      </c>
      <c r="D1362" t="s">
        <v>95</v>
      </c>
      <c r="E1362" t="s">
        <v>166</v>
      </c>
      <c r="F1362" t="s">
        <v>3960</v>
      </c>
      <c r="G1362" t="s">
        <v>524</v>
      </c>
      <c r="H1362" t="s">
        <v>46</v>
      </c>
      <c r="I1362" t="s">
        <v>129</v>
      </c>
      <c r="J1362" t="s">
        <v>130</v>
      </c>
      <c r="K1362" t="s">
        <v>131</v>
      </c>
      <c r="L1362" t="s">
        <v>4143</v>
      </c>
      <c r="M1362" t="s">
        <v>4144</v>
      </c>
      <c r="N1362">
        <v>2.1183333329999998</v>
      </c>
      <c r="O1362">
        <v>0</v>
      </c>
      <c r="P1362">
        <v>0</v>
      </c>
      <c r="Q1362">
        <v>0</v>
      </c>
      <c r="R1362">
        <v>0</v>
      </c>
      <c r="S1362">
        <v>0</v>
      </c>
      <c r="T1362">
        <v>17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36.011667000000003</v>
      </c>
    </row>
    <row r="1363" spans="1:26" x14ac:dyDescent="0.25">
      <c r="A1363">
        <v>2001627</v>
      </c>
      <c r="B1363">
        <v>1</v>
      </c>
      <c r="C1363" t="s">
        <v>77</v>
      </c>
      <c r="D1363" t="s">
        <v>116</v>
      </c>
      <c r="E1363" t="s">
        <v>134</v>
      </c>
      <c r="F1363" t="s">
        <v>4145</v>
      </c>
      <c r="G1363" t="s">
        <v>136</v>
      </c>
      <c r="H1363" t="s">
        <v>46</v>
      </c>
      <c r="I1363" t="s">
        <v>129</v>
      </c>
      <c r="J1363" t="s">
        <v>130</v>
      </c>
      <c r="K1363" t="s">
        <v>131</v>
      </c>
      <c r="L1363" t="s">
        <v>4146</v>
      </c>
      <c r="M1363" t="s">
        <v>4147</v>
      </c>
      <c r="N1363">
        <v>1.9597222219999999</v>
      </c>
      <c r="O1363">
        <v>0</v>
      </c>
      <c r="P1363">
        <v>2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3.9194439999999999</v>
      </c>
      <c r="W1363">
        <v>0</v>
      </c>
      <c r="X1363">
        <v>0</v>
      </c>
      <c r="Y1363">
        <v>0</v>
      </c>
      <c r="Z1363">
        <v>0</v>
      </c>
    </row>
    <row r="1364" spans="1:26" x14ac:dyDescent="0.25">
      <c r="A1364">
        <v>2001629</v>
      </c>
      <c r="B1364">
        <v>1</v>
      </c>
      <c r="C1364" t="s">
        <v>77</v>
      </c>
      <c r="D1364" t="s">
        <v>114</v>
      </c>
      <c r="E1364" t="s">
        <v>161</v>
      </c>
      <c r="F1364" t="s">
        <v>4148</v>
      </c>
      <c r="G1364" t="s">
        <v>242</v>
      </c>
      <c r="H1364" t="s">
        <v>47</v>
      </c>
      <c r="I1364" t="s">
        <v>129</v>
      </c>
      <c r="J1364" t="s">
        <v>130</v>
      </c>
      <c r="K1364" t="s">
        <v>131</v>
      </c>
      <c r="L1364" t="s">
        <v>4149</v>
      </c>
      <c r="M1364" t="s">
        <v>4150</v>
      </c>
      <c r="N1364">
        <v>1.5963888879999999</v>
      </c>
      <c r="O1364">
        <v>0</v>
      </c>
      <c r="P1364">
        <v>0</v>
      </c>
      <c r="Q1364">
        <v>0</v>
      </c>
      <c r="R1364">
        <v>0</v>
      </c>
      <c r="S1364">
        <v>0</v>
      </c>
      <c r="T1364">
        <v>22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35.120556000000001</v>
      </c>
    </row>
    <row r="1365" spans="1:26" x14ac:dyDescent="0.25">
      <c r="A1365">
        <v>2001630</v>
      </c>
      <c r="B1365">
        <v>1</v>
      </c>
      <c r="C1365" t="s">
        <v>76</v>
      </c>
      <c r="D1365" t="s">
        <v>96</v>
      </c>
      <c r="E1365" t="s">
        <v>134</v>
      </c>
      <c r="F1365" t="s">
        <v>4151</v>
      </c>
      <c r="G1365" t="s">
        <v>136</v>
      </c>
      <c r="H1365" t="s">
        <v>46</v>
      </c>
      <c r="I1365" t="s">
        <v>129</v>
      </c>
      <c r="J1365" t="s">
        <v>130</v>
      </c>
      <c r="K1365" t="s">
        <v>131</v>
      </c>
      <c r="L1365" t="s">
        <v>4152</v>
      </c>
      <c r="M1365" t="s">
        <v>4153</v>
      </c>
      <c r="N1365">
        <v>0.54305555500000002</v>
      </c>
      <c r="O1365">
        <v>0</v>
      </c>
      <c r="P1365">
        <v>1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0.54305599999999998</v>
      </c>
      <c r="W1365">
        <v>0</v>
      </c>
      <c r="X1365">
        <v>0</v>
      </c>
      <c r="Y1365">
        <v>0</v>
      </c>
      <c r="Z1365">
        <v>0</v>
      </c>
    </row>
    <row r="1366" spans="1:26" x14ac:dyDescent="0.25">
      <c r="A1366">
        <v>2001632</v>
      </c>
      <c r="B1366">
        <v>1</v>
      </c>
      <c r="C1366" t="s">
        <v>76</v>
      </c>
      <c r="D1366" t="s">
        <v>90</v>
      </c>
      <c r="E1366" t="s">
        <v>171</v>
      </c>
      <c r="F1366" t="s">
        <v>4154</v>
      </c>
      <c r="G1366" t="s">
        <v>163</v>
      </c>
      <c r="H1366" t="s">
        <v>47</v>
      </c>
      <c r="I1366" t="s">
        <v>129</v>
      </c>
      <c r="J1366" t="s">
        <v>130</v>
      </c>
      <c r="K1366" t="s">
        <v>131</v>
      </c>
      <c r="L1366" t="s">
        <v>4155</v>
      </c>
      <c r="M1366" t="s">
        <v>4156</v>
      </c>
      <c r="N1366">
        <v>1.003333333</v>
      </c>
      <c r="O1366">
        <v>0</v>
      </c>
      <c r="P1366">
        <v>0</v>
      </c>
      <c r="Q1366">
        <v>0</v>
      </c>
      <c r="R1366">
        <v>0</v>
      </c>
      <c r="S1366">
        <v>7</v>
      </c>
      <c r="T1366">
        <v>340</v>
      </c>
      <c r="U1366">
        <v>0</v>
      </c>
      <c r="V1366">
        <v>0</v>
      </c>
      <c r="W1366">
        <v>0</v>
      </c>
      <c r="X1366">
        <v>0</v>
      </c>
      <c r="Y1366">
        <v>7.023333</v>
      </c>
      <c r="Z1366">
        <v>341.13333299999999</v>
      </c>
    </row>
    <row r="1367" spans="1:26" x14ac:dyDescent="0.25">
      <c r="A1367">
        <v>2001635</v>
      </c>
      <c r="B1367">
        <v>1</v>
      </c>
      <c r="C1367" t="s">
        <v>76</v>
      </c>
      <c r="D1367" t="s">
        <v>97</v>
      </c>
      <c r="E1367" t="s">
        <v>182</v>
      </c>
      <c r="F1367" t="s">
        <v>4157</v>
      </c>
      <c r="G1367" t="s">
        <v>294</v>
      </c>
      <c r="H1367" t="s">
        <v>46</v>
      </c>
      <c r="I1367" t="s">
        <v>129</v>
      </c>
      <c r="J1367" t="s">
        <v>130</v>
      </c>
      <c r="K1367" t="s">
        <v>131</v>
      </c>
      <c r="L1367" t="s">
        <v>4158</v>
      </c>
      <c r="M1367" t="s">
        <v>4159</v>
      </c>
      <c r="N1367">
        <v>0.99916666600000004</v>
      </c>
      <c r="O1367">
        <v>0</v>
      </c>
      <c r="P1367">
        <v>28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27.976666999999999</v>
      </c>
      <c r="W1367">
        <v>0</v>
      </c>
      <c r="X1367">
        <v>0</v>
      </c>
      <c r="Y1367">
        <v>0</v>
      </c>
      <c r="Z1367">
        <v>0</v>
      </c>
    </row>
    <row r="1368" spans="1:26" x14ac:dyDescent="0.25">
      <c r="A1368">
        <v>2001636</v>
      </c>
      <c r="B1368">
        <v>1</v>
      </c>
      <c r="C1368" t="s">
        <v>77</v>
      </c>
      <c r="D1368" t="s">
        <v>112</v>
      </c>
      <c r="E1368" t="s">
        <v>182</v>
      </c>
      <c r="F1368" t="s">
        <v>4160</v>
      </c>
      <c r="G1368" t="s">
        <v>144</v>
      </c>
      <c r="H1368" t="s">
        <v>46</v>
      </c>
      <c r="I1368" t="s">
        <v>129</v>
      </c>
      <c r="J1368" t="s">
        <v>130</v>
      </c>
      <c r="K1368" t="s">
        <v>131</v>
      </c>
      <c r="L1368" t="s">
        <v>4161</v>
      </c>
      <c r="M1368" t="s">
        <v>4162</v>
      </c>
      <c r="N1368">
        <v>4.5238888880000001</v>
      </c>
      <c r="O1368">
        <v>0</v>
      </c>
      <c r="P1368">
        <v>0</v>
      </c>
      <c r="Q1368">
        <v>0</v>
      </c>
      <c r="R1368">
        <v>0</v>
      </c>
      <c r="S1368">
        <v>0</v>
      </c>
      <c r="T1368">
        <v>25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113.097222</v>
      </c>
    </row>
    <row r="1369" spans="1:26" x14ac:dyDescent="0.25">
      <c r="A1369">
        <v>2001637</v>
      </c>
      <c r="B1369">
        <v>1</v>
      </c>
      <c r="C1369" t="s">
        <v>77</v>
      </c>
      <c r="D1369" t="s">
        <v>108</v>
      </c>
      <c r="E1369" t="s">
        <v>182</v>
      </c>
      <c r="F1369" t="s">
        <v>4163</v>
      </c>
      <c r="G1369" t="s">
        <v>144</v>
      </c>
      <c r="H1369" t="s">
        <v>46</v>
      </c>
      <c r="I1369" t="s">
        <v>129</v>
      </c>
      <c r="J1369" t="s">
        <v>130</v>
      </c>
      <c r="K1369" t="s">
        <v>131</v>
      </c>
      <c r="L1369" t="s">
        <v>4164</v>
      </c>
      <c r="M1369" t="s">
        <v>4165</v>
      </c>
      <c r="N1369">
        <v>2.8472222220000001</v>
      </c>
      <c r="O1369">
        <v>0</v>
      </c>
      <c r="P1369">
        <v>99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281.875</v>
      </c>
      <c r="W1369">
        <v>0</v>
      </c>
      <c r="X1369">
        <v>0</v>
      </c>
      <c r="Y1369">
        <v>0</v>
      </c>
      <c r="Z1369">
        <v>0</v>
      </c>
    </row>
    <row r="1370" spans="1:26" x14ac:dyDescent="0.25">
      <c r="A1370">
        <v>2001651</v>
      </c>
      <c r="B1370">
        <v>1</v>
      </c>
      <c r="C1370" t="s">
        <v>76</v>
      </c>
      <c r="D1370" t="s">
        <v>78</v>
      </c>
      <c r="E1370" t="s">
        <v>126</v>
      </c>
      <c r="F1370" t="s">
        <v>4166</v>
      </c>
      <c r="G1370" t="s">
        <v>4167</v>
      </c>
      <c r="H1370" t="s">
        <v>46</v>
      </c>
      <c r="I1370" t="s">
        <v>129</v>
      </c>
      <c r="J1370" t="s">
        <v>130</v>
      </c>
      <c r="K1370" t="s">
        <v>131</v>
      </c>
      <c r="L1370" t="s">
        <v>4168</v>
      </c>
      <c r="M1370" t="s">
        <v>4169</v>
      </c>
      <c r="N1370">
        <v>1.8616666660000001</v>
      </c>
      <c r="O1370">
        <v>0</v>
      </c>
      <c r="P1370">
        <v>85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158.24166700000001</v>
      </c>
      <c r="W1370">
        <v>0</v>
      </c>
      <c r="X1370">
        <v>0</v>
      </c>
      <c r="Y1370">
        <v>0</v>
      </c>
      <c r="Z1370">
        <v>0</v>
      </c>
    </row>
    <row r="1371" spans="1:26" x14ac:dyDescent="0.25">
      <c r="A1371">
        <v>2001644</v>
      </c>
      <c r="B1371">
        <v>1</v>
      </c>
      <c r="C1371" t="s">
        <v>76</v>
      </c>
      <c r="D1371" t="s">
        <v>92</v>
      </c>
      <c r="E1371" t="s">
        <v>134</v>
      </c>
      <c r="F1371" t="s">
        <v>4170</v>
      </c>
      <c r="G1371" t="s">
        <v>136</v>
      </c>
      <c r="H1371" t="s">
        <v>46</v>
      </c>
      <c r="I1371" t="s">
        <v>129</v>
      </c>
      <c r="J1371" t="s">
        <v>130</v>
      </c>
      <c r="K1371" t="s">
        <v>131</v>
      </c>
      <c r="L1371" t="s">
        <v>4171</v>
      </c>
      <c r="M1371" t="s">
        <v>4172</v>
      </c>
      <c r="N1371">
        <v>1.8761111109999999</v>
      </c>
      <c r="O1371">
        <v>0</v>
      </c>
      <c r="P1371">
        <v>0</v>
      </c>
      <c r="Q1371">
        <v>0</v>
      </c>
      <c r="R1371">
        <v>1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1.8761110000000001</v>
      </c>
      <c r="Y1371">
        <v>0</v>
      </c>
      <c r="Z1371">
        <v>0</v>
      </c>
    </row>
    <row r="1372" spans="1:26" x14ac:dyDescent="0.25">
      <c r="A1372">
        <v>2001640</v>
      </c>
      <c r="B1372">
        <v>1</v>
      </c>
      <c r="C1372" t="s">
        <v>77</v>
      </c>
      <c r="D1372" t="s">
        <v>110</v>
      </c>
      <c r="E1372" t="s">
        <v>134</v>
      </c>
      <c r="F1372" t="s">
        <v>4173</v>
      </c>
      <c r="G1372" t="s">
        <v>238</v>
      </c>
      <c r="H1372" t="s">
        <v>46</v>
      </c>
      <c r="I1372" t="s">
        <v>129</v>
      </c>
      <c r="J1372" t="s">
        <v>130</v>
      </c>
      <c r="K1372" t="s">
        <v>131</v>
      </c>
      <c r="L1372" t="s">
        <v>4174</v>
      </c>
      <c r="M1372" t="s">
        <v>4175</v>
      </c>
      <c r="N1372">
        <v>0.75833333300000005</v>
      </c>
      <c r="O1372">
        <v>0</v>
      </c>
      <c r="P1372">
        <v>0</v>
      </c>
      <c r="Q1372">
        <v>0</v>
      </c>
      <c r="R1372">
        <v>3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2.2749999999999999</v>
      </c>
      <c r="Y1372">
        <v>0</v>
      </c>
      <c r="Z1372">
        <v>0</v>
      </c>
    </row>
    <row r="1373" spans="1:26" x14ac:dyDescent="0.25">
      <c r="A1373">
        <v>2001646</v>
      </c>
      <c r="B1373">
        <v>1</v>
      </c>
      <c r="C1373" t="s">
        <v>76</v>
      </c>
      <c r="D1373" t="s">
        <v>92</v>
      </c>
      <c r="E1373" t="s">
        <v>134</v>
      </c>
      <c r="F1373" t="s">
        <v>4176</v>
      </c>
      <c r="G1373" t="s">
        <v>238</v>
      </c>
      <c r="H1373" t="s">
        <v>46</v>
      </c>
      <c r="I1373" t="s">
        <v>129</v>
      </c>
      <c r="J1373" t="s">
        <v>130</v>
      </c>
      <c r="K1373" t="s">
        <v>131</v>
      </c>
      <c r="L1373" t="s">
        <v>4177</v>
      </c>
      <c r="M1373" t="s">
        <v>4178</v>
      </c>
      <c r="N1373">
        <v>3.5177777770000001</v>
      </c>
      <c r="O1373">
        <v>0</v>
      </c>
      <c r="P1373">
        <v>0</v>
      </c>
      <c r="Q1373">
        <v>0</v>
      </c>
      <c r="R1373">
        <v>1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3.5177779999999998</v>
      </c>
      <c r="Y1373">
        <v>0</v>
      </c>
      <c r="Z1373">
        <v>0</v>
      </c>
    </row>
    <row r="1374" spans="1:26" x14ac:dyDescent="0.25">
      <c r="A1374">
        <v>2001645</v>
      </c>
      <c r="B1374">
        <v>1</v>
      </c>
      <c r="C1374" t="s">
        <v>77</v>
      </c>
      <c r="D1374" t="s">
        <v>108</v>
      </c>
      <c r="E1374" t="s">
        <v>182</v>
      </c>
      <c r="F1374" t="s">
        <v>4031</v>
      </c>
      <c r="G1374" t="s">
        <v>144</v>
      </c>
      <c r="H1374" t="s">
        <v>46</v>
      </c>
      <c r="I1374" t="s">
        <v>129</v>
      </c>
      <c r="J1374" t="s">
        <v>130</v>
      </c>
      <c r="K1374" t="s">
        <v>131</v>
      </c>
      <c r="L1374" t="s">
        <v>4179</v>
      </c>
      <c r="M1374" t="s">
        <v>4180</v>
      </c>
      <c r="N1374">
        <v>0.64722222200000001</v>
      </c>
      <c r="O1374">
        <v>0</v>
      </c>
      <c r="P1374">
        <v>17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11.002777999999999</v>
      </c>
      <c r="W1374">
        <v>0</v>
      </c>
      <c r="X1374">
        <v>0</v>
      </c>
      <c r="Y1374">
        <v>0</v>
      </c>
      <c r="Z1374">
        <v>0</v>
      </c>
    </row>
    <row r="1375" spans="1:26" x14ac:dyDescent="0.25">
      <c r="A1375">
        <v>2001647</v>
      </c>
      <c r="B1375">
        <v>1</v>
      </c>
      <c r="C1375" t="s">
        <v>76</v>
      </c>
      <c r="D1375" t="s">
        <v>91</v>
      </c>
      <c r="E1375" t="s">
        <v>134</v>
      </c>
      <c r="F1375" t="s">
        <v>4181</v>
      </c>
      <c r="G1375" t="s">
        <v>136</v>
      </c>
      <c r="H1375" t="s">
        <v>46</v>
      </c>
      <c r="I1375" t="s">
        <v>129</v>
      </c>
      <c r="J1375" t="s">
        <v>130</v>
      </c>
      <c r="K1375" t="s">
        <v>131</v>
      </c>
      <c r="L1375" t="s">
        <v>4182</v>
      </c>
      <c r="M1375" t="s">
        <v>4183</v>
      </c>
      <c r="N1375">
        <v>1.650833333</v>
      </c>
      <c r="O1375">
        <v>0</v>
      </c>
      <c r="P1375">
        <v>1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1.650833</v>
      </c>
      <c r="W1375">
        <v>0</v>
      </c>
      <c r="X1375">
        <v>0</v>
      </c>
      <c r="Y1375">
        <v>0</v>
      </c>
      <c r="Z1375">
        <v>0</v>
      </c>
    </row>
    <row r="1376" spans="1:26" x14ac:dyDescent="0.25">
      <c r="A1376">
        <v>2001650</v>
      </c>
      <c r="B1376">
        <v>1</v>
      </c>
      <c r="C1376" t="s">
        <v>76</v>
      </c>
      <c r="D1376" t="s">
        <v>90</v>
      </c>
      <c r="E1376" t="s">
        <v>182</v>
      </c>
      <c r="F1376" t="s">
        <v>4184</v>
      </c>
      <c r="G1376" t="s">
        <v>144</v>
      </c>
      <c r="H1376" t="s">
        <v>46</v>
      </c>
      <c r="I1376" t="s">
        <v>129</v>
      </c>
      <c r="J1376" t="s">
        <v>130</v>
      </c>
      <c r="K1376" t="s">
        <v>131</v>
      </c>
      <c r="L1376" t="s">
        <v>4185</v>
      </c>
      <c r="M1376" t="s">
        <v>4186</v>
      </c>
      <c r="N1376">
        <v>2.0991666659999999</v>
      </c>
      <c r="O1376">
        <v>0</v>
      </c>
      <c r="P1376">
        <v>82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172.13166699999999</v>
      </c>
      <c r="W1376">
        <v>0</v>
      </c>
      <c r="X1376">
        <v>0</v>
      </c>
      <c r="Y1376">
        <v>0</v>
      </c>
      <c r="Z1376">
        <v>0</v>
      </c>
    </row>
    <row r="1377" spans="1:26" x14ac:dyDescent="0.25">
      <c r="A1377">
        <v>2001654</v>
      </c>
      <c r="B1377">
        <v>1</v>
      </c>
      <c r="C1377" t="s">
        <v>76</v>
      </c>
      <c r="D1377" t="s">
        <v>80</v>
      </c>
      <c r="E1377" t="s">
        <v>134</v>
      </c>
      <c r="F1377" t="s">
        <v>4187</v>
      </c>
      <c r="G1377" t="s">
        <v>238</v>
      </c>
      <c r="H1377" t="s">
        <v>46</v>
      </c>
      <c r="I1377" t="s">
        <v>129</v>
      </c>
      <c r="J1377" t="s">
        <v>130</v>
      </c>
      <c r="K1377" t="s">
        <v>131</v>
      </c>
      <c r="L1377" t="s">
        <v>4188</v>
      </c>
      <c r="M1377" t="s">
        <v>4189</v>
      </c>
      <c r="N1377">
        <v>2.875555555</v>
      </c>
      <c r="O1377">
        <v>0</v>
      </c>
      <c r="P1377">
        <v>1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2.875556</v>
      </c>
      <c r="W1377">
        <v>0</v>
      </c>
      <c r="X1377">
        <v>0</v>
      </c>
      <c r="Y1377">
        <v>0</v>
      </c>
      <c r="Z1377">
        <v>0</v>
      </c>
    </row>
    <row r="1378" spans="1:26" x14ac:dyDescent="0.25">
      <c r="A1378">
        <v>2001659</v>
      </c>
      <c r="B1378">
        <v>1</v>
      </c>
      <c r="C1378" t="s">
        <v>77</v>
      </c>
      <c r="D1378" t="s">
        <v>111</v>
      </c>
      <c r="E1378" t="s">
        <v>182</v>
      </c>
      <c r="F1378" t="s">
        <v>4190</v>
      </c>
      <c r="G1378" t="s">
        <v>144</v>
      </c>
      <c r="H1378" t="s">
        <v>46</v>
      </c>
      <c r="I1378" t="s">
        <v>129</v>
      </c>
      <c r="J1378" t="s">
        <v>130</v>
      </c>
      <c r="K1378" t="s">
        <v>131</v>
      </c>
      <c r="L1378" t="s">
        <v>4191</v>
      </c>
      <c r="M1378" t="s">
        <v>4192</v>
      </c>
      <c r="N1378">
        <v>6.5047222219999998</v>
      </c>
      <c r="O1378">
        <v>0</v>
      </c>
      <c r="P1378">
        <v>0</v>
      </c>
      <c r="Q1378">
        <v>0</v>
      </c>
      <c r="R1378">
        <v>0</v>
      </c>
      <c r="S1378">
        <v>0</v>
      </c>
      <c r="T1378">
        <v>1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6.5047220000000001</v>
      </c>
    </row>
    <row r="1379" spans="1:26" x14ac:dyDescent="0.25">
      <c r="A1379">
        <v>2001661</v>
      </c>
      <c r="B1379">
        <v>1</v>
      </c>
      <c r="C1379" t="s">
        <v>77</v>
      </c>
      <c r="D1379" t="s">
        <v>122</v>
      </c>
      <c r="E1379" t="s">
        <v>182</v>
      </c>
      <c r="F1379" t="s">
        <v>4193</v>
      </c>
      <c r="G1379" t="s">
        <v>144</v>
      </c>
      <c r="H1379" t="s">
        <v>46</v>
      </c>
      <c r="I1379" t="s">
        <v>129</v>
      </c>
      <c r="J1379" t="s">
        <v>130</v>
      </c>
      <c r="K1379" t="s">
        <v>131</v>
      </c>
      <c r="L1379" t="s">
        <v>4194</v>
      </c>
      <c r="M1379" t="s">
        <v>4195</v>
      </c>
      <c r="N1379">
        <v>0.56194444399999999</v>
      </c>
      <c r="O1379">
        <v>0</v>
      </c>
      <c r="P1379">
        <v>0</v>
      </c>
      <c r="Q1379">
        <v>0</v>
      </c>
      <c r="R1379">
        <v>14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7.8672219999999999</v>
      </c>
      <c r="Y1379">
        <v>0</v>
      </c>
      <c r="Z1379">
        <v>0</v>
      </c>
    </row>
    <row r="1380" spans="1:26" x14ac:dyDescent="0.25">
      <c r="A1380">
        <v>2001662</v>
      </c>
      <c r="B1380">
        <v>1</v>
      </c>
      <c r="C1380" t="s">
        <v>77</v>
      </c>
      <c r="D1380" t="s">
        <v>119</v>
      </c>
      <c r="E1380" t="s">
        <v>134</v>
      </c>
      <c r="F1380" t="s">
        <v>4196</v>
      </c>
      <c r="G1380" t="s">
        <v>128</v>
      </c>
      <c r="H1380" t="s">
        <v>46</v>
      </c>
      <c r="I1380" t="s">
        <v>129</v>
      </c>
      <c r="J1380" t="s">
        <v>130</v>
      </c>
      <c r="K1380" t="s">
        <v>131</v>
      </c>
      <c r="L1380" t="s">
        <v>4197</v>
      </c>
      <c r="M1380" t="s">
        <v>4198</v>
      </c>
      <c r="N1380">
        <v>2.071388888</v>
      </c>
      <c r="O1380">
        <v>0</v>
      </c>
      <c r="P1380">
        <v>1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2.0713889999999999</v>
      </c>
      <c r="W1380">
        <v>0</v>
      </c>
      <c r="X1380">
        <v>0</v>
      </c>
      <c r="Y1380">
        <v>0</v>
      </c>
      <c r="Z1380">
        <v>0</v>
      </c>
    </row>
    <row r="1381" spans="1:26" x14ac:dyDescent="0.25">
      <c r="A1381">
        <v>2001664</v>
      </c>
      <c r="B1381">
        <v>1</v>
      </c>
      <c r="C1381" t="s">
        <v>76</v>
      </c>
      <c r="D1381" t="s">
        <v>99</v>
      </c>
      <c r="E1381" t="s">
        <v>134</v>
      </c>
      <c r="F1381" t="s">
        <v>4199</v>
      </c>
      <c r="G1381" t="s">
        <v>136</v>
      </c>
      <c r="H1381" t="s">
        <v>46</v>
      </c>
      <c r="I1381" t="s">
        <v>129</v>
      </c>
      <c r="J1381" t="s">
        <v>130</v>
      </c>
      <c r="K1381" t="s">
        <v>131</v>
      </c>
      <c r="L1381" t="s">
        <v>4200</v>
      </c>
      <c r="M1381" t="s">
        <v>4201</v>
      </c>
      <c r="N1381">
        <v>1.1025</v>
      </c>
      <c r="O1381">
        <v>0</v>
      </c>
      <c r="P1381">
        <v>1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1.1025</v>
      </c>
      <c r="W1381">
        <v>0</v>
      </c>
      <c r="X1381">
        <v>0</v>
      </c>
      <c r="Y1381">
        <v>0</v>
      </c>
      <c r="Z1381">
        <v>0</v>
      </c>
    </row>
    <row r="1382" spans="1:26" x14ac:dyDescent="0.25">
      <c r="A1382">
        <v>2001671</v>
      </c>
      <c r="B1382">
        <v>1</v>
      </c>
      <c r="C1382" t="s">
        <v>76</v>
      </c>
      <c r="D1382" t="s">
        <v>96</v>
      </c>
      <c r="E1382" t="s">
        <v>182</v>
      </c>
      <c r="F1382" t="s">
        <v>4202</v>
      </c>
      <c r="G1382" t="s">
        <v>144</v>
      </c>
      <c r="H1382" t="s">
        <v>46</v>
      </c>
      <c r="I1382" t="s">
        <v>129</v>
      </c>
      <c r="J1382" t="s">
        <v>130</v>
      </c>
      <c r="K1382" t="s">
        <v>131</v>
      </c>
      <c r="L1382" t="s">
        <v>4203</v>
      </c>
      <c r="M1382" t="s">
        <v>4204</v>
      </c>
      <c r="N1382">
        <v>0.98527777699999997</v>
      </c>
      <c r="O1382">
        <v>0</v>
      </c>
      <c r="P1382">
        <v>2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1.970556</v>
      </c>
      <c r="W1382">
        <v>0</v>
      </c>
      <c r="X1382">
        <v>0</v>
      </c>
      <c r="Y1382">
        <v>0</v>
      </c>
      <c r="Z1382">
        <v>0</v>
      </c>
    </row>
    <row r="1383" spans="1:26" x14ac:dyDescent="0.25">
      <c r="A1383">
        <v>2001674</v>
      </c>
      <c r="B1383">
        <v>1</v>
      </c>
      <c r="C1383" t="s">
        <v>76</v>
      </c>
      <c r="D1383" t="s">
        <v>88</v>
      </c>
      <c r="E1383" t="s">
        <v>134</v>
      </c>
      <c r="F1383" t="s">
        <v>4205</v>
      </c>
      <c r="G1383" t="s">
        <v>136</v>
      </c>
      <c r="H1383" t="s">
        <v>46</v>
      </c>
      <c r="I1383" t="s">
        <v>129</v>
      </c>
      <c r="J1383" t="s">
        <v>130</v>
      </c>
      <c r="K1383" t="s">
        <v>131</v>
      </c>
      <c r="L1383" t="s">
        <v>4206</v>
      </c>
      <c r="M1383" t="s">
        <v>4207</v>
      </c>
      <c r="N1383">
        <v>2.6580555549999998</v>
      </c>
      <c r="O1383">
        <v>0</v>
      </c>
      <c r="P1383">
        <v>1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2.6580560000000002</v>
      </c>
      <c r="W1383">
        <v>0</v>
      </c>
      <c r="X1383">
        <v>0</v>
      </c>
      <c r="Y1383">
        <v>0</v>
      </c>
      <c r="Z1383">
        <v>0</v>
      </c>
    </row>
    <row r="1384" spans="1:26" x14ac:dyDescent="0.25">
      <c r="A1384">
        <v>2001677</v>
      </c>
      <c r="B1384">
        <v>1</v>
      </c>
      <c r="C1384" t="s">
        <v>76</v>
      </c>
      <c r="D1384" t="s">
        <v>90</v>
      </c>
      <c r="E1384" t="s">
        <v>166</v>
      </c>
      <c r="F1384" t="s">
        <v>4208</v>
      </c>
      <c r="G1384" t="s">
        <v>294</v>
      </c>
      <c r="H1384" t="s">
        <v>46</v>
      </c>
      <c r="I1384" t="s">
        <v>129</v>
      </c>
      <c r="J1384" t="s">
        <v>130</v>
      </c>
      <c r="K1384" t="s">
        <v>131</v>
      </c>
      <c r="L1384" t="s">
        <v>4209</v>
      </c>
      <c r="M1384" t="s">
        <v>4210</v>
      </c>
      <c r="N1384">
        <v>3.4813888880000001</v>
      </c>
      <c r="O1384">
        <v>0</v>
      </c>
      <c r="P1384">
        <v>0</v>
      </c>
      <c r="Q1384">
        <v>0</v>
      </c>
      <c r="R1384">
        <v>25</v>
      </c>
      <c r="S1384">
        <v>0</v>
      </c>
      <c r="T1384">
        <v>63</v>
      </c>
      <c r="U1384">
        <v>0</v>
      </c>
      <c r="V1384">
        <v>0</v>
      </c>
      <c r="W1384">
        <v>0</v>
      </c>
      <c r="X1384">
        <v>87.034722000000002</v>
      </c>
      <c r="Y1384">
        <v>0</v>
      </c>
      <c r="Z1384">
        <v>219.32749999999999</v>
      </c>
    </row>
    <row r="1385" spans="1:26" x14ac:dyDescent="0.25">
      <c r="A1385">
        <v>2001670</v>
      </c>
      <c r="B1385">
        <v>1</v>
      </c>
      <c r="C1385" t="s">
        <v>77</v>
      </c>
      <c r="D1385" t="s">
        <v>111</v>
      </c>
      <c r="E1385" t="s">
        <v>186</v>
      </c>
      <c r="F1385" t="s">
        <v>4211</v>
      </c>
      <c r="G1385" t="s">
        <v>163</v>
      </c>
      <c r="H1385" t="s">
        <v>47</v>
      </c>
      <c r="I1385" t="s">
        <v>257</v>
      </c>
      <c r="J1385" t="s">
        <v>130</v>
      </c>
      <c r="K1385" t="s">
        <v>131</v>
      </c>
      <c r="L1385" t="s">
        <v>4212</v>
      </c>
      <c r="M1385" t="s">
        <v>4213</v>
      </c>
      <c r="N1385">
        <v>7.2222220000000004E-3</v>
      </c>
      <c r="O1385">
        <v>0</v>
      </c>
      <c r="P1385">
        <v>0</v>
      </c>
      <c r="Q1385">
        <v>6</v>
      </c>
      <c r="R1385">
        <v>436</v>
      </c>
      <c r="S1385">
        <v>0</v>
      </c>
      <c r="T1385">
        <v>142</v>
      </c>
      <c r="U1385">
        <v>0</v>
      </c>
      <c r="V1385">
        <v>0</v>
      </c>
      <c r="W1385">
        <v>4.3333000000000003E-2</v>
      </c>
      <c r="X1385">
        <v>3.148889</v>
      </c>
      <c r="Y1385">
        <v>0</v>
      </c>
      <c r="Z1385">
        <v>1.0255559999999999</v>
      </c>
    </row>
    <row r="1386" spans="1:26" x14ac:dyDescent="0.25">
      <c r="A1386">
        <v>2001682</v>
      </c>
      <c r="B1386">
        <v>1</v>
      </c>
      <c r="C1386" t="s">
        <v>77</v>
      </c>
      <c r="D1386" t="s">
        <v>114</v>
      </c>
      <c r="E1386" t="s">
        <v>182</v>
      </c>
      <c r="F1386" t="s">
        <v>4214</v>
      </c>
      <c r="G1386" t="s">
        <v>144</v>
      </c>
      <c r="H1386" t="s">
        <v>46</v>
      </c>
      <c r="I1386" t="s">
        <v>129</v>
      </c>
      <c r="J1386" t="s">
        <v>130</v>
      </c>
      <c r="K1386" t="s">
        <v>131</v>
      </c>
      <c r="L1386" t="s">
        <v>4215</v>
      </c>
      <c r="M1386" t="s">
        <v>4216</v>
      </c>
      <c r="N1386">
        <v>1.9611111109999999</v>
      </c>
      <c r="O1386">
        <v>0</v>
      </c>
      <c r="P1386">
        <v>57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111.783333</v>
      </c>
      <c r="W1386">
        <v>0</v>
      </c>
      <c r="X1386">
        <v>0</v>
      </c>
      <c r="Y1386">
        <v>0</v>
      </c>
      <c r="Z1386">
        <v>0</v>
      </c>
    </row>
    <row r="1387" spans="1:26" x14ac:dyDescent="0.25">
      <c r="A1387">
        <v>2001689</v>
      </c>
      <c r="B1387">
        <v>1</v>
      </c>
      <c r="C1387" t="s">
        <v>77</v>
      </c>
      <c r="D1387" t="s">
        <v>123</v>
      </c>
      <c r="E1387" t="s">
        <v>134</v>
      </c>
      <c r="F1387" t="s">
        <v>4217</v>
      </c>
      <c r="G1387" t="s">
        <v>238</v>
      </c>
      <c r="H1387" t="s">
        <v>46</v>
      </c>
      <c r="I1387" t="s">
        <v>129</v>
      </c>
      <c r="J1387" t="s">
        <v>130</v>
      </c>
      <c r="K1387" t="s">
        <v>131</v>
      </c>
      <c r="L1387" t="s">
        <v>4218</v>
      </c>
      <c r="M1387" t="s">
        <v>4219</v>
      </c>
      <c r="N1387">
        <v>1.5147222220000001</v>
      </c>
      <c r="O1387">
        <v>0</v>
      </c>
      <c r="P1387">
        <v>1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1.5147219999999999</v>
      </c>
      <c r="W1387">
        <v>0</v>
      </c>
      <c r="X1387">
        <v>0</v>
      </c>
      <c r="Y1387">
        <v>0</v>
      </c>
      <c r="Z1387">
        <v>0</v>
      </c>
    </row>
    <row r="1388" spans="1:26" x14ac:dyDescent="0.25">
      <c r="A1388">
        <v>2001687</v>
      </c>
      <c r="B1388">
        <v>1</v>
      </c>
      <c r="C1388" t="s">
        <v>76</v>
      </c>
      <c r="D1388" t="s">
        <v>99</v>
      </c>
      <c r="E1388" t="s">
        <v>166</v>
      </c>
      <c r="F1388" t="s">
        <v>4220</v>
      </c>
      <c r="G1388" t="s">
        <v>405</v>
      </c>
      <c r="H1388" t="s">
        <v>46</v>
      </c>
      <c r="I1388" t="s">
        <v>129</v>
      </c>
      <c r="J1388" t="s">
        <v>130</v>
      </c>
      <c r="K1388" t="s">
        <v>131</v>
      </c>
      <c r="L1388" t="s">
        <v>4221</v>
      </c>
      <c r="M1388" t="s">
        <v>4222</v>
      </c>
      <c r="N1388">
        <v>1.4311111110000001</v>
      </c>
      <c r="O1388">
        <v>0</v>
      </c>
      <c r="P1388">
        <v>269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384.96888899999999</v>
      </c>
      <c r="W1388">
        <v>0</v>
      </c>
      <c r="X1388">
        <v>0</v>
      </c>
      <c r="Y1388">
        <v>0</v>
      </c>
      <c r="Z1388">
        <v>0</v>
      </c>
    </row>
    <row r="1389" spans="1:26" x14ac:dyDescent="0.25">
      <c r="A1389">
        <v>2001684</v>
      </c>
      <c r="B1389">
        <v>1</v>
      </c>
      <c r="C1389" t="s">
        <v>77</v>
      </c>
      <c r="D1389" t="s">
        <v>108</v>
      </c>
      <c r="E1389" t="s">
        <v>134</v>
      </c>
      <c r="F1389" t="s">
        <v>4223</v>
      </c>
      <c r="G1389" t="s">
        <v>136</v>
      </c>
      <c r="H1389" t="s">
        <v>46</v>
      </c>
      <c r="I1389" t="s">
        <v>129</v>
      </c>
      <c r="J1389" t="s">
        <v>130</v>
      </c>
      <c r="K1389" t="s">
        <v>131</v>
      </c>
      <c r="L1389" t="s">
        <v>4224</v>
      </c>
      <c r="M1389" t="s">
        <v>4225</v>
      </c>
      <c r="N1389">
        <v>3.298888888</v>
      </c>
      <c r="O1389">
        <v>0</v>
      </c>
      <c r="P1389">
        <v>1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3.298889</v>
      </c>
      <c r="W1389">
        <v>0</v>
      </c>
      <c r="X1389">
        <v>0</v>
      </c>
      <c r="Y1389">
        <v>0</v>
      </c>
      <c r="Z1389">
        <v>0</v>
      </c>
    </row>
    <row r="1390" spans="1:26" x14ac:dyDescent="0.25">
      <c r="A1390">
        <v>2001692</v>
      </c>
      <c r="B1390">
        <v>1</v>
      </c>
      <c r="C1390" t="s">
        <v>77</v>
      </c>
      <c r="D1390" t="s">
        <v>110</v>
      </c>
      <c r="E1390" t="s">
        <v>166</v>
      </c>
      <c r="F1390" t="s">
        <v>4226</v>
      </c>
      <c r="G1390" t="s">
        <v>657</v>
      </c>
      <c r="H1390" t="s">
        <v>46</v>
      </c>
      <c r="I1390" t="s">
        <v>129</v>
      </c>
      <c r="J1390" t="s">
        <v>130</v>
      </c>
      <c r="K1390" t="s">
        <v>131</v>
      </c>
      <c r="L1390" t="s">
        <v>4227</v>
      </c>
      <c r="M1390" t="s">
        <v>4228</v>
      </c>
      <c r="N1390">
        <v>1.812777777</v>
      </c>
      <c r="O1390">
        <v>0</v>
      </c>
      <c r="P1390">
        <v>0</v>
      </c>
      <c r="Q1390">
        <v>0</v>
      </c>
      <c r="R1390">
        <v>0</v>
      </c>
      <c r="S1390">
        <v>0</v>
      </c>
      <c r="T1390">
        <v>28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50.757778000000002</v>
      </c>
    </row>
    <row r="1391" spans="1:26" x14ac:dyDescent="0.25">
      <c r="A1391">
        <v>2001721</v>
      </c>
      <c r="B1391">
        <v>1</v>
      </c>
      <c r="C1391" t="s">
        <v>76</v>
      </c>
      <c r="D1391" t="s">
        <v>91</v>
      </c>
      <c r="E1391" t="s">
        <v>182</v>
      </c>
      <c r="F1391" t="s">
        <v>4229</v>
      </c>
      <c r="G1391" t="s">
        <v>294</v>
      </c>
      <c r="H1391" t="s">
        <v>46</v>
      </c>
      <c r="I1391" t="s">
        <v>129</v>
      </c>
      <c r="J1391" t="s">
        <v>130</v>
      </c>
      <c r="K1391" t="s">
        <v>131</v>
      </c>
      <c r="L1391" t="s">
        <v>4230</v>
      </c>
      <c r="M1391" t="s">
        <v>4231</v>
      </c>
      <c r="N1391">
        <v>1.596666666</v>
      </c>
      <c r="O1391">
        <v>0</v>
      </c>
      <c r="P1391">
        <v>0</v>
      </c>
      <c r="Q1391">
        <v>0</v>
      </c>
      <c r="R1391">
        <v>10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15.966666999999999</v>
      </c>
      <c r="Y1391">
        <v>0</v>
      </c>
      <c r="Z1391">
        <v>0</v>
      </c>
    </row>
    <row r="1392" spans="1:26" x14ac:dyDescent="0.25">
      <c r="A1392">
        <v>2001697</v>
      </c>
      <c r="B1392">
        <v>1</v>
      </c>
      <c r="C1392" t="s">
        <v>77</v>
      </c>
      <c r="D1392" t="s">
        <v>111</v>
      </c>
      <c r="E1392" t="s">
        <v>182</v>
      </c>
      <c r="F1392" t="s">
        <v>4232</v>
      </c>
      <c r="G1392" t="s">
        <v>144</v>
      </c>
      <c r="H1392" t="s">
        <v>46</v>
      </c>
      <c r="I1392" t="s">
        <v>129</v>
      </c>
      <c r="J1392" t="s">
        <v>130</v>
      </c>
      <c r="K1392" t="s">
        <v>131</v>
      </c>
      <c r="L1392" t="s">
        <v>4233</v>
      </c>
      <c r="M1392" t="s">
        <v>4234</v>
      </c>
      <c r="N1392">
        <v>1.355277777</v>
      </c>
      <c r="O1392">
        <v>0</v>
      </c>
      <c r="P1392">
        <v>0</v>
      </c>
      <c r="Q1392">
        <v>0</v>
      </c>
      <c r="R1392">
        <v>18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24.395</v>
      </c>
      <c r="Y1392">
        <v>0</v>
      </c>
      <c r="Z1392">
        <v>0</v>
      </c>
    </row>
    <row r="1393" spans="1:26" x14ac:dyDescent="0.25">
      <c r="A1393">
        <v>2001702</v>
      </c>
      <c r="B1393">
        <v>1</v>
      </c>
      <c r="C1393" t="s">
        <v>76</v>
      </c>
      <c r="D1393" t="s">
        <v>104</v>
      </c>
      <c r="E1393" t="s">
        <v>182</v>
      </c>
      <c r="F1393" t="s">
        <v>4235</v>
      </c>
      <c r="G1393" t="s">
        <v>144</v>
      </c>
      <c r="H1393" t="s">
        <v>46</v>
      </c>
      <c r="I1393" t="s">
        <v>129</v>
      </c>
      <c r="J1393" t="s">
        <v>130</v>
      </c>
      <c r="K1393" t="s">
        <v>131</v>
      </c>
      <c r="L1393" t="s">
        <v>4236</v>
      </c>
      <c r="M1393" t="s">
        <v>4237</v>
      </c>
      <c r="N1393">
        <v>0.73916666600000003</v>
      </c>
      <c r="O1393">
        <v>0</v>
      </c>
      <c r="P1393">
        <v>0</v>
      </c>
      <c r="Q1393">
        <v>0</v>
      </c>
      <c r="R1393">
        <v>18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13.305</v>
      </c>
      <c r="Y1393">
        <v>0</v>
      </c>
      <c r="Z1393">
        <v>0</v>
      </c>
    </row>
    <row r="1394" spans="1:26" x14ac:dyDescent="0.25">
      <c r="A1394">
        <v>2001701</v>
      </c>
      <c r="B1394">
        <v>1</v>
      </c>
      <c r="C1394" t="s">
        <v>76</v>
      </c>
      <c r="D1394" t="s">
        <v>90</v>
      </c>
      <c r="E1394" t="s">
        <v>166</v>
      </c>
      <c r="F1394" t="s">
        <v>4238</v>
      </c>
      <c r="G1394" t="s">
        <v>657</v>
      </c>
      <c r="H1394" t="s">
        <v>46</v>
      </c>
      <c r="I1394" t="s">
        <v>129</v>
      </c>
      <c r="J1394" t="s">
        <v>130</v>
      </c>
      <c r="K1394" t="s">
        <v>131</v>
      </c>
      <c r="L1394" t="s">
        <v>4239</v>
      </c>
      <c r="M1394" t="s">
        <v>4240</v>
      </c>
      <c r="N1394">
        <v>0.72083333299999997</v>
      </c>
      <c r="O1394">
        <v>0</v>
      </c>
      <c r="P1394">
        <v>0</v>
      </c>
      <c r="Q1394">
        <v>0</v>
      </c>
      <c r="R1394">
        <v>0</v>
      </c>
      <c r="S1394">
        <v>0</v>
      </c>
      <c r="T1394">
        <v>13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9.3708329999999993</v>
      </c>
    </row>
    <row r="1395" spans="1:26" x14ac:dyDescent="0.25">
      <c r="A1395">
        <v>2001703</v>
      </c>
      <c r="B1395">
        <v>1</v>
      </c>
      <c r="C1395" t="s">
        <v>76</v>
      </c>
      <c r="D1395" t="s">
        <v>90</v>
      </c>
      <c r="E1395" t="s">
        <v>182</v>
      </c>
      <c r="F1395" t="s">
        <v>4241</v>
      </c>
      <c r="G1395" t="s">
        <v>144</v>
      </c>
      <c r="H1395" t="s">
        <v>46</v>
      </c>
      <c r="I1395" t="s">
        <v>129</v>
      </c>
      <c r="J1395" t="s">
        <v>130</v>
      </c>
      <c r="K1395" t="s">
        <v>131</v>
      </c>
      <c r="L1395" t="s">
        <v>4242</v>
      </c>
      <c r="M1395" t="s">
        <v>4243</v>
      </c>
      <c r="N1395">
        <v>1.6713888880000001</v>
      </c>
      <c r="O1395">
        <v>0</v>
      </c>
      <c r="P1395">
        <v>0</v>
      </c>
      <c r="Q1395">
        <v>0</v>
      </c>
      <c r="R1395">
        <v>0</v>
      </c>
      <c r="S1395">
        <v>0</v>
      </c>
      <c r="T1395">
        <v>17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28.413611</v>
      </c>
    </row>
    <row r="1396" spans="1:26" x14ac:dyDescent="0.25">
      <c r="A1396">
        <v>2001706</v>
      </c>
      <c r="B1396">
        <v>1</v>
      </c>
      <c r="C1396" t="s">
        <v>77</v>
      </c>
      <c r="D1396" t="s">
        <v>114</v>
      </c>
      <c r="E1396" t="s">
        <v>161</v>
      </c>
      <c r="F1396" t="s">
        <v>4244</v>
      </c>
      <c r="G1396" t="s">
        <v>242</v>
      </c>
      <c r="H1396" t="s">
        <v>47</v>
      </c>
      <c r="I1396" t="s">
        <v>129</v>
      </c>
      <c r="J1396" t="s">
        <v>130</v>
      </c>
      <c r="K1396" t="s">
        <v>131</v>
      </c>
      <c r="L1396" t="s">
        <v>4245</v>
      </c>
      <c r="M1396" t="s">
        <v>4246</v>
      </c>
      <c r="N1396">
        <v>1.613611111</v>
      </c>
      <c r="O1396">
        <v>0</v>
      </c>
      <c r="P1396">
        <v>0</v>
      </c>
      <c r="Q1396">
        <v>3</v>
      </c>
      <c r="R1396">
        <v>0</v>
      </c>
      <c r="S1396">
        <v>14</v>
      </c>
      <c r="T1396">
        <v>175</v>
      </c>
      <c r="U1396">
        <v>0</v>
      </c>
      <c r="V1396">
        <v>0</v>
      </c>
      <c r="W1396">
        <v>4.8408329999999999</v>
      </c>
      <c r="X1396">
        <v>0</v>
      </c>
      <c r="Y1396">
        <v>22.590555999999999</v>
      </c>
      <c r="Z1396">
        <v>282.38194399999998</v>
      </c>
    </row>
    <row r="1397" spans="1:26" x14ac:dyDescent="0.25">
      <c r="A1397">
        <v>2001708</v>
      </c>
      <c r="B1397">
        <v>1</v>
      </c>
      <c r="C1397" t="s">
        <v>77</v>
      </c>
      <c r="D1397" t="s">
        <v>117</v>
      </c>
      <c r="E1397" t="s">
        <v>171</v>
      </c>
      <c r="F1397" t="s">
        <v>4247</v>
      </c>
      <c r="G1397" t="s">
        <v>163</v>
      </c>
      <c r="H1397" t="s">
        <v>47</v>
      </c>
      <c r="I1397" t="s">
        <v>257</v>
      </c>
      <c r="J1397" t="s">
        <v>130</v>
      </c>
      <c r="K1397" t="s">
        <v>131</v>
      </c>
      <c r="L1397" t="s">
        <v>4248</v>
      </c>
      <c r="M1397" t="s">
        <v>4249</v>
      </c>
      <c r="N1397">
        <v>3.8055554999999998E-2</v>
      </c>
      <c r="O1397">
        <v>0</v>
      </c>
      <c r="P1397">
        <v>0</v>
      </c>
      <c r="Q1397">
        <v>1</v>
      </c>
      <c r="R1397">
        <v>154</v>
      </c>
      <c r="S1397">
        <v>0</v>
      </c>
      <c r="T1397">
        <v>0</v>
      </c>
      <c r="U1397">
        <v>0</v>
      </c>
      <c r="V1397">
        <v>0</v>
      </c>
      <c r="W1397">
        <v>3.8056E-2</v>
      </c>
      <c r="X1397">
        <v>5.8605549999999997</v>
      </c>
      <c r="Y1397">
        <v>0</v>
      </c>
      <c r="Z1397">
        <v>0</v>
      </c>
    </row>
    <row r="1398" spans="1:26" x14ac:dyDescent="0.25">
      <c r="A1398">
        <v>2001712</v>
      </c>
      <c r="B1398">
        <v>1</v>
      </c>
      <c r="C1398" t="s">
        <v>76</v>
      </c>
      <c r="D1398" t="s">
        <v>94</v>
      </c>
      <c r="E1398" t="s">
        <v>161</v>
      </c>
      <c r="F1398" t="s">
        <v>4250</v>
      </c>
      <c r="G1398" t="s">
        <v>341</v>
      </c>
      <c r="H1398" t="s">
        <v>47</v>
      </c>
      <c r="I1398" t="s">
        <v>129</v>
      </c>
      <c r="J1398" t="s">
        <v>130</v>
      </c>
      <c r="K1398" t="s">
        <v>131</v>
      </c>
      <c r="L1398" t="s">
        <v>4251</v>
      </c>
      <c r="M1398" t="s">
        <v>4252</v>
      </c>
      <c r="N1398">
        <v>5.7052777770000001</v>
      </c>
      <c r="O1398">
        <v>0</v>
      </c>
      <c r="P1398">
        <v>73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416.48527799999999</v>
      </c>
      <c r="W1398">
        <v>0</v>
      </c>
      <c r="X1398">
        <v>0</v>
      </c>
      <c r="Y1398">
        <v>0</v>
      </c>
      <c r="Z1398">
        <v>0</v>
      </c>
    </row>
    <row r="1399" spans="1:26" x14ac:dyDescent="0.25">
      <c r="A1399">
        <v>2001719</v>
      </c>
      <c r="B1399">
        <v>1</v>
      </c>
      <c r="C1399" t="s">
        <v>76</v>
      </c>
      <c r="D1399" t="s">
        <v>96</v>
      </c>
      <c r="E1399" t="s">
        <v>171</v>
      </c>
      <c r="F1399" t="s">
        <v>4253</v>
      </c>
      <c r="G1399" t="s">
        <v>163</v>
      </c>
      <c r="H1399" t="s">
        <v>47</v>
      </c>
      <c r="I1399" t="s">
        <v>129</v>
      </c>
      <c r="J1399" t="s">
        <v>130</v>
      </c>
      <c r="K1399" t="s">
        <v>131</v>
      </c>
      <c r="L1399" t="s">
        <v>4254</v>
      </c>
      <c r="M1399" t="s">
        <v>4255</v>
      </c>
      <c r="N1399">
        <v>0.61055555500000003</v>
      </c>
      <c r="O1399">
        <v>32</v>
      </c>
      <c r="P1399">
        <v>1965</v>
      </c>
      <c r="Q1399">
        <v>0</v>
      </c>
      <c r="R1399">
        <v>0</v>
      </c>
      <c r="S1399">
        <v>0</v>
      </c>
      <c r="T1399">
        <v>0</v>
      </c>
      <c r="U1399">
        <v>19.537777999999999</v>
      </c>
      <c r="V1399">
        <v>1199.7416659999999</v>
      </c>
      <c r="W1399">
        <v>0</v>
      </c>
      <c r="X1399">
        <v>0</v>
      </c>
      <c r="Y1399">
        <v>0</v>
      </c>
      <c r="Z1399">
        <v>0</v>
      </c>
    </row>
    <row r="1400" spans="1:26" x14ac:dyDescent="0.25">
      <c r="A1400">
        <v>2001723</v>
      </c>
      <c r="B1400">
        <v>1</v>
      </c>
      <c r="C1400" t="s">
        <v>77</v>
      </c>
      <c r="D1400" t="s">
        <v>108</v>
      </c>
      <c r="E1400" t="s">
        <v>134</v>
      </c>
      <c r="F1400" t="s">
        <v>4256</v>
      </c>
      <c r="G1400" t="s">
        <v>136</v>
      </c>
      <c r="H1400" t="s">
        <v>46</v>
      </c>
      <c r="I1400" t="s">
        <v>129</v>
      </c>
      <c r="J1400" t="s">
        <v>130</v>
      </c>
      <c r="K1400" t="s">
        <v>131</v>
      </c>
      <c r="L1400" t="s">
        <v>4257</v>
      </c>
      <c r="M1400" t="s">
        <v>4258</v>
      </c>
      <c r="N1400">
        <v>1.7183333329999999</v>
      </c>
      <c r="O1400">
        <v>0</v>
      </c>
      <c r="P1400">
        <v>1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1.7183330000000001</v>
      </c>
      <c r="W1400">
        <v>0</v>
      </c>
      <c r="X1400">
        <v>0</v>
      </c>
      <c r="Y1400">
        <v>0</v>
      </c>
      <c r="Z1400">
        <v>0</v>
      </c>
    </row>
    <row r="1401" spans="1:26" x14ac:dyDescent="0.25">
      <c r="A1401">
        <v>2001726</v>
      </c>
      <c r="B1401">
        <v>1</v>
      </c>
      <c r="C1401" t="s">
        <v>76</v>
      </c>
      <c r="D1401" t="s">
        <v>104</v>
      </c>
      <c r="E1401" t="s">
        <v>182</v>
      </c>
      <c r="F1401" t="s">
        <v>4259</v>
      </c>
      <c r="G1401" t="s">
        <v>524</v>
      </c>
      <c r="H1401" t="s">
        <v>46</v>
      </c>
      <c r="I1401" t="s">
        <v>129</v>
      </c>
      <c r="J1401" t="s">
        <v>130</v>
      </c>
      <c r="K1401" t="s">
        <v>131</v>
      </c>
      <c r="L1401" t="s">
        <v>4260</v>
      </c>
      <c r="M1401" t="s">
        <v>4261</v>
      </c>
      <c r="N1401">
        <v>4.4741666660000003</v>
      </c>
      <c r="O1401">
        <v>0</v>
      </c>
      <c r="P1401">
        <v>0</v>
      </c>
      <c r="Q1401">
        <v>0</v>
      </c>
      <c r="R1401">
        <v>0</v>
      </c>
      <c r="S1401">
        <v>0</v>
      </c>
      <c r="T1401">
        <v>6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26.844999999999999</v>
      </c>
    </row>
    <row r="1402" spans="1:26" x14ac:dyDescent="0.25">
      <c r="A1402">
        <v>2001732</v>
      </c>
      <c r="B1402">
        <v>1</v>
      </c>
      <c r="C1402" t="s">
        <v>76</v>
      </c>
      <c r="D1402" t="s">
        <v>99</v>
      </c>
      <c r="E1402" t="s">
        <v>134</v>
      </c>
      <c r="F1402" t="s">
        <v>4262</v>
      </c>
      <c r="G1402" t="s">
        <v>136</v>
      </c>
      <c r="H1402" t="s">
        <v>46</v>
      </c>
      <c r="I1402" t="s">
        <v>129</v>
      </c>
      <c r="J1402" t="s">
        <v>130</v>
      </c>
      <c r="K1402" t="s">
        <v>131</v>
      </c>
      <c r="L1402" t="s">
        <v>4263</v>
      </c>
      <c r="M1402" t="s">
        <v>4264</v>
      </c>
      <c r="N1402">
        <v>2.4166666659999998</v>
      </c>
      <c r="O1402">
        <v>0</v>
      </c>
      <c r="P1402">
        <v>16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38.666666999999997</v>
      </c>
      <c r="W1402">
        <v>0</v>
      </c>
      <c r="X1402">
        <v>0</v>
      </c>
      <c r="Y1402">
        <v>0</v>
      </c>
      <c r="Z1402">
        <v>0</v>
      </c>
    </row>
    <row r="1403" spans="1:26" x14ac:dyDescent="0.25">
      <c r="A1403">
        <v>2001730</v>
      </c>
      <c r="B1403">
        <v>1</v>
      </c>
      <c r="C1403" t="s">
        <v>76</v>
      </c>
      <c r="D1403" t="s">
        <v>92</v>
      </c>
      <c r="E1403" t="s">
        <v>134</v>
      </c>
      <c r="F1403" t="s">
        <v>4265</v>
      </c>
      <c r="G1403" t="s">
        <v>140</v>
      </c>
      <c r="H1403" t="s">
        <v>46</v>
      </c>
      <c r="I1403" t="s">
        <v>129</v>
      </c>
      <c r="J1403" t="s">
        <v>130</v>
      </c>
      <c r="K1403" t="s">
        <v>131</v>
      </c>
      <c r="L1403" t="s">
        <v>4266</v>
      </c>
      <c r="M1403" t="s">
        <v>4267</v>
      </c>
      <c r="N1403">
        <v>0.75083333299999999</v>
      </c>
      <c r="O1403">
        <v>0</v>
      </c>
      <c r="P1403">
        <v>0</v>
      </c>
      <c r="Q1403">
        <v>0</v>
      </c>
      <c r="R1403">
        <v>2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1.5016670000000001</v>
      </c>
      <c r="Y1403">
        <v>0</v>
      </c>
      <c r="Z1403">
        <v>0</v>
      </c>
    </row>
    <row r="1404" spans="1:26" x14ac:dyDescent="0.25">
      <c r="A1404">
        <v>2001733</v>
      </c>
      <c r="B1404">
        <v>1</v>
      </c>
      <c r="C1404" t="s">
        <v>77</v>
      </c>
      <c r="D1404" t="s">
        <v>123</v>
      </c>
      <c r="E1404" t="s">
        <v>161</v>
      </c>
      <c r="F1404" t="s">
        <v>4268</v>
      </c>
      <c r="G1404" t="s">
        <v>163</v>
      </c>
      <c r="H1404" t="s">
        <v>47</v>
      </c>
      <c r="I1404" t="s">
        <v>129</v>
      </c>
      <c r="J1404" t="s">
        <v>130</v>
      </c>
      <c r="K1404" t="s">
        <v>131</v>
      </c>
      <c r="L1404" t="s">
        <v>4269</v>
      </c>
      <c r="M1404" t="s">
        <v>4270</v>
      </c>
      <c r="N1404">
        <v>0.40416666600000001</v>
      </c>
      <c r="O1404">
        <v>3</v>
      </c>
      <c r="P1404">
        <v>329</v>
      </c>
      <c r="Q1404">
        <v>0</v>
      </c>
      <c r="R1404">
        <v>0</v>
      </c>
      <c r="S1404">
        <v>0</v>
      </c>
      <c r="T1404">
        <v>0</v>
      </c>
      <c r="U1404">
        <v>1.2124999999999999</v>
      </c>
      <c r="V1404">
        <v>132.970833</v>
      </c>
      <c r="W1404">
        <v>0</v>
      </c>
      <c r="X1404">
        <v>0</v>
      </c>
      <c r="Y1404">
        <v>0</v>
      </c>
      <c r="Z1404">
        <v>0</v>
      </c>
    </row>
    <row r="1405" spans="1:26" x14ac:dyDescent="0.25">
      <c r="A1405">
        <v>2001735</v>
      </c>
      <c r="B1405">
        <v>1</v>
      </c>
      <c r="C1405" t="s">
        <v>76</v>
      </c>
      <c r="D1405" t="s">
        <v>95</v>
      </c>
      <c r="E1405" t="s">
        <v>182</v>
      </c>
      <c r="F1405" t="s">
        <v>4271</v>
      </c>
      <c r="G1405" t="s">
        <v>294</v>
      </c>
      <c r="H1405" t="s">
        <v>46</v>
      </c>
      <c r="I1405" t="s">
        <v>129</v>
      </c>
      <c r="J1405" t="s">
        <v>130</v>
      </c>
      <c r="K1405" t="s">
        <v>131</v>
      </c>
      <c r="L1405" t="s">
        <v>4272</v>
      </c>
      <c r="M1405" t="s">
        <v>4273</v>
      </c>
      <c r="N1405">
        <v>5.5705555550000003</v>
      </c>
      <c r="O1405">
        <v>0</v>
      </c>
      <c r="P1405">
        <v>0</v>
      </c>
      <c r="Q1405">
        <v>0</v>
      </c>
      <c r="R1405">
        <v>43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239.53388899999999</v>
      </c>
      <c r="Y1405">
        <v>0</v>
      </c>
      <c r="Z1405">
        <v>0</v>
      </c>
    </row>
    <row r="1406" spans="1:26" x14ac:dyDescent="0.25">
      <c r="A1406">
        <v>2001739</v>
      </c>
      <c r="B1406">
        <v>1</v>
      </c>
      <c r="C1406" t="s">
        <v>76</v>
      </c>
      <c r="D1406" t="s">
        <v>101</v>
      </c>
      <c r="E1406" t="s">
        <v>166</v>
      </c>
      <c r="F1406" t="s">
        <v>4274</v>
      </c>
      <c r="G1406" t="s">
        <v>657</v>
      </c>
      <c r="H1406" t="s">
        <v>46</v>
      </c>
      <c r="I1406" t="s">
        <v>129</v>
      </c>
      <c r="J1406" t="s">
        <v>130</v>
      </c>
      <c r="K1406" t="s">
        <v>131</v>
      </c>
      <c r="L1406" t="s">
        <v>4275</v>
      </c>
      <c r="M1406" t="s">
        <v>4276</v>
      </c>
      <c r="N1406">
        <v>2.758888888</v>
      </c>
      <c r="O1406">
        <v>0</v>
      </c>
      <c r="P1406">
        <v>15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41.383333</v>
      </c>
      <c r="W1406">
        <v>0</v>
      </c>
      <c r="X1406">
        <v>0</v>
      </c>
      <c r="Y1406">
        <v>0</v>
      </c>
      <c r="Z1406">
        <v>0</v>
      </c>
    </row>
    <row r="1407" spans="1:26" x14ac:dyDescent="0.25">
      <c r="A1407">
        <v>2001736</v>
      </c>
      <c r="B1407">
        <v>1</v>
      </c>
      <c r="C1407" t="s">
        <v>76</v>
      </c>
      <c r="D1407" t="s">
        <v>86</v>
      </c>
      <c r="E1407" t="s">
        <v>166</v>
      </c>
      <c r="F1407" t="s">
        <v>4277</v>
      </c>
      <c r="G1407" t="s">
        <v>657</v>
      </c>
      <c r="H1407" t="s">
        <v>46</v>
      </c>
      <c r="I1407" t="s">
        <v>129</v>
      </c>
      <c r="J1407" t="s">
        <v>130</v>
      </c>
      <c r="K1407" t="s">
        <v>131</v>
      </c>
      <c r="L1407" t="s">
        <v>4278</v>
      </c>
      <c r="M1407" t="s">
        <v>4279</v>
      </c>
      <c r="N1407">
        <v>1.1458333329999999</v>
      </c>
      <c r="O1407">
        <v>0</v>
      </c>
      <c r="P1407">
        <v>582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666.875</v>
      </c>
      <c r="W1407">
        <v>0</v>
      </c>
      <c r="X1407">
        <v>0</v>
      </c>
      <c r="Y1407">
        <v>0</v>
      </c>
      <c r="Z1407">
        <v>0</v>
      </c>
    </row>
    <row r="1408" spans="1:26" x14ac:dyDescent="0.25">
      <c r="A1408">
        <v>2001737</v>
      </c>
      <c r="B1408">
        <v>1</v>
      </c>
      <c r="C1408" t="s">
        <v>76</v>
      </c>
      <c r="D1408" t="s">
        <v>91</v>
      </c>
      <c r="E1408" t="s">
        <v>166</v>
      </c>
      <c r="F1408" t="s">
        <v>4280</v>
      </c>
      <c r="G1408" t="s">
        <v>128</v>
      </c>
      <c r="H1408" t="s">
        <v>46</v>
      </c>
      <c r="I1408" t="s">
        <v>129</v>
      </c>
      <c r="J1408" t="s">
        <v>130</v>
      </c>
      <c r="K1408" t="s">
        <v>131</v>
      </c>
      <c r="L1408" t="s">
        <v>4281</v>
      </c>
      <c r="M1408" t="s">
        <v>4282</v>
      </c>
      <c r="N1408">
        <v>0.26861111100000001</v>
      </c>
      <c r="O1408">
        <v>0</v>
      </c>
      <c r="P1408">
        <v>462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124.098333</v>
      </c>
      <c r="W1408">
        <v>0</v>
      </c>
      <c r="X1408">
        <v>0</v>
      </c>
      <c r="Y1408">
        <v>0</v>
      </c>
      <c r="Z1408">
        <v>0</v>
      </c>
    </row>
    <row r="1409" spans="1:26" x14ac:dyDescent="0.25">
      <c r="A1409">
        <v>2001748</v>
      </c>
      <c r="B1409">
        <v>1</v>
      </c>
      <c r="C1409" t="s">
        <v>76</v>
      </c>
      <c r="D1409" t="s">
        <v>78</v>
      </c>
      <c r="E1409" t="s">
        <v>126</v>
      </c>
      <c r="F1409" t="s">
        <v>4283</v>
      </c>
      <c r="G1409" t="s">
        <v>452</v>
      </c>
      <c r="H1409" t="s">
        <v>46</v>
      </c>
      <c r="I1409" t="s">
        <v>129</v>
      </c>
      <c r="J1409" t="s">
        <v>130</v>
      </c>
      <c r="K1409" t="s">
        <v>131</v>
      </c>
      <c r="L1409" t="s">
        <v>4284</v>
      </c>
      <c r="M1409" t="s">
        <v>4285</v>
      </c>
      <c r="N1409">
        <v>1.791111111</v>
      </c>
      <c r="O1409">
        <v>0</v>
      </c>
      <c r="P1409">
        <v>27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48.36</v>
      </c>
      <c r="W1409">
        <v>0</v>
      </c>
      <c r="X1409">
        <v>0</v>
      </c>
      <c r="Y1409">
        <v>0</v>
      </c>
      <c r="Z1409">
        <v>0</v>
      </c>
    </row>
    <row r="1410" spans="1:26" x14ac:dyDescent="0.25">
      <c r="A1410">
        <v>2001740</v>
      </c>
      <c r="B1410">
        <v>1</v>
      </c>
      <c r="C1410" t="s">
        <v>76</v>
      </c>
      <c r="D1410" t="s">
        <v>81</v>
      </c>
      <c r="E1410" t="s">
        <v>134</v>
      </c>
      <c r="F1410" t="s">
        <v>4286</v>
      </c>
      <c r="G1410" t="s">
        <v>136</v>
      </c>
      <c r="H1410" t="s">
        <v>46</v>
      </c>
      <c r="I1410" t="s">
        <v>129</v>
      </c>
      <c r="J1410" t="s">
        <v>130</v>
      </c>
      <c r="K1410" t="s">
        <v>131</v>
      </c>
      <c r="L1410" t="s">
        <v>4287</v>
      </c>
      <c r="M1410" t="s">
        <v>4288</v>
      </c>
      <c r="N1410">
        <v>1.355277777</v>
      </c>
      <c r="O1410">
        <v>0</v>
      </c>
      <c r="P1410">
        <v>3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4.0658329999999996</v>
      </c>
      <c r="W1410">
        <v>0</v>
      </c>
      <c r="X1410">
        <v>0</v>
      </c>
      <c r="Y1410">
        <v>0</v>
      </c>
      <c r="Z1410">
        <v>0</v>
      </c>
    </row>
    <row r="1411" spans="1:26" x14ac:dyDescent="0.25">
      <c r="A1411">
        <v>2001741</v>
      </c>
      <c r="B1411">
        <v>1</v>
      </c>
      <c r="C1411" t="s">
        <v>76</v>
      </c>
      <c r="D1411" t="s">
        <v>95</v>
      </c>
      <c r="E1411" t="s">
        <v>171</v>
      </c>
      <c r="F1411" t="s">
        <v>4289</v>
      </c>
      <c r="G1411" t="s">
        <v>152</v>
      </c>
      <c r="H1411" t="s">
        <v>47</v>
      </c>
      <c r="I1411" t="s">
        <v>257</v>
      </c>
      <c r="J1411" t="s">
        <v>130</v>
      </c>
      <c r="K1411" t="s">
        <v>154</v>
      </c>
      <c r="L1411" t="s">
        <v>4290</v>
      </c>
      <c r="M1411" t="s">
        <v>4291</v>
      </c>
      <c r="N1411">
        <v>3.6944444E-2</v>
      </c>
      <c r="O1411">
        <v>0</v>
      </c>
      <c r="P1411">
        <v>0</v>
      </c>
      <c r="Q1411">
        <v>14</v>
      </c>
      <c r="R1411">
        <v>3800</v>
      </c>
      <c r="S1411">
        <v>34</v>
      </c>
      <c r="T1411">
        <v>953</v>
      </c>
      <c r="U1411">
        <v>0</v>
      </c>
      <c r="V1411">
        <v>0</v>
      </c>
      <c r="W1411">
        <v>0.51722199999999996</v>
      </c>
      <c r="X1411">
        <v>140.38888700000001</v>
      </c>
      <c r="Y1411">
        <v>1.256111</v>
      </c>
      <c r="Z1411">
        <v>35.208055000000002</v>
      </c>
    </row>
    <row r="1412" spans="1:26" x14ac:dyDescent="0.25">
      <c r="A1412">
        <v>2001745</v>
      </c>
      <c r="B1412">
        <v>1</v>
      </c>
      <c r="C1412" t="s">
        <v>77</v>
      </c>
      <c r="D1412" t="s">
        <v>112</v>
      </c>
      <c r="E1412" t="s">
        <v>171</v>
      </c>
      <c r="F1412" t="s">
        <v>4292</v>
      </c>
      <c r="G1412" t="s">
        <v>163</v>
      </c>
      <c r="H1412" t="s">
        <v>47</v>
      </c>
      <c r="I1412" t="s">
        <v>129</v>
      </c>
      <c r="J1412" t="s">
        <v>130</v>
      </c>
      <c r="K1412" t="s">
        <v>131</v>
      </c>
      <c r="L1412" t="s">
        <v>4293</v>
      </c>
      <c r="M1412" t="s">
        <v>4294</v>
      </c>
      <c r="N1412">
        <v>0.37027777699999997</v>
      </c>
      <c r="O1412">
        <v>11</v>
      </c>
      <c r="P1412">
        <v>0</v>
      </c>
      <c r="Q1412">
        <v>595</v>
      </c>
      <c r="R1412">
        <v>12575</v>
      </c>
      <c r="S1412">
        <v>168</v>
      </c>
      <c r="T1412">
        <v>5307</v>
      </c>
      <c r="U1412">
        <v>4.0730560000000002</v>
      </c>
      <c r="V1412">
        <v>0</v>
      </c>
      <c r="W1412">
        <v>220.31527700000001</v>
      </c>
      <c r="X1412">
        <v>4656.2430459999996</v>
      </c>
      <c r="Y1412">
        <v>62.206667000000003</v>
      </c>
      <c r="Z1412">
        <v>1965.064163</v>
      </c>
    </row>
    <row r="1413" spans="1:26" x14ac:dyDescent="0.25">
      <c r="A1413">
        <v>2001750</v>
      </c>
      <c r="B1413">
        <v>1</v>
      </c>
      <c r="C1413" t="s">
        <v>76</v>
      </c>
      <c r="D1413" t="s">
        <v>90</v>
      </c>
      <c r="E1413" t="s">
        <v>166</v>
      </c>
      <c r="F1413" t="s">
        <v>4295</v>
      </c>
      <c r="G1413" t="s">
        <v>657</v>
      </c>
      <c r="H1413" t="s">
        <v>46</v>
      </c>
      <c r="I1413" t="s">
        <v>129</v>
      </c>
      <c r="J1413" t="s">
        <v>130</v>
      </c>
      <c r="K1413" t="s">
        <v>131</v>
      </c>
      <c r="L1413" t="s">
        <v>4296</v>
      </c>
      <c r="M1413" t="s">
        <v>4297</v>
      </c>
      <c r="N1413">
        <v>1.481944444</v>
      </c>
      <c r="O1413">
        <v>0</v>
      </c>
      <c r="P1413">
        <v>22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32.602778000000001</v>
      </c>
      <c r="W1413">
        <v>0</v>
      </c>
      <c r="X1413">
        <v>0</v>
      </c>
      <c r="Y1413">
        <v>0</v>
      </c>
      <c r="Z1413">
        <v>0</v>
      </c>
    </row>
    <row r="1414" spans="1:26" x14ac:dyDescent="0.25">
      <c r="A1414">
        <v>2001749</v>
      </c>
      <c r="B1414">
        <v>1</v>
      </c>
      <c r="C1414" t="s">
        <v>76</v>
      </c>
      <c r="D1414" t="s">
        <v>79</v>
      </c>
      <c r="E1414" t="s">
        <v>166</v>
      </c>
      <c r="F1414" t="s">
        <v>4298</v>
      </c>
      <c r="G1414" t="s">
        <v>179</v>
      </c>
      <c r="H1414" t="s">
        <v>46</v>
      </c>
      <c r="I1414" t="s">
        <v>129</v>
      </c>
      <c r="J1414" t="s">
        <v>130</v>
      </c>
      <c r="K1414" t="s">
        <v>154</v>
      </c>
      <c r="L1414" t="s">
        <v>4299</v>
      </c>
      <c r="M1414" t="s">
        <v>4300</v>
      </c>
      <c r="N1414">
        <v>4.3694222219999999</v>
      </c>
      <c r="O1414">
        <v>0</v>
      </c>
      <c r="P1414">
        <v>10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43.694222000000003</v>
      </c>
      <c r="W1414">
        <v>0</v>
      </c>
      <c r="X1414">
        <v>0</v>
      </c>
      <c r="Y1414">
        <v>0</v>
      </c>
      <c r="Z1414">
        <v>0</v>
      </c>
    </row>
    <row r="1415" spans="1:26" x14ac:dyDescent="0.25">
      <c r="A1415">
        <v>2001753</v>
      </c>
      <c r="B1415">
        <v>1</v>
      </c>
      <c r="C1415" t="s">
        <v>76</v>
      </c>
      <c r="D1415" t="s">
        <v>106</v>
      </c>
      <c r="E1415" t="s">
        <v>182</v>
      </c>
      <c r="F1415" t="s">
        <v>4301</v>
      </c>
      <c r="G1415" t="s">
        <v>128</v>
      </c>
      <c r="H1415" t="s">
        <v>46</v>
      </c>
      <c r="I1415" t="s">
        <v>129</v>
      </c>
      <c r="J1415" t="s">
        <v>130</v>
      </c>
      <c r="K1415" t="s">
        <v>131</v>
      </c>
      <c r="L1415" t="s">
        <v>4302</v>
      </c>
      <c r="M1415" t="s">
        <v>4303</v>
      </c>
      <c r="N1415">
        <v>0.41</v>
      </c>
      <c r="O1415">
        <v>0</v>
      </c>
      <c r="P1415">
        <v>153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62.73</v>
      </c>
      <c r="W1415">
        <v>0</v>
      </c>
      <c r="X1415">
        <v>0</v>
      </c>
      <c r="Y1415">
        <v>0</v>
      </c>
      <c r="Z1415">
        <v>0</v>
      </c>
    </row>
    <row r="1416" spans="1:26" x14ac:dyDescent="0.25">
      <c r="A1416">
        <v>2001754</v>
      </c>
      <c r="B1416">
        <v>1</v>
      </c>
      <c r="C1416" t="s">
        <v>77</v>
      </c>
      <c r="D1416" t="s">
        <v>109</v>
      </c>
      <c r="E1416" t="s">
        <v>186</v>
      </c>
      <c r="F1416" t="s">
        <v>4304</v>
      </c>
      <c r="G1416" t="s">
        <v>163</v>
      </c>
      <c r="H1416" t="s">
        <v>47</v>
      </c>
      <c r="I1416" t="s">
        <v>257</v>
      </c>
      <c r="J1416" t="s">
        <v>130</v>
      </c>
      <c r="K1416" t="s">
        <v>131</v>
      </c>
      <c r="L1416" t="s">
        <v>4305</v>
      </c>
      <c r="M1416" t="s">
        <v>4306</v>
      </c>
      <c r="N1416">
        <v>5.5555550000000002E-3</v>
      </c>
      <c r="O1416">
        <v>49</v>
      </c>
      <c r="P1416">
        <v>876</v>
      </c>
      <c r="Q1416">
        <v>0</v>
      </c>
      <c r="R1416">
        <v>0</v>
      </c>
      <c r="S1416">
        <v>3</v>
      </c>
      <c r="T1416">
        <v>51</v>
      </c>
      <c r="U1416">
        <v>0.27222200000000002</v>
      </c>
      <c r="V1416">
        <v>4.8666660000000004</v>
      </c>
      <c r="W1416">
        <v>0</v>
      </c>
      <c r="X1416">
        <v>0</v>
      </c>
      <c r="Y1416">
        <v>1.6667000000000001E-2</v>
      </c>
      <c r="Z1416">
        <v>0.283333</v>
      </c>
    </row>
    <row r="1417" spans="1:26" x14ac:dyDescent="0.25">
      <c r="A1417">
        <v>2001759</v>
      </c>
      <c r="B1417">
        <v>1</v>
      </c>
      <c r="C1417" t="s">
        <v>76</v>
      </c>
      <c r="D1417" t="s">
        <v>90</v>
      </c>
      <c r="E1417" t="s">
        <v>161</v>
      </c>
      <c r="F1417" t="s">
        <v>4307</v>
      </c>
      <c r="G1417" t="s">
        <v>1798</v>
      </c>
      <c r="H1417" t="s">
        <v>47</v>
      </c>
      <c r="I1417" t="s">
        <v>129</v>
      </c>
      <c r="J1417" t="s">
        <v>130</v>
      </c>
      <c r="K1417" t="s">
        <v>131</v>
      </c>
      <c r="L1417" t="s">
        <v>4308</v>
      </c>
      <c r="M1417" t="s">
        <v>4309</v>
      </c>
      <c r="N1417">
        <v>2.8683333329999998</v>
      </c>
      <c r="O1417">
        <v>0</v>
      </c>
      <c r="P1417">
        <v>0</v>
      </c>
      <c r="Q1417">
        <v>0</v>
      </c>
      <c r="R1417">
        <v>0</v>
      </c>
      <c r="S1417">
        <v>0</v>
      </c>
      <c r="T1417">
        <v>465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1333.7750000000001</v>
      </c>
    </row>
    <row r="1418" spans="1:26" x14ac:dyDescent="0.25">
      <c r="A1418">
        <v>2001765</v>
      </c>
      <c r="B1418">
        <v>1</v>
      </c>
      <c r="C1418" t="s">
        <v>77</v>
      </c>
      <c r="D1418" t="s">
        <v>118</v>
      </c>
      <c r="E1418" t="s">
        <v>166</v>
      </c>
      <c r="F1418" t="s">
        <v>4310</v>
      </c>
      <c r="G1418" t="s">
        <v>657</v>
      </c>
      <c r="H1418" t="s">
        <v>46</v>
      </c>
      <c r="I1418" t="s">
        <v>129</v>
      </c>
      <c r="J1418" t="s">
        <v>130</v>
      </c>
      <c r="K1418" t="s">
        <v>131</v>
      </c>
      <c r="L1418" t="s">
        <v>4311</v>
      </c>
      <c r="M1418" t="s">
        <v>4312</v>
      </c>
      <c r="N1418">
        <v>4.54</v>
      </c>
      <c r="O1418">
        <v>0</v>
      </c>
      <c r="P1418">
        <v>0</v>
      </c>
      <c r="Q1418">
        <v>0</v>
      </c>
      <c r="R1418">
        <v>0</v>
      </c>
      <c r="S1418">
        <v>0</v>
      </c>
      <c r="T1418">
        <v>74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335.96</v>
      </c>
    </row>
    <row r="1419" spans="1:26" x14ac:dyDescent="0.25">
      <c r="A1419">
        <v>2001760</v>
      </c>
      <c r="B1419">
        <v>1</v>
      </c>
      <c r="C1419" t="s">
        <v>76</v>
      </c>
      <c r="D1419" t="s">
        <v>90</v>
      </c>
      <c r="E1419" t="s">
        <v>161</v>
      </c>
      <c r="F1419" t="s">
        <v>4313</v>
      </c>
      <c r="G1419" t="s">
        <v>163</v>
      </c>
      <c r="H1419" t="s">
        <v>47</v>
      </c>
      <c r="I1419" t="s">
        <v>129</v>
      </c>
      <c r="J1419" t="s">
        <v>130</v>
      </c>
      <c r="K1419" t="s">
        <v>131</v>
      </c>
      <c r="L1419" t="s">
        <v>4314</v>
      </c>
      <c r="M1419" t="s">
        <v>4315</v>
      </c>
      <c r="N1419">
        <v>2.4222222219999998</v>
      </c>
      <c r="O1419">
        <v>4</v>
      </c>
      <c r="P1419">
        <v>295</v>
      </c>
      <c r="Q1419">
        <v>0</v>
      </c>
      <c r="R1419">
        <v>0</v>
      </c>
      <c r="S1419">
        <v>0</v>
      </c>
      <c r="T1419">
        <v>0</v>
      </c>
      <c r="U1419">
        <v>9.6888889999999996</v>
      </c>
      <c r="V1419">
        <v>714.55555500000003</v>
      </c>
      <c r="W1419">
        <v>0</v>
      </c>
      <c r="X1419">
        <v>0</v>
      </c>
      <c r="Y1419">
        <v>0</v>
      </c>
      <c r="Z1419">
        <v>0</v>
      </c>
    </row>
    <row r="1420" spans="1:26" x14ac:dyDescent="0.25">
      <c r="A1420">
        <v>2001762</v>
      </c>
      <c r="B1420">
        <v>1</v>
      </c>
      <c r="C1420" t="s">
        <v>76</v>
      </c>
      <c r="D1420" t="s">
        <v>90</v>
      </c>
      <c r="E1420" t="s">
        <v>171</v>
      </c>
      <c r="F1420" t="s">
        <v>4316</v>
      </c>
      <c r="G1420" t="s">
        <v>163</v>
      </c>
      <c r="H1420" t="s">
        <v>47</v>
      </c>
      <c r="I1420" t="s">
        <v>129</v>
      </c>
      <c r="J1420" t="s">
        <v>130</v>
      </c>
      <c r="K1420" t="s">
        <v>131</v>
      </c>
      <c r="L1420" t="s">
        <v>4317</v>
      </c>
      <c r="M1420" t="s">
        <v>4318</v>
      </c>
      <c r="N1420">
        <v>0.39750000000000002</v>
      </c>
      <c r="O1420">
        <v>13</v>
      </c>
      <c r="P1420">
        <v>898</v>
      </c>
      <c r="Q1420">
        <v>0</v>
      </c>
      <c r="R1420">
        <v>0</v>
      </c>
      <c r="S1420">
        <v>70</v>
      </c>
      <c r="T1420">
        <v>456</v>
      </c>
      <c r="U1420">
        <v>5.1675000000000004</v>
      </c>
      <c r="V1420">
        <v>356.95499999999998</v>
      </c>
      <c r="W1420">
        <v>0</v>
      </c>
      <c r="X1420">
        <v>0</v>
      </c>
      <c r="Y1420">
        <v>27.824999999999999</v>
      </c>
      <c r="Z1420">
        <v>181.26</v>
      </c>
    </row>
    <row r="1421" spans="1:26" x14ac:dyDescent="0.25">
      <c r="A1421">
        <v>2001761</v>
      </c>
      <c r="B1421">
        <v>1</v>
      </c>
      <c r="C1421" t="s">
        <v>76</v>
      </c>
      <c r="D1421" t="s">
        <v>103</v>
      </c>
      <c r="E1421" t="s">
        <v>161</v>
      </c>
      <c r="F1421" t="s">
        <v>4319</v>
      </c>
      <c r="G1421" t="s">
        <v>163</v>
      </c>
      <c r="H1421" t="s">
        <v>47</v>
      </c>
      <c r="I1421" t="s">
        <v>129</v>
      </c>
      <c r="J1421" t="s">
        <v>130</v>
      </c>
      <c r="K1421" t="s">
        <v>131</v>
      </c>
      <c r="L1421" t="s">
        <v>4320</v>
      </c>
      <c r="M1421" t="s">
        <v>4321</v>
      </c>
      <c r="N1421">
        <v>0.37111111099999999</v>
      </c>
      <c r="O1421">
        <v>0</v>
      </c>
      <c r="P1421">
        <v>0</v>
      </c>
      <c r="Q1421">
        <v>6</v>
      </c>
      <c r="R1421">
        <v>5662</v>
      </c>
      <c r="S1421">
        <v>0</v>
      </c>
      <c r="T1421">
        <v>0</v>
      </c>
      <c r="U1421">
        <v>0</v>
      </c>
      <c r="V1421">
        <v>0</v>
      </c>
      <c r="W1421">
        <v>2.226667</v>
      </c>
      <c r="X1421">
        <v>2101.2311100000002</v>
      </c>
      <c r="Y1421">
        <v>0</v>
      </c>
      <c r="Z1421">
        <v>0</v>
      </c>
    </row>
    <row r="1422" spans="1:26" x14ac:dyDescent="0.25">
      <c r="A1422">
        <v>2001763</v>
      </c>
      <c r="B1422">
        <v>1</v>
      </c>
      <c r="C1422" t="s">
        <v>76</v>
      </c>
      <c r="D1422" t="s">
        <v>103</v>
      </c>
      <c r="E1422" t="s">
        <v>171</v>
      </c>
      <c r="F1422" t="s">
        <v>4322</v>
      </c>
      <c r="G1422" t="s">
        <v>152</v>
      </c>
      <c r="H1422" t="s">
        <v>47</v>
      </c>
      <c r="I1422" t="s">
        <v>129</v>
      </c>
      <c r="J1422" t="s">
        <v>130</v>
      </c>
      <c r="K1422" t="s">
        <v>131</v>
      </c>
      <c r="L1422" t="s">
        <v>4323</v>
      </c>
      <c r="M1422" t="s">
        <v>4324</v>
      </c>
      <c r="N1422">
        <v>0.37055555499999998</v>
      </c>
      <c r="O1422">
        <v>0</v>
      </c>
      <c r="P1422">
        <v>0</v>
      </c>
      <c r="Q1422">
        <v>10</v>
      </c>
      <c r="R1422">
        <v>9251</v>
      </c>
      <c r="S1422">
        <v>0</v>
      </c>
      <c r="T1422">
        <v>0</v>
      </c>
      <c r="U1422">
        <v>0</v>
      </c>
      <c r="V1422">
        <v>0</v>
      </c>
      <c r="W1422">
        <v>3.7055560000000001</v>
      </c>
      <c r="X1422">
        <v>3428.0094389999999</v>
      </c>
      <c r="Y1422">
        <v>0</v>
      </c>
      <c r="Z1422">
        <v>0</v>
      </c>
    </row>
    <row r="1423" spans="1:26" x14ac:dyDescent="0.25">
      <c r="A1423">
        <v>2001766</v>
      </c>
      <c r="B1423">
        <v>1</v>
      </c>
      <c r="C1423" t="s">
        <v>77</v>
      </c>
      <c r="D1423" t="s">
        <v>109</v>
      </c>
      <c r="E1423" t="s">
        <v>186</v>
      </c>
      <c r="F1423" t="s">
        <v>4325</v>
      </c>
      <c r="G1423" t="s">
        <v>163</v>
      </c>
      <c r="H1423" t="s">
        <v>47</v>
      </c>
      <c r="I1423" t="s">
        <v>257</v>
      </c>
      <c r="J1423" t="s">
        <v>130</v>
      </c>
      <c r="K1423" t="s">
        <v>131</v>
      </c>
      <c r="L1423" t="s">
        <v>4326</v>
      </c>
      <c r="M1423" t="s">
        <v>4327</v>
      </c>
      <c r="N1423">
        <v>1.0277777E-2</v>
      </c>
      <c r="O1423">
        <v>2</v>
      </c>
      <c r="P1423">
        <v>548</v>
      </c>
      <c r="Q1423">
        <v>0</v>
      </c>
      <c r="R1423">
        <v>0</v>
      </c>
      <c r="S1423">
        <v>0</v>
      </c>
      <c r="T1423">
        <v>0</v>
      </c>
      <c r="U1423">
        <v>2.0556000000000001E-2</v>
      </c>
      <c r="V1423">
        <v>5.6322219999999996</v>
      </c>
      <c r="W1423">
        <v>0</v>
      </c>
      <c r="X1423">
        <v>0</v>
      </c>
      <c r="Y1423">
        <v>0</v>
      </c>
      <c r="Z1423">
        <v>0</v>
      </c>
    </row>
    <row r="1424" spans="1:26" x14ac:dyDescent="0.25">
      <c r="A1424">
        <v>2001774</v>
      </c>
      <c r="B1424">
        <v>1</v>
      </c>
      <c r="C1424" t="s">
        <v>76</v>
      </c>
      <c r="D1424" t="s">
        <v>92</v>
      </c>
      <c r="E1424" t="s">
        <v>171</v>
      </c>
      <c r="F1424" t="s">
        <v>4328</v>
      </c>
      <c r="G1424" t="s">
        <v>152</v>
      </c>
      <c r="H1424" t="s">
        <v>47</v>
      </c>
      <c r="I1424" t="s">
        <v>129</v>
      </c>
      <c r="J1424" t="s">
        <v>130</v>
      </c>
      <c r="K1424" t="s">
        <v>154</v>
      </c>
      <c r="L1424" t="s">
        <v>4329</v>
      </c>
      <c r="M1424" t="s">
        <v>4330</v>
      </c>
      <c r="N1424">
        <v>0.35861111099999998</v>
      </c>
      <c r="O1424">
        <v>0</v>
      </c>
      <c r="P1424">
        <v>0</v>
      </c>
      <c r="Q1424">
        <v>30</v>
      </c>
      <c r="R1424">
        <v>1077</v>
      </c>
      <c r="S1424">
        <v>0</v>
      </c>
      <c r="T1424">
        <v>0</v>
      </c>
      <c r="U1424">
        <v>0</v>
      </c>
      <c r="V1424">
        <v>0</v>
      </c>
      <c r="W1424">
        <v>10.758333</v>
      </c>
      <c r="X1424">
        <v>386.22416700000002</v>
      </c>
      <c r="Y1424">
        <v>0</v>
      </c>
      <c r="Z1424">
        <v>0</v>
      </c>
    </row>
    <row r="1425" spans="1:26" x14ac:dyDescent="0.25">
      <c r="A1425">
        <v>2001772</v>
      </c>
      <c r="B1425">
        <v>1</v>
      </c>
      <c r="C1425" t="s">
        <v>77</v>
      </c>
      <c r="D1425" t="s">
        <v>121</v>
      </c>
      <c r="E1425" t="s">
        <v>171</v>
      </c>
      <c r="F1425" t="s">
        <v>4331</v>
      </c>
      <c r="G1425" t="s">
        <v>163</v>
      </c>
      <c r="H1425" t="s">
        <v>47</v>
      </c>
      <c r="I1425" t="s">
        <v>129</v>
      </c>
      <c r="J1425" t="s">
        <v>130</v>
      </c>
      <c r="K1425" t="s">
        <v>131</v>
      </c>
      <c r="L1425" t="s">
        <v>4332</v>
      </c>
      <c r="M1425" t="s">
        <v>4333</v>
      </c>
      <c r="N1425">
        <v>3.7769444440000002</v>
      </c>
      <c r="O1425">
        <v>0</v>
      </c>
      <c r="P1425">
        <v>0</v>
      </c>
      <c r="Q1425">
        <v>33</v>
      </c>
      <c r="R1425">
        <v>213</v>
      </c>
      <c r="S1425">
        <v>3</v>
      </c>
      <c r="T1425">
        <v>0</v>
      </c>
      <c r="U1425">
        <v>0</v>
      </c>
      <c r="V1425">
        <v>0</v>
      </c>
      <c r="W1425">
        <v>124.639167</v>
      </c>
      <c r="X1425">
        <v>804.48916699999995</v>
      </c>
      <c r="Y1425">
        <v>11.330833</v>
      </c>
      <c r="Z1425">
        <v>0</v>
      </c>
    </row>
    <row r="1426" spans="1:26" x14ac:dyDescent="0.25">
      <c r="A1426">
        <v>2001775</v>
      </c>
      <c r="B1426">
        <v>1</v>
      </c>
      <c r="C1426" t="s">
        <v>77</v>
      </c>
      <c r="D1426" t="s">
        <v>114</v>
      </c>
      <c r="E1426" t="s">
        <v>171</v>
      </c>
      <c r="F1426" t="s">
        <v>4334</v>
      </c>
      <c r="G1426" t="s">
        <v>163</v>
      </c>
      <c r="H1426" t="s">
        <v>47</v>
      </c>
      <c r="I1426" t="s">
        <v>129</v>
      </c>
      <c r="J1426" t="s">
        <v>130</v>
      </c>
      <c r="K1426" t="s">
        <v>131</v>
      </c>
      <c r="L1426" t="s">
        <v>4335</v>
      </c>
      <c r="M1426" t="s">
        <v>4336</v>
      </c>
      <c r="N1426">
        <v>0.573333333</v>
      </c>
      <c r="O1426">
        <v>33</v>
      </c>
      <c r="P1426">
        <v>1163</v>
      </c>
      <c r="Q1426">
        <v>0</v>
      </c>
      <c r="R1426">
        <v>0</v>
      </c>
      <c r="S1426">
        <v>43</v>
      </c>
      <c r="T1426">
        <v>664</v>
      </c>
      <c r="U1426">
        <v>18.920000000000002</v>
      </c>
      <c r="V1426">
        <v>666.78666599999997</v>
      </c>
      <c r="W1426">
        <v>0</v>
      </c>
      <c r="X1426">
        <v>0</v>
      </c>
      <c r="Y1426">
        <v>24.653333</v>
      </c>
      <c r="Z1426">
        <v>380.693333</v>
      </c>
    </row>
    <row r="1427" spans="1:26" x14ac:dyDescent="0.25">
      <c r="A1427">
        <v>2001778</v>
      </c>
      <c r="B1427">
        <v>1</v>
      </c>
      <c r="C1427" t="s">
        <v>77</v>
      </c>
      <c r="D1427" t="s">
        <v>114</v>
      </c>
      <c r="E1427" t="s">
        <v>171</v>
      </c>
      <c r="F1427" t="s">
        <v>4337</v>
      </c>
      <c r="G1427" t="s">
        <v>163</v>
      </c>
      <c r="H1427" t="s">
        <v>47</v>
      </c>
      <c r="I1427" t="s">
        <v>129</v>
      </c>
      <c r="J1427" t="s">
        <v>130</v>
      </c>
      <c r="K1427" t="s">
        <v>131</v>
      </c>
      <c r="L1427" t="s">
        <v>4338</v>
      </c>
      <c r="M1427" t="s">
        <v>4339</v>
      </c>
      <c r="N1427">
        <v>0.70166666600000005</v>
      </c>
      <c r="O1427">
        <v>80</v>
      </c>
      <c r="P1427">
        <v>404</v>
      </c>
      <c r="Q1427">
        <v>0</v>
      </c>
      <c r="R1427">
        <v>0</v>
      </c>
      <c r="S1427">
        <v>0</v>
      </c>
      <c r="T1427">
        <v>0</v>
      </c>
      <c r="U1427">
        <v>56.133333</v>
      </c>
      <c r="V1427">
        <v>283.47333300000003</v>
      </c>
      <c r="W1427">
        <v>0</v>
      </c>
      <c r="X1427">
        <v>0</v>
      </c>
      <c r="Y1427">
        <v>0</v>
      </c>
      <c r="Z1427">
        <v>0</v>
      </c>
    </row>
    <row r="1428" spans="1:26" x14ac:dyDescent="0.25">
      <c r="A1428">
        <v>2001777</v>
      </c>
      <c r="B1428">
        <v>1</v>
      </c>
      <c r="C1428" t="s">
        <v>77</v>
      </c>
      <c r="D1428" t="s">
        <v>108</v>
      </c>
      <c r="E1428" t="s">
        <v>161</v>
      </c>
      <c r="F1428" t="s">
        <v>4340</v>
      </c>
      <c r="G1428" t="s">
        <v>163</v>
      </c>
      <c r="H1428" t="s">
        <v>47</v>
      </c>
      <c r="I1428" t="s">
        <v>257</v>
      </c>
      <c r="J1428" t="s">
        <v>130</v>
      </c>
      <c r="K1428" t="s">
        <v>131</v>
      </c>
      <c r="L1428" t="s">
        <v>4341</v>
      </c>
      <c r="M1428" t="s">
        <v>4342</v>
      </c>
      <c r="N1428">
        <v>8.3333330000000001E-3</v>
      </c>
      <c r="O1428">
        <v>3</v>
      </c>
      <c r="P1428">
        <v>179</v>
      </c>
      <c r="Q1428">
        <v>0</v>
      </c>
      <c r="R1428">
        <v>37</v>
      </c>
      <c r="S1428">
        <v>5</v>
      </c>
      <c r="T1428">
        <v>436</v>
      </c>
      <c r="U1428">
        <v>2.5000000000000001E-2</v>
      </c>
      <c r="V1428">
        <v>1.4916670000000001</v>
      </c>
      <c r="W1428">
        <v>0</v>
      </c>
      <c r="X1428">
        <v>0.30833300000000002</v>
      </c>
      <c r="Y1428">
        <v>4.1667000000000003E-2</v>
      </c>
      <c r="Z1428">
        <v>3.6333329999999999</v>
      </c>
    </row>
    <row r="1429" spans="1:26" x14ac:dyDescent="0.25">
      <c r="A1429">
        <v>2001779</v>
      </c>
      <c r="B1429">
        <v>1</v>
      </c>
      <c r="C1429" t="s">
        <v>76</v>
      </c>
      <c r="D1429" t="s">
        <v>91</v>
      </c>
      <c r="E1429" t="s">
        <v>171</v>
      </c>
      <c r="F1429" t="s">
        <v>4343</v>
      </c>
      <c r="G1429" t="s">
        <v>163</v>
      </c>
      <c r="H1429" t="s">
        <v>47</v>
      </c>
      <c r="I1429" t="s">
        <v>129</v>
      </c>
      <c r="J1429" t="s">
        <v>130</v>
      </c>
      <c r="K1429" t="s">
        <v>131</v>
      </c>
      <c r="L1429" t="s">
        <v>4344</v>
      </c>
      <c r="M1429" t="s">
        <v>4345</v>
      </c>
      <c r="N1429">
        <v>0.78555555499999996</v>
      </c>
      <c r="O1429">
        <v>56</v>
      </c>
      <c r="P1429">
        <v>684</v>
      </c>
      <c r="Q1429">
        <v>0</v>
      </c>
      <c r="R1429">
        <v>0</v>
      </c>
      <c r="S1429">
        <v>0</v>
      </c>
      <c r="T1429">
        <v>0</v>
      </c>
      <c r="U1429">
        <v>43.991110999999997</v>
      </c>
      <c r="V1429">
        <v>537.32000000000005</v>
      </c>
      <c r="W1429">
        <v>0</v>
      </c>
      <c r="X1429">
        <v>0</v>
      </c>
      <c r="Y1429">
        <v>0</v>
      </c>
      <c r="Z1429">
        <v>0</v>
      </c>
    </row>
    <row r="1430" spans="1:26" x14ac:dyDescent="0.25">
      <c r="A1430">
        <v>2001787</v>
      </c>
      <c r="B1430">
        <v>1</v>
      </c>
      <c r="C1430" t="s">
        <v>76</v>
      </c>
      <c r="D1430" t="s">
        <v>94</v>
      </c>
      <c r="E1430" t="s">
        <v>134</v>
      </c>
      <c r="F1430" t="s">
        <v>4346</v>
      </c>
      <c r="G1430" t="s">
        <v>136</v>
      </c>
      <c r="H1430" t="s">
        <v>46</v>
      </c>
      <c r="I1430" t="s">
        <v>129</v>
      </c>
      <c r="J1430" t="s">
        <v>130</v>
      </c>
      <c r="K1430" t="s">
        <v>131</v>
      </c>
      <c r="L1430" t="s">
        <v>4347</v>
      </c>
      <c r="M1430" t="s">
        <v>4348</v>
      </c>
      <c r="N1430">
        <v>1.919444444</v>
      </c>
      <c r="O1430">
        <v>0</v>
      </c>
      <c r="P1430">
        <v>1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1.9194439999999999</v>
      </c>
      <c r="W1430">
        <v>0</v>
      </c>
      <c r="X1430">
        <v>0</v>
      </c>
      <c r="Y1430">
        <v>0</v>
      </c>
      <c r="Z1430">
        <v>0</v>
      </c>
    </row>
    <row r="1431" spans="1:26" x14ac:dyDescent="0.25">
      <c r="A1431">
        <v>2001781</v>
      </c>
      <c r="B1431">
        <v>1</v>
      </c>
      <c r="C1431" t="s">
        <v>77</v>
      </c>
      <c r="D1431" t="s">
        <v>114</v>
      </c>
      <c r="E1431" t="s">
        <v>166</v>
      </c>
      <c r="F1431" t="s">
        <v>4349</v>
      </c>
      <c r="G1431" t="s">
        <v>657</v>
      </c>
      <c r="H1431" t="s">
        <v>46</v>
      </c>
      <c r="I1431" t="s">
        <v>129</v>
      </c>
      <c r="J1431" t="s">
        <v>130</v>
      </c>
      <c r="K1431" t="s">
        <v>131</v>
      </c>
      <c r="L1431" t="s">
        <v>4350</v>
      </c>
      <c r="M1431" t="s">
        <v>4351</v>
      </c>
      <c r="N1431">
        <v>0.78833333299999997</v>
      </c>
      <c r="O1431">
        <v>0</v>
      </c>
      <c r="P1431">
        <v>48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37.840000000000003</v>
      </c>
      <c r="W1431">
        <v>0</v>
      </c>
      <c r="X1431">
        <v>0</v>
      </c>
      <c r="Y1431">
        <v>0</v>
      </c>
      <c r="Z1431">
        <v>0</v>
      </c>
    </row>
    <row r="1432" spans="1:26" x14ac:dyDescent="0.25">
      <c r="A1432">
        <v>2001782</v>
      </c>
      <c r="B1432">
        <v>1</v>
      </c>
      <c r="C1432" t="s">
        <v>77</v>
      </c>
      <c r="D1432" t="s">
        <v>109</v>
      </c>
      <c r="E1432" t="s">
        <v>186</v>
      </c>
      <c r="F1432" t="s">
        <v>4352</v>
      </c>
      <c r="G1432" t="s">
        <v>163</v>
      </c>
      <c r="H1432" t="s">
        <v>47</v>
      </c>
      <c r="I1432" t="s">
        <v>257</v>
      </c>
      <c r="J1432" t="s">
        <v>130</v>
      </c>
      <c r="K1432" t="s">
        <v>131</v>
      </c>
      <c r="L1432" t="s">
        <v>4353</v>
      </c>
      <c r="M1432" t="s">
        <v>4354</v>
      </c>
      <c r="N1432">
        <v>9.1666660000000004E-3</v>
      </c>
      <c r="O1432">
        <v>9</v>
      </c>
      <c r="P1432">
        <v>1009</v>
      </c>
      <c r="Q1432">
        <v>0</v>
      </c>
      <c r="R1432">
        <v>0</v>
      </c>
      <c r="S1432">
        <v>0</v>
      </c>
      <c r="T1432">
        <v>0</v>
      </c>
      <c r="U1432">
        <v>8.2500000000000004E-2</v>
      </c>
      <c r="V1432">
        <v>9.2491660000000007</v>
      </c>
      <c r="W1432">
        <v>0</v>
      </c>
      <c r="X1432">
        <v>0</v>
      </c>
      <c r="Y1432">
        <v>0</v>
      </c>
      <c r="Z1432">
        <v>0</v>
      </c>
    </row>
    <row r="1433" spans="1:26" x14ac:dyDescent="0.25">
      <c r="A1433">
        <v>2001783</v>
      </c>
      <c r="B1433">
        <v>1</v>
      </c>
      <c r="C1433" t="s">
        <v>76</v>
      </c>
      <c r="D1433" t="s">
        <v>95</v>
      </c>
      <c r="E1433" t="s">
        <v>182</v>
      </c>
      <c r="F1433" t="s">
        <v>4355</v>
      </c>
      <c r="G1433" t="s">
        <v>294</v>
      </c>
      <c r="H1433" t="s">
        <v>46</v>
      </c>
      <c r="I1433" t="s">
        <v>129</v>
      </c>
      <c r="J1433" t="s">
        <v>130</v>
      </c>
      <c r="K1433" t="s">
        <v>131</v>
      </c>
      <c r="L1433" t="s">
        <v>4356</v>
      </c>
      <c r="M1433" t="s">
        <v>4357</v>
      </c>
      <c r="N1433">
        <v>4.0313888880000004</v>
      </c>
      <c r="O1433">
        <v>0</v>
      </c>
      <c r="P1433">
        <v>0</v>
      </c>
      <c r="Q1433">
        <v>0</v>
      </c>
      <c r="R1433">
        <v>17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68.533610999999993</v>
      </c>
      <c r="Y1433">
        <v>0</v>
      </c>
      <c r="Z1433">
        <v>0</v>
      </c>
    </row>
    <row r="1434" spans="1:26" x14ac:dyDescent="0.25">
      <c r="A1434">
        <v>2001784</v>
      </c>
      <c r="B1434">
        <v>1</v>
      </c>
      <c r="C1434" t="s">
        <v>77</v>
      </c>
      <c r="D1434" t="s">
        <v>124</v>
      </c>
      <c r="E1434" t="s">
        <v>186</v>
      </c>
      <c r="F1434" t="s">
        <v>4358</v>
      </c>
      <c r="G1434" t="s">
        <v>163</v>
      </c>
      <c r="H1434" t="s">
        <v>47</v>
      </c>
      <c r="I1434" t="s">
        <v>129</v>
      </c>
      <c r="J1434" t="s">
        <v>130</v>
      </c>
      <c r="K1434" t="s">
        <v>131</v>
      </c>
      <c r="L1434" t="s">
        <v>4359</v>
      </c>
      <c r="M1434" t="s">
        <v>4360</v>
      </c>
      <c r="N1434">
        <v>0.41055555500000002</v>
      </c>
      <c r="O1434">
        <v>11</v>
      </c>
      <c r="P1434">
        <v>0</v>
      </c>
      <c r="Q1434">
        <v>0</v>
      </c>
      <c r="R1434">
        <v>0</v>
      </c>
      <c r="S1434">
        <v>0</v>
      </c>
      <c r="T1434">
        <v>0</v>
      </c>
      <c r="U1434">
        <v>4.5161110000000004</v>
      </c>
      <c r="V1434">
        <v>0</v>
      </c>
      <c r="W1434">
        <v>0</v>
      </c>
      <c r="X1434">
        <v>0</v>
      </c>
      <c r="Y1434">
        <v>0</v>
      </c>
      <c r="Z1434">
        <v>0</v>
      </c>
    </row>
    <row r="1435" spans="1:26" x14ac:dyDescent="0.25">
      <c r="A1435">
        <v>2001785</v>
      </c>
      <c r="B1435">
        <v>1</v>
      </c>
      <c r="C1435" t="s">
        <v>77</v>
      </c>
      <c r="D1435" t="s">
        <v>123</v>
      </c>
      <c r="E1435" t="s">
        <v>150</v>
      </c>
      <c r="F1435" t="s">
        <v>4361</v>
      </c>
      <c r="G1435" t="s">
        <v>163</v>
      </c>
      <c r="H1435" t="s">
        <v>153</v>
      </c>
      <c r="I1435" t="s">
        <v>129</v>
      </c>
      <c r="J1435" t="s">
        <v>130</v>
      </c>
      <c r="K1435" t="s">
        <v>131</v>
      </c>
      <c r="L1435" t="s">
        <v>4362</v>
      </c>
      <c r="M1435" t="s">
        <v>4363</v>
      </c>
      <c r="N1435">
        <v>0.70833333300000001</v>
      </c>
      <c r="O1435">
        <v>3</v>
      </c>
      <c r="P1435">
        <v>9138</v>
      </c>
      <c r="Q1435">
        <v>0</v>
      </c>
      <c r="R1435">
        <v>0</v>
      </c>
      <c r="S1435">
        <v>0</v>
      </c>
      <c r="T1435">
        <v>0</v>
      </c>
      <c r="U1435">
        <v>2.125</v>
      </c>
      <c r="V1435">
        <v>6472.7499969999999</v>
      </c>
      <c r="W1435">
        <v>0</v>
      </c>
      <c r="X1435">
        <v>0</v>
      </c>
      <c r="Y1435">
        <v>0</v>
      </c>
      <c r="Z1435">
        <v>0</v>
      </c>
    </row>
    <row r="1436" spans="1:26" x14ac:dyDescent="0.25">
      <c r="A1436">
        <v>2001789</v>
      </c>
      <c r="B1436">
        <v>1</v>
      </c>
      <c r="C1436" t="s">
        <v>76</v>
      </c>
      <c r="D1436" t="s">
        <v>81</v>
      </c>
      <c r="E1436" t="s">
        <v>126</v>
      </c>
      <c r="F1436" t="s">
        <v>4364</v>
      </c>
      <c r="G1436" t="s">
        <v>427</v>
      </c>
      <c r="H1436" t="s">
        <v>46</v>
      </c>
      <c r="I1436" t="s">
        <v>129</v>
      </c>
      <c r="J1436" t="s">
        <v>15</v>
      </c>
      <c r="K1436" t="s">
        <v>131</v>
      </c>
      <c r="L1436" t="s">
        <v>4365</v>
      </c>
      <c r="M1436" t="s">
        <v>4366</v>
      </c>
      <c r="N1436">
        <v>5.125277777</v>
      </c>
      <c r="O1436">
        <v>0</v>
      </c>
      <c r="P1436">
        <v>90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461.27499999999998</v>
      </c>
      <c r="W1436">
        <v>0</v>
      </c>
      <c r="X1436">
        <v>0</v>
      </c>
      <c r="Y1436">
        <v>0</v>
      </c>
      <c r="Z1436">
        <v>0</v>
      </c>
    </row>
    <row r="1437" spans="1:26" x14ac:dyDescent="0.25">
      <c r="A1437">
        <v>2001790</v>
      </c>
      <c r="B1437">
        <v>1</v>
      </c>
      <c r="C1437" t="s">
        <v>77</v>
      </c>
      <c r="D1437" t="s">
        <v>114</v>
      </c>
      <c r="E1437" t="s">
        <v>134</v>
      </c>
      <c r="F1437" t="s">
        <v>4367</v>
      </c>
      <c r="G1437" t="s">
        <v>136</v>
      </c>
      <c r="H1437" t="s">
        <v>46</v>
      </c>
      <c r="I1437" t="s">
        <v>129</v>
      </c>
      <c r="J1437" t="s">
        <v>130</v>
      </c>
      <c r="K1437" t="s">
        <v>131</v>
      </c>
      <c r="L1437" t="s">
        <v>4368</v>
      </c>
      <c r="M1437" t="s">
        <v>4369</v>
      </c>
      <c r="N1437">
        <v>0.75472222200000005</v>
      </c>
      <c r="O1437">
        <v>0</v>
      </c>
      <c r="P1437">
        <v>1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0.754722</v>
      </c>
      <c r="W1437">
        <v>0</v>
      </c>
      <c r="X1437">
        <v>0</v>
      </c>
      <c r="Y1437">
        <v>0</v>
      </c>
      <c r="Z1437">
        <v>0</v>
      </c>
    </row>
    <row r="1438" spans="1:26" x14ac:dyDescent="0.25">
      <c r="A1438">
        <v>2001819</v>
      </c>
      <c r="B1438">
        <v>1</v>
      </c>
      <c r="C1438" t="s">
        <v>76</v>
      </c>
      <c r="D1438" t="s">
        <v>90</v>
      </c>
      <c r="E1438" t="s">
        <v>182</v>
      </c>
      <c r="F1438" t="s">
        <v>4184</v>
      </c>
      <c r="G1438" t="s">
        <v>144</v>
      </c>
      <c r="H1438" t="s">
        <v>46</v>
      </c>
      <c r="I1438" t="s">
        <v>129</v>
      </c>
      <c r="J1438" t="s">
        <v>130</v>
      </c>
      <c r="K1438" t="s">
        <v>131</v>
      </c>
      <c r="L1438" t="s">
        <v>4370</v>
      </c>
      <c r="M1438" t="s">
        <v>4371</v>
      </c>
      <c r="N1438">
        <v>2.554166666</v>
      </c>
      <c r="O1438">
        <v>0</v>
      </c>
      <c r="P1438">
        <v>82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209.441667</v>
      </c>
      <c r="W1438">
        <v>0</v>
      </c>
      <c r="X1438">
        <v>0</v>
      </c>
      <c r="Y1438">
        <v>0</v>
      </c>
      <c r="Z1438">
        <v>0</v>
      </c>
    </row>
    <row r="1439" spans="1:26" x14ac:dyDescent="0.25">
      <c r="A1439">
        <v>2001792</v>
      </c>
      <c r="B1439">
        <v>1</v>
      </c>
      <c r="C1439" t="s">
        <v>76</v>
      </c>
      <c r="D1439" t="s">
        <v>97</v>
      </c>
      <c r="E1439" t="s">
        <v>161</v>
      </c>
      <c r="F1439" t="s">
        <v>4372</v>
      </c>
      <c r="G1439" t="s">
        <v>341</v>
      </c>
      <c r="H1439" t="s">
        <v>47</v>
      </c>
      <c r="I1439" t="s">
        <v>129</v>
      </c>
      <c r="J1439" t="s">
        <v>130</v>
      </c>
      <c r="K1439" t="s">
        <v>131</v>
      </c>
      <c r="L1439" t="s">
        <v>4373</v>
      </c>
      <c r="M1439" t="s">
        <v>4374</v>
      </c>
      <c r="N1439">
        <v>4.1500000000000004</v>
      </c>
      <c r="O1439">
        <v>0</v>
      </c>
      <c r="P1439">
        <v>64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265.60000000000002</v>
      </c>
      <c r="W1439">
        <v>0</v>
      </c>
      <c r="X1439">
        <v>0</v>
      </c>
      <c r="Y1439">
        <v>0</v>
      </c>
      <c r="Z1439">
        <v>0</v>
      </c>
    </row>
    <row r="1440" spans="1:26" x14ac:dyDescent="0.25">
      <c r="A1440">
        <v>2001813</v>
      </c>
      <c r="B1440">
        <v>1</v>
      </c>
      <c r="C1440" t="s">
        <v>77</v>
      </c>
      <c r="D1440" t="s">
        <v>110</v>
      </c>
      <c r="E1440" t="s">
        <v>161</v>
      </c>
      <c r="F1440" t="s">
        <v>4375</v>
      </c>
      <c r="G1440" t="s">
        <v>341</v>
      </c>
      <c r="H1440" t="s">
        <v>47</v>
      </c>
      <c r="I1440" t="s">
        <v>129</v>
      </c>
      <c r="J1440" t="s">
        <v>130</v>
      </c>
      <c r="K1440" t="s">
        <v>131</v>
      </c>
      <c r="L1440" t="s">
        <v>4376</v>
      </c>
      <c r="M1440" t="s">
        <v>4377</v>
      </c>
      <c r="N1440">
        <v>2.1872222219999999</v>
      </c>
      <c r="O1440">
        <v>0</v>
      </c>
      <c r="P1440">
        <v>0</v>
      </c>
      <c r="Q1440">
        <v>0</v>
      </c>
      <c r="R1440">
        <v>0</v>
      </c>
      <c r="S1440">
        <v>0</v>
      </c>
      <c r="T1440">
        <v>68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148.731111</v>
      </c>
    </row>
    <row r="1441" spans="1:26" x14ac:dyDescent="0.25">
      <c r="A1441">
        <v>2001794</v>
      </c>
      <c r="B1441">
        <v>1</v>
      </c>
      <c r="C1441" t="s">
        <v>77</v>
      </c>
      <c r="D1441" t="s">
        <v>109</v>
      </c>
      <c r="E1441" t="s">
        <v>171</v>
      </c>
      <c r="F1441" t="s">
        <v>4378</v>
      </c>
      <c r="G1441" t="s">
        <v>163</v>
      </c>
      <c r="H1441" t="s">
        <v>47</v>
      </c>
      <c r="I1441" t="s">
        <v>129</v>
      </c>
      <c r="J1441" t="s">
        <v>130</v>
      </c>
      <c r="K1441" t="s">
        <v>131</v>
      </c>
      <c r="L1441" t="s">
        <v>4379</v>
      </c>
      <c r="M1441" t="s">
        <v>4380</v>
      </c>
      <c r="N1441">
        <v>0.14027777699999999</v>
      </c>
      <c r="O1441">
        <v>113</v>
      </c>
      <c r="P1441">
        <v>2080</v>
      </c>
      <c r="Q1441">
        <v>0</v>
      </c>
      <c r="R1441">
        <v>0</v>
      </c>
      <c r="S1441">
        <v>0</v>
      </c>
      <c r="T1441">
        <v>0</v>
      </c>
      <c r="U1441">
        <v>15.851388999999999</v>
      </c>
      <c r="V1441">
        <v>291.77777600000002</v>
      </c>
      <c r="W1441">
        <v>0</v>
      </c>
      <c r="X1441">
        <v>0</v>
      </c>
      <c r="Y1441">
        <v>0</v>
      </c>
      <c r="Z1441">
        <v>0</v>
      </c>
    </row>
    <row r="1442" spans="1:26" x14ac:dyDescent="0.25">
      <c r="A1442">
        <v>2001795</v>
      </c>
      <c r="B1442">
        <v>1</v>
      </c>
      <c r="C1442" t="s">
        <v>76</v>
      </c>
      <c r="D1442" t="s">
        <v>78</v>
      </c>
      <c r="E1442" t="s">
        <v>171</v>
      </c>
      <c r="F1442" t="s">
        <v>4381</v>
      </c>
      <c r="G1442" t="s">
        <v>163</v>
      </c>
      <c r="H1442" t="s">
        <v>47</v>
      </c>
      <c r="I1442" t="s">
        <v>129</v>
      </c>
      <c r="J1442" t="s">
        <v>130</v>
      </c>
      <c r="K1442" t="s">
        <v>131</v>
      </c>
      <c r="L1442" t="s">
        <v>4382</v>
      </c>
      <c r="M1442" t="s">
        <v>4383</v>
      </c>
      <c r="N1442">
        <v>1.516388888</v>
      </c>
      <c r="O1442">
        <v>5</v>
      </c>
      <c r="P1442">
        <v>4453</v>
      </c>
      <c r="Q1442">
        <v>0</v>
      </c>
      <c r="R1442">
        <v>0</v>
      </c>
      <c r="S1442">
        <v>0</v>
      </c>
      <c r="T1442">
        <v>0</v>
      </c>
      <c r="U1442">
        <v>7.581944</v>
      </c>
      <c r="V1442">
        <v>6752.4797179999996</v>
      </c>
      <c r="W1442">
        <v>0</v>
      </c>
      <c r="X1442">
        <v>0</v>
      </c>
      <c r="Y1442">
        <v>0</v>
      </c>
      <c r="Z1442">
        <v>0</v>
      </c>
    </row>
    <row r="1443" spans="1:26" x14ac:dyDescent="0.25">
      <c r="A1443">
        <v>2001796</v>
      </c>
      <c r="B1443">
        <v>1</v>
      </c>
      <c r="C1443" t="s">
        <v>77</v>
      </c>
      <c r="D1443" t="s">
        <v>109</v>
      </c>
      <c r="E1443" t="s">
        <v>186</v>
      </c>
      <c r="F1443" t="s">
        <v>3021</v>
      </c>
      <c r="G1443" t="s">
        <v>163</v>
      </c>
      <c r="H1443" t="s">
        <v>47</v>
      </c>
      <c r="I1443" t="s">
        <v>129</v>
      </c>
      <c r="J1443" t="s">
        <v>130</v>
      </c>
      <c r="K1443" t="s">
        <v>131</v>
      </c>
      <c r="L1443" t="s">
        <v>4384</v>
      </c>
      <c r="M1443" t="s">
        <v>4385</v>
      </c>
      <c r="N1443">
        <v>9.3611110999999997E-2</v>
      </c>
      <c r="O1443">
        <v>0</v>
      </c>
      <c r="P1443">
        <v>296</v>
      </c>
      <c r="Q1443">
        <v>0</v>
      </c>
      <c r="R1443">
        <v>0</v>
      </c>
      <c r="S1443">
        <v>2</v>
      </c>
      <c r="T1443">
        <v>209</v>
      </c>
      <c r="U1443">
        <v>0</v>
      </c>
      <c r="V1443">
        <v>27.708888999999999</v>
      </c>
      <c r="W1443">
        <v>0</v>
      </c>
      <c r="X1443">
        <v>0</v>
      </c>
      <c r="Y1443">
        <v>0.187222</v>
      </c>
      <c r="Z1443">
        <v>19.564722</v>
      </c>
    </row>
    <row r="1444" spans="1:26" x14ac:dyDescent="0.25">
      <c r="A1444">
        <v>2001797</v>
      </c>
      <c r="B1444">
        <v>1</v>
      </c>
      <c r="C1444" t="s">
        <v>77</v>
      </c>
      <c r="D1444" t="s">
        <v>109</v>
      </c>
      <c r="E1444" t="s">
        <v>186</v>
      </c>
      <c r="F1444" t="s">
        <v>4386</v>
      </c>
      <c r="G1444" t="s">
        <v>163</v>
      </c>
      <c r="H1444" t="s">
        <v>47</v>
      </c>
      <c r="I1444" t="s">
        <v>129</v>
      </c>
      <c r="J1444" t="s">
        <v>130</v>
      </c>
      <c r="K1444" t="s">
        <v>131</v>
      </c>
      <c r="L1444" t="s">
        <v>4387</v>
      </c>
      <c r="M1444" t="s">
        <v>4388</v>
      </c>
      <c r="N1444">
        <v>0.100833333</v>
      </c>
      <c r="O1444">
        <v>26</v>
      </c>
      <c r="P1444">
        <v>1278</v>
      </c>
      <c r="Q1444">
        <v>0</v>
      </c>
      <c r="R1444">
        <v>0</v>
      </c>
      <c r="S1444">
        <v>2</v>
      </c>
      <c r="T1444">
        <v>209</v>
      </c>
      <c r="U1444">
        <v>2.621667</v>
      </c>
      <c r="V1444">
        <v>128.86500000000001</v>
      </c>
      <c r="W1444">
        <v>0</v>
      </c>
      <c r="X1444">
        <v>0</v>
      </c>
      <c r="Y1444">
        <v>0.20166700000000001</v>
      </c>
      <c r="Z1444">
        <v>21.074166999999999</v>
      </c>
    </row>
    <row r="1445" spans="1:26" x14ac:dyDescent="0.25">
      <c r="A1445">
        <v>2001798</v>
      </c>
      <c r="B1445">
        <v>1</v>
      </c>
      <c r="C1445" t="s">
        <v>77</v>
      </c>
      <c r="D1445" t="s">
        <v>124</v>
      </c>
      <c r="E1445" t="s">
        <v>186</v>
      </c>
      <c r="F1445" t="s">
        <v>4358</v>
      </c>
      <c r="G1445" t="s">
        <v>163</v>
      </c>
      <c r="H1445" t="s">
        <v>47</v>
      </c>
      <c r="I1445" t="s">
        <v>129</v>
      </c>
      <c r="J1445" t="s">
        <v>130</v>
      </c>
      <c r="K1445" t="s">
        <v>131</v>
      </c>
      <c r="L1445" t="s">
        <v>4389</v>
      </c>
      <c r="M1445" t="s">
        <v>4390</v>
      </c>
      <c r="N1445">
        <v>0.317222222</v>
      </c>
      <c r="O1445">
        <v>11</v>
      </c>
      <c r="P1445">
        <v>0</v>
      </c>
      <c r="Q1445">
        <v>0</v>
      </c>
      <c r="R1445">
        <v>0</v>
      </c>
      <c r="S1445">
        <v>0</v>
      </c>
      <c r="T1445">
        <v>0</v>
      </c>
      <c r="U1445">
        <v>3.4894440000000002</v>
      </c>
      <c r="V1445">
        <v>0</v>
      </c>
      <c r="W1445">
        <v>0</v>
      </c>
      <c r="X1445">
        <v>0</v>
      </c>
      <c r="Y1445">
        <v>0</v>
      </c>
      <c r="Z1445">
        <v>0</v>
      </c>
    </row>
    <row r="1446" spans="1:26" x14ac:dyDescent="0.25">
      <c r="A1446">
        <v>2001801</v>
      </c>
      <c r="B1446">
        <v>1</v>
      </c>
      <c r="C1446" t="s">
        <v>76</v>
      </c>
      <c r="D1446" t="s">
        <v>90</v>
      </c>
      <c r="E1446" t="s">
        <v>161</v>
      </c>
      <c r="F1446" t="s">
        <v>4391</v>
      </c>
      <c r="G1446" t="s">
        <v>341</v>
      </c>
      <c r="H1446" t="s">
        <v>47</v>
      </c>
      <c r="I1446" t="s">
        <v>129</v>
      </c>
      <c r="J1446" t="s">
        <v>130</v>
      </c>
      <c r="K1446" t="s">
        <v>131</v>
      </c>
      <c r="L1446" t="s">
        <v>4392</v>
      </c>
      <c r="M1446" t="s">
        <v>4393</v>
      </c>
      <c r="N1446">
        <v>1.673888888</v>
      </c>
      <c r="O1446">
        <v>0</v>
      </c>
      <c r="P1446">
        <v>129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215.931667</v>
      </c>
      <c r="W1446">
        <v>0</v>
      </c>
      <c r="X1446">
        <v>0</v>
      </c>
      <c r="Y1446">
        <v>0</v>
      </c>
      <c r="Z1446">
        <v>0</v>
      </c>
    </row>
    <row r="1447" spans="1:26" x14ac:dyDescent="0.25">
      <c r="A1447">
        <v>2001799</v>
      </c>
      <c r="B1447">
        <v>1</v>
      </c>
      <c r="C1447" t="s">
        <v>76</v>
      </c>
      <c r="D1447" t="s">
        <v>102</v>
      </c>
      <c r="E1447" t="s">
        <v>186</v>
      </c>
      <c r="F1447" t="s">
        <v>3788</v>
      </c>
      <c r="G1447" t="s">
        <v>163</v>
      </c>
      <c r="H1447" t="s">
        <v>47</v>
      </c>
      <c r="I1447" t="s">
        <v>257</v>
      </c>
      <c r="J1447" t="s">
        <v>130</v>
      </c>
      <c r="K1447" t="s">
        <v>131</v>
      </c>
      <c r="L1447" t="s">
        <v>4394</v>
      </c>
      <c r="M1447" t="s">
        <v>4395</v>
      </c>
      <c r="N1447">
        <v>5.5555550000000002E-3</v>
      </c>
      <c r="O1447">
        <v>33</v>
      </c>
      <c r="P1447">
        <v>610</v>
      </c>
      <c r="Q1447">
        <v>13</v>
      </c>
      <c r="R1447">
        <v>6</v>
      </c>
      <c r="S1447">
        <v>0</v>
      </c>
      <c r="T1447">
        <v>0</v>
      </c>
      <c r="U1447">
        <v>0.183333</v>
      </c>
      <c r="V1447">
        <v>3.3888889999999998</v>
      </c>
      <c r="W1447">
        <v>7.2221999999999995E-2</v>
      </c>
      <c r="X1447">
        <v>3.3333000000000002E-2</v>
      </c>
      <c r="Y1447">
        <v>0</v>
      </c>
      <c r="Z1447">
        <v>0</v>
      </c>
    </row>
    <row r="1448" spans="1:26" x14ac:dyDescent="0.25">
      <c r="A1448">
        <v>2001803</v>
      </c>
      <c r="B1448">
        <v>1</v>
      </c>
      <c r="C1448" t="s">
        <v>77</v>
      </c>
      <c r="D1448" t="s">
        <v>117</v>
      </c>
      <c r="E1448" t="s">
        <v>182</v>
      </c>
      <c r="F1448" t="s">
        <v>4396</v>
      </c>
      <c r="G1448" t="s">
        <v>144</v>
      </c>
      <c r="H1448" t="s">
        <v>46</v>
      </c>
      <c r="I1448" t="s">
        <v>129</v>
      </c>
      <c r="J1448" t="s">
        <v>130</v>
      </c>
      <c r="K1448" t="s">
        <v>131</v>
      </c>
      <c r="L1448" t="s">
        <v>4397</v>
      </c>
      <c r="M1448" t="s">
        <v>4398</v>
      </c>
      <c r="N1448">
        <v>2.8811111110000001</v>
      </c>
      <c r="O1448">
        <v>0</v>
      </c>
      <c r="P1448">
        <v>0</v>
      </c>
      <c r="Q1448">
        <v>0</v>
      </c>
      <c r="R1448">
        <v>0</v>
      </c>
      <c r="S1448">
        <v>0</v>
      </c>
      <c r="T1448">
        <v>3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8.6433330000000002</v>
      </c>
    </row>
    <row r="1449" spans="1:26" x14ac:dyDescent="0.25">
      <c r="A1449">
        <v>2001800</v>
      </c>
      <c r="B1449">
        <v>1</v>
      </c>
      <c r="C1449" t="s">
        <v>77</v>
      </c>
      <c r="D1449" t="s">
        <v>118</v>
      </c>
      <c r="E1449" t="s">
        <v>161</v>
      </c>
      <c r="F1449" t="s">
        <v>4399</v>
      </c>
      <c r="G1449" t="s">
        <v>163</v>
      </c>
      <c r="H1449" t="s">
        <v>47</v>
      </c>
      <c r="I1449" t="s">
        <v>129</v>
      </c>
      <c r="J1449" t="s">
        <v>130</v>
      </c>
      <c r="K1449" t="s">
        <v>131</v>
      </c>
      <c r="L1449" t="s">
        <v>4400</v>
      </c>
      <c r="M1449" t="s">
        <v>4401</v>
      </c>
      <c r="N1449">
        <v>0.26111111100000001</v>
      </c>
      <c r="O1449">
        <v>2</v>
      </c>
      <c r="P1449">
        <v>2045</v>
      </c>
      <c r="Q1449">
        <v>0</v>
      </c>
      <c r="R1449">
        <v>0</v>
      </c>
      <c r="S1449">
        <v>0</v>
      </c>
      <c r="T1449">
        <v>0</v>
      </c>
      <c r="U1449">
        <v>0.52222199999999996</v>
      </c>
      <c r="V1449">
        <v>533.97222199999999</v>
      </c>
      <c r="W1449">
        <v>0</v>
      </c>
      <c r="X1449">
        <v>0</v>
      </c>
      <c r="Y1449">
        <v>0</v>
      </c>
      <c r="Z1449">
        <v>0</v>
      </c>
    </row>
    <row r="1450" spans="1:26" x14ac:dyDescent="0.25">
      <c r="A1450">
        <v>2001802</v>
      </c>
      <c r="B1450">
        <v>1</v>
      </c>
      <c r="C1450" t="s">
        <v>77</v>
      </c>
      <c r="D1450" t="s">
        <v>124</v>
      </c>
      <c r="E1450" t="s">
        <v>182</v>
      </c>
      <c r="F1450" t="s">
        <v>3681</v>
      </c>
      <c r="G1450" t="s">
        <v>144</v>
      </c>
      <c r="H1450" t="s">
        <v>46</v>
      </c>
      <c r="I1450" t="s">
        <v>129</v>
      </c>
      <c r="J1450" t="s">
        <v>130</v>
      </c>
      <c r="K1450" t="s">
        <v>131</v>
      </c>
      <c r="L1450" t="s">
        <v>4402</v>
      </c>
      <c r="M1450" t="s">
        <v>4403</v>
      </c>
      <c r="N1450">
        <v>0.406388888</v>
      </c>
      <c r="O1450">
        <v>0</v>
      </c>
      <c r="P1450">
        <v>318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129.23166599999999</v>
      </c>
      <c r="W1450">
        <v>0</v>
      </c>
      <c r="X1450">
        <v>0</v>
      </c>
      <c r="Y1450">
        <v>0</v>
      </c>
      <c r="Z1450">
        <v>0</v>
      </c>
    </row>
    <row r="1451" spans="1:26" x14ac:dyDescent="0.25">
      <c r="A1451">
        <v>2001809</v>
      </c>
      <c r="B1451">
        <v>1</v>
      </c>
      <c r="C1451" t="s">
        <v>77</v>
      </c>
      <c r="D1451" t="s">
        <v>109</v>
      </c>
      <c r="E1451" t="s">
        <v>182</v>
      </c>
      <c r="F1451" t="s">
        <v>4404</v>
      </c>
      <c r="G1451" t="s">
        <v>144</v>
      </c>
      <c r="H1451" t="s">
        <v>46</v>
      </c>
      <c r="I1451" t="s">
        <v>129</v>
      </c>
      <c r="J1451" t="s">
        <v>130</v>
      </c>
      <c r="K1451" t="s">
        <v>131</v>
      </c>
      <c r="L1451" t="s">
        <v>4405</v>
      </c>
      <c r="M1451" t="s">
        <v>4406</v>
      </c>
      <c r="N1451">
        <v>2.105</v>
      </c>
      <c r="O1451">
        <v>0</v>
      </c>
      <c r="P1451">
        <v>13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27.364999999999998</v>
      </c>
      <c r="W1451">
        <v>0</v>
      </c>
      <c r="X1451">
        <v>0</v>
      </c>
      <c r="Y1451">
        <v>0</v>
      </c>
      <c r="Z1451">
        <v>0</v>
      </c>
    </row>
    <row r="1452" spans="1:26" x14ac:dyDescent="0.25">
      <c r="A1452">
        <v>2001806</v>
      </c>
      <c r="B1452">
        <v>1</v>
      </c>
      <c r="C1452" t="s">
        <v>76</v>
      </c>
      <c r="D1452" t="s">
        <v>102</v>
      </c>
      <c r="E1452" t="s">
        <v>182</v>
      </c>
      <c r="F1452" t="s">
        <v>4407</v>
      </c>
      <c r="G1452" t="s">
        <v>144</v>
      </c>
      <c r="H1452" t="s">
        <v>46</v>
      </c>
      <c r="I1452" t="s">
        <v>129</v>
      </c>
      <c r="J1452" t="s">
        <v>130</v>
      </c>
      <c r="K1452" t="s">
        <v>131</v>
      </c>
      <c r="L1452" t="s">
        <v>4408</v>
      </c>
      <c r="M1452" t="s">
        <v>4409</v>
      </c>
      <c r="N1452">
        <v>1.805555555</v>
      </c>
      <c r="O1452">
        <v>0</v>
      </c>
      <c r="P1452">
        <v>7</v>
      </c>
      <c r="Q1452">
        <v>0</v>
      </c>
      <c r="R1452">
        <v>5</v>
      </c>
      <c r="S1452">
        <v>0</v>
      </c>
      <c r="T1452">
        <v>0</v>
      </c>
      <c r="U1452">
        <v>0</v>
      </c>
      <c r="V1452">
        <v>12.638889000000001</v>
      </c>
      <c r="W1452">
        <v>0</v>
      </c>
      <c r="X1452">
        <v>9.0277779999999996</v>
      </c>
      <c r="Y1452">
        <v>0</v>
      </c>
      <c r="Z1452">
        <v>0</v>
      </c>
    </row>
    <row r="1453" spans="1:26" x14ac:dyDescent="0.25">
      <c r="A1453">
        <v>2001805</v>
      </c>
      <c r="B1453">
        <v>1</v>
      </c>
      <c r="C1453" t="s">
        <v>77</v>
      </c>
      <c r="D1453" t="s">
        <v>119</v>
      </c>
      <c r="E1453" t="s">
        <v>182</v>
      </c>
      <c r="F1453" t="s">
        <v>4410</v>
      </c>
      <c r="G1453" t="s">
        <v>144</v>
      </c>
      <c r="H1453" t="s">
        <v>46</v>
      </c>
      <c r="I1453" t="s">
        <v>129</v>
      </c>
      <c r="J1453" t="s">
        <v>130</v>
      </c>
      <c r="K1453" t="s">
        <v>131</v>
      </c>
      <c r="L1453" t="s">
        <v>4390</v>
      </c>
      <c r="M1453" t="s">
        <v>4411</v>
      </c>
      <c r="N1453">
        <v>1.941944444</v>
      </c>
      <c r="O1453">
        <v>0</v>
      </c>
      <c r="P1453">
        <v>323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627.24805500000002</v>
      </c>
      <c r="W1453">
        <v>0</v>
      </c>
      <c r="X1453">
        <v>0</v>
      </c>
      <c r="Y1453">
        <v>0</v>
      </c>
      <c r="Z1453">
        <v>0</v>
      </c>
    </row>
    <row r="1454" spans="1:26" x14ac:dyDescent="0.25">
      <c r="A1454">
        <v>2001808</v>
      </c>
      <c r="B1454">
        <v>1</v>
      </c>
      <c r="C1454" t="s">
        <v>76</v>
      </c>
      <c r="D1454" t="s">
        <v>79</v>
      </c>
      <c r="E1454" t="s">
        <v>182</v>
      </c>
      <c r="F1454" t="s">
        <v>4412</v>
      </c>
      <c r="G1454" t="s">
        <v>405</v>
      </c>
      <c r="H1454" t="s">
        <v>46</v>
      </c>
      <c r="I1454" t="s">
        <v>129</v>
      </c>
      <c r="J1454" t="s">
        <v>130</v>
      </c>
      <c r="K1454" t="s">
        <v>131</v>
      </c>
      <c r="L1454" t="s">
        <v>4413</v>
      </c>
      <c r="M1454" t="s">
        <v>4414</v>
      </c>
      <c r="N1454">
        <v>2.5986111109999999</v>
      </c>
      <c r="O1454">
        <v>0</v>
      </c>
      <c r="P1454">
        <v>99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257.26249999999999</v>
      </c>
      <c r="W1454">
        <v>0</v>
      </c>
      <c r="X1454">
        <v>0</v>
      </c>
      <c r="Y1454">
        <v>0</v>
      </c>
      <c r="Z1454">
        <v>0</v>
      </c>
    </row>
    <row r="1455" spans="1:26" x14ac:dyDescent="0.25">
      <c r="A1455">
        <v>2001807</v>
      </c>
      <c r="B1455">
        <v>1</v>
      </c>
      <c r="C1455" t="s">
        <v>76</v>
      </c>
      <c r="D1455" t="s">
        <v>91</v>
      </c>
      <c r="E1455" t="s">
        <v>161</v>
      </c>
      <c r="F1455" t="s">
        <v>4415</v>
      </c>
      <c r="G1455" t="s">
        <v>341</v>
      </c>
      <c r="H1455" t="s">
        <v>47</v>
      </c>
      <c r="I1455" t="s">
        <v>129</v>
      </c>
      <c r="J1455" t="s">
        <v>130</v>
      </c>
      <c r="K1455" t="s">
        <v>131</v>
      </c>
      <c r="L1455" t="s">
        <v>4416</v>
      </c>
      <c r="M1455" t="s">
        <v>4417</v>
      </c>
      <c r="N1455">
        <v>1.1969444440000001</v>
      </c>
      <c r="O1455">
        <v>4</v>
      </c>
      <c r="P1455">
        <v>0</v>
      </c>
      <c r="Q1455">
        <v>0</v>
      </c>
      <c r="R1455">
        <v>0</v>
      </c>
      <c r="S1455">
        <v>0</v>
      </c>
      <c r="T1455">
        <v>0</v>
      </c>
      <c r="U1455">
        <v>4.7877780000000003</v>
      </c>
      <c r="V1455">
        <v>0</v>
      </c>
      <c r="W1455">
        <v>0</v>
      </c>
      <c r="X1455">
        <v>0</v>
      </c>
      <c r="Y1455">
        <v>0</v>
      </c>
      <c r="Z1455">
        <v>0</v>
      </c>
    </row>
    <row r="1456" spans="1:26" x14ac:dyDescent="0.25">
      <c r="A1456">
        <v>2001820</v>
      </c>
      <c r="B1456">
        <v>1</v>
      </c>
      <c r="C1456" t="s">
        <v>77</v>
      </c>
      <c r="D1456" t="s">
        <v>118</v>
      </c>
      <c r="E1456" t="s">
        <v>186</v>
      </c>
      <c r="F1456" t="s">
        <v>3926</v>
      </c>
      <c r="G1456" t="s">
        <v>163</v>
      </c>
      <c r="H1456" t="s">
        <v>47</v>
      </c>
      <c r="I1456" t="s">
        <v>129</v>
      </c>
      <c r="J1456" t="s">
        <v>130</v>
      </c>
      <c r="K1456" t="s">
        <v>131</v>
      </c>
      <c r="L1456" t="s">
        <v>4418</v>
      </c>
      <c r="M1456" t="s">
        <v>4419</v>
      </c>
      <c r="N1456">
        <v>2.6294444440000002</v>
      </c>
      <c r="O1456">
        <v>0</v>
      </c>
      <c r="P1456">
        <v>57</v>
      </c>
      <c r="Q1456">
        <v>0</v>
      </c>
      <c r="R1456">
        <v>0</v>
      </c>
      <c r="S1456">
        <v>9</v>
      </c>
      <c r="T1456">
        <v>423</v>
      </c>
      <c r="U1456">
        <v>0</v>
      </c>
      <c r="V1456">
        <v>149.878333</v>
      </c>
      <c r="W1456">
        <v>0</v>
      </c>
      <c r="X1456">
        <v>0</v>
      </c>
      <c r="Y1456">
        <v>23.664999999999999</v>
      </c>
      <c r="Z1456">
        <v>1112.2550000000001</v>
      </c>
    </row>
    <row r="1457" spans="1:26" x14ac:dyDescent="0.25">
      <c r="A1457">
        <v>2001810</v>
      </c>
      <c r="B1457">
        <v>1</v>
      </c>
      <c r="C1457" t="s">
        <v>76</v>
      </c>
      <c r="D1457" t="s">
        <v>90</v>
      </c>
      <c r="E1457" t="s">
        <v>182</v>
      </c>
      <c r="F1457" t="s">
        <v>4420</v>
      </c>
      <c r="G1457" t="s">
        <v>144</v>
      </c>
      <c r="H1457" t="s">
        <v>46</v>
      </c>
      <c r="I1457" t="s">
        <v>129</v>
      </c>
      <c r="J1457" t="s">
        <v>130</v>
      </c>
      <c r="K1457" t="s">
        <v>131</v>
      </c>
      <c r="L1457" t="s">
        <v>4421</v>
      </c>
      <c r="M1457" t="s">
        <v>4422</v>
      </c>
      <c r="N1457">
        <v>1.46</v>
      </c>
      <c r="O1457">
        <v>0</v>
      </c>
      <c r="P1457">
        <v>0</v>
      </c>
      <c r="Q1457">
        <v>0</v>
      </c>
      <c r="R1457">
        <v>51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74.459999999999994</v>
      </c>
      <c r="Y1457">
        <v>0</v>
      </c>
      <c r="Z1457">
        <v>0</v>
      </c>
    </row>
    <row r="1458" spans="1:26" x14ac:dyDescent="0.25">
      <c r="A1458">
        <v>2001811</v>
      </c>
      <c r="B1458">
        <v>1</v>
      </c>
      <c r="C1458" t="s">
        <v>77</v>
      </c>
      <c r="D1458" t="s">
        <v>116</v>
      </c>
      <c r="E1458" t="s">
        <v>166</v>
      </c>
      <c r="F1458" t="s">
        <v>4423</v>
      </c>
      <c r="G1458" t="s">
        <v>657</v>
      </c>
      <c r="H1458" t="s">
        <v>46</v>
      </c>
      <c r="I1458" t="s">
        <v>129</v>
      </c>
      <c r="J1458" t="s">
        <v>130</v>
      </c>
      <c r="K1458" t="s">
        <v>131</v>
      </c>
      <c r="L1458" t="s">
        <v>4424</v>
      </c>
      <c r="M1458" t="s">
        <v>4425</v>
      </c>
      <c r="N1458">
        <v>0.67972222199999999</v>
      </c>
      <c r="O1458">
        <v>0</v>
      </c>
      <c r="P1458">
        <v>258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175.36833300000001</v>
      </c>
      <c r="W1458">
        <v>0</v>
      </c>
      <c r="X1458">
        <v>0</v>
      </c>
      <c r="Y1458">
        <v>0</v>
      </c>
      <c r="Z1458">
        <v>0</v>
      </c>
    </row>
    <row r="1459" spans="1:26" x14ac:dyDescent="0.25">
      <c r="A1459">
        <v>2001814</v>
      </c>
      <c r="B1459">
        <v>1</v>
      </c>
      <c r="C1459" t="s">
        <v>76</v>
      </c>
      <c r="D1459" t="s">
        <v>94</v>
      </c>
      <c r="E1459" t="s">
        <v>134</v>
      </c>
      <c r="F1459" t="s">
        <v>3923</v>
      </c>
      <c r="G1459" t="s">
        <v>136</v>
      </c>
      <c r="H1459" t="s">
        <v>46</v>
      </c>
      <c r="I1459" t="s">
        <v>129</v>
      </c>
      <c r="J1459" t="s">
        <v>130</v>
      </c>
      <c r="K1459" t="s">
        <v>131</v>
      </c>
      <c r="L1459" t="s">
        <v>4426</v>
      </c>
      <c r="M1459" t="s">
        <v>4427</v>
      </c>
      <c r="N1459">
        <v>3.293055555</v>
      </c>
      <c r="O1459">
        <v>0</v>
      </c>
      <c r="P1459">
        <v>2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6.5861109999999998</v>
      </c>
      <c r="W1459">
        <v>0</v>
      </c>
      <c r="X1459">
        <v>0</v>
      </c>
      <c r="Y1459">
        <v>0</v>
      </c>
      <c r="Z1459">
        <v>0</v>
      </c>
    </row>
    <row r="1460" spans="1:26" x14ac:dyDescent="0.25">
      <c r="A1460">
        <v>2001815</v>
      </c>
      <c r="B1460">
        <v>1</v>
      </c>
      <c r="C1460" t="s">
        <v>76</v>
      </c>
      <c r="D1460" t="s">
        <v>94</v>
      </c>
      <c r="E1460" t="s">
        <v>182</v>
      </c>
      <c r="F1460" t="s">
        <v>4428</v>
      </c>
      <c r="G1460" t="s">
        <v>144</v>
      </c>
      <c r="H1460" t="s">
        <v>46</v>
      </c>
      <c r="I1460" t="s">
        <v>129</v>
      </c>
      <c r="J1460" t="s">
        <v>130</v>
      </c>
      <c r="K1460" t="s">
        <v>131</v>
      </c>
      <c r="L1460" t="s">
        <v>4429</v>
      </c>
      <c r="M1460" t="s">
        <v>4430</v>
      </c>
      <c r="N1460">
        <v>0.77861111100000002</v>
      </c>
      <c r="O1460">
        <v>0</v>
      </c>
      <c r="P1460">
        <v>0</v>
      </c>
      <c r="Q1460">
        <v>0</v>
      </c>
      <c r="R1460">
        <v>32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24.915555999999999</v>
      </c>
      <c r="Y1460">
        <v>0</v>
      </c>
      <c r="Z1460">
        <v>0</v>
      </c>
    </row>
    <row r="1461" spans="1:26" x14ac:dyDescent="0.25">
      <c r="A1461">
        <v>2001829</v>
      </c>
      <c r="B1461">
        <v>1</v>
      </c>
      <c r="C1461" t="s">
        <v>77</v>
      </c>
      <c r="D1461" t="s">
        <v>123</v>
      </c>
      <c r="E1461" t="s">
        <v>161</v>
      </c>
      <c r="F1461" t="s">
        <v>4431</v>
      </c>
      <c r="G1461" t="s">
        <v>163</v>
      </c>
      <c r="H1461" t="s">
        <v>47</v>
      </c>
      <c r="I1461" t="s">
        <v>129</v>
      </c>
      <c r="J1461" t="s">
        <v>130</v>
      </c>
      <c r="K1461" t="s">
        <v>131</v>
      </c>
      <c r="L1461" t="s">
        <v>4432</v>
      </c>
      <c r="M1461" t="s">
        <v>4433</v>
      </c>
      <c r="N1461">
        <v>0.828333333</v>
      </c>
      <c r="O1461">
        <v>0</v>
      </c>
      <c r="P1461">
        <v>862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714.02333299999998</v>
      </c>
      <c r="W1461">
        <v>0</v>
      </c>
      <c r="X1461">
        <v>0</v>
      </c>
      <c r="Y1461">
        <v>0</v>
      </c>
      <c r="Z1461">
        <v>0</v>
      </c>
    </row>
    <row r="1462" spans="1:26" x14ac:dyDescent="0.25">
      <c r="A1462">
        <v>2001816</v>
      </c>
      <c r="B1462">
        <v>1</v>
      </c>
      <c r="C1462" t="s">
        <v>76</v>
      </c>
      <c r="D1462" t="s">
        <v>91</v>
      </c>
      <c r="E1462" t="s">
        <v>182</v>
      </c>
      <c r="F1462" t="s">
        <v>4434</v>
      </c>
      <c r="G1462" t="s">
        <v>389</v>
      </c>
      <c r="H1462" t="s">
        <v>46</v>
      </c>
      <c r="I1462" t="s">
        <v>129</v>
      </c>
      <c r="J1462" t="s">
        <v>130</v>
      </c>
      <c r="K1462" t="s">
        <v>131</v>
      </c>
      <c r="L1462" t="s">
        <v>4435</v>
      </c>
      <c r="M1462" t="s">
        <v>4436</v>
      </c>
      <c r="N1462">
        <v>2.3313888880000002</v>
      </c>
      <c r="O1462">
        <v>0</v>
      </c>
      <c r="P1462">
        <v>0</v>
      </c>
      <c r="Q1462">
        <v>0</v>
      </c>
      <c r="R1462">
        <v>0</v>
      </c>
      <c r="S1462">
        <v>0</v>
      </c>
      <c r="T1462">
        <v>22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51.290556000000002</v>
      </c>
    </row>
    <row r="1463" spans="1:26" x14ac:dyDescent="0.25">
      <c r="A1463">
        <v>2001831</v>
      </c>
      <c r="B1463">
        <v>1</v>
      </c>
      <c r="C1463" t="s">
        <v>77</v>
      </c>
      <c r="D1463" t="s">
        <v>108</v>
      </c>
      <c r="E1463" t="s">
        <v>161</v>
      </c>
      <c r="F1463" t="s">
        <v>4437</v>
      </c>
      <c r="G1463" t="s">
        <v>341</v>
      </c>
      <c r="H1463" t="s">
        <v>47</v>
      </c>
      <c r="I1463" t="s">
        <v>129</v>
      </c>
      <c r="J1463" t="s">
        <v>130</v>
      </c>
      <c r="K1463" t="s">
        <v>131</v>
      </c>
      <c r="L1463" t="s">
        <v>4438</v>
      </c>
      <c r="M1463" t="s">
        <v>4439</v>
      </c>
      <c r="N1463">
        <v>1.9227777770000001</v>
      </c>
      <c r="O1463">
        <v>3</v>
      </c>
      <c r="P1463">
        <v>0</v>
      </c>
      <c r="Q1463">
        <v>0</v>
      </c>
      <c r="R1463">
        <v>0</v>
      </c>
      <c r="S1463">
        <v>0</v>
      </c>
      <c r="T1463">
        <v>0</v>
      </c>
      <c r="U1463">
        <v>5.7683330000000002</v>
      </c>
      <c r="V1463">
        <v>0</v>
      </c>
      <c r="W1463">
        <v>0</v>
      </c>
      <c r="X1463">
        <v>0</v>
      </c>
      <c r="Y1463">
        <v>0</v>
      </c>
      <c r="Z1463">
        <v>0</v>
      </c>
    </row>
    <row r="1464" spans="1:26" x14ac:dyDescent="0.25">
      <c r="A1464">
        <v>2001827</v>
      </c>
      <c r="B1464">
        <v>1</v>
      </c>
      <c r="C1464" t="s">
        <v>76</v>
      </c>
      <c r="D1464" t="s">
        <v>94</v>
      </c>
      <c r="E1464" t="s">
        <v>182</v>
      </c>
      <c r="F1464" t="s">
        <v>4440</v>
      </c>
      <c r="G1464" t="s">
        <v>144</v>
      </c>
      <c r="H1464" t="s">
        <v>46</v>
      </c>
      <c r="I1464" t="s">
        <v>129</v>
      </c>
      <c r="J1464" t="s">
        <v>130</v>
      </c>
      <c r="K1464" t="s">
        <v>131</v>
      </c>
      <c r="L1464" t="s">
        <v>4441</v>
      </c>
      <c r="M1464" t="s">
        <v>4442</v>
      </c>
      <c r="N1464">
        <v>2.5519444440000001</v>
      </c>
      <c r="O1464">
        <v>0</v>
      </c>
      <c r="P1464">
        <v>23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58.694721999999999</v>
      </c>
      <c r="W1464">
        <v>0</v>
      </c>
      <c r="X1464">
        <v>0</v>
      </c>
      <c r="Y1464">
        <v>0</v>
      </c>
      <c r="Z1464">
        <v>0</v>
      </c>
    </row>
    <row r="1465" spans="1:26" x14ac:dyDescent="0.25">
      <c r="A1465">
        <v>2001824</v>
      </c>
      <c r="B1465">
        <v>1</v>
      </c>
      <c r="C1465" t="s">
        <v>76</v>
      </c>
      <c r="D1465" t="s">
        <v>90</v>
      </c>
      <c r="E1465" t="s">
        <v>134</v>
      </c>
      <c r="F1465" t="s">
        <v>4443</v>
      </c>
      <c r="G1465" t="s">
        <v>136</v>
      </c>
      <c r="H1465" t="s">
        <v>46</v>
      </c>
      <c r="I1465" t="s">
        <v>129</v>
      </c>
      <c r="J1465" t="s">
        <v>130</v>
      </c>
      <c r="K1465" t="s">
        <v>131</v>
      </c>
      <c r="L1465" t="s">
        <v>4444</v>
      </c>
      <c r="M1465" t="s">
        <v>4445</v>
      </c>
      <c r="N1465">
        <v>2.6527777769999998</v>
      </c>
      <c r="O1465">
        <v>0</v>
      </c>
      <c r="P1465">
        <v>1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2.6527780000000001</v>
      </c>
      <c r="W1465">
        <v>0</v>
      </c>
      <c r="X1465">
        <v>0</v>
      </c>
      <c r="Y1465">
        <v>0</v>
      </c>
      <c r="Z1465">
        <v>0</v>
      </c>
    </row>
    <row r="1466" spans="1:26" x14ac:dyDescent="0.25">
      <c r="A1466">
        <v>2001826</v>
      </c>
      <c r="B1466">
        <v>1</v>
      </c>
      <c r="C1466" t="s">
        <v>76</v>
      </c>
      <c r="D1466" t="s">
        <v>104</v>
      </c>
      <c r="E1466" t="s">
        <v>182</v>
      </c>
      <c r="F1466" t="s">
        <v>4446</v>
      </c>
      <c r="G1466" t="s">
        <v>524</v>
      </c>
      <c r="H1466" t="s">
        <v>46</v>
      </c>
      <c r="I1466" t="s">
        <v>129</v>
      </c>
      <c r="J1466" t="s">
        <v>130</v>
      </c>
      <c r="K1466" t="s">
        <v>131</v>
      </c>
      <c r="L1466" t="s">
        <v>4447</v>
      </c>
      <c r="M1466" t="s">
        <v>4448</v>
      </c>
      <c r="N1466">
        <v>3.5330555549999998</v>
      </c>
      <c r="O1466">
        <v>0</v>
      </c>
      <c r="P1466">
        <v>0</v>
      </c>
      <c r="Q1466">
        <v>0</v>
      </c>
      <c r="R1466">
        <v>0</v>
      </c>
      <c r="S1466">
        <v>0</v>
      </c>
      <c r="T1466">
        <v>8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28.264444000000001</v>
      </c>
    </row>
    <row r="1467" spans="1:26" x14ac:dyDescent="0.25">
      <c r="A1467">
        <v>2001832</v>
      </c>
      <c r="B1467">
        <v>1</v>
      </c>
      <c r="C1467" t="s">
        <v>76</v>
      </c>
      <c r="D1467" t="s">
        <v>89</v>
      </c>
      <c r="E1467" t="s">
        <v>182</v>
      </c>
      <c r="F1467" t="s">
        <v>4449</v>
      </c>
      <c r="G1467" t="s">
        <v>158</v>
      </c>
      <c r="H1467" t="s">
        <v>46</v>
      </c>
      <c r="I1467" t="s">
        <v>129</v>
      </c>
      <c r="J1467" t="s">
        <v>130</v>
      </c>
      <c r="K1467" t="s">
        <v>131</v>
      </c>
      <c r="L1467" t="s">
        <v>4450</v>
      </c>
      <c r="M1467" t="s">
        <v>4451</v>
      </c>
      <c r="N1467">
        <v>1.0055555549999999</v>
      </c>
      <c r="O1467">
        <v>0</v>
      </c>
      <c r="P1467">
        <v>1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1.0055559999999999</v>
      </c>
      <c r="W1467">
        <v>0</v>
      </c>
      <c r="X1467">
        <v>0</v>
      </c>
      <c r="Y1467">
        <v>0</v>
      </c>
      <c r="Z1467">
        <v>0</v>
      </c>
    </row>
    <row r="1468" spans="1:26" x14ac:dyDescent="0.25">
      <c r="A1468">
        <v>2001830</v>
      </c>
      <c r="B1468">
        <v>1</v>
      </c>
      <c r="C1468" t="s">
        <v>77</v>
      </c>
      <c r="D1468" t="s">
        <v>124</v>
      </c>
      <c r="E1468" t="s">
        <v>182</v>
      </c>
      <c r="F1468" t="s">
        <v>4452</v>
      </c>
      <c r="G1468" t="s">
        <v>294</v>
      </c>
      <c r="H1468" t="s">
        <v>46</v>
      </c>
      <c r="I1468" t="s">
        <v>129</v>
      </c>
      <c r="J1468" t="s">
        <v>130</v>
      </c>
      <c r="K1468" t="s">
        <v>131</v>
      </c>
      <c r="L1468" t="s">
        <v>4453</v>
      </c>
      <c r="M1468" t="s">
        <v>4454</v>
      </c>
      <c r="N1468">
        <v>3.7886111109999998</v>
      </c>
      <c r="O1468">
        <v>0</v>
      </c>
      <c r="P1468">
        <v>22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83.349444000000005</v>
      </c>
      <c r="W1468">
        <v>0</v>
      </c>
      <c r="X1468">
        <v>0</v>
      </c>
      <c r="Y1468">
        <v>0</v>
      </c>
      <c r="Z1468">
        <v>0</v>
      </c>
    </row>
    <row r="1469" spans="1:26" x14ac:dyDescent="0.25">
      <c r="A1469">
        <v>2001988</v>
      </c>
      <c r="B1469">
        <v>1</v>
      </c>
      <c r="C1469" t="s">
        <v>76</v>
      </c>
      <c r="D1469" t="s">
        <v>103</v>
      </c>
      <c r="E1469" t="s">
        <v>182</v>
      </c>
      <c r="F1469" t="s">
        <v>4455</v>
      </c>
      <c r="G1469" t="s">
        <v>294</v>
      </c>
      <c r="H1469" t="s">
        <v>46</v>
      </c>
      <c r="I1469" t="s">
        <v>129</v>
      </c>
      <c r="J1469" t="s">
        <v>130</v>
      </c>
      <c r="K1469" t="s">
        <v>131</v>
      </c>
      <c r="L1469" t="s">
        <v>4456</v>
      </c>
      <c r="M1469" t="s">
        <v>4457</v>
      </c>
      <c r="N1469">
        <v>5.8741666659999998</v>
      </c>
      <c r="O1469">
        <v>0</v>
      </c>
      <c r="P1469">
        <v>0</v>
      </c>
      <c r="Q1469">
        <v>0</v>
      </c>
      <c r="R1469">
        <v>28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164.47666699999999</v>
      </c>
      <c r="Y1469">
        <v>0</v>
      </c>
      <c r="Z1469">
        <v>0</v>
      </c>
    </row>
    <row r="1470" spans="1:26" x14ac:dyDescent="0.25">
      <c r="A1470">
        <v>2001835</v>
      </c>
      <c r="B1470">
        <v>1</v>
      </c>
      <c r="C1470" t="s">
        <v>77</v>
      </c>
      <c r="D1470" t="s">
        <v>119</v>
      </c>
      <c r="E1470" t="s">
        <v>182</v>
      </c>
      <c r="F1470" t="s">
        <v>4458</v>
      </c>
      <c r="G1470" t="s">
        <v>503</v>
      </c>
      <c r="H1470" t="s">
        <v>46</v>
      </c>
      <c r="I1470" t="s">
        <v>129</v>
      </c>
      <c r="J1470" t="s">
        <v>130</v>
      </c>
      <c r="K1470" t="s">
        <v>131</v>
      </c>
      <c r="L1470" t="s">
        <v>4459</v>
      </c>
      <c r="M1470" t="s">
        <v>4460</v>
      </c>
      <c r="N1470">
        <v>10.551111111000001</v>
      </c>
      <c r="O1470">
        <v>0</v>
      </c>
      <c r="P1470">
        <v>4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42.204444000000002</v>
      </c>
      <c r="W1470">
        <v>0</v>
      </c>
      <c r="X1470">
        <v>0</v>
      </c>
      <c r="Y1470">
        <v>0</v>
      </c>
      <c r="Z1470">
        <v>0</v>
      </c>
    </row>
    <row r="1471" spans="1:26" x14ac:dyDescent="0.25">
      <c r="A1471">
        <v>2001868</v>
      </c>
      <c r="B1471">
        <v>1</v>
      </c>
      <c r="C1471" t="s">
        <v>77</v>
      </c>
      <c r="D1471" t="s">
        <v>123</v>
      </c>
      <c r="E1471" t="s">
        <v>182</v>
      </c>
      <c r="F1471" t="s">
        <v>4461</v>
      </c>
      <c r="G1471" t="s">
        <v>144</v>
      </c>
      <c r="H1471" t="s">
        <v>46</v>
      </c>
      <c r="I1471" t="s">
        <v>129</v>
      </c>
      <c r="J1471" t="s">
        <v>130</v>
      </c>
      <c r="K1471" t="s">
        <v>131</v>
      </c>
      <c r="L1471" t="s">
        <v>4462</v>
      </c>
      <c r="M1471" t="s">
        <v>4463</v>
      </c>
      <c r="N1471">
        <v>4.2677777770000001</v>
      </c>
      <c r="O1471">
        <v>0</v>
      </c>
      <c r="P1471">
        <v>114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486.52666699999997</v>
      </c>
      <c r="W1471">
        <v>0</v>
      </c>
      <c r="X1471">
        <v>0</v>
      </c>
      <c r="Y1471">
        <v>0</v>
      </c>
      <c r="Z1471">
        <v>0</v>
      </c>
    </row>
    <row r="1472" spans="1:26" x14ac:dyDescent="0.25">
      <c r="A1472">
        <v>2001842</v>
      </c>
      <c r="B1472">
        <v>1</v>
      </c>
      <c r="C1472" t="s">
        <v>77</v>
      </c>
      <c r="D1472" t="s">
        <v>114</v>
      </c>
      <c r="E1472" t="s">
        <v>182</v>
      </c>
      <c r="F1472" t="s">
        <v>4464</v>
      </c>
      <c r="G1472" t="s">
        <v>250</v>
      </c>
      <c r="H1472" t="s">
        <v>46</v>
      </c>
      <c r="I1472" t="s">
        <v>129</v>
      </c>
      <c r="J1472" t="s">
        <v>15</v>
      </c>
      <c r="K1472" t="s">
        <v>131</v>
      </c>
      <c r="L1472" t="s">
        <v>4465</v>
      </c>
      <c r="M1472" t="s">
        <v>4466</v>
      </c>
      <c r="N1472">
        <v>1.6469444440000001</v>
      </c>
      <c r="O1472">
        <v>0</v>
      </c>
      <c r="P1472">
        <v>240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395.26666699999998</v>
      </c>
      <c r="W1472">
        <v>0</v>
      </c>
      <c r="X1472">
        <v>0</v>
      </c>
      <c r="Y1472">
        <v>0</v>
      </c>
      <c r="Z1472">
        <v>0</v>
      </c>
    </row>
    <row r="1473" spans="1:26" x14ac:dyDescent="0.25">
      <c r="A1473">
        <v>2001839</v>
      </c>
      <c r="B1473">
        <v>1</v>
      </c>
      <c r="C1473" t="s">
        <v>76</v>
      </c>
      <c r="D1473" t="s">
        <v>90</v>
      </c>
      <c r="E1473" t="s">
        <v>134</v>
      </c>
      <c r="F1473" t="s">
        <v>4467</v>
      </c>
      <c r="G1473" t="s">
        <v>136</v>
      </c>
      <c r="H1473" t="s">
        <v>46</v>
      </c>
      <c r="I1473" t="s">
        <v>129</v>
      </c>
      <c r="J1473" t="s">
        <v>130</v>
      </c>
      <c r="K1473" t="s">
        <v>131</v>
      </c>
      <c r="L1473" t="s">
        <v>4468</v>
      </c>
      <c r="M1473" t="s">
        <v>4469</v>
      </c>
      <c r="N1473">
        <v>9.3308333329999993</v>
      </c>
      <c r="O1473">
        <v>0</v>
      </c>
      <c r="P1473">
        <v>0</v>
      </c>
      <c r="Q1473">
        <v>0</v>
      </c>
      <c r="R1473">
        <v>0</v>
      </c>
      <c r="S1473">
        <v>0</v>
      </c>
      <c r="T1473">
        <v>1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9.3308330000000002</v>
      </c>
    </row>
    <row r="1474" spans="1:26" x14ac:dyDescent="0.25">
      <c r="A1474">
        <v>2001837</v>
      </c>
      <c r="B1474">
        <v>1</v>
      </c>
      <c r="C1474" t="s">
        <v>76</v>
      </c>
      <c r="D1474" t="s">
        <v>78</v>
      </c>
      <c r="E1474" t="s">
        <v>161</v>
      </c>
      <c r="F1474" t="s">
        <v>4470</v>
      </c>
      <c r="G1474" t="s">
        <v>163</v>
      </c>
      <c r="H1474" t="s">
        <v>47</v>
      </c>
      <c r="I1474" t="s">
        <v>129</v>
      </c>
      <c r="J1474" t="s">
        <v>130</v>
      </c>
      <c r="K1474" t="s">
        <v>131</v>
      </c>
      <c r="L1474" t="s">
        <v>4471</v>
      </c>
      <c r="M1474" t="s">
        <v>4472</v>
      </c>
      <c r="N1474">
        <v>1.546944444</v>
      </c>
      <c r="O1474">
        <v>1</v>
      </c>
      <c r="P1474">
        <v>1766</v>
      </c>
      <c r="Q1474">
        <v>0</v>
      </c>
      <c r="R1474">
        <v>0</v>
      </c>
      <c r="S1474">
        <v>0</v>
      </c>
      <c r="T1474">
        <v>0</v>
      </c>
      <c r="U1474">
        <v>1.5469440000000001</v>
      </c>
      <c r="V1474">
        <v>2731.9038879999998</v>
      </c>
      <c r="W1474">
        <v>0</v>
      </c>
      <c r="X1474">
        <v>0</v>
      </c>
      <c r="Y1474">
        <v>0</v>
      </c>
      <c r="Z1474">
        <v>0</v>
      </c>
    </row>
    <row r="1475" spans="1:26" x14ac:dyDescent="0.25">
      <c r="A1475">
        <v>2001836</v>
      </c>
      <c r="B1475">
        <v>1</v>
      </c>
      <c r="C1475" t="s">
        <v>76</v>
      </c>
      <c r="D1475" t="s">
        <v>89</v>
      </c>
      <c r="E1475" t="s">
        <v>171</v>
      </c>
      <c r="F1475" t="s">
        <v>2160</v>
      </c>
      <c r="G1475" t="s">
        <v>163</v>
      </c>
      <c r="H1475" t="s">
        <v>47</v>
      </c>
      <c r="I1475" t="s">
        <v>129</v>
      </c>
      <c r="J1475" t="s">
        <v>130</v>
      </c>
      <c r="K1475" t="s">
        <v>131</v>
      </c>
      <c r="L1475" t="s">
        <v>4473</v>
      </c>
      <c r="M1475" t="s">
        <v>4474</v>
      </c>
      <c r="N1475">
        <v>0.117222222</v>
      </c>
      <c r="O1475">
        <v>21</v>
      </c>
      <c r="P1475">
        <v>18</v>
      </c>
      <c r="Q1475">
        <v>0</v>
      </c>
      <c r="R1475">
        <v>0</v>
      </c>
      <c r="S1475">
        <v>14</v>
      </c>
      <c r="T1475">
        <v>63</v>
      </c>
      <c r="U1475">
        <v>2.4616669999999998</v>
      </c>
      <c r="V1475">
        <v>2.11</v>
      </c>
      <c r="W1475">
        <v>0</v>
      </c>
      <c r="X1475">
        <v>0</v>
      </c>
      <c r="Y1475">
        <v>1.641111</v>
      </c>
      <c r="Z1475">
        <v>7.3849999999999998</v>
      </c>
    </row>
    <row r="1476" spans="1:26" x14ac:dyDescent="0.25">
      <c r="A1476">
        <v>2001840</v>
      </c>
      <c r="B1476">
        <v>1</v>
      </c>
      <c r="C1476" t="s">
        <v>76</v>
      </c>
      <c r="D1476" t="s">
        <v>92</v>
      </c>
      <c r="E1476" t="s">
        <v>171</v>
      </c>
      <c r="F1476" t="s">
        <v>4475</v>
      </c>
      <c r="G1476" t="s">
        <v>179</v>
      </c>
      <c r="H1476" t="s">
        <v>47</v>
      </c>
      <c r="I1476" t="s">
        <v>129</v>
      </c>
      <c r="J1476" t="s">
        <v>130</v>
      </c>
      <c r="K1476" t="s">
        <v>154</v>
      </c>
      <c r="L1476" t="s">
        <v>4476</v>
      </c>
      <c r="M1476" t="s">
        <v>4477</v>
      </c>
      <c r="N1476">
        <v>3.0127388879999999</v>
      </c>
      <c r="O1476">
        <v>0</v>
      </c>
      <c r="P1476">
        <v>0</v>
      </c>
      <c r="Q1476">
        <v>30</v>
      </c>
      <c r="R1476">
        <v>1077</v>
      </c>
      <c r="S1476">
        <v>0</v>
      </c>
      <c r="T1476">
        <v>0</v>
      </c>
      <c r="U1476">
        <v>0</v>
      </c>
      <c r="V1476">
        <v>0</v>
      </c>
      <c r="W1476">
        <v>90.382166999999995</v>
      </c>
      <c r="X1476">
        <v>3244.7197820000001</v>
      </c>
      <c r="Y1476">
        <v>0</v>
      </c>
      <c r="Z1476">
        <v>0</v>
      </c>
    </row>
    <row r="1477" spans="1:26" x14ac:dyDescent="0.25">
      <c r="A1477">
        <v>2001841</v>
      </c>
      <c r="B1477">
        <v>1</v>
      </c>
      <c r="C1477" t="s">
        <v>77</v>
      </c>
      <c r="D1477" t="s">
        <v>123</v>
      </c>
      <c r="E1477" t="s">
        <v>161</v>
      </c>
      <c r="F1477" t="s">
        <v>4478</v>
      </c>
      <c r="G1477" t="s">
        <v>179</v>
      </c>
      <c r="H1477" t="s">
        <v>47</v>
      </c>
      <c r="I1477" t="s">
        <v>129</v>
      </c>
      <c r="J1477" t="s">
        <v>130</v>
      </c>
      <c r="K1477" t="s">
        <v>154</v>
      </c>
      <c r="L1477" t="s">
        <v>4479</v>
      </c>
      <c r="M1477" t="s">
        <v>4480</v>
      </c>
      <c r="N1477">
        <v>10.148659166</v>
      </c>
      <c r="O1477">
        <v>0</v>
      </c>
      <c r="P1477">
        <v>35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355.20307100000002</v>
      </c>
      <c r="W1477">
        <v>0</v>
      </c>
      <c r="X1477">
        <v>0</v>
      </c>
      <c r="Y1477">
        <v>0</v>
      </c>
      <c r="Z1477">
        <v>0</v>
      </c>
    </row>
    <row r="1478" spans="1:26" x14ac:dyDescent="0.25">
      <c r="A1478">
        <v>2001846</v>
      </c>
      <c r="B1478">
        <v>1</v>
      </c>
      <c r="C1478" t="s">
        <v>76</v>
      </c>
      <c r="D1478" t="s">
        <v>103</v>
      </c>
      <c r="E1478" t="s">
        <v>182</v>
      </c>
      <c r="F1478" t="s">
        <v>4481</v>
      </c>
      <c r="G1478" t="s">
        <v>405</v>
      </c>
      <c r="H1478" t="s">
        <v>46</v>
      </c>
      <c r="I1478" t="s">
        <v>129</v>
      </c>
      <c r="J1478" t="s">
        <v>130</v>
      </c>
      <c r="K1478" t="s">
        <v>131</v>
      </c>
      <c r="L1478" t="s">
        <v>4482</v>
      </c>
      <c r="M1478" t="s">
        <v>4483</v>
      </c>
      <c r="N1478">
        <v>1.6386111109999999</v>
      </c>
      <c r="O1478">
        <v>0</v>
      </c>
      <c r="P1478">
        <v>0</v>
      </c>
      <c r="Q1478">
        <v>0</v>
      </c>
      <c r="R1478">
        <v>105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172.05416700000001</v>
      </c>
      <c r="Y1478">
        <v>0</v>
      </c>
      <c r="Z1478">
        <v>0</v>
      </c>
    </row>
    <row r="1479" spans="1:26" x14ac:dyDescent="0.25">
      <c r="A1479">
        <v>2001864</v>
      </c>
      <c r="B1479">
        <v>1</v>
      </c>
      <c r="C1479" t="s">
        <v>77</v>
      </c>
      <c r="D1479" t="s">
        <v>119</v>
      </c>
      <c r="E1479" t="s">
        <v>134</v>
      </c>
      <c r="F1479" t="s">
        <v>4484</v>
      </c>
      <c r="G1479" t="s">
        <v>136</v>
      </c>
      <c r="H1479" t="s">
        <v>46</v>
      </c>
      <c r="I1479" t="s">
        <v>129</v>
      </c>
      <c r="J1479" t="s">
        <v>130</v>
      </c>
      <c r="K1479" t="s">
        <v>131</v>
      </c>
      <c r="L1479" t="s">
        <v>4485</v>
      </c>
      <c r="M1479" t="s">
        <v>4486</v>
      </c>
      <c r="N1479">
        <v>5.4749999999999996</v>
      </c>
      <c r="O1479">
        <v>0</v>
      </c>
      <c r="P1479">
        <v>1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5.4749999999999996</v>
      </c>
      <c r="W1479">
        <v>0</v>
      </c>
      <c r="X1479">
        <v>0</v>
      </c>
      <c r="Y1479">
        <v>0</v>
      </c>
      <c r="Z1479">
        <v>0</v>
      </c>
    </row>
    <row r="1480" spans="1:26" x14ac:dyDescent="0.25">
      <c r="A1480">
        <v>2001850</v>
      </c>
      <c r="B1480">
        <v>1</v>
      </c>
      <c r="C1480" t="s">
        <v>77</v>
      </c>
      <c r="D1480" t="s">
        <v>116</v>
      </c>
      <c r="E1480" t="s">
        <v>186</v>
      </c>
      <c r="F1480" t="s">
        <v>4487</v>
      </c>
      <c r="G1480" t="s">
        <v>179</v>
      </c>
      <c r="H1480" t="s">
        <v>47</v>
      </c>
      <c r="I1480" t="s">
        <v>129</v>
      </c>
      <c r="J1480" t="s">
        <v>130</v>
      </c>
      <c r="K1480" t="s">
        <v>154</v>
      </c>
      <c r="L1480" t="s">
        <v>4488</v>
      </c>
      <c r="M1480" t="s">
        <v>4489</v>
      </c>
      <c r="N1480">
        <v>0.77194444399999995</v>
      </c>
      <c r="O1480">
        <v>29</v>
      </c>
      <c r="P1480">
        <v>977</v>
      </c>
      <c r="Q1480">
        <v>0</v>
      </c>
      <c r="R1480">
        <v>0</v>
      </c>
      <c r="S1480">
        <v>0</v>
      </c>
      <c r="T1480">
        <v>0</v>
      </c>
      <c r="U1480">
        <v>22.386389000000001</v>
      </c>
      <c r="V1480">
        <v>754.18972199999996</v>
      </c>
      <c r="W1480">
        <v>0</v>
      </c>
      <c r="X1480">
        <v>0</v>
      </c>
      <c r="Y1480">
        <v>0</v>
      </c>
      <c r="Z1480">
        <v>0</v>
      </c>
    </row>
    <row r="1481" spans="1:26" x14ac:dyDescent="0.25">
      <c r="A1481">
        <v>2001844</v>
      </c>
      <c r="B1481">
        <v>1</v>
      </c>
      <c r="C1481" t="s">
        <v>77</v>
      </c>
      <c r="D1481" t="s">
        <v>108</v>
      </c>
      <c r="E1481" t="s">
        <v>182</v>
      </c>
      <c r="F1481" t="s">
        <v>3620</v>
      </c>
      <c r="G1481" t="s">
        <v>168</v>
      </c>
      <c r="H1481" t="s">
        <v>46</v>
      </c>
      <c r="I1481" t="s">
        <v>129</v>
      </c>
      <c r="J1481" t="s">
        <v>130</v>
      </c>
      <c r="K1481" t="s">
        <v>154</v>
      </c>
      <c r="L1481" t="s">
        <v>4490</v>
      </c>
      <c r="M1481" t="s">
        <v>4491</v>
      </c>
      <c r="N1481">
        <v>9.321573055</v>
      </c>
      <c r="O1481">
        <v>0</v>
      </c>
      <c r="P1481">
        <v>225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2097.3539369999999</v>
      </c>
      <c r="W1481">
        <v>0</v>
      </c>
      <c r="X1481">
        <v>0</v>
      </c>
      <c r="Y1481">
        <v>0</v>
      </c>
      <c r="Z1481">
        <v>0</v>
      </c>
    </row>
    <row r="1482" spans="1:26" x14ac:dyDescent="0.25">
      <c r="A1482">
        <v>2001847</v>
      </c>
      <c r="B1482">
        <v>1</v>
      </c>
      <c r="C1482" t="s">
        <v>76</v>
      </c>
      <c r="D1482" t="s">
        <v>103</v>
      </c>
      <c r="E1482" t="s">
        <v>171</v>
      </c>
      <c r="F1482" t="s">
        <v>4492</v>
      </c>
      <c r="G1482" t="s">
        <v>163</v>
      </c>
      <c r="H1482" t="s">
        <v>47</v>
      </c>
      <c r="I1482" t="s">
        <v>129</v>
      </c>
      <c r="J1482" t="s">
        <v>130</v>
      </c>
      <c r="K1482" t="s">
        <v>131</v>
      </c>
      <c r="L1482" t="s">
        <v>4493</v>
      </c>
      <c r="M1482" t="s">
        <v>4494</v>
      </c>
      <c r="N1482">
        <v>0.46833333300000002</v>
      </c>
      <c r="O1482">
        <v>0</v>
      </c>
      <c r="P1482">
        <v>0</v>
      </c>
      <c r="Q1482">
        <v>0</v>
      </c>
      <c r="R1482">
        <v>0</v>
      </c>
      <c r="S1482">
        <v>1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0.468333</v>
      </c>
      <c r="Z1482">
        <v>0</v>
      </c>
    </row>
    <row r="1483" spans="1:26" x14ac:dyDescent="0.25">
      <c r="A1483">
        <v>2001851</v>
      </c>
      <c r="B1483">
        <v>1</v>
      </c>
      <c r="C1483" t="s">
        <v>76</v>
      </c>
      <c r="D1483" t="s">
        <v>103</v>
      </c>
      <c r="E1483" t="s">
        <v>182</v>
      </c>
      <c r="F1483" t="s">
        <v>1122</v>
      </c>
      <c r="G1483" t="s">
        <v>904</v>
      </c>
      <c r="H1483" t="s">
        <v>46</v>
      </c>
      <c r="I1483" t="s">
        <v>129</v>
      </c>
      <c r="J1483" t="s">
        <v>130</v>
      </c>
      <c r="K1483" t="s">
        <v>131</v>
      </c>
      <c r="L1483" t="s">
        <v>4495</v>
      </c>
      <c r="M1483" t="s">
        <v>4496</v>
      </c>
      <c r="N1483">
        <v>0.36833333299999999</v>
      </c>
      <c r="O1483">
        <v>0</v>
      </c>
      <c r="P1483">
        <v>0</v>
      </c>
      <c r="Q1483">
        <v>0</v>
      </c>
      <c r="R1483">
        <v>20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7.3666669999999996</v>
      </c>
      <c r="Y1483">
        <v>0</v>
      </c>
      <c r="Z1483">
        <v>0</v>
      </c>
    </row>
    <row r="1484" spans="1:26" x14ac:dyDescent="0.25">
      <c r="A1484">
        <v>2001849</v>
      </c>
      <c r="B1484">
        <v>1</v>
      </c>
      <c r="C1484" t="s">
        <v>76</v>
      </c>
      <c r="D1484" t="s">
        <v>86</v>
      </c>
      <c r="E1484" t="s">
        <v>182</v>
      </c>
      <c r="F1484" t="s">
        <v>4497</v>
      </c>
      <c r="G1484" t="s">
        <v>179</v>
      </c>
      <c r="H1484" t="s">
        <v>46</v>
      </c>
      <c r="I1484" t="s">
        <v>129</v>
      </c>
      <c r="J1484" t="s">
        <v>130</v>
      </c>
      <c r="K1484" t="s">
        <v>154</v>
      </c>
      <c r="L1484" t="s">
        <v>4498</v>
      </c>
      <c r="M1484" t="s">
        <v>4499</v>
      </c>
      <c r="N1484">
        <v>3.881336111</v>
      </c>
      <c r="O1484">
        <v>0</v>
      </c>
      <c r="P1484">
        <v>161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624.89511400000004</v>
      </c>
      <c r="W1484">
        <v>0</v>
      </c>
      <c r="X1484">
        <v>0</v>
      </c>
      <c r="Y1484">
        <v>0</v>
      </c>
      <c r="Z1484">
        <v>0</v>
      </c>
    </row>
    <row r="1485" spans="1:26" x14ac:dyDescent="0.25">
      <c r="A1485">
        <v>2001852</v>
      </c>
      <c r="B1485">
        <v>1</v>
      </c>
      <c r="C1485" t="s">
        <v>76</v>
      </c>
      <c r="D1485" t="s">
        <v>102</v>
      </c>
      <c r="E1485" t="s">
        <v>161</v>
      </c>
      <c r="F1485" t="s">
        <v>4500</v>
      </c>
      <c r="G1485" t="s">
        <v>168</v>
      </c>
      <c r="H1485" t="s">
        <v>47</v>
      </c>
      <c r="I1485" t="s">
        <v>129</v>
      </c>
      <c r="J1485" t="s">
        <v>130</v>
      </c>
      <c r="K1485" t="s">
        <v>154</v>
      </c>
      <c r="L1485" t="s">
        <v>4501</v>
      </c>
      <c r="M1485" t="s">
        <v>4502</v>
      </c>
      <c r="N1485">
        <v>7.781681388</v>
      </c>
      <c r="O1485">
        <v>0</v>
      </c>
      <c r="P1485">
        <v>39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303.48557399999999</v>
      </c>
      <c r="W1485">
        <v>0</v>
      </c>
      <c r="X1485">
        <v>0</v>
      </c>
      <c r="Y1485">
        <v>0</v>
      </c>
      <c r="Z1485">
        <v>0</v>
      </c>
    </row>
    <row r="1486" spans="1:26" x14ac:dyDescent="0.25">
      <c r="A1486">
        <v>2001915</v>
      </c>
      <c r="B1486">
        <v>1</v>
      </c>
      <c r="C1486" t="s">
        <v>76</v>
      </c>
      <c r="D1486" t="s">
        <v>102</v>
      </c>
      <c r="E1486" t="s">
        <v>171</v>
      </c>
      <c r="F1486" t="s">
        <v>4503</v>
      </c>
      <c r="G1486" t="s">
        <v>163</v>
      </c>
      <c r="H1486" t="s">
        <v>47</v>
      </c>
      <c r="I1486" t="s">
        <v>129</v>
      </c>
      <c r="J1486" t="s">
        <v>130</v>
      </c>
      <c r="K1486" t="s">
        <v>131</v>
      </c>
      <c r="L1486" t="s">
        <v>4504</v>
      </c>
      <c r="M1486" t="s">
        <v>4505</v>
      </c>
      <c r="N1486">
        <v>1.605555555</v>
      </c>
      <c r="O1486">
        <v>8</v>
      </c>
      <c r="P1486">
        <v>652</v>
      </c>
      <c r="Q1486">
        <v>0</v>
      </c>
      <c r="R1486">
        <v>0</v>
      </c>
      <c r="S1486">
        <v>1</v>
      </c>
      <c r="T1486">
        <v>421</v>
      </c>
      <c r="U1486">
        <v>12.844443999999999</v>
      </c>
      <c r="V1486">
        <v>1046.822222</v>
      </c>
      <c r="W1486">
        <v>0</v>
      </c>
      <c r="X1486">
        <v>0</v>
      </c>
      <c r="Y1486">
        <v>1.605556</v>
      </c>
      <c r="Z1486">
        <v>675.93888900000002</v>
      </c>
    </row>
    <row r="1487" spans="1:26" x14ac:dyDescent="0.25">
      <c r="A1487">
        <v>2001853</v>
      </c>
      <c r="B1487">
        <v>1</v>
      </c>
      <c r="C1487" t="s">
        <v>76</v>
      </c>
      <c r="D1487" t="s">
        <v>91</v>
      </c>
      <c r="E1487" t="s">
        <v>182</v>
      </c>
      <c r="F1487" t="s">
        <v>4506</v>
      </c>
      <c r="G1487" t="s">
        <v>168</v>
      </c>
      <c r="H1487" t="s">
        <v>46</v>
      </c>
      <c r="I1487" t="s">
        <v>129</v>
      </c>
      <c r="J1487" t="s">
        <v>130</v>
      </c>
      <c r="K1487" t="s">
        <v>154</v>
      </c>
      <c r="L1487" t="s">
        <v>4507</v>
      </c>
      <c r="M1487" t="s">
        <v>4508</v>
      </c>
      <c r="N1487">
        <v>8.1859472219999994</v>
      </c>
      <c r="O1487">
        <v>0</v>
      </c>
      <c r="P1487">
        <v>128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1047.801244</v>
      </c>
      <c r="W1487">
        <v>0</v>
      </c>
      <c r="X1487">
        <v>0</v>
      </c>
      <c r="Y1487">
        <v>0</v>
      </c>
      <c r="Z1487">
        <v>0</v>
      </c>
    </row>
    <row r="1488" spans="1:26" x14ac:dyDescent="0.25">
      <c r="A1488">
        <v>2001860</v>
      </c>
      <c r="B1488">
        <v>1</v>
      </c>
      <c r="C1488" t="s">
        <v>76</v>
      </c>
      <c r="D1488" t="s">
        <v>103</v>
      </c>
      <c r="E1488" t="s">
        <v>166</v>
      </c>
      <c r="F1488" t="s">
        <v>4509</v>
      </c>
      <c r="G1488" t="s">
        <v>657</v>
      </c>
      <c r="H1488" t="s">
        <v>46</v>
      </c>
      <c r="I1488" t="s">
        <v>129</v>
      </c>
      <c r="J1488" t="s">
        <v>130</v>
      </c>
      <c r="K1488" t="s">
        <v>131</v>
      </c>
      <c r="L1488" t="s">
        <v>4510</v>
      </c>
      <c r="M1488" t="s">
        <v>4511</v>
      </c>
      <c r="N1488">
        <v>3.4911111109999999</v>
      </c>
      <c r="O1488">
        <v>0</v>
      </c>
      <c r="P1488">
        <v>0</v>
      </c>
      <c r="Q1488">
        <v>0</v>
      </c>
      <c r="R1488">
        <v>4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13.964444</v>
      </c>
      <c r="Y1488">
        <v>0</v>
      </c>
      <c r="Z1488">
        <v>0</v>
      </c>
    </row>
    <row r="1489" spans="1:26" x14ac:dyDescent="0.25">
      <c r="A1489">
        <v>2001857</v>
      </c>
      <c r="B1489">
        <v>1</v>
      </c>
      <c r="C1489" t="s">
        <v>76</v>
      </c>
      <c r="D1489" t="s">
        <v>82</v>
      </c>
      <c r="E1489" t="s">
        <v>166</v>
      </c>
      <c r="F1489" t="s">
        <v>4512</v>
      </c>
      <c r="G1489" t="s">
        <v>179</v>
      </c>
      <c r="H1489" t="s">
        <v>46</v>
      </c>
      <c r="I1489" t="s">
        <v>129</v>
      </c>
      <c r="J1489" t="s">
        <v>130</v>
      </c>
      <c r="K1489" t="s">
        <v>154</v>
      </c>
      <c r="L1489" t="s">
        <v>4513</v>
      </c>
      <c r="M1489" t="s">
        <v>4514</v>
      </c>
      <c r="N1489">
        <v>1.959166666</v>
      </c>
      <c r="O1489">
        <v>0</v>
      </c>
      <c r="P1489">
        <v>619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1212.724166</v>
      </c>
      <c r="W1489">
        <v>0</v>
      </c>
      <c r="X1489">
        <v>0</v>
      </c>
      <c r="Y1489">
        <v>0</v>
      </c>
      <c r="Z1489">
        <v>0</v>
      </c>
    </row>
    <row r="1490" spans="1:26" x14ac:dyDescent="0.25">
      <c r="A1490">
        <v>2001859</v>
      </c>
      <c r="B1490">
        <v>1</v>
      </c>
      <c r="C1490" t="s">
        <v>77</v>
      </c>
      <c r="D1490" t="s">
        <v>115</v>
      </c>
      <c r="E1490" t="s">
        <v>186</v>
      </c>
      <c r="F1490" t="s">
        <v>4515</v>
      </c>
      <c r="G1490" t="s">
        <v>163</v>
      </c>
      <c r="H1490" t="s">
        <v>47</v>
      </c>
      <c r="I1490" t="s">
        <v>257</v>
      </c>
      <c r="J1490" t="s">
        <v>130</v>
      </c>
      <c r="K1490" t="s">
        <v>131</v>
      </c>
      <c r="L1490" t="s">
        <v>4516</v>
      </c>
      <c r="M1490" t="s">
        <v>4517</v>
      </c>
      <c r="N1490">
        <v>9.4444439999999998E-3</v>
      </c>
      <c r="O1490">
        <v>0</v>
      </c>
      <c r="P1490">
        <v>0</v>
      </c>
      <c r="Q1490">
        <v>0</v>
      </c>
      <c r="R1490">
        <v>0</v>
      </c>
      <c r="S1490">
        <v>114</v>
      </c>
      <c r="T1490">
        <v>1552</v>
      </c>
      <c r="U1490">
        <v>0</v>
      </c>
      <c r="V1490">
        <v>0</v>
      </c>
      <c r="W1490">
        <v>0</v>
      </c>
      <c r="X1490">
        <v>0</v>
      </c>
      <c r="Y1490">
        <v>1.076667</v>
      </c>
      <c r="Z1490">
        <v>14.657776999999999</v>
      </c>
    </row>
    <row r="1491" spans="1:26" x14ac:dyDescent="0.25">
      <c r="A1491">
        <v>2001862</v>
      </c>
      <c r="B1491">
        <v>1</v>
      </c>
      <c r="C1491" t="s">
        <v>76</v>
      </c>
      <c r="D1491" t="s">
        <v>89</v>
      </c>
      <c r="E1491" t="s">
        <v>134</v>
      </c>
      <c r="F1491" t="s">
        <v>4518</v>
      </c>
      <c r="G1491" t="s">
        <v>136</v>
      </c>
      <c r="H1491" t="s">
        <v>46</v>
      </c>
      <c r="I1491" t="s">
        <v>129</v>
      </c>
      <c r="J1491" t="s">
        <v>130</v>
      </c>
      <c r="K1491" t="s">
        <v>131</v>
      </c>
      <c r="L1491" t="s">
        <v>4516</v>
      </c>
      <c r="M1491" t="s">
        <v>4519</v>
      </c>
      <c r="N1491">
        <v>2.6127777769999998</v>
      </c>
      <c r="O1491">
        <v>0</v>
      </c>
      <c r="P1491">
        <v>1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2.612778</v>
      </c>
      <c r="W1491">
        <v>0</v>
      </c>
      <c r="X1491">
        <v>0</v>
      </c>
      <c r="Y1491">
        <v>0</v>
      </c>
      <c r="Z1491">
        <v>0</v>
      </c>
    </row>
    <row r="1492" spans="1:26" x14ac:dyDescent="0.25">
      <c r="A1492">
        <v>2001863</v>
      </c>
      <c r="B1492">
        <v>1</v>
      </c>
      <c r="C1492" t="s">
        <v>76</v>
      </c>
      <c r="D1492" t="s">
        <v>93</v>
      </c>
      <c r="E1492" t="s">
        <v>182</v>
      </c>
      <c r="F1492" t="s">
        <v>4520</v>
      </c>
      <c r="G1492" t="s">
        <v>179</v>
      </c>
      <c r="H1492" t="s">
        <v>46</v>
      </c>
      <c r="I1492" t="s">
        <v>129</v>
      </c>
      <c r="J1492" t="s">
        <v>130</v>
      </c>
      <c r="K1492" t="s">
        <v>154</v>
      </c>
      <c r="L1492" t="s">
        <v>4521</v>
      </c>
      <c r="M1492" t="s">
        <v>4522</v>
      </c>
      <c r="N1492">
        <v>3.3890611110000002</v>
      </c>
      <c r="O1492">
        <v>0</v>
      </c>
      <c r="P1492">
        <v>2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6.7781219999999998</v>
      </c>
      <c r="W1492">
        <v>0</v>
      </c>
      <c r="X1492">
        <v>0</v>
      </c>
      <c r="Y1492">
        <v>0</v>
      </c>
      <c r="Z1492">
        <v>0</v>
      </c>
    </row>
    <row r="1493" spans="1:26" x14ac:dyDescent="0.25">
      <c r="A1493">
        <v>2001867</v>
      </c>
      <c r="B1493">
        <v>1</v>
      </c>
      <c r="C1493" t="s">
        <v>76</v>
      </c>
      <c r="D1493" t="s">
        <v>105</v>
      </c>
      <c r="E1493" t="s">
        <v>134</v>
      </c>
      <c r="F1493" t="s">
        <v>4523</v>
      </c>
      <c r="G1493" t="s">
        <v>140</v>
      </c>
      <c r="H1493" t="s">
        <v>46</v>
      </c>
      <c r="I1493" t="s">
        <v>129</v>
      </c>
      <c r="J1493" t="s">
        <v>130</v>
      </c>
      <c r="K1493" t="s">
        <v>131</v>
      </c>
      <c r="L1493" t="s">
        <v>4524</v>
      </c>
      <c r="M1493" t="s">
        <v>4525</v>
      </c>
      <c r="N1493">
        <v>3.0852777769999999</v>
      </c>
      <c r="O1493">
        <v>0</v>
      </c>
      <c r="P1493">
        <v>0</v>
      </c>
      <c r="Q1493">
        <v>0</v>
      </c>
      <c r="R1493">
        <v>2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6.1705560000000004</v>
      </c>
      <c r="Y1493">
        <v>0</v>
      </c>
      <c r="Z1493">
        <v>0</v>
      </c>
    </row>
    <row r="1494" spans="1:26" x14ac:dyDescent="0.25">
      <c r="A1494">
        <v>2001865</v>
      </c>
      <c r="B1494">
        <v>1</v>
      </c>
      <c r="C1494" t="s">
        <v>76</v>
      </c>
      <c r="D1494" t="s">
        <v>99</v>
      </c>
      <c r="E1494" t="s">
        <v>186</v>
      </c>
      <c r="F1494" t="s">
        <v>3047</v>
      </c>
      <c r="G1494" t="s">
        <v>168</v>
      </c>
      <c r="H1494" t="s">
        <v>47</v>
      </c>
      <c r="I1494" t="s">
        <v>129</v>
      </c>
      <c r="J1494" t="s">
        <v>130</v>
      </c>
      <c r="K1494" t="s">
        <v>154</v>
      </c>
      <c r="L1494" t="s">
        <v>4526</v>
      </c>
      <c r="M1494" t="s">
        <v>4527</v>
      </c>
      <c r="N1494">
        <v>7.8547222220000004</v>
      </c>
      <c r="O1494">
        <v>47</v>
      </c>
      <c r="P1494">
        <v>2561</v>
      </c>
      <c r="Q1494">
        <v>0</v>
      </c>
      <c r="R1494">
        <v>0</v>
      </c>
      <c r="S1494">
        <v>0</v>
      </c>
      <c r="T1494">
        <v>0</v>
      </c>
      <c r="U1494">
        <v>369.171944</v>
      </c>
      <c r="V1494">
        <v>20115.943610999999</v>
      </c>
      <c r="W1494">
        <v>0</v>
      </c>
      <c r="X1494">
        <v>0</v>
      </c>
      <c r="Y1494">
        <v>0</v>
      </c>
      <c r="Z1494">
        <v>0</v>
      </c>
    </row>
    <row r="1495" spans="1:26" x14ac:dyDescent="0.25">
      <c r="A1495">
        <v>2001870</v>
      </c>
      <c r="B1495">
        <v>1</v>
      </c>
      <c r="C1495" t="s">
        <v>77</v>
      </c>
      <c r="D1495" t="s">
        <v>117</v>
      </c>
      <c r="E1495" t="s">
        <v>182</v>
      </c>
      <c r="F1495" t="s">
        <v>4528</v>
      </c>
      <c r="G1495" t="s">
        <v>168</v>
      </c>
      <c r="H1495" t="s">
        <v>46</v>
      </c>
      <c r="I1495" t="s">
        <v>129</v>
      </c>
      <c r="J1495" t="s">
        <v>130</v>
      </c>
      <c r="K1495" t="s">
        <v>154</v>
      </c>
      <c r="L1495" t="s">
        <v>4529</v>
      </c>
      <c r="M1495" t="s">
        <v>4530</v>
      </c>
      <c r="N1495">
        <v>8.6105472219999992</v>
      </c>
      <c r="O1495">
        <v>0</v>
      </c>
      <c r="P1495">
        <v>0</v>
      </c>
      <c r="Q1495">
        <v>0</v>
      </c>
      <c r="R1495">
        <v>0</v>
      </c>
      <c r="S1495">
        <v>0</v>
      </c>
      <c r="T1495">
        <v>25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215.26368099999999</v>
      </c>
    </row>
    <row r="1496" spans="1:26" x14ac:dyDescent="0.25">
      <c r="A1496">
        <v>2001875</v>
      </c>
      <c r="B1496">
        <v>1</v>
      </c>
      <c r="C1496" t="s">
        <v>77</v>
      </c>
      <c r="D1496" t="s">
        <v>109</v>
      </c>
      <c r="E1496" t="s">
        <v>182</v>
      </c>
      <c r="F1496" t="s">
        <v>4531</v>
      </c>
      <c r="G1496" t="s">
        <v>503</v>
      </c>
      <c r="H1496" t="s">
        <v>46</v>
      </c>
      <c r="I1496" t="s">
        <v>129</v>
      </c>
      <c r="J1496" t="s">
        <v>130</v>
      </c>
      <c r="K1496" t="s">
        <v>131</v>
      </c>
      <c r="L1496" t="s">
        <v>4532</v>
      </c>
      <c r="M1496" t="s">
        <v>4533</v>
      </c>
      <c r="N1496">
        <v>2.3447222220000001</v>
      </c>
      <c r="O1496">
        <v>0</v>
      </c>
      <c r="P1496">
        <v>188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440.80777799999998</v>
      </c>
      <c r="W1496">
        <v>0</v>
      </c>
      <c r="X1496">
        <v>0</v>
      </c>
      <c r="Y1496">
        <v>0</v>
      </c>
      <c r="Z1496">
        <v>0</v>
      </c>
    </row>
    <row r="1497" spans="1:26" x14ac:dyDescent="0.25">
      <c r="A1497">
        <v>2001893</v>
      </c>
      <c r="B1497">
        <v>1</v>
      </c>
      <c r="C1497" t="s">
        <v>77</v>
      </c>
      <c r="D1497" t="s">
        <v>123</v>
      </c>
      <c r="E1497" t="s">
        <v>166</v>
      </c>
      <c r="F1497" t="s">
        <v>4534</v>
      </c>
      <c r="G1497" t="s">
        <v>657</v>
      </c>
      <c r="H1497" t="s">
        <v>46</v>
      </c>
      <c r="I1497" t="s">
        <v>129</v>
      </c>
      <c r="J1497" t="s">
        <v>130</v>
      </c>
      <c r="K1497" t="s">
        <v>131</v>
      </c>
      <c r="L1497" t="s">
        <v>4535</v>
      </c>
      <c r="M1497" t="s">
        <v>4536</v>
      </c>
      <c r="N1497">
        <v>1.4966666660000001</v>
      </c>
      <c r="O1497">
        <v>0</v>
      </c>
      <c r="P1497">
        <v>29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43.403333000000003</v>
      </c>
      <c r="W1497">
        <v>0</v>
      </c>
      <c r="X1497">
        <v>0</v>
      </c>
      <c r="Y1497">
        <v>0</v>
      </c>
      <c r="Z1497">
        <v>0</v>
      </c>
    </row>
    <row r="1498" spans="1:26" x14ac:dyDescent="0.25">
      <c r="A1498">
        <v>2001877</v>
      </c>
      <c r="B1498">
        <v>1</v>
      </c>
      <c r="C1498" t="s">
        <v>76</v>
      </c>
      <c r="D1498" t="s">
        <v>91</v>
      </c>
      <c r="E1498" t="s">
        <v>182</v>
      </c>
      <c r="F1498" t="s">
        <v>4537</v>
      </c>
      <c r="G1498" t="s">
        <v>144</v>
      </c>
      <c r="H1498" t="s">
        <v>46</v>
      </c>
      <c r="I1498" t="s">
        <v>129</v>
      </c>
      <c r="J1498" t="s">
        <v>130</v>
      </c>
      <c r="K1498" t="s">
        <v>131</v>
      </c>
      <c r="L1498" t="s">
        <v>4538</v>
      </c>
      <c r="M1498" t="s">
        <v>4539</v>
      </c>
      <c r="N1498">
        <v>0.71777777700000001</v>
      </c>
      <c r="O1498">
        <v>0</v>
      </c>
      <c r="P1498">
        <v>31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22.251111000000002</v>
      </c>
      <c r="W1498">
        <v>0</v>
      </c>
      <c r="X1498">
        <v>0</v>
      </c>
      <c r="Y1498">
        <v>0</v>
      </c>
      <c r="Z1498">
        <v>0</v>
      </c>
    </row>
    <row r="1499" spans="1:26" x14ac:dyDescent="0.25">
      <c r="A1499">
        <v>2001878</v>
      </c>
      <c r="B1499">
        <v>1</v>
      </c>
      <c r="C1499" t="s">
        <v>77</v>
      </c>
      <c r="D1499" t="s">
        <v>108</v>
      </c>
      <c r="E1499" t="s">
        <v>182</v>
      </c>
      <c r="F1499" t="s">
        <v>4540</v>
      </c>
      <c r="G1499" t="s">
        <v>144</v>
      </c>
      <c r="H1499" t="s">
        <v>46</v>
      </c>
      <c r="I1499" t="s">
        <v>129</v>
      </c>
      <c r="J1499" t="s">
        <v>130</v>
      </c>
      <c r="K1499" t="s">
        <v>131</v>
      </c>
      <c r="L1499" t="s">
        <v>4541</v>
      </c>
      <c r="M1499" t="s">
        <v>4542</v>
      </c>
      <c r="N1499">
        <v>3.7113888880000001</v>
      </c>
      <c r="O1499">
        <v>0</v>
      </c>
      <c r="P1499">
        <v>29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107.630278</v>
      </c>
      <c r="W1499">
        <v>0</v>
      </c>
      <c r="X1499">
        <v>0</v>
      </c>
      <c r="Y1499">
        <v>0</v>
      </c>
      <c r="Z1499">
        <v>0</v>
      </c>
    </row>
    <row r="1500" spans="1:26" x14ac:dyDescent="0.25">
      <c r="A1500">
        <v>2001885</v>
      </c>
      <c r="B1500">
        <v>1</v>
      </c>
      <c r="C1500" t="s">
        <v>77</v>
      </c>
      <c r="D1500" t="s">
        <v>114</v>
      </c>
      <c r="E1500" t="s">
        <v>134</v>
      </c>
      <c r="F1500" t="s">
        <v>4543</v>
      </c>
      <c r="G1500" t="s">
        <v>238</v>
      </c>
      <c r="H1500" t="s">
        <v>46</v>
      </c>
      <c r="I1500" t="s">
        <v>129</v>
      </c>
      <c r="J1500" t="s">
        <v>130</v>
      </c>
      <c r="K1500" t="s">
        <v>131</v>
      </c>
      <c r="L1500" t="s">
        <v>4544</v>
      </c>
      <c r="M1500" t="s">
        <v>4545</v>
      </c>
      <c r="N1500">
        <v>2.0950000000000002</v>
      </c>
      <c r="O1500">
        <v>0</v>
      </c>
      <c r="P1500">
        <v>12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25.14</v>
      </c>
      <c r="W1500">
        <v>0</v>
      </c>
      <c r="X1500">
        <v>0</v>
      </c>
      <c r="Y1500">
        <v>0</v>
      </c>
      <c r="Z1500">
        <v>0</v>
      </c>
    </row>
    <row r="1501" spans="1:26" x14ac:dyDescent="0.25">
      <c r="A1501">
        <v>2001880</v>
      </c>
      <c r="B1501">
        <v>1</v>
      </c>
      <c r="C1501" t="s">
        <v>76</v>
      </c>
      <c r="D1501" t="s">
        <v>98</v>
      </c>
      <c r="E1501" t="s">
        <v>166</v>
      </c>
      <c r="F1501" t="s">
        <v>4546</v>
      </c>
      <c r="G1501" t="s">
        <v>144</v>
      </c>
      <c r="H1501" t="s">
        <v>46</v>
      </c>
      <c r="I1501" t="s">
        <v>129</v>
      </c>
      <c r="J1501" t="s">
        <v>130</v>
      </c>
      <c r="K1501" t="s">
        <v>131</v>
      </c>
      <c r="L1501" t="s">
        <v>4547</v>
      </c>
      <c r="M1501" t="s">
        <v>4548</v>
      </c>
      <c r="N1501">
        <v>0.90500000000000003</v>
      </c>
      <c r="O1501">
        <v>0</v>
      </c>
      <c r="P1501">
        <v>0</v>
      </c>
      <c r="Q1501">
        <v>0</v>
      </c>
      <c r="R1501">
        <v>19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17.195</v>
      </c>
      <c r="Y1501">
        <v>0</v>
      </c>
      <c r="Z1501">
        <v>0</v>
      </c>
    </row>
    <row r="1502" spans="1:26" x14ac:dyDescent="0.25">
      <c r="A1502">
        <v>2002033</v>
      </c>
      <c r="B1502">
        <v>1</v>
      </c>
      <c r="C1502" t="s">
        <v>76</v>
      </c>
      <c r="D1502" t="s">
        <v>103</v>
      </c>
      <c r="E1502" t="s">
        <v>166</v>
      </c>
      <c r="F1502" t="s">
        <v>4549</v>
      </c>
      <c r="G1502" t="s">
        <v>657</v>
      </c>
      <c r="H1502" t="s">
        <v>46</v>
      </c>
      <c r="I1502" t="s">
        <v>129</v>
      </c>
      <c r="J1502" t="s">
        <v>130</v>
      </c>
      <c r="K1502" t="s">
        <v>131</v>
      </c>
      <c r="L1502" t="s">
        <v>4550</v>
      </c>
      <c r="M1502" t="s">
        <v>4551</v>
      </c>
      <c r="N1502">
        <v>5.7041666659999999</v>
      </c>
      <c r="O1502">
        <v>0</v>
      </c>
      <c r="P1502">
        <v>0</v>
      </c>
      <c r="Q1502">
        <v>0</v>
      </c>
      <c r="R1502">
        <v>107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610.34583299999997</v>
      </c>
      <c r="Y1502">
        <v>0</v>
      </c>
      <c r="Z1502">
        <v>0</v>
      </c>
    </row>
    <row r="1503" spans="1:26" x14ac:dyDescent="0.25">
      <c r="A1503">
        <v>2001879</v>
      </c>
      <c r="B1503">
        <v>1</v>
      </c>
      <c r="C1503" t="s">
        <v>76</v>
      </c>
      <c r="D1503" t="s">
        <v>95</v>
      </c>
      <c r="E1503" t="s">
        <v>171</v>
      </c>
      <c r="F1503" t="s">
        <v>4552</v>
      </c>
      <c r="G1503" t="s">
        <v>168</v>
      </c>
      <c r="H1503" t="s">
        <v>47</v>
      </c>
      <c r="I1503" t="s">
        <v>129</v>
      </c>
      <c r="J1503" t="s">
        <v>130</v>
      </c>
      <c r="K1503" t="s">
        <v>154</v>
      </c>
      <c r="L1503" t="s">
        <v>4553</v>
      </c>
      <c r="M1503" t="s">
        <v>4554</v>
      </c>
      <c r="N1503">
        <v>1.8046500000000001</v>
      </c>
      <c r="O1503">
        <v>2</v>
      </c>
      <c r="P1503">
        <v>394</v>
      </c>
      <c r="Q1503">
        <v>7</v>
      </c>
      <c r="R1503">
        <v>470</v>
      </c>
      <c r="S1503">
        <v>1</v>
      </c>
      <c r="T1503">
        <v>859</v>
      </c>
      <c r="U1503">
        <v>3.6093000000000002</v>
      </c>
      <c r="V1503">
        <v>711.03210000000001</v>
      </c>
      <c r="W1503">
        <v>12.63255</v>
      </c>
      <c r="X1503">
        <v>848.18550000000005</v>
      </c>
      <c r="Y1503">
        <v>1.8046500000000001</v>
      </c>
      <c r="Z1503">
        <v>1550.19435</v>
      </c>
    </row>
    <row r="1504" spans="1:26" x14ac:dyDescent="0.25">
      <c r="A1504">
        <v>2001883</v>
      </c>
      <c r="B1504">
        <v>1</v>
      </c>
      <c r="C1504" t="s">
        <v>76</v>
      </c>
      <c r="D1504" t="s">
        <v>101</v>
      </c>
      <c r="E1504" t="s">
        <v>134</v>
      </c>
      <c r="F1504" t="s">
        <v>4555</v>
      </c>
      <c r="G1504" t="s">
        <v>238</v>
      </c>
      <c r="H1504" t="s">
        <v>46</v>
      </c>
      <c r="I1504" t="s">
        <v>129</v>
      </c>
      <c r="J1504" t="s">
        <v>130</v>
      </c>
      <c r="K1504" t="s">
        <v>131</v>
      </c>
      <c r="L1504" t="s">
        <v>4556</v>
      </c>
      <c r="M1504" t="s">
        <v>4557</v>
      </c>
      <c r="N1504">
        <v>0.96388888800000005</v>
      </c>
      <c r="O1504">
        <v>0</v>
      </c>
      <c r="P1504">
        <v>30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28.916667</v>
      </c>
      <c r="W1504">
        <v>0</v>
      </c>
      <c r="X1504">
        <v>0</v>
      </c>
      <c r="Y1504">
        <v>0</v>
      </c>
      <c r="Z1504">
        <v>0</v>
      </c>
    </row>
    <row r="1505" spans="1:26" x14ac:dyDescent="0.25">
      <c r="A1505">
        <v>2001886</v>
      </c>
      <c r="B1505">
        <v>1</v>
      </c>
      <c r="C1505" t="s">
        <v>77</v>
      </c>
      <c r="D1505" t="s">
        <v>108</v>
      </c>
      <c r="E1505" t="s">
        <v>182</v>
      </c>
      <c r="F1505" t="s">
        <v>4558</v>
      </c>
      <c r="G1505" t="s">
        <v>144</v>
      </c>
      <c r="H1505" t="s">
        <v>46</v>
      </c>
      <c r="I1505" t="s">
        <v>129</v>
      </c>
      <c r="J1505" t="s">
        <v>130</v>
      </c>
      <c r="K1505" t="s">
        <v>131</v>
      </c>
      <c r="L1505" t="s">
        <v>4559</v>
      </c>
      <c r="M1505" t="s">
        <v>4560</v>
      </c>
      <c r="N1505">
        <v>2.1969444440000001</v>
      </c>
      <c r="O1505">
        <v>0</v>
      </c>
      <c r="P1505">
        <v>0</v>
      </c>
      <c r="Q1505">
        <v>0</v>
      </c>
      <c r="R1505">
        <v>0</v>
      </c>
      <c r="S1505">
        <v>0</v>
      </c>
      <c r="T1505">
        <v>22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48.332777999999998</v>
      </c>
    </row>
    <row r="1506" spans="1:26" x14ac:dyDescent="0.25">
      <c r="A1506">
        <v>2001903</v>
      </c>
      <c r="B1506">
        <v>1</v>
      </c>
      <c r="C1506" t="s">
        <v>76</v>
      </c>
      <c r="D1506" t="s">
        <v>88</v>
      </c>
      <c r="E1506" t="s">
        <v>186</v>
      </c>
      <c r="F1506" t="s">
        <v>4561</v>
      </c>
      <c r="G1506" t="s">
        <v>163</v>
      </c>
      <c r="H1506" t="s">
        <v>47</v>
      </c>
      <c r="I1506" t="s">
        <v>129</v>
      </c>
      <c r="J1506" t="s">
        <v>130</v>
      </c>
      <c r="K1506" t="s">
        <v>131</v>
      </c>
      <c r="L1506" t="s">
        <v>4562</v>
      </c>
      <c r="M1506" t="s">
        <v>4563</v>
      </c>
      <c r="N1506">
        <v>1.061388888</v>
      </c>
      <c r="O1506">
        <v>0</v>
      </c>
      <c r="P1506">
        <v>92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97.647778000000002</v>
      </c>
      <c r="W1506">
        <v>0</v>
      </c>
      <c r="X1506">
        <v>0</v>
      </c>
      <c r="Y1506">
        <v>0</v>
      </c>
      <c r="Z1506">
        <v>0</v>
      </c>
    </row>
    <row r="1507" spans="1:26" x14ac:dyDescent="0.25">
      <c r="A1507">
        <v>2001890</v>
      </c>
      <c r="B1507">
        <v>1</v>
      </c>
      <c r="C1507" t="s">
        <v>77</v>
      </c>
      <c r="D1507" t="s">
        <v>108</v>
      </c>
      <c r="E1507" t="s">
        <v>171</v>
      </c>
      <c r="F1507" t="s">
        <v>4564</v>
      </c>
      <c r="G1507" t="s">
        <v>163</v>
      </c>
      <c r="H1507" t="s">
        <v>47</v>
      </c>
      <c r="I1507" t="s">
        <v>257</v>
      </c>
      <c r="J1507" t="s">
        <v>130</v>
      </c>
      <c r="K1507" t="s">
        <v>131</v>
      </c>
      <c r="L1507" t="s">
        <v>4565</v>
      </c>
      <c r="M1507" t="s">
        <v>4566</v>
      </c>
      <c r="N1507">
        <v>5.5555550000000002E-3</v>
      </c>
      <c r="O1507">
        <v>36</v>
      </c>
      <c r="P1507">
        <v>315</v>
      </c>
      <c r="Q1507">
        <v>0</v>
      </c>
      <c r="R1507">
        <v>0</v>
      </c>
      <c r="S1507">
        <v>2</v>
      </c>
      <c r="T1507">
        <v>289</v>
      </c>
      <c r="U1507">
        <v>0.2</v>
      </c>
      <c r="V1507">
        <v>1.75</v>
      </c>
      <c r="W1507">
        <v>0</v>
      </c>
      <c r="X1507">
        <v>0</v>
      </c>
      <c r="Y1507">
        <v>1.1110999999999999E-2</v>
      </c>
      <c r="Z1507">
        <v>1.6055550000000001</v>
      </c>
    </row>
    <row r="1508" spans="1:26" x14ac:dyDescent="0.25">
      <c r="A1508">
        <v>2001892</v>
      </c>
      <c r="B1508">
        <v>1</v>
      </c>
      <c r="C1508" t="s">
        <v>76</v>
      </c>
      <c r="D1508" t="s">
        <v>89</v>
      </c>
      <c r="E1508" t="s">
        <v>182</v>
      </c>
      <c r="F1508" t="s">
        <v>4567</v>
      </c>
      <c r="G1508" t="s">
        <v>168</v>
      </c>
      <c r="H1508" t="s">
        <v>46</v>
      </c>
      <c r="I1508" t="s">
        <v>129</v>
      </c>
      <c r="J1508" t="s">
        <v>130</v>
      </c>
      <c r="K1508" t="s">
        <v>154</v>
      </c>
      <c r="L1508" t="s">
        <v>4568</v>
      </c>
      <c r="M1508" t="s">
        <v>4569</v>
      </c>
      <c r="N1508">
        <v>5.1679638880000001</v>
      </c>
      <c r="O1508">
        <v>0</v>
      </c>
      <c r="P1508">
        <v>0</v>
      </c>
      <c r="Q1508">
        <v>0</v>
      </c>
      <c r="R1508">
        <v>0</v>
      </c>
      <c r="S1508">
        <v>0</v>
      </c>
      <c r="T1508">
        <v>17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87.855385999999996</v>
      </c>
    </row>
    <row r="1509" spans="1:26" x14ac:dyDescent="0.25">
      <c r="A1509">
        <v>2001895</v>
      </c>
      <c r="B1509">
        <v>1</v>
      </c>
      <c r="C1509" t="s">
        <v>76</v>
      </c>
      <c r="D1509" t="s">
        <v>101</v>
      </c>
      <c r="E1509" t="s">
        <v>161</v>
      </c>
      <c r="F1509" t="s">
        <v>2514</v>
      </c>
      <c r="G1509" t="s">
        <v>163</v>
      </c>
      <c r="H1509" t="s">
        <v>47</v>
      </c>
      <c r="I1509" t="s">
        <v>257</v>
      </c>
      <c r="J1509" t="s">
        <v>130</v>
      </c>
      <c r="K1509" t="s">
        <v>131</v>
      </c>
      <c r="L1509" t="s">
        <v>4570</v>
      </c>
      <c r="M1509" t="s">
        <v>4571</v>
      </c>
      <c r="N1509">
        <v>5.5555550000000002E-3</v>
      </c>
      <c r="O1509">
        <v>9</v>
      </c>
      <c r="P1509">
        <v>1613</v>
      </c>
      <c r="Q1509">
        <v>0</v>
      </c>
      <c r="R1509">
        <v>0</v>
      </c>
      <c r="S1509">
        <v>0</v>
      </c>
      <c r="T1509">
        <v>0</v>
      </c>
      <c r="U1509">
        <v>0.05</v>
      </c>
      <c r="V1509">
        <v>8.9611099999999997</v>
      </c>
      <c r="W1509">
        <v>0</v>
      </c>
      <c r="X1509">
        <v>0</v>
      </c>
      <c r="Y1509">
        <v>0</v>
      </c>
      <c r="Z1509">
        <v>0</v>
      </c>
    </row>
    <row r="1510" spans="1:26" x14ac:dyDescent="0.25">
      <c r="A1510">
        <v>2001896</v>
      </c>
      <c r="B1510">
        <v>1</v>
      </c>
      <c r="C1510" t="s">
        <v>76</v>
      </c>
      <c r="D1510" t="s">
        <v>81</v>
      </c>
      <c r="E1510" t="s">
        <v>166</v>
      </c>
      <c r="F1510" t="s">
        <v>4572</v>
      </c>
      <c r="G1510" t="s">
        <v>168</v>
      </c>
      <c r="H1510" t="s">
        <v>46</v>
      </c>
      <c r="I1510" t="s">
        <v>129</v>
      </c>
      <c r="J1510" t="s">
        <v>130</v>
      </c>
      <c r="K1510" t="s">
        <v>154</v>
      </c>
      <c r="L1510" t="s">
        <v>4573</v>
      </c>
      <c r="M1510" t="s">
        <v>4574</v>
      </c>
      <c r="N1510">
        <v>2.6854472220000001</v>
      </c>
      <c r="O1510">
        <v>0</v>
      </c>
      <c r="P1510">
        <v>502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1348.094505</v>
      </c>
      <c r="W1510">
        <v>0</v>
      </c>
      <c r="X1510">
        <v>0</v>
      </c>
      <c r="Y1510">
        <v>0</v>
      </c>
      <c r="Z1510">
        <v>0</v>
      </c>
    </row>
    <row r="1511" spans="1:26" x14ac:dyDescent="0.25">
      <c r="A1511">
        <v>2001898</v>
      </c>
      <c r="B1511">
        <v>1</v>
      </c>
      <c r="C1511" t="s">
        <v>76</v>
      </c>
      <c r="D1511" t="s">
        <v>80</v>
      </c>
      <c r="E1511" t="s">
        <v>182</v>
      </c>
      <c r="F1511" t="s">
        <v>4575</v>
      </c>
      <c r="G1511" t="s">
        <v>294</v>
      </c>
      <c r="H1511" t="s">
        <v>46</v>
      </c>
      <c r="I1511" t="s">
        <v>129</v>
      </c>
      <c r="J1511" t="s">
        <v>130</v>
      </c>
      <c r="K1511" t="s">
        <v>131</v>
      </c>
      <c r="L1511" t="s">
        <v>4576</v>
      </c>
      <c r="M1511" t="s">
        <v>4577</v>
      </c>
      <c r="N1511">
        <v>2.9608333330000001</v>
      </c>
      <c r="O1511">
        <v>0</v>
      </c>
      <c r="P1511">
        <v>36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106.59</v>
      </c>
      <c r="W1511">
        <v>0</v>
      </c>
      <c r="X1511">
        <v>0</v>
      </c>
      <c r="Y1511">
        <v>0</v>
      </c>
      <c r="Z1511">
        <v>0</v>
      </c>
    </row>
    <row r="1512" spans="1:26" x14ac:dyDescent="0.25">
      <c r="A1512">
        <v>2001911</v>
      </c>
      <c r="B1512">
        <v>1</v>
      </c>
      <c r="C1512" t="s">
        <v>77</v>
      </c>
      <c r="D1512" t="s">
        <v>114</v>
      </c>
      <c r="E1512" t="s">
        <v>161</v>
      </c>
      <c r="F1512" t="s">
        <v>4578</v>
      </c>
      <c r="G1512" t="s">
        <v>341</v>
      </c>
      <c r="H1512" t="s">
        <v>47</v>
      </c>
      <c r="I1512" t="s">
        <v>129</v>
      </c>
      <c r="J1512" t="s">
        <v>130</v>
      </c>
      <c r="K1512" t="s">
        <v>131</v>
      </c>
      <c r="L1512" t="s">
        <v>4579</v>
      </c>
      <c r="M1512" t="s">
        <v>4580</v>
      </c>
      <c r="N1512">
        <v>1.8505555549999999</v>
      </c>
      <c r="O1512">
        <v>0</v>
      </c>
      <c r="P1512">
        <v>0</v>
      </c>
      <c r="Q1512">
        <v>0</v>
      </c>
      <c r="R1512">
        <v>0</v>
      </c>
      <c r="S1512">
        <v>7</v>
      </c>
      <c r="T1512">
        <v>17</v>
      </c>
      <c r="U1512">
        <v>0</v>
      </c>
      <c r="V1512">
        <v>0</v>
      </c>
      <c r="W1512">
        <v>0</v>
      </c>
      <c r="X1512">
        <v>0</v>
      </c>
      <c r="Y1512">
        <v>12.953889</v>
      </c>
      <c r="Z1512">
        <v>31.459444000000001</v>
      </c>
    </row>
    <row r="1513" spans="1:26" x14ac:dyDescent="0.25">
      <c r="A1513">
        <v>2001910</v>
      </c>
      <c r="B1513">
        <v>1</v>
      </c>
      <c r="C1513" t="s">
        <v>76</v>
      </c>
      <c r="D1513" t="s">
        <v>80</v>
      </c>
      <c r="E1513" t="s">
        <v>166</v>
      </c>
      <c r="F1513" t="s">
        <v>4581</v>
      </c>
      <c r="G1513" t="s">
        <v>294</v>
      </c>
      <c r="H1513" t="s">
        <v>46</v>
      </c>
      <c r="I1513" t="s">
        <v>129</v>
      </c>
      <c r="J1513" t="s">
        <v>130</v>
      </c>
      <c r="K1513" t="s">
        <v>131</v>
      </c>
      <c r="L1513" t="s">
        <v>4582</v>
      </c>
      <c r="M1513" t="s">
        <v>4583</v>
      </c>
      <c r="N1513">
        <v>0.38500000000000001</v>
      </c>
      <c r="O1513">
        <v>0</v>
      </c>
      <c r="P1513">
        <v>402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154.77000000000001</v>
      </c>
      <c r="W1513">
        <v>0</v>
      </c>
      <c r="X1513">
        <v>0</v>
      </c>
      <c r="Y1513">
        <v>0</v>
      </c>
      <c r="Z1513">
        <v>0</v>
      </c>
    </row>
    <row r="1514" spans="1:26" x14ac:dyDescent="0.25">
      <c r="A1514">
        <v>2001899</v>
      </c>
      <c r="B1514">
        <v>1</v>
      </c>
      <c r="C1514" t="s">
        <v>77</v>
      </c>
      <c r="D1514" t="s">
        <v>124</v>
      </c>
      <c r="E1514" t="s">
        <v>166</v>
      </c>
      <c r="F1514" t="s">
        <v>4584</v>
      </c>
      <c r="G1514" t="s">
        <v>168</v>
      </c>
      <c r="H1514" t="s">
        <v>46</v>
      </c>
      <c r="I1514" t="s">
        <v>129</v>
      </c>
      <c r="J1514" t="s">
        <v>130</v>
      </c>
      <c r="K1514" t="s">
        <v>154</v>
      </c>
      <c r="L1514" t="s">
        <v>4585</v>
      </c>
      <c r="M1514" t="s">
        <v>4586</v>
      </c>
      <c r="N1514">
        <v>8.3333722219999995</v>
      </c>
      <c r="O1514">
        <v>0</v>
      </c>
      <c r="P1514">
        <v>1040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8666.7071109999997</v>
      </c>
      <c r="W1514">
        <v>0</v>
      </c>
      <c r="X1514">
        <v>0</v>
      </c>
      <c r="Y1514">
        <v>0</v>
      </c>
      <c r="Z1514">
        <v>0</v>
      </c>
    </row>
    <row r="1515" spans="1:26" x14ac:dyDescent="0.25">
      <c r="A1515">
        <v>2001901</v>
      </c>
      <c r="B1515">
        <v>1</v>
      </c>
      <c r="C1515" t="s">
        <v>76</v>
      </c>
      <c r="D1515" t="s">
        <v>97</v>
      </c>
      <c r="E1515" t="s">
        <v>161</v>
      </c>
      <c r="F1515" t="s">
        <v>4587</v>
      </c>
      <c r="G1515" t="s">
        <v>168</v>
      </c>
      <c r="H1515" t="s">
        <v>47</v>
      </c>
      <c r="I1515" t="s">
        <v>129</v>
      </c>
      <c r="J1515" t="s">
        <v>130</v>
      </c>
      <c r="K1515" t="s">
        <v>154</v>
      </c>
      <c r="L1515" t="s">
        <v>4588</v>
      </c>
      <c r="M1515" t="s">
        <v>4589</v>
      </c>
      <c r="N1515">
        <v>3.5833333330000001</v>
      </c>
      <c r="O1515">
        <v>2</v>
      </c>
      <c r="P1515">
        <v>1872</v>
      </c>
      <c r="Q1515">
        <v>0</v>
      </c>
      <c r="R1515">
        <v>0</v>
      </c>
      <c r="S1515">
        <v>0</v>
      </c>
      <c r="T1515">
        <v>0</v>
      </c>
      <c r="U1515">
        <v>7.1666670000000003</v>
      </c>
      <c r="V1515">
        <v>6707.9999989999997</v>
      </c>
      <c r="W1515">
        <v>0</v>
      </c>
      <c r="X1515">
        <v>0</v>
      </c>
      <c r="Y1515">
        <v>0</v>
      </c>
      <c r="Z1515">
        <v>0</v>
      </c>
    </row>
    <row r="1516" spans="1:26" x14ac:dyDescent="0.25">
      <c r="A1516">
        <v>2001900</v>
      </c>
      <c r="B1516">
        <v>1</v>
      </c>
      <c r="C1516" t="s">
        <v>76</v>
      </c>
      <c r="D1516" t="s">
        <v>94</v>
      </c>
      <c r="E1516" t="s">
        <v>186</v>
      </c>
      <c r="F1516" t="s">
        <v>4590</v>
      </c>
      <c r="G1516" t="s">
        <v>179</v>
      </c>
      <c r="H1516" t="s">
        <v>47</v>
      </c>
      <c r="I1516" t="s">
        <v>129</v>
      </c>
      <c r="J1516" t="s">
        <v>130</v>
      </c>
      <c r="K1516" t="s">
        <v>154</v>
      </c>
      <c r="L1516" t="s">
        <v>4591</v>
      </c>
      <c r="M1516" t="s">
        <v>4592</v>
      </c>
      <c r="N1516">
        <v>0.99</v>
      </c>
      <c r="O1516">
        <v>3</v>
      </c>
      <c r="P1516">
        <v>988</v>
      </c>
      <c r="Q1516">
        <v>0</v>
      </c>
      <c r="R1516">
        <v>0</v>
      </c>
      <c r="S1516">
        <v>0</v>
      </c>
      <c r="T1516">
        <v>252</v>
      </c>
      <c r="U1516">
        <v>2.97</v>
      </c>
      <c r="V1516">
        <v>978.12</v>
      </c>
      <c r="W1516">
        <v>0</v>
      </c>
      <c r="X1516">
        <v>0</v>
      </c>
      <c r="Y1516">
        <v>0</v>
      </c>
      <c r="Z1516">
        <v>249.48</v>
      </c>
    </row>
    <row r="1517" spans="1:26" x14ac:dyDescent="0.25">
      <c r="A1517">
        <v>2001902</v>
      </c>
      <c r="B1517">
        <v>1</v>
      </c>
      <c r="C1517" t="s">
        <v>76</v>
      </c>
      <c r="D1517" t="s">
        <v>99</v>
      </c>
      <c r="E1517" t="s">
        <v>134</v>
      </c>
      <c r="F1517" t="s">
        <v>4593</v>
      </c>
      <c r="G1517" t="s">
        <v>136</v>
      </c>
      <c r="H1517" t="s">
        <v>46</v>
      </c>
      <c r="I1517" t="s">
        <v>129</v>
      </c>
      <c r="J1517" t="s">
        <v>130</v>
      </c>
      <c r="K1517" t="s">
        <v>131</v>
      </c>
      <c r="L1517" t="s">
        <v>4594</v>
      </c>
      <c r="M1517" t="s">
        <v>4595</v>
      </c>
      <c r="N1517">
        <v>0.54638888799999996</v>
      </c>
      <c r="O1517">
        <v>0</v>
      </c>
      <c r="P1517">
        <v>1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0.54638900000000001</v>
      </c>
      <c r="W1517">
        <v>0</v>
      </c>
      <c r="X1517">
        <v>0</v>
      </c>
      <c r="Y1517">
        <v>0</v>
      </c>
      <c r="Z1517">
        <v>0</v>
      </c>
    </row>
    <row r="1518" spans="1:26" x14ac:dyDescent="0.25">
      <c r="A1518">
        <v>2001917</v>
      </c>
      <c r="B1518">
        <v>1</v>
      </c>
      <c r="C1518" t="s">
        <v>77</v>
      </c>
      <c r="D1518" t="s">
        <v>114</v>
      </c>
      <c r="E1518" t="s">
        <v>166</v>
      </c>
      <c r="F1518" t="s">
        <v>4596</v>
      </c>
      <c r="G1518" t="s">
        <v>242</v>
      </c>
      <c r="H1518" t="s">
        <v>47</v>
      </c>
      <c r="I1518" t="s">
        <v>129</v>
      </c>
      <c r="J1518" t="s">
        <v>130</v>
      </c>
      <c r="K1518" t="s">
        <v>131</v>
      </c>
      <c r="L1518" t="s">
        <v>4597</v>
      </c>
      <c r="M1518" t="s">
        <v>4598</v>
      </c>
      <c r="N1518">
        <v>3.6644444439999999</v>
      </c>
      <c r="O1518">
        <v>0</v>
      </c>
      <c r="P1518">
        <v>0</v>
      </c>
      <c r="Q1518">
        <v>0</v>
      </c>
      <c r="R1518">
        <v>0</v>
      </c>
      <c r="S1518">
        <v>0</v>
      </c>
      <c r="T1518">
        <v>11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40.308889000000001</v>
      </c>
    </row>
    <row r="1519" spans="1:26" x14ac:dyDescent="0.25">
      <c r="A1519">
        <v>2001916</v>
      </c>
      <c r="B1519">
        <v>1</v>
      </c>
      <c r="C1519" t="s">
        <v>76</v>
      </c>
      <c r="D1519" t="s">
        <v>90</v>
      </c>
      <c r="E1519" t="s">
        <v>182</v>
      </c>
      <c r="F1519" t="s">
        <v>4599</v>
      </c>
      <c r="G1519" t="s">
        <v>144</v>
      </c>
      <c r="H1519" t="s">
        <v>46</v>
      </c>
      <c r="I1519" t="s">
        <v>129</v>
      </c>
      <c r="J1519" t="s">
        <v>130</v>
      </c>
      <c r="K1519" t="s">
        <v>131</v>
      </c>
      <c r="L1519" t="s">
        <v>4600</v>
      </c>
      <c r="M1519" t="s">
        <v>4601</v>
      </c>
      <c r="N1519">
        <v>2.5269444440000002</v>
      </c>
      <c r="O1519">
        <v>0</v>
      </c>
      <c r="P1519">
        <v>0</v>
      </c>
      <c r="Q1519">
        <v>0</v>
      </c>
      <c r="R1519">
        <v>0</v>
      </c>
      <c r="S1519">
        <v>0</v>
      </c>
      <c r="T1519">
        <v>30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75.808333000000005</v>
      </c>
    </row>
    <row r="1520" spans="1:26" x14ac:dyDescent="0.25">
      <c r="A1520">
        <v>2001914</v>
      </c>
      <c r="B1520">
        <v>1</v>
      </c>
      <c r="C1520" t="s">
        <v>77</v>
      </c>
      <c r="D1520" t="s">
        <v>117</v>
      </c>
      <c r="E1520" t="s">
        <v>186</v>
      </c>
      <c r="F1520" t="s">
        <v>4602</v>
      </c>
      <c r="G1520" t="s">
        <v>163</v>
      </c>
      <c r="H1520" t="s">
        <v>47</v>
      </c>
      <c r="I1520" t="s">
        <v>257</v>
      </c>
      <c r="J1520" t="s">
        <v>130</v>
      </c>
      <c r="K1520" t="s">
        <v>131</v>
      </c>
      <c r="L1520" t="s">
        <v>4603</v>
      </c>
      <c r="M1520" t="s">
        <v>4604</v>
      </c>
      <c r="N1520">
        <v>1.7777777000000002E-2</v>
      </c>
      <c r="O1520">
        <v>0</v>
      </c>
      <c r="P1520">
        <v>0</v>
      </c>
      <c r="Q1520">
        <v>0</v>
      </c>
      <c r="R1520">
        <v>0</v>
      </c>
      <c r="S1520">
        <v>1</v>
      </c>
      <c r="T1520">
        <v>466</v>
      </c>
      <c r="U1520">
        <v>0</v>
      </c>
      <c r="V1520">
        <v>0</v>
      </c>
      <c r="W1520">
        <v>0</v>
      </c>
      <c r="X1520">
        <v>0</v>
      </c>
      <c r="Y1520">
        <v>1.7777999999999999E-2</v>
      </c>
      <c r="Z1520">
        <v>8.2844440000000006</v>
      </c>
    </row>
    <row r="1521" spans="1:26" x14ac:dyDescent="0.25">
      <c r="A1521">
        <v>2001920</v>
      </c>
      <c r="B1521">
        <v>1</v>
      </c>
      <c r="C1521" t="s">
        <v>76</v>
      </c>
      <c r="D1521" t="s">
        <v>92</v>
      </c>
      <c r="E1521" t="s">
        <v>134</v>
      </c>
      <c r="F1521" t="s">
        <v>4605</v>
      </c>
      <c r="G1521" t="s">
        <v>140</v>
      </c>
      <c r="H1521" t="s">
        <v>46</v>
      </c>
      <c r="I1521" t="s">
        <v>129</v>
      </c>
      <c r="J1521" t="s">
        <v>130</v>
      </c>
      <c r="K1521" t="s">
        <v>131</v>
      </c>
      <c r="L1521" t="s">
        <v>4606</v>
      </c>
      <c r="M1521" t="s">
        <v>4607</v>
      </c>
      <c r="N1521">
        <v>3.5244444439999998</v>
      </c>
      <c r="O1521">
        <v>0</v>
      </c>
      <c r="P1521">
        <v>0</v>
      </c>
      <c r="Q1521">
        <v>0</v>
      </c>
      <c r="R1521">
        <v>1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3.5244439999999999</v>
      </c>
      <c r="Y1521">
        <v>0</v>
      </c>
      <c r="Z1521">
        <v>0</v>
      </c>
    </row>
    <row r="1522" spans="1:26" x14ac:dyDescent="0.25">
      <c r="A1522">
        <v>2001979</v>
      </c>
      <c r="B1522">
        <v>1</v>
      </c>
      <c r="C1522" t="s">
        <v>76</v>
      </c>
      <c r="D1522" t="s">
        <v>78</v>
      </c>
      <c r="E1522" t="s">
        <v>134</v>
      </c>
      <c r="F1522" t="s">
        <v>4608</v>
      </c>
      <c r="G1522" t="s">
        <v>238</v>
      </c>
      <c r="H1522" t="s">
        <v>46</v>
      </c>
      <c r="I1522" t="s">
        <v>129</v>
      </c>
      <c r="J1522" t="s">
        <v>130</v>
      </c>
      <c r="K1522" t="s">
        <v>131</v>
      </c>
      <c r="L1522" t="s">
        <v>4609</v>
      </c>
      <c r="M1522" t="s">
        <v>4610</v>
      </c>
      <c r="N1522">
        <v>2.0338888879999999</v>
      </c>
      <c r="O1522">
        <v>0</v>
      </c>
      <c r="P1522">
        <v>8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16.271111000000001</v>
      </c>
      <c r="W1522">
        <v>0</v>
      </c>
      <c r="X1522">
        <v>0</v>
      </c>
      <c r="Y1522">
        <v>0</v>
      </c>
      <c r="Z1522">
        <v>0</v>
      </c>
    </row>
    <row r="1523" spans="1:26" x14ac:dyDescent="0.25">
      <c r="A1523">
        <v>2001924</v>
      </c>
      <c r="B1523">
        <v>1</v>
      </c>
      <c r="C1523" t="s">
        <v>77</v>
      </c>
      <c r="D1523" t="s">
        <v>113</v>
      </c>
      <c r="E1523" t="s">
        <v>126</v>
      </c>
      <c r="F1523" t="s">
        <v>4611</v>
      </c>
      <c r="G1523" t="s">
        <v>179</v>
      </c>
      <c r="H1523" t="s">
        <v>46</v>
      </c>
      <c r="I1523" t="s">
        <v>129</v>
      </c>
      <c r="J1523" t="s">
        <v>130</v>
      </c>
      <c r="K1523" t="s">
        <v>154</v>
      </c>
      <c r="L1523" t="s">
        <v>4612</v>
      </c>
      <c r="M1523" t="s">
        <v>4613</v>
      </c>
      <c r="N1523">
        <v>2.4677877769999998</v>
      </c>
      <c r="O1523">
        <v>0</v>
      </c>
      <c r="P1523">
        <v>0</v>
      </c>
      <c r="Q1523">
        <v>0</v>
      </c>
      <c r="R1523">
        <v>88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217.165324</v>
      </c>
      <c r="Y1523">
        <v>0</v>
      </c>
      <c r="Z1523">
        <v>0</v>
      </c>
    </row>
    <row r="1524" spans="1:26" x14ac:dyDescent="0.25">
      <c r="A1524">
        <v>2001927</v>
      </c>
      <c r="B1524">
        <v>1</v>
      </c>
      <c r="C1524" t="s">
        <v>76</v>
      </c>
      <c r="D1524" t="s">
        <v>96</v>
      </c>
      <c r="E1524" t="s">
        <v>186</v>
      </c>
      <c r="F1524" t="s">
        <v>4614</v>
      </c>
      <c r="G1524" t="s">
        <v>163</v>
      </c>
      <c r="H1524" t="s">
        <v>47</v>
      </c>
      <c r="I1524" t="s">
        <v>129</v>
      </c>
      <c r="J1524" t="s">
        <v>130</v>
      </c>
      <c r="K1524" t="s">
        <v>131</v>
      </c>
      <c r="L1524" t="s">
        <v>4615</v>
      </c>
      <c r="M1524" t="s">
        <v>4616</v>
      </c>
      <c r="N1524">
        <v>1.1927777770000001</v>
      </c>
      <c r="O1524">
        <v>14</v>
      </c>
      <c r="P1524">
        <v>567</v>
      </c>
      <c r="Q1524">
        <v>0</v>
      </c>
      <c r="R1524">
        <v>0</v>
      </c>
      <c r="S1524">
        <v>0</v>
      </c>
      <c r="T1524">
        <v>0</v>
      </c>
      <c r="U1524">
        <v>16.698889000000001</v>
      </c>
      <c r="V1524">
        <v>676.30499999999995</v>
      </c>
      <c r="W1524">
        <v>0</v>
      </c>
      <c r="X1524">
        <v>0</v>
      </c>
      <c r="Y1524">
        <v>0</v>
      </c>
      <c r="Z1524">
        <v>0</v>
      </c>
    </row>
    <row r="1525" spans="1:26" x14ac:dyDescent="0.25">
      <c r="A1525">
        <v>2001942</v>
      </c>
      <c r="B1525">
        <v>1</v>
      </c>
      <c r="C1525" t="s">
        <v>77</v>
      </c>
      <c r="D1525" t="s">
        <v>121</v>
      </c>
      <c r="E1525" t="s">
        <v>171</v>
      </c>
      <c r="F1525" t="s">
        <v>4331</v>
      </c>
      <c r="G1525" t="s">
        <v>163</v>
      </c>
      <c r="H1525" t="s">
        <v>47</v>
      </c>
      <c r="I1525" t="s">
        <v>129</v>
      </c>
      <c r="J1525" t="s">
        <v>130</v>
      </c>
      <c r="K1525" t="s">
        <v>131</v>
      </c>
      <c r="L1525" t="s">
        <v>4617</v>
      </c>
      <c r="M1525" t="s">
        <v>4618</v>
      </c>
      <c r="N1525">
        <v>1.3430555550000001</v>
      </c>
      <c r="O1525">
        <v>0</v>
      </c>
      <c r="P1525">
        <v>0</v>
      </c>
      <c r="Q1525">
        <v>33</v>
      </c>
      <c r="R1525">
        <v>213</v>
      </c>
      <c r="S1525">
        <v>3</v>
      </c>
      <c r="T1525">
        <v>0</v>
      </c>
      <c r="U1525">
        <v>0</v>
      </c>
      <c r="V1525">
        <v>0</v>
      </c>
      <c r="W1525">
        <v>44.320833</v>
      </c>
      <c r="X1525">
        <v>286.07083299999999</v>
      </c>
      <c r="Y1525">
        <v>4.0291670000000002</v>
      </c>
      <c r="Z1525">
        <v>0</v>
      </c>
    </row>
    <row r="1526" spans="1:26" x14ac:dyDescent="0.25">
      <c r="A1526">
        <v>2001929</v>
      </c>
      <c r="B1526">
        <v>1</v>
      </c>
      <c r="C1526" t="s">
        <v>77</v>
      </c>
      <c r="D1526" t="s">
        <v>114</v>
      </c>
      <c r="E1526" t="s">
        <v>186</v>
      </c>
      <c r="F1526" t="s">
        <v>2032</v>
      </c>
      <c r="G1526" t="s">
        <v>179</v>
      </c>
      <c r="H1526" t="s">
        <v>47</v>
      </c>
      <c r="I1526" t="s">
        <v>129</v>
      </c>
      <c r="J1526" t="s">
        <v>130</v>
      </c>
      <c r="K1526" t="s">
        <v>154</v>
      </c>
      <c r="L1526" t="s">
        <v>4619</v>
      </c>
      <c r="M1526" t="s">
        <v>4620</v>
      </c>
      <c r="N1526">
        <v>0.57777777699999999</v>
      </c>
      <c r="O1526">
        <v>0</v>
      </c>
      <c r="P1526">
        <v>0</v>
      </c>
      <c r="Q1526">
        <v>0</v>
      </c>
      <c r="R1526">
        <v>0</v>
      </c>
      <c r="S1526">
        <v>15</v>
      </c>
      <c r="T1526">
        <v>378</v>
      </c>
      <c r="U1526">
        <v>0</v>
      </c>
      <c r="V1526">
        <v>0</v>
      </c>
      <c r="W1526">
        <v>0</v>
      </c>
      <c r="X1526">
        <v>0</v>
      </c>
      <c r="Y1526">
        <v>8.6666670000000003</v>
      </c>
      <c r="Z1526">
        <v>218.4</v>
      </c>
    </row>
    <row r="1527" spans="1:26" x14ac:dyDescent="0.25">
      <c r="A1527">
        <v>2001928</v>
      </c>
      <c r="B1527">
        <v>1</v>
      </c>
      <c r="C1527" t="s">
        <v>77</v>
      </c>
      <c r="D1527" t="s">
        <v>115</v>
      </c>
      <c r="E1527" t="s">
        <v>171</v>
      </c>
      <c r="F1527" t="s">
        <v>4621</v>
      </c>
      <c r="G1527" t="s">
        <v>163</v>
      </c>
      <c r="H1527" t="s">
        <v>47</v>
      </c>
      <c r="I1527" t="s">
        <v>129</v>
      </c>
      <c r="J1527" t="s">
        <v>130</v>
      </c>
      <c r="K1527" t="s">
        <v>131</v>
      </c>
      <c r="L1527" t="s">
        <v>4466</v>
      </c>
      <c r="M1527" t="s">
        <v>4622</v>
      </c>
      <c r="N1527">
        <v>0.21416666600000001</v>
      </c>
      <c r="O1527">
        <v>0</v>
      </c>
      <c r="P1527">
        <v>4</v>
      </c>
      <c r="Q1527">
        <v>33</v>
      </c>
      <c r="R1527">
        <v>1709</v>
      </c>
      <c r="S1527">
        <v>5</v>
      </c>
      <c r="T1527">
        <v>1105</v>
      </c>
      <c r="U1527">
        <v>0</v>
      </c>
      <c r="V1527">
        <v>0.85666699999999996</v>
      </c>
      <c r="W1527">
        <v>7.0674999999999999</v>
      </c>
      <c r="X1527">
        <v>366.01083199999999</v>
      </c>
      <c r="Y1527">
        <v>1.0708329999999999</v>
      </c>
      <c r="Z1527">
        <v>236.654166</v>
      </c>
    </row>
    <row r="1528" spans="1:26" x14ac:dyDescent="0.25">
      <c r="A1528">
        <v>2001962</v>
      </c>
      <c r="B1528">
        <v>1</v>
      </c>
      <c r="C1528" t="s">
        <v>77</v>
      </c>
      <c r="D1528" t="s">
        <v>113</v>
      </c>
      <c r="E1528" t="s">
        <v>134</v>
      </c>
      <c r="F1528" t="s">
        <v>4623</v>
      </c>
      <c r="G1528" t="s">
        <v>250</v>
      </c>
      <c r="H1528" t="s">
        <v>46</v>
      </c>
      <c r="I1528" t="s">
        <v>129</v>
      </c>
      <c r="J1528" t="s">
        <v>15</v>
      </c>
      <c r="K1528" t="s">
        <v>131</v>
      </c>
      <c r="L1528" t="s">
        <v>4624</v>
      </c>
      <c r="M1528" t="s">
        <v>4625</v>
      </c>
      <c r="N1528">
        <v>2.9363888880000002</v>
      </c>
      <c r="O1528">
        <v>0</v>
      </c>
      <c r="P1528">
        <v>0</v>
      </c>
      <c r="Q1528">
        <v>0</v>
      </c>
      <c r="R1528">
        <v>4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11.745556000000001</v>
      </c>
      <c r="Y1528">
        <v>0</v>
      </c>
      <c r="Z1528">
        <v>0</v>
      </c>
    </row>
    <row r="1529" spans="1:26" x14ac:dyDescent="0.25">
      <c r="A1529">
        <v>2001932</v>
      </c>
      <c r="B1529">
        <v>1</v>
      </c>
      <c r="C1529" t="s">
        <v>76</v>
      </c>
      <c r="D1529" t="s">
        <v>100</v>
      </c>
      <c r="E1529" t="s">
        <v>134</v>
      </c>
      <c r="F1529" t="s">
        <v>4626</v>
      </c>
      <c r="G1529" t="s">
        <v>238</v>
      </c>
      <c r="H1529" t="s">
        <v>46</v>
      </c>
      <c r="I1529" t="s">
        <v>129</v>
      </c>
      <c r="J1529" t="s">
        <v>130</v>
      </c>
      <c r="K1529" t="s">
        <v>131</v>
      </c>
      <c r="L1529" t="s">
        <v>4627</v>
      </c>
      <c r="M1529" t="s">
        <v>4628</v>
      </c>
      <c r="N1529">
        <v>1.1797222220000001</v>
      </c>
      <c r="O1529">
        <v>0</v>
      </c>
      <c r="P1529">
        <v>4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4.7188889999999999</v>
      </c>
      <c r="W1529">
        <v>0</v>
      </c>
      <c r="X1529">
        <v>0</v>
      </c>
      <c r="Y1529">
        <v>0</v>
      </c>
      <c r="Z1529">
        <v>0</v>
      </c>
    </row>
    <row r="1530" spans="1:26" x14ac:dyDescent="0.25">
      <c r="A1530">
        <v>2001931</v>
      </c>
      <c r="B1530">
        <v>1</v>
      </c>
      <c r="C1530" t="s">
        <v>77</v>
      </c>
      <c r="D1530" t="s">
        <v>109</v>
      </c>
      <c r="E1530" t="s">
        <v>186</v>
      </c>
      <c r="F1530" t="s">
        <v>4629</v>
      </c>
      <c r="G1530" t="s">
        <v>163</v>
      </c>
      <c r="H1530" t="s">
        <v>47</v>
      </c>
      <c r="I1530" t="s">
        <v>129</v>
      </c>
      <c r="J1530" t="s">
        <v>130</v>
      </c>
      <c r="K1530" t="s">
        <v>131</v>
      </c>
      <c r="L1530" t="s">
        <v>4630</v>
      </c>
      <c r="M1530" t="s">
        <v>4631</v>
      </c>
      <c r="N1530">
        <v>0.99111111100000004</v>
      </c>
      <c r="O1530">
        <v>11</v>
      </c>
      <c r="P1530">
        <v>61</v>
      </c>
      <c r="Q1530">
        <v>0</v>
      </c>
      <c r="R1530">
        <v>2</v>
      </c>
      <c r="S1530">
        <v>4</v>
      </c>
      <c r="T1530">
        <v>574</v>
      </c>
      <c r="U1530">
        <v>10.902222</v>
      </c>
      <c r="V1530">
        <v>60.457777999999998</v>
      </c>
      <c r="W1530">
        <v>0</v>
      </c>
      <c r="X1530">
        <v>1.9822219999999999</v>
      </c>
      <c r="Y1530">
        <v>3.9644439999999999</v>
      </c>
      <c r="Z1530">
        <v>568.89777800000002</v>
      </c>
    </row>
    <row r="1531" spans="1:26" x14ac:dyDescent="0.25">
      <c r="A1531">
        <v>2001945</v>
      </c>
      <c r="B1531">
        <v>1</v>
      </c>
      <c r="C1531" t="s">
        <v>76</v>
      </c>
      <c r="D1531" t="s">
        <v>79</v>
      </c>
      <c r="E1531" t="s">
        <v>134</v>
      </c>
      <c r="F1531" t="s">
        <v>4632</v>
      </c>
      <c r="G1531" t="s">
        <v>136</v>
      </c>
      <c r="H1531" t="s">
        <v>46</v>
      </c>
      <c r="I1531" t="s">
        <v>129</v>
      </c>
      <c r="J1531" t="s">
        <v>130</v>
      </c>
      <c r="K1531" t="s">
        <v>131</v>
      </c>
      <c r="L1531" t="s">
        <v>4633</v>
      </c>
      <c r="M1531" t="s">
        <v>4634</v>
      </c>
      <c r="N1531">
        <v>1.8772222220000001</v>
      </c>
      <c r="O1531">
        <v>0</v>
      </c>
      <c r="P1531">
        <v>4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7.5088889999999999</v>
      </c>
      <c r="W1531">
        <v>0</v>
      </c>
      <c r="X1531">
        <v>0</v>
      </c>
      <c r="Y1531">
        <v>0</v>
      </c>
      <c r="Z1531">
        <v>0</v>
      </c>
    </row>
    <row r="1532" spans="1:26" x14ac:dyDescent="0.25">
      <c r="A1532">
        <v>2001938</v>
      </c>
      <c r="B1532">
        <v>1</v>
      </c>
      <c r="C1532" t="s">
        <v>76</v>
      </c>
      <c r="D1532" t="s">
        <v>84</v>
      </c>
      <c r="E1532" t="s">
        <v>182</v>
      </c>
      <c r="F1532" t="s">
        <v>4635</v>
      </c>
      <c r="G1532" t="s">
        <v>294</v>
      </c>
      <c r="H1532" t="s">
        <v>46</v>
      </c>
      <c r="I1532" t="s">
        <v>129</v>
      </c>
      <c r="J1532" t="s">
        <v>130</v>
      </c>
      <c r="K1532" t="s">
        <v>131</v>
      </c>
      <c r="L1532" t="s">
        <v>4636</v>
      </c>
      <c r="M1532" t="s">
        <v>4637</v>
      </c>
      <c r="N1532">
        <v>2.318333333</v>
      </c>
      <c r="O1532">
        <v>0</v>
      </c>
      <c r="P1532">
        <v>36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83.46</v>
      </c>
      <c r="W1532">
        <v>0</v>
      </c>
      <c r="X1532">
        <v>0</v>
      </c>
      <c r="Y1532">
        <v>0</v>
      </c>
      <c r="Z1532">
        <v>0</v>
      </c>
    </row>
    <row r="1533" spans="1:26" x14ac:dyDescent="0.25">
      <c r="A1533">
        <v>2001941</v>
      </c>
      <c r="B1533">
        <v>1</v>
      </c>
      <c r="C1533" t="s">
        <v>76</v>
      </c>
      <c r="D1533" t="s">
        <v>97</v>
      </c>
      <c r="E1533" t="s">
        <v>134</v>
      </c>
      <c r="F1533" t="s">
        <v>4638</v>
      </c>
      <c r="G1533" t="s">
        <v>140</v>
      </c>
      <c r="H1533" t="s">
        <v>46</v>
      </c>
      <c r="I1533" t="s">
        <v>129</v>
      </c>
      <c r="J1533" t="s">
        <v>130</v>
      </c>
      <c r="K1533" t="s">
        <v>131</v>
      </c>
      <c r="L1533" t="s">
        <v>4639</v>
      </c>
      <c r="M1533" t="s">
        <v>4640</v>
      </c>
      <c r="N1533">
        <v>2.639444444</v>
      </c>
      <c r="O1533">
        <v>0</v>
      </c>
      <c r="P1533">
        <v>1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2.6394440000000001</v>
      </c>
      <c r="W1533">
        <v>0</v>
      </c>
      <c r="X1533">
        <v>0</v>
      </c>
      <c r="Y1533">
        <v>0</v>
      </c>
      <c r="Z1533">
        <v>0</v>
      </c>
    </row>
    <row r="1534" spans="1:26" x14ac:dyDescent="0.25">
      <c r="A1534">
        <v>2001922</v>
      </c>
      <c r="B1534">
        <v>1</v>
      </c>
      <c r="C1534" t="s">
        <v>76</v>
      </c>
      <c r="D1534" t="s">
        <v>96</v>
      </c>
      <c r="E1534" t="s">
        <v>171</v>
      </c>
      <c r="F1534" t="s">
        <v>4641</v>
      </c>
      <c r="G1534" t="s">
        <v>152</v>
      </c>
      <c r="H1534" t="s">
        <v>47</v>
      </c>
      <c r="I1534" t="s">
        <v>129</v>
      </c>
      <c r="J1534" t="s">
        <v>130</v>
      </c>
      <c r="K1534" t="s">
        <v>131</v>
      </c>
      <c r="L1534" t="s">
        <v>4642</v>
      </c>
      <c r="M1534" t="s">
        <v>4643</v>
      </c>
      <c r="N1534">
        <v>0.207777777</v>
      </c>
      <c r="O1534">
        <v>32</v>
      </c>
      <c r="P1534">
        <v>1965</v>
      </c>
      <c r="Q1534">
        <v>0</v>
      </c>
      <c r="R1534">
        <v>0</v>
      </c>
      <c r="S1534">
        <v>0</v>
      </c>
      <c r="T1534">
        <v>0</v>
      </c>
      <c r="U1534">
        <v>6.6488889999999996</v>
      </c>
      <c r="V1534">
        <v>408.28333199999997</v>
      </c>
      <c r="W1534">
        <v>0</v>
      </c>
      <c r="X1534">
        <v>0</v>
      </c>
      <c r="Y1534">
        <v>0</v>
      </c>
      <c r="Z1534">
        <v>0</v>
      </c>
    </row>
    <row r="1535" spans="1:26" x14ac:dyDescent="0.25">
      <c r="A1535">
        <v>2001944</v>
      </c>
      <c r="B1535">
        <v>1</v>
      </c>
      <c r="C1535" t="s">
        <v>76</v>
      </c>
      <c r="D1535" t="s">
        <v>88</v>
      </c>
      <c r="E1535" t="s">
        <v>134</v>
      </c>
      <c r="F1535" t="s">
        <v>4644</v>
      </c>
      <c r="G1535" t="s">
        <v>140</v>
      </c>
      <c r="H1535" t="s">
        <v>46</v>
      </c>
      <c r="I1535" t="s">
        <v>129</v>
      </c>
      <c r="J1535" t="s">
        <v>130</v>
      </c>
      <c r="K1535" t="s">
        <v>131</v>
      </c>
      <c r="L1535" t="s">
        <v>4645</v>
      </c>
      <c r="M1535" t="s">
        <v>4646</v>
      </c>
      <c r="N1535">
        <v>1.798888888</v>
      </c>
      <c r="O1535">
        <v>0</v>
      </c>
      <c r="P1535">
        <v>1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1.798889</v>
      </c>
      <c r="W1535">
        <v>0</v>
      </c>
      <c r="X1535">
        <v>0</v>
      </c>
      <c r="Y1535">
        <v>0</v>
      </c>
      <c r="Z1535">
        <v>0</v>
      </c>
    </row>
    <row r="1536" spans="1:26" x14ac:dyDescent="0.25">
      <c r="A1536">
        <v>2001958</v>
      </c>
      <c r="B1536">
        <v>1</v>
      </c>
      <c r="C1536" t="s">
        <v>76</v>
      </c>
      <c r="D1536" t="s">
        <v>98</v>
      </c>
      <c r="E1536" t="s">
        <v>182</v>
      </c>
      <c r="F1536" t="s">
        <v>4647</v>
      </c>
      <c r="G1536" t="s">
        <v>144</v>
      </c>
      <c r="H1536" t="s">
        <v>46</v>
      </c>
      <c r="I1536" t="s">
        <v>129</v>
      </c>
      <c r="J1536" t="s">
        <v>130</v>
      </c>
      <c r="K1536" t="s">
        <v>131</v>
      </c>
      <c r="L1536" t="s">
        <v>4648</v>
      </c>
      <c r="M1536" t="s">
        <v>4649</v>
      </c>
      <c r="N1536">
        <v>1.3930555549999999</v>
      </c>
      <c r="O1536">
        <v>0</v>
      </c>
      <c r="P1536">
        <v>0</v>
      </c>
      <c r="Q1536">
        <v>0</v>
      </c>
      <c r="R1536">
        <v>0</v>
      </c>
      <c r="S1536">
        <v>0</v>
      </c>
      <c r="T1536">
        <v>5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6.9652779999999996</v>
      </c>
    </row>
    <row r="1537" spans="1:26" x14ac:dyDescent="0.25">
      <c r="A1537">
        <v>2001952</v>
      </c>
      <c r="B1537">
        <v>1</v>
      </c>
      <c r="C1537" t="s">
        <v>77</v>
      </c>
      <c r="D1537" t="s">
        <v>123</v>
      </c>
      <c r="E1537" t="s">
        <v>182</v>
      </c>
      <c r="F1537" t="s">
        <v>4650</v>
      </c>
      <c r="G1537" t="s">
        <v>168</v>
      </c>
      <c r="H1537" t="s">
        <v>46</v>
      </c>
      <c r="I1537" t="s">
        <v>129</v>
      </c>
      <c r="J1537" t="s">
        <v>130</v>
      </c>
      <c r="K1537" t="s">
        <v>154</v>
      </c>
      <c r="L1537" t="s">
        <v>4651</v>
      </c>
      <c r="M1537" t="s">
        <v>4652</v>
      </c>
      <c r="N1537">
        <v>6.84</v>
      </c>
      <c r="O1537">
        <v>0</v>
      </c>
      <c r="P1537">
        <v>41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280.44</v>
      </c>
      <c r="W1537">
        <v>0</v>
      </c>
      <c r="X1537">
        <v>0</v>
      </c>
      <c r="Y1537">
        <v>0</v>
      </c>
      <c r="Z1537">
        <v>0</v>
      </c>
    </row>
    <row r="1538" spans="1:26" x14ac:dyDescent="0.25">
      <c r="A1538">
        <v>2001971</v>
      </c>
      <c r="B1538">
        <v>1</v>
      </c>
      <c r="C1538" t="s">
        <v>76</v>
      </c>
      <c r="D1538" t="s">
        <v>90</v>
      </c>
      <c r="E1538" t="s">
        <v>182</v>
      </c>
      <c r="F1538" t="s">
        <v>4653</v>
      </c>
      <c r="G1538" t="s">
        <v>405</v>
      </c>
      <c r="H1538" t="s">
        <v>46</v>
      </c>
      <c r="I1538" t="s">
        <v>129</v>
      </c>
      <c r="J1538" t="s">
        <v>130</v>
      </c>
      <c r="K1538" t="s">
        <v>131</v>
      </c>
      <c r="L1538" t="s">
        <v>4654</v>
      </c>
      <c r="M1538" t="s">
        <v>4655</v>
      </c>
      <c r="N1538">
        <v>5.2483333329999997</v>
      </c>
      <c r="O1538">
        <v>0</v>
      </c>
      <c r="P1538">
        <v>0</v>
      </c>
      <c r="Q1538">
        <v>0</v>
      </c>
      <c r="R1538">
        <v>0</v>
      </c>
      <c r="S1538">
        <v>0</v>
      </c>
      <c r="T1538">
        <v>20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104.966667</v>
      </c>
    </row>
    <row r="1539" spans="1:26" x14ac:dyDescent="0.25">
      <c r="A1539">
        <v>2001955</v>
      </c>
      <c r="B1539">
        <v>1</v>
      </c>
      <c r="C1539" t="s">
        <v>76</v>
      </c>
      <c r="D1539" t="s">
        <v>79</v>
      </c>
      <c r="E1539" t="s">
        <v>150</v>
      </c>
      <c r="F1539" t="s">
        <v>4656</v>
      </c>
      <c r="G1539" t="s">
        <v>250</v>
      </c>
      <c r="H1539" t="s">
        <v>47</v>
      </c>
      <c r="I1539" t="s">
        <v>129</v>
      </c>
      <c r="J1539" t="s">
        <v>15</v>
      </c>
      <c r="K1539" t="s">
        <v>131</v>
      </c>
      <c r="L1539" t="s">
        <v>4657</v>
      </c>
      <c r="M1539" t="s">
        <v>4658</v>
      </c>
      <c r="N1539">
        <v>1.3352777769999999</v>
      </c>
      <c r="O1539">
        <v>2</v>
      </c>
      <c r="P1539">
        <v>2506</v>
      </c>
      <c r="Q1539">
        <v>0</v>
      </c>
      <c r="R1539">
        <v>0</v>
      </c>
      <c r="S1539">
        <v>0</v>
      </c>
      <c r="T1539">
        <v>0</v>
      </c>
      <c r="U1539">
        <v>2.6705559999999999</v>
      </c>
      <c r="V1539">
        <v>3346.2061090000002</v>
      </c>
      <c r="W1539">
        <v>0</v>
      </c>
      <c r="X1539">
        <v>0</v>
      </c>
      <c r="Y1539">
        <v>0</v>
      </c>
      <c r="Z1539">
        <v>0</v>
      </c>
    </row>
    <row r="1540" spans="1:26" x14ac:dyDescent="0.25">
      <c r="A1540">
        <v>2001967</v>
      </c>
      <c r="B1540">
        <v>1</v>
      </c>
      <c r="C1540" t="s">
        <v>76</v>
      </c>
      <c r="D1540" t="s">
        <v>100</v>
      </c>
      <c r="E1540" t="s">
        <v>134</v>
      </c>
      <c r="F1540" t="s">
        <v>4659</v>
      </c>
      <c r="G1540" t="s">
        <v>128</v>
      </c>
      <c r="H1540" t="s">
        <v>46</v>
      </c>
      <c r="I1540" t="s">
        <v>129</v>
      </c>
      <c r="J1540" t="s">
        <v>130</v>
      </c>
      <c r="K1540" t="s">
        <v>131</v>
      </c>
      <c r="L1540" t="s">
        <v>4660</v>
      </c>
      <c r="M1540" t="s">
        <v>4661</v>
      </c>
      <c r="N1540">
        <v>1.937777777</v>
      </c>
      <c r="O1540">
        <v>0</v>
      </c>
      <c r="P1540">
        <v>1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1.937778</v>
      </c>
      <c r="W1540">
        <v>0</v>
      </c>
      <c r="X1540">
        <v>0</v>
      </c>
      <c r="Y1540">
        <v>0</v>
      </c>
      <c r="Z1540">
        <v>0</v>
      </c>
    </row>
    <row r="1541" spans="1:26" x14ac:dyDescent="0.25">
      <c r="A1541">
        <v>2001957</v>
      </c>
      <c r="B1541">
        <v>1</v>
      </c>
      <c r="C1541" t="s">
        <v>77</v>
      </c>
      <c r="D1541" t="s">
        <v>118</v>
      </c>
      <c r="E1541" t="s">
        <v>171</v>
      </c>
      <c r="F1541" t="s">
        <v>1561</v>
      </c>
      <c r="G1541" t="s">
        <v>163</v>
      </c>
      <c r="H1541" t="s">
        <v>47</v>
      </c>
      <c r="I1541" t="s">
        <v>129</v>
      </c>
      <c r="J1541" t="s">
        <v>130</v>
      </c>
      <c r="K1541" t="s">
        <v>131</v>
      </c>
      <c r="L1541" t="s">
        <v>4662</v>
      </c>
      <c r="M1541" t="s">
        <v>4663</v>
      </c>
      <c r="N1541">
        <v>0.21777777700000001</v>
      </c>
      <c r="O1541">
        <v>1</v>
      </c>
      <c r="P1541">
        <v>4590</v>
      </c>
      <c r="Q1541">
        <v>0</v>
      </c>
      <c r="R1541">
        <v>0</v>
      </c>
      <c r="S1541">
        <v>0</v>
      </c>
      <c r="T1541">
        <v>0</v>
      </c>
      <c r="U1541">
        <v>0.217778</v>
      </c>
      <c r="V1541">
        <v>999.59999600000003</v>
      </c>
      <c r="W1541">
        <v>0</v>
      </c>
      <c r="X1541">
        <v>0</v>
      </c>
      <c r="Y1541">
        <v>0</v>
      </c>
      <c r="Z1541">
        <v>0</v>
      </c>
    </row>
    <row r="1542" spans="1:26" x14ac:dyDescent="0.25">
      <c r="A1542">
        <v>2001961</v>
      </c>
      <c r="B1542">
        <v>1</v>
      </c>
      <c r="C1542" t="s">
        <v>77</v>
      </c>
      <c r="D1542" t="s">
        <v>124</v>
      </c>
      <c r="E1542" t="s">
        <v>171</v>
      </c>
      <c r="F1542" t="s">
        <v>4664</v>
      </c>
      <c r="G1542" t="s">
        <v>1410</v>
      </c>
      <c r="H1542" t="s">
        <v>47</v>
      </c>
      <c r="I1542" t="s">
        <v>129</v>
      </c>
      <c r="J1542" t="s">
        <v>130</v>
      </c>
      <c r="K1542" t="s">
        <v>131</v>
      </c>
      <c r="L1542" t="s">
        <v>4665</v>
      </c>
      <c r="M1542" t="s">
        <v>4666</v>
      </c>
      <c r="N1542">
        <v>1.7777777770000001</v>
      </c>
      <c r="O1542">
        <v>45</v>
      </c>
      <c r="P1542">
        <v>84</v>
      </c>
      <c r="Q1542">
        <v>0</v>
      </c>
      <c r="R1542">
        <v>0</v>
      </c>
      <c r="S1542">
        <v>0</v>
      </c>
      <c r="T1542">
        <v>0</v>
      </c>
      <c r="U1542">
        <v>80</v>
      </c>
      <c r="V1542">
        <v>149.33333300000001</v>
      </c>
      <c r="W1542">
        <v>0</v>
      </c>
      <c r="X1542">
        <v>0</v>
      </c>
      <c r="Y1542">
        <v>0</v>
      </c>
      <c r="Z1542">
        <v>0</v>
      </c>
    </row>
    <row r="1543" spans="1:26" x14ac:dyDescent="0.25">
      <c r="A1543">
        <v>2001974</v>
      </c>
      <c r="B1543">
        <v>1</v>
      </c>
      <c r="C1543" t="s">
        <v>76</v>
      </c>
      <c r="D1543" t="s">
        <v>101</v>
      </c>
      <c r="E1543" t="s">
        <v>182</v>
      </c>
      <c r="F1543" t="s">
        <v>4667</v>
      </c>
      <c r="G1543" t="s">
        <v>1326</v>
      </c>
      <c r="H1543" t="s">
        <v>46</v>
      </c>
      <c r="I1543" t="s">
        <v>129</v>
      </c>
      <c r="J1543" t="s">
        <v>15</v>
      </c>
      <c r="K1543" t="s">
        <v>131</v>
      </c>
      <c r="L1543" t="s">
        <v>4668</v>
      </c>
      <c r="M1543" t="s">
        <v>4669</v>
      </c>
      <c r="N1543">
        <v>2.0733333329999999</v>
      </c>
      <c r="O1543">
        <v>0</v>
      </c>
      <c r="P1543">
        <v>13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26.953333000000001</v>
      </c>
      <c r="W1543">
        <v>0</v>
      </c>
      <c r="X1543">
        <v>0</v>
      </c>
      <c r="Y1543">
        <v>0</v>
      </c>
      <c r="Z1543">
        <v>0</v>
      </c>
    </row>
    <row r="1544" spans="1:26" x14ac:dyDescent="0.25">
      <c r="A1544">
        <v>2001984</v>
      </c>
      <c r="B1544">
        <v>1</v>
      </c>
      <c r="C1544" t="s">
        <v>77</v>
      </c>
      <c r="D1544" t="s">
        <v>108</v>
      </c>
      <c r="E1544" t="s">
        <v>166</v>
      </c>
      <c r="F1544" t="s">
        <v>4670</v>
      </c>
      <c r="G1544" t="s">
        <v>250</v>
      </c>
      <c r="H1544" t="s">
        <v>46</v>
      </c>
      <c r="I1544" t="s">
        <v>129</v>
      </c>
      <c r="J1544" t="s">
        <v>130</v>
      </c>
      <c r="K1544" t="s">
        <v>131</v>
      </c>
      <c r="L1544" t="s">
        <v>4374</v>
      </c>
      <c r="M1544" t="s">
        <v>4671</v>
      </c>
      <c r="N1544">
        <v>1.488888888</v>
      </c>
      <c r="O1544">
        <v>0</v>
      </c>
      <c r="P1544">
        <v>362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538.97777699999995</v>
      </c>
      <c r="W1544">
        <v>0</v>
      </c>
      <c r="X1544">
        <v>0</v>
      </c>
      <c r="Y1544">
        <v>0</v>
      </c>
      <c r="Z1544">
        <v>0</v>
      </c>
    </row>
    <row r="1545" spans="1:26" x14ac:dyDescent="0.25">
      <c r="A1545">
        <v>2001975</v>
      </c>
      <c r="B1545">
        <v>1</v>
      </c>
      <c r="C1545" t="s">
        <v>77</v>
      </c>
      <c r="D1545" t="s">
        <v>124</v>
      </c>
      <c r="E1545" t="s">
        <v>182</v>
      </c>
      <c r="F1545" t="s">
        <v>4672</v>
      </c>
      <c r="G1545" t="s">
        <v>179</v>
      </c>
      <c r="H1545" t="s">
        <v>46</v>
      </c>
      <c r="I1545" t="s">
        <v>129</v>
      </c>
      <c r="J1545" t="s">
        <v>130</v>
      </c>
      <c r="K1545" t="s">
        <v>154</v>
      </c>
      <c r="L1545" t="s">
        <v>4673</v>
      </c>
      <c r="M1545" t="s">
        <v>4674</v>
      </c>
      <c r="N1545">
        <v>4.8797222219999998</v>
      </c>
      <c r="O1545">
        <v>0</v>
      </c>
      <c r="P1545">
        <v>300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1463.916667</v>
      </c>
      <c r="W1545">
        <v>0</v>
      </c>
      <c r="X1545">
        <v>0</v>
      </c>
      <c r="Y1545">
        <v>0</v>
      </c>
      <c r="Z1545">
        <v>0</v>
      </c>
    </row>
    <row r="1546" spans="1:26" x14ac:dyDescent="0.25">
      <c r="A1546">
        <v>2001976</v>
      </c>
      <c r="B1546">
        <v>1</v>
      </c>
      <c r="C1546" t="s">
        <v>77</v>
      </c>
      <c r="D1546" t="s">
        <v>124</v>
      </c>
      <c r="E1546" t="s">
        <v>182</v>
      </c>
      <c r="F1546" t="s">
        <v>4675</v>
      </c>
      <c r="G1546" t="s">
        <v>179</v>
      </c>
      <c r="H1546" t="s">
        <v>46</v>
      </c>
      <c r="I1546" t="s">
        <v>129</v>
      </c>
      <c r="J1546" t="s">
        <v>130</v>
      </c>
      <c r="K1546" t="s">
        <v>154</v>
      </c>
      <c r="L1546" t="s">
        <v>4676</v>
      </c>
      <c r="M1546" t="s">
        <v>4677</v>
      </c>
      <c r="N1546">
        <v>4.8913888879999998</v>
      </c>
      <c r="O1546">
        <v>0</v>
      </c>
      <c r="P1546">
        <v>354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1731.5516660000001</v>
      </c>
      <c r="W1546">
        <v>0</v>
      </c>
      <c r="X1546">
        <v>0</v>
      </c>
      <c r="Y1546">
        <v>0</v>
      </c>
      <c r="Z1546">
        <v>0</v>
      </c>
    </row>
    <row r="1547" spans="1:26" x14ac:dyDescent="0.25">
      <c r="A1547">
        <v>2001977</v>
      </c>
      <c r="B1547">
        <v>1</v>
      </c>
      <c r="C1547" t="s">
        <v>76</v>
      </c>
      <c r="D1547" t="s">
        <v>88</v>
      </c>
      <c r="E1547" t="s">
        <v>171</v>
      </c>
      <c r="F1547" t="s">
        <v>4678</v>
      </c>
      <c r="G1547" t="s">
        <v>168</v>
      </c>
      <c r="H1547" t="s">
        <v>47</v>
      </c>
      <c r="I1547" t="s">
        <v>129</v>
      </c>
      <c r="J1547" t="s">
        <v>130</v>
      </c>
      <c r="K1547" t="s">
        <v>154</v>
      </c>
      <c r="L1547" t="s">
        <v>4679</v>
      </c>
      <c r="M1547" t="s">
        <v>4680</v>
      </c>
      <c r="N1547">
        <v>2.8458333329999999</v>
      </c>
      <c r="O1547">
        <v>1</v>
      </c>
      <c r="P1547">
        <v>47</v>
      </c>
      <c r="Q1547">
        <v>0</v>
      </c>
      <c r="R1547">
        <v>0</v>
      </c>
      <c r="S1547">
        <v>0</v>
      </c>
      <c r="T1547">
        <v>0</v>
      </c>
      <c r="U1547">
        <v>2.8458329999999998</v>
      </c>
      <c r="V1547">
        <v>133.754167</v>
      </c>
      <c r="W1547">
        <v>0</v>
      </c>
      <c r="X1547">
        <v>0</v>
      </c>
      <c r="Y1547">
        <v>0</v>
      </c>
      <c r="Z1547">
        <v>0</v>
      </c>
    </row>
    <row r="1548" spans="1:26" x14ac:dyDescent="0.25">
      <c r="A1548">
        <v>2001982</v>
      </c>
      <c r="B1548">
        <v>1</v>
      </c>
      <c r="C1548" t="s">
        <v>76</v>
      </c>
      <c r="D1548" t="s">
        <v>95</v>
      </c>
      <c r="E1548" t="s">
        <v>166</v>
      </c>
      <c r="F1548" t="s">
        <v>1783</v>
      </c>
      <c r="G1548" t="s">
        <v>168</v>
      </c>
      <c r="H1548" t="s">
        <v>46</v>
      </c>
      <c r="I1548" t="s">
        <v>129</v>
      </c>
      <c r="J1548" t="s">
        <v>130</v>
      </c>
      <c r="K1548" t="s">
        <v>154</v>
      </c>
      <c r="L1548" t="s">
        <v>4681</v>
      </c>
      <c r="M1548" t="s">
        <v>4682</v>
      </c>
      <c r="N1548">
        <v>5.4016222220000003</v>
      </c>
      <c r="O1548">
        <v>0</v>
      </c>
      <c r="P1548">
        <v>56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302.49084399999998</v>
      </c>
      <c r="W1548">
        <v>0</v>
      </c>
      <c r="X1548">
        <v>0</v>
      </c>
      <c r="Y1548">
        <v>0</v>
      </c>
      <c r="Z1548">
        <v>0</v>
      </c>
    </row>
    <row r="1549" spans="1:26" x14ac:dyDescent="0.25">
      <c r="A1549">
        <v>2001991</v>
      </c>
      <c r="B1549">
        <v>1</v>
      </c>
      <c r="C1549" t="s">
        <v>77</v>
      </c>
      <c r="D1549" t="s">
        <v>114</v>
      </c>
      <c r="E1549" t="s">
        <v>134</v>
      </c>
      <c r="F1549" t="s">
        <v>4683</v>
      </c>
      <c r="G1549" t="s">
        <v>128</v>
      </c>
      <c r="H1549" t="s">
        <v>46</v>
      </c>
      <c r="I1549" t="s">
        <v>129</v>
      </c>
      <c r="J1549" t="s">
        <v>130</v>
      </c>
      <c r="K1549" t="s">
        <v>131</v>
      </c>
      <c r="L1549" t="s">
        <v>4684</v>
      </c>
      <c r="M1549" t="s">
        <v>4685</v>
      </c>
      <c r="N1549">
        <v>7.471944444</v>
      </c>
      <c r="O1549">
        <v>0</v>
      </c>
      <c r="P1549">
        <v>1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7.4719439999999997</v>
      </c>
      <c r="W1549">
        <v>0</v>
      </c>
      <c r="X1549">
        <v>0</v>
      </c>
      <c r="Y1549">
        <v>0</v>
      </c>
      <c r="Z1549">
        <v>0</v>
      </c>
    </row>
    <row r="1550" spans="1:26" x14ac:dyDescent="0.25">
      <c r="A1550">
        <v>2001985</v>
      </c>
      <c r="B1550">
        <v>1</v>
      </c>
      <c r="C1550" t="s">
        <v>77</v>
      </c>
      <c r="D1550" t="s">
        <v>118</v>
      </c>
      <c r="E1550" t="s">
        <v>161</v>
      </c>
      <c r="F1550" t="s">
        <v>4686</v>
      </c>
      <c r="G1550" t="s">
        <v>3239</v>
      </c>
      <c r="H1550" t="s">
        <v>47</v>
      </c>
      <c r="I1550" t="s">
        <v>129</v>
      </c>
      <c r="J1550" t="s">
        <v>130</v>
      </c>
      <c r="K1550" t="s">
        <v>131</v>
      </c>
      <c r="L1550" t="s">
        <v>4687</v>
      </c>
      <c r="M1550" t="s">
        <v>4688</v>
      </c>
      <c r="N1550">
        <v>4.2211111109999999</v>
      </c>
      <c r="O1550">
        <v>0</v>
      </c>
      <c r="P1550">
        <v>0</v>
      </c>
      <c r="Q1550">
        <v>0</v>
      </c>
      <c r="R1550">
        <v>0</v>
      </c>
      <c r="S1550">
        <v>1</v>
      </c>
      <c r="T1550">
        <v>182</v>
      </c>
      <c r="U1550">
        <v>0</v>
      </c>
      <c r="V1550">
        <v>0</v>
      </c>
      <c r="W1550">
        <v>0</v>
      </c>
      <c r="X1550">
        <v>0</v>
      </c>
      <c r="Y1550">
        <v>4.2211109999999996</v>
      </c>
      <c r="Z1550">
        <v>768.24222199999997</v>
      </c>
    </row>
    <row r="1551" spans="1:26" x14ac:dyDescent="0.25">
      <c r="A1551">
        <v>2001987</v>
      </c>
      <c r="B1551">
        <v>1</v>
      </c>
      <c r="C1551" t="s">
        <v>76</v>
      </c>
      <c r="D1551" t="s">
        <v>83</v>
      </c>
      <c r="E1551" t="s">
        <v>182</v>
      </c>
      <c r="F1551" t="s">
        <v>4689</v>
      </c>
      <c r="G1551" t="s">
        <v>294</v>
      </c>
      <c r="H1551" t="s">
        <v>46</v>
      </c>
      <c r="I1551" t="s">
        <v>129</v>
      </c>
      <c r="J1551" t="s">
        <v>130</v>
      </c>
      <c r="K1551" t="s">
        <v>131</v>
      </c>
      <c r="L1551" t="s">
        <v>4690</v>
      </c>
      <c r="M1551" t="s">
        <v>4691</v>
      </c>
      <c r="N1551">
        <v>1.4183333330000001</v>
      </c>
      <c r="O1551">
        <v>0</v>
      </c>
      <c r="P1551">
        <v>22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31.203333000000001</v>
      </c>
      <c r="W1551">
        <v>0</v>
      </c>
      <c r="X1551">
        <v>0</v>
      </c>
      <c r="Y1551">
        <v>0</v>
      </c>
      <c r="Z1551">
        <v>0</v>
      </c>
    </row>
    <row r="1552" spans="1:26" x14ac:dyDescent="0.25">
      <c r="A1552">
        <v>2001992</v>
      </c>
      <c r="B1552">
        <v>1</v>
      </c>
      <c r="C1552" t="s">
        <v>76</v>
      </c>
      <c r="D1552" t="s">
        <v>101</v>
      </c>
      <c r="E1552" t="s">
        <v>182</v>
      </c>
      <c r="F1552" t="s">
        <v>4692</v>
      </c>
      <c r="G1552" t="s">
        <v>144</v>
      </c>
      <c r="H1552" t="s">
        <v>46</v>
      </c>
      <c r="I1552" t="s">
        <v>129</v>
      </c>
      <c r="J1552" t="s">
        <v>130</v>
      </c>
      <c r="K1552" t="s">
        <v>131</v>
      </c>
      <c r="L1552" t="s">
        <v>4693</v>
      </c>
      <c r="M1552" t="s">
        <v>4694</v>
      </c>
      <c r="N1552">
        <v>1.3777777769999999</v>
      </c>
      <c r="O1552">
        <v>0</v>
      </c>
      <c r="P1552">
        <v>25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34.444443999999997</v>
      </c>
      <c r="W1552">
        <v>0</v>
      </c>
      <c r="X1552">
        <v>0</v>
      </c>
      <c r="Y1552">
        <v>0</v>
      </c>
      <c r="Z1552">
        <v>0</v>
      </c>
    </row>
    <row r="1553" spans="1:26" x14ac:dyDescent="0.25">
      <c r="A1553">
        <v>2002000</v>
      </c>
      <c r="B1553">
        <v>1</v>
      </c>
      <c r="C1553" t="s">
        <v>76</v>
      </c>
      <c r="D1553" t="s">
        <v>100</v>
      </c>
      <c r="E1553" t="s">
        <v>166</v>
      </c>
      <c r="F1553" t="s">
        <v>4695</v>
      </c>
      <c r="G1553" t="s">
        <v>657</v>
      </c>
      <c r="H1553" t="s">
        <v>46</v>
      </c>
      <c r="I1553" t="s">
        <v>129</v>
      </c>
      <c r="J1553" t="s">
        <v>130</v>
      </c>
      <c r="K1553" t="s">
        <v>131</v>
      </c>
      <c r="L1553" t="s">
        <v>4696</v>
      </c>
      <c r="M1553" t="s">
        <v>4697</v>
      </c>
      <c r="N1553">
        <v>2.443333333</v>
      </c>
      <c r="O1553">
        <v>0</v>
      </c>
      <c r="P1553">
        <v>268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654.81333299999994</v>
      </c>
      <c r="W1553">
        <v>0</v>
      </c>
      <c r="X1553">
        <v>0</v>
      </c>
      <c r="Y1553">
        <v>0</v>
      </c>
      <c r="Z1553">
        <v>0</v>
      </c>
    </row>
    <row r="1554" spans="1:26" x14ac:dyDescent="0.25">
      <c r="A1554">
        <v>2002008</v>
      </c>
      <c r="B1554">
        <v>1</v>
      </c>
      <c r="C1554" t="s">
        <v>77</v>
      </c>
      <c r="D1554" t="s">
        <v>119</v>
      </c>
      <c r="E1554" t="s">
        <v>182</v>
      </c>
      <c r="F1554" t="s">
        <v>4698</v>
      </c>
      <c r="G1554" t="s">
        <v>144</v>
      </c>
      <c r="H1554" t="s">
        <v>46</v>
      </c>
      <c r="I1554" t="s">
        <v>129</v>
      </c>
      <c r="J1554" t="s">
        <v>130</v>
      </c>
      <c r="K1554" t="s">
        <v>131</v>
      </c>
      <c r="L1554" t="s">
        <v>4699</v>
      </c>
      <c r="M1554" t="s">
        <v>4700</v>
      </c>
      <c r="N1554">
        <v>3.9127777770000001</v>
      </c>
      <c r="O1554">
        <v>0</v>
      </c>
      <c r="P1554">
        <v>12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46.953333000000001</v>
      </c>
      <c r="W1554">
        <v>0</v>
      </c>
      <c r="X1554">
        <v>0</v>
      </c>
      <c r="Y1554">
        <v>0</v>
      </c>
      <c r="Z1554">
        <v>0</v>
      </c>
    </row>
    <row r="1555" spans="1:26" x14ac:dyDescent="0.25">
      <c r="A1555">
        <v>2001993</v>
      </c>
      <c r="B1555">
        <v>1</v>
      </c>
      <c r="C1555" t="s">
        <v>77</v>
      </c>
      <c r="D1555" t="s">
        <v>116</v>
      </c>
      <c r="E1555" t="s">
        <v>161</v>
      </c>
      <c r="F1555" t="s">
        <v>4701</v>
      </c>
      <c r="G1555" t="s">
        <v>179</v>
      </c>
      <c r="H1555" t="s">
        <v>47</v>
      </c>
      <c r="I1555" t="s">
        <v>129</v>
      </c>
      <c r="J1555" t="s">
        <v>130</v>
      </c>
      <c r="K1555" t="s">
        <v>154</v>
      </c>
      <c r="L1555" t="s">
        <v>4702</v>
      </c>
      <c r="M1555" t="s">
        <v>4703</v>
      </c>
      <c r="N1555">
        <v>3.2231322219999998</v>
      </c>
      <c r="O1555">
        <v>0</v>
      </c>
      <c r="P1555">
        <v>120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386.77586700000001</v>
      </c>
      <c r="W1555">
        <v>0</v>
      </c>
      <c r="X1555">
        <v>0</v>
      </c>
      <c r="Y1555">
        <v>0</v>
      </c>
      <c r="Z1555">
        <v>0</v>
      </c>
    </row>
    <row r="1556" spans="1:26" x14ac:dyDescent="0.25">
      <c r="A1556">
        <v>2001996</v>
      </c>
      <c r="B1556">
        <v>1</v>
      </c>
      <c r="C1556" t="s">
        <v>76</v>
      </c>
      <c r="D1556" t="s">
        <v>80</v>
      </c>
      <c r="E1556" t="s">
        <v>161</v>
      </c>
      <c r="F1556" t="s">
        <v>4704</v>
      </c>
      <c r="G1556" t="s">
        <v>179</v>
      </c>
      <c r="H1556" t="s">
        <v>47</v>
      </c>
      <c r="I1556" t="s">
        <v>129</v>
      </c>
      <c r="J1556" t="s">
        <v>130</v>
      </c>
      <c r="K1556" t="s">
        <v>154</v>
      </c>
      <c r="L1556" t="s">
        <v>4705</v>
      </c>
      <c r="M1556" t="s">
        <v>4706</v>
      </c>
      <c r="N1556">
        <v>0.56898222200000004</v>
      </c>
      <c r="O1556">
        <v>0</v>
      </c>
      <c r="P1556">
        <v>2439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1387.7476389999999</v>
      </c>
      <c r="W1556">
        <v>0</v>
      </c>
      <c r="X1556">
        <v>0</v>
      </c>
      <c r="Y1556">
        <v>0</v>
      </c>
      <c r="Z1556">
        <v>0</v>
      </c>
    </row>
    <row r="1557" spans="1:26" x14ac:dyDescent="0.25">
      <c r="A1557">
        <v>2001995</v>
      </c>
      <c r="B1557">
        <v>1</v>
      </c>
      <c r="C1557" t="s">
        <v>76</v>
      </c>
      <c r="D1557" t="s">
        <v>91</v>
      </c>
      <c r="E1557" t="s">
        <v>171</v>
      </c>
      <c r="F1557" t="s">
        <v>827</v>
      </c>
      <c r="G1557" t="s">
        <v>163</v>
      </c>
      <c r="H1557" t="s">
        <v>47</v>
      </c>
      <c r="I1557" t="s">
        <v>129</v>
      </c>
      <c r="J1557" t="s">
        <v>130</v>
      </c>
      <c r="K1557" t="s">
        <v>131</v>
      </c>
      <c r="L1557" t="s">
        <v>4707</v>
      </c>
      <c r="M1557" t="s">
        <v>4708</v>
      </c>
      <c r="N1557">
        <v>0.53361111100000003</v>
      </c>
      <c r="O1557">
        <v>56</v>
      </c>
      <c r="P1557">
        <v>684</v>
      </c>
      <c r="Q1557">
        <v>0</v>
      </c>
      <c r="R1557">
        <v>0</v>
      </c>
      <c r="S1557">
        <v>0</v>
      </c>
      <c r="T1557">
        <v>0</v>
      </c>
      <c r="U1557">
        <v>29.882221999999999</v>
      </c>
      <c r="V1557">
        <v>364.99</v>
      </c>
      <c r="W1557">
        <v>0</v>
      </c>
      <c r="X1557">
        <v>0</v>
      </c>
      <c r="Y1557">
        <v>0</v>
      </c>
      <c r="Z1557">
        <v>0</v>
      </c>
    </row>
    <row r="1558" spans="1:26" x14ac:dyDescent="0.25">
      <c r="A1558">
        <v>2001999</v>
      </c>
      <c r="B1558">
        <v>1</v>
      </c>
      <c r="C1558" t="s">
        <v>77</v>
      </c>
      <c r="D1558" t="s">
        <v>108</v>
      </c>
      <c r="E1558" t="s">
        <v>161</v>
      </c>
      <c r="F1558" t="s">
        <v>4709</v>
      </c>
      <c r="G1558" t="s">
        <v>179</v>
      </c>
      <c r="H1558" t="s">
        <v>47</v>
      </c>
      <c r="I1558" t="s">
        <v>129</v>
      </c>
      <c r="J1558" t="s">
        <v>130</v>
      </c>
      <c r="K1558" t="s">
        <v>154</v>
      </c>
      <c r="L1558" t="s">
        <v>4710</v>
      </c>
      <c r="M1558" t="s">
        <v>4711</v>
      </c>
      <c r="N1558">
        <v>5.6144444440000001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25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140.36111099999999</v>
      </c>
    </row>
    <row r="1559" spans="1:26" x14ac:dyDescent="0.25">
      <c r="A1559">
        <v>2001998</v>
      </c>
      <c r="B1559">
        <v>1</v>
      </c>
      <c r="C1559" t="s">
        <v>77</v>
      </c>
      <c r="D1559" t="s">
        <v>111</v>
      </c>
      <c r="E1559" t="s">
        <v>186</v>
      </c>
      <c r="F1559" t="s">
        <v>1520</v>
      </c>
      <c r="G1559" t="s">
        <v>163</v>
      </c>
      <c r="H1559" t="s">
        <v>47</v>
      </c>
      <c r="I1559" t="s">
        <v>257</v>
      </c>
      <c r="J1559" t="s">
        <v>130</v>
      </c>
      <c r="K1559" t="s">
        <v>131</v>
      </c>
      <c r="L1559" t="s">
        <v>4712</v>
      </c>
      <c r="M1559" t="s">
        <v>4713</v>
      </c>
      <c r="N1559">
        <v>8.3333330000000001E-3</v>
      </c>
      <c r="O1559">
        <v>0</v>
      </c>
      <c r="P1559">
        <v>0</v>
      </c>
      <c r="Q1559">
        <v>0</v>
      </c>
      <c r="R1559">
        <v>0</v>
      </c>
      <c r="S1559">
        <v>6</v>
      </c>
      <c r="T1559">
        <v>1342</v>
      </c>
      <c r="U1559">
        <v>0</v>
      </c>
      <c r="V1559">
        <v>0</v>
      </c>
      <c r="W1559">
        <v>0</v>
      </c>
      <c r="X1559">
        <v>0</v>
      </c>
      <c r="Y1559">
        <v>0.05</v>
      </c>
      <c r="Z1559">
        <v>11.183332999999999</v>
      </c>
    </row>
    <row r="1560" spans="1:26" x14ac:dyDescent="0.25">
      <c r="A1560">
        <v>2002004</v>
      </c>
      <c r="B1560">
        <v>1</v>
      </c>
      <c r="C1560" t="s">
        <v>77</v>
      </c>
      <c r="D1560" t="s">
        <v>115</v>
      </c>
      <c r="E1560" t="s">
        <v>182</v>
      </c>
      <c r="F1560" t="s">
        <v>4714</v>
      </c>
      <c r="G1560" t="s">
        <v>144</v>
      </c>
      <c r="H1560" t="s">
        <v>46</v>
      </c>
      <c r="I1560" t="s">
        <v>129</v>
      </c>
      <c r="J1560" t="s">
        <v>130</v>
      </c>
      <c r="K1560" t="s">
        <v>131</v>
      </c>
      <c r="L1560" t="s">
        <v>4715</v>
      </c>
      <c r="M1560" t="s">
        <v>4716</v>
      </c>
      <c r="N1560">
        <v>1.061111111</v>
      </c>
      <c r="O1560">
        <v>0</v>
      </c>
      <c r="P1560">
        <v>0</v>
      </c>
      <c r="Q1560">
        <v>0</v>
      </c>
      <c r="R1560">
        <v>4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4.2444439999999997</v>
      </c>
      <c r="Y1560">
        <v>0</v>
      </c>
      <c r="Z1560">
        <v>0</v>
      </c>
    </row>
    <row r="1561" spans="1:26" x14ac:dyDescent="0.25">
      <c r="A1561">
        <v>2002003</v>
      </c>
      <c r="B1561">
        <v>1</v>
      </c>
      <c r="C1561" t="s">
        <v>76</v>
      </c>
      <c r="D1561" t="s">
        <v>83</v>
      </c>
      <c r="E1561" t="s">
        <v>166</v>
      </c>
      <c r="F1561" t="s">
        <v>4717</v>
      </c>
      <c r="G1561" t="s">
        <v>128</v>
      </c>
      <c r="H1561" t="s">
        <v>46</v>
      </c>
      <c r="I1561" t="s">
        <v>129</v>
      </c>
      <c r="J1561" t="s">
        <v>130</v>
      </c>
      <c r="K1561" t="s">
        <v>131</v>
      </c>
      <c r="L1561" t="s">
        <v>4718</v>
      </c>
      <c r="M1561" t="s">
        <v>4719</v>
      </c>
      <c r="N1561">
        <v>0.78611111099999997</v>
      </c>
      <c r="O1561">
        <v>0</v>
      </c>
      <c r="P1561">
        <v>194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152.50555600000001</v>
      </c>
      <c r="W1561">
        <v>0</v>
      </c>
      <c r="X1561">
        <v>0</v>
      </c>
      <c r="Y1561">
        <v>0</v>
      </c>
      <c r="Z1561">
        <v>0</v>
      </c>
    </row>
    <row r="1562" spans="1:26" x14ac:dyDescent="0.25">
      <c r="A1562">
        <v>2002009</v>
      </c>
      <c r="B1562">
        <v>1</v>
      </c>
      <c r="C1562" t="s">
        <v>76</v>
      </c>
      <c r="D1562" t="s">
        <v>79</v>
      </c>
      <c r="E1562" t="s">
        <v>161</v>
      </c>
      <c r="F1562" t="s">
        <v>4720</v>
      </c>
      <c r="G1562" t="s">
        <v>250</v>
      </c>
      <c r="H1562" t="s">
        <v>47</v>
      </c>
      <c r="I1562" t="s">
        <v>129</v>
      </c>
      <c r="J1562" t="s">
        <v>15</v>
      </c>
      <c r="K1562" t="s">
        <v>131</v>
      </c>
      <c r="L1562" t="s">
        <v>4721</v>
      </c>
      <c r="M1562" t="s">
        <v>4722</v>
      </c>
      <c r="N1562">
        <v>0.46722222200000002</v>
      </c>
      <c r="O1562">
        <v>0</v>
      </c>
      <c r="P1562">
        <v>788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368.171111</v>
      </c>
      <c r="W1562">
        <v>0</v>
      </c>
      <c r="X1562">
        <v>0</v>
      </c>
      <c r="Y1562">
        <v>0</v>
      </c>
      <c r="Z1562">
        <v>0</v>
      </c>
    </row>
    <row r="1563" spans="1:26" x14ac:dyDescent="0.25">
      <c r="A1563">
        <v>2002006</v>
      </c>
      <c r="B1563">
        <v>1</v>
      </c>
      <c r="C1563" t="s">
        <v>76</v>
      </c>
      <c r="D1563" t="s">
        <v>81</v>
      </c>
      <c r="E1563" t="s">
        <v>182</v>
      </c>
      <c r="F1563" t="s">
        <v>4723</v>
      </c>
      <c r="G1563" t="s">
        <v>128</v>
      </c>
      <c r="H1563" t="s">
        <v>46</v>
      </c>
      <c r="I1563" t="s">
        <v>129</v>
      </c>
      <c r="J1563" t="s">
        <v>130</v>
      </c>
      <c r="K1563" t="s">
        <v>131</v>
      </c>
      <c r="L1563" t="s">
        <v>4724</v>
      </c>
      <c r="M1563" t="s">
        <v>4725</v>
      </c>
      <c r="N1563">
        <v>1.2933333330000001</v>
      </c>
      <c r="O1563">
        <v>0</v>
      </c>
      <c r="P1563">
        <v>84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108.64</v>
      </c>
      <c r="W1563">
        <v>0</v>
      </c>
      <c r="X1563">
        <v>0</v>
      </c>
      <c r="Y1563">
        <v>0</v>
      </c>
      <c r="Z1563">
        <v>0</v>
      </c>
    </row>
    <row r="1564" spans="1:26" x14ac:dyDescent="0.25">
      <c r="A1564">
        <v>2002011</v>
      </c>
      <c r="B1564">
        <v>1</v>
      </c>
      <c r="C1564" t="s">
        <v>76</v>
      </c>
      <c r="D1564" t="s">
        <v>81</v>
      </c>
      <c r="E1564" t="s">
        <v>126</v>
      </c>
      <c r="F1564" t="s">
        <v>4726</v>
      </c>
      <c r="G1564" t="s">
        <v>168</v>
      </c>
      <c r="H1564" t="s">
        <v>46</v>
      </c>
      <c r="I1564" t="s">
        <v>129</v>
      </c>
      <c r="J1564" t="s">
        <v>130</v>
      </c>
      <c r="K1564" t="s">
        <v>154</v>
      </c>
      <c r="L1564" t="s">
        <v>4727</v>
      </c>
      <c r="M1564" t="s">
        <v>4728</v>
      </c>
      <c r="N1564">
        <v>4.9406841659999996</v>
      </c>
      <c r="O1564">
        <v>0</v>
      </c>
      <c r="P1564">
        <v>43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212.44941900000001</v>
      </c>
      <c r="W1564">
        <v>0</v>
      </c>
      <c r="X1564">
        <v>0</v>
      </c>
      <c r="Y1564">
        <v>0</v>
      </c>
      <c r="Z1564">
        <v>0</v>
      </c>
    </row>
    <row r="1565" spans="1:26" x14ac:dyDescent="0.25">
      <c r="A1565">
        <v>2002013</v>
      </c>
      <c r="B1565">
        <v>1</v>
      </c>
      <c r="C1565" t="s">
        <v>76</v>
      </c>
      <c r="D1565" t="s">
        <v>93</v>
      </c>
      <c r="E1565" t="s">
        <v>134</v>
      </c>
      <c r="F1565" t="s">
        <v>4729</v>
      </c>
      <c r="G1565" t="s">
        <v>136</v>
      </c>
      <c r="H1565" t="s">
        <v>46</v>
      </c>
      <c r="I1565" t="s">
        <v>129</v>
      </c>
      <c r="J1565" t="s">
        <v>130</v>
      </c>
      <c r="K1565" t="s">
        <v>131</v>
      </c>
      <c r="L1565" t="s">
        <v>4730</v>
      </c>
      <c r="M1565" t="s">
        <v>4731</v>
      </c>
      <c r="N1565">
        <v>1.2366666660000001</v>
      </c>
      <c r="O1565">
        <v>0</v>
      </c>
      <c r="P1565">
        <v>2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2.4733329999999998</v>
      </c>
      <c r="W1565">
        <v>0</v>
      </c>
      <c r="X1565">
        <v>0</v>
      </c>
      <c r="Y1565">
        <v>0</v>
      </c>
      <c r="Z1565">
        <v>0</v>
      </c>
    </row>
    <row r="1566" spans="1:26" x14ac:dyDescent="0.25">
      <c r="A1566">
        <v>2002014</v>
      </c>
      <c r="B1566">
        <v>1</v>
      </c>
      <c r="C1566" t="s">
        <v>76</v>
      </c>
      <c r="D1566" t="s">
        <v>81</v>
      </c>
      <c r="E1566" t="s">
        <v>126</v>
      </c>
      <c r="F1566" t="s">
        <v>4732</v>
      </c>
      <c r="G1566" t="s">
        <v>168</v>
      </c>
      <c r="H1566" t="s">
        <v>46</v>
      </c>
      <c r="I1566" t="s">
        <v>129</v>
      </c>
      <c r="J1566" t="s">
        <v>130</v>
      </c>
      <c r="K1566" t="s">
        <v>154</v>
      </c>
      <c r="L1566" t="s">
        <v>4733</v>
      </c>
      <c r="M1566" t="s">
        <v>4734</v>
      </c>
      <c r="N1566">
        <v>4.7401194440000003</v>
      </c>
      <c r="O1566">
        <v>0</v>
      </c>
      <c r="P1566">
        <v>84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398.17003299999999</v>
      </c>
      <c r="W1566">
        <v>0</v>
      </c>
      <c r="X1566">
        <v>0</v>
      </c>
      <c r="Y1566">
        <v>0</v>
      </c>
      <c r="Z1566">
        <v>0</v>
      </c>
    </row>
    <row r="1567" spans="1:26" x14ac:dyDescent="0.25">
      <c r="A1567">
        <v>2002018</v>
      </c>
      <c r="B1567">
        <v>1</v>
      </c>
      <c r="C1567" t="s">
        <v>76</v>
      </c>
      <c r="D1567" t="s">
        <v>78</v>
      </c>
      <c r="E1567" t="s">
        <v>182</v>
      </c>
      <c r="F1567" t="s">
        <v>4735</v>
      </c>
      <c r="G1567" t="s">
        <v>144</v>
      </c>
      <c r="H1567" t="s">
        <v>46</v>
      </c>
      <c r="I1567" t="s">
        <v>129</v>
      </c>
      <c r="J1567" t="s">
        <v>130</v>
      </c>
      <c r="K1567" t="s">
        <v>131</v>
      </c>
      <c r="L1567" t="s">
        <v>4736</v>
      </c>
      <c r="M1567" t="s">
        <v>4737</v>
      </c>
      <c r="N1567">
        <v>1.003333333</v>
      </c>
      <c r="O1567">
        <v>0</v>
      </c>
      <c r="P1567">
        <v>112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112.373333</v>
      </c>
      <c r="W1567">
        <v>0</v>
      </c>
      <c r="X1567">
        <v>0</v>
      </c>
      <c r="Y1567">
        <v>0</v>
      </c>
      <c r="Z1567">
        <v>0</v>
      </c>
    </row>
    <row r="1568" spans="1:26" x14ac:dyDescent="0.25">
      <c r="A1568">
        <v>2002020</v>
      </c>
      <c r="B1568">
        <v>1</v>
      </c>
      <c r="C1568" t="s">
        <v>76</v>
      </c>
      <c r="D1568" t="s">
        <v>101</v>
      </c>
      <c r="E1568" t="s">
        <v>166</v>
      </c>
      <c r="F1568" t="s">
        <v>4738</v>
      </c>
      <c r="G1568" t="s">
        <v>657</v>
      </c>
      <c r="H1568" t="s">
        <v>46</v>
      </c>
      <c r="I1568" t="s">
        <v>129</v>
      </c>
      <c r="J1568" t="s">
        <v>130</v>
      </c>
      <c r="K1568" t="s">
        <v>131</v>
      </c>
      <c r="L1568" t="s">
        <v>4739</v>
      </c>
      <c r="M1568" t="s">
        <v>4740</v>
      </c>
      <c r="N1568">
        <v>0.68055555499999998</v>
      </c>
      <c r="O1568">
        <v>0</v>
      </c>
      <c r="P1568">
        <v>34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23.138888999999999</v>
      </c>
      <c r="W1568">
        <v>0</v>
      </c>
      <c r="X1568">
        <v>0</v>
      </c>
      <c r="Y1568">
        <v>0</v>
      </c>
      <c r="Z1568">
        <v>0</v>
      </c>
    </row>
    <row r="1569" spans="1:26" x14ac:dyDescent="0.25">
      <c r="A1569">
        <v>2002027</v>
      </c>
      <c r="B1569">
        <v>1</v>
      </c>
      <c r="C1569" t="s">
        <v>76</v>
      </c>
      <c r="D1569" t="s">
        <v>99</v>
      </c>
      <c r="E1569" t="s">
        <v>161</v>
      </c>
      <c r="F1569" t="s">
        <v>4741</v>
      </c>
      <c r="G1569" t="s">
        <v>345</v>
      </c>
      <c r="H1569" t="s">
        <v>47</v>
      </c>
      <c r="I1569" t="s">
        <v>129</v>
      </c>
      <c r="J1569" t="s">
        <v>130</v>
      </c>
      <c r="K1569" t="s">
        <v>131</v>
      </c>
      <c r="L1569" t="s">
        <v>4742</v>
      </c>
      <c r="M1569" t="s">
        <v>4743</v>
      </c>
      <c r="N1569">
        <v>0.328333333</v>
      </c>
      <c r="O1569">
        <v>1</v>
      </c>
      <c r="P1569">
        <v>160</v>
      </c>
      <c r="Q1569">
        <v>0</v>
      </c>
      <c r="R1569">
        <v>0</v>
      </c>
      <c r="S1569">
        <v>0</v>
      </c>
      <c r="T1569">
        <v>0</v>
      </c>
      <c r="U1569">
        <v>0.32833299999999999</v>
      </c>
      <c r="V1569">
        <v>52.533332999999999</v>
      </c>
      <c r="W1569">
        <v>0</v>
      </c>
      <c r="X1569">
        <v>0</v>
      </c>
      <c r="Y1569">
        <v>0</v>
      </c>
      <c r="Z1569">
        <v>0</v>
      </c>
    </row>
    <row r="1570" spans="1:26" x14ac:dyDescent="0.25">
      <c r="A1570">
        <v>2002029</v>
      </c>
      <c r="B1570">
        <v>1</v>
      </c>
      <c r="C1570" t="s">
        <v>77</v>
      </c>
      <c r="D1570" t="s">
        <v>114</v>
      </c>
      <c r="E1570" t="s">
        <v>161</v>
      </c>
      <c r="F1570" t="s">
        <v>4744</v>
      </c>
      <c r="G1570" t="s">
        <v>341</v>
      </c>
      <c r="H1570" t="s">
        <v>47</v>
      </c>
      <c r="I1570" t="s">
        <v>129</v>
      </c>
      <c r="J1570" t="s">
        <v>130</v>
      </c>
      <c r="K1570" t="s">
        <v>131</v>
      </c>
      <c r="L1570" t="s">
        <v>4745</v>
      </c>
      <c r="M1570" t="s">
        <v>4746</v>
      </c>
      <c r="N1570">
        <v>1.7080555550000001</v>
      </c>
      <c r="O1570">
        <v>0</v>
      </c>
      <c r="P1570">
        <v>119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203.258611</v>
      </c>
      <c r="W1570">
        <v>0</v>
      </c>
      <c r="X1570">
        <v>0</v>
      </c>
      <c r="Y1570">
        <v>0</v>
      </c>
      <c r="Z1570">
        <v>0</v>
      </c>
    </row>
    <row r="1571" spans="1:26" x14ac:dyDescent="0.25">
      <c r="A1571">
        <v>2002030</v>
      </c>
      <c r="B1571">
        <v>1</v>
      </c>
      <c r="C1571" t="s">
        <v>77</v>
      </c>
      <c r="D1571" t="s">
        <v>114</v>
      </c>
      <c r="E1571" t="s">
        <v>134</v>
      </c>
      <c r="F1571" t="s">
        <v>4747</v>
      </c>
      <c r="G1571" t="s">
        <v>128</v>
      </c>
      <c r="H1571" t="s">
        <v>46</v>
      </c>
      <c r="I1571" t="s">
        <v>129</v>
      </c>
      <c r="J1571" t="s">
        <v>130</v>
      </c>
      <c r="K1571" t="s">
        <v>131</v>
      </c>
      <c r="L1571" t="s">
        <v>4748</v>
      </c>
      <c r="M1571" t="s">
        <v>4749</v>
      </c>
      <c r="N1571">
        <v>0.57444444400000005</v>
      </c>
      <c r="O1571">
        <v>0</v>
      </c>
      <c r="P1571">
        <v>1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0.57444399999999995</v>
      </c>
      <c r="W1571">
        <v>0</v>
      </c>
      <c r="X1571">
        <v>0</v>
      </c>
      <c r="Y1571">
        <v>0</v>
      </c>
      <c r="Z1571">
        <v>0</v>
      </c>
    </row>
    <row r="1572" spans="1:26" x14ac:dyDescent="0.25">
      <c r="A1572">
        <v>2002043</v>
      </c>
      <c r="B1572">
        <v>1</v>
      </c>
      <c r="C1572" t="s">
        <v>77</v>
      </c>
      <c r="D1572" t="s">
        <v>114</v>
      </c>
      <c r="E1572" t="s">
        <v>134</v>
      </c>
      <c r="F1572" t="s">
        <v>4750</v>
      </c>
      <c r="G1572" t="s">
        <v>128</v>
      </c>
      <c r="H1572" t="s">
        <v>46</v>
      </c>
      <c r="I1572" t="s">
        <v>129</v>
      </c>
      <c r="J1572" t="s">
        <v>130</v>
      </c>
      <c r="K1572" t="s">
        <v>131</v>
      </c>
      <c r="L1572" t="s">
        <v>4748</v>
      </c>
      <c r="M1572" t="s">
        <v>4751</v>
      </c>
      <c r="N1572">
        <v>1.2002777769999999</v>
      </c>
      <c r="O1572">
        <v>0</v>
      </c>
      <c r="P1572">
        <v>9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10.8025</v>
      </c>
      <c r="W1572">
        <v>0</v>
      </c>
      <c r="X1572">
        <v>0</v>
      </c>
      <c r="Y1572">
        <v>0</v>
      </c>
      <c r="Z1572">
        <v>0</v>
      </c>
    </row>
    <row r="1573" spans="1:26" x14ac:dyDescent="0.25">
      <c r="A1573">
        <v>2002041</v>
      </c>
      <c r="B1573">
        <v>1</v>
      </c>
      <c r="C1573" t="s">
        <v>77</v>
      </c>
      <c r="D1573" t="s">
        <v>114</v>
      </c>
      <c r="E1573" t="s">
        <v>134</v>
      </c>
      <c r="F1573" t="s">
        <v>4752</v>
      </c>
      <c r="G1573" t="s">
        <v>238</v>
      </c>
      <c r="H1573" t="s">
        <v>46</v>
      </c>
      <c r="I1573" t="s">
        <v>129</v>
      </c>
      <c r="J1573" t="s">
        <v>130</v>
      </c>
      <c r="K1573" t="s">
        <v>131</v>
      </c>
      <c r="L1573" t="s">
        <v>4753</v>
      </c>
      <c r="M1573" t="s">
        <v>4754</v>
      </c>
      <c r="N1573">
        <v>0.69861111099999995</v>
      </c>
      <c r="O1573">
        <v>0</v>
      </c>
      <c r="P1573">
        <v>1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0.69861099999999998</v>
      </c>
      <c r="W1573">
        <v>0</v>
      </c>
      <c r="X1573">
        <v>0</v>
      </c>
      <c r="Y1573">
        <v>0</v>
      </c>
      <c r="Z1573">
        <v>0</v>
      </c>
    </row>
    <row r="1574" spans="1:26" x14ac:dyDescent="0.25">
      <c r="A1574">
        <v>2002031</v>
      </c>
      <c r="B1574">
        <v>1</v>
      </c>
      <c r="C1574" t="s">
        <v>77</v>
      </c>
      <c r="D1574" t="s">
        <v>111</v>
      </c>
      <c r="E1574" t="s">
        <v>134</v>
      </c>
      <c r="F1574" t="s">
        <v>4755</v>
      </c>
      <c r="G1574" t="s">
        <v>136</v>
      </c>
      <c r="H1574" t="s">
        <v>46</v>
      </c>
      <c r="I1574" t="s">
        <v>129</v>
      </c>
      <c r="J1574" t="s">
        <v>130</v>
      </c>
      <c r="K1574" t="s">
        <v>131</v>
      </c>
      <c r="L1574" t="s">
        <v>4756</v>
      </c>
      <c r="M1574" t="s">
        <v>4757</v>
      </c>
      <c r="N1574">
        <v>1.626944444</v>
      </c>
      <c r="O1574">
        <v>0</v>
      </c>
      <c r="P1574">
        <v>0</v>
      </c>
      <c r="Q1574">
        <v>0</v>
      </c>
      <c r="R1574">
        <v>0</v>
      </c>
      <c r="S1574">
        <v>0</v>
      </c>
      <c r="T1574">
        <v>1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1.6269439999999999</v>
      </c>
    </row>
    <row r="1575" spans="1:26" x14ac:dyDescent="0.25">
      <c r="A1575">
        <v>2002032</v>
      </c>
      <c r="B1575">
        <v>1</v>
      </c>
      <c r="C1575" t="s">
        <v>77</v>
      </c>
      <c r="D1575" t="s">
        <v>124</v>
      </c>
      <c r="E1575" t="s">
        <v>166</v>
      </c>
      <c r="F1575" t="s">
        <v>4758</v>
      </c>
      <c r="G1575" t="s">
        <v>657</v>
      </c>
      <c r="H1575" t="s">
        <v>46</v>
      </c>
      <c r="I1575" t="s">
        <v>129</v>
      </c>
      <c r="J1575" t="s">
        <v>130</v>
      </c>
      <c r="K1575" t="s">
        <v>131</v>
      </c>
      <c r="L1575" t="s">
        <v>4759</v>
      </c>
      <c r="M1575" t="s">
        <v>4760</v>
      </c>
      <c r="N1575">
        <v>0.57250000000000001</v>
      </c>
      <c r="O1575">
        <v>0</v>
      </c>
      <c r="P1575">
        <v>70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40.075000000000003</v>
      </c>
      <c r="W1575">
        <v>0</v>
      </c>
      <c r="X1575">
        <v>0</v>
      </c>
      <c r="Y1575">
        <v>0</v>
      </c>
      <c r="Z1575">
        <v>0</v>
      </c>
    </row>
    <row r="1576" spans="1:26" x14ac:dyDescent="0.25">
      <c r="A1576">
        <v>2002040</v>
      </c>
      <c r="B1576">
        <v>1</v>
      </c>
      <c r="C1576" t="s">
        <v>76</v>
      </c>
      <c r="D1576" t="s">
        <v>99</v>
      </c>
      <c r="E1576" t="s">
        <v>166</v>
      </c>
      <c r="F1576" t="s">
        <v>4761</v>
      </c>
      <c r="G1576" t="s">
        <v>657</v>
      </c>
      <c r="H1576" t="s">
        <v>46</v>
      </c>
      <c r="I1576" t="s">
        <v>129</v>
      </c>
      <c r="J1576" t="s">
        <v>130</v>
      </c>
      <c r="K1576" t="s">
        <v>131</v>
      </c>
      <c r="L1576" t="s">
        <v>4762</v>
      </c>
      <c r="M1576" t="s">
        <v>4763</v>
      </c>
      <c r="N1576">
        <v>5.3211111109999996</v>
      </c>
      <c r="O1576">
        <v>0</v>
      </c>
      <c r="P1576">
        <v>10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53.211111000000002</v>
      </c>
      <c r="W1576">
        <v>0</v>
      </c>
      <c r="X1576">
        <v>0</v>
      </c>
      <c r="Y1576">
        <v>0</v>
      </c>
      <c r="Z1576">
        <v>0</v>
      </c>
    </row>
    <row r="1577" spans="1:26" x14ac:dyDescent="0.25">
      <c r="A1577">
        <v>2002036</v>
      </c>
      <c r="B1577">
        <v>1</v>
      </c>
      <c r="C1577" t="s">
        <v>77</v>
      </c>
      <c r="D1577" t="s">
        <v>123</v>
      </c>
      <c r="E1577" t="s">
        <v>171</v>
      </c>
      <c r="F1577" t="s">
        <v>4764</v>
      </c>
      <c r="G1577" t="s">
        <v>250</v>
      </c>
      <c r="H1577" t="s">
        <v>47</v>
      </c>
      <c r="I1577" t="s">
        <v>129</v>
      </c>
      <c r="J1577" t="s">
        <v>15</v>
      </c>
      <c r="K1577" t="s">
        <v>131</v>
      </c>
      <c r="L1577" t="s">
        <v>4765</v>
      </c>
      <c r="M1577" t="s">
        <v>4766</v>
      </c>
      <c r="N1577">
        <v>0.56138888799999997</v>
      </c>
      <c r="O1577">
        <v>0</v>
      </c>
      <c r="P1577">
        <v>467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262.168611</v>
      </c>
      <c r="W1577">
        <v>0</v>
      </c>
      <c r="X1577">
        <v>0</v>
      </c>
      <c r="Y1577">
        <v>0</v>
      </c>
      <c r="Z1577">
        <v>0</v>
      </c>
    </row>
    <row r="1578" spans="1:26" x14ac:dyDescent="0.25">
      <c r="A1578">
        <v>2002038</v>
      </c>
      <c r="B1578">
        <v>1</v>
      </c>
      <c r="C1578" t="s">
        <v>77</v>
      </c>
      <c r="D1578" t="s">
        <v>123</v>
      </c>
      <c r="E1578" t="s">
        <v>171</v>
      </c>
      <c r="F1578" t="s">
        <v>4767</v>
      </c>
      <c r="G1578" t="s">
        <v>250</v>
      </c>
      <c r="H1578" t="s">
        <v>47</v>
      </c>
      <c r="I1578" t="s">
        <v>129</v>
      </c>
      <c r="J1578" t="s">
        <v>15</v>
      </c>
      <c r="K1578" t="s">
        <v>131</v>
      </c>
      <c r="L1578" t="s">
        <v>4768</v>
      </c>
      <c r="M1578" t="s">
        <v>4769</v>
      </c>
      <c r="N1578">
        <v>0.58166666600000005</v>
      </c>
      <c r="O1578">
        <v>0</v>
      </c>
      <c r="P1578">
        <v>1314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764.30999899999995</v>
      </c>
      <c r="W1578">
        <v>0</v>
      </c>
      <c r="X1578">
        <v>0</v>
      </c>
      <c r="Y1578">
        <v>0</v>
      </c>
      <c r="Z1578">
        <v>0</v>
      </c>
    </row>
    <row r="1579" spans="1:26" x14ac:dyDescent="0.25">
      <c r="A1579">
        <v>2002046</v>
      </c>
      <c r="B1579">
        <v>1</v>
      </c>
      <c r="C1579" t="s">
        <v>77</v>
      </c>
      <c r="D1579" t="s">
        <v>123</v>
      </c>
      <c r="E1579" t="s">
        <v>134</v>
      </c>
      <c r="F1579" t="s">
        <v>4770</v>
      </c>
      <c r="G1579" t="s">
        <v>238</v>
      </c>
      <c r="H1579" t="s">
        <v>46</v>
      </c>
      <c r="I1579" t="s">
        <v>129</v>
      </c>
      <c r="J1579" t="s">
        <v>130</v>
      </c>
      <c r="K1579" t="s">
        <v>131</v>
      </c>
      <c r="L1579" t="s">
        <v>4771</v>
      </c>
      <c r="M1579" t="s">
        <v>4772</v>
      </c>
      <c r="N1579">
        <v>1.314444444</v>
      </c>
      <c r="O1579">
        <v>0</v>
      </c>
      <c r="P1579">
        <v>7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9.2011109999999992</v>
      </c>
      <c r="W1579">
        <v>0</v>
      </c>
      <c r="X1579">
        <v>0</v>
      </c>
      <c r="Y1579">
        <v>0</v>
      </c>
      <c r="Z1579">
        <v>0</v>
      </c>
    </row>
    <row r="1580" spans="1:26" x14ac:dyDescent="0.25">
      <c r="A1580">
        <v>2002042</v>
      </c>
      <c r="B1580">
        <v>1</v>
      </c>
      <c r="C1580" t="s">
        <v>76</v>
      </c>
      <c r="D1580" t="s">
        <v>91</v>
      </c>
      <c r="E1580" t="s">
        <v>134</v>
      </c>
      <c r="F1580" t="s">
        <v>4773</v>
      </c>
      <c r="G1580" t="s">
        <v>136</v>
      </c>
      <c r="H1580" t="s">
        <v>46</v>
      </c>
      <c r="I1580" t="s">
        <v>129</v>
      </c>
      <c r="J1580" t="s">
        <v>130</v>
      </c>
      <c r="K1580" t="s">
        <v>131</v>
      </c>
      <c r="L1580" t="s">
        <v>4774</v>
      </c>
      <c r="M1580" t="s">
        <v>4775</v>
      </c>
      <c r="N1580">
        <v>0.77694444399999996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1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0.77694399999999997</v>
      </c>
    </row>
    <row r="1581" spans="1:26" x14ac:dyDescent="0.25">
      <c r="A1581">
        <v>2002051</v>
      </c>
      <c r="B1581">
        <v>1</v>
      </c>
      <c r="C1581" t="s">
        <v>77</v>
      </c>
      <c r="D1581" t="s">
        <v>124</v>
      </c>
      <c r="E1581" t="s">
        <v>166</v>
      </c>
      <c r="F1581" t="s">
        <v>4776</v>
      </c>
      <c r="G1581" t="s">
        <v>158</v>
      </c>
      <c r="H1581" t="s">
        <v>46</v>
      </c>
      <c r="I1581" t="s">
        <v>129</v>
      </c>
      <c r="J1581" t="s">
        <v>130</v>
      </c>
      <c r="K1581" t="s">
        <v>131</v>
      </c>
      <c r="L1581" t="s">
        <v>4777</v>
      </c>
      <c r="M1581" t="s">
        <v>4778</v>
      </c>
      <c r="N1581">
        <v>3.9197222219999999</v>
      </c>
      <c r="O1581">
        <v>0</v>
      </c>
      <c r="P1581">
        <v>82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321.41722199999998</v>
      </c>
      <c r="W1581">
        <v>0</v>
      </c>
      <c r="X1581">
        <v>0</v>
      </c>
      <c r="Y1581">
        <v>0</v>
      </c>
      <c r="Z1581">
        <v>0</v>
      </c>
    </row>
    <row r="1582" spans="1:26" x14ac:dyDescent="0.25">
      <c r="A1582">
        <v>2002044</v>
      </c>
      <c r="B1582">
        <v>1</v>
      </c>
      <c r="C1582" t="s">
        <v>77</v>
      </c>
      <c r="D1582" t="s">
        <v>109</v>
      </c>
      <c r="E1582" t="s">
        <v>134</v>
      </c>
      <c r="F1582" t="s">
        <v>4779</v>
      </c>
      <c r="G1582" t="s">
        <v>136</v>
      </c>
      <c r="H1582" t="s">
        <v>46</v>
      </c>
      <c r="I1582" t="s">
        <v>129</v>
      </c>
      <c r="J1582" t="s">
        <v>130</v>
      </c>
      <c r="K1582" t="s">
        <v>131</v>
      </c>
      <c r="L1582" t="s">
        <v>4780</v>
      </c>
      <c r="M1582" t="s">
        <v>4781</v>
      </c>
      <c r="N1582">
        <v>1.7649999999999999</v>
      </c>
      <c r="O1582">
        <v>0</v>
      </c>
      <c r="P1582">
        <v>2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3.53</v>
      </c>
      <c r="W1582">
        <v>0</v>
      </c>
      <c r="X1582">
        <v>0</v>
      </c>
      <c r="Y1582">
        <v>0</v>
      </c>
      <c r="Z1582">
        <v>0</v>
      </c>
    </row>
    <row r="1583" spans="1:26" x14ac:dyDescent="0.25">
      <c r="A1583">
        <v>2002066</v>
      </c>
      <c r="B1583">
        <v>1</v>
      </c>
      <c r="C1583" t="s">
        <v>76</v>
      </c>
      <c r="D1583" t="s">
        <v>79</v>
      </c>
      <c r="E1583" t="s">
        <v>134</v>
      </c>
      <c r="F1583" t="s">
        <v>4782</v>
      </c>
      <c r="G1583" t="s">
        <v>136</v>
      </c>
      <c r="H1583" t="s">
        <v>46</v>
      </c>
      <c r="I1583" t="s">
        <v>129</v>
      </c>
      <c r="J1583" t="s">
        <v>130</v>
      </c>
      <c r="K1583" t="s">
        <v>131</v>
      </c>
      <c r="L1583" t="s">
        <v>4783</v>
      </c>
      <c r="M1583" t="s">
        <v>4784</v>
      </c>
      <c r="N1583">
        <v>2.1491666660000002</v>
      </c>
      <c r="O1583">
        <v>0</v>
      </c>
      <c r="P1583">
        <v>1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2.1491669999999998</v>
      </c>
      <c r="W1583">
        <v>0</v>
      </c>
      <c r="X1583">
        <v>0</v>
      </c>
      <c r="Y1583">
        <v>0</v>
      </c>
      <c r="Z1583">
        <v>0</v>
      </c>
    </row>
    <row r="1584" spans="1:26" x14ac:dyDescent="0.25">
      <c r="A1584">
        <v>2002059</v>
      </c>
      <c r="B1584">
        <v>1</v>
      </c>
      <c r="C1584" t="s">
        <v>76</v>
      </c>
      <c r="D1584" t="s">
        <v>81</v>
      </c>
      <c r="E1584" t="s">
        <v>182</v>
      </c>
      <c r="F1584" t="s">
        <v>4723</v>
      </c>
      <c r="G1584" t="s">
        <v>128</v>
      </c>
      <c r="H1584" t="s">
        <v>46</v>
      </c>
      <c r="I1584" t="s">
        <v>129</v>
      </c>
      <c r="J1584" t="s">
        <v>130</v>
      </c>
      <c r="K1584" t="s">
        <v>131</v>
      </c>
      <c r="L1584" t="s">
        <v>4785</v>
      </c>
      <c r="M1584" t="s">
        <v>4786</v>
      </c>
      <c r="N1584">
        <v>3.0886111110000001</v>
      </c>
      <c r="O1584">
        <v>0</v>
      </c>
      <c r="P1584">
        <v>84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259.443333</v>
      </c>
      <c r="W1584">
        <v>0</v>
      </c>
      <c r="X1584">
        <v>0</v>
      </c>
      <c r="Y1584">
        <v>0</v>
      </c>
      <c r="Z1584">
        <v>0</v>
      </c>
    </row>
    <row r="1585" spans="1:26" x14ac:dyDescent="0.25">
      <c r="A1585">
        <v>2002047</v>
      </c>
      <c r="B1585">
        <v>1</v>
      </c>
      <c r="C1585" t="s">
        <v>77</v>
      </c>
      <c r="D1585" t="s">
        <v>124</v>
      </c>
      <c r="E1585" t="s">
        <v>134</v>
      </c>
      <c r="F1585" t="s">
        <v>4787</v>
      </c>
      <c r="G1585" t="s">
        <v>128</v>
      </c>
      <c r="H1585" t="s">
        <v>46</v>
      </c>
      <c r="I1585" t="s">
        <v>129</v>
      </c>
      <c r="J1585" t="s">
        <v>130</v>
      </c>
      <c r="K1585" t="s">
        <v>131</v>
      </c>
      <c r="L1585" t="s">
        <v>4788</v>
      </c>
      <c r="M1585" t="s">
        <v>4789</v>
      </c>
      <c r="N1585">
        <v>6.2355555550000004</v>
      </c>
      <c r="O1585">
        <v>0</v>
      </c>
      <c r="P1585">
        <v>5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31.177778</v>
      </c>
      <c r="W1585">
        <v>0</v>
      </c>
      <c r="X1585">
        <v>0</v>
      </c>
      <c r="Y1585">
        <v>0</v>
      </c>
      <c r="Z1585">
        <v>0</v>
      </c>
    </row>
    <row r="1586" spans="1:26" x14ac:dyDescent="0.25">
      <c r="A1586">
        <v>2002050</v>
      </c>
      <c r="B1586">
        <v>1</v>
      </c>
      <c r="C1586" t="s">
        <v>77</v>
      </c>
      <c r="D1586" t="s">
        <v>109</v>
      </c>
      <c r="E1586" t="s">
        <v>171</v>
      </c>
      <c r="F1586" t="s">
        <v>4790</v>
      </c>
      <c r="G1586" t="s">
        <v>163</v>
      </c>
      <c r="H1586" t="s">
        <v>47</v>
      </c>
      <c r="I1586" t="s">
        <v>129</v>
      </c>
      <c r="J1586" t="s">
        <v>130</v>
      </c>
      <c r="K1586" t="s">
        <v>131</v>
      </c>
      <c r="L1586" t="s">
        <v>4791</v>
      </c>
      <c r="M1586" t="s">
        <v>4792</v>
      </c>
      <c r="N1586">
        <v>0.48916666600000003</v>
      </c>
      <c r="O1586">
        <v>20</v>
      </c>
      <c r="P1586">
        <v>153</v>
      </c>
      <c r="Q1586">
        <v>0</v>
      </c>
      <c r="R1586">
        <v>0</v>
      </c>
      <c r="S1586">
        <v>0</v>
      </c>
      <c r="T1586">
        <v>0</v>
      </c>
      <c r="U1586">
        <v>9.7833330000000007</v>
      </c>
      <c r="V1586">
        <v>74.842500000000001</v>
      </c>
      <c r="W1586">
        <v>0</v>
      </c>
      <c r="X1586">
        <v>0</v>
      </c>
      <c r="Y1586">
        <v>0</v>
      </c>
      <c r="Z1586">
        <v>0</v>
      </c>
    </row>
    <row r="1587" spans="1:26" x14ac:dyDescent="0.25">
      <c r="A1587">
        <v>2002069</v>
      </c>
      <c r="B1587">
        <v>1</v>
      </c>
      <c r="C1587" t="s">
        <v>76</v>
      </c>
      <c r="D1587" t="s">
        <v>81</v>
      </c>
      <c r="E1587" t="s">
        <v>134</v>
      </c>
      <c r="F1587" t="s">
        <v>4793</v>
      </c>
      <c r="G1587" t="s">
        <v>250</v>
      </c>
      <c r="H1587" t="s">
        <v>46</v>
      </c>
      <c r="I1587" t="s">
        <v>129</v>
      </c>
      <c r="J1587" t="s">
        <v>15</v>
      </c>
      <c r="K1587" t="s">
        <v>131</v>
      </c>
      <c r="L1587" t="s">
        <v>4794</v>
      </c>
      <c r="M1587" t="s">
        <v>4795</v>
      </c>
      <c r="N1587">
        <v>5.8605555550000004</v>
      </c>
      <c r="O1587">
        <v>0</v>
      </c>
      <c r="P1587">
        <v>74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433.68111099999999</v>
      </c>
      <c r="W1587">
        <v>0</v>
      </c>
      <c r="X1587">
        <v>0</v>
      </c>
      <c r="Y1587">
        <v>0</v>
      </c>
      <c r="Z1587">
        <v>0</v>
      </c>
    </row>
    <row r="1588" spans="1:26" x14ac:dyDescent="0.25">
      <c r="A1588">
        <v>2002049</v>
      </c>
      <c r="B1588">
        <v>1</v>
      </c>
      <c r="C1588" t="s">
        <v>76</v>
      </c>
      <c r="D1588" t="s">
        <v>96</v>
      </c>
      <c r="E1588" t="s">
        <v>171</v>
      </c>
      <c r="F1588" t="s">
        <v>4796</v>
      </c>
      <c r="G1588" t="s">
        <v>168</v>
      </c>
      <c r="H1588" t="s">
        <v>47</v>
      </c>
      <c r="I1588" t="s">
        <v>129</v>
      </c>
      <c r="J1588" t="s">
        <v>130</v>
      </c>
      <c r="K1588" t="s">
        <v>154</v>
      </c>
      <c r="L1588" t="s">
        <v>4797</v>
      </c>
      <c r="M1588" t="s">
        <v>4798</v>
      </c>
      <c r="N1588">
        <v>3.2647222220000001</v>
      </c>
      <c r="O1588">
        <v>26</v>
      </c>
      <c r="P1588">
        <v>454</v>
      </c>
      <c r="Q1588">
        <v>0</v>
      </c>
      <c r="R1588">
        <v>0</v>
      </c>
      <c r="S1588">
        <v>0</v>
      </c>
      <c r="T1588">
        <v>0</v>
      </c>
      <c r="U1588">
        <v>84.882778000000002</v>
      </c>
      <c r="V1588">
        <v>1482.1838889999999</v>
      </c>
      <c r="W1588">
        <v>0</v>
      </c>
      <c r="X1588">
        <v>0</v>
      </c>
      <c r="Y1588">
        <v>0</v>
      </c>
      <c r="Z1588">
        <v>0</v>
      </c>
    </row>
    <row r="1589" spans="1:26" x14ac:dyDescent="0.25">
      <c r="A1589">
        <v>2002054</v>
      </c>
      <c r="B1589">
        <v>1</v>
      </c>
      <c r="C1589" t="s">
        <v>77</v>
      </c>
      <c r="D1589" t="s">
        <v>114</v>
      </c>
      <c r="E1589" t="s">
        <v>186</v>
      </c>
      <c r="F1589" t="s">
        <v>4799</v>
      </c>
      <c r="G1589" t="s">
        <v>163</v>
      </c>
      <c r="H1589" t="s">
        <v>47</v>
      </c>
      <c r="I1589" t="s">
        <v>257</v>
      </c>
      <c r="J1589" t="s">
        <v>130</v>
      </c>
      <c r="K1589" t="s">
        <v>131</v>
      </c>
      <c r="L1589" t="s">
        <v>4800</v>
      </c>
      <c r="M1589" t="s">
        <v>4801</v>
      </c>
      <c r="N1589">
        <v>8.3333330000000001E-3</v>
      </c>
      <c r="O1589">
        <v>1</v>
      </c>
      <c r="P1589">
        <v>449</v>
      </c>
      <c r="Q1589">
        <v>0</v>
      </c>
      <c r="R1589">
        <v>0</v>
      </c>
      <c r="S1589">
        <v>4</v>
      </c>
      <c r="T1589">
        <v>324</v>
      </c>
      <c r="U1589">
        <v>8.3330000000000001E-3</v>
      </c>
      <c r="V1589">
        <v>3.7416670000000001</v>
      </c>
      <c r="W1589">
        <v>0</v>
      </c>
      <c r="X1589">
        <v>0</v>
      </c>
      <c r="Y1589">
        <v>3.3333000000000002E-2</v>
      </c>
      <c r="Z1589">
        <v>2.7</v>
      </c>
    </row>
    <row r="1590" spans="1:26" x14ac:dyDescent="0.25">
      <c r="A1590">
        <v>2002058</v>
      </c>
      <c r="B1590">
        <v>1</v>
      </c>
      <c r="C1590" t="s">
        <v>76</v>
      </c>
      <c r="D1590" t="s">
        <v>103</v>
      </c>
      <c r="E1590" t="s">
        <v>126</v>
      </c>
      <c r="F1590" t="s">
        <v>4802</v>
      </c>
      <c r="G1590" t="s">
        <v>294</v>
      </c>
      <c r="H1590" t="s">
        <v>46</v>
      </c>
      <c r="I1590" t="s">
        <v>129</v>
      </c>
      <c r="J1590" t="s">
        <v>130</v>
      </c>
      <c r="K1590" t="s">
        <v>131</v>
      </c>
      <c r="L1590" t="s">
        <v>4803</v>
      </c>
      <c r="M1590" t="s">
        <v>4804</v>
      </c>
      <c r="N1590">
        <v>4.4911111110000004</v>
      </c>
      <c r="O1590">
        <v>0</v>
      </c>
      <c r="P1590">
        <v>0</v>
      </c>
      <c r="Q1590">
        <v>0</v>
      </c>
      <c r="R1590">
        <v>46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206.59111100000001</v>
      </c>
      <c r="Y1590">
        <v>0</v>
      </c>
      <c r="Z1590">
        <v>0</v>
      </c>
    </row>
    <row r="1591" spans="1:26" x14ac:dyDescent="0.25">
      <c r="A1591">
        <v>2002060</v>
      </c>
      <c r="B1591">
        <v>1</v>
      </c>
      <c r="C1591" t="s">
        <v>76</v>
      </c>
      <c r="D1591" t="s">
        <v>94</v>
      </c>
      <c r="E1591" t="s">
        <v>134</v>
      </c>
      <c r="F1591" t="s">
        <v>4805</v>
      </c>
      <c r="G1591" t="s">
        <v>128</v>
      </c>
      <c r="H1591" t="s">
        <v>46</v>
      </c>
      <c r="I1591" t="s">
        <v>129</v>
      </c>
      <c r="J1591" t="s">
        <v>130</v>
      </c>
      <c r="K1591" t="s">
        <v>131</v>
      </c>
      <c r="L1591" t="s">
        <v>4806</v>
      </c>
      <c r="M1591" t="s">
        <v>4807</v>
      </c>
      <c r="N1591">
        <v>1.1486111109999999</v>
      </c>
      <c r="O1591">
        <v>0</v>
      </c>
      <c r="P1591">
        <v>1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1.148611</v>
      </c>
      <c r="W1591">
        <v>0</v>
      </c>
      <c r="X1591">
        <v>0</v>
      </c>
      <c r="Y1591">
        <v>0</v>
      </c>
      <c r="Z1591">
        <v>0</v>
      </c>
    </row>
    <row r="1592" spans="1:26" x14ac:dyDescent="0.25">
      <c r="A1592">
        <v>2002063</v>
      </c>
      <c r="B1592">
        <v>1</v>
      </c>
      <c r="C1592" t="s">
        <v>77</v>
      </c>
      <c r="D1592" t="s">
        <v>111</v>
      </c>
      <c r="E1592" t="s">
        <v>134</v>
      </c>
      <c r="F1592" t="s">
        <v>4808</v>
      </c>
      <c r="G1592" t="s">
        <v>136</v>
      </c>
      <c r="H1592" t="s">
        <v>46</v>
      </c>
      <c r="I1592" t="s">
        <v>129</v>
      </c>
      <c r="J1592" t="s">
        <v>130</v>
      </c>
      <c r="K1592" t="s">
        <v>131</v>
      </c>
      <c r="L1592" t="s">
        <v>4766</v>
      </c>
      <c r="M1592" t="s">
        <v>4809</v>
      </c>
      <c r="N1592">
        <v>1.4422222220000001</v>
      </c>
      <c r="O1592">
        <v>0</v>
      </c>
      <c r="P1592">
        <v>0</v>
      </c>
      <c r="Q1592">
        <v>0</v>
      </c>
      <c r="R1592">
        <v>1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1.4422219999999999</v>
      </c>
      <c r="Y1592">
        <v>0</v>
      </c>
      <c r="Z1592">
        <v>0</v>
      </c>
    </row>
    <row r="1593" spans="1:26" x14ac:dyDescent="0.25">
      <c r="A1593">
        <v>2002064</v>
      </c>
      <c r="B1593">
        <v>1</v>
      </c>
      <c r="C1593" t="s">
        <v>76</v>
      </c>
      <c r="D1593" t="s">
        <v>86</v>
      </c>
      <c r="E1593" t="s">
        <v>134</v>
      </c>
      <c r="F1593" t="s">
        <v>4810</v>
      </c>
      <c r="G1593" t="s">
        <v>136</v>
      </c>
      <c r="H1593" t="s">
        <v>46</v>
      </c>
      <c r="I1593" t="s">
        <v>129</v>
      </c>
      <c r="J1593" t="s">
        <v>130</v>
      </c>
      <c r="K1593" t="s">
        <v>131</v>
      </c>
      <c r="L1593" t="s">
        <v>4811</v>
      </c>
      <c r="M1593" t="s">
        <v>4812</v>
      </c>
      <c r="N1593">
        <v>3.4316666659999999</v>
      </c>
      <c r="O1593">
        <v>0</v>
      </c>
      <c r="P1593">
        <v>5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17.158332999999999</v>
      </c>
      <c r="W1593">
        <v>0</v>
      </c>
      <c r="X1593">
        <v>0</v>
      </c>
      <c r="Y1593">
        <v>0</v>
      </c>
      <c r="Z1593">
        <v>0</v>
      </c>
    </row>
    <row r="1594" spans="1:26" x14ac:dyDescent="0.25">
      <c r="A1594">
        <v>2002065</v>
      </c>
      <c r="B1594">
        <v>1</v>
      </c>
      <c r="C1594" t="s">
        <v>77</v>
      </c>
      <c r="D1594" t="s">
        <v>124</v>
      </c>
      <c r="E1594" t="s">
        <v>134</v>
      </c>
      <c r="F1594" t="s">
        <v>4813</v>
      </c>
      <c r="G1594" t="s">
        <v>128</v>
      </c>
      <c r="H1594" t="s">
        <v>46</v>
      </c>
      <c r="I1594" t="s">
        <v>129</v>
      </c>
      <c r="J1594" t="s">
        <v>130</v>
      </c>
      <c r="K1594" t="s">
        <v>131</v>
      </c>
      <c r="L1594" t="s">
        <v>4814</v>
      </c>
      <c r="M1594" t="s">
        <v>4815</v>
      </c>
      <c r="N1594">
        <v>1.136666666</v>
      </c>
      <c r="O1594">
        <v>0</v>
      </c>
      <c r="P1594">
        <v>2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2.273333</v>
      </c>
      <c r="W1594">
        <v>0</v>
      </c>
      <c r="X1594">
        <v>0</v>
      </c>
      <c r="Y1594">
        <v>0</v>
      </c>
      <c r="Z1594">
        <v>0</v>
      </c>
    </row>
    <row r="1595" spans="1:26" x14ac:dyDescent="0.25">
      <c r="A1595">
        <v>2002062</v>
      </c>
      <c r="B1595">
        <v>1</v>
      </c>
      <c r="C1595" t="s">
        <v>77</v>
      </c>
      <c r="D1595" t="s">
        <v>113</v>
      </c>
      <c r="E1595" t="s">
        <v>134</v>
      </c>
      <c r="F1595" t="s">
        <v>4816</v>
      </c>
      <c r="G1595" t="s">
        <v>238</v>
      </c>
      <c r="H1595" t="s">
        <v>46</v>
      </c>
      <c r="I1595" t="s">
        <v>129</v>
      </c>
      <c r="J1595" t="s">
        <v>130</v>
      </c>
      <c r="K1595" t="s">
        <v>131</v>
      </c>
      <c r="L1595" t="s">
        <v>4817</v>
      </c>
      <c r="M1595" t="s">
        <v>4818</v>
      </c>
      <c r="N1595">
        <v>0.48749999999999999</v>
      </c>
      <c r="O1595">
        <v>0</v>
      </c>
      <c r="P1595">
        <v>0</v>
      </c>
      <c r="Q1595">
        <v>0</v>
      </c>
      <c r="R1595">
        <v>5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2.4375</v>
      </c>
      <c r="Y1595">
        <v>0</v>
      </c>
      <c r="Z1595">
        <v>0</v>
      </c>
    </row>
    <row r="1596" spans="1:26" x14ac:dyDescent="0.25">
      <c r="A1596">
        <v>2002067</v>
      </c>
      <c r="B1596">
        <v>1</v>
      </c>
      <c r="C1596" t="s">
        <v>76</v>
      </c>
      <c r="D1596" t="s">
        <v>90</v>
      </c>
      <c r="E1596" t="s">
        <v>182</v>
      </c>
      <c r="F1596" t="s">
        <v>4819</v>
      </c>
      <c r="G1596" t="s">
        <v>144</v>
      </c>
      <c r="H1596" t="s">
        <v>46</v>
      </c>
      <c r="I1596" t="s">
        <v>129</v>
      </c>
      <c r="J1596" t="s">
        <v>130</v>
      </c>
      <c r="K1596" t="s">
        <v>131</v>
      </c>
      <c r="L1596" t="s">
        <v>4820</v>
      </c>
      <c r="M1596" t="s">
        <v>4821</v>
      </c>
      <c r="N1596">
        <v>0.98499999999999999</v>
      </c>
      <c r="O1596">
        <v>0</v>
      </c>
      <c r="P1596">
        <v>6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5.91</v>
      </c>
      <c r="W1596">
        <v>0</v>
      </c>
      <c r="X1596">
        <v>0</v>
      </c>
      <c r="Y1596">
        <v>0</v>
      </c>
      <c r="Z1596">
        <v>0</v>
      </c>
    </row>
    <row r="1597" spans="1:26" x14ac:dyDescent="0.25">
      <c r="A1597">
        <v>2002070</v>
      </c>
      <c r="B1597">
        <v>1</v>
      </c>
      <c r="C1597" t="s">
        <v>76</v>
      </c>
      <c r="D1597" t="s">
        <v>81</v>
      </c>
      <c r="E1597" t="s">
        <v>182</v>
      </c>
      <c r="F1597" t="s">
        <v>4822</v>
      </c>
      <c r="G1597" t="s">
        <v>144</v>
      </c>
      <c r="H1597" t="s">
        <v>46</v>
      </c>
      <c r="I1597" t="s">
        <v>129</v>
      </c>
      <c r="J1597" t="s">
        <v>130</v>
      </c>
      <c r="K1597" t="s">
        <v>131</v>
      </c>
      <c r="L1597" t="s">
        <v>4823</v>
      </c>
      <c r="M1597" t="s">
        <v>4824</v>
      </c>
      <c r="N1597">
        <v>2.4391666660000002</v>
      </c>
      <c r="O1597">
        <v>0</v>
      </c>
      <c r="P1597">
        <v>456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1112.26</v>
      </c>
      <c r="W1597">
        <v>0</v>
      </c>
      <c r="X1597">
        <v>0</v>
      </c>
      <c r="Y1597">
        <v>0</v>
      </c>
      <c r="Z1597">
        <v>0</v>
      </c>
    </row>
    <row r="1598" spans="1:26" x14ac:dyDescent="0.25">
      <c r="A1598">
        <v>2002072</v>
      </c>
      <c r="B1598">
        <v>1</v>
      </c>
      <c r="C1598" t="s">
        <v>76</v>
      </c>
      <c r="D1598" t="s">
        <v>97</v>
      </c>
      <c r="E1598" t="s">
        <v>166</v>
      </c>
      <c r="F1598" t="s">
        <v>4825</v>
      </c>
      <c r="G1598" t="s">
        <v>657</v>
      </c>
      <c r="H1598" t="s">
        <v>46</v>
      </c>
      <c r="I1598" t="s">
        <v>129</v>
      </c>
      <c r="J1598" t="s">
        <v>130</v>
      </c>
      <c r="K1598" t="s">
        <v>131</v>
      </c>
      <c r="L1598" t="s">
        <v>4826</v>
      </c>
      <c r="M1598" t="s">
        <v>4827</v>
      </c>
      <c r="N1598">
        <v>1.274444444</v>
      </c>
      <c r="O1598">
        <v>1</v>
      </c>
      <c r="P1598">
        <v>33</v>
      </c>
      <c r="Q1598">
        <v>0</v>
      </c>
      <c r="R1598">
        <v>0</v>
      </c>
      <c r="S1598">
        <v>0</v>
      </c>
      <c r="T1598">
        <v>0</v>
      </c>
      <c r="U1598">
        <v>1.2744439999999999</v>
      </c>
      <c r="V1598">
        <v>42.056666999999997</v>
      </c>
      <c r="W1598">
        <v>0</v>
      </c>
      <c r="X1598">
        <v>0</v>
      </c>
      <c r="Y1598">
        <v>0</v>
      </c>
      <c r="Z1598">
        <v>0</v>
      </c>
    </row>
    <row r="1599" spans="1:26" x14ac:dyDescent="0.25">
      <c r="A1599">
        <v>2002073</v>
      </c>
      <c r="B1599">
        <v>1</v>
      </c>
      <c r="C1599" t="s">
        <v>76</v>
      </c>
      <c r="D1599" t="s">
        <v>91</v>
      </c>
      <c r="E1599" t="s">
        <v>182</v>
      </c>
      <c r="F1599" t="s">
        <v>4828</v>
      </c>
      <c r="G1599" t="s">
        <v>144</v>
      </c>
      <c r="H1599" t="s">
        <v>46</v>
      </c>
      <c r="I1599" t="s">
        <v>129</v>
      </c>
      <c r="J1599" t="s">
        <v>130</v>
      </c>
      <c r="K1599" t="s">
        <v>131</v>
      </c>
      <c r="L1599" t="s">
        <v>4829</v>
      </c>
      <c r="M1599" t="s">
        <v>4830</v>
      </c>
      <c r="N1599">
        <v>1.1125</v>
      </c>
      <c r="O1599">
        <v>0</v>
      </c>
      <c r="P1599">
        <v>7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7.7874999999999996</v>
      </c>
      <c r="W1599">
        <v>0</v>
      </c>
      <c r="X1599">
        <v>0</v>
      </c>
      <c r="Y1599">
        <v>0</v>
      </c>
      <c r="Z1599">
        <v>0</v>
      </c>
    </row>
    <row r="1600" spans="1:26" x14ac:dyDescent="0.25">
      <c r="A1600">
        <v>2002074</v>
      </c>
      <c r="B1600">
        <v>1</v>
      </c>
      <c r="C1600" t="s">
        <v>76</v>
      </c>
      <c r="D1600" t="s">
        <v>89</v>
      </c>
      <c r="E1600" t="s">
        <v>171</v>
      </c>
      <c r="F1600" t="s">
        <v>4831</v>
      </c>
      <c r="G1600" t="s">
        <v>163</v>
      </c>
      <c r="H1600" t="s">
        <v>47</v>
      </c>
      <c r="I1600" t="s">
        <v>129</v>
      </c>
      <c r="J1600" t="s">
        <v>130</v>
      </c>
      <c r="K1600" t="s">
        <v>131</v>
      </c>
      <c r="L1600" t="s">
        <v>4832</v>
      </c>
      <c r="M1600" t="s">
        <v>4833</v>
      </c>
      <c r="N1600">
        <v>0.33833333300000001</v>
      </c>
      <c r="O1600">
        <v>47</v>
      </c>
      <c r="P1600">
        <v>1956</v>
      </c>
      <c r="Q1600">
        <v>0</v>
      </c>
      <c r="R1600">
        <v>0</v>
      </c>
      <c r="S1600">
        <v>0</v>
      </c>
      <c r="T1600">
        <v>0</v>
      </c>
      <c r="U1600">
        <v>15.901667</v>
      </c>
      <c r="V1600">
        <v>661.77999899999998</v>
      </c>
      <c r="W1600">
        <v>0</v>
      </c>
      <c r="X1600">
        <v>0</v>
      </c>
      <c r="Y1600">
        <v>0</v>
      </c>
      <c r="Z1600">
        <v>0</v>
      </c>
    </row>
    <row r="1601" spans="1:26" x14ac:dyDescent="0.25">
      <c r="A1601">
        <v>2002076</v>
      </c>
      <c r="B1601">
        <v>1</v>
      </c>
      <c r="C1601" t="s">
        <v>76</v>
      </c>
      <c r="D1601" t="s">
        <v>89</v>
      </c>
      <c r="E1601" t="s">
        <v>171</v>
      </c>
      <c r="F1601" t="s">
        <v>3820</v>
      </c>
      <c r="G1601" t="s">
        <v>163</v>
      </c>
      <c r="H1601" t="s">
        <v>47</v>
      </c>
      <c r="I1601" t="s">
        <v>129</v>
      </c>
      <c r="J1601" t="s">
        <v>130</v>
      </c>
      <c r="K1601" t="s">
        <v>131</v>
      </c>
      <c r="L1601" t="s">
        <v>4834</v>
      </c>
      <c r="M1601" t="s">
        <v>4835</v>
      </c>
      <c r="N1601">
        <v>0.1225</v>
      </c>
      <c r="O1601">
        <v>1</v>
      </c>
      <c r="P1601">
        <v>458</v>
      </c>
      <c r="Q1601">
        <v>0</v>
      </c>
      <c r="R1601">
        <v>0</v>
      </c>
      <c r="S1601">
        <v>0</v>
      </c>
      <c r="T1601">
        <v>0</v>
      </c>
      <c r="U1601">
        <v>0.1225</v>
      </c>
      <c r="V1601">
        <v>56.104999999999997</v>
      </c>
      <c r="W1601">
        <v>0</v>
      </c>
      <c r="X1601">
        <v>0</v>
      </c>
      <c r="Y1601">
        <v>0</v>
      </c>
      <c r="Z1601">
        <v>0</v>
      </c>
    </row>
    <row r="1602" spans="1:26" x14ac:dyDescent="0.25">
      <c r="A1602">
        <v>2002092</v>
      </c>
      <c r="B1602">
        <v>1</v>
      </c>
      <c r="C1602" t="s">
        <v>77</v>
      </c>
      <c r="D1602" t="s">
        <v>124</v>
      </c>
      <c r="E1602" t="s">
        <v>166</v>
      </c>
      <c r="F1602" t="s">
        <v>4836</v>
      </c>
      <c r="G1602" t="s">
        <v>657</v>
      </c>
      <c r="H1602" t="s">
        <v>46</v>
      </c>
      <c r="I1602" t="s">
        <v>129</v>
      </c>
      <c r="J1602" t="s">
        <v>130</v>
      </c>
      <c r="K1602" t="s">
        <v>131</v>
      </c>
      <c r="L1602" t="s">
        <v>4837</v>
      </c>
      <c r="M1602" t="s">
        <v>4838</v>
      </c>
      <c r="N1602">
        <v>1.6786111109999999</v>
      </c>
      <c r="O1602">
        <v>0</v>
      </c>
      <c r="P1602">
        <v>733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1230.4219439999999</v>
      </c>
      <c r="W1602">
        <v>0</v>
      </c>
      <c r="X1602">
        <v>0</v>
      </c>
      <c r="Y1602">
        <v>0</v>
      </c>
      <c r="Z1602">
        <v>0</v>
      </c>
    </row>
    <row r="1603" spans="1:26" x14ac:dyDescent="0.25">
      <c r="A1603">
        <v>2002080</v>
      </c>
      <c r="B1603">
        <v>1</v>
      </c>
      <c r="C1603" t="s">
        <v>76</v>
      </c>
      <c r="D1603" t="s">
        <v>88</v>
      </c>
      <c r="E1603" t="s">
        <v>134</v>
      </c>
      <c r="F1603" t="s">
        <v>4839</v>
      </c>
      <c r="G1603" t="s">
        <v>136</v>
      </c>
      <c r="H1603" t="s">
        <v>46</v>
      </c>
      <c r="I1603" t="s">
        <v>129</v>
      </c>
      <c r="J1603" t="s">
        <v>130</v>
      </c>
      <c r="K1603" t="s">
        <v>131</v>
      </c>
      <c r="L1603" t="s">
        <v>4840</v>
      </c>
      <c r="M1603" t="s">
        <v>4841</v>
      </c>
      <c r="N1603">
        <v>3.7008333329999998</v>
      </c>
      <c r="O1603">
        <v>0</v>
      </c>
      <c r="P1603">
        <v>2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7.4016669999999998</v>
      </c>
      <c r="W1603">
        <v>0</v>
      </c>
      <c r="X1603">
        <v>0</v>
      </c>
      <c r="Y1603">
        <v>0</v>
      </c>
      <c r="Z1603">
        <v>0</v>
      </c>
    </row>
    <row r="1604" spans="1:26" x14ac:dyDescent="0.25">
      <c r="A1604">
        <v>2002083</v>
      </c>
      <c r="B1604">
        <v>1</v>
      </c>
      <c r="C1604" t="s">
        <v>76</v>
      </c>
      <c r="D1604" t="s">
        <v>101</v>
      </c>
      <c r="E1604" t="s">
        <v>134</v>
      </c>
      <c r="F1604" t="s">
        <v>4842</v>
      </c>
      <c r="G1604" t="s">
        <v>136</v>
      </c>
      <c r="H1604" t="s">
        <v>46</v>
      </c>
      <c r="I1604" t="s">
        <v>129</v>
      </c>
      <c r="J1604" t="s">
        <v>130</v>
      </c>
      <c r="K1604" t="s">
        <v>131</v>
      </c>
      <c r="L1604" t="s">
        <v>4843</v>
      </c>
      <c r="M1604" t="s">
        <v>4844</v>
      </c>
      <c r="N1604">
        <v>1.814444444</v>
      </c>
      <c r="O1604">
        <v>0</v>
      </c>
      <c r="P1604">
        <v>1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1.8144439999999999</v>
      </c>
      <c r="W1604">
        <v>0</v>
      </c>
      <c r="X1604">
        <v>0</v>
      </c>
      <c r="Y1604">
        <v>0</v>
      </c>
      <c r="Z1604">
        <v>0</v>
      </c>
    </row>
    <row r="1605" spans="1:26" x14ac:dyDescent="0.25">
      <c r="A1605">
        <v>2002085</v>
      </c>
      <c r="B1605">
        <v>1</v>
      </c>
      <c r="C1605" t="s">
        <v>76</v>
      </c>
      <c r="D1605" t="s">
        <v>100</v>
      </c>
      <c r="E1605" t="s">
        <v>161</v>
      </c>
      <c r="F1605" t="s">
        <v>4845</v>
      </c>
      <c r="G1605" t="s">
        <v>341</v>
      </c>
      <c r="H1605" t="s">
        <v>47</v>
      </c>
      <c r="I1605" t="s">
        <v>129</v>
      </c>
      <c r="J1605" t="s">
        <v>130</v>
      </c>
      <c r="K1605" t="s">
        <v>131</v>
      </c>
      <c r="L1605" t="s">
        <v>4846</v>
      </c>
      <c r="M1605" t="s">
        <v>4847</v>
      </c>
      <c r="N1605">
        <v>3.5069444440000002</v>
      </c>
      <c r="O1605">
        <v>0</v>
      </c>
      <c r="P1605">
        <v>5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17.534721999999999</v>
      </c>
      <c r="W1605">
        <v>0</v>
      </c>
      <c r="X1605">
        <v>0</v>
      </c>
      <c r="Y1605">
        <v>0</v>
      </c>
      <c r="Z1605">
        <v>0</v>
      </c>
    </row>
    <row r="1606" spans="1:26" x14ac:dyDescent="0.25">
      <c r="A1606">
        <v>2002096</v>
      </c>
      <c r="B1606">
        <v>1</v>
      </c>
      <c r="C1606" t="s">
        <v>77</v>
      </c>
      <c r="D1606" t="s">
        <v>108</v>
      </c>
      <c r="E1606" t="s">
        <v>182</v>
      </c>
      <c r="F1606" t="s">
        <v>4848</v>
      </c>
      <c r="G1606" t="s">
        <v>144</v>
      </c>
      <c r="H1606" t="s">
        <v>46</v>
      </c>
      <c r="I1606" t="s">
        <v>129</v>
      </c>
      <c r="J1606" t="s">
        <v>130</v>
      </c>
      <c r="K1606" t="s">
        <v>131</v>
      </c>
      <c r="L1606" t="s">
        <v>4849</v>
      </c>
      <c r="M1606" t="s">
        <v>4850</v>
      </c>
      <c r="N1606">
        <v>2.6941666660000001</v>
      </c>
      <c r="O1606">
        <v>0</v>
      </c>
      <c r="P1606">
        <v>156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420.29</v>
      </c>
      <c r="W1606">
        <v>0</v>
      </c>
      <c r="X1606">
        <v>0</v>
      </c>
      <c r="Y1606">
        <v>0</v>
      </c>
      <c r="Z1606">
        <v>0</v>
      </c>
    </row>
    <row r="1607" spans="1:26" x14ac:dyDescent="0.25">
      <c r="A1607">
        <v>2002088</v>
      </c>
      <c r="B1607">
        <v>1</v>
      </c>
      <c r="C1607" t="s">
        <v>76</v>
      </c>
      <c r="D1607" t="s">
        <v>89</v>
      </c>
      <c r="E1607" t="s">
        <v>161</v>
      </c>
      <c r="F1607" t="s">
        <v>4851</v>
      </c>
      <c r="G1607" t="s">
        <v>341</v>
      </c>
      <c r="H1607" t="s">
        <v>47</v>
      </c>
      <c r="I1607" t="s">
        <v>129</v>
      </c>
      <c r="J1607" t="s">
        <v>130</v>
      </c>
      <c r="K1607" t="s">
        <v>131</v>
      </c>
      <c r="L1607" t="s">
        <v>4852</v>
      </c>
      <c r="M1607" t="s">
        <v>4853</v>
      </c>
      <c r="N1607">
        <v>2.2888888879999998</v>
      </c>
      <c r="O1607">
        <v>0</v>
      </c>
      <c r="P1607">
        <v>248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567.64444400000002</v>
      </c>
      <c r="W1607">
        <v>0</v>
      </c>
      <c r="X1607">
        <v>0</v>
      </c>
      <c r="Y1607">
        <v>0</v>
      </c>
      <c r="Z1607">
        <v>0</v>
      </c>
    </row>
    <row r="1608" spans="1:26" x14ac:dyDescent="0.25">
      <c r="A1608">
        <v>2002089</v>
      </c>
      <c r="B1608">
        <v>1</v>
      </c>
      <c r="C1608" t="s">
        <v>76</v>
      </c>
      <c r="D1608" t="s">
        <v>99</v>
      </c>
      <c r="E1608" t="s">
        <v>134</v>
      </c>
      <c r="F1608" t="s">
        <v>4854</v>
      </c>
      <c r="G1608" t="s">
        <v>140</v>
      </c>
      <c r="H1608" t="s">
        <v>46</v>
      </c>
      <c r="I1608" t="s">
        <v>129</v>
      </c>
      <c r="J1608" t="s">
        <v>130</v>
      </c>
      <c r="K1608" t="s">
        <v>131</v>
      </c>
      <c r="L1608" t="s">
        <v>4855</v>
      </c>
      <c r="M1608" t="s">
        <v>4856</v>
      </c>
      <c r="N1608">
        <v>1.431944444</v>
      </c>
      <c r="O1608">
        <v>0</v>
      </c>
      <c r="P1608">
        <v>14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20.047222000000001</v>
      </c>
      <c r="W1608">
        <v>0</v>
      </c>
      <c r="X1608">
        <v>0</v>
      </c>
      <c r="Y1608">
        <v>0</v>
      </c>
      <c r="Z1608">
        <v>0</v>
      </c>
    </row>
    <row r="1609" spans="1:26" x14ac:dyDescent="0.25">
      <c r="A1609">
        <v>2002093</v>
      </c>
      <c r="B1609">
        <v>1</v>
      </c>
      <c r="C1609" t="s">
        <v>76</v>
      </c>
      <c r="D1609" t="s">
        <v>93</v>
      </c>
      <c r="E1609" t="s">
        <v>134</v>
      </c>
      <c r="F1609" t="s">
        <v>4857</v>
      </c>
      <c r="G1609" t="s">
        <v>140</v>
      </c>
      <c r="H1609" t="s">
        <v>46</v>
      </c>
      <c r="I1609" t="s">
        <v>129</v>
      </c>
      <c r="J1609" t="s">
        <v>130</v>
      </c>
      <c r="K1609" t="s">
        <v>131</v>
      </c>
      <c r="L1609" t="s">
        <v>4858</v>
      </c>
      <c r="M1609" t="s">
        <v>4859</v>
      </c>
      <c r="N1609">
        <v>1.737777777</v>
      </c>
      <c r="O1609">
        <v>0</v>
      </c>
      <c r="P1609">
        <v>1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1.737778</v>
      </c>
      <c r="W1609">
        <v>0</v>
      </c>
      <c r="X1609">
        <v>0</v>
      </c>
      <c r="Y1609">
        <v>0</v>
      </c>
      <c r="Z1609">
        <v>0</v>
      </c>
    </row>
    <row r="1610" spans="1:26" x14ac:dyDescent="0.25">
      <c r="A1610">
        <v>2002094</v>
      </c>
      <c r="B1610">
        <v>1</v>
      </c>
      <c r="C1610" t="s">
        <v>77</v>
      </c>
      <c r="D1610" t="s">
        <v>113</v>
      </c>
      <c r="E1610" t="s">
        <v>134</v>
      </c>
      <c r="F1610" t="s">
        <v>4860</v>
      </c>
      <c r="G1610" t="s">
        <v>128</v>
      </c>
      <c r="H1610" t="s">
        <v>46</v>
      </c>
      <c r="I1610" t="s">
        <v>129</v>
      </c>
      <c r="J1610" t="s">
        <v>130</v>
      </c>
      <c r="K1610" t="s">
        <v>131</v>
      </c>
      <c r="L1610" t="s">
        <v>4861</v>
      </c>
      <c r="M1610" t="s">
        <v>4862</v>
      </c>
      <c r="N1610">
        <v>1.6047222219999999</v>
      </c>
      <c r="O1610">
        <v>0</v>
      </c>
      <c r="P1610">
        <v>0</v>
      </c>
      <c r="Q1610">
        <v>0</v>
      </c>
      <c r="R1610">
        <v>1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1.604722</v>
      </c>
      <c r="Y1610">
        <v>0</v>
      </c>
      <c r="Z1610">
        <v>0</v>
      </c>
    </row>
    <row r="1611" spans="1:26" x14ac:dyDescent="0.25">
      <c r="A1611">
        <v>2002099</v>
      </c>
      <c r="B1611">
        <v>1</v>
      </c>
      <c r="C1611" t="s">
        <v>77</v>
      </c>
      <c r="D1611" t="s">
        <v>114</v>
      </c>
      <c r="E1611" t="s">
        <v>134</v>
      </c>
      <c r="F1611" t="s">
        <v>4543</v>
      </c>
      <c r="G1611" t="s">
        <v>140</v>
      </c>
      <c r="H1611" t="s">
        <v>46</v>
      </c>
      <c r="I1611" t="s">
        <v>129</v>
      </c>
      <c r="J1611" t="s">
        <v>130</v>
      </c>
      <c r="K1611" t="s">
        <v>131</v>
      </c>
      <c r="L1611" t="s">
        <v>4863</v>
      </c>
      <c r="M1611" t="s">
        <v>4864</v>
      </c>
      <c r="N1611">
        <v>1.063055555</v>
      </c>
      <c r="O1611">
        <v>0</v>
      </c>
      <c r="P1611">
        <v>12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12.756667</v>
      </c>
      <c r="W1611">
        <v>0</v>
      </c>
      <c r="X1611">
        <v>0</v>
      </c>
      <c r="Y1611">
        <v>0</v>
      </c>
      <c r="Z1611">
        <v>0</v>
      </c>
    </row>
    <row r="1612" spans="1:26" x14ac:dyDescent="0.25">
      <c r="A1612">
        <v>2002100</v>
      </c>
      <c r="B1612">
        <v>1</v>
      </c>
      <c r="C1612" t="s">
        <v>76</v>
      </c>
      <c r="D1612" t="s">
        <v>104</v>
      </c>
      <c r="E1612" t="s">
        <v>134</v>
      </c>
      <c r="F1612" t="s">
        <v>4865</v>
      </c>
      <c r="G1612" t="s">
        <v>136</v>
      </c>
      <c r="H1612" t="s">
        <v>46</v>
      </c>
      <c r="I1612" t="s">
        <v>129</v>
      </c>
      <c r="J1612" t="s">
        <v>130</v>
      </c>
      <c r="K1612" t="s">
        <v>131</v>
      </c>
      <c r="L1612" t="s">
        <v>4866</v>
      </c>
      <c r="M1612" t="s">
        <v>4867</v>
      </c>
      <c r="N1612">
        <v>1.8119444440000001</v>
      </c>
      <c r="O1612">
        <v>0</v>
      </c>
      <c r="P1612">
        <v>0</v>
      </c>
      <c r="Q1612">
        <v>0</v>
      </c>
      <c r="R1612">
        <v>1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1.811944</v>
      </c>
      <c r="Y1612">
        <v>0</v>
      </c>
      <c r="Z1612">
        <v>0</v>
      </c>
    </row>
    <row r="1613" spans="1:26" x14ac:dyDescent="0.25">
      <c r="A1613">
        <v>2002106</v>
      </c>
      <c r="B1613">
        <v>1</v>
      </c>
      <c r="C1613" t="s">
        <v>76</v>
      </c>
      <c r="D1613" t="s">
        <v>103</v>
      </c>
      <c r="E1613" t="s">
        <v>182</v>
      </c>
      <c r="F1613" t="s">
        <v>4868</v>
      </c>
      <c r="G1613" t="s">
        <v>405</v>
      </c>
      <c r="H1613" t="s">
        <v>46</v>
      </c>
      <c r="I1613" t="s">
        <v>129</v>
      </c>
      <c r="J1613" t="s">
        <v>130</v>
      </c>
      <c r="K1613" t="s">
        <v>131</v>
      </c>
      <c r="L1613" t="s">
        <v>4869</v>
      </c>
      <c r="M1613" t="s">
        <v>4870</v>
      </c>
      <c r="N1613">
        <v>4.4969444440000004</v>
      </c>
      <c r="O1613">
        <v>0</v>
      </c>
      <c r="P1613">
        <v>0</v>
      </c>
      <c r="Q1613">
        <v>0</v>
      </c>
      <c r="R1613">
        <v>3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13.490833</v>
      </c>
      <c r="Y1613">
        <v>0</v>
      </c>
      <c r="Z1613">
        <v>0</v>
      </c>
    </row>
    <row r="1614" spans="1:26" x14ac:dyDescent="0.25">
      <c r="A1614">
        <v>2002116</v>
      </c>
      <c r="B1614">
        <v>1</v>
      </c>
      <c r="C1614" t="s">
        <v>77</v>
      </c>
      <c r="D1614" t="s">
        <v>116</v>
      </c>
      <c r="E1614" t="s">
        <v>182</v>
      </c>
      <c r="F1614" t="s">
        <v>4871</v>
      </c>
      <c r="G1614" t="s">
        <v>144</v>
      </c>
      <c r="H1614" t="s">
        <v>46</v>
      </c>
      <c r="I1614" t="s">
        <v>129</v>
      </c>
      <c r="J1614" t="s">
        <v>130</v>
      </c>
      <c r="K1614" t="s">
        <v>131</v>
      </c>
      <c r="L1614" t="s">
        <v>4872</v>
      </c>
      <c r="M1614" t="s">
        <v>4873</v>
      </c>
      <c r="N1614">
        <v>1.3472222220000001</v>
      </c>
      <c r="O1614">
        <v>0</v>
      </c>
      <c r="P1614">
        <v>68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91.611110999999994</v>
      </c>
      <c r="W1614">
        <v>0</v>
      </c>
      <c r="X1614">
        <v>0</v>
      </c>
      <c r="Y1614">
        <v>0</v>
      </c>
      <c r="Z1614">
        <v>0</v>
      </c>
    </row>
    <row r="1615" spans="1:26" x14ac:dyDescent="0.25">
      <c r="A1615">
        <v>2002119</v>
      </c>
      <c r="B1615">
        <v>1</v>
      </c>
      <c r="C1615" t="s">
        <v>76</v>
      </c>
      <c r="D1615" t="s">
        <v>99</v>
      </c>
      <c r="E1615" t="s">
        <v>166</v>
      </c>
      <c r="F1615" t="s">
        <v>4874</v>
      </c>
      <c r="G1615" t="s">
        <v>128</v>
      </c>
      <c r="H1615" t="s">
        <v>46</v>
      </c>
      <c r="I1615" t="s">
        <v>129</v>
      </c>
      <c r="J1615" t="s">
        <v>130</v>
      </c>
      <c r="K1615" t="s">
        <v>131</v>
      </c>
      <c r="L1615" t="s">
        <v>4875</v>
      </c>
      <c r="M1615" t="s">
        <v>4876</v>
      </c>
      <c r="N1615">
        <v>1.0149999999999999</v>
      </c>
      <c r="O1615">
        <v>0</v>
      </c>
      <c r="P1615">
        <v>417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423.255</v>
      </c>
      <c r="W1615">
        <v>0</v>
      </c>
      <c r="X1615">
        <v>0</v>
      </c>
      <c r="Y1615">
        <v>0</v>
      </c>
      <c r="Z1615">
        <v>0</v>
      </c>
    </row>
    <row r="1616" spans="1:26" x14ac:dyDescent="0.25">
      <c r="A1616">
        <v>2002108</v>
      </c>
      <c r="B1616">
        <v>1</v>
      </c>
      <c r="C1616" t="s">
        <v>76</v>
      </c>
      <c r="D1616" t="s">
        <v>87</v>
      </c>
      <c r="E1616" t="s">
        <v>134</v>
      </c>
      <c r="F1616" t="s">
        <v>4877</v>
      </c>
      <c r="G1616" t="s">
        <v>238</v>
      </c>
      <c r="H1616" t="s">
        <v>46</v>
      </c>
      <c r="I1616" t="s">
        <v>129</v>
      </c>
      <c r="J1616" t="s">
        <v>130</v>
      </c>
      <c r="K1616" t="s">
        <v>131</v>
      </c>
      <c r="L1616" t="s">
        <v>4878</v>
      </c>
      <c r="M1616" t="s">
        <v>4879</v>
      </c>
      <c r="N1616">
        <v>0.76194444400000005</v>
      </c>
      <c r="O1616">
        <v>0</v>
      </c>
      <c r="P1616">
        <v>3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2.2858329999999998</v>
      </c>
      <c r="W1616">
        <v>0</v>
      </c>
      <c r="X1616">
        <v>0</v>
      </c>
      <c r="Y1616">
        <v>0</v>
      </c>
      <c r="Z1616">
        <v>0</v>
      </c>
    </row>
    <row r="1617" spans="1:26" x14ac:dyDescent="0.25">
      <c r="A1617">
        <v>2002111</v>
      </c>
      <c r="B1617">
        <v>1</v>
      </c>
      <c r="C1617" t="s">
        <v>77</v>
      </c>
      <c r="D1617" t="s">
        <v>111</v>
      </c>
      <c r="E1617" t="s">
        <v>182</v>
      </c>
      <c r="F1617" t="s">
        <v>4880</v>
      </c>
      <c r="G1617" t="s">
        <v>144</v>
      </c>
      <c r="H1617" t="s">
        <v>46</v>
      </c>
      <c r="I1617" t="s">
        <v>129</v>
      </c>
      <c r="J1617" t="s">
        <v>130</v>
      </c>
      <c r="K1617" t="s">
        <v>131</v>
      </c>
      <c r="L1617" t="s">
        <v>4881</v>
      </c>
      <c r="M1617" t="s">
        <v>4882</v>
      </c>
      <c r="N1617">
        <v>1.154722222</v>
      </c>
      <c r="O1617">
        <v>0</v>
      </c>
      <c r="P1617">
        <v>0</v>
      </c>
      <c r="Q1617">
        <v>0</v>
      </c>
      <c r="R1617">
        <v>22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25.403888999999999</v>
      </c>
      <c r="Y1617">
        <v>0</v>
      </c>
      <c r="Z1617">
        <v>0</v>
      </c>
    </row>
    <row r="1618" spans="1:26" x14ac:dyDescent="0.25">
      <c r="A1618">
        <v>2002113</v>
      </c>
      <c r="B1618">
        <v>1</v>
      </c>
      <c r="C1618" t="s">
        <v>76</v>
      </c>
      <c r="D1618" t="s">
        <v>88</v>
      </c>
      <c r="E1618" t="s">
        <v>134</v>
      </c>
      <c r="F1618" t="s">
        <v>4883</v>
      </c>
      <c r="G1618" t="s">
        <v>136</v>
      </c>
      <c r="H1618" t="s">
        <v>46</v>
      </c>
      <c r="I1618" t="s">
        <v>129</v>
      </c>
      <c r="J1618" t="s">
        <v>130</v>
      </c>
      <c r="K1618" t="s">
        <v>131</v>
      </c>
      <c r="L1618" t="s">
        <v>4884</v>
      </c>
      <c r="M1618" t="s">
        <v>4885</v>
      </c>
      <c r="N1618">
        <v>0.93583333300000004</v>
      </c>
      <c r="O1618">
        <v>0</v>
      </c>
      <c r="P1618">
        <v>1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0.93583300000000003</v>
      </c>
      <c r="W1618">
        <v>0</v>
      </c>
      <c r="X1618">
        <v>0</v>
      </c>
      <c r="Y1618">
        <v>0</v>
      </c>
      <c r="Z1618">
        <v>0</v>
      </c>
    </row>
    <row r="1619" spans="1:26" x14ac:dyDescent="0.25">
      <c r="A1619">
        <v>2002131</v>
      </c>
      <c r="B1619">
        <v>1</v>
      </c>
      <c r="C1619" t="s">
        <v>77</v>
      </c>
      <c r="D1619" t="s">
        <v>124</v>
      </c>
      <c r="E1619" t="s">
        <v>182</v>
      </c>
      <c r="F1619" t="s">
        <v>3681</v>
      </c>
      <c r="G1619" t="s">
        <v>250</v>
      </c>
      <c r="H1619" t="s">
        <v>46</v>
      </c>
      <c r="I1619" t="s">
        <v>129</v>
      </c>
      <c r="J1619" t="s">
        <v>130</v>
      </c>
      <c r="K1619" t="s">
        <v>131</v>
      </c>
      <c r="L1619" t="s">
        <v>4886</v>
      </c>
      <c r="M1619" t="s">
        <v>4887</v>
      </c>
      <c r="N1619">
        <v>3.6041666659999998</v>
      </c>
      <c r="O1619">
        <v>0</v>
      </c>
      <c r="P1619">
        <v>318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1146.125</v>
      </c>
      <c r="W1619">
        <v>0</v>
      </c>
      <c r="X1619">
        <v>0</v>
      </c>
      <c r="Y1619">
        <v>0</v>
      </c>
      <c r="Z1619">
        <v>0</v>
      </c>
    </row>
    <row r="1620" spans="1:26" x14ac:dyDescent="0.25">
      <c r="A1620">
        <v>2002123</v>
      </c>
      <c r="B1620">
        <v>1</v>
      </c>
      <c r="C1620" t="s">
        <v>76</v>
      </c>
      <c r="D1620" t="s">
        <v>92</v>
      </c>
      <c r="E1620" t="s">
        <v>134</v>
      </c>
      <c r="F1620" t="s">
        <v>4888</v>
      </c>
      <c r="G1620" t="s">
        <v>140</v>
      </c>
      <c r="H1620" t="s">
        <v>46</v>
      </c>
      <c r="I1620" t="s">
        <v>129</v>
      </c>
      <c r="J1620" t="s">
        <v>130</v>
      </c>
      <c r="K1620" t="s">
        <v>131</v>
      </c>
      <c r="L1620" t="s">
        <v>4889</v>
      </c>
      <c r="M1620" t="s">
        <v>4890</v>
      </c>
      <c r="N1620">
        <v>4.988888888</v>
      </c>
      <c r="O1620">
        <v>0</v>
      </c>
      <c r="P1620">
        <v>0</v>
      </c>
      <c r="Q1620">
        <v>0</v>
      </c>
      <c r="R1620">
        <v>1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4.9888890000000004</v>
      </c>
      <c r="Y1620">
        <v>0</v>
      </c>
      <c r="Z1620">
        <v>0</v>
      </c>
    </row>
    <row r="1621" spans="1:26" x14ac:dyDescent="0.25">
      <c r="A1621">
        <v>2002122</v>
      </c>
      <c r="B1621">
        <v>1</v>
      </c>
      <c r="C1621" t="s">
        <v>76</v>
      </c>
      <c r="D1621" t="s">
        <v>97</v>
      </c>
      <c r="E1621" t="s">
        <v>182</v>
      </c>
      <c r="F1621" t="s">
        <v>4891</v>
      </c>
      <c r="G1621" t="s">
        <v>294</v>
      </c>
      <c r="H1621" t="s">
        <v>46</v>
      </c>
      <c r="I1621" t="s">
        <v>129</v>
      </c>
      <c r="J1621" t="s">
        <v>130</v>
      </c>
      <c r="K1621" t="s">
        <v>131</v>
      </c>
      <c r="L1621" t="s">
        <v>4892</v>
      </c>
      <c r="M1621" t="s">
        <v>4893</v>
      </c>
      <c r="N1621">
        <v>1.1525000000000001</v>
      </c>
      <c r="O1621">
        <v>0</v>
      </c>
      <c r="P1621">
        <v>11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12.6775</v>
      </c>
      <c r="W1621">
        <v>0</v>
      </c>
      <c r="X1621">
        <v>0</v>
      </c>
      <c r="Y1621">
        <v>0</v>
      </c>
      <c r="Z1621">
        <v>0</v>
      </c>
    </row>
    <row r="1622" spans="1:26" x14ac:dyDescent="0.25">
      <c r="A1622">
        <v>2002129</v>
      </c>
      <c r="B1622">
        <v>1</v>
      </c>
      <c r="C1622" t="s">
        <v>76</v>
      </c>
      <c r="D1622" t="s">
        <v>88</v>
      </c>
      <c r="E1622" t="s">
        <v>134</v>
      </c>
      <c r="F1622" t="s">
        <v>4894</v>
      </c>
      <c r="G1622" t="s">
        <v>250</v>
      </c>
      <c r="H1622" t="s">
        <v>46</v>
      </c>
      <c r="I1622" t="s">
        <v>129</v>
      </c>
      <c r="J1622" t="s">
        <v>130</v>
      </c>
      <c r="K1622" t="s">
        <v>131</v>
      </c>
      <c r="L1622" t="s">
        <v>4895</v>
      </c>
      <c r="M1622" t="s">
        <v>4896</v>
      </c>
      <c r="N1622">
        <v>1.9255555550000001</v>
      </c>
      <c r="O1622">
        <v>0</v>
      </c>
      <c r="P1622">
        <v>1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1.925556</v>
      </c>
      <c r="W1622">
        <v>0</v>
      </c>
      <c r="X1622">
        <v>0</v>
      </c>
      <c r="Y1622">
        <v>0</v>
      </c>
      <c r="Z1622">
        <v>0</v>
      </c>
    </row>
    <row r="1623" spans="1:26" x14ac:dyDescent="0.25">
      <c r="A1623">
        <v>2002128</v>
      </c>
      <c r="B1623">
        <v>1</v>
      </c>
      <c r="C1623" t="s">
        <v>76</v>
      </c>
      <c r="D1623" t="s">
        <v>93</v>
      </c>
      <c r="E1623" t="s">
        <v>134</v>
      </c>
      <c r="F1623" t="s">
        <v>4897</v>
      </c>
      <c r="G1623" t="s">
        <v>140</v>
      </c>
      <c r="H1623" t="s">
        <v>46</v>
      </c>
      <c r="I1623" t="s">
        <v>129</v>
      </c>
      <c r="J1623" t="s">
        <v>130</v>
      </c>
      <c r="K1623" t="s">
        <v>131</v>
      </c>
      <c r="L1623" t="s">
        <v>4898</v>
      </c>
      <c r="M1623" t="s">
        <v>4899</v>
      </c>
      <c r="N1623">
        <v>2.3302777770000001</v>
      </c>
      <c r="O1623">
        <v>0</v>
      </c>
      <c r="P1623">
        <v>1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2.3302779999999998</v>
      </c>
      <c r="W1623">
        <v>0</v>
      </c>
      <c r="X1623">
        <v>0</v>
      </c>
      <c r="Y1623">
        <v>0</v>
      </c>
      <c r="Z1623">
        <v>0</v>
      </c>
    </row>
    <row r="1624" spans="1:26" x14ac:dyDescent="0.25">
      <c r="A1624">
        <v>2002124</v>
      </c>
      <c r="B1624">
        <v>1</v>
      </c>
      <c r="C1624" t="s">
        <v>77</v>
      </c>
      <c r="D1624" t="s">
        <v>113</v>
      </c>
      <c r="E1624" t="s">
        <v>171</v>
      </c>
      <c r="F1624" t="s">
        <v>4900</v>
      </c>
      <c r="G1624" t="s">
        <v>163</v>
      </c>
      <c r="H1624" t="s">
        <v>47</v>
      </c>
      <c r="I1624" t="s">
        <v>129</v>
      </c>
      <c r="J1624" t="s">
        <v>130</v>
      </c>
      <c r="K1624" t="s">
        <v>131</v>
      </c>
      <c r="L1624" t="s">
        <v>4901</v>
      </c>
      <c r="M1624" t="s">
        <v>4902</v>
      </c>
      <c r="N1624">
        <v>0.14444444400000001</v>
      </c>
      <c r="O1624">
        <v>0</v>
      </c>
      <c r="P1624">
        <v>11</v>
      </c>
      <c r="Q1624">
        <v>2</v>
      </c>
      <c r="R1624">
        <v>185</v>
      </c>
      <c r="S1624">
        <v>11</v>
      </c>
      <c r="T1624">
        <v>340</v>
      </c>
      <c r="U1624">
        <v>0</v>
      </c>
      <c r="V1624">
        <v>1.588889</v>
      </c>
      <c r="W1624">
        <v>0.28888900000000001</v>
      </c>
      <c r="X1624">
        <v>26.722221999999999</v>
      </c>
      <c r="Y1624">
        <v>1.588889</v>
      </c>
      <c r="Z1624">
        <v>49.111111000000001</v>
      </c>
    </row>
    <row r="1625" spans="1:26" x14ac:dyDescent="0.25">
      <c r="A1625">
        <v>2002126</v>
      </c>
      <c r="B1625">
        <v>1</v>
      </c>
      <c r="C1625" t="s">
        <v>76</v>
      </c>
      <c r="D1625" t="s">
        <v>90</v>
      </c>
      <c r="E1625" t="s">
        <v>134</v>
      </c>
      <c r="F1625" t="s">
        <v>4903</v>
      </c>
      <c r="G1625" t="s">
        <v>136</v>
      </c>
      <c r="H1625" t="s">
        <v>46</v>
      </c>
      <c r="I1625" t="s">
        <v>129</v>
      </c>
      <c r="J1625" t="s">
        <v>130</v>
      </c>
      <c r="K1625" t="s">
        <v>131</v>
      </c>
      <c r="L1625" t="s">
        <v>4904</v>
      </c>
      <c r="M1625" t="s">
        <v>4905</v>
      </c>
      <c r="N1625">
        <v>5.9024999999999999</v>
      </c>
      <c r="O1625">
        <v>0</v>
      </c>
      <c r="P1625">
        <v>0</v>
      </c>
      <c r="Q1625">
        <v>0</v>
      </c>
      <c r="R1625">
        <v>0</v>
      </c>
      <c r="S1625">
        <v>0</v>
      </c>
      <c r="T1625">
        <v>1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5.9024999999999999</v>
      </c>
    </row>
    <row r="1626" spans="1:26" x14ac:dyDescent="0.25">
      <c r="A1626">
        <v>2002130</v>
      </c>
      <c r="B1626">
        <v>1</v>
      </c>
      <c r="C1626" t="s">
        <v>77</v>
      </c>
      <c r="D1626" t="s">
        <v>109</v>
      </c>
      <c r="E1626" t="s">
        <v>182</v>
      </c>
      <c r="F1626" t="s">
        <v>4906</v>
      </c>
      <c r="G1626" t="s">
        <v>389</v>
      </c>
      <c r="H1626" t="s">
        <v>46</v>
      </c>
      <c r="I1626" t="s">
        <v>129</v>
      </c>
      <c r="J1626" t="s">
        <v>130</v>
      </c>
      <c r="K1626" t="s">
        <v>131</v>
      </c>
      <c r="L1626" t="s">
        <v>4907</v>
      </c>
      <c r="M1626" t="s">
        <v>4908</v>
      </c>
      <c r="N1626">
        <v>3.8455555549999998</v>
      </c>
      <c r="O1626">
        <v>0</v>
      </c>
      <c r="P1626">
        <v>0</v>
      </c>
      <c r="Q1626">
        <v>0</v>
      </c>
      <c r="R1626">
        <v>0</v>
      </c>
      <c r="S1626">
        <v>0</v>
      </c>
      <c r="T1626">
        <v>28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107.675556</v>
      </c>
    </row>
    <row r="1627" spans="1:26" x14ac:dyDescent="0.25">
      <c r="A1627">
        <v>2002141</v>
      </c>
      <c r="B1627">
        <v>1</v>
      </c>
      <c r="C1627" t="s">
        <v>77</v>
      </c>
      <c r="D1627" t="s">
        <v>118</v>
      </c>
      <c r="E1627" t="s">
        <v>134</v>
      </c>
      <c r="F1627" t="s">
        <v>4909</v>
      </c>
      <c r="G1627" t="s">
        <v>140</v>
      </c>
      <c r="H1627" t="s">
        <v>46</v>
      </c>
      <c r="I1627" t="s">
        <v>129</v>
      </c>
      <c r="J1627" t="s">
        <v>130</v>
      </c>
      <c r="K1627" t="s">
        <v>131</v>
      </c>
      <c r="L1627" t="s">
        <v>4910</v>
      </c>
      <c r="M1627" t="s">
        <v>4911</v>
      </c>
      <c r="N1627">
        <v>4.7761111109999996</v>
      </c>
      <c r="O1627">
        <v>0</v>
      </c>
      <c r="P1627">
        <v>1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4.7761110000000002</v>
      </c>
      <c r="W1627">
        <v>0</v>
      </c>
      <c r="X1627">
        <v>0</v>
      </c>
      <c r="Y1627">
        <v>0</v>
      </c>
      <c r="Z1627">
        <v>0</v>
      </c>
    </row>
    <row r="1628" spans="1:26" x14ac:dyDescent="0.25">
      <c r="A1628">
        <v>2002133</v>
      </c>
      <c r="B1628">
        <v>1</v>
      </c>
      <c r="C1628" t="s">
        <v>77</v>
      </c>
      <c r="D1628" t="s">
        <v>117</v>
      </c>
      <c r="E1628" t="s">
        <v>186</v>
      </c>
      <c r="F1628" t="s">
        <v>2113</v>
      </c>
      <c r="G1628" t="s">
        <v>163</v>
      </c>
      <c r="H1628" t="s">
        <v>47</v>
      </c>
      <c r="I1628" t="s">
        <v>257</v>
      </c>
      <c r="J1628" t="s">
        <v>130</v>
      </c>
      <c r="K1628" t="s">
        <v>131</v>
      </c>
      <c r="L1628" t="s">
        <v>4912</v>
      </c>
      <c r="M1628" t="s">
        <v>4913</v>
      </c>
      <c r="N1628">
        <v>8.3333330000000001E-3</v>
      </c>
      <c r="O1628">
        <v>0</v>
      </c>
      <c r="P1628">
        <v>0</v>
      </c>
      <c r="Q1628">
        <v>2</v>
      </c>
      <c r="R1628">
        <v>287</v>
      </c>
      <c r="S1628">
        <v>0</v>
      </c>
      <c r="T1628">
        <v>18</v>
      </c>
      <c r="U1628">
        <v>0</v>
      </c>
      <c r="V1628">
        <v>0</v>
      </c>
      <c r="W1628">
        <v>1.6667000000000001E-2</v>
      </c>
      <c r="X1628">
        <v>2.391667</v>
      </c>
      <c r="Y1628">
        <v>0</v>
      </c>
      <c r="Z1628">
        <v>0.15</v>
      </c>
    </row>
    <row r="1629" spans="1:26" x14ac:dyDescent="0.25">
      <c r="A1629">
        <v>2002142</v>
      </c>
      <c r="B1629">
        <v>1</v>
      </c>
      <c r="C1629" t="s">
        <v>76</v>
      </c>
      <c r="D1629" t="s">
        <v>102</v>
      </c>
      <c r="E1629" t="s">
        <v>166</v>
      </c>
      <c r="F1629" t="s">
        <v>4914</v>
      </c>
      <c r="G1629" t="s">
        <v>349</v>
      </c>
      <c r="H1629" t="s">
        <v>46</v>
      </c>
      <c r="I1629" t="s">
        <v>129</v>
      </c>
      <c r="J1629" t="s">
        <v>130</v>
      </c>
      <c r="K1629" t="s">
        <v>131</v>
      </c>
      <c r="L1629" t="s">
        <v>4915</v>
      </c>
      <c r="M1629" t="s">
        <v>4916</v>
      </c>
      <c r="N1629">
        <v>1.0777777770000001</v>
      </c>
      <c r="O1629">
        <v>0</v>
      </c>
      <c r="P1629">
        <v>482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519.48888899999997</v>
      </c>
      <c r="W1629">
        <v>0</v>
      </c>
      <c r="X1629">
        <v>0</v>
      </c>
      <c r="Y1629">
        <v>0</v>
      </c>
      <c r="Z1629">
        <v>0</v>
      </c>
    </row>
    <row r="1630" spans="1:26" x14ac:dyDescent="0.25">
      <c r="A1630">
        <v>2002140</v>
      </c>
      <c r="B1630">
        <v>1</v>
      </c>
      <c r="C1630" t="s">
        <v>77</v>
      </c>
      <c r="D1630" t="s">
        <v>114</v>
      </c>
      <c r="E1630" t="s">
        <v>134</v>
      </c>
      <c r="F1630" t="s">
        <v>4917</v>
      </c>
      <c r="G1630" t="s">
        <v>136</v>
      </c>
      <c r="H1630" t="s">
        <v>46</v>
      </c>
      <c r="I1630" t="s">
        <v>129</v>
      </c>
      <c r="J1630" t="s">
        <v>130</v>
      </c>
      <c r="K1630" t="s">
        <v>131</v>
      </c>
      <c r="L1630" t="s">
        <v>4918</v>
      </c>
      <c r="M1630" t="s">
        <v>4919</v>
      </c>
      <c r="N1630">
        <v>1.7522222220000001</v>
      </c>
      <c r="O1630">
        <v>0</v>
      </c>
      <c r="P1630">
        <v>1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1.7522219999999999</v>
      </c>
      <c r="W1630">
        <v>0</v>
      </c>
      <c r="X1630">
        <v>0</v>
      </c>
      <c r="Y1630">
        <v>0</v>
      </c>
      <c r="Z1630">
        <v>0</v>
      </c>
    </row>
    <row r="1631" spans="1:26" x14ac:dyDescent="0.25">
      <c r="A1631">
        <v>2002139</v>
      </c>
      <c r="B1631">
        <v>1</v>
      </c>
      <c r="C1631" t="s">
        <v>76</v>
      </c>
      <c r="D1631" t="s">
        <v>105</v>
      </c>
      <c r="E1631" t="s">
        <v>134</v>
      </c>
      <c r="F1631" t="s">
        <v>4920</v>
      </c>
      <c r="G1631" t="s">
        <v>136</v>
      </c>
      <c r="H1631" t="s">
        <v>46</v>
      </c>
      <c r="I1631" t="s">
        <v>129</v>
      </c>
      <c r="J1631" t="s">
        <v>130</v>
      </c>
      <c r="K1631" t="s">
        <v>131</v>
      </c>
      <c r="L1631" t="s">
        <v>4921</v>
      </c>
      <c r="M1631" t="s">
        <v>4922</v>
      </c>
      <c r="N1631">
        <v>1.4638888880000001</v>
      </c>
      <c r="O1631">
        <v>0</v>
      </c>
      <c r="P1631">
        <v>0</v>
      </c>
      <c r="Q1631">
        <v>0</v>
      </c>
      <c r="R1631">
        <v>1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1.463889</v>
      </c>
      <c r="Y1631">
        <v>0</v>
      </c>
      <c r="Z1631">
        <v>0</v>
      </c>
    </row>
    <row r="1632" spans="1:26" x14ac:dyDescent="0.25">
      <c r="A1632">
        <v>2002147</v>
      </c>
      <c r="B1632">
        <v>1</v>
      </c>
      <c r="C1632" t="s">
        <v>77</v>
      </c>
      <c r="D1632" t="s">
        <v>113</v>
      </c>
      <c r="E1632" t="s">
        <v>161</v>
      </c>
      <c r="F1632" t="s">
        <v>4923</v>
      </c>
      <c r="G1632" t="s">
        <v>341</v>
      </c>
      <c r="H1632" t="s">
        <v>47</v>
      </c>
      <c r="I1632" t="s">
        <v>129</v>
      </c>
      <c r="J1632" t="s">
        <v>130</v>
      </c>
      <c r="K1632" t="s">
        <v>131</v>
      </c>
      <c r="L1632" t="s">
        <v>4924</v>
      </c>
      <c r="M1632" t="s">
        <v>4925</v>
      </c>
      <c r="N1632">
        <v>1.259166666</v>
      </c>
      <c r="O1632">
        <v>0</v>
      </c>
      <c r="P1632">
        <v>0</v>
      </c>
      <c r="Q1632">
        <v>0</v>
      </c>
      <c r="R1632">
        <v>27</v>
      </c>
      <c r="S1632">
        <v>0</v>
      </c>
      <c r="T1632">
        <v>7</v>
      </c>
      <c r="U1632">
        <v>0</v>
      </c>
      <c r="V1632">
        <v>0</v>
      </c>
      <c r="W1632">
        <v>0</v>
      </c>
      <c r="X1632">
        <v>33.997500000000002</v>
      </c>
      <c r="Y1632">
        <v>0</v>
      </c>
      <c r="Z1632">
        <v>8.8141669999999994</v>
      </c>
    </row>
    <row r="1633" spans="1:26" x14ac:dyDescent="0.25">
      <c r="A1633">
        <v>2002153</v>
      </c>
      <c r="B1633">
        <v>1</v>
      </c>
      <c r="C1633" t="s">
        <v>76</v>
      </c>
      <c r="D1633" t="s">
        <v>88</v>
      </c>
      <c r="E1633" t="s">
        <v>134</v>
      </c>
      <c r="F1633" t="s">
        <v>4926</v>
      </c>
      <c r="G1633" t="s">
        <v>140</v>
      </c>
      <c r="H1633" t="s">
        <v>46</v>
      </c>
      <c r="I1633" t="s">
        <v>129</v>
      </c>
      <c r="J1633" t="s">
        <v>130</v>
      </c>
      <c r="K1633" t="s">
        <v>131</v>
      </c>
      <c r="L1633" t="s">
        <v>4927</v>
      </c>
      <c r="M1633" t="s">
        <v>4928</v>
      </c>
      <c r="N1633">
        <v>0.86083333299999998</v>
      </c>
      <c r="O1633">
        <v>0</v>
      </c>
      <c r="P1633">
        <v>3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2.5825</v>
      </c>
      <c r="W1633">
        <v>0</v>
      </c>
      <c r="X1633">
        <v>0</v>
      </c>
      <c r="Y1633">
        <v>0</v>
      </c>
      <c r="Z1633">
        <v>0</v>
      </c>
    </row>
    <row r="1634" spans="1:26" x14ac:dyDescent="0.25">
      <c r="A1634">
        <v>2002148</v>
      </c>
      <c r="B1634">
        <v>1</v>
      </c>
      <c r="C1634" t="s">
        <v>77</v>
      </c>
      <c r="D1634" t="s">
        <v>124</v>
      </c>
      <c r="E1634" t="s">
        <v>126</v>
      </c>
      <c r="F1634" t="s">
        <v>4929</v>
      </c>
      <c r="G1634" t="s">
        <v>452</v>
      </c>
      <c r="H1634" t="s">
        <v>46</v>
      </c>
      <c r="I1634" t="s">
        <v>129</v>
      </c>
      <c r="J1634" t="s">
        <v>130</v>
      </c>
      <c r="K1634" t="s">
        <v>131</v>
      </c>
      <c r="L1634" t="s">
        <v>4930</v>
      </c>
      <c r="M1634" t="s">
        <v>4931</v>
      </c>
      <c r="N1634">
        <v>2.7233333329999998</v>
      </c>
      <c r="O1634">
        <v>0</v>
      </c>
      <c r="P1634">
        <v>17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46.296666999999999</v>
      </c>
      <c r="W1634">
        <v>0</v>
      </c>
      <c r="X1634">
        <v>0</v>
      </c>
      <c r="Y1634">
        <v>0</v>
      </c>
      <c r="Z1634">
        <v>0</v>
      </c>
    </row>
    <row r="1635" spans="1:26" x14ac:dyDescent="0.25">
      <c r="A1635">
        <v>2002179</v>
      </c>
      <c r="B1635">
        <v>1</v>
      </c>
      <c r="C1635" t="s">
        <v>77</v>
      </c>
      <c r="D1635" t="s">
        <v>108</v>
      </c>
      <c r="E1635" t="s">
        <v>182</v>
      </c>
      <c r="F1635" t="s">
        <v>4932</v>
      </c>
      <c r="G1635" t="s">
        <v>144</v>
      </c>
      <c r="H1635" t="s">
        <v>46</v>
      </c>
      <c r="I1635" t="s">
        <v>129</v>
      </c>
      <c r="J1635" t="s">
        <v>130</v>
      </c>
      <c r="K1635" t="s">
        <v>131</v>
      </c>
      <c r="L1635" t="s">
        <v>4933</v>
      </c>
      <c r="M1635" t="s">
        <v>4934</v>
      </c>
      <c r="N1635">
        <v>2.3222222220000002</v>
      </c>
      <c r="O1635">
        <v>0</v>
      </c>
      <c r="P1635">
        <v>0</v>
      </c>
      <c r="Q1635">
        <v>0</v>
      </c>
      <c r="R1635">
        <v>0</v>
      </c>
      <c r="S1635">
        <v>0</v>
      </c>
      <c r="T1635">
        <v>5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11.611110999999999</v>
      </c>
    </row>
    <row r="1636" spans="1:26" x14ac:dyDescent="0.25">
      <c r="A1636">
        <v>2002144</v>
      </c>
      <c r="B1636">
        <v>1</v>
      </c>
      <c r="C1636" t="s">
        <v>76</v>
      </c>
      <c r="D1636" t="s">
        <v>79</v>
      </c>
      <c r="E1636" t="s">
        <v>134</v>
      </c>
      <c r="F1636" t="s">
        <v>4935</v>
      </c>
      <c r="G1636" t="s">
        <v>136</v>
      </c>
      <c r="H1636" t="s">
        <v>46</v>
      </c>
      <c r="I1636" t="s">
        <v>129</v>
      </c>
      <c r="J1636" t="s">
        <v>130</v>
      </c>
      <c r="K1636" t="s">
        <v>131</v>
      </c>
      <c r="L1636" t="s">
        <v>4936</v>
      </c>
      <c r="M1636" t="s">
        <v>4937</v>
      </c>
      <c r="N1636">
        <v>0.40222222200000002</v>
      </c>
      <c r="O1636">
        <v>0</v>
      </c>
      <c r="P1636">
        <v>3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1.2066669999999999</v>
      </c>
      <c r="W1636">
        <v>0</v>
      </c>
      <c r="X1636">
        <v>0</v>
      </c>
      <c r="Y1636">
        <v>0</v>
      </c>
      <c r="Z1636">
        <v>0</v>
      </c>
    </row>
    <row r="1637" spans="1:26" x14ac:dyDescent="0.25">
      <c r="A1637">
        <v>2002150</v>
      </c>
      <c r="B1637">
        <v>1</v>
      </c>
      <c r="C1637" t="s">
        <v>76</v>
      </c>
      <c r="D1637" t="s">
        <v>91</v>
      </c>
      <c r="E1637" t="s">
        <v>182</v>
      </c>
      <c r="F1637" t="s">
        <v>4828</v>
      </c>
      <c r="G1637" t="s">
        <v>144</v>
      </c>
      <c r="H1637" t="s">
        <v>46</v>
      </c>
      <c r="I1637" t="s">
        <v>129</v>
      </c>
      <c r="J1637" t="s">
        <v>130</v>
      </c>
      <c r="K1637" t="s">
        <v>131</v>
      </c>
      <c r="L1637" t="s">
        <v>4938</v>
      </c>
      <c r="M1637" t="s">
        <v>4939</v>
      </c>
      <c r="N1637">
        <v>1.1358333329999999</v>
      </c>
      <c r="O1637">
        <v>0</v>
      </c>
      <c r="P1637">
        <v>7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7.9508330000000003</v>
      </c>
      <c r="W1637">
        <v>0</v>
      </c>
      <c r="X1637">
        <v>0</v>
      </c>
      <c r="Y1637">
        <v>0</v>
      </c>
      <c r="Z1637">
        <v>0</v>
      </c>
    </row>
    <row r="1638" spans="1:26" x14ac:dyDescent="0.25">
      <c r="A1638">
        <v>2002154</v>
      </c>
      <c r="B1638">
        <v>1</v>
      </c>
      <c r="C1638" t="s">
        <v>76</v>
      </c>
      <c r="D1638" t="s">
        <v>92</v>
      </c>
      <c r="E1638" t="s">
        <v>134</v>
      </c>
      <c r="F1638" t="s">
        <v>4940</v>
      </c>
      <c r="G1638" t="s">
        <v>140</v>
      </c>
      <c r="H1638" t="s">
        <v>46</v>
      </c>
      <c r="I1638" t="s">
        <v>129</v>
      </c>
      <c r="J1638" t="s">
        <v>130</v>
      </c>
      <c r="K1638" t="s">
        <v>131</v>
      </c>
      <c r="L1638" t="s">
        <v>4941</v>
      </c>
      <c r="M1638" t="s">
        <v>4942</v>
      </c>
      <c r="N1638">
        <v>1.8444444440000001</v>
      </c>
      <c r="O1638">
        <v>0</v>
      </c>
      <c r="P1638">
        <v>0</v>
      </c>
      <c r="Q1638">
        <v>0</v>
      </c>
      <c r="R1638">
        <v>0</v>
      </c>
      <c r="S1638">
        <v>0</v>
      </c>
      <c r="T1638">
        <v>1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1.844444</v>
      </c>
    </row>
    <row r="1639" spans="1:26" x14ac:dyDescent="0.25">
      <c r="A1639">
        <v>2002159</v>
      </c>
      <c r="B1639">
        <v>1</v>
      </c>
      <c r="C1639" t="s">
        <v>76</v>
      </c>
      <c r="D1639" t="s">
        <v>93</v>
      </c>
      <c r="E1639" t="s">
        <v>134</v>
      </c>
      <c r="F1639" t="s">
        <v>4943</v>
      </c>
      <c r="G1639" t="s">
        <v>140</v>
      </c>
      <c r="H1639" t="s">
        <v>46</v>
      </c>
      <c r="I1639" t="s">
        <v>129</v>
      </c>
      <c r="J1639" t="s">
        <v>130</v>
      </c>
      <c r="K1639" t="s">
        <v>131</v>
      </c>
      <c r="L1639" t="s">
        <v>4944</v>
      </c>
      <c r="M1639" t="s">
        <v>4945</v>
      </c>
      <c r="N1639">
        <v>2.2033333329999998</v>
      </c>
      <c r="O1639">
        <v>0</v>
      </c>
      <c r="P1639">
        <v>1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2.2033330000000002</v>
      </c>
      <c r="W1639">
        <v>0</v>
      </c>
      <c r="X1639">
        <v>0</v>
      </c>
      <c r="Y1639">
        <v>0</v>
      </c>
      <c r="Z1639">
        <v>0</v>
      </c>
    </row>
    <row r="1640" spans="1:26" x14ac:dyDescent="0.25">
      <c r="A1640">
        <v>2002155</v>
      </c>
      <c r="B1640">
        <v>1</v>
      </c>
      <c r="C1640" t="s">
        <v>77</v>
      </c>
      <c r="D1640" t="s">
        <v>124</v>
      </c>
      <c r="E1640" t="s">
        <v>134</v>
      </c>
      <c r="F1640" t="s">
        <v>4946</v>
      </c>
      <c r="G1640" t="s">
        <v>250</v>
      </c>
      <c r="H1640" t="s">
        <v>46</v>
      </c>
      <c r="I1640" t="s">
        <v>129</v>
      </c>
      <c r="J1640" t="s">
        <v>130</v>
      </c>
      <c r="K1640" t="s">
        <v>131</v>
      </c>
      <c r="L1640" t="s">
        <v>4947</v>
      </c>
      <c r="M1640" t="s">
        <v>4948</v>
      </c>
      <c r="N1640">
        <v>1.043055555</v>
      </c>
      <c r="O1640">
        <v>0</v>
      </c>
      <c r="P1640">
        <v>11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11.473611</v>
      </c>
      <c r="W1640">
        <v>0</v>
      </c>
      <c r="X1640">
        <v>0</v>
      </c>
      <c r="Y1640">
        <v>0</v>
      </c>
      <c r="Z1640">
        <v>0</v>
      </c>
    </row>
    <row r="1641" spans="1:26" x14ac:dyDescent="0.25">
      <c r="A1641">
        <v>2002157</v>
      </c>
      <c r="B1641">
        <v>1</v>
      </c>
      <c r="C1641" t="s">
        <v>76</v>
      </c>
      <c r="D1641" t="s">
        <v>90</v>
      </c>
      <c r="E1641" t="s">
        <v>134</v>
      </c>
      <c r="F1641" t="s">
        <v>4949</v>
      </c>
      <c r="G1641" t="s">
        <v>136</v>
      </c>
      <c r="H1641" t="s">
        <v>46</v>
      </c>
      <c r="I1641" t="s">
        <v>129</v>
      </c>
      <c r="J1641" t="s">
        <v>130</v>
      </c>
      <c r="K1641" t="s">
        <v>131</v>
      </c>
      <c r="L1641" t="s">
        <v>4950</v>
      </c>
      <c r="M1641" t="s">
        <v>4951</v>
      </c>
      <c r="N1641">
        <v>2.491666666</v>
      </c>
      <c r="O1641">
        <v>0</v>
      </c>
      <c r="P1641">
        <v>0</v>
      </c>
      <c r="Q1641">
        <v>0</v>
      </c>
      <c r="R1641">
        <v>0</v>
      </c>
      <c r="S1641">
        <v>0</v>
      </c>
      <c r="T1641">
        <v>2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4.983333</v>
      </c>
    </row>
    <row r="1642" spans="1:26" x14ac:dyDescent="0.25">
      <c r="A1642">
        <v>2002156</v>
      </c>
      <c r="B1642">
        <v>1</v>
      </c>
      <c r="C1642" t="s">
        <v>76</v>
      </c>
      <c r="D1642" t="s">
        <v>99</v>
      </c>
      <c r="E1642" t="s">
        <v>161</v>
      </c>
      <c r="F1642" t="s">
        <v>4952</v>
      </c>
      <c r="G1642" t="s">
        <v>163</v>
      </c>
      <c r="H1642" t="s">
        <v>47</v>
      </c>
      <c r="I1642" t="s">
        <v>129</v>
      </c>
      <c r="J1642" t="s">
        <v>130</v>
      </c>
      <c r="K1642" t="s">
        <v>131</v>
      </c>
      <c r="L1642" t="s">
        <v>4953</v>
      </c>
      <c r="M1642" t="s">
        <v>4954</v>
      </c>
      <c r="N1642">
        <v>0.48805555499999997</v>
      </c>
      <c r="O1642">
        <v>0</v>
      </c>
      <c r="P1642">
        <v>1402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684.25388799999996</v>
      </c>
      <c r="W1642">
        <v>0</v>
      </c>
      <c r="X1642">
        <v>0</v>
      </c>
      <c r="Y1642">
        <v>0</v>
      </c>
      <c r="Z1642">
        <v>0</v>
      </c>
    </row>
    <row r="1643" spans="1:26" x14ac:dyDescent="0.25">
      <c r="A1643">
        <v>2002160</v>
      </c>
      <c r="B1643">
        <v>1</v>
      </c>
      <c r="C1643" t="s">
        <v>77</v>
      </c>
      <c r="D1643" t="s">
        <v>114</v>
      </c>
      <c r="E1643" t="s">
        <v>161</v>
      </c>
      <c r="F1643" t="s">
        <v>4955</v>
      </c>
      <c r="G1643" t="s">
        <v>163</v>
      </c>
      <c r="H1643" t="s">
        <v>47</v>
      </c>
      <c r="I1643" t="s">
        <v>129</v>
      </c>
      <c r="J1643" t="s">
        <v>130</v>
      </c>
      <c r="K1643" t="s">
        <v>131</v>
      </c>
      <c r="L1643" t="s">
        <v>4956</v>
      </c>
      <c r="M1643" t="s">
        <v>4957</v>
      </c>
      <c r="N1643">
        <v>0.764444444</v>
      </c>
      <c r="O1643">
        <v>0</v>
      </c>
      <c r="P1643">
        <v>0</v>
      </c>
      <c r="Q1643">
        <v>0</v>
      </c>
      <c r="R1643">
        <v>0</v>
      </c>
      <c r="S1643">
        <v>1</v>
      </c>
      <c r="T1643">
        <v>847</v>
      </c>
      <c r="U1643">
        <v>0</v>
      </c>
      <c r="V1643">
        <v>0</v>
      </c>
      <c r="W1643">
        <v>0</v>
      </c>
      <c r="X1643">
        <v>0</v>
      </c>
      <c r="Y1643">
        <v>0.76444400000000001</v>
      </c>
      <c r="Z1643">
        <v>647.48444400000005</v>
      </c>
    </row>
    <row r="1644" spans="1:26" x14ac:dyDescent="0.25">
      <c r="A1644">
        <v>2002162</v>
      </c>
      <c r="B1644">
        <v>1</v>
      </c>
      <c r="C1644" t="s">
        <v>76</v>
      </c>
      <c r="D1644" t="s">
        <v>79</v>
      </c>
      <c r="E1644" t="s">
        <v>134</v>
      </c>
      <c r="F1644" t="s">
        <v>4958</v>
      </c>
      <c r="G1644" t="s">
        <v>136</v>
      </c>
      <c r="H1644" t="s">
        <v>46</v>
      </c>
      <c r="I1644" t="s">
        <v>129</v>
      </c>
      <c r="J1644" t="s">
        <v>130</v>
      </c>
      <c r="K1644" t="s">
        <v>131</v>
      </c>
      <c r="L1644" t="s">
        <v>4959</v>
      </c>
      <c r="M1644" t="s">
        <v>4960</v>
      </c>
      <c r="N1644">
        <v>2.2711111110000002</v>
      </c>
      <c r="O1644">
        <v>0</v>
      </c>
      <c r="P1644">
        <v>4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9.0844439999999995</v>
      </c>
      <c r="W1644">
        <v>0</v>
      </c>
      <c r="X1644">
        <v>0</v>
      </c>
      <c r="Y1644">
        <v>0</v>
      </c>
      <c r="Z1644">
        <v>0</v>
      </c>
    </row>
    <row r="1645" spans="1:26" x14ac:dyDescent="0.25">
      <c r="A1645">
        <v>2002165</v>
      </c>
      <c r="B1645">
        <v>1</v>
      </c>
      <c r="C1645" t="s">
        <v>76</v>
      </c>
      <c r="D1645" t="s">
        <v>90</v>
      </c>
      <c r="E1645" t="s">
        <v>161</v>
      </c>
      <c r="F1645" t="s">
        <v>4961</v>
      </c>
      <c r="G1645" t="s">
        <v>242</v>
      </c>
      <c r="H1645" t="s">
        <v>47</v>
      </c>
      <c r="I1645" t="s">
        <v>129</v>
      </c>
      <c r="J1645" t="s">
        <v>130</v>
      </c>
      <c r="K1645" t="s">
        <v>131</v>
      </c>
      <c r="L1645" t="s">
        <v>4962</v>
      </c>
      <c r="M1645" t="s">
        <v>4963</v>
      </c>
      <c r="N1645">
        <v>1.871388888</v>
      </c>
      <c r="O1645">
        <v>0</v>
      </c>
      <c r="P1645">
        <v>0</v>
      </c>
      <c r="Q1645">
        <v>0</v>
      </c>
      <c r="R1645">
        <v>0</v>
      </c>
      <c r="S1645">
        <v>15</v>
      </c>
      <c r="T1645">
        <v>32</v>
      </c>
      <c r="U1645">
        <v>0</v>
      </c>
      <c r="V1645">
        <v>0</v>
      </c>
      <c r="W1645">
        <v>0</v>
      </c>
      <c r="X1645">
        <v>0</v>
      </c>
      <c r="Y1645">
        <v>28.070833</v>
      </c>
      <c r="Z1645">
        <v>59.884444000000002</v>
      </c>
    </row>
    <row r="1646" spans="1:26" x14ac:dyDescent="0.25">
      <c r="A1646">
        <v>2002164</v>
      </c>
      <c r="B1646">
        <v>1</v>
      </c>
      <c r="C1646" t="s">
        <v>76</v>
      </c>
      <c r="D1646" t="s">
        <v>96</v>
      </c>
      <c r="E1646" t="s">
        <v>171</v>
      </c>
      <c r="F1646" t="s">
        <v>4964</v>
      </c>
      <c r="G1646" t="s">
        <v>163</v>
      </c>
      <c r="H1646" t="s">
        <v>47</v>
      </c>
      <c r="I1646" t="s">
        <v>129</v>
      </c>
      <c r="J1646" t="s">
        <v>130</v>
      </c>
      <c r="K1646" t="s">
        <v>131</v>
      </c>
      <c r="L1646" t="s">
        <v>4965</v>
      </c>
      <c r="M1646" t="s">
        <v>4966</v>
      </c>
      <c r="N1646">
        <v>1.0463888880000001</v>
      </c>
      <c r="O1646">
        <v>68</v>
      </c>
      <c r="P1646">
        <v>22</v>
      </c>
      <c r="Q1646">
        <v>0</v>
      </c>
      <c r="R1646">
        <v>0</v>
      </c>
      <c r="S1646">
        <v>0</v>
      </c>
      <c r="T1646">
        <v>0</v>
      </c>
      <c r="U1646">
        <v>71.154443999999998</v>
      </c>
      <c r="V1646">
        <v>23.020555999999999</v>
      </c>
      <c r="W1646">
        <v>0</v>
      </c>
      <c r="X1646">
        <v>0</v>
      </c>
      <c r="Y1646">
        <v>0</v>
      </c>
      <c r="Z1646">
        <v>0</v>
      </c>
    </row>
    <row r="1647" spans="1:26" x14ac:dyDescent="0.25">
      <c r="A1647">
        <v>2002163</v>
      </c>
      <c r="B1647">
        <v>1</v>
      </c>
      <c r="C1647" t="s">
        <v>76</v>
      </c>
      <c r="D1647" t="s">
        <v>79</v>
      </c>
      <c r="E1647" t="s">
        <v>161</v>
      </c>
      <c r="F1647" t="s">
        <v>4967</v>
      </c>
      <c r="G1647" t="s">
        <v>163</v>
      </c>
      <c r="H1647" t="s">
        <v>47</v>
      </c>
      <c r="I1647" t="s">
        <v>129</v>
      </c>
      <c r="J1647" t="s">
        <v>130</v>
      </c>
      <c r="K1647" t="s">
        <v>131</v>
      </c>
      <c r="L1647" t="s">
        <v>4968</v>
      </c>
      <c r="M1647" t="s">
        <v>4969</v>
      </c>
      <c r="N1647">
        <v>0.238055555</v>
      </c>
      <c r="O1647">
        <v>20</v>
      </c>
      <c r="P1647">
        <v>1557</v>
      </c>
      <c r="Q1647">
        <v>0</v>
      </c>
      <c r="R1647">
        <v>0</v>
      </c>
      <c r="S1647">
        <v>0</v>
      </c>
      <c r="T1647">
        <v>0</v>
      </c>
      <c r="U1647">
        <v>4.7611109999999996</v>
      </c>
      <c r="V1647">
        <v>370.65249899999998</v>
      </c>
      <c r="W1647">
        <v>0</v>
      </c>
      <c r="X1647">
        <v>0</v>
      </c>
      <c r="Y1647">
        <v>0</v>
      </c>
      <c r="Z1647">
        <v>0</v>
      </c>
    </row>
    <row r="1648" spans="1:26" x14ac:dyDescent="0.25">
      <c r="A1648">
        <v>2002166</v>
      </c>
      <c r="B1648">
        <v>1</v>
      </c>
      <c r="C1648" t="s">
        <v>77</v>
      </c>
      <c r="D1648" t="s">
        <v>111</v>
      </c>
      <c r="E1648" t="s">
        <v>166</v>
      </c>
      <c r="F1648" t="s">
        <v>4970</v>
      </c>
      <c r="G1648" t="s">
        <v>657</v>
      </c>
      <c r="H1648" t="s">
        <v>46</v>
      </c>
      <c r="I1648" t="s">
        <v>129</v>
      </c>
      <c r="J1648" t="s">
        <v>130</v>
      </c>
      <c r="K1648" t="s">
        <v>131</v>
      </c>
      <c r="L1648" t="s">
        <v>4971</v>
      </c>
      <c r="M1648" t="s">
        <v>4972</v>
      </c>
      <c r="N1648">
        <v>1.1813888880000001</v>
      </c>
      <c r="O1648">
        <v>0</v>
      </c>
      <c r="P1648">
        <v>0</v>
      </c>
      <c r="Q1648">
        <v>0</v>
      </c>
      <c r="R1648">
        <v>23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27.171944</v>
      </c>
      <c r="Y1648">
        <v>0</v>
      </c>
      <c r="Z1648">
        <v>0</v>
      </c>
    </row>
    <row r="1649" spans="1:26" x14ac:dyDescent="0.25">
      <c r="A1649">
        <v>2002171</v>
      </c>
      <c r="B1649">
        <v>1</v>
      </c>
      <c r="C1649" t="s">
        <v>76</v>
      </c>
      <c r="D1649" t="s">
        <v>99</v>
      </c>
      <c r="E1649" t="s">
        <v>134</v>
      </c>
      <c r="F1649" t="s">
        <v>4973</v>
      </c>
      <c r="G1649" t="s">
        <v>140</v>
      </c>
      <c r="H1649" t="s">
        <v>46</v>
      </c>
      <c r="I1649" t="s">
        <v>129</v>
      </c>
      <c r="J1649" t="s">
        <v>130</v>
      </c>
      <c r="K1649" t="s">
        <v>131</v>
      </c>
      <c r="L1649" t="s">
        <v>4928</v>
      </c>
      <c r="M1649" t="s">
        <v>4974</v>
      </c>
      <c r="N1649">
        <v>0.58305555499999995</v>
      </c>
      <c r="O1649">
        <v>0</v>
      </c>
      <c r="P1649">
        <v>7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4.0813889999999997</v>
      </c>
      <c r="W1649">
        <v>0</v>
      </c>
      <c r="X1649">
        <v>0</v>
      </c>
      <c r="Y1649">
        <v>0</v>
      </c>
      <c r="Z1649">
        <v>0</v>
      </c>
    </row>
    <row r="1650" spans="1:26" x14ac:dyDescent="0.25">
      <c r="A1650">
        <v>2002172</v>
      </c>
      <c r="B1650">
        <v>1</v>
      </c>
      <c r="C1650" t="s">
        <v>76</v>
      </c>
      <c r="D1650" t="s">
        <v>103</v>
      </c>
      <c r="E1650" t="s">
        <v>134</v>
      </c>
      <c r="F1650" t="s">
        <v>4975</v>
      </c>
      <c r="G1650" t="s">
        <v>238</v>
      </c>
      <c r="H1650" t="s">
        <v>46</v>
      </c>
      <c r="I1650" t="s">
        <v>129</v>
      </c>
      <c r="J1650" t="s">
        <v>130</v>
      </c>
      <c r="K1650" t="s">
        <v>131</v>
      </c>
      <c r="L1650" t="s">
        <v>4976</v>
      </c>
      <c r="M1650" t="s">
        <v>4977</v>
      </c>
      <c r="N1650">
        <v>2.128055555</v>
      </c>
      <c r="O1650">
        <v>0</v>
      </c>
      <c r="P1650">
        <v>0</v>
      </c>
      <c r="Q1650">
        <v>0</v>
      </c>
      <c r="R1650">
        <v>1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2.1280559999999999</v>
      </c>
      <c r="Y1650">
        <v>0</v>
      </c>
      <c r="Z1650">
        <v>0</v>
      </c>
    </row>
    <row r="1651" spans="1:26" x14ac:dyDescent="0.25">
      <c r="A1651">
        <v>2002173</v>
      </c>
      <c r="B1651">
        <v>1</v>
      </c>
      <c r="C1651" t="s">
        <v>76</v>
      </c>
      <c r="D1651" t="s">
        <v>80</v>
      </c>
      <c r="E1651" t="s">
        <v>134</v>
      </c>
      <c r="F1651" t="s">
        <v>4978</v>
      </c>
      <c r="G1651" t="s">
        <v>128</v>
      </c>
      <c r="H1651" t="s">
        <v>46</v>
      </c>
      <c r="I1651" t="s">
        <v>129</v>
      </c>
      <c r="J1651" t="s">
        <v>130</v>
      </c>
      <c r="K1651" t="s">
        <v>131</v>
      </c>
      <c r="L1651" t="s">
        <v>4979</v>
      </c>
      <c r="M1651" t="s">
        <v>4980</v>
      </c>
      <c r="N1651">
        <v>2.64</v>
      </c>
      <c r="O1651">
        <v>0</v>
      </c>
      <c r="P1651">
        <v>8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21.12</v>
      </c>
      <c r="W1651">
        <v>0</v>
      </c>
      <c r="X1651">
        <v>0</v>
      </c>
      <c r="Y1651">
        <v>0</v>
      </c>
      <c r="Z1651">
        <v>0</v>
      </c>
    </row>
    <row r="1652" spans="1:26" x14ac:dyDescent="0.25">
      <c r="A1652">
        <v>2002175</v>
      </c>
      <c r="B1652">
        <v>1</v>
      </c>
      <c r="C1652" t="s">
        <v>76</v>
      </c>
      <c r="D1652" t="s">
        <v>78</v>
      </c>
      <c r="E1652" t="s">
        <v>166</v>
      </c>
      <c r="F1652" t="s">
        <v>4981</v>
      </c>
      <c r="G1652" t="s">
        <v>128</v>
      </c>
      <c r="H1652" t="s">
        <v>46</v>
      </c>
      <c r="I1652" t="s">
        <v>129</v>
      </c>
      <c r="J1652" t="s">
        <v>130</v>
      </c>
      <c r="K1652" t="s">
        <v>131</v>
      </c>
      <c r="L1652" t="s">
        <v>4982</v>
      </c>
      <c r="M1652" t="s">
        <v>4983</v>
      </c>
      <c r="N1652">
        <v>1.6286111109999999</v>
      </c>
      <c r="O1652">
        <v>0</v>
      </c>
      <c r="P1652">
        <v>72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117.26</v>
      </c>
      <c r="W1652">
        <v>0</v>
      </c>
      <c r="X1652">
        <v>0</v>
      </c>
      <c r="Y1652">
        <v>0</v>
      </c>
      <c r="Z1652">
        <v>0</v>
      </c>
    </row>
    <row r="1653" spans="1:26" x14ac:dyDescent="0.25">
      <c r="A1653">
        <v>2002183</v>
      </c>
      <c r="B1653">
        <v>1</v>
      </c>
      <c r="C1653" t="s">
        <v>76</v>
      </c>
      <c r="D1653" t="s">
        <v>100</v>
      </c>
      <c r="E1653" t="s">
        <v>134</v>
      </c>
      <c r="F1653" t="s">
        <v>4984</v>
      </c>
      <c r="G1653" t="s">
        <v>140</v>
      </c>
      <c r="H1653" t="s">
        <v>46</v>
      </c>
      <c r="I1653" t="s">
        <v>129</v>
      </c>
      <c r="J1653" t="s">
        <v>130</v>
      </c>
      <c r="K1653" t="s">
        <v>131</v>
      </c>
      <c r="L1653" t="s">
        <v>4985</v>
      </c>
      <c r="M1653" t="s">
        <v>4986</v>
      </c>
      <c r="N1653">
        <v>3.0872222219999998</v>
      </c>
      <c r="O1653">
        <v>0</v>
      </c>
      <c r="P1653">
        <v>3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9.2616669999999992</v>
      </c>
      <c r="W1653">
        <v>0</v>
      </c>
      <c r="X1653">
        <v>0</v>
      </c>
      <c r="Y1653">
        <v>0</v>
      </c>
      <c r="Z1653">
        <v>0</v>
      </c>
    </row>
    <row r="1654" spans="1:26" x14ac:dyDescent="0.25">
      <c r="A1654">
        <v>2002174</v>
      </c>
      <c r="B1654">
        <v>1</v>
      </c>
      <c r="C1654" t="s">
        <v>76</v>
      </c>
      <c r="D1654" t="s">
        <v>90</v>
      </c>
      <c r="E1654" t="s">
        <v>134</v>
      </c>
      <c r="F1654" t="s">
        <v>4987</v>
      </c>
      <c r="G1654" t="s">
        <v>136</v>
      </c>
      <c r="H1654" t="s">
        <v>46</v>
      </c>
      <c r="I1654" t="s">
        <v>129</v>
      </c>
      <c r="J1654" t="s">
        <v>130</v>
      </c>
      <c r="K1654" t="s">
        <v>131</v>
      </c>
      <c r="L1654" t="s">
        <v>4988</v>
      </c>
      <c r="M1654" t="s">
        <v>4989</v>
      </c>
      <c r="N1654">
        <v>2.8080555550000001</v>
      </c>
      <c r="O1654">
        <v>0</v>
      </c>
      <c r="P1654">
        <v>0</v>
      </c>
      <c r="Q1654">
        <v>0</v>
      </c>
      <c r="R1654">
        <v>0</v>
      </c>
      <c r="S1654">
        <v>0</v>
      </c>
      <c r="T1654">
        <v>1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2.8080560000000001</v>
      </c>
    </row>
    <row r="1655" spans="1:26" x14ac:dyDescent="0.25">
      <c r="A1655">
        <v>2002177</v>
      </c>
      <c r="B1655">
        <v>1</v>
      </c>
      <c r="C1655" t="s">
        <v>76</v>
      </c>
      <c r="D1655" t="s">
        <v>90</v>
      </c>
      <c r="E1655" t="s">
        <v>166</v>
      </c>
      <c r="F1655" t="s">
        <v>4990</v>
      </c>
      <c r="G1655" t="s">
        <v>657</v>
      </c>
      <c r="H1655" t="s">
        <v>46</v>
      </c>
      <c r="I1655" t="s">
        <v>129</v>
      </c>
      <c r="J1655" t="s">
        <v>130</v>
      </c>
      <c r="K1655" t="s">
        <v>131</v>
      </c>
      <c r="L1655" t="s">
        <v>4991</v>
      </c>
      <c r="M1655" t="s">
        <v>4992</v>
      </c>
      <c r="N1655">
        <v>0.239166666</v>
      </c>
      <c r="O1655">
        <v>0</v>
      </c>
      <c r="P1655">
        <v>0</v>
      </c>
      <c r="Q1655">
        <v>0</v>
      </c>
      <c r="R1655">
        <v>7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1.674167</v>
      </c>
      <c r="Y1655">
        <v>0</v>
      </c>
      <c r="Z1655">
        <v>0</v>
      </c>
    </row>
    <row r="1656" spans="1:26" x14ac:dyDescent="0.25">
      <c r="A1656">
        <v>2002184</v>
      </c>
      <c r="B1656">
        <v>1</v>
      </c>
      <c r="C1656" t="s">
        <v>76</v>
      </c>
      <c r="D1656" t="s">
        <v>101</v>
      </c>
      <c r="E1656" t="s">
        <v>161</v>
      </c>
      <c r="F1656" t="s">
        <v>4993</v>
      </c>
      <c r="G1656" t="s">
        <v>341</v>
      </c>
      <c r="H1656" t="s">
        <v>47</v>
      </c>
      <c r="I1656" t="s">
        <v>129</v>
      </c>
      <c r="J1656" t="s">
        <v>130</v>
      </c>
      <c r="K1656" t="s">
        <v>131</v>
      </c>
      <c r="L1656" t="s">
        <v>4994</v>
      </c>
      <c r="M1656" t="s">
        <v>4995</v>
      </c>
      <c r="N1656">
        <v>0.34749999999999998</v>
      </c>
      <c r="O1656">
        <v>0</v>
      </c>
      <c r="P1656">
        <v>20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6.95</v>
      </c>
      <c r="W1656">
        <v>0</v>
      </c>
      <c r="X1656">
        <v>0</v>
      </c>
      <c r="Y1656">
        <v>0</v>
      </c>
      <c r="Z1656">
        <v>0</v>
      </c>
    </row>
    <row r="1657" spans="1:26" x14ac:dyDescent="0.25">
      <c r="A1657">
        <v>2002190</v>
      </c>
      <c r="B1657">
        <v>1</v>
      </c>
      <c r="C1657" t="s">
        <v>76</v>
      </c>
      <c r="D1657" t="s">
        <v>89</v>
      </c>
      <c r="E1657" t="s">
        <v>182</v>
      </c>
      <c r="F1657" t="s">
        <v>2940</v>
      </c>
      <c r="G1657" t="s">
        <v>812</v>
      </c>
      <c r="H1657" t="s">
        <v>46</v>
      </c>
      <c r="I1657" t="s">
        <v>129</v>
      </c>
      <c r="J1657" t="s">
        <v>130</v>
      </c>
      <c r="K1657" t="s">
        <v>131</v>
      </c>
      <c r="L1657" t="s">
        <v>4996</v>
      </c>
      <c r="M1657" t="s">
        <v>4997</v>
      </c>
      <c r="N1657">
        <v>0.91555555499999997</v>
      </c>
      <c r="O1657">
        <v>0</v>
      </c>
      <c r="P1657">
        <v>3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2.746667</v>
      </c>
      <c r="W1657">
        <v>0</v>
      </c>
      <c r="X1657">
        <v>0</v>
      </c>
      <c r="Y1657">
        <v>0</v>
      </c>
      <c r="Z1657">
        <v>0</v>
      </c>
    </row>
    <row r="1658" spans="1:26" x14ac:dyDescent="0.25">
      <c r="A1658">
        <v>2002192</v>
      </c>
      <c r="B1658">
        <v>1</v>
      </c>
      <c r="C1658" t="s">
        <v>77</v>
      </c>
      <c r="D1658" t="s">
        <v>108</v>
      </c>
      <c r="E1658" t="s">
        <v>161</v>
      </c>
      <c r="F1658" t="s">
        <v>4998</v>
      </c>
      <c r="G1658" t="s">
        <v>341</v>
      </c>
      <c r="H1658" t="s">
        <v>47</v>
      </c>
      <c r="I1658" t="s">
        <v>129</v>
      </c>
      <c r="J1658" t="s">
        <v>130</v>
      </c>
      <c r="K1658" t="s">
        <v>131</v>
      </c>
      <c r="L1658" t="s">
        <v>4999</v>
      </c>
      <c r="M1658" t="s">
        <v>5000</v>
      </c>
      <c r="N1658">
        <v>3.8341666659999998</v>
      </c>
      <c r="O1658">
        <v>0</v>
      </c>
      <c r="P1658">
        <v>0</v>
      </c>
      <c r="Q1658">
        <v>0</v>
      </c>
      <c r="R1658">
        <v>10</v>
      </c>
      <c r="S1658">
        <v>0</v>
      </c>
      <c r="T1658">
        <v>21</v>
      </c>
      <c r="U1658">
        <v>0</v>
      </c>
      <c r="V1658">
        <v>0</v>
      </c>
      <c r="W1658">
        <v>0</v>
      </c>
      <c r="X1658">
        <v>38.341667000000001</v>
      </c>
      <c r="Y1658">
        <v>0</v>
      </c>
      <c r="Z1658">
        <v>80.517499999999998</v>
      </c>
    </row>
    <row r="1659" spans="1:26" x14ac:dyDescent="0.25">
      <c r="A1659">
        <v>2002191</v>
      </c>
      <c r="B1659">
        <v>1</v>
      </c>
      <c r="C1659" t="s">
        <v>76</v>
      </c>
      <c r="D1659" t="s">
        <v>93</v>
      </c>
      <c r="E1659" t="s">
        <v>134</v>
      </c>
      <c r="F1659" t="s">
        <v>5001</v>
      </c>
      <c r="G1659" t="s">
        <v>238</v>
      </c>
      <c r="H1659" t="s">
        <v>46</v>
      </c>
      <c r="I1659" t="s">
        <v>129</v>
      </c>
      <c r="J1659" t="s">
        <v>130</v>
      </c>
      <c r="K1659" t="s">
        <v>131</v>
      </c>
      <c r="L1659" t="s">
        <v>5002</v>
      </c>
      <c r="M1659" t="s">
        <v>5003</v>
      </c>
      <c r="N1659">
        <v>1.728888888</v>
      </c>
      <c r="O1659">
        <v>0</v>
      </c>
      <c r="P1659">
        <v>1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1.7288889999999999</v>
      </c>
      <c r="W1659">
        <v>0</v>
      </c>
      <c r="X1659">
        <v>0</v>
      </c>
      <c r="Y1659">
        <v>0</v>
      </c>
      <c r="Z1659">
        <v>0</v>
      </c>
    </row>
    <row r="1660" spans="1:26" x14ac:dyDescent="0.25">
      <c r="A1660">
        <v>2002196</v>
      </c>
      <c r="B1660">
        <v>1</v>
      </c>
      <c r="C1660" t="s">
        <v>76</v>
      </c>
      <c r="D1660" t="s">
        <v>84</v>
      </c>
      <c r="E1660" t="s">
        <v>166</v>
      </c>
      <c r="F1660" t="s">
        <v>5004</v>
      </c>
      <c r="G1660" t="s">
        <v>128</v>
      </c>
      <c r="H1660" t="s">
        <v>46</v>
      </c>
      <c r="I1660" t="s">
        <v>129</v>
      </c>
      <c r="J1660" t="s">
        <v>130</v>
      </c>
      <c r="K1660" t="s">
        <v>131</v>
      </c>
      <c r="L1660" t="s">
        <v>5005</v>
      </c>
      <c r="M1660" t="s">
        <v>5006</v>
      </c>
      <c r="N1660">
        <v>0.35722222199999998</v>
      </c>
      <c r="O1660">
        <v>0</v>
      </c>
      <c r="P1660">
        <v>75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26.791667</v>
      </c>
      <c r="W1660">
        <v>0</v>
      </c>
      <c r="X1660">
        <v>0</v>
      </c>
      <c r="Y1660">
        <v>0</v>
      </c>
      <c r="Z1660">
        <v>0</v>
      </c>
    </row>
    <row r="1661" spans="1:26" x14ac:dyDescent="0.25">
      <c r="A1661">
        <v>2002195</v>
      </c>
      <c r="B1661">
        <v>1</v>
      </c>
      <c r="C1661" t="s">
        <v>76</v>
      </c>
      <c r="D1661" t="s">
        <v>90</v>
      </c>
      <c r="E1661" t="s">
        <v>171</v>
      </c>
      <c r="F1661" t="s">
        <v>5007</v>
      </c>
      <c r="G1661" t="s">
        <v>163</v>
      </c>
      <c r="H1661" t="s">
        <v>47</v>
      </c>
      <c r="I1661" t="s">
        <v>129</v>
      </c>
      <c r="J1661" t="s">
        <v>130</v>
      </c>
      <c r="K1661" t="s">
        <v>131</v>
      </c>
      <c r="L1661" t="s">
        <v>5008</v>
      </c>
      <c r="M1661" t="s">
        <v>5009</v>
      </c>
      <c r="N1661">
        <v>0.42111111099999998</v>
      </c>
      <c r="O1661">
        <v>0</v>
      </c>
      <c r="P1661">
        <v>0</v>
      </c>
      <c r="Q1661">
        <v>0</v>
      </c>
      <c r="R1661">
        <v>0</v>
      </c>
      <c r="S1661">
        <v>16</v>
      </c>
      <c r="T1661">
        <v>46</v>
      </c>
      <c r="U1661">
        <v>0</v>
      </c>
      <c r="V1661">
        <v>0</v>
      </c>
      <c r="W1661">
        <v>0</v>
      </c>
      <c r="X1661">
        <v>0</v>
      </c>
      <c r="Y1661">
        <v>6.7377779999999996</v>
      </c>
      <c r="Z1661">
        <v>19.371110999999999</v>
      </c>
    </row>
    <row r="1662" spans="1:26" x14ac:dyDescent="0.25">
      <c r="A1662">
        <v>2002198</v>
      </c>
      <c r="B1662">
        <v>1</v>
      </c>
      <c r="C1662" t="s">
        <v>76</v>
      </c>
      <c r="D1662" t="s">
        <v>102</v>
      </c>
      <c r="E1662" t="s">
        <v>134</v>
      </c>
      <c r="F1662" t="s">
        <v>5010</v>
      </c>
      <c r="G1662" t="s">
        <v>136</v>
      </c>
      <c r="H1662" t="s">
        <v>46</v>
      </c>
      <c r="I1662" t="s">
        <v>129</v>
      </c>
      <c r="J1662" t="s">
        <v>130</v>
      </c>
      <c r="K1662" t="s">
        <v>131</v>
      </c>
      <c r="L1662" t="s">
        <v>5011</v>
      </c>
      <c r="M1662" t="s">
        <v>5012</v>
      </c>
      <c r="N1662">
        <v>0.35555555500000002</v>
      </c>
      <c r="O1662">
        <v>0</v>
      </c>
      <c r="P1662">
        <v>1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0.35555599999999998</v>
      </c>
      <c r="W1662">
        <v>0</v>
      </c>
      <c r="X1662">
        <v>0</v>
      </c>
      <c r="Y1662">
        <v>0</v>
      </c>
      <c r="Z1662">
        <v>0</v>
      </c>
    </row>
    <row r="1663" spans="1:26" x14ac:dyDescent="0.25">
      <c r="A1663">
        <v>2002197</v>
      </c>
      <c r="B1663">
        <v>1</v>
      </c>
      <c r="C1663" t="s">
        <v>77</v>
      </c>
      <c r="D1663" t="s">
        <v>124</v>
      </c>
      <c r="E1663" t="s">
        <v>134</v>
      </c>
      <c r="F1663" t="s">
        <v>5013</v>
      </c>
      <c r="G1663" t="s">
        <v>136</v>
      </c>
      <c r="H1663" t="s">
        <v>46</v>
      </c>
      <c r="I1663" t="s">
        <v>129</v>
      </c>
      <c r="J1663" t="s">
        <v>130</v>
      </c>
      <c r="K1663" t="s">
        <v>131</v>
      </c>
      <c r="L1663" t="s">
        <v>5014</v>
      </c>
      <c r="M1663" t="s">
        <v>5015</v>
      </c>
      <c r="N1663">
        <v>7.2580555550000003</v>
      </c>
      <c r="O1663">
        <v>0</v>
      </c>
      <c r="P1663">
        <v>1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7.2580559999999998</v>
      </c>
      <c r="W1663">
        <v>0</v>
      </c>
      <c r="X1663">
        <v>0</v>
      </c>
      <c r="Y1663">
        <v>0</v>
      </c>
      <c r="Z1663">
        <v>0</v>
      </c>
    </row>
    <row r="1664" spans="1:26" x14ac:dyDescent="0.25">
      <c r="A1664">
        <v>2002199</v>
      </c>
      <c r="B1664">
        <v>1</v>
      </c>
      <c r="C1664" t="s">
        <v>76</v>
      </c>
      <c r="D1664" t="s">
        <v>102</v>
      </c>
      <c r="E1664" t="s">
        <v>171</v>
      </c>
      <c r="F1664" t="s">
        <v>5016</v>
      </c>
      <c r="G1664" t="s">
        <v>163</v>
      </c>
      <c r="H1664" t="s">
        <v>47</v>
      </c>
      <c r="I1664" t="s">
        <v>129</v>
      </c>
      <c r="J1664" t="s">
        <v>130</v>
      </c>
      <c r="K1664" t="s">
        <v>131</v>
      </c>
      <c r="L1664" t="s">
        <v>5017</v>
      </c>
      <c r="M1664" t="s">
        <v>5018</v>
      </c>
      <c r="N1664">
        <v>0.65</v>
      </c>
      <c r="O1664">
        <v>27</v>
      </c>
      <c r="P1664">
        <v>618</v>
      </c>
      <c r="Q1664">
        <v>0</v>
      </c>
      <c r="R1664">
        <v>0</v>
      </c>
      <c r="S1664">
        <v>119</v>
      </c>
      <c r="T1664">
        <v>537</v>
      </c>
      <c r="U1664">
        <v>17.55</v>
      </c>
      <c r="V1664">
        <v>401.7</v>
      </c>
      <c r="W1664">
        <v>0</v>
      </c>
      <c r="X1664">
        <v>0</v>
      </c>
      <c r="Y1664">
        <v>77.349999999999994</v>
      </c>
      <c r="Z1664">
        <v>349.05</v>
      </c>
    </row>
    <row r="1665" spans="1:26" x14ac:dyDescent="0.25">
      <c r="A1665">
        <v>2002201</v>
      </c>
      <c r="B1665">
        <v>1</v>
      </c>
      <c r="C1665" t="s">
        <v>77</v>
      </c>
      <c r="D1665" t="s">
        <v>108</v>
      </c>
      <c r="E1665" t="s">
        <v>161</v>
      </c>
      <c r="F1665" t="s">
        <v>4340</v>
      </c>
      <c r="G1665" t="s">
        <v>242</v>
      </c>
      <c r="H1665" t="s">
        <v>47</v>
      </c>
      <c r="I1665" t="s">
        <v>129</v>
      </c>
      <c r="J1665" t="s">
        <v>130</v>
      </c>
      <c r="K1665" t="s">
        <v>131</v>
      </c>
      <c r="L1665" t="s">
        <v>5019</v>
      </c>
      <c r="M1665" t="s">
        <v>5020</v>
      </c>
      <c r="N1665">
        <v>1.7069444439999999</v>
      </c>
      <c r="O1665">
        <v>3</v>
      </c>
      <c r="P1665">
        <v>179</v>
      </c>
      <c r="Q1665">
        <v>0</v>
      </c>
      <c r="R1665">
        <v>37</v>
      </c>
      <c r="S1665">
        <v>5</v>
      </c>
      <c r="T1665">
        <v>436</v>
      </c>
      <c r="U1665">
        <v>5.1208330000000002</v>
      </c>
      <c r="V1665">
        <v>305.54305499999998</v>
      </c>
      <c r="W1665">
        <v>0</v>
      </c>
      <c r="X1665">
        <v>63.156944000000003</v>
      </c>
      <c r="Y1665">
        <v>8.5347220000000004</v>
      </c>
      <c r="Z1665">
        <v>744.22777799999994</v>
      </c>
    </row>
    <row r="1666" spans="1:26" x14ac:dyDescent="0.25">
      <c r="A1666">
        <v>2002202</v>
      </c>
      <c r="B1666">
        <v>1</v>
      </c>
      <c r="C1666" t="s">
        <v>77</v>
      </c>
      <c r="D1666" t="s">
        <v>108</v>
      </c>
      <c r="E1666" t="s">
        <v>186</v>
      </c>
      <c r="F1666" t="s">
        <v>5021</v>
      </c>
      <c r="G1666" t="s">
        <v>163</v>
      </c>
      <c r="H1666" t="s">
        <v>47</v>
      </c>
      <c r="I1666" t="s">
        <v>257</v>
      </c>
      <c r="J1666" t="s">
        <v>130</v>
      </c>
      <c r="K1666" t="s">
        <v>131</v>
      </c>
      <c r="L1666" t="s">
        <v>5022</v>
      </c>
      <c r="M1666" t="s">
        <v>5023</v>
      </c>
      <c r="N1666">
        <v>1.5555555E-2</v>
      </c>
      <c r="O1666">
        <v>22</v>
      </c>
      <c r="P1666">
        <v>447</v>
      </c>
      <c r="Q1666">
        <v>0</v>
      </c>
      <c r="R1666">
        <v>37</v>
      </c>
      <c r="S1666">
        <v>5</v>
      </c>
      <c r="T1666">
        <v>436</v>
      </c>
      <c r="U1666">
        <v>0.34222200000000003</v>
      </c>
      <c r="V1666">
        <v>6.9533329999999998</v>
      </c>
      <c r="W1666">
        <v>0</v>
      </c>
      <c r="X1666">
        <v>0.57555599999999996</v>
      </c>
      <c r="Y1666">
        <v>7.7778E-2</v>
      </c>
      <c r="Z1666">
        <v>6.782222</v>
      </c>
    </row>
    <row r="1667" spans="1:26" x14ac:dyDescent="0.25">
      <c r="A1667">
        <v>2002203</v>
      </c>
      <c r="B1667">
        <v>1</v>
      </c>
      <c r="C1667" t="s">
        <v>76</v>
      </c>
      <c r="D1667" t="s">
        <v>95</v>
      </c>
      <c r="E1667" t="s">
        <v>161</v>
      </c>
      <c r="F1667" t="s">
        <v>5024</v>
      </c>
      <c r="G1667" t="s">
        <v>1486</v>
      </c>
      <c r="H1667" t="s">
        <v>47</v>
      </c>
      <c r="I1667" t="s">
        <v>129</v>
      </c>
      <c r="J1667" t="s">
        <v>130</v>
      </c>
      <c r="K1667" t="s">
        <v>131</v>
      </c>
      <c r="L1667" t="s">
        <v>5025</v>
      </c>
      <c r="M1667" t="s">
        <v>5026</v>
      </c>
      <c r="N1667">
        <v>0.60527777699999996</v>
      </c>
      <c r="O1667">
        <v>0</v>
      </c>
      <c r="P1667">
        <v>0</v>
      </c>
      <c r="Q1667">
        <v>0</v>
      </c>
      <c r="R1667">
        <v>2</v>
      </c>
      <c r="S1667">
        <v>0</v>
      </c>
      <c r="T1667">
        <v>96</v>
      </c>
      <c r="U1667">
        <v>0</v>
      </c>
      <c r="V1667">
        <v>0</v>
      </c>
      <c r="W1667">
        <v>0</v>
      </c>
      <c r="X1667">
        <v>1.210556</v>
      </c>
      <c r="Y1667">
        <v>0</v>
      </c>
      <c r="Z1667">
        <v>58.106667000000002</v>
      </c>
    </row>
    <row r="1668" spans="1:26" x14ac:dyDescent="0.25">
      <c r="A1668">
        <v>2002204</v>
      </c>
      <c r="B1668">
        <v>1</v>
      </c>
      <c r="C1668" t="s">
        <v>76</v>
      </c>
      <c r="D1668" t="s">
        <v>102</v>
      </c>
      <c r="E1668" t="s">
        <v>182</v>
      </c>
      <c r="F1668" t="s">
        <v>5027</v>
      </c>
      <c r="G1668" t="s">
        <v>144</v>
      </c>
      <c r="H1668" t="s">
        <v>46</v>
      </c>
      <c r="I1668" t="s">
        <v>129</v>
      </c>
      <c r="J1668" t="s">
        <v>130</v>
      </c>
      <c r="K1668" t="s">
        <v>131</v>
      </c>
      <c r="L1668" t="s">
        <v>5025</v>
      </c>
      <c r="M1668" t="s">
        <v>5028</v>
      </c>
      <c r="N1668">
        <v>0.89500000000000002</v>
      </c>
      <c r="O1668">
        <v>0</v>
      </c>
      <c r="P1668">
        <v>310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277.45</v>
      </c>
      <c r="W1668">
        <v>0</v>
      </c>
      <c r="X1668">
        <v>0</v>
      </c>
      <c r="Y1668">
        <v>0</v>
      </c>
      <c r="Z1668">
        <v>0</v>
      </c>
    </row>
    <row r="1669" spans="1:26" x14ac:dyDescent="0.25">
      <c r="A1669">
        <v>2002205</v>
      </c>
      <c r="B1669">
        <v>1</v>
      </c>
      <c r="C1669" t="s">
        <v>77</v>
      </c>
      <c r="D1669" t="s">
        <v>116</v>
      </c>
      <c r="E1669" t="s">
        <v>171</v>
      </c>
      <c r="F1669" t="s">
        <v>5029</v>
      </c>
      <c r="G1669" t="s">
        <v>163</v>
      </c>
      <c r="H1669" t="s">
        <v>47</v>
      </c>
      <c r="I1669" t="s">
        <v>257</v>
      </c>
      <c r="J1669" t="s">
        <v>130</v>
      </c>
      <c r="K1669" t="s">
        <v>131</v>
      </c>
      <c r="L1669" t="s">
        <v>5030</v>
      </c>
      <c r="M1669" t="s">
        <v>5031</v>
      </c>
      <c r="N1669">
        <v>9.4444439999999998E-3</v>
      </c>
      <c r="O1669">
        <v>91</v>
      </c>
      <c r="P1669">
        <v>331</v>
      </c>
      <c r="Q1669">
        <v>0</v>
      </c>
      <c r="R1669">
        <v>0</v>
      </c>
      <c r="S1669">
        <v>0</v>
      </c>
      <c r="T1669">
        <v>0</v>
      </c>
      <c r="U1669">
        <v>0.85944399999999999</v>
      </c>
      <c r="V1669">
        <v>3.1261109999999999</v>
      </c>
      <c r="W1669">
        <v>0</v>
      </c>
      <c r="X1669">
        <v>0</v>
      </c>
      <c r="Y1669">
        <v>0</v>
      </c>
      <c r="Z1669">
        <v>0</v>
      </c>
    </row>
    <row r="1670" spans="1:26" x14ac:dyDescent="0.25">
      <c r="A1670">
        <v>2002206</v>
      </c>
      <c r="B1670">
        <v>1</v>
      </c>
      <c r="C1670" t="s">
        <v>76</v>
      </c>
      <c r="D1670" t="s">
        <v>104</v>
      </c>
      <c r="E1670" t="s">
        <v>134</v>
      </c>
      <c r="F1670" t="s">
        <v>5032</v>
      </c>
      <c r="G1670" t="s">
        <v>136</v>
      </c>
      <c r="H1670" t="s">
        <v>46</v>
      </c>
      <c r="I1670" t="s">
        <v>129</v>
      </c>
      <c r="J1670" t="s">
        <v>130</v>
      </c>
      <c r="K1670" t="s">
        <v>131</v>
      </c>
      <c r="L1670" t="s">
        <v>5033</v>
      </c>
      <c r="M1670" t="s">
        <v>5034</v>
      </c>
      <c r="N1670">
        <v>0.62166666599999998</v>
      </c>
      <c r="O1670">
        <v>0</v>
      </c>
      <c r="P1670">
        <v>0</v>
      </c>
      <c r="Q1670">
        <v>0</v>
      </c>
      <c r="R1670">
        <v>2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1.243333</v>
      </c>
      <c r="Y1670">
        <v>0</v>
      </c>
      <c r="Z1670">
        <v>0</v>
      </c>
    </row>
    <row r="1671" spans="1:26" x14ac:dyDescent="0.25">
      <c r="A1671">
        <v>2002208</v>
      </c>
      <c r="B1671">
        <v>1</v>
      </c>
      <c r="C1671" t="s">
        <v>77</v>
      </c>
      <c r="D1671" t="s">
        <v>114</v>
      </c>
      <c r="E1671" t="s">
        <v>182</v>
      </c>
      <c r="F1671" t="s">
        <v>5035</v>
      </c>
      <c r="G1671" t="s">
        <v>144</v>
      </c>
      <c r="H1671" t="s">
        <v>46</v>
      </c>
      <c r="I1671" t="s">
        <v>129</v>
      </c>
      <c r="J1671" t="s">
        <v>130</v>
      </c>
      <c r="K1671" t="s">
        <v>131</v>
      </c>
      <c r="L1671" t="s">
        <v>5036</v>
      </c>
      <c r="M1671" t="s">
        <v>5037</v>
      </c>
      <c r="N1671">
        <v>2.7797222220000002</v>
      </c>
      <c r="O1671">
        <v>0</v>
      </c>
      <c r="P1671">
        <v>29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80.611943999999994</v>
      </c>
      <c r="W1671">
        <v>0</v>
      </c>
      <c r="X1671">
        <v>0</v>
      </c>
      <c r="Y1671">
        <v>0</v>
      </c>
      <c r="Z1671">
        <v>0</v>
      </c>
    </row>
    <row r="1672" spans="1:26" x14ac:dyDescent="0.25">
      <c r="A1672">
        <v>2002210</v>
      </c>
      <c r="B1672">
        <v>1</v>
      </c>
      <c r="C1672" t="s">
        <v>76</v>
      </c>
      <c r="D1672" t="s">
        <v>89</v>
      </c>
      <c r="E1672" t="s">
        <v>171</v>
      </c>
      <c r="F1672" t="s">
        <v>2160</v>
      </c>
      <c r="G1672" t="s">
        <v>163</v>
      </c>
      <c r="H1672" t="s">
        <v>47</v>
      </c>
      <c r="I1672" t="s">
        <v>129</v>
      </c>
      <c r="J1672" t="s">
        <v>130</v>
      </c>
      <c r="K1672" t="s">
        <v>131</v>
      </c>
      <c r="L1672" t="s">
        <v>5038</v>
      </c>
      <c r="M1672" t="s">
        <v>5039</v>
      </c>
      <c r="N1672">
        <v>0.74777777700000003</v>
      </c>
      <c r="O1672">
        <v>21</v>
      </c>
      <c r="P1672">
        <v>18</v>
      </c>
      <c r="Q1672">
        <v>0</v>
      </c>
      <c r="R1672">
        <v>0</v>
      </c>
      <c r="S1672">
        <v>14</v>
      </c>
      <c r="T1672">
        <v>63</v>
      </c>
      <c r="U1672">
        <v>15.703333000000001</v>
      </c>
      <c r="V1672">
        <v>13.46</v>
      </c>
      <c r="W1672">
        <v>0</v>
      </c>
      <c r="X1672">
        <v>0</v>
      </c>
      <c r="Y1672">
        <v>10.468889000000001</v>
      </c>
      <c r="Z1672">
        <v>47.11</v>
      </c>
    </row>
    <row r="1673" spans="1:26" x14ac:dyDescent="0.25">
      <c r="A1673">
        <v>2002214</v>
      </c>
      <c r="B1673">
        <v>1</v>
      </c>
      <c r="C1673" t="s">
        <v>76</v>
      </c>
      <c r="D1673" t="s">
        <v>86</v>
      </c>
      <c r="E1673" t="s">
        <v>182</v>
      </c>
      <c r="F1673" t="s">
        <v>5040</v>
      </c>
      <c r="G1673" t="s">
        <v>405</v>
      </c>
      <c r="H1673" t="s">
        <v>46</v>
      </c>
      <c r="I1673" t="s">
        <v>129</v>
      </c>
      <c r="J1673" t="s">
        <v>130</v>
      </c>
      <c r="K1673" t="s">
        <v>131</v>
      </c>
      <c r="L1673" t="s">
        <v>5041</v>
      </c>
      <c r="M1673" t="s">
        <v>5042</v>
      </c>
      <c r="N1673">
        <v>2.130833333</v>
      </c>
      <c r="O1673">
        <v>0</v>
      </c>
      <c r="P1673">
        <v>69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147.0275</v>
      </c>
      <c r="W1673">
        <v>0</v>
      </c>
      <c r="X1673">
        <v>0</v>
      </c>
      <c r="Y1673">
        <v>0</v>
      </c>
      <c r="Z1673">
        <v>0</v>
      </c>
    </row>
    <row r="1674" spans="1:26" x14ac:dyDescent="0.25">
      <c r="A1674">
        <v>2002211</v>
      </c>
      <c r="B1674">
        <v>1</v>
      </c>
      <c r="C1674" t="s">
        <v>76</v>
      </c>
      <c r="D1674" t="s">
        <v>102</v>
      </c>
      <c r="E1674" t="s">
        <v>182</v>
      </c>
      <c r="F1674" t="s">
        <v>2853</v>
      </c>
      <c r="G1674" t="s">
        <v>144</v>
      </c>
      <c r="H1674" t="s">
        <v>46</v>
      </c>
      <c r="I1674" t="s">
        <v>129</v>
      </c>
      <c r="J1674" t="s">
        <v>130</v>
      </c>
      <c r="K1674" t="s">
        <v>131</v>
      </c>
      <c r="L1674" t="s">
        <v>5043</v>
      </c>
      <c r="M1674" t="s">
        <v>5044</v>
      </c>
      <c r="N1674">
        <v>2.2022222220000001</v>
      </c>
      <c r="O1674">
        <v>0</v>
      </c>
      <c r="P1674">
        <v>29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63.864443999999999</v>
      </c>
      <c r="W1674">
        <v>0</v>
      </c>
      <c r="X1674">
        <v>0</v>
      </c>
      <c r="Y1674">
        <v>0</v>
      </c>
      <c r="Z1674">
        <v>0</v>
      </c>
    </row>
    <row r="1675" spans="1:26" x14ac:dyDescent="0.25">
      <c r="A1675">
        <v>2002209</v>
      </c>
      <c r="B1675">
        <v>1</v>
      </c>
      <c r="C1675" t="s">
        <v>76</v>
      </c>
      <c r="D1675" t="s">
        <v>90</v>
      </c>
      <c r="E1675" t="s">
        <v>134</v>
      </c>
      <c r="F1675" t="s">
        <v>5045</v>
      </c>
      <c r="G1675" t="s">
        <v>136</v>
      </c>
      <c r="H1675" t="s">
        <v>46</v>
      </c>
      <c r="I1675" t="s">
        <v>129</v>
      </c>
      <c r="J1675" t="s">
        <v>130</v>
      </c>
      <c r="K1675" t="s">
        <v>131</v>
      </c>
      <c r="L1675" t="s">
        <v>5046</v>
      </c>
      <c r="M1675" t="s">
        <v>5047</v>
      </c>
      <c r="N1675">
        <v>2.0338888879999999</v>
      </c>
      <c r="O1675">
        <v>0</v>
      </c>
      <c r="P1675">
        <v>0</v>
      </c>
      <c r="Q1675">
        <v>0</v>
      </c>
      <c r="R1675">
        <v>1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2.0338889999999998</v>
      </c>
      <c r="Y1675">
        <v>0</v>
      </c>
      <c r="Z1675">
        <v>0</v>
      </c>
    </row>
    <row r="1676" spans="1:26" x14ac:dyDescent="0.25">
      <c r="A1676">
        <v>2002212</v>
      </c>
      <c r="B1676">
        <v>1</v>
      </c>
      <c r="C1676" t="s">
        <v>76</v>
      </c>
      <c r="D1676" t="s">
        <v>94</v>
      </c>
      <c r="E1676" t="s">
        <v>182</v>
      </c>
      <c r="F1676" t="s">
        <v>5048</v>
      </c>
      <c r="G1676" t="s">
        <v>144</v>
      </c>
      <c r="H1676" t="s">
        <v>46</v>
      </c>
      <c r="I1676" t="s">
        <v>129</v>
      </c>
      <c r="J1676" t="s">
        <v>130</v>
      </c>
      <c r="K1676" t="s">
        <v>131</v>
      </c>
      <c r="L1676" t="s">
        <v>5049</v>
      </c>
      <c r="M1676" t="s">
        <v>5050</v>
      </c>
      <c r="N1676">
        <v>0.77694444399999996</v>
      </c>
      <c r="O1676">
        <v>0</v>
      </c>
      <c r="P1676">
        <v>22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17.092777999999999</v>
      </c>
      <c r="W1676">
        <v>0</v>
      </c>
      <c r="X1676">
        <v>0</v>
      </c>
      <c r="Y1676">
        <v>0</v>
      </c>
      <c r="Z1676">
        <v>0</v>
      </c>
    </row>
    <row r="1677" spans="1:26" x14ac:dyDescent="0.25">
      <c r="A1677">
        <v>2002216</v>
      </c>
      <c r="B1677">
        <v>1</v>
      </c>
      <c r="C1677" t="s">
        <v>77</v>
      </c>
      <c r="D1677" t="s">
        <v>117</v>
      </c>
      <c r="E1677" t="s">
        <v>182</v>
      </c>
      <c r="F1677" t="s">
        <v>3750</v>
      </c>
      <c r="G1677" t="s">
        <v>144</v>
      </c>
      <c r="H1677" t="s">
        <v>46</v>
      </c>
      <c r="I1677" t="s">
        <v>129</v>
      </c>
      <c r="J1677" t="s">
        <v>130</v>
      </c>
      <c r="K1677" t="s">
        <v>131</v>
      </c>
      <c r="L1677" t="s">
        <v>5051</v>
      </c>
      <c r="M1677" t="s">
        <v>5052</v>
      </c>
      <c r="N1677">
        <v>1.4616666659999999</v>
      </c>
      <c r="O1677">
        <v>0</v>
      </c>
      <c r="P1677">
        <v>0</v>
      </c>
      <c r="Q1677">
        <v>0</v>
      </c>
      <c r="R1677">
        <v>0</v>
      </c>
      <c r="S1677">
        <v>0</v>
      </c>
      <c r="T1677">
        <v>44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64.313333</v>
      </c>
    </row>
    <row r="1678" spans="1:26" x14ac:dyDescent="0.25">
      <c r="A1678">
        <v>2002224</v>
      </c>
      <c r="B1678">
        <v>1</v>
      </c>
      <c r="C1678" t="s">
        <v>76</v>
      </c>
      <c r="D1678" t="s">
        <v>96</v>
      </c>
      <c r="E1678" t="s">
        <v>134</v>
      </c>
      <c r="F1678" t="s">
        <v>5053</v>
      </c>
      <c r="G1678" t="s">
        <v>136</v>
      </c>
      <c r="H1678" t="s">
        <v>46</v>
      </c>
      <c r="I1678" t="s">
        <v>129</v>
      </c>
      <c r="J1678" t="s">
        <v>130</v>
      </c>
      <c r="K1678" t="s">
        <v>131</v>
      </c>
      <c r="L1678" t="s">
        <v>5054</v>
      </c>
      <c r="M1678" t="s">
        <v>5055</v>
      </c>
      <c r="N1678">
        <v>2.1513888880000001</v>
      </c>
      <c r="O1678">
        <v>0</v>
      </c>
      <c r="P1678">
        <v>1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2.151389</v>
      </c>
      <c r="W1678">
        <v>0</v>
      </c>
      <c r="X1678">
        <v>0</v>
      </c>
      <c r="Y1678">
        <v>0</v>
      </c>
      <c r="Z1678">
        <v>0</v>
      </c>
    </row>
    <row r="1679" spans="1:26" x14ac:dyDescent="0.25">
      <c r="A1679">
        <v>2002220</v>
      </c>
      <c r="B1679">
        <v>1</v>
      </c>
      <c r="C1679" t="s">
        <v>76</v>
      </c>
      <c r="D1679" t="s">
        <v>90</v>
      </c>
      <c r="E1679" t="s">
        <v>182</v>
      </c>
      <c r="F1679" t="s">
        <v>5056</v>
      </c>
      <c r="G1679" t="s">
        <v>405</v>
      </c>
      <c r="H1679" t="s">
        <v>46</v>
      </c>
      <c r="I1679" t="s">
        <v>129</v>
      </c>
      <c r="J1679" t="s">
        <v>130</v>
      </c>
      <c r="K1679" t="s">
        <v>131</v>
      </c>
      <c r="L1679" t="s">
        <v>5057</v>
      </c>
      <c r="M1679" t="s">
        <v>5058</v>
      </c>
      <c r="N1679">
        <v>5.5766666660000004</v>
      </c>
      <c r="O1679">
        <v>0</v>
      </c>
      <c r="P1679">
        <v>0</v>
      </c>
      <c r="Q1679">
        <v>0</v>
      </c>
      <c r="R1679">
        <v>0</v>
      </c>
      <c r="S1679">
        <v>0</v>
      </c>
      <c r="T1679">
        <v>39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217.49</v>
      </c>
    </row>
    <row r="1680" spans="1:26" x14ac:dyDescent="0.25">
      <c r="A1680">
        <v>2002223</v>
      </c>
      <c r="B1680">
        <v>1</v>
      </c>
      <c r="C1680" t="s">
        <v>77</v>
      </c>
      <c r="D1680" t="s">
        <v>111</v>
      </c>
      <c r="E1680" t="s">
        <v>182</v>
      </c>
      <c r="F1680" t="s">
        <v>3443</v>
      </c>
      <c r="G1680" t="s">
        <v>144</v>
      </c>
      <c r="H1680" t="s">
        <v>46</v>
      </c>
      <c r="I1680" t="s">
        <v>129</v>
      </c>
      <c r="J1680" t="s">
        <v>130</v>
      </c>
      <c r="K1680" t="s">
        <v>131</v>
      </c>
      <c r="L1680" t="s">
        <v>5059</v>
      </c>
      <c r="M1680" t="s">
        <v>5060</v>
      </c>
      <c r="N1680">
        <v>1.2994444439999999</v>
      </c>
      <c r="O1680">
        <v>0</v>
      </c>
      <c r="P1680">
        <v>0</v>
      </c>
      <c r="Q1680">
        <v>0</v>
      </c>
      <c r="R1680">
        <v>0</v>
      </c>
      <c r="S1680">
        <v>0</v>
      </c>
      <c r="T1680">
        <v>17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22.090555999999999</v>
      </c>
    </row>
    <row r="1681" spans="1:26" x14ac:dyDescent="0.25">
      <c r="A1681">
        <v>2002219</v>
      </c>
      <c r="B1681">
        <v>1</v>
      </c>
      <c r="C1681" t="s">
        <v>76</v>
      </c>
      <c r="D1681" t="s">
        <v>90</v>
      </c>
      <c r="E1681" t="s">
        <v>182</v>
      </c>
      <c r="F1681" t="s">
        <v>5061</v>
      </c>
      <c r="G1681" t="s">
        <v>144</v>
      </c>
      <c r="H1681" t="s">
        <v>46</v>
      </c>
      <c r="I1681" t="s">
        <v>129</v>
      </c>
      <c r="J1681" t="s">
        <v>130</v>
      </c>
      <c r="K1681" t="s">
        <v>131</v>
      </c>
      <c r="L1681" t="s">
        <v>5062</v>
      </c>
      <c r="M1681" t="s">
        <v>5063</v>
      </c>
      <c r="N1681">
        <v>3.2355555549999999</v>
      </c>
      <c r="O1681">
        <v>0</v>
      </c>
      <c r="P1681">
        <v>0</v>
      </c>
      <c r="Q1681">
        <v>0</v>
      </c>
      <c r="R1681">
        <v>0</v>
      </c>
      <c r="S1681">
        <v>0</v>
      </c>
      <c r="T1681">
        <v>75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242.66666699999999</v>
      </c>
    </row>
    <row r="1682" spans="1:26" x14ac:dyDescent="0.25">
      <c r="A1682">
        <v>2002225</v>
      </c>
      <c r="B1682">
        <v>1</v>
      </c>
      <c r="C1682" t="s">
        <v>76</v>
      </c>
      <c r="D1682" t="s">
        <v>99</v>
      </c>
      <c r="E1682" t="s">
        <v>134</v>
      </c>
      <c r="F1682" t="s">
        <v>5064</v>
      </c>
      <c r="G1682" t="s">
        <v>136</v>
      </c>
      <c r="H1682" t="s">
        <v>46</v>
      </c>
      <c r="I1682" t="s">
        <v>129</v>
      </c>
      <c r="J1682" t="s">
        <v>130</v>
      </c>
      <c r="K1682" t="s">
        <v>131</v>
      </c>
      <c r="L1682" t="s">
        <v>5065</v>
      </c>
      <c r="M1682" t="s">
        <v>5066</v>
      </c>
      <c r="N1682">
        <v>1.0227777769999999</v>
      </c>
      <c r="O1682">
        <v>0</v>
      </c>
      <c r="P1682">
        <v>1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1.022778</v>
      </c>
      <c r="W1682">
        <v>0</v>
      </c>
      <c r="X1682">
        <v>0</v>
      </c>
      <c r="Y1682">
        <v>0</v>
      </c>
      <c r="Z1682">
        <v>0</v>
      </c>
    </row>
    <row r="1683" spans="1:26" x14ac:dyDescent="0.25">
      <c r="A1683">
        <v>2002232</v>
      </c>
      <c r="B1683">
        <v>1</v>
      </c>
      <c r="C1683" t="s">
        <v>76</v>
      </c>
      <c r="D1683" t="s">
        <v>90</v>
      </c>
      <c r="E1683" t="s">
        <v>134</v>
      </c>
      <c r="F1683" t="s">
        <v>5067</v>
      </c>
      <c r="G1683" t="s">
        <v>136</v>
      </c>
      <c r="H1683" t="s">
        <v>46</v>
      </c>
      <c r="I1683" t="s">
        <v>129</v>
      </c>
      <c r="J1683" t="s">
        <v>130</v>
      </c>
      <c r="K1683" t="s">
        <v>131</v>
      </c>
      <c r="L1683" t="s">
        <v>5068</v>
      </c>
      <c r="M1683" t="s">
        <v>5069</v>
      </c>
      <c r="N1683">
        <v>1.606666666</v>
      </c>
      <c r="O1683">
        <v>0</v>
      </c>
      <c r="P1683">
        <v>0</v>
      </c>
      <c r="Q1683">
        <v>0</v>
      </c>
      <c r="R1683">
        <v>0</v>
      </c>
      <c r="S1683">
        <v>0</v>
      </c>
      <c r="T1683">
        <v>1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1.6066670000000001</v>
      </c>
    </row>
    <row r="1684" spans="1:26" x14ac:dyDescent="0.25">
      <c r="A1684">
        <v>2002233</v>
      </c>
      <c r="B1684">
        <v>1</v>
      </c>
      <c r="C1684" t="s">
        <v>77</v>
      </c>
      <c r="D1684" t="s">
        <v>123</v>
      </c>
      <c r="E1684" t="s">
        <v>182</v>
      </c>
      <c r="F1684" t="s">
        <v>5070</v>
      </c>
      <c r="G1684" t="s">
        <v>405</v>
      </c>
      <c r="H1684" t="s">
        <v>46</v>
      </c>
      <c r="I1684" t="s">
        <v>129</v>
      </c>
      <c r="J1684" t="s">
        <v>130</v>
      </c>
      <c r="K1684" t="s">
        <v>131</v>
      </c>
      <c r="L1684" t="s">
        <v>5071</v>
      </c>
      <c r="M1684" t="s">
        <v>5072</v>
      </c>
      <c r="N1684">
        <v>1.033055555</v>
      </c>
      <c r="O1684">
        <v>0</v>
      </c>
      <c r="P1684">
        <v>15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15.495832999999999</v>
      </c>
      <c r="W1684">
        <v>0</v>
      </c>
      <c r="X1684">
        <v>0</v>
      </c>
      <c r="Y1684">
        <v>0</v>
      </c>
      <c r="Z1684">
        <v>0</v>
      </c>
    </row>
    <row r="1685" spans="1:26" x14ac:dyDescent="0.25">
      <c r="A1685">
        <v>2002238</v>
      </c>
      <c r="B1685">
        <v>1</v>
      </c>
      <c r="C1685" t="s">
        <v>76</v>
      </c>
      <c r="D1685" t="s">
        <v>90</v>
      </c>
      <c r="E1685" t="s">
        <v>134</v>
      </c>
      <c r="F1685" t="s">
        <v>5073</v>
      </c>
      <c r="G1685" t="s">
        <v>136</v>
      </c>
      <c r="H1685" t="s">
        <v>46</v>
      </c>
      <c r="I1685" t="s">
        <v>129</v>
      </c>
      <c r="J1685" t="s">
        <v>130</v>
      </c>
      <c r="K1685" t="s">
        <v>131</v>
      </c>
      <c r="L1685" t="s">
        <v>5074</v>
      </c>
      <c r="M1685" t="s">
        <v>5075</v>
      </c>
      <c r="N1685">
        <v>2.7661111109999998</v>
      </c>
      <c r="O1685">
        <v>0</v>
      </c>
      <c r="P1685">
        <v>0</v>
      </c>
      <c r="Q1685">
        <v>0</v>
      </c>
      <c r="R1685">
        <v>0</v>
      </c>
      <c r="S1685">
        <v>0</v>
      </c>
      <c r="T1685">
        <v>1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2.766111</v>
      </c>
    </row>
    <row r="1686" spans="1:26" x14ac:dyDescent="0.25">
      <c r="A1686">
        <v>2002248</v>
      </c>
      <c r="B1686">
        <v>1</v>
      </c>
      <c r="C1686" t="s">
        <v>76</v>
      </c>
      <c r="D1686" t="s">
        <v>99</v>
      </c>
      <c r="E1686" t="s">
        <v>134</v>
      </c>
      <c r="F1686" t="s">
        <v>5076</v>
      </c>
      <c r="G1686" t="s">
        <v>238</v>
      </c>
      <c r="H1686" t="s">
        <v>46</v>
      </c>
      <c r="I1686" t="s">
        <v>129</v>
      </c>
      <c r="J1686" t="s">
        <v>130</v>
      </c>
      <c r="K1686" t="s">
        <v>131</v>
      </c>
      <c r="L1686" t="s">
        <v>5077</v>
      </c>
      <c r="M1686" t="s">
        <v>5078</v>
      </c>
      <c r="N1686">
        <v>0.52083333300000001</v>
      </c>
      <c r="O1686">
        <v>0</v>
      </c>
      <c r="P1686">
        <v>2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1.0416669999999999</v>
      </c>
      <c r="W1686">
        <v>0</v>
      </c>
      <c r="X1686">
        <v>0</v>
      </c>
      <c r="Y1686">
        <v>0</v>
      </c>
      <c r="Z1686">
        <v>0</v>
      </c>
    </row>
    <row r="1687" spans="1:26" x14ac:dyDescent="0.25">
      <c r="A1687">
        <v>2002245</v>
      </c>
      <c r="B1687">
        <v>1</v>
      </c>
      <c r="C1687" t="s">
        <v>77</v>
      </c>
      <c r="D1687" t="s">
        <v>114</v>
      </c>
      <c r="E1687" t="s">
        <v>186</v>
      </c>
      <c r="F1687" t="s">
        <v>900</v>
      </c>
      <c r="G1687" t="s">
        <v>163</v>
      </c>
      <c r="H1687" t="s">
        <v>47</v>
      </c>
      <c r="I1687" t="s">
        <v>129</v>
      </c>
      <c r="J1687" t="s">
        <v>130</v>
      </c>
      <c r="K1687" t="s">
        <v>131</v>
      </c>
      <c r="L1687" t="s">
        <v>5079</v>
      </c>
      <c r="M1687" t="s">
        <v>5080</v>
      </c>
      <c r="N1687">
        <v>0.51833333299999995</v>
      </c>
      <c r="O1687">
        <v>42</v>
      </c>
      <c r="P1687">
        <v>163</v>
      </c>
      <c r="Q1687">
        <v>0</v>
      </c>
      <c r="R1687">
        <v>0</v>
      </c>
      <c r="S1687">
        <v>0</v>
      </c>
      <c r="T1687">
        <v>0</v>
      </c>
      <c r="U1687">
        <v>21.77</v>
      </c>
      <c r="V1687">
        <v>84.488332999999997</v>
      </c>
      <c r="W1687">
        <v>0</v>
      </c>
      <c r="X1687">
        <v>0</v>
      </c>
      <c r="Y1687">
        <v>0</v>
      </c>
      <c r="Z1687">
        <v>0</v>
      </c>
    </row>
    <row r="1688" spans="1:26" x14ac:dyDescent="0.25">
      <c r="A1688">
        <v>2002252</v>
      </c>
      <c r="B1688">
        <v>1</v>
      </c>
      <c r="C1688" t="s">
        <v>77</v>
      </c>
      <c r="D1688" t="s">
        <v>120</v>
      </c>
      <c r="E1688" t="s">
        <v>134</v>
      </c>
      <c r="F1688" t="s">
        <v>5081</v>
      </c>
      <c r="G1688" t="s">
        <v>136</v>
      </c>
      <c r="H1688" t="s">
        <v>46</v>
      </c>
      <c r="I1688" t="s">
        <v>129</v>
      </c>
      <c r="J1688" t="s">
        <v>130</v>
      </c>
      <c r="K1688" t="s">
        <v>131</v>
      </c>
      <c r="L1688" t="s">
        <v>5082</v>
      </c>
      <c r="M1688" t="s">
        <v>5083</v>
      </c>
      <c r="N1688">
        <v>0.67111111099999998</v>
      </c>
      <c r="O1688">
        <v>0</v>
      </c>
      <c r="P1688">
        <v>0</v>
      </c>
      <c r="Q1688">
        <v>0</v>
      </c>
      <c r="R1688">
        <v>4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2.6844440000000001</v>
      </c>
      <c r="Y1688">
        <v>0</v>
      </c>
      <c r="Z1688">
        <v>0</v>
      </c>
    </row>
    <row r="1689" spans="1:26" x14ac:dyDescent="0.25">
      <c r="A1689">
        <v>2002254</v>
      </c>
      <c r="B1689">
        <v>1</v>
      </c>
      <c r="C1689" t="s">
        <v>77</v>
      </c>
      <c r="D1689" t="s">
        <v>124</v>
      </c>
      <c r="E1689" t="s">
        <v>126</v>
      </c>
      <c r="F1689" t="s">
        <v>5084</v>
      </c>
      <c r="G1689" t="s">
        <v>452</v>
      </c>
      <c r="H1689" t="s">
        <v>46</v>
      </c>
      <c r="I1689" t="s">
        <v>129</v>
      </c>
      <c r="J1689" t="s">
        <v>130</v>
      </c>
      <c r="K1689" t="s">
        <v>131</v>
      </c>
      <c r="L1689" t="s">
        <v>5085</v>
      </c>
      <c r="M1689" t="s">
        <v>5086</v>
      </c>
      <c r="N1689">
        <v>1.6569444440000001</v>
      </c>
      <c r="O1689">
        <v>0</v>
      </c>
      <c r="P1689">
        <v>66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109.358333</v>
      </c>
      <c r="W1689">
        <v>0</v>
      </c>
      <c r="X1689">
        <v>0</v>
      </c>
      <c r="Y1689">
        <v>0</v>
      </c>
      <c r="Z1689">
        <v>0</v>
      </c>
    </row>
    <row r="1690" spans="1:26" x14ac:dyDescent="0.25">
      <c r="A1690">
        <v>2002256</v>
      </c>
      <c r="B1690">
        <v>1</v>
      </c>
      <c r="C1690" t="s">
        <v>76</v>
      </c>
      <c r="D1690" t="s">
        <v>93</v>
      </c>
      <c r="E1690" t="s">
        <v>134</v>
      </c>
      <c r="F1690" t="s">
        <v>5087</v>
      </c>
      <c r="G1690" t="s">
        <v>136</v>
      </c>
      <c r="H1690" t="s">
        <v>46</v>
      </c>
      <c r="I1690" t="s">
        <v>129</v>
      </c>
      <c r="J1690" t="s">
        <v>130</v>
      </c>
      <c r="K1690" t="s">
        <v>131</v>
      </c>
      <c r="L1690" t="s">
        <v>5088</v>
      </c>
      <c r="M1690" t="s">
        <v>5089</v>
      </c>
      <c r="N1690">
        <v>0.64861111100000002</v>
      </c>
      <c r="O1690">
        <v>0</v>
      </c>
      <c r="P1690">
        <v>1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0.64861100000000005</v>
      </c>
      <c r="W1690">
        <v>0</v>
      </c>
      <c r="X1690">
        <v>0</v>
      </c>
      <c r="Y1690">
        <v>0</v>
      </c>
      <c r="Z1690">
        <v>0</v>
      </c>
    </row>
    <row r="1691" spans="1:26" x14ac:dyDescent="0.25">
      <c r="A1691">
        <v>2002257</v>
      </c>
      <c r="B1691">
        <v>1</v>
      </c>
      <c r="C1691" t="s">
        <v>76</v>
      </c>
      <c r="D1691" t="s">
        <v>99</v>
      </c>
      <c r="E1691" t="s">
        <v>182</v>
      </c>
      <c r="F1691" t="s">
        <v>5090</v>
      </c>
      <c r="G1691" t="s">
        <v>144</v>
      </c>
      <c r="H1691" t="s">
        <v>46</v>
      </c>
      <c r="I1691" t="s">
        <v>129</v>
      </c>
      <c r="J1691" t="s">
        <v>130</v>
      </c>
      <c r="K1691" t="s">
        <v>131</v>
      </c>
      <c r="L1691" t="s">
        <v>5091</v>
      </c>
      <c r="M1691" t="s">
        <v>5092</v>
      </c>
      <c r="N1691">
        <v>1.4330555549999999</v>
      </c>
      <c r="O1691">
        <v>0</v>
      </c>
      <c r="P1691">
        <v>208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298.07555500000001</v>
      </c>
      <c r="W1691">
        <v>0</v>
      </c>
      <c r="X1691">
        <v>0</v>
      </c>
      <c r="Y1691">
        <v>0</v>
      </c>
      <c r="Z1691">
        <v>0</v>
      </c>
    </row>
    <row r="1692" spans="1:26" x14ac:dyDescent="0.25">
      <c r="A1692">
        <v>2002262</v>
      </c>
      <c r="B1692">
        <v>1</v>
      </c>
      <c r="C1692" t="s">
        <v>77</v>
      </c>
      <c r="D1692" t="s">
        <v>108</v>
      </c>
      <c r="E1692" t="s">
        <v>161</v>
      </c>
      <c r="F1692" t="s">
        <v>5093</v>
      </c>
      <c r="G1692" t="s">
        <v>341</v>
      </c>
      <c r="H1692" t="s">
        <v>47</v>
      </c>
      <c r="I1692" t="s">
        <v>129</v>
      </c>
      <c r="J1692" t="s">
        <v>130</v>
      </c>
      <c r="K1692" t="s">
        <v>131</v>
      </c>
      <c r="L1692" t="s">
        <v>5094</v>
      </c>
      <c r="M1692" t="s">
        <v>5095</v>
      </c>
      <c r="N1692">
        <v>1.440833333</v>
      </c>
      <c r="O1692">
        <v>0</v>
      </c>
      <c r="P1692">
        <v>0</v>
      </c>
      <c r="Q1692">
        <v>0</v>
      </c>
      <c r="R1692">
        <v>0</v>
      </c>
      <c r="S1692">
        <v>3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4.3224999999999998</v>
      </c>
      <c r="Z1692">
        <v>0</v>
      </c>
    </row>
    <row r="1693" spans="1:26" x14ac:dyDescent="0.25">
      <c r="A1693">
        <v>2002260</v>
      </c>
      <c r="B1693">
        <v>1</v>
      </c>
      <c r="C1693" t="s">
        <v>76</v>
      </c>
      <c r="D1693" t="s">
        <v>82</v>
      </c>
      <c r="E1693" t="s">
        <v>150</v>
      </c>
      <c r="F1693" t="s">
        <v>5096</v>
      </c>
      <c r="G1693" t="s">
        <v>163</v>
      </c>
      <c r="H1693" t="s">
        <v>47</v>
      </c>
      <c r="I1693" t="s">
        <v>129</v>
      </c>
      <c r="J1693" t="s">
        <v>130</v>
      </c>
      <c r="K1693" t="s">
        <v>131</v>
      </c>
      <c r="L1693" t="s">
        <v>5097</v>
      </c>
      <c r="M1693" t="s">
        <v>5098</v>
      </c>
      <c r="N1693">
        <v>0.20499999999999999</v>
      </c>
      <c r="O1693">
        <v>1</v>
      </c>
      <c r="P1693">
        <v>1146</v>
      </c>
      <c r="Q1693">
        <v>0</v>
      </c>
      <c r="R1693">
        <v>0</v>
      </c>
      <c r="S1693">
        <v>0</v>
      </c>
      <c r="T1693">
        <v>0</v>
      </c>
      <c r="U1693">
        <v>0.20499999999999999</v>
      </c>
      <c r="V1693">
        <v>234.93</v>
      </c>
      <c r="W1693">
        <v>0</v>
      </c>
      <c r="X1693">
        <v>0</v>
      </c>
      <c r="Y1693">
        <v>0</v>
      </c>
      <c r="Z1693">
        <v>0</v>
      </c>
    </row>
    <row r="1694" spans="1:26" x14ac:dyDescent="0.25">
      <c r="A1694">
        <v>2002269</v>
      </c>
      <c r="B1694">
        <v>1</v>
      </c>
      <c r="C1694" t="s">
        <v>77</v>
      </c>
      <c r="D1694" t="s">
        <v>124</v>
      </c>
      <c r="E1694" t="s">
        <v>134</v>
      </c>
      <c r="F1694" t="s">
        <v>5099</v>
      </c>
      <c r="G1694" t="s">
        <v>136</v>
      </c>
      <c r="H1694" t="s">
        <v>46</v>
      </c>
      <c r="I1694" t="s">
        <v>129</v>
      </c>
      <c r="J1694" t="s">
        <v>130</v>
      </c>
      <c r="K1694" t="s">
        <v>131</v>
      </c>
      <c r="L1694" t="s">
        <v>5100</v>
      </c>
      <c r="M1694" t="s">
        <v>5101</v>
      </c>
      <c r="N1694">
        <v>1.489166666</v>
      </c>
      <c r="O1694">
        <v>0</v>
      </c>
      <c r="P1694">
        <v>1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1.4891669999999999</v>
      </c>
      <c r="W1694">
        <v>0</v>
      </c>
      <c r="X1694">
        <v>0</v>
      </c>
      <c r="Y1694">
        <v>0</v>
      </c>
      <c r="Z1694">
        <v>0</v>
      </c>
    </row>
    <row r="1695" spans="1:26" x14ac:dyDescent="0.25">
      <c r="A1695">
        <v>2002270</v>
      </c>
      <c r="B1695">
        <v>1</v>
      </c>
      <c r="C1695" t="s">
        <v>76</v>
      </c>
      <c r="D1695" t="s">
        <v>86</v>
      </c>
      <c r="E1695" t="s">
        <v>134</v>
      </c>
      <c r="F1695" t="s">
        <v>5102</v>
      </c>
      <c r="G1695" t="s">
        <v>136</v>
      </c>
      <c r="H1695" t="s">
        <v>46</v>
      </c>
      <c r="I1695" t="s">
        <v>129</v>
      </c>
      <c r="J1695" t="s">
        <v>130</v>
      </c>
      <c r="K1695" t="s">
        <v>131</v>
      </c>
      <c r="L1695" t="s">
        <v>5103</v>
      </c>
      <c r="M1695" t="s">
        <v>5104</v>
      </c>
      <c r="N1695">
        <v>0.74750000000000005</v>
      </c>
      <c r="O1695">
        <v>0</v>
      </c>
      <c r="P1695">
        <v>1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0.74750000000000005</v>
      </c>
      <c r="W1695">
        <v>0</v>
      </c>
      <c r="X1695">
        <v>0</v>
      </c>
      <c r="Y1695">
        <v>0</v>
      </c>
      <c r="Z1695">
        <v>0</v>
      </c>
    </row>
    <row r="1696" spans="1:26" x14ac:dyDescent="0.25">
      <c r="A1696">
        <v>2002271</v>
      </c>
      <c r="B1696">
        <v>1</v>
      </c>
      <c r="C1696" t="s">
        <v>77</v>
      </c>
      <c r="D1696" t="s">
        <v>114</v>
      </c>
      <c r="E1696" t="s">
        <v>134</v>
      </c>
      <c r="F1696" t="s">
        <v>5105</v>
      </c>
      <c r="G1696" t="s">
        <v>136</v>
      </c>
      <c r="H1696" t="s">
        <v>46</v>
      </c>
      <c r="I1696" t="s">
        <v>129</v>
      </c>
      <c r="J1696" t="s">
        <v>130</v>
      </c>
      <c r="K1696" t="s">
        <v>131</v>
      </c>
      <c r="L1696" t="s">
        <v>5106</v>
      </c>
      <c r="M1696" t="s">
        <v>5107</v>
      </c>
      <c r="N1696">
        <v>2.0611111110000002</v>
      </c>
      <c r="O1696">
        <v>0</v>
      </c>
      <c r="P1696">
        <v>0</v>
      </c>
      <c r="Q1696">
        <v>0</v>
      </c>
      <c r="R1696">
        <v>0</v>
      </c>
      <c r="S1696">
        <v>0</v>
      </c>
      <c r="T1696">
        <v>1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2.0611109999999999</v>
      </c>
    </row>
    <row r="1697" spans="1:26" x14ac:dyDescent="0.25">
      <c r="A1697">
        <v>2002272</v>
      </c>
      <c r="B1697">
        <v>1</v>
      </c>
      <c r="C1697" t="s">
        <v>77</v>
      </c>
      <c r="D1697" t="s">
        <v>124</v>
      </c>
      <c r="E1697" t="s">
        <v>126</v>
      </c>
      <c r="F1697" t="s">
        <v>5108</v>
      </c>
      <c r="G1697" t="s">
        <v>158</v>
      </c>
      <c r="H1697" t="s">
        <v>46</v>
      </c>
      <c r="I1697" t="s">
        <v>129</v>
      </c>
      <c r="J1697" t="s">
        <v>130</v>
      </c>
      <c r="K1697" t="s">
        <v>131</v>
      </c>
      <c r="L1697" t="s">
        <v>5109</v>
      </c>
      <c r="M1697" t="s">
        <v>5110</v>
      </c>
      <c r="N1697">
        <v>2.0330555549999998</v>
      </c>
      <c r="O1697">
        <v>0</v>
      </c>
      <c r="P1697">
        <v>74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150.446111</v>
      </c>
      <c r="W1697">
        <v>0</v>
      </c>
      <c r="X1697">
        <v>0</v>
      </c>
      <c r="Y1697">
        <v>0</v>
      </c>
      <c r="Z1697">
        <v>0</v>
      </c>
    </row>
    <row r="1698" spans="1:26" x14ac:dyDescent="0.25">
      <c r="A1698">
        <v>2002277</v>
      </c>
      <c r="B1698">
        <v>1</v>
      </c>
      <c r="C1698" t="s">
        <v>77</v>
      </c>
      <c r="D1698" t="s">
        <v>109</v>
      </c>
      <c r="E1698" t="s">
        <v>186</v>
      </c>
      <c r="F1698" t="s">
        <v>1362</v>
      </c>
      <c r="G1698" t="s">
        <v>163</v>
      </c>
      <c r="H1698" t="s">
        <v>47</v>
      </c>
      <c r="I1698" t="s">
        <v>257</v>
      </c>
      <c r="J1698" t="s">
        <v>130</v>
      </c>
      <c r="K1698" t="s">
        <v>131</v>
      </c>
      <c r="L1698" t="s">
        <v>5111</v>
      </c>
      <c r="M1698" t="s">
        <v>5112</v>
      </c>
      <c r="N1698">
        <v>2.1388888000000002E-2</v>
      </c>
      <c r="O1698">
        <v>93</v>
      </c>
      <c r="P1698">
        <v>349</v>
      </c>
      <c r="Q1698">
        <v>0</v>
      </c>
      <c r="R1698">
        <v>0</v>
      </c>
      <c r="S1698">
        <v>0</v>
      </c>
      <c r="T1698">
        <v>39</v>
      </c>
      <c r="U1698">
        <v>1.9891669999999999</v>
      </c>
      <c r="V1698">
        <v>7.4647220000000001</v>
      </c>
      <c r="W1698">
        <v>0</v>
      </c>
      <c r="X1698">
        <v>0</v>
      </c>
      <c r="Y1698">
        <v>0</v>
      </c>
      <c r="Z1698">
        <v>0.83416699999999999</v>
      </c>
    </row>
    <row r="1699" spans="1:26" x14ac:dyDescent="0.25">
      <c r="A1699">
        <v>2002278</v>
      </c>
      <c r="B1699">
        <v>1</v>
      </c>
      <c r="C1699" t="s">
        <v>76</v>
      </c>
      <c r="D1699" t="s">
        <v>102</v>
      </c>
      <c r="E1699" t="s">
        <v>186</v>
      </c>
      <c r="F1699" t="s">
        <v>5113</v>
      </c>
      <c r="G1699" t="s">
        <v>163</v>
      </c>
      <c r="H1699" t="s">
        <v>47</v>
      </c>
      <c r="I1699" t="s">
        <v>257</v>
      </c>
      <c r="J1699" t="s">
        <v>130</v>
      </c>
      <c r="K1699" t="s">
        <v>131</v>
      </c>
      <c r="L1699" t="s">
        <v>5114</v>
      </c>
      <c r="M1699" t="s">
        <v>5115</v>
      </c>
      <c r="N1699">
        <v>8.3333330000000001E-3</v>
      </c>
      <c r="O1699">
        <v>0</v>
      </c>
      <c r="P1699">
        <v>0</v>
      </c>
      <c r="Q1699">
        <v>0</v>
      </c>
      <c r="R1699">
        <v>0</v>
      </c>
      <c r="S1699">
        <v>30</v>
      </c>
      <c r="T1699">
        <v>1533</v>
      </c>
      <c r="U1699">
        <v>0</v>
      </c>
      <c r="V1699">
        <v>0</v>
      </c>
      <c r="W1699">
        <v>0</v>
      </c>
      <c r="X1699">
        <v>0</v>
      </c>
      <c r="Y1699">
        <v>0.25</v>
      </c>
      <c r="Z1699">
        <v>12.774998999999999</v>
      </c>
    </row>
    <row r="1700" spans="1:26" x14ac:dyDescent="0.25">
      <c r="A1700">
        <v>2002280</v>
      </c>
      <c r="B1700">
        <v>1</v>
      </c>
      <c r="C1700" t="s">
        <v>77</v>
      </c>
      <c r="D1700" t="s">
        <v>115</v>
      </c>
      <c r="E1700" t="s">
        <v>171</v>
      </c>
      <c r="F1700" t="s">
        <v>5116</v>
      </c>
      <c r="G1700" t="s">
        <v>163</v>
      </c>
      <c r="H1700" t="s">
        <v>47</v>
      </c>
      <c r="I1700" t="s">
        <v>129</v>
      </c>
      <c r="J1700" t="s">
        <v>130</v>
      </c>
      <c r="K1700" t="s">
        <v>131</v>
      </c>
      <c r="L1700" t="s">
        <v>5117</v>
      </c>
      <c r="M1700" t="s">
        <v>5118</v>
      </c>
      <c r="N1700">
        <v>0.76361111100000001</v>
      </c>
      <c r="O1700">
        <v>0</v>
      </c>
      <c r="P1700">
        <v>0</v>
      </c>
      <c r="Q1700">
        <v>20</v>
      </c>
      <c r="R1700">
        <v>106</v>
      </c>
      <c r="S1700">
        <v>27</v>
      </c>
      <c r="T1700">
        <v>490</v>
      </c>
      <c r="U1700">
        <v>0</v>
      </c>
      <c r="V1700">
        <v>0</v>
      </c>
      <c r="W1700">
        <v>15.272221999999999</v>
      </c>
      <c r="X1700">
        <v>80.942778000000004</v>
      </c>
      <c r="Y1700">
        <v>20.6175</v>
      </c>
      <c r="Z1700">
        <v>374.169444</v>
      </c>
    </row>
    <row r="1701" spans="1:26" x14ac:dyDescent="0.25">
      <c r="A1701">
        <v>2002284</v>
      </c>
      <c r="B1701">
        <v>1</v>
      </c>
      <c r="C1701" t="s">
        <v>76</v>
      </c>
      <c r="D1701" t="s">
        <v>96</v>
      </c>
      <c r="E1701" t="s">
        <v>186</v>
      </c>
      <c r="F1701" t="s">
        <v>5119</v>
      </c>
      <c r="G1701" t="s">
        <v>163</v>
      </c>
      <c r="H1701" t="s">
        <v>47</v>
      </c>
      <c r="I1701" t="s">
        <v>129</v>
      </c>
      <c r="J1701" t="s">
        <v>130</v>
      </c>
      <c r="K1701" t="s">
        <v>131</v>
      </c>
      <c r="L1701" t="s">
        <v>5120</v>
      </c>
      <c r="M1701" t="s">
        <v>5121</v>
      </c>
      <c r="N1701">
        <v>0.643055555</v>
      </c>
      <c r="O1701">
        <v>5</v>
      </c>
      <c r="P1701">
        <v>244</v>
      </c>
      <c r="Q1701">
        <v>0</v>
      </c>
      <c r="R1701">
        <v>0</v>
      </c>
      <c r="S1701">
        <v>0</v>
      </c>
      <c r="T1701">
        <v>0</v>
      </c>
      <c r="U1701">
        <v>3.2152780000000001</v>
      </c>
      <c r="V1701">
        <v>156.90555499999999</v>
      </c>
      <c r="W1701">
        <v>0</v>
      </c>
      <c r="X1701">
        <v>0</v>
      </c>
      <c r="Y1701">
        <v>0</v>
      </c>
      <c r="Z1701">
        <v>0</v>
      </c>
    </row>
    <row r="1702" spans="1:26" x14ac:dyDescent="0.25">
      <c r="A1702">
        <v>2002283</v>
      </c>
      <c r="B1702">
        <v>1</v>
      </c>
      <c r="C1702" t="s">
        <v>77</v>
      </c>
      <c r="D1702" t="s">
        <v>117</v>
      </c>
      <c r="E1702" t="s">
        <v>161</v>
      </c>
      <c r="F1702" t="s">
        <v>5122</v>
      </c>
      <c r="G1702" t="s">
        <v>163</v>
      </c>
      <c r="H1702" t="s">
        <v>47</v>
      </c>
      <c r="I1702" t="s">
        <v>257</v>
      </c>
      <c r="J1702" t="s">
        <v>130</v>
      </c>
      <c r="K1702" t="s">
        <v>131</v>
      </c>
      <c r="L1702" t="s">
        <v>5123</v>
      </c>
      <c r="M1702" t="s">
        <v>5124</v>
      </c>
      <c r="N1702">
        <v>1.0277777E-2</v>
      </c>
      <c r="O1702">
        <v>0</v>
      </c>
      <c r="P1702">
        <v>0</v>
      </c>
      <c r="Q1702">
        <v>1</v>
      </c>
      <c r="R1702">
        <v>237</v>
      </c>
      <c r="S1702">
        <v>1</v>
      </c>
      <c r="T1702">
        <v>277</v>
      </c>
      <c r="U1702">
        <v>0</v>
      </c>
      <c r="V1702">
        <v>0</v>
      </c>
      <c r="W1702">
        <v>1.0278000000000001E-2</v>
      </c>
      <c r="X1702">
        <v>2.4358330000000001</v>
      </c>
      <c r="Y1702">
        <v>1.0278000000000001E-2</v>
      </c>
      <c r="Z1702">
        <v>2.8469440000000001</v>
      </c>
    </row>
    <row r="1703" spans="1:26" x14ac:dyDescent="0.25">
      <c r="A1703">
        <v>2002288</v>
      </c>
      <c r="B1703">
        <v>1</v>
      </c>
      <c r="C1703" t="s">
        <v>77</v>
      </c>
      <c r="D1703" t="s">
        <v>119</v>
      </c>
      <c r="E1703" t="s">
        <v>161</v>
      </c>
      <c r="F1703" t="s">
        <v>5125</v>
      </c>
      <c r="G1703" t="s">
        <v>163</v>
      </c>
      <c r="H1703" t="s">
        <v>47</v>
      </c>
      <c r="I1703" t="s">
        <v>129</v>
      </c>
      <c r="J1703" t="s">
        <v>130</v>
      </c>
      <c r="K1703" t="s">
        <v>131</v>
      </c>
      <c r="L1703" t="s">
        <v>5126</v>
      </c>
      <c r="M1703" t="s">
        <v>5127</v>
      </c>
      <c r="N1703">
        <v>0.98444444399999997</v>
      </c>
      <c r="O1703">
        <v>39</v>
      </c>
      <c r="P1703">
        <v>53</v>
      </c>
      <c r="Q1703">
        <v>15</v>
      </c>
      <c r="R1703">
        <v>0</v>
      </c>
      <c r="S1703">
        <v>28</v>
      </c>
      <c r="T1703">
        <v>0</v>
      </c>
      <c r="U1703">
        <v>38.393332999999998</v>
      </c>
      <c r="V1703">
        <v>52.175556</v>
      </c>
      <c r="W1703">
        <v>14.766667</v>
      </c>
      <c r="X1703">
        <v>0</v>
      </c>
      <c r="Y1703">
        <v>27.564444000000002</v>
      </c>
      <c r="Z1703">
        <v>0</v>
      </c>
    </row>
    <row r="1704" spans="1:26" x14ac:dyDescent="0.25">
      <c r="A1704">
        <v>2002287</v>
      </c>
      <c r="B1704">
        <v>1</v>
      </c>
      <c r="C1704" t="s">
        <v>77</v>
      </c>
      <c r="D1704" t="s">
        <v>124</v>
      </c>
      <c r="E1704" t="s">
        <v>166</v>
      </c>
      <c r="F1704" t="s">
        <v>5128</v>
      </c>
      <c r="G1704" t="s">
        <v>657</v>
      </c>
      <c r="H1704" t="s">
        <v>46</v>
      </c>
      <c r="I1704" t="s">
        <v>129</v>
      </c>
      <c r="J1704" t="s">
        <v>130</v>
      </c>
      <c r="K1704" t="s">
        <v>131</v>
      </c>
      <c r="L1704" t="s">
        <v>5129</v>
      </c>
      <c r="M1704" t="s">
        <v>5130</v>
      </c>
      <c r="N1704">
        <v>0.77805555500000001</v>
      </c>
      <c r="O1704">
        <v>3</v>
      </c>
      <c r="P1704">
        <v>0</v>
      </c>
      <c r="Q1704">
        <v>0</v>
      </c>
      <c r="R1704">
        <v>0</v>
      </c>
      <c r="S1704">
        <v>0</v>
      </c>
      <c r="T1704">
        <v>0</v>
      </c>
      <c r="U1704">
        <v>2.3341669999999999</v>
      </c>
      <c r="V1704">
        <v>0</v>
      </c>
      <c r="W1704">
        <v>0</v>
      </c>
      <c r="X1704">
        <v>0</v>
      </c>
      <c r="Y1704">
        <v>0</v>
      </c>
      <c r="Z1704">
        <v>0</v>
      </c>
    </row>
    <row r="1705" spans="1:26" x14ac:dyDescent="0.25">
      <c r="A1705">
        <v>2002285</v>
      </c>
      <c r="B1705">
        <v>1</v>
      </c>
      <c r="C1705" t="s">
        <v>77</v>
      </c>
      <c r="D1705" t="s">
        <v>123</v>
      </c>
      <c r="E1705" t="s">
        <v>186</v>
      </c>
      <c r="F1705" t="s">
        <v>2969</v>
      </c>
      <c r="G1705" t="s">
        <v>163</v>
      </c>
      <c r="H1705" t="s">
        <v>47</v>
      </c>
      <c r="I1705" t="s">
        <v>257</v>
      </c>
      <c r="J1705" t="s">
        <v>130</v>
      </c>
      <c r="K1705" t="s">
        <v>131</v>
      </c>
      <c r="L1705" t="s">
        <v>5131</v>
      </c>
      <c r="M1705" t="s">
        <v>5132</v>
      </c>
      <c r="N1705">
        <v>1.1111111E-2</v>
      </c>
      <c r="O1705">
        <v>35</v>
      </c>
      <c r="P1705">
        <v>1422</v>
      </c>
      <c r="Q1705">
        <v>0</v>
      </c>
      <c r="R1705">
        <v>0</v>
      </c>
      <c r="S1705">
        <v>0</v>
      </c>
      <c r="T1705">
        <v>0</v>
      </c>
      <c r="U1705">
        <v>0.38888899999999998</v>
      </c>
      <c r="V1705">
        <v>15.8</v>
      </c>
      <c r="W1705">
        <v>0</v>
      </c>
      <c r="X1705">
        <v>0</v>
      </c>
      <c r="Y1705">
        <v>0</v>
      </c>
      <c r="Z1705">
        <v>0</v>
      </c>
    </row>
    <row r="1706" spans="1:26" x14ac:dyDescent="0.25">
      <c r="A1706">
        <v>2002286</v>
      </c>
      <c r="B1706">
        <v>1</v>
      </c>
      <c r="C1706" t="s">
        <v>77</v>
      </c>
      <c r="D1706" t="s">
        <v>124</v>
      </c>
      <c r="E1706" t="s">
        <v>186</v>
      </c>
      <c r="F1706" t="s">
        <v>5133</v>
      </c>
      <c r="G1706" t="s">
        <v>163</v>
      </c>
      <c r="H1706" t="s">
        <v>47</v>
      </c>
      <c r="I1706" t="s">
        <v>129</v>
      </c>
      <c r="J1706" t="s">
        <v>130</v>
      </c>
      <c r="K1706" t="s">
        <v>131</v>
      </c>
      <c r="L1706" t="s">
        <v>5134</v>
      </c>
      <c r="M1706" t="s">
        <v>5135</v>
      </c>
      <c r="N1706">
        <v>0.23583333300000001</v>
      </c>
      <c r="O1706">
        <v>6</v>
      </c>
      <c r="P1706">
        <v>594</v>
      </c>
      <c r="Q1706">
        <v>0</v>
      </c>
      <c r="R1706">
        <v>0</v>
      </c>
      <c r="S1706">
        <v>0</v>
      </c>
      <c r="T1706">
        <v>0</v>
      </c>
      <c r="U1706">
        <v>1.415</v>
      </c>
      <c r="V1706">
        <v>140.08500000000001</v>
      </c>
      <c r="W1706">
        <v>0</v>
      </c>
      <c r="X1706">
        <v>0</v>
      </c>
      <c r="Y1706">
        <v>0</v>
      </c>
      <c r="Z1706">
        <v>0</v>
      </c>
    </row>
    <row r="1707" spans="1:26" x14ac:dyDescent="0.25">
      <c r="A1707">
        <v>2002290</v>
      </c>
      <c r="B1707">
        <v>1</v>
      </c>
      <c r="C1707" t="s">
        <v>77</v>
      </c>
      <c r="D1707" t="s">
        <v>115</v>
      </c>
      <c r="E1707" t="s">
        <v>186</v>
      </c>
      <c r="F1707" t="s">
        <v>2355</v>
      </c>
      <c r="G1707" t="s">
        <v>163</v>
      </c>
      <c r="H1707" t="s">
        <v>47</v>
      </c>
      <c r="I1707" t="s">
        <v>257</v>
      </c>
      <c r="J1707" t="s">
        <v>130</v>
      </c>
      <c r="K1707" t="s">
        <v>131</v>
      </c>
      <c r="L1707" t="s">
        <v>5136</v>
      </c>
      <c r="M1707" t="s">
        <v>5137</v>
      </c>
      <c r="N1707">
        <v>7.4999999999999997E-3</v>
      </c>
      <c r="O1707">
        <v>0</v>
      </c>
      <c r="P1707">
        <v>0</v>
      </c>
      <c r="Q1707">
        <v>26</v>
      </c>
      <c r="R1707">
        <v>628</v>
      </c>
      <c r="S1707">
        <v>68</v>
      </c>
      <c r="T1707">
        <v>1256</v>
      </c>
      <c r="U1707">
        <v>0</v>
      </c>
      <c r="V1707">
        <v>0</v>
      </c>
      <c r="W1707">
        <v>0.19500000000000001</v>
      </c>
      <c r="X1707">
        <v>4.71</v>
      </c>
      <c r="Y1707">
        <v>0.51</v>
      </c>
      <c r="Z1707">
        <v>9.42</v>
      </c>
    </row>
    <row r="1708" spans="1:26" x14ac:dyDescent="0.25">
      <c r="A1708">
        <v>2002291</v>
      </c>
      <c r="B1708">
        <v>1</v>
      </c>
      <c r="C1708" t="s">
        <v>76</v>
      </c>
      <c r="D1708" t="s">
        <v>89</v>
      </c>
      <c r="E1708" t="s">
        <v>186</v>
      </c>
      <c r="F1708" t="s">
        <v>5138</v>
      </c>
      <c r="G1708" t="s">
        <v>163</v>
      </c>
      <c r="H1708" t="s">
        <v>47</v>
      </c>
      <c r="I1708" t="s">
        <v>129</v>
      </c>
      <c r="J1708" t="s">
        <v>130</v>
      </c>
      <c r="K1708" t="s">
        <v>131</v>
      </c>
      <c r="L1708" t="s">
        <v>5139</v>
      </c>
      <c r="M1708" t="s">
        <v>5140</v>
      </c>
      <c r="N1708">
        <v>0.51027777699999999</v>
      </c>
      <c r="O1708">
        <v>26</v>
      </c>
      <c r="P1708">
        <v>489</v>
      </c>
      <c r="Q1708">
        <v>0</v>
      </c>
      <c r="R1708">
        <v>0</v>
      </c>
      <c r="S1708">
        <v>0</v>
      </c>
      <c r="T1708">
        <v>0</v>
      </c>
      <c r="U1708">
        <v>13.267222</v>
      </c>
      <c r="V1708">
        <v>249.52583300000001</v>
      </c>
      <c r="W1708">
        <v>0</v>
      </c>
      <c r="X1708">
        <v>0</v>
      </c>
      <c r="Y1708">
        <v>0</v>
      </c>
      <c r="Z1708">
        <v>0</v>
      </c>
    </row>
    <row r="1709" spans="1:26" x14ac:dyDescent="0.25">
      <c r="A1709">
        <v>2002294</v>
      </c>
      <c r="B1709">
        <v>1</v>
      </c>
      <c r="C1709" t="s">
        <v>76</v>
      </c>
      <c r="D1709" t="s">
        <v>95</v>
      </c>
      <c r="E1709" t="s">
        <v>134</v>
      </c>
      <c r="F1709" t="s">
        <v>5141</v>
      </c>
      <c r="G1709" t="s">
        <v>136</v>
      </c>
      <c r="H1709" t="s">
        <v>46</v>
      </c>
      <c r="I1709" t="s">
        <v>129</v>
      </c>
      <c r="J1709" t="s">
        <v>130</v>
      </c>
      <c r="K1709" t="s">
        <v>131</v>
      </c>
      <c r="L1709" t="s">
        <v>5142</v>
      </c>
      <c r="M1709" t="s">
        <v>5143</v>
      </c>
      <c r="N1709">
        <v>8.99</v>
      </c>
      <c r="O1709">
        <v>0</v>
      </c>
      <c r="P1709">
        <v>1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8.99</v>
      </c>
      <c r="W1709">
        <v>0</v>
      </c>
      <c r="X1709">
        <v>0</v>
      </c>
      <c r="Y1709">
        <v>0</v>
      </c>
      <c r="Z1709">
        <v>0</v>
      </c>
    </row>
    <row r="1710" spans="1:26" x14ac:dyDescent="0.25">
      <c r="A1710">
        <v>2002292</v>
      </c>
      <c r="B1710">
        <v>1</v>
      </c>
      <c r="C1710" t="s">
        <v>77</v>
      </c>
      <c r="D1710" t="s">
        <v>117</v>
      </c>
      <c r="E1710" t="s">
        <v>171</v>
      </c>
      <c r="F1710" t="s">
        <v>5144</v>
      </c>
      <c r="G1710" t="s">
        <v>163</v>
      </c>
      <c r="H1710" t="s">
        <v>47</v>
      </c>
      <c r="I1710" t="s">
        <v>257</v>
      </c>
      <c r="J1710" t="s">
        <v>130</v>
      </c>
      <c r="K1710" t="s">
        <v>131</v>
      </c>
      <c r="L1710" t="s">
        <v>5145</v>
      </c>
      <c r="M1710" t="s">
        <v>5146</v>
      </c>
      <c r="N1710">
        <v>1.1944444E-2</v>
      </c>
      <c r="O1710">
        <v>0</v>
      </c>
      <c r="P1710">
        <v>0</v>
      </c>
      <c r="Q1710">
        <v>15</v>
      </c>
      <c r="R1710">
        <v>5166</v>
      </c>
      <c r="S1710">
        <v>25</v>
      </c>
      <c r="T1710">
        <v>4248</v>
      </c>
      <c r="U1710">
        <v>0</v>
      </c>
      <c r="V1710">
        <v>0</v>
      </c>
      <c r="W1710">
        <v>0.17916699999999999</v>
      </c>
      <c r="X1710">
        <v>61.704998000000003</v>
      </c>
      <c r="Y1710">
        <v>0.29861100000000002</v>
      </c>
      <c r="Z1710">
        <v>50.739998</v>
      </c>
    </row>
    <row r="1711" spans="1:26" x14ac:dyDescent="0.25">
      <c r="A1711">
        <v>2002297</v>
      </c>
      <c r="B1711">
        <v>1</v>
      </c>
      <c r="C1711" t="s">
        <v>77</v>
      </c>
      <c r="D1711" t="s">
        <v>112</v>
      </c>
      <c r="E1711" t="s">
        <v>161</v>
      </c>
      <c r="F1711" t="s">
        <v>5147</v>
      </c>
      <c r="G1711" t="s">
        <v>341</v>
      </c>
      <c r="H1711" t="s">
        <v>47</v>
      </c>
      <c r="I1711" t="s">
        <v>129</v>
      </c>
      <c r="J1711" t="s">
        <v>130</v>
      </c>
      <c r="K1711" t="s">
        <v>131</v>
      </c>
      <c r="L1711" t="s">
        <v>5148</v>
      </c>
      <c r="M1711" t="s">
        <v>5149</v>
      </c>
      <c r="N1711">
        <v>4.6888888880000001</v>
      </c>
      <c r="O1711">
        <v>0</v>
      </c>
      <c r="P1711">
        <v>0</v>
      </c>
      <c r="Q1711">
        <v>0</v>
      </c>
      <c r="R1711">
        <v>0</v>
      </c>
      <c r="S1711">
        <v>0</v>
      </c>
      <c r="T1711">
        <v>6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28.133333</v>
      </c>
    </row>
    <row r="1712" spans="1:26" x14ac:dyDescent="0.25">
      <c r="A1712">
        <v>2002303</v>
      </c>
      <c r="B1712">
        <v>1</v>
      </c>
      <c r="C1712" t="s">
        <v>76</v>
      </c>
      <c r="D1712" t="s">
        <v>89</v>
      </c>
      <c r="E1712" t="s">
        <v>186</v>
      </c>
      <c r="F1712" t="s">
        <v>5150</v>
      </c>
      <c r="G1712" t="s">
        <v>163</v>
      </c>
      <c r="H1712" t="s">
        <v>47</v>
      </c>
      <c r="I1712" t="s">
        <v>129</v>
      </c>
      <c r="J1712" t="s">
        <v>130</v>
      </c>
      <c r="K1712" t="s">
        <v>131</v>
      </c>
      <c r="L1712" t="s">
        <v>5151</v>
      </c>
      <c r="M1712" t="s">
        <v>5152</v>
      </c>
      <c r="N1712">
        <v>0.60833333300000003</v>
      </c>
      <c r="O1712">
        <v>26</v>
      </c>
      <c r="P1712">
        <v>489</v>
      </c>
      <c r="Q1712">
        <v>0</v>
      </c>
      <c r="R1712">
        <v>0</v>
      </c>
      <c r="S1712">
        <v>0</v>
      </c>
      <c r="T1712">
        <v>0</v>
      </c>
      <c r="U1712">
        <v>15.816667000000001</v>
      </c>
      <c r="V1712">
        <v>297.47500000000002</v>
      </c>
      <c r="W1712">
        <v>0</v>
      </c>
      <c r="X1712">
        <v>0</v>
      </c>
      <c r="Y1712">
        <v>0</v>
      </c>
      <c r="Z1712">
        <v>0</v>
      </c>
    </row>
    <row r="1713" spans="1:26" x14ac:dyDescent="0.25">
      <c r="A1713">
        <v>2002301</v>
      </c>
      <c r="B1713">
        <v>1</v>
      </c>
      <c r="C1713" t="s">
        <v>76</v>
      </c>
      <c r="D1713" t="s">
        <v>102</v>
      </c>
      <c r="E1713" t="s">
        <v>166</v>
      </c>
      <c r="F1713" t="s">
        <v>5153</v>
      </c>
      <c r="G1713" t="s">
        <v>158</v>
      </c>
      <c r="H1713" t="s">
        <v>46</v>
      </c>
      <c r="I1713" t="s">
        <v>129</v>
      </c>
      <c r="J1713" t="s">
        <v>130</v>
      </c>
      <c r="K1713" t="s">
        <v>131</v>
      </c>
      <c r="L1713" t="s">
        <v>5154</v>
      </c>
      <c r="M1713" t="s">
        <v>5155</v>
      </c>
      <c r="N1713">
        <v>3.2752777769999999</v>
      </c>
      <c r="O1713">
        <v>0</v>
      </c>
      <c r="P1713">
        <v>604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1978.267777</v>
      </c>
      <c r="W1713">
        <v>0</v>
      </c>
      <c r="X1713">
        <v>0</v>
      </c>
      <c r="Y1713">
        <v>0</v>
      </c>
      <c r="Z1713">
        <v>0</v>
      </c>
    </row>
    <row r="1714" spans="1:26" x14ac:dyDescent="0.25">
      <c r="A1714">
        <v>2002302</v>
      </c>
      <c r="B1714">
        <v>1</v>
      </c>
      <c r="C1714" t="s">
        <v>76</v>
      </c>
      <c r="D1714" t="s">
        <v>92</v>
      </c>
      <c r="E1714" t="s">
        <v>134</v>
      </c>
      <c r="F1714" t="s">
        <v>5156</v>
      </c>
      <c r="G1714" t="s">
        <v>136</v>
      </c>
      <c r="H1714" t="s">
        <v>46</v>
      </c>
      <c r="I1714" t="s">
        <v>129</v>
      </c>
      <c r="J1714" t="s">
        <v>130</v>
      </c>
      <c r="K1714" t="s">
        <v>131</v>
      </c>
      <c r="L1714" t="s">
        <v>5157</v>
      </c>
      <c r="M1714" t="s">
        <v>5158</v>
      </c>
      <c r="N1714">
        <v>1.2705555550000001</v>
      </c>
      <c r="O1714">
        <v>0</v>
      </c>
      <c r="P1714">
        <v>0</v>
      </c>
      <c r="Q1714">
        <v>0</v>
      </c>
      <c r="R1714">
        <v>1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1.270556</v>
      </c>
      <c r="Y1714">
        <v>0</v>
      </c>
      <c r="Z1714">
        <v>0</v>
      </c>
    </row>
    <row r="1715" spans="1:26" x14ac:dyDescent="0.25">
      <c r="A1715">
        <v>2002300</v>
      </c>
      <c r="B1715">
        <v>1</v>
      </c>
      <c r="C1715" t="s">
        <v>77</v>
      </c>
      <c r="D1715" t="s">
        <v>114</v>
      </c>
      <c r="E1715" t="s">
        <v>134</v>
      </c>
      <c r="F1715" t="s">
        <v>4543</v>
      </c>
      <c r="G1715" t="s">
        <v>238</v>
      </c>
      <c r="H1715" t="s">
        <v>46</v>
      </c>
      <c r="I1715" t="s">
        <v>129</v>
      </c>
      <c r="J1715" t="s">
        <v>130</v>
      </c>
      <c r="K1715" t="s">
        <v>131</v>
      </c>
      <c r="L1715" t="s">
        <v>5159</v>
      </c>
      <c r="M1715" t="s">
        <v>5160</v>
      </c>
      <c r="N1715">
        <v>1.0672222220000001</v>
      </c>
      <c r="O1715">
        <v>0</v>
      </c>
      <c r="P1715">
        <v>12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12.806666999999999</v>
      </c>
      <c r="W1715">
        <v>0</v>
      </c>
      <c r="X1715">
        <v>0</v>
      </c>
      <c r="Y1715">
        <v>0</v>
      </c>
      <c r="Z1715">
        <v>0</v>
      </c>
    </row>
    <row r="1716" spans="1:26" x14ac:dyDescent="0.25">
      <c r="A1716">
        <v>2002316</v>
      </c>
      <c r="B1716">
        <v>1</v>
      </c>
      <c r="C1716" t="s">
        <v>77</v>
      </c>
      <c r="D1716" t="s">
        <v>118</v>
      </c>
      <c r="E1716" t="s">
        <v>171</v>
      </c>
      <c r="F1716" t="s">
        <v>5161</v>
      </c>
      <c r="G1716" t="s">
        <v>163</v>
      </c>
      <c r="H1716" t="s">
        <v>47</v>
      </c>
      <c r="I1716" t="s">
        <v>129</v>
      </c>
      <c r="J1716" t="s">
        <v>130</v>
      </c>
      <c r="K1716" t="s">
        <v>131</v>
      </c>
      <c r="L1716" t="s">
        <v>5162</v>
      </c>
      <c r="M1716" t="s">
        <v>5163</v>
      </c>
      <c r="N1716">
        <v>0.63777777700000005</v>
      </c>
      <c r="O1716">
        <v>22</v>
      </c>
      <c r="P1716">
        <v>0</v>
      </c>
      <c r="Q1716">
        <v>0</v>
      </c>
      <c r="R1716">
        <v>0</v>
      </c>
      <c r="S1716">
        <v>0</v>
      </c>
      <c r="T1716">
        <v>105</v>
      </c>
      <c r="U1716">
        <v>14.031110999999999</v>
      </c>
      <c r="V1716">
        <v>0</v>
      </c>
      <c r="W1716">
        <v>0</v>
      </c>
      <c r="X1716">
        <v>0</v>
      </c>
      <c r="Y1716">
        <v>0</v>
      </c>
      <c r="Z1716">
        <v>66.966667000000001</v>
      </c>
    </row>
    <row r="1717" spans="1:26" x14ac:dyDescent="0.25">
      <c r="A1717">
        <v>2002310</v>
      </c>
      <c r="B1717">
        <v>1</v>
      </c>
      <c r="C1717" t="s">
        <v>76</v>
      </c>
      <c r="D1717" t="s">
        <v>96</v>
      </c>
      <c r="E1717" t="s">
        <v>182</v>
      </c>
      <c r="F1717" t="s">
        <v>5164</v>
      </c>
      <c r="G1717" t="s">
        <v>144</v>
      </c>
      <c r="H1717" t="s">
        <v>46</v>
      </c>
      <c r="I1717" t="s">
        <v>129</v>
      </c>
      <c r="J1717" t="s">
        <v>130</v>
      </c>
      <c r="K1717" t="s">
        <v>131</v>
      </c>
      <c r="L1717" t="s">
        <v>5165</v>
      </c>
      <c r="M1717" t="s">
        <v>5166</v>
      </c>
      <c r="N1717">
        <v>3.9566666659999998</v>
      </c>
      <c r="O1717">
        <v>0</v>
      </c>
      <c r="P1717">
        <v>7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27.696667000000001</v>
      </c>
      <c r="W1717">
        <v>0</v>
      </c>
      <c r="X1717">
        <v>0</v>
      </c>
      <c r="Y1717">
        <v>0</v>
      </c>
      <c r="Z1717">
        <v>0</v>
      </c>
    </row>
    <row r="1718" spans="1:26" x14ac:dyDescent="0.25">
      <c r="A1718">
        <v>2002306</v>
      </c>
      <c r="B1718">
        <v>1</v>
      </c>
      <c r="C1718" t="s">
        <v>77</v>
      </c>
      <c r="D1718" t="s">
        <v>113</v>
      </c>
      <c r="E1718" t="s">
        <v>186</v>
      </c>
      <c r="F1718" t="s">
        <v>5167</v>
      </c>
      <c r="G1718" t="s">
        <v>163</v>
      </c>
      <c r="H1718" t="s">
        <v>47</v>
      </c>
      <c r="I1718" t="s">
        <v>257</v>
      </c>
      <c r="J1718" t="s">
        <v>130</v>
      </c>
      <c r="K1718" t="s">
        <v>131</v>
      </c>
      <c r="L1718" t="s">
        <v>5168</v>
      </c>
      <c r="M1718" t="s">
        <v>5169</v>
      </c>
      <c r="N1718">
        <v>8.3333330000000001E-3</v>
      </c>
      <c r="O1718">
        <v>0</v>
      </c>
      <c r="P1718">
        <v>0</v>
      </c>
      <c r="Q1718">
        <v>1</v>
      </c>
      <c r="R1718">
        <v>0</v>
      </c>
      <c r="S1718">
        <v>8</v>
      </c>
      <c r="T1718">
        <v>418</v>
      </c>
      <c r="U1718">
        <v>0</v>
      </c>
      <c r="V1718">
        <v>0</v>
      </c>
      <c r="W1718">
        <v>8.3330000000000001E-3</v>
      </c>
      <c r="X1718">
        <v>0</v>
      </c>
      <c r="Y1718">
        <v>6.6667000000000004E-2</v>
      </c>
      <c r="Z1718">
        <v>3.483333</v>
      </c>
    </row>
    <row r="1719" spans="1:26" x14ac:dyDescent="0.25">
      <c r="A1719">
        <v>2002314</v>
      </c>
      <c r="B1719">
        <v>1</v>
      </c>
      <c r="C1719" t="s">
        <v>76</v>
      </c>
      <c r="D1719" t="s">
        <v>96</v>
      </c>
      <c r="E1719" t="s">
        <v>161</v>
      </c>
      <c r="F1719" t="s">
        <v>5170</v>
      </c>
      <c r="G1719" t="s">
        <v>341</v>
      </c>
      <c r="H1719" t="s">
        <v>47</v>
      </c>
      <c r="I1719" t="s">
        <v>129</v>
      </c>
      <c r="J1719" t="s">
        <v>130</v>
      </c>
      <c r="K1719" t="s">
        <v>131</v>
      </c>
      <c r="L1719" t="s">
        <v>5171</v>
      </c>
      <c r="M1719" t="s">
        <v>5172</v>
      </c>
      <c r="N1719">
        <v>2.1511111110000001</v>
      </c>
      <c r="O1719">
        <v>0</v>
      </c>
      <c r="P1719">
        <v>67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144.12444400000001</v>
      </c>
      <c r="W1719">
        <v>0</v>
      </c>
      <c r="X1719">
        <v>0</v>
      </c>
      <c r="Y1719">
        <v>0</v>
      </c>
      <c r="Z1719">
        <v>0</v>
      </c>
    </row>
    <row r="1720" spans="1:26" x14ac:dyDescent="0.25">
      <c r="A1720">
        <v>2002317</v>
      </c>
      <c r="B1720">
        <v>1</v>
      </c>
      <c r="C1720" t="s">
        <v>76</v>
      </c>
      <c r="D1720" t="s">
        <v>96</v>
      </c>
      <c r="E1720" t="s">
        <v>171</v>
      </c>
      <c r="F1720" t="s">
        <v>5173</v>
      </c>
      <c r="G1720" t="s">
        <v>168</v>
      </c>
      <c r="H1720" t="s">
        <v>47</v>
      </c>
      <c r="I1720" t="s">
        <v>129</v>
      </c>
      <c r="J1720" t="s">
        <v>130</v>
      </c>
      <c r="K1720" t="s">
        <v>154</v>
      </c>
      <c r="L1720" t="s">
        <v>5174</v>
      </c>
      <c r="M1720" t="s">
        <v>5175</v>
      </c>
      <c r="N1720">
        <v>6.0216666659999998</v>
      </c>
      <c r="O1720">
        <v>47</v>
      </c>
      <c r="P1720">
        <v>2940</v>
      </c>
      <c r="Q1720">
        <v>0</v>
      </c>
      <c r="R1720">
        <v>0</v>
      </c>
      <c r="S1720">
        <v>0</v>
      </c>
      <c r="T1720">
        <v>0</v>
      </c>
      <c r="U1720">
        <v>283.01833299999998</v>
      </c>
      <c r="V1720">
        <v>17703.699998</v>
      </c>
      <c r="W1720">
        <v>0</v>
      </c>
      <c r="X1720">
        <v>0</v>
      </c>
      <c r="Y1720">
        <v>0</v>
      </c>
      <c r="Z1720">
        <v>0</v>
      </c>
    </row>
    <row r="1721" spans="1:26" x14ac:dyDescent="0.25">
      <c r="A1721">
        <v>2002312</v>
      </c>
      <c r="B1721">
        <v>1</v>
      </c>
      <c r="C1721" t="s">
        <v>77</v>
      </c>
      <c r="D1721" t="s">
        <v>119</v>
      </c>
      <c r="E1721" t="s">
        <v>171</v>
      </c>
      <c r="F1721" t="s">
        <v>5176</v>
      </c>
      <c r="G1721" t="s">
        <v>163</v>
      </c>
      <c r="H1721" t="s">
        <v>47</v>
      </c>
      <c r="I1721" t="s">
        <v>129</v>
      </c>
      <c r="J1721" t="s">
        <v>130</v>
      </c>
      <c r="K1721" t="s">
        <v>131</v>
      </c>
      <c r="L1721" t="s">
        <v>5177</v>
      </c>
      <c r="M1721" t="s">
        <v>5178</v>
      </c>
      <c r="N1721">
        <v>0.50194444400000005</v>
      </c>
      <c r="O1721">
        <v>23</v>
      </c>
      <c r="P1721">
        <v>398</v>
      </c>
      <c r="Q1721">
        <v>0</v>
      </c>
      <c r="R1721">
        <v>0</v>
      </c>
      <c r="S1721">
        <v>0</v>
      </c>
      <c r="T1721">
        <v>0</v>
      </c>
      <c r="U1721">
        <v>11.544722</v>
      </c>
      <c r="V1721">
        <v>199.773889</v>
      </c>
      <c r="W1721">
        <v>0</v>
      </c>
      <c r="X1721">
        <v>0</v>
      </c>
      <c r="Y1721">
        <v>0</v>
      </c>
      <c r="Z1721">
        <v>0</v>
      </c>
    </row>
    <row r="1722" spans="1:26" x14ac:dyDescent="0.25">
      <c r="A1722">
        <v>2002313</v>
      </c>
      <c r="B1722">
        <v>1</v>
      </c>
      <c r="C1722" t="s">
        <v>76</v>
      </c>
      <c r="D1722" t="s">
        <v>98</v>
      </c>
      <c r="E1722" t="s">
        <v>134</v>
      </c>
      <c r="F1722" t="s">
        <v>5179</v>
      </c>
      <c r="G1722" t="s">
        <v>238</v>
      </c>
      <c r="H1722" t="s">
        <v>46</v>
      </c>
      <c r="I1722" t="s">
        <v>129</v>
      </c>
      <c r="J1722" t="s">
        <v>130</v>
      </c>
      <c r="K1722" t="s">
        <v>131</v>
      </c>
      <c r="L1722" t="s">
        <v>5180</v>
      </c>
      <c r="M1722" t="s">
        <v>5181</v>
      </c>
      <c r="N1722">
        <v>1.9566666660000001</v>
      </c>
      <c r="O1722">
        <v>0</v>
      </c>
      <c r="P1722">
        <v>0</v>
      </c>
      <c r="Q1722">
        <v>0</v>
      </c>
      <c r="R1722">
        <v>1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1.9566669999999999</v>
      </c>
      <c r="Y1722">
        <v>0</v>
      </c>
      <c r="Z1722">
        <v>0</v>
      </c>
    </row>
    <row r="1723" spans="1:26" x14ac:dyDescent="0.25">
      <c r="A1723">
        <v>2002315</v>
      </c>
      <c r="B1723">
        <v>1</v>
      </c>
      <c r="C1723" t="s">
        <v>77</v>
      </c>
      <c r="D1723" t="s">
        <v>123</v>
      </c>
      <c r="E1723" t="s">
        <v>161</v>
      </c>
      <c r="F1723" t="s">
        <v>4478</v>
      </c>
      <c r="G1723" t="s">
        <v>179</v>
      </c>
      <c r="H1723" t="s">
        <v>47</v>
      </c>
      <c r="I1723" t="s">
        <v>129</v>
      </c>
      <c r="J1723" t="s">
        <v>130</v>
      </c>
      <c r="K1723" t="s">
        <v>154</v>
      </c>
      <c r="L1723" t="s">
        <v>5182</v>
      </c>
      <c r="M1723" t="s">
        <v>5183</v>
      </c>
      <c r="N1723">
        <v>8.5047222219999998</v>
      </c>
      <c r="O1723">
        <v>0</v>
      </c>
      <c r="P1723">
        <v>35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297.665278</v>
      </c>
      <c r="W1723">
        <v>0</v>
      </c>
      <c r="X1723">
        <v>0</v>
      </c>
      <c r="Y1723">
        <v>0</v>
      </c>
      <c r="Z1723">
        <v>0</v>
      </c>
    </row>
    <row r="1724" spans="1:26" x14ac:dyDescent="0.25">
      <c r="A1724">
        <v>2002319</v>
      </c>
      <c r="B1724">
        <v>1</v>
      </c>
      <c r="C1724" t="s">
        <v>76</v>
      </c>
      <c r="D1724" t="s">
        <v>100</v>
      </c>
      <c r="E1724" t="s">
        <v>134</v>
      </c>
      <c r="F1724" t="s">
        <v>5184</v>
      </c>
      <c r="G1724" t="s">
        <v>140</v>
      </c>
      <c r="H1724" t="s">
        <v>46</v>
      </c>
      <c r="I1724" t="s">
        <v>129</v>
      </c>
      <c r="J1724" t="s">
        <v>130</v>
      </c>
      <c r="K1724" t="s">
        <v>131</v>
      </c>
      <c r="L1724" t="s">
        <v>5185</v>
      </c>
      <c r="M1724" t="s">
        <v>5186</v>
      </c>
      <c r="N1724">
        <v>4.727222222</v>
      </c>
      <c r="O1724">
        <v>0</v>
      </c>
      <c r="P1724">
        <v>1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4.7272220000000003</v>
      </c>
      <c r="W1724">
        <v>0</v>
      </c>
      <c r="X1724">
        <v>0</v>
      </c>
      <c r="Y1724">
        <v>0</v>
      </c>
      <c r="Z1724">
        <v>0</v>
      </c>
    </row>
    <row r="1725" spans="1:26" x14ac:dyDescent="0.25">
      <c r="A1725">
        <v>2002321</v>
      </c>
      <c r="B1725">
        <v>1</v>
      </c>
      <c r="C1725" t="s">
        <v>76</v>
      </c>
      <c r="D1725" t="s">
        <v>96</v>
      </c>
      <c r="E1725" t="s">
        <v>182</v>
      </c>
      <c r="F1725" t="s">
        <v>5187</v>
      </c>
      <c r="G1725" t="s">
        <v>144</v>
      </c>
      <c r="H1725" t="s">
        <v>46</v>
      </c>
      <c r="I1725" t="s">
        <v>129</v>
      </c>
      <c r="J1725" t="s">
        <v>130</v>
      </c>
      <c r="K1725" t="s">
        <v>131</v>
      </c>
      <c r="L1725" t="s">
        <v>5188</v>
      </c>
      <c r="M1725" t="s">
        <v>5189</v>
      </c>
      <c r="N1725">
        <v>0.89694444399999995</v>
      </c>
      <c r="O1725">
        <v>0</v>
      </c>
      <c r="P1725">
        <v>12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10.763332999999999</v>
      </c>
      <c r="W1725">
        <v>0</v>
      </c>
      <c r="X1725">
        <v>0</v>
      </c>
      <c r="Y1725">
        <v>0</v>
      </c>
      <c r="Z1725">
        <v>0</v>
      </c>
    </row>
    <row r="1726" spans="1:26" x14ac:dyDescent="0.25">
      <c r="A1726">
        <v>2002366</v>
      </c>
      <c r="B1726">
        <v>1</v>
      </c>
      <c r="C1726" t="s">
        <v>76</v>
      </c>
      <c r="D1726" t="s">
        <v>94</v>
      </c>
      <c r="E1726" t="s">
        <v>161</v>
      </c>
      <c r="F1726" t="s">
        <v>5190</v>
      </c>
      <c r="G1726" t="s">
        <v>341</v>
      </c>
      <c r="H1726" t="s">
        <v>47</v>
      </c>
      <c r="I1726" t="s">
        <v>129</v>
      </c>
      <c r="J1726" t="s">
        <v>130</v>
      </c>
      <c r="K1726" t="s">
        <v>131</v>
      </c>
      <c r="L1726" t="s">
        <v>5191</v>
      </c>
      <c r="M1726" t="s">
        <v>5192</v>
      </c>
      <c r="N1726">
        <v>1.8505555549999999</v>
      </c>
      <c r="O1726">
        <v>0</v>
      </c>
      <c r="P1726">
        <v>17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31.459444000000001</v>
      </c>
      <c r="W1726">
        <v>0</v>
      </c>
      <c r="X1726">
        <v>0</v>
      </c>
      <c r="Y1726">
        <v>0</v>
      </c>
      <c r="Z1726">
        <v>0</v>
      </c>
    </row>
    <row r="1727" spans="1:26" x14ac:dyDescent="0.25">
      <c r="A1727">
        <v>2002327</v>
      </c>
      <c r="B1727">
        <v>1</v>
      </c>
      <c r="C1727" t="s">
        <v>77</v>
      </c>
      <c r="D1727" t="s">
        <v>113</v>
      </c>
      <c r="E1727" t="s">
        <v>166</v>
      </c>
      <c r="F1727" t="s">
        <v>5193</v>
      </c>
      <c r="G1727" t="s">
        <v>179</v>
      </c>
      <c r="H1727" t="s">
        <v>46</v>
      </c>
      <c r="I1727" t="s">
        <v>129</v>
      </c>
      <c r="J1727" t="s">
        <v>130</v>
      </c>
      <c r="K1727" t="s">
        <v>154</v>
      </c>
      <c r="L1727" t="s">
        <v>5194</v>
      </c>
      <c r="M1727" t="s">
        <v>5195</v>
      </c>
      <c r="N1727">
        <v>5.9111111110000003</v>
      </c>
      <c r="O1727">
        <v>0</v>
      </c>
      <c r="P1727">
        <v>0</v>
      </c>
      <c r="Q1727">
        <v>0</v>
      </c>
      <c r="R1727">
        <v>159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939.86666700000001</v>
      </c>
      <c r="Y1727">
        <v>0</v>
      </c>
      <c r="Z1727">
        <v>0</v>
      </c>
    </row>
    <row r="1728" spans="1:26" x14ac:dyDescent="0.25">
      <c r="A1728">
        <v>2002326</v>
      </c>
      <c r="B1728">
        <v>1</v>
      </c>
      <c r="C1728" t="s">
        <v>76</v>
      </c>
      <c r="D1728" t="s">
        <v>101</v>
      </c>
      <c r="E1728" t="s">
        <v>182</v>
      </c>
      <c r="F1728" t="s">
        <v>5196</v>
      </c>
      <c r="G1728" t="s">
        <v>294</v>
      </c>
      <c r="H1728" t="s">
        <v>46</v>
      </c>
      <c r="I1728" t="s">
        <v>129</v>
      </c>
      <c r="J1728" t="s">
        <v>130</v>
      </c>
      <c r="K1728" t="s">
        <v>131</v>
      </c>
      <c r="L1728" t="s">
        <v>5178</v>
      </c>
      <c r="M1728" t="s">
        <v>5197</v>
      </c>
      <c r="N1728">
        <v>5.3724999999999996</v>
      </c>
      <c r="O1728">
        <v>0</v>
      </c>
      <c r="P1728">
        <v>62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333.09500000000003</v>
      </c>
      <c r="W1728">
        <v>0</v>
      </c>
      <c r="X1728">
        <v>0</v>
      </c>
      <c r="Y1728">
        <v>0</v>
      </c>
      <c r="Z1728">
        <v>0</v>
      </c>
    </row>
    <row r="1729" spans="1:26" x14ac:dyDescent="0.25">
      <c r="A1729">
        <v>2002325</v>
      </c>
      <c r="B1729">
        <v>1</v>
      </c>
      <c r="C1729" t="s">
        <v>77</v>
      </c>
      <c r="D1729" t="s">
        <v>114</v>
      </c>
      <c r="E1729" t="s">
        <v>186</v>
      </c>
      <c r="F1729" t="s">
        <v>5198</v>
      </c>
      <c r="G1729" t="s">
        <v>179</v>
      </c>
      <c r="H1729" t="s">
        <v>47</v>
      </c>
      <c r="I1729" t="s">
        <v>129</v>
      </c>
      <c r="J1729" t="s">
        <v>130</v>
      </c>
      <c r="K1729" t="s">
        <v>154</v>
      </c>
      <c r="L1729" t="s">
        <v>5199</v>
      </c>
      <c r="M1729" t="s">
        <v>5200</v>
      </c>
      <c r="N1729">
        <v>4.7963888880000001</v>
      </c>
      <c r="O1729">
        <v>22</v>
      </c>
      <c r="P1729">
        <v>547</v>
      </c>
      <c r="Q1729">
        <v>0</v>
      </c>
      <c r="R1729">
        <v>0</v>
      </c>
      <c r="S1729">
        <v>0</v>
      </c>
      <c r="T1729">
        <v>0</v>
      </c>
      <c r="U1729">
        <v>105.520556</v>
      </c>
      <c r="V1729">
        <v>2623.624722</v>
      </c>
      <c r="W1729">
        <v>0</v>
      </c>
      <c r="X1729">
        <v>0</v>
      </c>
      <c r="Y1729">
        <v>0</v>
      </c>
      <c r="Z1729">
        <v>0</v>
      </c>
    </row>
    <row r="1730" spans="1:26" x14ac:dyDescent="0.25">
      <c r="A1730">
        <v>2002328</v>
      </c>
      <c r="B1730">
        <v>1</v>
      </c>
      <c r="C1730" t="s">
        <v>76</v>
      </c>
      <c r="D1730" t="s">
        <v>102</v>
      </c>
      <c r="E1730" t="s">
        <v>186</v>
      </c>
      <c r="F1730" t="s">
        <v>5201</v>
      </c>
      <c r="G1730" t="s">
        <v>168</v>
      </c>
      <c r="H1730" t="s">
        <v>47</v>
      </c>
      <c r="I1730" t="s">
        <v>129</v>
      </c>
      <c r="J1730" t="s">
        <v>130</v>
      </c>
      <c r="K1730" t="s">
        <v>154</v>
      </c>
      <c r="L1730" t="s">
        <v>5202</v>
      </c>
      <c r="M1730" t="s">
        <v>5203</v>
      </c>
      <c r="N1730">
        <v>7.9080313880000004</v>
      </c>
      <c r="O1730">
        <v>6</v>
      </c>
      <c r="P1730">
        <v>950</v>
      </c>
      <c r="Q1730">
        <v>0</v>
      </c>
      <c r="R1730">
        <v>0</v>
      </c>
      <c r="S1730">
        <v>0</v>
      </c>
      <c r="T1730">
        <v>0</v>
      </c>
      <c r="U1730">
        <v>47.448188000000002</v>
      </c>
      <c r="V1730">
        <v>7512.6298189999998</v>
      </c>
      <c r="W1730">
        <v>0</v>
      </c>
      <c r="X1730">
        <v>0</v>
      </c>
      <c r="Y1730">
        <v>0</v>
      </c>
      <c r="Z1730">
        <v>0</v>
      </c>
    </row>
    <row r="1731" spans="1:26" x14ac:dyDescent="0.25">
      <c r="A1731">
        <v>2002330</v>
      </c>
      <c r="B1731">
        <v>1</v>
      </c>
      <c r="C1731" t="s">
        <v>77</v>
      </c>
      <c r="D1731" t="s">
        <v>108</v>
      </c>
      <c r="E1731" t="s">
        <v>182</v>
      </c>
      <c r="F1731" t="s">
        <v>3620</v>
      </c>
      <c r="G1731" t="s">
        <v>168</v>
      </c>
      <c r="H1731" t="s">
        <v>46</v>
      </c>
      <c r="I1731" t="s">
        <v>129</v>
      </c>
      <c r="J1731" t="s">
        <v>130</v>
      </c>
      <c r="K1731" t="s">
        <v>154</v>
      </c>
      <c r="L1731" t="s">
        <v>5204</v>
      </c>
      <c r="M1731" t="s">
        <v>5205</v>
      </c>
      <c r="N1731">
        <v>8.4634063879999992</v>
      </c>
      <c r="O1731">
        <v>0</v>
      </c>
      <c r="P1731">
        <v>225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1904.266437</v>
      </c>
      <c r="W1731">
        <v>0</v>
      </c>
      <c r="X1731">
        <v>0</v>
      </c>
      <c r="Y1731">
        <v>0</v>
      </c>
      <c r="Z1731">
        <v>0</v>
      </c>
    </row>
    <row r="1732" spans="1:26" x14ac:dyDescent="0.25">
      <c r="A1732">
        <v>2002373</v>
      </c>
      <c r="B1732">
        <v>1</v>
      </c>
      <c r="C1732" t="s">
        <v>76</v>
      </c>
      <c r="D1732" t="s">
        <v>102</v>
      </c>
      <c r="E1732" t="s">
        <v>166</v>
      </c>
      <c r="F1732" t="s">
        <v>5206</v>
      </c>
      <c r="G1732" t="s">
        <v>168</v>
      </c>
      <c r="H1732" t="s">
        <v>46</v>
      </c>
      <c r="I1732" t="s">
        <v>129</v>
      </c>
      <c r="J1732" t="s">
        <v>130</v>
      </c>
      <c r="K1732" t="s">
        <v>154</v>
      </c>
      <c r="L1732" t="s">
        <v>5207</v>
      </c>
      <c r="M1732" t="s">
        <v>5208</v>
      </c>
      <c r="N1732">
        <v>8.4033333330000008</v>
      </c>
      <c r="O1732">
        <v>0</v>
      </c>
      <c r="P1732">
        <v>94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789.91333299999997</v>
      </c>
      <c r="W1732">
        <v>0</v>
      </c>
      <c r="X1732">
        <v>0</v>
      </c>
      <c r="Y1732">
        <v>0</v>
      </c>
      <c r="Z1732">
        <v>0</v>
      </c>
    </row>
    <row r="1733" spans="1:26" x14ac:dyDescent="0.25">
      <c r="A1733">
        <v>2002347</v>
      </c>
      <c r="B1733">
        <v>1</v>
      </c>
      <c r="C1733" t="s">
        <v>76</v>
      </c>
      <c r="D1733" t="s">
        <v>96</v>
      </c>
      <c r="E1733" t="s">
        <v>171</v>
      </c>
      <c r="F1733" t="s">
        <v>1726</v>
      </c>
      <c r="G1733" t="s">
        <v>168</v>
      </c>
      <c r="H1733" t="s">
        <v>47</v>
      </c>
      <c r="I1733" t="s">
        <v>129</v>
      </c>
      <c r="J1733" t="s">
        <v>130</v>
      </c>
      <c r="K1733" t="s">
        <v>154</v>
      </c>
      <c r="L1733" t="s">
        <v>5209</v>
      </c>
      <c r="M1733" t="s">
        <v>5210</v>
      </c>
      <c r="N1733">
        <v>6.0861111110000001</v>
      </c>
      <c r="O1733">
        <v>17</v>
      </c>
      <c r="P1733">
        <v>1609</v>
      </c>
      <c r="Q1733">
        <v>0</v>
      </c>
      <c r="R1733">
        <v>0</v>
      </c>
      <c r="S1733">
        <v>0</v>
      </c>
      <c r="T1733">
        <v>0</v>
      </c>
      <c r="U1733">
        <v>103.46388899999999</v>
      </c>
      <c r="V1733">
        <v>9792.5527779999993</v>
      </c>
      <c r="W1733">
        <v>0</v>
      </c>
      <c r="X1733">
        <v>0</v>
      </c>
      <c r="Y1733">
        <v>0</v>
      </c>
      <c r="Z1733">
        <v>0</v>
      </c>
    </row>
    <row r="1734" spans="1:26" x14ac:dyDescent="0.25">
      <c r="A1734">
        <v>2002336</v>
      </c>
      <c r="B1734">
        <v>1</v>
      </c>
      <c r="C1734" t="s">
        <v>76</v>
      </c>
      <c r="D1734" t="s">
        <v>106</v>
      </c>
      <c r="E1734" t="s">
        <v>182</v>
      </c>
      <c r="F1734" t="s">
        <v>5211</v>
      </c>
      <c r="G1734" t="s">
        <v>179</v>
      </c>
      <c r="H1734" t="s">
        <v>46</v>
      </c>
      <c r="I1734" t="s">
        <v>129</v>
      </c>
      <c r="J1734" t="s">
        <v>130</v>
      </c>
      <c r="K1734" t="s">
        <v>154</v>
      </c>
      <c r="L1734" t="s">
        <v>5212</v>
      </c>
      <c r="M1734" t="s">
        <v>5213</v>
      </c>
      <c r="N1734">
        <v>2.2981488880000001</v>
      </c>
      <c r="O1734">
        <v>0</v>
      </c>
      <c r="P1734">
        <v>90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206.83340000000001</v>
      </c>
      <c r="W1734">
        <v>0</v>
      </c>
      <c r="X1734">
        <v>0</v>
      </c>
      <c r="Y1734">
        <v>0</v>
      </c>
      <c r="Z1734">
        <v>0</v>
      </c>
    </row>
    <row r="1735" spans="1:26" x14ac:dyDescent="0.25">
      <c r="A1735">
        <v>2002348</v>
      </c>
      <c r="B1735">
        <v>1</v>
      </c>
      <c r="C1735" t="s">
        <v>77</v>
      </c>
      <c r="D1735" t="s">
        <v>124</v>
      </c>
      <c r="E1735" t="s">
        <v>134</v>
      </c>
      <c r="F1735" t="s">
        <v>5214</v>
      </c>
      <c r="G1735" t="s">
        <v>250</v>
      </c>
      <c r="H1735" t="s">
        <v>46</v>
      </c>
      <c r="I1735" t="s">
        <v>129</v>
      </c>
      <c r="J1735" t="s">
        <v>130</v>
      </c>
      <c r="K1735" t="s">
        <v>131</v>
      </c>
      <c r="L1735" t="s">
        <v>5215</v>
      </c>
      <c r="M1735" t="s">
        <v>5216</v>
      </c>
      <c r="N1735">
        <v>5.8063888879999999</v>
      </c>
      <c r="O1735">
        <v>0</v>
      </c>
      <c r="P1735">
        <v>11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63.870277999999999</v>
      </c>
      <c r="W1735">
        <v>0</v>
      </c>
      <c r="X1735">
        <v>0</v>
      </c>
      <c r="Y1735">
        <v>0</v>
      </c>
      <c r="Z1735">
        <v>0</v>
      </c>
    </row>
    <row r="1736" spans="1:26" x14ac:dyDescent="0.25">
      <c r="A1736">
        <v>2002337</v>
      </c>
      <c r="B1736">
        <v>1</v>
      </c>
      <c r="C1736" t="s">
        <v>77</v>
      </c>
      <c r="D1736" t="s">
        <v>124</v>
      </c>
      <c r="E1736" t="s">
        <v>182</v>
      </c>
      <c r="F1736" t="s">
        <v>5217</v>
      </c>
      <c r="G1736" t="s">
        <v>168</v>
      </c>
      <c r="H1736" t="s">
        <v>46</v>
      </c>
      <c r="I1736" t="s">
        <v>129</v>
      </c>
      <c r="J1736" t="s">
        <v>130</v>
      </c>
      <c r="K1736" t="s">
        <v>154</v>
      </c>
      <c r="L1736" t="s">
        <v>5218</v>
      </c>
      <c r="M1736" t="s">
        <v>5219</v>
      </c>
      <c r="N1736">
        <v>7.9179083329999997</v>
      </c>
      <c r="O1736">
        <v>0</v>
      </c>
      <c r="P1736">
        <v>161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1274.783242</v>
      </c>
      <c r="W1736">
        <v>0</v>
      </c>
      <c r="X1736">
        <v>0</v>
      </c>
      <c r="Y1736">
        <v>0</v>
      </c>
      <c r="Z1736">
        <v>0</v>
      </c>
    </row>
    <row r="1737" spans="1:26" x14ac:dyDescent="0.25">
      <c r="A1737">
        <v>2002340</v>
      </c>
      <c r="B1737">
        <v>1</v>
      </c>
      <c r="C1737" t="s">
        <v>76</v>
      </c>
      <c r="D1737" t="s">
        <v>91</v>
      </c>
      <c r="E1737" t="s">
        <v>182</v>
      </c>
      <c r="F1737" t="s">
        <v>5220</v>
      </c>
      <c r="G1737" t="s">
        <v>168</v>
      </c>
      <c r="H1737" t="s">
        <v>46</v>
      </c>
      <c r="I1737" t="s">
        <v>129</v>
      </c>
      <c r="J1737" t="s">
        <v>130</v>
      </c>
      <c r="K1737" t="s">
        <v>154</v>
      </c>
      <c r="L1737" t="s">
        <v>5221</v>
      </c>
      <c r="M1737" t="s">
        <v>5222</v>
      </c>
      <c r="N1737">
        <v>2.9790822220000002</v>
      </c>
      <c r="O1737">
        <v>0</v>
      </c>
      <c r="P1737">
        <v>43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128.10053600000001</v>
      </c>
      <c r="W1737">
        <v>0</v>
      </c>
      <c r="X1737">
        <v>0</v>
      </c>
      <c r="Y1737">
        <v>0</v>
      </c>
      <c r="Z1737">
        <v>0</v>
      </c>
    </row>
    <row r="1738" spans="1:26" x14ac:dyDescent="0.25">
      <c r="A1738">
        <v>2002341</v>
      </c>
      <c r="B1738">
        <v>1</v>
      </c>
      <c r="C1738" t="s">
        <v>76</v>
      </c>
      <c r="D1738" t="s">
        <v>106</v>
      </c>
      <c r="E1738" t="s">
        <v>182</v>
      </c>
      <c r="F1738" t="s">
        <v>5223</v>
      </c>
      <c r="G1738" t="s">
        <v>179</v>
      </c>
      <c r="H1738" t="s">
        <v>46</v>
      </c>
      <c r="I1738" t="s">
        <v>129</v>
      </c>
      <c r="J1738" t="s">
        <v>130</v>
      </c>
      <c r="K1738" t="s">
        <v>154</v>
      </c>
      <c r="L1738" t="s">
        <v>5224</v>
      </c>
      <c r="M1738" t="s">
        <v>5225</v>
      </c>
      <c r="N1738">
        <v>2.2600211109999999</v>
      </c>
      <c r="O1738">
        <v>0</v>
      </c>
      <c r="P1738">
        <v>23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51.980485999999999</v>
      </c>
      <c r="W1738">
        <v>0</v>
      </c>
      <c r="X1738">
        <v>0</v>
      </c>
      <c r="Y1738">
        <v>0</v>
      </c>
      <c r="Z1738">
        <v>0</v>
      </c>
    </row>
    <row r="1739" spans="1:26" x14ac:dyDescent="0.25">
      <c r="A1739">
        <v>2002394</v>
      </c>
      <c r="B1739">
        <v>1</v>
      </c>
      <c r="C1739" t="s">
        <v>76</v>
      </c>
      <c r="D1739" t="s">
        <v>102</v>
      </c>
      <c r="E1739" t="s">
        <v>166</v>
      </c>
      <c r="F1739" t="s">
        <v>5226</v>
      </c>
      <c r="G1739" t="s">
        <v>128</v>
      </c>
      <c r="H1739" t="s">
        <v>46</v>
      </c>
      <c r="I1739" t="s">
        <v>129</v>
      </c>
      <c r="J1739" t="s">
        <v>130</v>
      </c>
      <c r="K1739" t="s">
        <v>131</v>
      </c>
      <c r="L1739" t="s">
        <v>5227</v>
      </c>
      <c r="M1739" t="s">
        <v>5228</v>
      </c>
      <c r="N1739">
        <v>3.0674999999999999</v>
      </c>
      <c r="O1739">
        <v>0</v>
      </c>
      <c r="P1739">
        <v>39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119.63249999999999</v>
      </c>
      <c r="W1739">
        <v>0</v>
      </c>
      <c r="X1739">
        <v>0</v>
      </c>
      <c r="Y1739">
        <v>0</v>
      </c>
      <c r="Z1739">
        <v>0</v>
      </c>
    </row>
    <row r="1740" spans="1:26" x14ac:dyDescent="0.25">
      <c r="A1740">
        <v>2002352</v>
      </c>
      <c r="B1740">
        <v>1</v>
      </c>
      <c r="C1740" t="s">
        <v>77</v>
      </c>
      <c r="D1740" t="s">
        <v>114</v>
      </c>
      <c r="E1740" t="s">
        <v>186</v>
      </c>
      <c r="F1740" t="s">
        <v>5229</v>
      </c>
      <c r="G1740" t="s">
        <v>163</v>
      </c>
      <c r="H1740" t="s">
        <v>47</v>
      </c>
      <c r="I1740" t="s">
        <v>129</v>
      </c>
      <c r="J1740" t="s">
        <v>130</v>
      </c>
      <c r="K1740" t="s">
        <v>131</v>
      </c>
      <c r="L1740" t="s">
        <v>5230</v>
      </c>
      <c r="M1740" t="s">
        <v>5231</v>
      </c>
      <c r="N1740">
        <v>1.494722222</v>
      </c>
      <c r="O1740">
        <v>0</v>
      </c>
      <c r="P1740">
        <v>55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82.209721999999999</v>
      </c>
      <c r="W1740">
        <v>0</v>
      </c>
      <c r="X1740">
        <v>0</v>
      </c>
      <c r="Y1740">
        <v>0</v>
      </c>
      <c r="Z1740">
        <v>0</v>
      </c>
    </row>
    <row r="1741" spans="1:26" x14ac:dyDescent="0.25">
      <c r="A1741">
        <v>2002350</v>
      </c>
      <c r="B1741">
        <v>1</v>
      </c>
      <c r="C1741" t="s">
        <v>76</v>
      </c>
      <c r="D1741" t="s">
        <v>92</v>
      </c>
      <c r="E1741" t="s">
        <v>134</v>
      </c>
      <c r="F1741" t="s">
        <v>5232</v>
      </c>
      <c r="G1741" t="s">
        <v>136</v>
      </c>
      <c r="H1741" t="s">
        <v>46</v>
      </c>
      <c r="I1741" t="s">
        <v>129</v>
      </c>
      <c r="J1741" t="s">
        <v>130</v>
      </c>
      <c r="K1741" t="s">
        <v>131</v>
      </c>
      <c r="L1741" t="s">
        <v>5233</v>
      </c>
      <c r="M1741" t="s">
        <v>5234</v>
      </c>
      <c r="N1741">
        <v>0.78277777699999995</v>
      </c>
      <c r="O1741">
        <v>0</v>
      </c>
      <c r="P1741">
        <v>0</v>
      </c>
      <c r="Q1741">
        <v>0</v>
      </c>
      <c r="R1741">
        <v>2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1.5655559999999999</v>
      </c>
      <c r="Y1741">
        <v>0</v>
      </c>
      <c r="Z1741">
        <v>0</v>
      </c>
    </row>
    <row r="1742" spans="1:26" x14ac:dyDescent="0.25">
      <c r="A1742">
        <v>2002354</v>
      </c>
      <c r="B1742">
        <v>1</v>
      </c>
      <c r="C1742" t="s">
        <v>77</v>
      </c>
      <c r="D1742" t="s">
        <v>116</v>
      </c>
      <c r="E1742" t="s">
        <v>134</v>
      </c>
      <c r="F1742" t="s">
        <v>5235</v>
      </c>
      <c r="G1742" t="s">
        <v>136</v>
      </c>
      <c r="H1742" t="s">
        <v>46</v>
      </c>
      <c r="I1742" t="s">
        <v>129</v>
      </c>
      <c r="J1742" t="s">
        <v>130</v>
      </c>
      <c r="K1742" t="s">
        <v>131</v>
      </c>
      <c r="L1742" t="s">
        <v>5236</v>
      </c>
      <c r="M1742" t="s">
        <v>5237</v>
      </c>
      <c r="N1742">
        <v>0.96166666599999995</v>
      </c>
      <c r="O1742">
        <v>0</v>
      </c>
      <c r="P1742">
        <v>7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6.7316669999999998</v>
      </c>
      <c r="W1742">
        <v>0</v>
      </c>
      <c r="X1742">
        <v>0</v>
      </c>
      <c r="Y1742">
        <v>0</v>
      </c>
      <c r="Z1742">
        <v>0</v>
      </c>
    </row>
    <row r="1743" spans="1:26" x14ac:dyDescent="0.25">
      <c r="A1743">
        <v>2002353</v>
      </c>
      <c r="B1743">
        <v>1</v>
      </c>
      <c r="C1743" t="s">
        <v>76</v>
      </c>
      <c r="D1743" t="s">
        <v>81</v>
      </c>
      <c r="E1743" t="s">
        <v>182</v>
      </c>
      <c r="F1743" t="s">
        <v>5238</v>
      </c>
      <c r="G1743" t="s">
        <v>128</v>
      </c>
      <c r="H1743" t="s">
        <v>46</v>
      </c>
      <c r="I1743" t="s">
        <v>129</v>
      </c>
      <c r="J1743" t="s">
        <v>130</v>
      </c>
      <c r="K1743" t="s">
        <v>131</v>
      </c>
      <c r="L1743" t="s">
        <v>5239</v>
      </c>
      <c r="M1743" t="s">
        <v>5240</v>
      </c>
      <c r="N1743">
        <v>1.7397222219999999</v>
      </c>
      <c r="O1743">
        <v>0</v>
      </c>
      <c r="P1743">
        <v>85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147.87638899999999</v>
      </c>
      <c r="W1743">
        <v>0</v>
      </c>
      <c r="X1743">
        <v>0</v>
      </c>
      <c r="Y1743">
        <v>0</v>
      </c>
      <c r="Z1743">
        <v>0</v>
      </c>
    </row>
    <row r="1744" spans="1:26" x14ac:dyDescent="0.25">
      <c r="A1744">
        <v>2002355</v>
      </c>
      <c r="B1744">
        <v>1</v>
      </c>
      <c r="C1744" t="s">
        <v>76</v>
      </c>
      <c r="D1744" t="s">
        <v>80</v>
      </c>
      <c r="E1744" t="s">
        <v>186</v>
      </c>
      <c r="F1744" t="s">
        <v>5241</v>
      </c>
      <c r="G1744" t="s">
        <v>163</v>
      </c>
      <c r="H1744" t="s">
        <v>47</v>
      </c>
      <c r="I1744" t="s">
        <v>129</v>
      </c>
      <c r="J1744" t="s">
        <v>130</v>
      </c>
      <c r="K1744" t="s">
        <v>131</v>
      </c>
      <c r="L1744" t="s">
        <v>5242</v>
      </c>
      <c r="M1744" t="s">
        <v>5243</v>
      </c>
      <c r="N1744">
        <v>0.257222222</v>
      </c>
      <c r="O1744">
        <v>46</v>
      </c>
      <c r="P1744">
        <v>1614</v>
      </c>
      <c r="Q1744">
        <v>0</v>
      </c>
      <c r="R1744">
        <v>0</v>
      </c>
      <c r="S1744">
        <v>0</v>
      </c>
      <c r="T1744">
        <v>0</v>
      </c>
      <c r="U1744">
        <v>11.832222</v>
      </c>
      <c r="V1744">
        <v>415.15666599999997</v>
      </c>
      <c r="W1744">
        <v>0</v>
      </c>
      <c r="X1744">
        <v>0</v>
      </c>
      <c r="Y1744">
        <v>0</v>
      </c>
      <c r="Z1744">
        <v>0</v>
      </c>
    </row>
    <row r="1745" spans="1:26" x14ac:dyDescent="0.25">
      <c r="A1745">
        <v>2002362</v>
      </c>
      <c r="B1745">
        <v>1</v>
      </c>
      <c r="C1745" t="s">
        <v>76</v>
      </c>
      <c r="D1745" t="s">
        <v>99</v>
      </c>
      <c r="E1745" t="s">
        <v>134</v>
      </c>
      <c r="F1745" t="s">
        <v>5244</v>
      </c>
      <c r="G1745" t="s">
        <v>140</v>
      </c>
      <c r="H1745" t="s">
        <v>46</v>
      </c>
      <c r="I1745" t="s">
        <v>129</v>
      </c>
      <c r="J1745" t="s">
        <v>130</v>
      </c>
      <c r="K1745" t="s">
        <v>131</v>
      </c>
      <c r="L1745" t="s">
        <v>5245</v>
      </c>
      <c r="M1745" t="s">
        <v>5246</v>
      </c>
      <c r="N1745">
        <v>7.1427777770000001</v>
      </c>
      <c r="O1745">
        <v>0</v>
      </c>
      <c r="P1745">
        <v>3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21.428332999999999</v>
      </c>
      <c r="W1745">
        <v>0</v>
      </c>
      <c r="X1745">
        <v>0</v>
      </c>
      <c r="Y1745">
        <v>0</v>
      </c>
      <c r="Z1745">
        <v>0</v>
      </c>
    </row>
    <row r="1746" spans="1:26" x14ac:dyDescent="0.25">
      <c r="A1746">
        <v>2002359</v>
      </c>
      <c r="B1746">
        <v>1</v>
      </c>
      <c r="C1746" t="s">
        <v>77</v>
      </c>
      <c r="D1746" t="s">
        <v>123</v>
      </c>
      <c r="E1746" t="s">
        <v>182</v>
      </c>
      <c r="F1746" t="s">
        <v>5247</v>
      </c>
      <c r="G1746" t="s">
        <v>168</v>
      </c>
      <c r="H1746" t="s">
        <v>46</v>
      </c>
      <c r="I1746" t="s">
        <v>129</v>
      </c>
      <c r="J1746" t="s">
        <v>130</v>
      </c>
      <c r="K1746" t="s">
        <v>154</v>
      </c>
      <c r="L1746" t="s">
        <v>5248</v>
      </c>
      <c r="M1746" t="s">
        <v>5249</v>
      </c>
      <c r="N1746">
        <v>7.614123888</v>
      </c>
      <c r="O1746">
        <v>0</v>
      </c>
      <c r="P1746">
        <v>29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220.80959300000001</v>
      </c>
      <c r="W1746">
        <v>0</v>
      </c>
      <c r="X1746">
        <v>0</v>
      </c>
      <c r="Y1746">
        <v>0</v>
      </c>
      <c r="Z1746">
        <v>0</v>
      </c>
    </row>
    <row r="1747" spans="1:26" x14ac:dyDescent="0.25">
      <c r="A1747">
        <v>2002361</v>
      </c>
      <c r="B1747">
        <v>1</v>
      </c>
      <c r="C1747" t="s">
        <v>77</v>
      </c>
      <c r="D1747" t="s">
        <v>123</v>
      </c>
      <c r="E1747" t="s">
        <v>161</v>
      </c>
      <c r="F1747" t="s">
        <v>5250</v>
      </c>
      <c r="G1747" t="s">
        <v>168</v>
      </c>
      <c r="H1747" t="s">
        <v>47</v>
      </c>
      <c r="I1747" t="s">
        <v>129</v>
      </c>
      <c r="J1747" t="s">
        <v>130</v>
      </c>
      <c r="K1747" t="s">
        <v>154</v>
      </c>
      <c r="L1747" t="s">
        <v>5251</v>
      </c>
      <c r="M1747" t="s">
        <v>5252</v>
      </c>
      <c r="N1747">
        <v>7.6205905549999997</v>
      </c>
      <c r="O1747">
        <v>0</v>
      </c>
      <c r="P1747">
        <v>129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983.05618200000004</v>
      </c>
      <c r="W1747">
        <v>0</v>
      </c>
      <c r="X1747">
        <v>0</v>
      </c>
      <c r="Y1747">
        <v>0</v>
      </c>
      <c r="Z1747">
        <v>0</v>
      </c>
    </row>
    <row r="1748" spans="1:26" x14ac:dyDescent="0.25">
      <c r="A1748">
        <v>2002363</v>
      </c>
      <c r="B1748">
        <v>1</v>
      </c>
      <c r="C1748" t="s">
        <v>77</v>
      </c>
      <c r="D1748" t="s">
        <v>117</v>
      </c>
      <c r="E1748" t="s">
        <v>182</v>
      </c>
      <c r="F1748" t="s">
        <v>5253</v>
      </c>
      <c r="G1748" t="s">
        <v>168</v>
      </c>
      <c r="H1748" t="s">
        <v>46</v>
      </c>
      <c r="I1748" t="s">
        <v>129</v>
      </c>
      <c r="J1748" t="s">
        <v>130</v>
      </c>
      <c r="K1748" t="s">
        <v>154</v>
      </c>
      <c r="L1748" t="s">
        <v>5254</v>
      </c>
      <c r="M1748" t="s">
        <v>5255</v>
      </c>
      <c r="N1748">
        <v>7.6050072220000002</v>
      </c>
      <c r="O1748">
        <v>0</v>
      </c>
      <c r="P1748">
        <v>0</v>
      </c>
      <c r="Q1748">
        <v>0</v>
      </c>
      <c r="R1748">
        <v>0</v>
      </c>
      <c r="S1748">
        <v>0</v>
      </c>
      <c r="T1748">
        <v>31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235.755224</v>
      </c>
    </row>
    <row r="1749" spans="1:26" x14ac:dyDescent="0.25">
      <c r="A1749">
        <v>2002380</v>
      </c>
      <c r="B1749">
        <v>1</v>
      </c>
      <c r="C1749" t="s">
        <v>77</v>
      </c>
      <c r="D1749" t="s">
        <v>116</v>
      </c>
      <c r="E1749" t="s">
        <v>182</v>
      </c>
      <c r="F1749" t="s">
        <v>5256</v>
      </c>
      <c r="G1749" t="s">
        <v>144</v>
      </c>
      <c r="H1749" t="s">
        <v>46</v>
      </c>
      <c r="I1749" t="s">
        <v>129</v>
      </c>
      <c r="J1749" t="s">
        <v>130</v>
      </c>
      <c r="K1749" t="s">
        <v>131</v>
      </c>
      <c r="L1749" t="s">
        <v>5257</v>
      </c>
      <c r="M1749" t="s">
        <v>5258</v>
      </c>
      <c r="N1749">
        <v>1.3133333330000001</v>
      </c>
      <c r="O1749">
        <v>0</v>
      </c>
      <c r="P1749">
        <v>19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24.953333000000001</v>
      </c>
      <c r="W1749">
        <v>0</v>
      </c>
      <c r="X1749">
        <v>0</v>
      </c>
      <c r="Y1749">
        <v>0</v>
      </c>
      <c r="Z1749">
        <v>0</v>
      </c>
    </row>
    <row r="1750" spans="1:26" x14ac:dyDescent="0.25">
      <c r="A1750">
        <v>2002392</v>
      </c>
      <c r="B1750">
        <v>1</v>
      </c>
      <c r="C1750" t="s">
        <v>77</v>
      </c>
      <c r="D1750" t="s">
        <v>108</v>
      </c>
      <c r="E1750" t="s">
        <v>161</v>
      </c>
      <c r="F1750" t="s">
        <v>5259</v>
      </c>
      <c r="G1750" t="s">
        <v>341</v>
      </c>
      <c r="H1750" t="s">
        <v>47</v>
      </c>
      <c r="I1750" t="s">
        <v>129</v>
      </c>
      <c r="J1750" t="s">
        <v>130</v>
      </c>
      <c r="K1750" t="s">
        <v>131</v>
      </c>
      <c r="L1750" t="s">
        <v>5260</v>
      </c>
      <c r="M1750" t="s">
        <v>5261</v>
      </c>
      <c r="N1750">
        <v>1.8791666659999999</v>
      </c>
      <c r="O1750">
        <v>0</v>
      </c>
      <c r="P1750">
        <v>0</v>
      </c>
      <c r="Q1750">
        <v>0</v>
      </c>
      <c r="R1750">
        <v>10</v>
      </c>
      <c r="S1750">
        <v>0</v>
      </c>
      <c r="T1750">
        <v>14</v>
      </c>
      <c r="U1750">
        <v>0</v>
      </c>
      <c r="V1750">
        <v>0</v>
      </c>
      <c r="W1750">
        <v>0</v>
      </c>
      <c r="X1750">
        <v>18.791667</v>
      </c>
      <c r="Y1750">
        <v>0</v>
      </c>
      <c r="Z1750">
        <v>26.308333000000001</v>
      </c>
    </row>
    <row r="1751" spans="1:26" x14ac:dyDescent="0.25">
      <c r="A1751">
        <v>2002381</v>
      </c>
      <c r="B1751">
        <v>1</v>
      </c>
      <c r="C1751" t="s">
        <v>76</v>
      </c>
      <c r="D1751" t="s">
        <v>101</v>
      </c>
      <c r="E1751" t="s">
        <v>134</v>
      </c>
      <c r="F1751" t="s">
        <v>5262</v>
      </c>
      <c r="G1751" t="s">
        <v>136</v>
      </c>
      <c r="H1751" t="s">
        <v>46</v>
      </c>
      <c r="I1751" t="s">
        <v>129</v>
      </c>
      <c r="J1751" t="s">
        <v>130</v>
      </c>
      <c r="K1751" t="s">
        <v>131</v>
      </c>
      <c r="L1751" t="s">
        <v>5263</v>
      </c>
      <c r="M1751" t="s">
        <v>5264</v>
      </c>
      <c r="N1751">
        <v>0.95611111100000001</v>
      </c>
      <c r="O1751">
        <v>0</v>
      </c>
      <c r="P1751">
        <v>2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1.9122220000000001</v>
      </c>
      <c r="W1751">
        <v>0</v>
      </c>
      <c r="X1751">
        <v>0</v>
      </c>
      <c r="Y1751">
        <v>0</v>
      </c>
      <c r="Z1751">
        <v>0</v>
      </c>
    </row>
    <row r="1752" spans="1:26" x14ac:dyDescent="0.25">
      <c r="A1752">
        <v>2002374</v>
      </c>
      <c r="B1752">
        <v>1</v>
      </c>
      <c r="C1752" t="s">
        <v>76</v>
      </c>
      <c r="D1752" t="s">
        <v>94</v>
      </c>
      <c r="E1752" t="s">
        <v>171</v>
      </c>
      <c r="F1752" t="s">
        <v>5265</v>
      </c>
      <c r="G1752" t="s">
        <v>152</v>
      </c>
      <c r="H1752" t="s">
        <v>47</v>
      </c>
      <c r="I1752" t="s">
        <v>129</v>
      </c>
      <c r="J1752" t="s">
        <v>130</v>
      </c>
      <c r="K1752" t="s">
        <v>131</v>
      </c>
      <c r="L1752" t="s">
        <v>5266</v>
      </c>
      <c r="M1752" t="s">
        <v>5267</v>
      </c>
      <c r="N1752">
        <v>0.55666666600000003</v>
      </c>
      <c r="O1752">
        <v>20</v>
      </c>
      <c r="P1752">
        <v>60</v>
      </c>
      <c r="Q1752">
        <v>0</v>
      </c>
      <c r="R1752">
        <v>0</v>
      </c>
      <c r="S1752">
        <v>0</v>
      </c>
      <c r="T1752">
        <v>0</v>
      </c>
      <c r="U1752">
        <v>11.133333</v>
      </c>
      <c r="V1752">
        <v>33.4</v>
      </c>
      <c r="W1752">
        <v>0</v>
      </c>
      <c r="X1752">
        <v>0</v>
      </c>
      <c r="Y1752">
        <v>0</v>
      </c>
      <c r="Z1752">
        <v>0</v>
      </c>
    </row>
    <row r="1753" spans="1:26" x14ac:dyDescent="0.25">
      <c r="A1753">
        <v>2002383</v>
      </c>
      <c r="B1753">
        <v>1</v>
      </c>
      <c r="C1753" t="s">
        <v>77</v>
      </c>
      <c r="D1753" t="s">
        <v>114</v>
      </c>
      <c r="E1753" t="s">
        <v>134</v>
      </c>
      <c r="F1753" t="s">
        <v>4752</v>
      </c>
      <c r="G1753" t="s">
        <v>140</v>
      </c>
      <c r="H1753" t="s">
        <v>46</v>
      </c>
      <c r="I1753" t="s">
        <v>129</v>
      </c>
      <c r="J1753" t="s">
        <v>130</v>
      </c>
      <c r="K1753" t="s">
        <v>131</v>
      </c>
      <c r="L1753" t="s">
        <v>5268</v>
      </c>
      <c r="M1753" t="s">
        <v>5269</v>
      </c>
      <c r="N1753">
        <v>2.1213888879999998</v>
      </c>
      <c r="O1753">
        <v>0</v>
      </c>
      <c r="P1753">
        <v>1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2.1213890000000002</v>
      </c>
      <c r="W1753">
        <v>0</v>
      </c>
      <c r="X1753">
        <v>0</v>
      </c>
      <c r="Y1753">
        <v>0</v>
      </c>
      <c r="Z1753">
        <v>0</v>
      </c>
    </row>
    <row r="1754" spans="1:26" x14ac:dyDescent="0.25">
      <c r="A1754">
        <v>2002376</v>
      </c>
      <c r="B1754">
        <v>1</v>
      </c>
      <c r="C1754" t="s">
        <v>76</v>
      </c>
      <c r="D1754" t="s">
        <v>91</v>
      </c>
      <c r="E1754" t="s">
        <v>182</v>
      </c>
      <c r="F1754" t="s">
        <v>5270</v>
      </c>
      <c r="G1754" t="s">
        <v>128</v>
      </c>
      <c r="H1754" t="s">
        <v>46</v>
      </c>
      <c r="I1754" t="s">
        <v>129</v>
      </c>
      <c r="J1754" t="s">
        <v>130</v>
      </c>
      <c r="K1754" t="s">
        <v>131</v>
      </c>
      <c r="L1754" t="s">
        <v>5271</v>
      </c>
      <c r="M1754" t="s">
        <v>5272</v>
      </c>
      <c r="N1754">
        <v>0.194722222</v>
      </c>
      <c r="O1754">
        <v>0</v>
      </c>
      <c r="P1754">
        <v>306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59.585000000000001</v>
      </c>
      <c r="W1754">
        <v>0</v>
      </c>
      <c r="X1754">
        <v>0</v>
      </c>
      <c r="Y1754">
        <v>0</v>
      </c>
      <c r="Z1754">
        <v>0</v>
      </c>
    </row>
    <row r="1755" spans="1:26" x14ac:dyDescent="0.25">
      <c r="A1755">
        <v>2002377</v>
      </c>
      <c r="B1755">
        <v>1</v>
      </c>
      <c r="C1755" t="s">
        <v>77</v>
      </c>
      <c r="D1755" t="s">
        <v>122</v>
      </c>
      <c r="E1755" t="s">
        <v>186</v>
      </c>
      <c r="F1755" t="s">
        <v>5273</v>
      </c>
      <c r="G1755" t="s">
        <v>163</v>
      </c>
      <c r="H1755" t="s">
        <v>47</v>
      </c>
      <c r="I1755" t="s">
        <v>257</v>
      </c>
      <c r="J1755" t="s">
        <v>130</v>
      </c>
      <c r="K1755" t="s">
        <v>131</v>
      </c>
      <c r="L1755" t="s">
        <v>5274</v>
      </c>
      <c r="M1755" t="s">
        <v>5275</v>
      </c>
      <c r="N1755">
        <v>1.1111111E-2</v>
      </c>
      <c r="O1755">
        <v>0</v>
      </c>
      <c r="P1755">
        <v>38</v>
      </c>
      <c r="Q1755">
        <v>98</v>
      </c>
      <c r="R1755">
        <v>5400</v>
      </c>
      <c r="S1755">
        <v>98</v>
      </c>
      <c r="T1755">
        <v>2781</v>
      </c>
      <c r="U1755">
        <v>0</v>
      </c>
      <c r="V1755">
        <v>0.42222199999999999</v>
      </c>
      <c r="W1755">
        <v>1.088889</v>
      </c>
      <c r="X1755">
        <v>59.999999000000003</v>
      </c>
      <c r="Y1755">
        <v>1.088889</v>
      </c>
      <c r="Z1755">
        <v>30.9</v>
      </c>
    </row>
    <row r="1756" spans="1:26" x14ac:dyDescent="0.25">
      <c r="A1756">
        <v>2002384</v>
      </c>
      <c r="B1756">
        <v>1</v>
      </c>
      <c r="C1756" t="s">
        <v>76</v>
      </c>
      <c r="D1756" t="s">
        <v>103</v>
      </c>
      <c r="E1756" t="s">
        <v>186</v>
      </c>
      <c r="F1756" t="s">
        <v>5276</v>
      </c>
      <c r="G1756" t="s">
        <v>163</v>
      </c>
      <c r="H1756" t="s">
        <v>47</v>
      </c>
      <c r="I1756" t="s">
        <v>129</v>
      </c>
      <c r="J1756" t="s">
        <v>130</v>
      </c>
      <c r="K1756" t="s">
        <v>131</v>
      </c>
      <c r="L1756" t="s">
        <v>5277</v>
      </c>
      <c r="M1756" t="s">
        <v>5278</v>
      </c>
      <c r="N1756">
        <v>1.7469444439999999</v>
      </c>
      <c r="O1756">
        <v>0</v>
      </c>
      <c r="P1756">
        <v>0</v>
      </c>
      <c r="Q1756">
        <v>0</v>
      </c>
      <c r="R1756">
        <v>0</v>
      </c>
      <c r="S1756">
        <v>2</v>
      </c>
      <c r="T1756">
        <v>11</v>
      </c>
      <c r="U1756">
        <v>0</v>
      </c>
      <c r="V1756">
        <v>0</v>
      </c>
      <c r="W1756">
        <v>0</v>
      </c>
      <c r="X1756">
        <v>0</v>
      </c>
      <c r="Y1756">
        <v>3.4938889999999998</v>
      </c>
      <c r="Z1756">
        <v>19.216388999999999</v>
      </c>
    </row>
    <row r="1757" spans="1:26" x14ac:dyDescent="0.25">
      <c r="A1757">
        <v>2002387</v>
      </c>
      <c r="B1757">
        <v>1</v>
      </c>
      <c r="C1757" t="s">
        <v>77</v>
      </c>
      <c r="D1757" t="s">
        <v>114</v>
      </c>
      <c r="E1757" t="s">
        <v>134</v>
      </c>
      <c r="F1757" t="s">
        <v>5279</v>
      </c>
      <c r="G1757" t="s">
        <v>128</v>
      </c>
      <c r="H1757" t="s">
        <v>46</v>
      </c>
      <c r="I1757" t="s">
        <v>129</v>
      </c>
      <c r="J1757" t="s">
        <v>130</v>
      </c>
      <c r="K1757" t="s">
        <v>131</v>
      </c>
      <c r="L1757" t="s">
        <v>5280</v>
      </c>
      <c r="M1757" t="s">
        <v>5281</v>
      </c>
      <c r="N1757">
        <v>3.4902777770000002</v>
      </c>
      <c r="O1757">
        <v>0</v>
      </c>
      <c r="P1757">
        <v>1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3.490278</v>
      </c>
      <c r="W1757">
        <v>0</v>
      </c>
      <c r="X1757">
        <v>0</v>
      </c>
      <c r="Y1757">
        <v>0</v>
      </c>
      <c r="Z1757">
        <v>0</v>
      </c>
    </row>
    <row r="1758" spans="1:26" x14ac:dyDescent="0.25">
      <c r="A1758">
        <v>2002395</v>
      </c>
      <c r="B1758">
        <v>1</v>
      </c>
      <c r="C1758" t="s">
        <v>77</v>
      </c>
      <c r="D1758" t="s">
        <v>118</v>
      </c>
      <c r="E1758" t="s">
        <v>161</v>
      </c>
      <c r="F1758" t="s">
        <v>5282</v>
      </c>
      <c r="G1758" t="s">
        <v>341</v>
      </c>
      <c r="H1758" t="s">
        <v>47</v>
      </c>
      <c r="I1758" t="s">
        <v>129</v>
      </c>
      <c r="J1758" t="s">
        <v>130</v>
      </c>
      <c r="K1758" t="s">
        <v>131</v>
      </c>
      <c r="L1758" t="s">
        <v>5283</v>
      </c>
      <c r="M1758" t="s">
        <v>5284</v>
      </c>
      <c r="N1758">
        <v>1.745833333</v>
      </c>
      <c r="O1758">
        <v>0</v>
      </c>
      <c r="P1758">
        <v>146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254.89166700000001</v>
      </c>
      <c r="W1758">
        <v>0</v>
      </c>
      <c r="X1758">
        <v>0</v>
      </c>
      <c r="Y1758">
        <v>0</v>
      </c>
      <c r="Z1758">
        <v>0</v>
      </c>
    </row>
    <row r="1759" spans="1:26" x14ac:dyDescent="0.25">
      <c r="A1759">
        <v>2002396</v>
      </c>
      <c r="B1759">
        <v>1</v>
      </c>
      <c r="C1759" t="s">
        <v>76</v>
      </c>
      <c r="D1759" t="s">
        <v>86</v>
      </c>
      <c r="E1759" t="s">
        <v>182</v>
      </c>
      <c r="F1759" t="s">
        <v>5285</v>
      </c>
      <c r="G1759" t="s">
        <v>503</v>
      </c>
      <c r="H1759" t="s">
        <v>46</v>
      </c>
      <c r="I1759" t="s">
        <v>129</v>
      </c>
      <c r="J1759" t="s">
        <v>130</v>
      </c>
      <c r="K1759" t="s">
        <v>131</v>
      </c>
      <c r="L1759" t="s">
        <v>5286</v>
      </c>
      <c r="M1759" t="s">
        <v>5287</v>
      </c>
      <c r="N1759">
        <v>2.6891666660000002</v>
      </c>
      <c r="O1759">
        <v>0</v>
      </c>
      <c r="P1759">
        <v>143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384.55083300000001</v>
      </c>
      <c r="W1759">
        <v>0</v>
      </c>
      <c r="X1759">
        <v>0</v>
      </c>
      <c r="Y1759">
        <v>0</v>
      </c>
      <c r="Z1759">
        <v>0</v>
      </c>
    </row>
    <row r="1760" spans="1:26" x14ac:dyDescent="0.25">
      <c r="A1760">
        <v>2002400</v>
      </c>
      <c r="B1760">
        <v>1</v>
      </c>
      <c r="C1760" t="s">
        <v>77</v>
      </c>
      <c r="D1760" t="s">
        <v>109</v>
      </c>
      <c r="E1760" t="s">
        <v>161</v>
      </c>
      <c r="F1760" t="s">
        <v>5288</v>
      </c>
      <c r="G1760" t="s">
        <v>163</v>
      </c>
      <c r="H1760" t="s">
        <v>47</v>
      </c>
      <c r="I1760" t="s">
        <v>129</v>
      </c>
      <c r="J1760" t="s">
        <v>130</v>
      </c>
      <c r="K1760" t="s">
        <v>131</v>
      </c>
      <c r="L1760" t="s">
        <v>5289</v>
      </c>
      <c r="M1760" t="s">
        <v>5290</v>
      </c>
      <c r="N1760">
        <v>0.521666666</v>
      </c>
      <c r="O1760">
        <v>5</v>
      </c>
      <c r="P1760">
        <v>507</v>
      </c>
      <c r="Q1760">
        <v>0</v>
      </c>
      <c r="R1760">
        <v>0</v>
      </c>
      <c r="S1760">
        <v>0</v>
      </c>
      <c r="T1760">
        <v>0</v>
      </c>
      <c r="U1760">
        <v>2.608333</v>
      </c>
      <c r="V1760">
        <v>264.48500000000001</v>
      </c>
      <c r="W1760">
        <v>0</v>
      </c>
      <c r="X1760">
        <v>0</v>
      </c>
      <c r="Y1760">
        <v>0</v>
      </c>
      <c r="Z1760">
        <v>0</v>
      </c>
    </row>
    <row r="1761" spans="1:26" x14ac:dyDescent="0.25">
      <c r="A1761">
        <v>2002399</v>
      </c>
      <c r="B1761">
        <v>1</v>
      </c>
      <c r="C1761" t="s">
        <v>77</v>
      </c>
      <c r="D1761" t="s">
        <v>122</v>
      </c>
      <c r="E1761" t="s">
        <v>171</v>
      </c>
      <c r="F1761" t="s">
        <v>5291</v>
      </c>
      <c r="G1761" t="s">
        <v>152</v>
      </c>
      <c r="H1761" t="s">
        <v>47</v>
      </c>
      <c r="I1761" t="s">
        <v>129</v>
      </c>
      <c r="J1761" t="s">
        <v>130</v>
      </c>
      <c r="K1761" t="s">
        <v>154</v>
      </c>
      <c r="L1761" t="s">
        <v>5292</v>
      </c>
      <c r="M1761" t="s">
        <v>5293</v>
      </c>
      <c r="N1761">
        <v>0.115863888</v>
      </c>
      <c r="O1761">
        <v>0</v>
      </c>
      <c r="P1761">
        <v>22</v>
      </c>
      <c r="Q1761">
        <v>56</v>
      </c>
      <c r="R1761">
        <v>4768</v>
      </c>
      <c r="S1761">
        <v>53</v>
      </c>
      <c r="T1761">
        <v>1525</v>
      </c>
      <c r="U1761">
        <v>0</v>
      </c>
      <c r="V1761">
        <v>2.5490059999999999</v>
      </c>
      <c r="W1761">
        <v>6.488378</v>
      </c>
      <c r="X1761">
        <v>552.43901800000003</v>
      </c>
      <c r="Y1761">
        <v>6.1407860000000003</v>
      </c>
      <c r="Z1761">
        <v>176.692429</v>
      </c>
    </row>
    <row r="1762" spans="1:26" x14ac:dyDescent="0.25">
      <c r="A1762">
        <v>2002421</v>
      </c>
      <c r="B1762">
        <v>1</v>
      </c>
      <c r="C1762" t="s">
        <v>76</v>
      </c>
      <c r="D1762" t="s">
        <v>78</v>
      </c>
      <c r="E1762" t="s">
        <v>182</v>
      </c>
      <c r="F1762" t="s">
        <v>5294</v>
      </c>
      <c r="G1762" t="s">
        <v>812</v>
      </c>
      <c r="H1762" t="s">
        <v>46</v>
      </c>
      <c r="I1762" t="s">
        <v>129</v>
      </c>
      <c r="J1762" t="s">
        <v>130</v>
      </c>
      <c r="K1762" t="s">
        <v>131</v>
      </c>
      <c r="L1762" t="s">
        <v>5295</v>
      </c>
      <c r="M1762" t="s">
        <v>5296</v>
      </c>
      <c r="N1762">
        <v>2.9713888879999999</v>
      </c>
      <c r="O1762">
        <v>0</v>
      </c>
      <c r="P1762">
        <v>167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496.22194400000001</v>
      </c>
      <c r="W1762">
        <v>0</v>
      </c>
      <c r="X1762">
        <v>0</v>
      </c>
      <c r="Y1762">
        <v>0</v>
      </c>
      <c r="Z1762">
        <v>0</v>
      </c>
    </row>
    <row r="1763" spans="1:26" x14ac:dyDescent="0.25">
      <c r="A1763">
        <v>2002404</v>
      </c>
      <c r="B1763">
        <v>1</v>
      </c>
      <c r="C1763" t="s">
        <v>77</v>
      </c>
      <c r="D1763" t="s">
        <v>119</v>
      </c>
      <c r="E1763" t="s">
        <v>134</v>
      </c>
      <c r="F1763" t="s">
        <v>5297</v>
      </c>
      <c r="G1763" t="s">
        <v>128</v>
      </c>
      <c r="H1763" t="s">
        <v>46</v>
      </c>
      <c r="I1763" t="s">
        <v>129</v>
      </c>
      <c r="J1763" t="s">
        <v>130</v>
      </c>
      <c r="K1763" t="s">
        <v>131</v>
      </c>
      <c r="L1763" t="s">
        <v>5298</v>
      </c>
      <c r="M1763" t="s">
        <v>5299</v>
      </c>
      <c r="N1763">
        <v>1.4530555549999999</v>
      </c>
      <c r="O1763">
        <v>0</v>
      </c>
      <c r="P1763">
        <v>6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8.7183329999999994</v>
      </c>
      <c r="W1763">
        <v>0</v>
      </c>
      <c r="X1763">
        <v>0</v>
      </c>
      <c r="Y1763">
        <v>0</v>
      </c>
      <c r="Z1763">
        <v>0</v>
      </c>
    </row>
    <row r="1764" spans="1:26" x14ac:dyDescent="0.25">
      <c r="A1764">
        <v>2002403</v>
      </c>
      <c r="B1764">
        <v>1</v>
      </c>
      <c r="C1764" t="s">
        <v>77</v>
      </c>
      <c r="D1764" t="s">
        <v>122</v>
      </c>
      <c r="E1764" t="s">
        <v>186</v>
      </c>
      <c r="F1764" t="s">
        <v>5300</v>
      </c>
      <c r="G1764" t="s">
        <v>179</v>
      </c>
      <c r="H1764" t="s">
        <v>47</v>
      </c>
      <c r="I1764" t="s">
        <v>129</v>
      </c>
      <c r="J1764" t="s">
        <v>130</v>
      </c>
      <c r="K1764" t="s">
        <v>154</v>
      </c>
      <c r="L1764" t="s">
        <v>5301</v>
      </c>
      <c r="M1764" t="s">
        <v>5302</v>
      </c>
      <c r="N1764">
        <v>2.9793313879999999</v>
      </c>
      <c r="O1764">
        <v>0</v>
      </c>
      <c r="P1764">
        <v>38</v>
      </c>
      <c r="Q1764">
        <v>113</v>
      </c>
      <c r="R1764">
        <v>5466</v>
      </c>
      <c r="S1764">
        <v>98</v>
      </c>
      <c r="T1764">
        <v>2791</v>
      </c>
      <c r="U1764">
        <v>0</v>
      </c>
      <c r="V1764">
        <v>113.21459299999999</v>
      </c>
      <c r="W1764">
        <v>336.664447</v>
      </c>
      <c r="X1764">
        <v>16285.025367</v>
      </c>
      <c r="Y1764">
        <v>291.97447599999998</v>
      </c>
      <c r="Z1764">
        <v>8315.3139040000005</v>
      </c>
    </row>
    <row r="1765" spans="1:26" x14ac:dyDescent="0.25">
      <c r="A1765">
        <v>2002409</v>
      </c>
      <c r="B1765">
        <v>1</v>
      </c>
      <c r="C1765" t="s">
        <v>77</v>
      </c>
      <c r="D1765" t="s">
        <v>108</v>
      </c>
      <c r="E1765" t="s">
        <v>182</v>
      </c>
      <c r="F1765" t="s">
        <v>5303</v>
      </c>
      <c r="G1765" t="s">
        <v>524</v>
      </c>
      <c r="H1765" t="s">
        <v>46</v>
      </c>
      <c r="I1765" t="s">
        <v>129</v>
      </c>
      <c r="J1765" t="s">
        <v>130</v>
      </c>
      <c r="K1765" t="s">
        <v>131</v>
      </c>
      <c r="L1765" t="s">
        <v>5304</v>
      </c>
      <c r="M1765" t="s">
        <v>5305</v>
      </c>
      <c r="N1765">
        <v>4.51</v>
      </c>
      <c r="O1765">
        <v>0</v>
      </c>
      <c r="P1765">
        <v>0</v>
      </c>
      <c r="Q1765">
        <v>0</v>
      </c>
      <c r="R1765">
        <v>0</v>
      </c>
      <c r="S1765">
        <v>0</v>
      </c>
      <c r="T1765">
        <v>6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27.06</v>
      </c>
    </row>
    <row r="1766" spans="1:26" x14ac:dyDescent="0.25">
      <c r="A1766">
        <v>2002415</v>
      </c>
      <c r="B1766">
        <v>1</v>
      </c>
      <c r="C1766" t="s">
        <v>76</v>
      </c>
      <c r="D1766" t="s">
        <v>90</v>
      </c>
      <c r="E1766" t="s">
        <v>134</v>
      </c>
      <c r="F1766" t="s">
        <v>5306</v>
      </c>
      <c r="G1766" t="s">
        <v>238</v>
      </c>
      <c r="H1766" t="s">
        <v>46</v>
      </c>
      <c r="I1766" t="s">
        <v>129</v>
      </c>
      <c r="J1766" t="s">
        <v>130</v>
      </c>
      <c r="K1766" t="s">
        <v>131</v>
      </c>
      <c r="L1766" t="s">
        <v>5307</v>
      </c>
      <c r="M1766" t="s">
        <v>5308</v>
      </c>
      <c r="N1766">
        <v>1.7011111109999999</v>
      </c>
      <c r="O1766">
        <v>0</v>
      </c>
      <c r="P1766">
        <v>0</v>
      </c>
      <c r="Q1766">
        <v>0</v>
      </c>
      <c r="R1766">
        <v>9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15.31</v>
      </c>
      <c r="Y1766">
        <v>0</v>
      </c>
      <c r="Z1766">
        <v>0</v>
      </c>
    </row>
    <row r="1767" spans="1:26" x14ac:dyDescent="0.25">
      <c r="A1767">
        <v>2002414</v>
      </c>
      <c r="B1767">
        <v>1</v>
      </c>
      <c r="C1767" t="s">
        <v>76</v>
      </c>
      <c r="D1767" t="s">
        <v>93</v>
      </c>
      <c r="E1767" t="s">
        <v>150</v>
      </c>
      <c r="F1767" t="s">
        <v>5309</v>
      </c>
      <c r="G1767" t="s">
        <v>1486</v>
      </c>
      <c r="H1767" t="s">
        <v>47</v>
      </c>
      <c r="I1767" t="s">
        <v>129</v>
      </c>
      <c r="J1767" t="s">
        <v>130</v>
      </c>
      <c r="K1767" t="s">
        <v>131</v>
      </c>
      <c r="L1767" t="s">
        <v>5310</v>
      </c>
      <c r="M1767" t="s">
        <v>5311</v>
      </c>
      <c r="N1767">
        <v>6.3433333330000004</v>
      </c>
      <c r="O1767">
        <v>0</v>
      </c>
      <c r="P1767">
        <v>0</v>
      </c>
      <c r="Q1767">
        <v>0</v>
      </c>
      <c r="R1767">
        <v>0</v>
      </c>
      <c r="S1767">
        <v>1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6.3433330000000003</v>
      </c>
      <c r="Z1767">
        <v>0</v>
      </c>
    </row>
    <row r="1768" spans="1:26" x14ac:dyDescent="0.25">
      <c r="A1768">
        <v>2002401</v>
      </c>
      <c r="B1768">
        <v>1</v>
      </c>
      <c r="C1768" t="s">
        <v>76</v>
      </c>
      <c r="D1768" t="s">
        <v>91</v>
      </c>
      <c r="E1768" t="s">
        <v>182</v>
      </c>
      <c r="F1768" t="s">
        <v>5312</v>
      </c>
      <c r="G1768" t="s">
        <v>294</v>
      </c>
      <c r="H1768" t="s">
        <v>46</v>
      </c>
      <c r="I1768" t="s">
        <v>129</v>
      </c>
      <c r="J1768" t="s">
        <v>130</v>
      </c>
      <c r="K1768" t="s">
        <v>131</v>
      </c>
      <c r="L1768" t="s">
        <v>5313</v>
      </c>
      <c r="M1768" t="s">
        <v>5314</v>
      </c>
      <c r="N1768">
        <v>0.58138888799999999</v>
      </c>
      <c r="O1768">
        <v>0</v>
      </c>
      <c r="P1768">
        <v>60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34.883333</v>
      </c>
      <c r="W1768">
        <v>0</v>
      </c>
      <c r="X1768">
        <v>0</v>
      </c>
      <c r="Y1768">
        <v>0</v>
      </c>
      <c r="Z1768">
        <v>0</v>
      </c>
    </row>
    <row r="1769" spans="1:26" x14ac:dyDescent="0.25">
      <c r="A1769">
        <v>2002420</v>
      </c>
      <c r="B1769">
        <v>1</v>
      </c>
      <c r="C1769" t="s">
        <v>76</v>
      </c>
      <c r="D1769" t="s">
        <v>80</v>
      </c>
      <c r="E1769" t="s">
        <v>134</v>
      </c>
      <c r="F1769" t="s">
        <v>5315</v>
      </c>
      <c r="G1769" t="s">
        <v>140</v>
      </c>
      <c r="H1769" t="s">
        <v>46</v>
      </c>
      <c r="I1769" t="s">
        <v>129</v>
      </c>
      <c r="J1769" t="s">
        <v>130</v>
      </c>
      <c r="K1769" t="s">
        <v>131</v>
      </c>
      <c r="L1769" t="s">
        <v>5316</v>
      </c>
      <c r="M1769" t="s">
        <v>5317</v>
      </c>
      <c r="N1769">
        <v>4.2052777770000001</v>
      </c>
      <c r="O1769">
        <v>0</v>
      </c>
      <c r="P1769">
        <v>5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21.026389000000002</v>
      </c>
      <c r="W1769">
        <v>0</v>
      </c>
      <c r="X1769">
        <v>0</v>
      </c>
      <c r="Y1769">
        <v>0</v>
      </c>
      <c r="Z1769">
        <v>0</v>
      </c>
    </row>
    <row r="1770" spans="1:26" x14ac:dyDescent="0.25">
      <c r="A1770">
        <v>2002417</v>
      </c>
      <c r="B1770">
        <v>1</v>
      </c>
      <c r="C1770" t="s">
        <v>76</v>
      </c>
      <c r="D1770" t="s">
        <v>99</v>
      </c>
      <c r="E1770" t="s">
        <v>186</v>
      </c>
      <c r="F1770" t="s">
        <v>1813</v>
      </c>
      <c r="G1770" t="s">
        <v>152</v>
      </c>
      <c r="H1770" t="s">
        <v>47</v>
      </c>
      <c r="I1770" t="s">
        <v>129</v>
      </c>
      <c r="J1770" t="s">
        <v>130</v>
      </c>
      <c r="K1770" t="s">
        <v>131</v>
      </c>
      <c r="L1770" t="s">
        <v>5318</v>
      </c>
      <c r="M1770" t="s">
        <v>5319</v>
      </c>
      <c r="N1770">
        <v>0.22500000000000001</v>
      </c>
      <c r="O1770">
        <v>39</v>
      </c>
      <c r="P1770">
        <v>401</v>
      </c>
      <c r="Q1770">
        <v>0</v>
      </c>
      <c r="R1770">
        <v>0</v>
      </c>
      <c r="S1770">
        <v>0</v>
      </c>
      <c r="T1770">
        <v>0</v>
      </c>
      <c r="U1770">
        <v>8.7750000000000004</v>
      </c>
      <c r="V1770">
        <v>90.224999999999994</v>
      </c>
      <c r="W1770">
        <v>0</v>
      </c>
      <c r="X1770">
        <v>0</v>
      </c>
      <c r="Y1770">
        <v>0</v>
      </c>
      <c r="Z1770">
        <v>0</v>
      </c>
    </row>
    <row r="1771" spans="1:26" x14ac:dyDescent="0.25">
      <c r="A1771">
        <v>2002422</v>
      </c>
      <c r="B1771">
        <v>1</v>
      </c>
      <c r="C1771" t="s">
        <v>76</v>
      </c>
      <c r="D1771" t="s">
        <v>103</v>
      </c>
      <c r="E1771" t="s">
        <v>134</v>
      </c>
      <c r="F1771" t="s">
        <v>5320</v>
      </c>
      <c r="G1771" t="s">
        <v>238</v>
      </c>
      <c r="H1771" t="s">
        <v>46</v>
      </c>
      <c r="I1771" t="s">
        <v>129</v>
      </c>
      <c r="J1771" t="s">
        <v>130</v>
      </c>
      <c r="K1771" t="s">
        <v>131</v>
      </c>
      <c r="L1771" t="s">
        <v>5321</v>
      </c>
      <c r="M1771" t="s">
        <v>5322</v>
      </c>
      <c r="N1771">
        <v>2.4311111109999999</v>
      </c>
      <c r="O1771">
        <v>0</v>
      </c>
      <c r="P1771">
        <v>0</v>
      </c>
      <c r="Q1771">
        <v>0</v>
      </c>
      <c r="R1771">
        <v>4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9.7244440000000001</v>
      </c>
      <c r="Y1771">
        <v>0</v>
      </c>
      <c r="Z1771">
        <v>0</v>
      </c>
    </row>
    <row r="1772" spans="1:26" x14ac:dyDescent="0.25">
      <c r="A1772">
        <v>2002416</v>
      </c>
      <c r="B1772">
        <v>1</v>
      </c>
      <c r="C1772" t="s">
        <v>77</v>
      </c>
      <c r="D1772" t="s">
        <v>109</v>
      </c>
      <c r="E1772" t="s">
        <v>186</v>
      </c>
      <c r="F1772" t="s">
        <v>5323</v>
      </c>
      <c r="G1772" t="s">
        <v>163</v>
      </c>
      <c r="H1772" t="s">
        <v>47</v>
      </c>
      <c r="I1772" t="s">
        <v>129</v>
      </c>
      <c r="J1772" t="s">
        <v>130</v>
      </c>
      <c r="K1772" t="s">
        <v>131</v>
      </c>
      <c r="L1772" t="s">
        <v>5324</v>
      </c>
      <c r="M1772" t="s">
        <v>5325</v>
      </c>
      <c r="N1772">
        <v>6.6666665999999999E-2</v>
      </c>
      <c r="O1772">
        <v>29</v>
      </c>
      <c r="P1772">
        <v>482</v>
      </c>
      <c r="Q1772">
        <v>0</v>
      </c>
      <c r="R1772">
        <v>0</v>
      </c>
      <c r="S1772">
        <v>0</v>
      </c>
      <c r="T1772">
        <v>0</v>
      </c>
      <c r="U1772">
        <v>1.933333</v>
      </c>
      <c r="V1772">
        <v>32.133333</v>
      </c>
      <c r="W1772">
        <v>0</v>
      </c>
      <c r="X1772">
        <v>0</v>
      </c>
      <c r="Y1772">
        <v>0</v>
      </c>
      <c r="Z1772">
        <v>0</v>
      </c>
    </row>
    <row r="1773" spans="1:26" x14ac:dyDescent="0.25">
      <c r="A1773">
        <v>2002418</v>
      </c>
      <c r="B1773">
        <v>1</v>
      </c>
      <c r="C1773" t="s">
        <v>76</v>
      </c>
      <c r="D1773" t="s">
        <v>92</v>
      </c>
      <c r="E1773" t="s">
        <v>134</v>
      </c>
      <c r="F1773" t="s">
        <v>5326</v>
      </c>
      <c r="G1773" t="s">
        <v>136</v>
      </c>
      <c r="H1773" t="s">
        <v>46</v>
      </c>
      <c r="I1773" t="s">
        <v>129</v>
      </c>
      <c r="J1773" t="s">
        <v>130</v>
      </c>
      <c r="K1773" t="s">
        <v>131</v>
      </c>
      <c r="L1773" t="s">
        <v>5327</v>
      </c>
      <c r="M1773" t="s">
        <v>5328</v>
      </c>
      <c r="N1773">
        <v>1.348055555</v>
      </c>
      <c r="O1773">
        <v>0</v>
      </c>
      <c r="P1773">
        <v>0</v>
      </c>
      <c r="Q1773">
        <v>0</v>
      </c>
      <c r="R1773">
        <v>1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1.3480559999999999</v>
      </c>
      <c r="Y1773">
        <v>0</v>
      </c>
      <c r="Z1773">
        <v>0</v>
      </c>
    </row>
    <row r="1774" spans="1:26" x14ac:dyDescent="0.25">
      <c r="A1774">
        <v>2002429</v>
      </c>
      <c r="B1774">
        <v>1</v>
      </c>
      <c r="C1774" t="s">
        <v>76</v>
      </c>
      <c r="D1774" t="s">
        <v>96</v>
      </c>
      <c r="E1774" t="s">
        <v>126</v>
      </c>
      <c r="F1774" t="s">
        <v>5329</v>
      </c>
      <c r="G1774" t="s">
        <v>250</v>
      </c>
      <c r="H1774" t="s">
        <v>46</v>
      </c>
      <c r="I1774" t="s">
        <v>129</v>
      </c>
      <c r="J1774" t="s">
        <v>15</v>
      </c>
      <c r="K1774" t="s">
        <v>131</v>
      </c>
      <c r="L1774" t="s">
        <v>5330</v>
      </c>
      <c r="M1774" t="s">
        <v>5331</v>
      </c>
      <c r="N1774">
        <v>4.352222222</v>
      </c>
      <c r="O1774">
        <v>0</v>
      </c>
      <c r="P1774">
        <v>20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87.044443999999999</v>
      </c>
      <c r="W1774">
        <v>0</v>
      </c>
      <c r="X1774">
        <v>0</v>
      </c>
      <c r="Y1774">
        <v>0</v>
      </c>
      <c r="Z1774">
        <v>0</v>
      </c>
    </row>
    <row r="1775" spans="1:26" x14ac:dyDescent="0.25">
      <c r="A1775">
        <v>2002430</v>
      </c>
      <c r="B1775">
        <v>1</v>
      </c>
      <c r="C1775" t="s">
        <v>77</v>
      </c>
      <c r="D1775" t="s">
        <v>108</v>
      </c>
      <c r="E1775" t="s">
        <v>134</v>
      </c>
      <c r="F1775" t="s">
        <v>5332</v>
      </c>
      <c r="G1775" t="s">
        <v>136</v>
      </c>
      <c r="H1775" t="s">
        <v>46</v>
      </c>
      <c r="I1775" t="s">
        <v>129</v>
      </c>
      <c r="J1775" t="s">
        <v>130</v>
      </c>
      <c r="K1775" t="s">
        <v>131</v>
      </c>
      <c r="L1775" t="s">
        <v>5333</v>
      </c>
      <c r="M1775" t="s">
        <v>5334</v>
      </c>
      <c r="N1775">
        <v>2.4597222219999999</v>
      </c>
      <c r="O1775">
        <v>0</v>
      </c>
      <c r="P1775">
        <v>1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2.4597220000000002</v>
      </c>
      <c r="W1775">
        <v>0</v>
      </c>
      <c r="X1775">
        <v>0</v>
      </c>
      <c r="Y1775">
        <v>0</v>
      </c>
      <c r="Z1775">
        <v>0</v>
      </c>
    </row>
    <row r="1776" spans="1:26" x14ac:dyDescent="0.25">
      <c r="A1776">
        <v>2002433</v>
      </c>
      <c r="B1776">
        <v>1</v>
      </c>
      <c r="C1776" t="s">
        <v>77</v>
      </c>
      <c r="D1776" t="s">
        <v>122</v>
      </c>
      <c r="E1776" t="s">
        <v>186</v>
      </c>
      <c r="F1776" t="s">
        <v>5335</v>
      </c>
      <c r="G1776" t="s">
        <v>179</v>
      </c>
      <c r="H1776" t="s">
        <v>47</v>
      </c>
      <c r="I1776" t="s">
        <v>129</v>
      </c>
      <c r="J1776" t="s">
        <v>130</v>
      </c>
      <c r="K1776" t="s">
        <v>154</v>
      </c>
      <c r="L1776" t="s">
        <v>5336</v>
      </c>
      <c r="M1776" t="s">
        <v>5337</v>
      </c>
      <c r="N1776">
        <v>3.6433333330000002</v>
      </c>
      <c r="O1776">
        <v>0</v>
      </c>
      <c r="P1776">
        <v>22</v>
      </c>
      <c r="Q1776">
        <v>61</v>
      </c>
      <c r="R1776">
        <v>4823</v>
      </c>
      <c r="S1776">
        <v>53</v>
      </c>
      <c r="T1776">
        <v>1525</v>
      </c>
      <c r="U1776">
        <v>0</v>
      </c>
      <c r="V1776">
        <v>80.153333000000003</v>
      </c>
      <c r="W1776">
        <v>222.24333300000001</v>
      </c>
      <c r="X1776">
        <v>17571.796665000002</v>
      </c>
      <c r="Y1776">
        <v>193.096667</v>
      </c>
      <c r="Z1776">
        <v>5556.0833329999996</v>
      </c>
    </row>
    <row r="1777" spans="1:26" x14ac:dyDescent="0.25">
      <c r="A1777">
        <v>2002432</v>
      </c>
      <c r="B1777">
        <v>1</v>
      </c>
      <c r="C1777" t="s">
        <v>77</v>
      </c>
      <c r="D1777" t="s">
        <v>110</v>
      </c>
      <c r="E1777" t="s">
        <v>182</v>
      </c>
      <c r="F1777" t="s">
        <v>5338</v>
      </c>
      <c r="G1777" t="s">
        <v>144</v>
      </c>
      <c r="H1777" t="s">
        <v>46</v>
      </c>
      <c r="I1777" t="s">
        <v>129</v>
      </c>
      <c r="J1777" t="s">
        <v>130</v>
      </c>
      <c r="K1777" t="s">
        <v>131</v>
      </c>
      <c r="L1777" t="s">
        <v>5339</v>
      </c>
      <c r="M1777" t="s">
        <v>5340</v>
      </c>
      <c r="N1777">
        <v>1.138055555</v>
      </c>
      <c r="O1777">
        <v>0</v>
      </c>
      <c r="P1777">
        <v>0</v>
      </c>
      <c r="Q1777">
        <v>0</v>
      </c>
      <c r="R1777">
        <v>0</v>
      </c>
      <c r="S1777">
        <v>0</v>
      </c>
      <c r="T1777">
        <v>4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4.5522220000000004</v>
      </c>
    </row>
    <row r="1778" spans="1:26" x14ac:dyDescent="0.25">
      <c r="A1778">
        <v>2002457</v>
      </c>
      <c r="B1778">
        <v>1</v>
      </c>
      <c r="C1778" t="s">
        <v>76</v>
      </c>
      <c r="D1778" t="s">
        <v>103</v>
      </c>
      <c r="E1778" t="s">
        <v>182</v>
      </c>
      <c r="F1778" t="s">
        <v>5341</v>
      </c>
      <c r="G1778" t="s">
        <v>144</v>
      </c>
      <c r="H1778" t="s">
        <v>46</v>
      </c>
      <c r="I1778" t="s">
        <v>129</v>
      </c>
      <c r="J1778" t="s">
        <v>130</v>
      </c>
      <c r="K1778" t="s">
        <v>131</v>
      </c>
      <c r="L1778" t="s">
        <v>5342</v>
      </c>
      <c r="M1778" t="s">
        <v>5343</v>
      </c>
      <c r="N1778">
        <v>3.8105555550000001</v>
      </c>
      <c r="O1778">
        <v>0</v>
      </c>
      <c r="P1778">
        <v>0</v>
      </c>
      <c r="Q1778">
        <v>0</v>
      </c>
      <c r="R1778">
        <v>19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72.400555999999995</v>
      </c>
      <c r="Y1778">
        <v>0</v>
      </c>
      <c r="Z1778">
        <v>0</v>
      </c>
    </row>
    <row r="1779" spans="1:26" x14ac:dyDescent="0.25">
      <c r="A1779">
        <v>2002443</v>
      </c>
      <c r="B1779">
        <v>1</v>
      </c>
      <c r="C1779" t="s">
        <v>76</v>
      </c>
      <c r="D1779" t="s">
        <v>101</v>
      </c>
      <c r="E1779" t="s">
        <v>166</v>
      </c>
      <c r="F1779" t="s">
        <v>5344</v>
      </c>
      <c r="G1779" t="s">
        <v>128</v>
      </c>
      <c r="H1779" t="s">
        <v>46</v>
      </c>
      <c r="I1779" t="s">
        <v>129</v>
      </c>
      <c r="J1779" t="s">
        <v>130</v>
      </c>
      <c r="K1779" t="s">
        <v>131</v>
      </c>
      <c r="L1779" t="s">
        <v>5345</v>
      </c>
      <c r="M1779" t="s">
        <v>5346</v>
      </c>
      <c r="N1779">
        <v>0.19083333299999999</v>
      </c>
      <c r="O1779">
        <v>0</v>
      </c>
      <c r="P1779">
        <v>162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30.914999999999999</v>
      </c>
      <c r="W1779">
        <v>0</v>
      </c>
      <c r="X1779">
        <v>0</v>
      </c>
      <c r="Y1779">
        <v>0</v>
      </c>
      <c r="Z1779">
        <v>0</v>
      </c>
    </row>
    <row r="1780" spans="1:26" x14ac:dyDescent="0.25">
      <c r="A1780">
        <v>2002445</v>
      </c>
      <c r="B1780">
        <v>1</v>
      </c>
      <c r="C1780" t="s">
        <v>77</v>
      </c>
      <c r="D1780" t="s">
        <v>124</v>
      </c>
      <c r="E1780" t="s">
        <v>171</v>
      </c>
      <c r="F1780" t="s">
        <v>5347</v>
      </c>
      <c r="G1780" t="s">
        <v>163</v>
      </c>
      <c r="H1780" t="s">
        <v>47</v>
      </c>
      <c r="I1780" t="s">
        <v>129</v>
      </c>
      <c r="J1780" t="s">
        <v>130</v>
      </c>
      <c r="K1780" t="s">
        <v>131</v>
      </c>
      <c r="L1780" t="s">
        <v>5348</v>
      </c>
      <c r="M1780" t="s">
        <v>5349</v>
      </c>
      <c r="N1780">
        <v>0.43944444399999999</v>
      </c>
      <c r="O1780">
        <v>5</v>
      </c>
      <c r="P1780">
        <v>676</v>
      </c>
      <c r="Q1780">
        <v>0</v>
      </c>
      <c r="R1780">
        <v>0</v>
      </c>
      <c r="S1780">
        <v>0</v>
      </c>
      <c r="T1780">
        <v>0</v>
      </c>
      <c r="U1780">
        <v>2.197222</v>
      </c>
      <c r="V1780">
        <v>297.06444399999998</v>
      </c>
      <c r="W1780">
        <v>0</v>
      </c>
      <c r="X1780">
        <v>0</v>
      </c>
      <c r="Y1780">
        <v>0</v>
      </c>
      <c r="Z1780">
        <v>0</v>
      </c>
    </row>
    <row r="1781" spans="1:26" x14ac:dyDescent="0.25">
      <c r="A1781">
        <v>2002452</v>
      </c>
      <c r="B1781">
        <v>1</v>
      </c>
      <c r="C1781" t="s">
        <v>77</v>
      </c>
      <c r="D1781" t="s">
        <v>114</v>
      </c>
      <c r="E1781" t="s">
        <v>134</v>
      </c>
      <c r="F1781" t="s">
        <v>5350</v>
      </c>
      <c r="G1781" t="s">
        <v>250</v>
      </c>
      <c r="H1781" t="s">
        <v>46</v>
      </c>
      <c r="I1781" t="s">
        <v>129</v>
      </c>
      <c r="J1781" t="s">
        <v>130</v>
      </c>
      <c r="K1781" t="s">
        <v>131</v>
      </c>
      <c r="L1781" t="s">
        <v>5351</v>
      </c>
      <c r="M1781" t="s">
        <v>5352</v>
      </c>
      <c r="N1781">
        <v>6.8191666660000001</v>
      </c>
      <c r="O1781">
        <v>0</v>
      </c>
      <c r="P1781">
        <v>1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6.8191670000000002</v>
      </c>
      <c r="W1781">
        <v>0</v>
      </c>
      <c r="X1781">
        <v>0</v>
      </c>
      <c r="Y1781">
        <v>0</v>
      </c>
      <c r="Z1781">
        <v>0</v>
      </c>
    </row>
    <row r="1782" spans="1:26" x14ac:dyDescent="0.25">
      <c r="A1782">
        <v>2002450</v>
      </c>
      <c r="B1782">
        <v>1</v>
      </c>
      <c r="C1782" t="s">
        <v>76</v>
      </c>
      <c r="D1782" t="s">
        <v>78</v>
      </c>
      <c r="E1782" t="s">
        <v>134</v>
      </c>
      <c r="F1782" t="s">
        <v>5353</v>
      </c>
      <c r="G1782" t="s">
        <v>136</v>
      </c>
      <c r="H1782" t="s">
        <v>46</v>
      </c>
      <c r="I1782" t="s">
        <v>129</v>
      </c>
      <c r="J1782" t="s">
        <v>130</v>
      </c>
      <c r="K1782" t="s">
        <v>131</v>
      </c>
      <c r="L1782" t="s">
        <v>5354</v>
      </c>
      <c r="M1782" t="s">
        <v>5355</v>
      </c>
      <c r="N1782">
        <v>2.0938888879999999</v>
      </c>
      <c r="O1782">
        <v>0</v>
      </c>
      <c r="P1782">
        <v>1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2.0938889999999999</v>
      </c>
      <c r="W1782">
        <v>0</v>
      </c>
      <c r="X1782">
        <v>0</v>
      </c>
      <c r="Y1782">
        <v>0</v>
      </c>
      <c r="Z1782">
        <v>0</v>
      </c>
    </row>
    <row r="1783" spans="1:26" x14ac:dyDescent="0.25">
      <c r="A1783">
        <v>2002455</v>
      </c>
      <c r="B1783">
        <v>1</v>
      </c>
      <c r="C1783" t="s">
        <v>76</v>
      </c>
      <c r="D1783" t="s">
        <v>91</v>
      </c>
      <c r="E1783" t="s">
        <v>182</v>
      </c>
      <c r="F1783" t="s">
        <v>5356</v>
      </c>
      <c r="G1783" t="s">
        <v>294</v>
      </c>
      <c r="H1783" t="s">
        <v>46</v>
      </c>
      <c r="I1783" t="s">
        <v>129</v>
      </c>
      <c r="J1783" t="s">
        <v>130</v>
      </c>
      <c r="K1783" t="s">
        <v>131</v>
      </c>
      <c r="L1783" t="s">
        <v>5357</v>
      </c>
      <c r="M1783" t="s">
        <v>5358</v>
      </c>
      <c r="N1783">
        <v>2.8063888879999999</v>
      </c>
      <c r="O1783">
        <v>0</v>
      </c>
      <c r="P1783">
        <v>66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185.221667</v>
      </c>
      <c r="W1783">
        <v>0</v>
      </c>
      <c r="X1783">
        <v>0</v>
      </c>
      <c r="Y1783">
        <v>0</v>
      </c>
      <c r="Z1783">
        <v>0</v>
      </c>
    </row>
    <row r="1784" spans="1:26" x14ac:dyDescent="0.25">
      <c r="A1784">
        <v>2002456</v>
      </c>
      <c r="B1784">
        <v>1</v>
      </c>
      <c r="C1784" t="s">
        <v>76</v>
      </c>
      <c r="D1784" t="s">
        <v>80</v>
      </c>
      <c r="E1784" t="s">
        <v>134</v>
      </c>
      <c r="F1784" t="s">
        <v>5359</v>
      </c>
      <c r="G1784" t="s">
        <v>250</v>
      </c>
      <c r="H1784" t="s">
        <v>46</v>
      </c>
      <c r="I1784" t="s">
        <v>129</v>
      </c>
      <c r="J1784" t="s">
        <v>15</v>
      </c>
      <c r="K1784" t="s">
        <v>131</v>
      </c>
      <c r="L1784" t="s">
        <v>5360</v>
      </c>
      <c r="M1784" t="s">
        <v>5361</v>
      </c>
      <c r="N1784">
        <v>0.54916666599999997</v>
      </c>
      <c r="O1784">
        <v>0</v>
      </c>
      <c r="P1784">
        <v>6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3.2949999999999999</v>
      </c>
      <c r="W1784">
        <v>0</v>
      </c>
      <c r="X1784">
        <v>0</v>
      </c>
      <c r="Y1784">
        <v>0</v>
      </c>
      <c r="Z1784">
        <v>0</v>
      </c>
    </row>
    <row r="1785" spans="1:26" x14ac:dyDescent="0.25">
      <c r="A1785">
        <v>2002462</v>
      </c>
      <c r="B1785">
        <v>1</v>
      </c>
      <c r="C1785" t="s">
        <v>76</v>
      </c>
      <c r="D1785" t="s">
        <v>101</v>
      </c>
      <c r="E1785" t="s">
        <v>182</v>
      </c>
      <c r="F1785" t="s">
        <v>4002</v>
      </c>
      <c r="G1785" t="s">
        <v>144</v>
      </c>
      <c r="H1785" t="s">
        <v>46</v>
      </c>
      <c r="I1785" t="s">
        <v>129</v>
      </c>
      <c r="J1785" t="s">
        <v>130</v>
      </c>
      <c r="K1785" t="s">
        <v>131</v>
      </c>
      <c r="L1785" t="s">
        <v>5362</v>
      </c>
      <c r="M1785" t="s">
        <v>5363</v>
      </c>
      <c r="N1785">
        <v>5.4480555549999998</v>
      </c>
      <c r="O1785">
        <v>0</v>
      </c>
      <c r="P1785">
        <v>68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370.46777800000001</v>
      </c>
      <c r="W1785">
        <v>0</v>
      </c>
      <c r="X1785">
        <v>0</v>
      </c>
      <c r="Y1785">
        <v>0</v>
      </c>
      <c r="Z1785">
        <v>0</v>
      </c>
    </row>
    <row r="1786" spans="1:26" x14ac:dyDescent="0.25">
      <c r="A1786">
        <v>2002463</v>
      </c>
      <c r="B1786">
        <v>1</v>
      </c>
      <c r="C1786" t="s">
        <v>77</v>
      </c>
      <c r="D1786" t="s">
        <v>109</v>
      </c>
      <c r="E1786" t="s">
        <v>166</v>
      </c>
      <c r="F1786" t="s">
        <v>5364</v>
      </c>
      <c r="G1786" t="s">
        <v>5365</v>
      </c>
      <c r="H1786" t="s">
        <v>46</v>
      </c>
      <c r="I1786" t="s">
        <v>129</v>
      </c>
      <c r="J1786" t="s">
        <v>130</v>
      </c>
      <c r="K1786" t="s">
        <v>131</v>
      </c>
      <c r="L1786" t="s">
        <v>5366</v>
      </c>
      <c r="M1786" t="s">
        <v>5367</v>
      </c>
      <c r="N1786">
        <v>3.105555555</v>
      </c>
      <c r="O1786">
        <v>0</v>
      </c>
      <c r="P1786">
        <v>62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192.544444</v>
      </c>
      <c r="W1786">
        <v>0</v>
      </c>
      <c r="X1786">
        <v>0</v>
      </c>
      <c r="Y1786">
        <v>0</v>
      </c>
      <c r="Z1786">
        <v>0</v>
      </c>
    </row>
    <row r="1787" spans="1:26" x14ac:dyDescent="0.25">
      <c r="A1787">
        <v>2002464</v>
      </c>
      <c r="B1787">
        <v>1</v>
      </c>
      <c r="C1787" t="s">
        <v>76</v>
      </c>
      <c r="D1787" t="s">
        <v>81</v>
      </c>
      <c r="E1787" t="s">
        <v>126</v>
      </c>
      <c r="F1787" t="s">
        <v>5368</v>
      </c>
      <c r="G1787" t="s">
        <v>144</v>
      </c>
      <c r="H1787" t="s">
        <v>46</v>
      </c>
      <c r="I1787" t="s">
        <v>129</v>
      </c>
      <c r="J1787" t="s">
        <v>130</v>
      </c>
      <c r="K1787" t="s">
        <v>131</v>
      </c>
      <c r="L1787" t="s">
        <v>5369</v>
      </c>
      <c r="M1787" t="s">
        <v>5370</v>
      </c>
      <c r="N1787">
        <v>1.1527777770000001</v>
      </c>
      <c r="O1787">
        <v>0</v>
      </c>
      <c r="P1787">
        <v>2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2.3055560000000002</v>
      </c>
      <c r="W1787">
        <v>0</v>
      </c>
      <c r="X1787">
        <v>0</v>
      </c>
      <c r="Y1787">
        <v>0</v>
      </c>
      <c r="Z1787">
        <v>0</v>
      </c>
    </row>
    <row r="1788" spans="1:26" x14ac:dyDescent="0.25">
      <c r="A1788">
        <v>2002466</v>
      </c>
      <c r="B1788">
        <v>1</v>
      </c>
      <c r="C1788" t="s">
        <v>76</v>
      </c>
      <c r="D1788" t="s">
        <v>94</v>
      </c>
      <c r="E1788" t="s">
        <v>134</v>
      </c>
      <c r="F1788" t="s">
        <v>5371</v>
      </c>
      <c r="G1788" t="s">
        <v>136</v>
      </c>
      <c r="H1788" t="s">
        <v>46</v>
      </c>
      <c r="I1788" t="s">
        <v>129</v>
      </c>
      <c r="J1788" t="s">
        <v>130</v>
      </c>
      <c r="K1788" t="s">
        <v>131</v>
      </c>
      <c r="L1788" t="s">
        <v>5372</v>
      </c>
      <c r="M1788" t="s">
        <v>5373</v>
      </c>
      <c r="N1788">
        <v>1.7036111110000001</v>
      </c>
      <c r="O1788">
        <v>0</v>
      </c>
      <c r="P1788">
        <v>1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1.703611</v>
      </c>
      <c r="W1788">
        <v>0</v>
      </c>
      <c r="X1788">
        <v>0</v>
      </c>
      <c r="Y1788">
        <v>0</v>
      </c>
      <c r="Z1788">
        <v>0</v>
      </c>
    </row>
    <row r="1789" spans="1:26" x14ac:dyDescent="0.25">
      <c r="A1789">
        <v>2002468</v>
      </c>
      <c r="B1789">
        <v>1</v>
      </c>
      <c r="C1789" t="s">
        <v>77</v>
      </c>
      <c r="D1789" t="s">
        <v>124</v>
      </c>
      <c r="E1789" t="s">
        <v>182</v>
      </c>
      <c r="F1789" t="s">
        <v>5374</v>
      </c>
      <c r="G1789" t="s">
        <v>144</v>
      </c>
      <c r="H1789" t="s">
        <v>46</v>
      </c>
      <c r="I1789" t="s">
        <v>129</v>
      </c>
      <c r="J1789" t="s">
        <v>130</v>
      </c>
      <c r="K1789" t="s">
        <v>131</v>
      </c>
      <c r="L1789" t="s">
        <v>5375</v>
      </c>
      <c r="M1789" t="s">
        <v>5376</v>
      </c>
      <c r="N1789">
        <v>2.4638888880000001</v>
      </c>
      <c r="O1789">
        <v>0</v>
      </c>
      <c r="P1789">
        <v>44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108.41111100000001</v>
      </c>
      <c r="W1789">
        <v>0</v>
      </c>
      <c r="X1789">
        <v>0</v>
      </c>
      <c r="Y1789">
        <v>0</v>
      </c>
      <c r="Z1789">
        <v>0</v>
      </c>
    </row>
    <row r="1790" spans="1:26" x14ac:dyDescent="0.25">
      <c r="A1790">
        <v>2002469</v>
      </c>
      <c r="B1790">
        <v>1</v>
      </c>
      <c r="C1790" t="s">
        <v>76</v>
      </c>
      <c r="D1790" t="s">
        <v>107</v>
      </c>
      <c r="E1790" t="s">
        <v>134</v>
      </c>
      <c r="F1790" t="s">
        <v>5377</v>
      </c>
      <c r="G1790" t="s">
        <v>238</v>
      </c>
      <c r="H1790" t="s">
        <v>46</v>
      </c>
      <c r="I1790" t="s">
        <v>129</v>
      </c>
      <c r="J1790" t="s">
        <v>130</v>
      </c>
      <c r="K1790" t="s">
        <v>131</v>
      </c>
      <c r="L1790" t="s">
        <v>5378</v>
      </c>
      <c r="M1790" t="s">
        <v>5379</v>
      </c>
      <c r="N1790">
        <v>0.578333333</v>
      </c>
      <c r="O1790">
        <v>0</v>
      </c>
      <c r="P1790">
        <v>5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2.891667</v>
      </c>
      <c r="W1790">
        <v>0</v>
      </c>
      <c r="X1790">
        <v>0</v>
      </c>
      <c r="Y1790">
        <v>0</v>
      </c>
      <c r="Z1790">
        <v>0</v>
      </c>
    </row>
    <row r="1791" spans="1:26" x14ac:dyDescent="0.25">
      <c r="A1791">
        <v>2002472</v>
      </c>
      <c r="B1791">
        <v>1</v>
      </c>
      <c r="C1791" t="s">
        <v>76</v>
      </c>
      <c r="D1791" t="s">
        <v>84</v>
      </c>
      <c r="E1791" t="s">
        <v>134</v>
      </c>
      <c r="F1791" t="s">
        <v>5380</v>
      </c>
      <c r="G1791" t="s">
        <v>250</v>
      </c>
      <c r="H1791" t="s">
        <v>46</v>
      </c>
      <c r="I1791" t="s">
        <v>129</v>
      </c>
      <c r="J1791" t="s">
        <v>15</v>
      </c>
      <c r="K1791" t="s">
        <v>131</v>
      </c>
      <c r="L1791" t="s">
        <v>5381</v>
      </c>
      <c r="M1791" t="s">
        <v>5382</v>
      </c>
      <c r="N1791">
        <v>4.4519444439999996</v>
      </c>
      <c r="O1791">
        <v>0</v>
      </c>
      <c r="P1791">
        <v>2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8.9038889999999995</v>
      </c>
      <c r="W1791">
        <v>0</v>
      </c>
      <c r="X1791">
        <v>0</v>
      </c>
      <c r="Y1791">
        <v>0</v>
      </c>
      <c r="Z1791">
        <v>0</v>
      </c>
    </row>
    <row r="1792" spans="1:26" x14ac:dyDescent="0.25">
      <c r="A1792">
        <v>2002471</v>
      </c>
      <c r="B1792">
        <v>1</v>
      </c>
      <c r="C1792" t="s">
        <v>76</v>
      </c>
      <c r="D1792" t="s">
        <v>107</v>
      </c>
      <c r="E1792" t="s">
        <v>182</v>
      </c>
      <c r="F1792" t="s">
        <v>5383</v>
      </c>
      <c r="G1792" t="s">
        <v>179</v>
      </c>
      <c r="H1792" t="s">
        <v>46</v>
      </c>
      <c r="I1792" t="s">
        <v>129</v>
      </c>
      <c r="J1792" t="s">
        <v>130</v>
      </c>
      <c r="K1792" t="s">
        <v>154</v>
      </c>
      <c r="L1792" t="s">
        <v>5384</v>
      </c>
      <c r="M1792" t="s">
        <v>5385</v>
      </c>
      <c r="N1792">
        <v>1.9002619439999999</v>
      </c>
      <c r="O1792">
        <v>0</v>
      </c>
      <c r="P1792">
        <v>256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486.46705800000001</v>
      </c>
      <c r="W1792">
        <v>0</v>
      </c>
      <c r="X1792">
        <v>0</v>
      </c>
      <c r="Y1792">
        <v>0</v>
      </c>
      <c r="Z1792">
        <v>0</v>
      </c>
    </row>
    <row r="1793" spans="1:26" x14ac:dyDescent="0.25">
      <c r="A1793">
        <v>2002475</v>
      </c>
      <c r="B1793">
        <v>1</v>
      </c>
      <c r="C1793" t="s">
        <v>77</v>
      </c>
      <c r="D1793" t="s">
        <v>108</v>
      </c>
      <c r="E1793" t="s">
        <v>186</v>
      </c>
      <c r="F1793" t="s">
        <v>1523</v>
      </c>
      <c r="G1793" t="s">
        <v>163</v>
      </c>
      <c r="H1793" t="s">
        <v>47</v>
      </c>
      <c r="I1793" t="s">
        <v>257</v>
      </c>
      <c r="J1793" t="s">
        <v>130</v>
      </c>
      <c r="K1793" t="s">
        <v>131</v>
      </c>
      <c r="L1793" t="s">
        <v>5386</v>
      </c>
      <c r="M1793" t="s">
        <v>5387</v>
      </c>
      <c r="N1793">
        <v>8.3333330000000001E-3</v>
      </c>
      <c r="O1793">
        <v>81</v>
      </c>
      <c r="P1793">
        <v>789</v>
      </c>
      <c r="Q1793">
        <v>0</v>
      </c>
      <c r="R1793">
        <v>0</v>
      </c>
      <c r="S1793">
        <v>56</v>
      </c>
      <c r="T1793">
        <v>1569</v>
      </c>
      <c r="U1793">
        <v>0.67500000000000004</v>
      </c>
      <c r="V1793">
        <v>6.5750000000000002</v>
      </c>
      <c r="W1793">
        <v>0</v>
      </c>
      <c r="X1793">
        <v>0</v>
      </c>
      <c r="Y1793">
        <v>0.466667</v>
      </c>
      <c r="Z1793">
        <v>13.074999</v>
      </c>
    </row>
    <row r="1794" spans="1:26" x14ac:dyDescent="0.25">
      <c r="A1794">
        <v>2002490</v>
      </c>
      <c r="B1794">
        <v>1</v>
      </c>
      <c r="C1794" t="s">
        <v>76</v>
      </c>
      <c r="D1794" t="s">
        <v>101</v>
      </c>
      <c r="E1794" t="s">
        <v>134</v>
      </c>
      <c r="F1794" t="s">
        <v>5388</v>
      </c>
      <c r="G1794" t="s">
        <v>136</v>
      </c>
      <c r="H1794" t="s">
        <v>46</v>
      </c>
      <c r="I1794" t="s">
        <v>129</v>
      </c>
      <c r="J1794" t="s">
        <v>130</v>
      </c>
      <c r="K1794" t="s">
        <v>131</v>
      </c>
      <c r="L1794" t="s">
        <v>5389</v>
      </c>
      <c r="M1794" t="s">
        <v>5390</v>
      </c>
      <c r="N1794">
        <v>1.3797222220000001</v>
      </c>
      <c r="O1794">
        <v>0</v>
      </c>
      <c r="P1794">
        <v>1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1.3797219999999999</v>
      </c>
      <c r="W1794">
        <v>0</v>
      </c>
      <c r="X1794">
        <v>0</v>
      </c>
      <c r="Y1794">
        <v>0</v>
      </c>
      <c r="Z1794">
        <v>0</v>
      </c>
    </row>
    <row r="1795" spans="1:26" x14ac:dyDescent="0.25">
      <c r="A1795">
        <v>2002495</v>
      </c>
      <c r="B1795">
        <v>1</v>
      </c>
      <c r="C1795" t="s">
        <v>77</v>
      </c>
      <c r="D1795" t="s">
        <v>116</v>
      </c>
      <c r="E1795" t="s">
        <v>182</v>
      </c>
      <c r="F1795" t="s">
        <v>5391</v>
      </c>
      <c r="G1795" t="s">
        <v>144</v>
      </c>
      <c r="H1795" t="s">
        <v>46</v>
      </c>
      <c r="I1795" t="s">
        <v>129</v>
      </c>
      <c r="J1795" t="s">
        <v>130</v>
      </c>
      <c r="K1795" t="s">
        <v>131</v>
      </c>
      <c r="L1795" t="s">
        <v>5392</v>
      </c>
      <c r="M1795" t="s">
        <v>5393</v>
      </c>
      <c r="N1795">
        <v>1.881388888</v>
      </c>
      <c r="O1795">
        <v>0</v>
      </c>
      <c r="P1795">
        <v>205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385.68472200000002</v>
      </c>
      <c r="W1795">
        <v>0</v>
      </c>
      <c r="X1795">
        <v>0</v>
      </c>
      <c r="Y1795">
        <v>0</v>
      </c>
      <c r="Z1795">
        <v>0</v>
      </c>
    </row>
    <row r="1796" spans="1:26" x14ac:dyDescent="0.25">
      <c r="A1796">
        <v>2002487</v>
      </c>
      <c r="B1796">
        <v>1</v>
      </c>
      <c r="C1796" t="s">
        <v>76</v>
      </c>
      <c r="D1796" t="s">
        <v>89</v>
      </c>
      <c r="E1796" t="s">
        <v>171</v>
      </c>
      <c r="F1796" t="s">
        <v>2301</v>
      </c>
      <c r="G1796" t="s">
        <v>152</v>
      </c>
      <c r="H1796" t="s">
        <v>47</v>
      </c>
      <c r="I1796" t="s">
        <v>129</v>
      </c>
      <c r="J1796" t="s">
        <v>130</v>
      </c>
      <c r="K1796" t="s">
        <v>131</v>
      </c>
      <c r="L1796" t="s">
        <v>5394</v>
      </c>
      <c r="M1796" t="s">
        <v>5395</v>
      </c>
      <c r="N1796">
        <v>6.4166665999999997E-2</v>
      </c>
      <c r="O1796">
        <v>28</v>
      </c>
      <c r="P1796">
        <v>1828</v>
      </c>
      <c r="Q1796">
        <v>9</v>
      </c>
      <c r="R1796">
        <v>1854</v>
      </c>
      <c r="S1796">
        <v>3</v>
      </c>
      <c r="T1796">
        <v>1452</v>
      </c>
      <c r="U1796">
        <v>1.796667</v>
      </c>
      <c r="V1796">
        <v>117.296665</v>
      </c>
      <c r="W1796">
        <v>0.57750000000000001</v>
      </c>
      <c r="X1796">
        <v>118.96499900000001</v>
      </c>
      <c r="Y1796">
        <v>0.1925</v>
      </c>
      <c r="Z1796">
        <v>93.169999000000004</v>
      </c>
    </row>
    <row r="1797" spans="1:26" x14ac:dyDescent="0.25">
      <c r="A1797">
        <v>2002494</v>
      </c>
      <c r="B1797">
        <v>1</v>
      </c>
      <c r="C1797" t="s">
        <v>76</v>
      </c>
      <c r="D1797" t="s">
        <v>91</v>
      </c>
      <c r="E1797" t="s">
        <v>134</v>
      </c>
      <c r="F1797" t="s">
        <v>5396</v>
      </c>
      <c r="G1797" t="s">
        <v>238</v>
      </c>
      <c r="H1797" t="s">
        <v>46</v>
      </c>
      <c r="I1797" t="s">
        <v>129</v>
      </c>
      <c r="J1797" t="s">
        <v>130</v>
      </c>
      <c r="K1797" t="s">
        <v>131</v>
      </c>
      <c r="L1797" t="s">
        <v>5397</v>
      </c>
      <c r="M1797" t="s">
        <v>5398</v>
      </c>
      <c r="N1797">
        <v>1.050277777</v>
      </c>
      <c r="O1797">
        <v>0</v>
      </c>
      <c r="P1797">
        <v>6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6.3016670000000001</v>
      </c>
      <c r="W1797">
        <v>0</v>
      </c>
      <c r="X1797">
        <v>0</v>
      </c>
      <c r="Y1797">
        <v>0</v>
      </c>
      <c r="Z1797">
        <v>0</v>
      </c>
    </row>
    <row r="1798" spans="1:26" x14ac:dyDescent="0.25">
      <c r="A1798">
        <v>2002491</v>
      </c>
      <c r="B1798">
        <v>1</v>
      </c>
      <c r="C1798" t="s">
        <v>77</v>
      </c>
      <c r="D1798" t="s">
        <v>110</v>
      </c>
      <c r="E1798" t="s">
        <v>171</v>
      </c>
      <c r="F1798" t="s">
        <v>5399</v>
      </c>
      <c r="G1798" t="s">
        <v>163</v>
      </c>
      <c r="H1798" t="s">
        <v>47</v>
      </c>
      <c r="I1798" t="s">
        <v>129</v>
      </c>
      <c r="J1798" t="s">
        <v>130</v>
      </c>
      <c r="K1798" t="s">
        <v>131</v>
      </c>
      <c r="L1798" t="s">
        <v>5400</v>
      </c>
      <c r="M1798" t="s">
        <v>5401</v>
      </c>
      <c r="N1798">
        <v>1.339722222</v>
      </c>
      <c r="O1798">
        <v>0</v>
      </c>
      <c r="P1798">
        <v>0</v>
      </c>
      <c r="Q1798">
        <v>0</v>
      </c>
      <c r="R1798">
        <v>0</v>
      </c>
      <c r="S1798">
        <v>2</v>
      </c>
      <c r="T1798">
        <v>1795</v>
      </c>
      <c r="U1798">
        <v>0</v>
      </c>
      <c r="V1798">
        <v>0</v>
      </c>
      <c r="W1798">
        <v>0</v>
      </c>
      <c r="X1798">
        <v>0</v>
      </c>
      <c r="Y1798">
        <v>2.6794440000000002</v>
      </c>
      <c r="Z1798">
        <v>2404.8013879999999</v>
      </c>
    </row>
    <row r="1799" spans="1:26" x14ac:dyDescent="0.25">
      <c r="A1799">
        <v>2002493</v>
      </c>
      <c r="B1799">
        <v>1</v>
      </c>
      <c r="C1799" t="s">
        <v>77</v>
      </c>
      <c r="D1799" t="s">
        <v>108</v>
      </c>
      <c r="E1799" t="s">
        <v>186</v>
      </c>
      <c r="F1799" t="s">
        <v>1523</v>
      </c>
      <c r="G1799" t="s">
        <v>163</v>
      </c>
      <c r="H1799" t="s">
        <v>47</v>
      </c>
      <c r="I1799" t="s">
        <v>257</v>
      </c>
      <c r="J1799" t="s">
        <v>130</v>
      </c>
      <c r="K1799" t="s">
        <v>131</v>
      </c>
      <c r="L1799" t="s">
        <v>5402</v>
      </c>
      <c r="M1799" t="s">
        <v>5403</v>
      </c>
      <c r="N1799">
        <v>1.3888888E-2</v>
      </c>
      <c r="O1799">
        <v>81</v>
      </c>
      <c r="P1799">
        <v>789</v>
      </c>
      <c r="Q1799">
        <v>0</v>
      </c>
      <c r="R1799">
        <v>0</v>
      </c>
      <c r="S1799">
        <v>56</v>
      </c>
      <c r="T1799">
        <v>1569</v>
      </c>
      <c r="U1799">
        <v>1.125</v>
      </c>
      <c r="V1799">
        <v>10.958333</v>
      </c>
      <c r="W1799">
        <v>0</v>
      </c>
      <c r="X1799">
        <v>0</v>
      </c>
      <c r="Y1799">
        <v>0.77777799999999997</v>
      </c>
      <c r="Z1799">
        <v>21.791664999999998</v>
      </c>
    </row>
    <row r="1800" spans="1:26" x14ac:dyDescent="0.25">
      <c r="A1800">
        <v>2002498</v>
      </c>
      <c r="B1800">
        <v>1</v>
      </c>
      <c r="C1800" t="s">
        <v>76</v>
      </c>
      <c r="D1800" t="s">
        <v>84</v>
      </c>
      <c r="E1800" t="s">
        <v>134</v>
      </c>
      <c r="F1800" t="s">
        <v>5404</v>
      </c>
      <c r="G1800" t="s">
        <v>250</v>
      </c>
      <c r="H1800" t="s">
        <v>46</v>
      </c>
      <c r="I1800" t="s">
        <v>129</v>
      </c>
      <c r="J1800" t="s">
        <v>15</v>
      </c>
      <c r="K1800" t="s">
        <v>131</v>
      </c>
      <c r="L1800" t="s">
        <v>5405</v>
      </c>
      <c r="M1800" t="s">
        <v>5406</v>
      </c>
      <c r="N1800">
        <v>5.5491666659999996</v>
      </c>
      <c r="O1800">
        <v>0</v>
      </c>
      <c r="P1800">
        <v>9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49.942500000000003</v>
      </c>
      <c r="W1800">
        <v>0</v>
      </c>
      <c r="X1800">
        <v>0</v>
      </c>
      <c r="Y1800">
        <v>0</v>
      </c>
      <c r="Z1800">
        <v>0</v>
      </c>
    </row>
    <row r="1801" spans="1:26" x14ac:dyDescent="0.25">
      <c r="A1801">
        <v>2002496</v>
      </c>
      <c r="B1801">
        <v>1</v>
      </c>
      <c r="C1801" t="s">
        <v>77</v>
      </c>
      <c r="D1801" t="s">
        <v>110</v>
      </c>
      <c r="E1801" t="s">
        <v>161</v>
      </c>
      <c r="F1801" t="s">
        <v>5407</v>
      </c>
      <c r="G1801" t="s">
        <v>345</v>
      </c>
      <c r="H1801" t="s">
        <v>47</v>
      </c>
      <c r="I1801" t="s">
        <v>129</v>
      </c>
      <c r="J1801" t="s">
        <v>17</v>
      </c>
      <c r="K1801" t="s">
        <v>131</v>
      </c>
      <c r="L1801" t="s">
        <v>5408</v>
      </c>
      <c r="M1801" t="s">
        <v>5409</v>
      </c>
      <c r="N1801">
        <v>3.7227777770000001</v>
      </c>
      <c r="O1801">
        <v>0</v>
      </c>
      <c r="P1801">
        <v>0</v>
      </c>
      <c r="Q1801">
        <v>0</v>
      </c>
      <c r="R1801">
        <v>0</v>
      </c>
      <c r="S1801">
        <v>0</v>
      </c>
      <c r="T1801">
        <v>281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1046.100555</v>
      </c>
    </row>
    <row r="1802" spans="1:26" x14ac:dyDescent="0.25">
      <c r="A1802">
        <v>2002497</v>
      </c>
      <c r="B1802">
        <v>1</v>
      </c>
      <c r="C1802" t="s">
        <v>76</v>
      </c>
      <c r="D1802" t="s">
        <v>80</v>
      </c>
      <c r="E1802" t="s">
        <v>161</v>
      </c>
      <c r="F1802" t="s">
        <v>5410</v>
      </c>
      <c r="G1802" t="s">
        <v>341</v>
      </c>
      <c r="H1802" t="s">
        <v>47</v>
      </c>
      <c r="I1802" t="s">
        <v>129</v>
      </c>
      <c r="J1802" t="s">
        <v>130</v>
      </c>
      <c r="K1802" t="s">
        <v>131</v>
      </c>
      <c r="L1802" t="s">
        <v>5411</v>
      </c>
      <c r="M1802" t="s">
        <v>5412</v>
      </c>
      <c r="N1802">
        <v>4.7413888880000004</v>
      </c>
      <c r="O1802">
        <v>1</v>
      </c>
      <c r="P1802">
        <v>0</v>
      </c>
      <c r="Q1802">
        <v>0</v>
      </c>
      <c r="R1802">
        <v>0</v>
      </c>
      <c r="S1802">
        <v>0</v>
      </c>
      <c r="T1802">
        <v>0</v>
      </c>
      <c r="U1802">
        <v>4.7413889999999999</v>
      </c>
      <c r="V1802">
        <v>0</v>
      </c>
      <c r="W1802">
        <v>0</v>
      </c>
      <c r="X1802">
        <v>0</v>
      </c>
      <c r="Y1802">
        <v>0</v>
      </c>
      <c r="Z1802">
        <v>0</v>
      </c>
    </row>
    <row r="1803" spans="1:26" x14ac:dyDescent="0.25">
      <c r="A1803">
        <v>2002499</v>
      </c>
      <c r="B1803">
        <v>1</v>
      </c>
      <c r="C1803" t="s">
        <v>76</v>
      </c>
      <c r="D1803" t="s">
        <v>93</v>
      </c>
      <c r="E1803" t="s">
        <v>126</v>
      </c>
      <c r="F1803" t="s">
        <v>5413</v>
      </c>
      <c r="G1803" t="s">
        <v>144</v>
      </c>
      <c r="H1803" t="s">
        <v>46</v>
      </c>
      <c r="I1803" t="s">
        <v>129</v>
      </c>
      <c r="J1803" t="s">
        <v>130</v>
      </c>
      <c r="K1803" t="s">
        <v>131</v>
      </c>
      <c r="L1803" t="s">
        <v>5414</v>
      </c>
      <c r="M1803" t="s">
        <v>5415</v>
      </c>
      <c r="N1803">
        <v>5.1897222220000003</v>
      </c>
      <c r="O1803">
        <v>0</v>
      </c>
      <c r="P1803">
        <v>12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62.276667000000003</v>
      </c>
      <c r="W1803">
        <v>0</v>
      </c>
      <c r="X1803">
        <v>0</v>
      </c>
      <c r="Y1803">
        <v>0</v>
      </c>
      <c r="Z1803">
        <v>0</v>
      </c>
    </row>
    <row r="1804" spans="1:26" x14ac:dyDescent="0.25">
      <c r="A1804">
        <v>2002503</v>
      </c>
      <c r="B1804">
        <v>1</v>
      </c>
      <c r="C1804" t="s">
        <v>76</v>
      </c>
      <c r="D1804" t="s">
        <v>103</v>
      </c>
      <c r="E1804" t="s">
        <v>134</v>
      </c>
      <c r="F1804" t="s">
        <v>5416</v>
      </c>
      <c r="G1804" t="s">
        <v>238</v>
      </c>
      <c r="H1804" t="s">
        <v>46</v>
      </c>
      <c r="I1804" t="s">
        <v>129</v>
      </c>
      <c r="J1804" t="s">
        <v>130</v>
      </c>
      <c r="K1804" t="s">
        <v>131</v>
      </c>
      <c r="L1804" t="s">
        <v>5417</v>
      </c>
      <c r="M1804" t="s">
        <v>5418</v>
      </c>
      <c r="N1804">
        <v>1.666388888</v>
      </c>
      <c r="O1804">
        <v>0</v>
      </c>
      <c r="P1804">
        <v>0</v>
      </c>
      <c r="Q1804">
        <v>0</v>
      </c>
      <c r="R1804">
        <v>4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6.6655559999999996</v>
      </c>
      <c r="Y1804">
        <v>0</v>
      </c>
      <c r="Z1804">
        <v>0</v>
      </c>
    </row>
    <row r="1805" spans="1:26" x14ac:dyDescent="0.25">
      <c r="A1805">
        <v>2002500</v>
      </c>
      <c r="B1805">
        <v>1</v>
      </c>
      <c r="C1805" t="s">
        <v>77</v>
      </c>
      <c r="D1805" t="s">
        <v>110</v>
      </c>
      <c r="E1805" t="s">
        <v>150</v>
      </c>
      <c r="F1805" t="s">
        <v>5419</v>
      </c>
      <c r="G1805" t="s">
        <v>5420</v>
      </c>
      <c r="H1805" t="s">
        <v>153</v>
      </c>
      <c r="I1805" t="s">
        <v>129</v>
      </c>
      <c r="J1805" t="s">
        <v>130</v>
      </c>
      <c r="K1805" t="s">
        <v>131</v>
      </c>
      <c r="L1805" t="s">
        <v>5421</v>
      </c>
      <c r="M1805" t="s">
        <v>5401</v>
      </c>
      <c r="N1805">
        <v>0.97416666600000001</v>
      </c>
      <c r="O1805">
        <v>0</v>
      </c>
      <c r="P1805">
        <v>11</v>
      </c>
      <c r="Q1805">
        <v>9</v>
      </c>
      <c r="R1805">
        <v>1191</v>
      </c>
      <c r="S1805">
        <v>37</v>
      </c>
      <c r="T1805">
        <v>7553</v>
      </c>
      <c r="U1805">
        <v>0</v>
      </c>
      <c r="V1805">
        <v>10.715833</v>
      </c>
      <c r="W1805">
        <v>8.7675000000000001</v>
      </c>
      <c r="X1805">
        <v>1160.232499</v>
      </c>
      <c r="Y1805">
        <v>36.044167000000002</v>
      </c>
      <c r="Z1805">
        <v>7357.8808280000003</v>
      </c>
    </row>
    <row r="1806" spans="1:26" x14ac:dyDescent="0.25">
      <c r="A1806">
        <v>2002519</v>
      </c>
      <c r="B1806">
        <v>1</v>
      </c>
      <c r="C1806" t="s">
        <v>77</v>
      </c>
      <c r="D1806" t="s">
        <v>119</v>
      </c>
      <c r="E1806" t="s">
        <v>134</v>
      </c>
      <c r="F1806" t="s">
        <v>5422</v>
      </c>
      <c r="G1806" t="s">
        <v>136</v>
      </c>
      <c r="H1806" t="s">
        <v>46</v>
      </c>
      <c r="I1806" t="s">
        <v>129</v>
      </c>
      <c r="J1806" t="s">
        <v>130</v>
      </c>
      <c r="K1806" t="s">
        <v>131</v>
      </c>
      <c r="L1806" t="s">
        <v>5423</v>
      </c>
      <c r="M1806" t="s">
        <v>5424</v>
      </c>
      <c r="N1806">
        <v>2.0547222220000001</v>
      </c>
      <c r="O1806">
        <v>0</v>
      </c>
      <c r="P1806">
        <v>1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2.0547219999999999</v>
      </c>
      <c r="W1806">
        <v>0</v>
      </c>
      <c r="X1806">
        <v>0</v>
      </c>
      <c r="Y1806">
        <v>0</v>
      </c>
      <c r="Z1806">
        <v>0</v>
      </c>
    </row>
    <row r="1807" spans="1:26" x14ac:dyDescent="0.25">
      <c r="A1807">
        <v>2002504</v>
      </c>
      <c r="B1807">
        <v>1</v>
      </c>
      <c r="C1807" t="s">
        <v>77</v>
      </c>
      <c r="D1807" t="s">
        <v>117</v>
      </c>
      <c r="E1807" t="s">
        <v>182</v>
      </c>
      <c r="F1807" t="s">
        <v>5425</v>
      </c>
      <c r="G1807" t="s">
        <v>144</v>
      </c>
      <c r="H1807" t="s">
        <v>46</v>
      </c>
      <c r="I1807" t="s">
        <v>129</v>
      </c>
      <c r="J1807" t="s">
        <v>130</v>
      </c>
      <c r="K1807" t="s">
        <v>131</v>
      </c>
      <c r="L1807" t="s">
        <v>5426</v>
      </c>
      <c r="M1807" t="s">
        <v>5427</v>
      </c>
      <c r="N1807">
        <v>1.524444444</v>
      </c>
      <c r="O1807">
        <v>0</v>
      </c>
      <c r="P1807">
        <v>0</v>
      </c>
      <c r="Q1807">
        <v>0</v>
      </c>
      <c r="R1807">
        <v>24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36.586666999999998</v>
      </c>
      <c r="Y1807">
        <v>0</v>
      </c>
      <c r="Z1807">
        <v>0</v>
      </c>
    </row>
    <row r="1808" spans="1:26" x14ac:dyDescent="0.25">
      <c r="A1808">
        <v>2002515</v>
      </c>
      <c r="B1808">
        <v>1</v>
      </c>
      <c r="C1808" t="s">
        <v>76</v>
      </c>
      <c r="D1808" t="s">
        <v>101</v>
      </c>
      <c r="E1808" t="s">
        <v>134</v>
      </c>
      <c r="F1808" t="s">
        <v>5428</v>
      </c>
      <c r="G1808" t="s">
        <v>250</v>
      </c>
      <c r="H1808" t="s">
        <v>46</v>
      </c>
      <c r="I1808" t="s">
        <v>129</v>
      </c>
      <c r="J1808" t="s">
        <v>130</v>
      </c>
      <c r="K1808" t="s">
        <v>131</v>
      </c>
      <c r="L1808" t="s">
        <v>5429</v>
      </c>
      <c r="M1808" t="s">
        <v>5430</v>
      </c>
      <c r="N1808">
        <v>4.3827777770000003</v>
      </c>
      <c r="O1808">
        <v>0</v>
      </c>
      <c r="P1808">
        <v>1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4.3827780000000001</v>
      </c>
      <c r="W1808">
        <v>0</v>
      </c>
      <c r="X1808">
        <v>0</v>
      </c>
      <c r="Y1808">
        <v>0</v>
      </c>
      <c r="Z1808">
        <v>0</v>
      </c>
    </row>
    <row r="1809" spans="1:26" x14ac:dyDescent="0.25">
      <c r="A1809">
        <v>2002505</v>
      </c>
      <c r="B1809">
        <v>1</v>
      </c>
      <c r="C1809" t="s">
        <v>76</v>
      </c>
      <c r="D1809" t="s">
        <v>81</v>
      </c>
      <c r="E1809" t="s">
        <v>182</v>
      </c>
      <c r="F1809" t="s">
        <v>5238</v>
      </c>
      <c r="G1809" t="s">
        <v>904</v>
      </c>
      <c r="H1809" t="s">
        <v>46</v>
      </c>
      <c r="I1809" t="s">
        <v>129</v>
      </c>
      <c r="J1809" t="s">
        <v>130</v>
      </c>
      <c r="K1809" t="s">
        <v>131</v>
      </c>
      <c r="L1809" t="s">
        <v>5431</v>
      </c>
      <c r="M1809" t="s">
        <v>5432</v>
      </c>
      <c r="N1809">
        <v>0.55777777699999997</v>
      </c>
      <c r="O1809">
        <v>0</v>
      </c>
      <c r="P1809">
        <v>85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47.411110999999998</v>
      </c>
      <c r="W1809">
        <v>0</v>
      </c>
      <c r="X1809">
        <v>0</v>
      </c>
      <c r="Y1809">
        <v>0</v>
      </c>
      <c r="Z1809">
        <v>0</v>
      </c>
    </row>
    <row r="1810" spans="1:26" x14ac:dyDescent="0.25">
      <c r="A1810">
        <v>2002529</v>
      </c>
      <c r="B1810">
        <v>1</v>
      </c>
      <c r="C1810" t="s">
        <v>77</v>
      </c>
      <c r="D1810" t="s">
        <v>113</v>
      </c>
      <c r="E1810" t="s">
        <v>134</v>
      </c>
      <c r="F1810" t="s">
        <v>5433</v>
      </c>
      <c r="G1810" t="s">
        <v>136</v>
      </c>
      <c r="H1810" t="s">
        <v>46</v>
      </c>
      <c r="I1810" t="s">
        <v>129</v>
      </c>
      <c r="J1810" t="s">
        <v>130</v>
      </c>
      <c r="K1810" t="s">
        <v>131</v>
      </c>
      <c r="L1810" t="s">
        <v>5434</v>
      </c>
      <c r="M1810" t="s">
        <v>5435</v>
      </c>
      <c r="N1810">
        <v>5.4791666660000002</v>
      </c>
      <c r="O1810">
        <v>0</v>
      </c>
      <c r="P1810">
        <v>0</v>
      </c>
      <c r="Q1810">
        <v>0</v>
      </c>
      <c r="R1810">
        <v>2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10.958333</v>
      </c>
      <c r="Y1810">
        <v>0</v>
      </c>
      <c r="Z1810">
        <v>0</v>
      </c>
    </row>
    <row r="1811" spans="1:26" x14ac:dyDescent="0.25">
      <c r="A1811">
        <v>2002520</v>
      </c>
      <c r="B1811">
        <v>1</v>
      </c>
      <c r="C1811" t="s">
        <v>76</v>
      </c>
      <c r="D1811" t="s">
        <v>98</v>
      </c>
      <c r="E1811" t="s">
        <v>134</v>
      </c>
      <c r="F1811" t="s">
        <v>5436</v>
      </c>
      <c r="G1811" t="s">
        <v>136</v>
      </c>
      <c r="H1811" t="s">
        <v>46</v>
      </c>
      <c r="I1811" t="s">
        <v>129</v>
      </c>
      <c r="J1811" t="s">
        <v>130</v>
      </c>
      <c r="K1811" t="s">
        <v>131</v>
      </c>
      <c r="L1811" t="s">
        <v>5437</v>
      </c>
      <c r="M1811" t="s">
        <v>5438</v>
      </c>
      <c r="N1811">
        <v>1.664722222</v>
      </c>
      <c r="O1811">
        <v>0</v>
      </c>
      <c r="P1811">
        <v>0</v>
      </c>
      <c r="Q1811">
        <v>0</v>
      </c>
      <c r="R1811">
        <v>1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1.664722</v>
      </c>
      <c r="Y1811">
        <v>0</v>
      </c>
      <c r="Z1811">
        <v>0</v>
      </c>
    </row>
    <row r="1812" spans="1:26" x14ac:dyDescent="0.25">
      <c r="A1812">
        <v>2002522</v>
      </c>
      <c r="B1812">
        <v>1</v>
      </c>
      <c r="C1812" t="s">
        <v>77</v>
      </c>
      <c r="D1812" t="s">
        <v>119</v>
      </c>
      <c r="E1812" t="s">
        <v>182</v>
      </c>
      <c r="F1812" t="s">
        <v>5439</v>
      </c>
      <c r="G1812" t="s">
        <v>294</v>
      </c>
      <c r="H1812" t="s">
        <v>46</v>
      </c>
      <c r="I1812" t="s">
        <v>129</v>
      </c>
      <c r="J1812" t="s">
        <v>130</v>
      </c>
      <c r="K1812" t="s">
        <v>131</v>
      </c>
      <c r="L1812" t="s">
        <v>5440</v>
      </c>
      <c r="M1812" t="s">
        <v>5441</v>
      </c>
      <c r="N1812">
        <v>4.3088888880000003</v>
      </c>
      <c r="O1812">
        <v>0</v>
      </c>
      <c r="P1812">
        <v>28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120.648889</v>
      </c>
      <c r="W1812">
        <v>0</v>
      </c>
      <c r="X1812">
        <v>0</v>
      </c>
      <c r="Y1812">
        <v>0</v>
      </c>
      <c r="Z1812">
        <v>0</v>
      </c>
    </row>
    <row r="1813" spans="1:26" x14ac:dyDescent="0.25">
      <c r="A1813">
        <v>2002533</v>
      </c>
      <c r="B1813">
        <v>1</v>
      </c>
      <c r="C1813" t="s">
        <v>76</v>
      </c>
      <c r="D1813" t="s">
        <v>80</v>
      </c>
      <c r="E1813" t="s">
        <v>134</v>
      </c>
      <c r="F1813" t="s">
        <v>5442</v>
      </c>
      <c r="G1813" t="s">
        <v>250</v>
      </c>
      <c r="H1813" t="s">
        <v>46</v>
      </c>
      <c r="I1813" t="s">
        <v>129</v>
      </c>
      <c r="J1813" t="s">
        <v>15</v>
      </c>
      <c r="K1813" t="s">
        <v>131</v>
      </c>
      <c r="L1813" t="s">
        <v>5443</v>
      </c>
      <c r="M1813" t="s">
        <v>5444</v>
      </c>
      <c r="N1813">
        <v>1.6427777770000001</v>
      </c>
      <c r="O1813">
        <v>0</v>
      </c>
      <c r="P1813">
        <v>9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14.785</v>
      </c>
      <c r="W1813">
        <v>0</v>
      </c>
      <c r="X1813">
        <v>0</v>
      </c>
      <c r="Y1813">
        <v>0</v>
      </c>
      <c r="Z1813">
        <v>0</v>
      </c>
    </row>
    <row r="1814" spans="1:26" x14ac:dyDescent="0.25">
      <c r="A1814">
        <v>2002535</v>
      </c>
      <c r="B1814">
        <v>1</v>
      </c>
      <c r="C1814" t="s">
        <v>77</v>
      </c>
      <c r="D1814" t="s">
        <v>108</v>
      </c>
      <c r="E1814" t="s">
        <v>134</v>
      </c>
      <c r="F1814" t="s">
        <v>5445</v>
      </c>
      <c r="G1814" t="s">
        <v>136</v>
      </c>
      <c r="H1814" t="s">
        <v>46</v>
      </c>
      <c r="I1814" t="s">
        <v>129</v>
      </c>
      <c r="J1814" t="s">
        <v>130</v>
      </c>
      <c r="K1814" t="s">
        <v>131</v>
      </c>
      <c r="L1814" t="s">
        <v>5446</v>
      </c>
      <c r="M1814" t="s">
        <v>5447</v>
      </c>
      <c r="N1814">
        <v>2.829722222</v>
      </c>
      <c r="O1814">
        <v>0</v>
      </c>
      <c r="P1814">
        <v>1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2.8297219999999998</v>
      </c>
      <c r="W1814">
        <v>0</v>
      </c>
      <c r="X1814">
        <v>0</v>
      </c>
      <c r="Y1814">
        <v>0</v>
      </c>
      <c r="Z1814">
        <v>0</v>
      </c>
    </row>
    <row r="1815" spans="1:26" x14ac:dyDescent="0.25">
      <c r="A1815">
        <v>2002542</v>
      </c>
      <c r="B1815">
        <v>1</v>
      </c>
      <c r="C1815" t="s">
        <v>76</v>
      </c>
      <c r="D1815" t="s">
        <v>86</v>
      </c>
      <c r="E1815" t="s">
        <v>134</v>
      </c>
      <c r="F1815" t="s">
        <v>5448</v>
      </c>
      <c r="G1815" t="s">
        <v>140</v>
      </c>
      <c r="H1815" t="s">
        <v>46</v>
      </c>
      <c r="I1815" t="s">
        <v>129</v>
      </c>
      <c r="J1815" t="s">
        <v>130</v>
      </c>
      <c r="K1815" t="s">
        <v>131</v>
      </c>
      <c r="L1815" t="s">
        <v>5449</v>
      </c>
      <c r="M1815" t="s">
        <v>5450</v>
      </c>
      <c r="N1815">
        <v>2.9905555549999998</v>
      </c>
      <c r="O1815">
        <v>0</v>
      </c>
      <c r="P1815">
        <v>6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17.943332999999999</v>
      </c>
      <c r="W1815">
        <v>0</v>
      </c>
      <c r="X1815">
        <v>0</v>
      </c>
      <c r="Y1815">
        <v>0</v>
      </c>
      <c r="Z1815">
        <v>0</v>
      </c>
    </row>
    <row r="1816" spans="1:26" x14ac:dyDescent="0.25">
      <c r="A1816">
        <v>2002543</v>
      </c>
      <c r="B1816">
        <v>1</v>
      </c>
      <c r="C1816" t="s">
        <v>77</v>
      </c>
      <c r="D1816" t="s">
        <v>108</v>
      </c>
      <c r="E1816" t="s">
        <v>134</v>
      </c>
      <c r="F1816" t="s">
        <v>5451</v>
      </c>
      <c r="G1816" t="s">
        <v>136</v>
      </c>
      <c r="H1816" t="s">
        <v>46</v>
      </c>
      <c r="I1816" t="s">
        <v>129</v>
      </c>
      <c r="J1816" t="s">
        <v>130</v>
      </c>
      <c r="K1816" t="s">
        <v>131</v>
      </c>
      <c r="L1816" t="s">
        <v>5452</v>
      </c>
      <c r="M1816" t="s">
        <v>5453</v>
      </c>
      <c r="N1816">
        <v>4.3308333330000002</v>
      </c>
      <c r="O1816">
        <v>0</v>
      </c>
      <c r="P1816">
        <v>1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4.3308330000000002</v>
      </c>
      <c r="W1816">
        <v>0</v>
      </c>
      <c r="X1816">
        <v>0</v>
      </c>
      <c r="Y1816">
        <v>0</v>
      </c>
      <c r="Z1816">
        <v>0</v>
      </c>
    </row>
    <row r="1817" spans="1:26" x14ac:dyDescent="0.25">
      <c r="A1817">
        <v>2002545</v>
      </c>
      <c r="B1817">
        <v>1</v>
      </c>
      <c r="C1817" t="s">
        <v>76</v>
      </c>
      <c r="D1817" t="s">
        <v>78</v>
      </c>
      <c r="E1817" t="s">
        <v>134</v>
      </c>
      <c r="F1817" t="s">
        <v>5454</v>
      </c>
      <c r="G1817" t="s">
        <v>238</v>
      </c>
      <c r="H1817" t="s">
        <v>46</v>
      </c>
      <c r="I1817" t="s">
        <v>129</v>
      </c>
      <c r="J1817" t="s">
        <v>130</v>
      </c>
      <c r="K1817" t="s">
        <v>131</v>
      </c>
      <c r="L1817" t="s">
        <v>5455</v>
      </c>
      <c r="M1817" t="s">
        <v>5456</v>
      </c>
      <c r="N1817">
        <v>1.2791666660000001</v>
      </c>
      <c r="O1817">
        <v>0</v>
      </c>
      <c r="P1817">
        <v>1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1.2791669999999999</v>
      </c>
      <c r="W1817">
        <v>0</v>
      </c>
      <c r="X1817">
        <v>0</v>
      </c>
      <c r="Y1817">
        <v>0</v>
      </c>
      <c r="Z1817">
        <v>0</v>
      </c>
    </row>
    <row r="1818" spans="1:26" x14ac:dyDescent="0.25">
      <c r="A1818">
        <v>2002544</v>
      </c>
      <c r="B1818">
        <v>1</v>
      </c>
      <c r="C1818" t="s">
        <v>76</v>
      </c>
      <c r="D1818" t="s">
        <v>84</v>
      </c>
      <c r="E1818" t="s">
        <v>134</v>
      </c>
      <c r="F1818" t="s">
        <v>5457</v>
      </c>
      <c r="G1818" t="s">
        <v>250</v>
      </c>
      <c r="H1818" t="s">
        <v>46</v>
      </c>
      <c r="I1818" t="s">
        <v>129</v>
      </c>
      <c r="J1818" t="s">
        <v>15</v>
      </c>
      <c r="K1818" t="s">
        <v>131</v>
      </c>
      <c r="L1818" t="s">
        <v>5458</v>
      </c>
      <c r="M1818" t="s">
        <v>5459</v>
      </c>
      <c r="N1818">
        <v>4.1144444440000001</v>
      </c>
      <c r="O1818">
        <v>0</v>
      </c>
      <c r="P1818">
        <v>1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4.1144439999999998</v>
      </c>
      <c r="W1818">
        <v>0</v>
      </c>
      <c r="X1818">
        <v>0</v>
      </c>
      <c r="Y1818">
        <v>0</v>
      </c>
      <c r="Z1818">
        <v>0</v>
      </c>
    </row>
    <row r="1819" spans="1:26" x14ac:dyDescent="0.25">
      <c r="A1819">
        <v>2002557</v>
      </c>
      <c r="B1819">
        <v>1</v>
      </c>
      <c r="C1819" t="s">
        <v>77</v>
      </c>
      <c r="D1819" t="s">
        <v>120</v>
      </c>
      <c r="E1819" t="s">
        <v>134</v>
      </c>
      <c r="F1819" t="s">
        <v>5460</v>
      </c>
      <c r="G1819" t="s">
        <v>250</v>
      </c>
      <c r="H1819" t="s">
        <v>46</v>
      </c>
      <c r="I1819" t="s">
        <v>129</v>
      </c>
      <c r="J1819" t="s">
        <v>15</v>
      </c>
      <c r="K1819" t="s">
        <v>131</v>
      </c>
      <c r="L1819" t="s">
        <v>5461</v>
      </c>
      <c r="M1819" t="s">
        <v>5462</v>
      </c>
      <c r="N1819">
        <v>2.0408333330000001</v>
      </c>
      <c r="O1819">
        <v>0</v>
      </c>
      <c r="P1819">
        <v>0</v>
      </c>
      <c r="Q1819">
        <v>0</v>
      </c>
      <c r="R1819">
        <v>3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6.1224999999999996</v>
      </c>
      <c r="Y1819">
        <v>0</v>
      </c>
      <c r="Z1819">
        <v>0</v>
      </c>
    </row>
    <row r="1820" spans="1:26" x14ac:dyDescent="0.25">
      <c r="A1820">
        <v>2002550</v>
      </c>
      <c r="B1820">
        <v>1</v>
      </c>
      <c r="C1820" t="s">
        <v>77</v>
      </c>
      <c r="D1820" t="s">
        <v>108</v>
      </c>
      <c r="E1820" t="s">
        <v>166</v>
      </c>
      <c r="F1820" t="s">
        <v>5463</v>
      </c>
      <c r="G1820" t="s">
        <v>345</v>
      </c>
      <c r="H1820" t="s">
        <v>46</v>
      </c>
      <c r="I1820" t="s">
        <v>129</v>
      </c>
      <c r="J1820" t="s">
        <v>130</v>
      </c>
      <c r="K1820" t="s">
        <v>131</v>
      </c>
      <c r="L1820" t="s">
        <v>5464</v>
      </c>
      <c r="M1820" t="s">
        <v>5465</v>
      </c>
      <c r="N1820">
        <v>2.0494444440000001</v>
      </c>
      <c r="O1820">
        <v>0</v>
      </c>
      <c r="P1820">
        <v>146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299.21888899999999</v>
      </c>
      <c r="W1820">
        <v>0</v>
      </c>
      <c r="X1820">
        <v>0</v>
      </c>
      <c r="Y1820">
        <v>0</v>
      </c>
      <c r="Z1820">
        <v>0</v>
      </c>
    </row>
    <row r="1821" spans="1:26" x14ac:dyDescent="0.25">
      <c r="A1821">
        <v>2002547</v>
      </c>
      <c r="B1821">
        <v>1</v>
      </c>
      <c r="C1821" t="s">
        <v>77</v>
      </c>
      <c r="D1821" t="s">
        <v>122</v>
      </c>
      <c r="E1821" t="s">
        <v>186</v>
      </c>
      <c r="F1821" t="s">
        <v>5466</v>
      </c>
      <c r="G1821" t="s">
        <v>152</v>
      </c>
      <c r="H1821" t="s">
        <v>47</v>
      </c>
      <c r="I1821" t="s">
        <v>129</v>
      </c>
      <c r="J1821" t="s">
        <v>130</v>
      </c>
      <c r="K1821" t="s">
        <v>154</v>
      </c>
      <c r="L1821" t="s">
        <v>5467</v>
      </c>
      <c r="M1821" t="s">
        <v>5468</v>
      </c>
      <c r="N1821">
        <v>0.24916666600000001</v>
      </c>
      <c r="O1821">
        <v>0</v>
      </c>
      <c r="P1821">
        <v>3</v>
      </c>
      <c r="Q1821">
        <v>0</v>
      </c>
      <c r="R1821">
        <v>0</v>
      </c>
      <c r="S1821">
        <v>17</v>
      </c>
      <c r="T1821">
        <v>733</v>
      </c>
      <c r="U1821">
        <v>0</v>
      </c>
      <c r="V1821">
        <v>0.74750000000000005</v>
      </c>
      <c r="W1821">
        <v>0</v>
      </c>
      <c r="X1821">
        <v>0</v>
      </c>
      <c r="Y1821">
        <v>4.2358330000000004</v>
      </c>
      <c r="Z1821">
        <v>182.63916599999999</v>
      </c>
    </row>
    <row r="1822" spans="1:26" x14ac:dyDescent="0.25">
      <c r="A1822">
        <v>2002552</v>
      </c>
      <c r="B1822">
        <v>1</v>
      </c>
      <c r="C1822" t="s">
        <v>76</v>
      </c>
      <c r="D1822" t="s">
        <v>81</v>
      </c>
      <c r="E1822" t="s">
        <v>134</v>
      </c>
      <c r="F1822" t="s">
        <v>5469</v>
      </c>
      <c r="G1822" t="s">
        <v>238</v>
      </c>
      <c r="H1822" t="s">
        <v>46</v>
      </c>
      <c r="I1822" t="s">
        <v>129</v>
      </c>
      <c r="J1822" t="s">
        <v>130</v>
      </c>
      <c r="K1822" t="s">
        <v>131</v>
      </c>
      <c r="L1822" t="s">
        <v>5470</v>
      </c>
      <c r="M1822" t="s">
        <v>5471</v>
      </c>
      <c r="N1822">
        <v>1.7866666659999999</v>
      </c>
      <c r="O1822">
        <v>0</v>
      </c>
      <c r="P1822">
        <v>2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3.5733329999999999</v>
      </c>
      <c r="W1822">
        <v>0</v>
      </c>
      <c r="X1822">
        <v>0</v>
      </c>
      <c r="Y1822">
        <v>0</v>
      </c>
      <c r="Z1822">
        <v>0</v>
      </c>
    </row>
    <row r="1823" spans="1:26" x14ac:dyDescent="0.25">
      <c r="A1823">
        <v>2002541</v>
      </c>
      <c r="B1823">
        <v>1</v>
      </c>
      <c r="C1823" t="s">
        <v>76</v>
      </c>
      <c r="D1823" t="s">
        <v>81</v>
      </c>
      <c r="E1823" t="s">
        <v>182</v>
      </c>
      <c r="F1823" t="s">
        <v>5238</v>
      </c>
      <c r="G1823" t="s">
        <v>128</v>
      </c>
      <c r="H1823" t="s">
        <v>46</v>
      </c>
      <c r="I1823" t="s">
        <v>129</v>
      </c>
      <c r="J1823" t="s">
        <v>130</v>
      </c>
      <c r="K1823" t="s">
        <v>131</v>
      </c>
      <c r="L1823" t="s">
        <v>5472</v>
      </c>
      <c r="M1823" t="s">
        <v>5473</v>
      </c>
      <c r="N1823">
        <v>2.6941666660000001</v>
      </c>
      <c r="O1823">
        <v>0</v>
      </c>
      <c r="P1823">
        <v>85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229.004167</v>
      </c>
      <c r="W1823">
        <v>0</v>
      </c>
      <c r="X1823">
        <v>0</v>
      </c>
      <c r="Y1823">
        <v>0</v>
      </c>
      <c r="Z1823">
        <v>0</v>
      </c>
    </row>
    <row r="1824" spans="1:26" x14ac:dyDescent="0.25">
      <c r="A1824">
        <v>2002551</v>
      </c>
      <c r="B1824">
        <v>1</v>
      </c>
      <c r="C1824" t="s">
        <v>77</v>
      </c>
      <c r="D1824" t="s">
        <v>109</v>
      </c>
      <c r="E1824" t="s">
        <v>171</v>
      </c>
      <c r="F1824" t="s">
        <v>4378</v>
      </c>
      <c r="G1824" t="s">
        <v>163</v>
      </c>
      <c r="H1824" t="s">
        <v>47</v>
      </c>
      <c r="I1824" t="s">
        <v>129</v>
      </c>
      <c r="J1824" t="s">
        <v>130</v>
      </c>
      <c r="K1824" t="s">
        <v>131</v>
      </c>
      <c r="L1824" t="s">
        <v>5474</v>
      </c>
      <c r="M1824" t="s">
        <v>5475</v>
      </c>
      <c r="N1824">
        <v>0.16083333299999999</v>
      </c>
      <c r="O1824">
        <v>113</v>
      </c>
      <c r="P1824">
        <v>2080</v>
      </c>
      <c r="Q1824">
        <v>0</v>
      </c>
      <c r="R1824">
        <v>0</v>
      </c>
      <c r="S1824">
        <v>0</v>
      </c>
      <c r="T1824">
        <v>0</v>
      </c>
      <c r="U1824">
        <v>18.174167000000001</v>
      </c>
      <c r="V1824">
        <v>334.53333300000003</v>
      </c>
      <c r="W1824">
        <v>0</v>
      </c>
      <c r="X1824">
        <v>0</v>
      </c>
      <c r="Y1824">
        <v>0</v>
      </c>
      <c r="Z1824">
        <v>0</v>
      </c>
    </row>
    <row r="1825" spans="1:26" x14ac:dyDescent="0.25">
      <c r="A1825">
        <v>2002553</v>
      </c>
      <c r="B1825">
        <v>1</v>
      </c>
      <c r="C1825" t="s">
        <v>76</v>
      </c>
      <c r="D1825" t="s">
        <v>92</v>
      </c>
      <c r="E1825" t="s">
        <v>134</v>
      </c>
      <c r="F1825" t="s">
        <v>5476</v>
      </c>
      <c r="G1825" t="s">
        <v>140</v>
      </c>
      <c r="H1825" t="s">
        <v>46</v>
      </c>
      <c r="I1825" t="s">
        <v>129</v>
      </c>
      <c r="J1825" t="s">
        <v>130</v>
      </c>
      <c r="K1825" t="s">
        <v>131</v>
      </c>
      <c r="L1825" t="s">
        <v>5477</v>
      </c>
      <c r="M1825" t="s">
        <v>5478</v>
      </c>
      <c r="N1825">
        <v>0.71111111100000002</v>
      </c>
      <c r="O1825">
        <v>0</v>
      </c>
      <c r="P1825">
        <v>0</v>
      </c>
      <c r="Q1825">
        <v>0</v>
      </c>
      <c r="R1825">
        <v>1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0.71111100000000005</v>
      </c>
      <c r="Y1825">
        <v>0</v>
      </c>
      <c r="Z1825">
        <v>0</v>
      </c>
    </row>
    <row r="1826" spans="1:26" x14ac:dyDescent="0.25">
      <c r="A1826">
        <v>2002554</v>
      </c>
      <c r="B1826">
        <v>1</v>
      </c>
      <c r="C1826" t="s">
        <v>76</v>
      </c>
      <c r="D1826" t="s">
        <v>79</v>
      </c>
      <c r="E1826" t="s">
        <v>134</v>
      </c>
      <c r="F1826" t="s">
        <v>5479</v>
      </c>
      <c r="G1826" t="s">
        <v>250</v>
      </c>
      <c r="H1826" t="s">
        <v>46</v>
      </c>
      <c r="I1826" t="s">
        <v>129</v>
      </c>
      <c r="J1826" t="s">
        <v>15</v>
      </c>
      <c r="K1826" t="s">
        <v>131</v>
      </c>
      <c r="L1826" t="s">
        <v>5480</v>
      </c>
      <c r="M1826" t="s">
        <v>5481</v>
      </c>
      <c r="N1826">
        <v>1.6697222220000001</v>
      </c>
      <c r="O1826">
        <v>0</v>
      </c>
      <c r="P1826">
        <v>16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26.715555999999999</v>
      </c>
      <c r="W1826">
        <v>0</v>
      </c>
      <c r="X1826">
        <v>0</v>
      </c>
      <c r="Y1826">
        <v>0</v>
      </c>
      <c r="Z1826">
        <v>0</v>
      </c>
    </row>
    <row r="1827" spans="1:26" x14ac:dyDescent="0.25">
      <c r="A1827">
        <v>2002555</v>
      </c>
      <c r="B1827">
        <v>1</v>
      </c>
      <c r="C1827" t="s">
        <v>77</v>
      </c>
      <c r="D1827" t="s">
        <v>111</v>
      </c>
      <c r="E1827" t="s">
        <v>182</v>
      </c>
      <c r="F1827" t="s">
        <v>5482</v>
      </c>
      <c r="G1827" t="s">
        <v>144</v>
      </c>
      <c r="H1827" t="s">
        <v>46</v>
      </c>
      <c r="I1827" t="s">
        <v>129</v>
      </c>
      <c r="J1827" t="s">
        <v>130</v>
      </c>
      <c r="K1827" t="s">
        <v>131</v>
      </c>
      <c r="L1827" t="s">
        <v>5483</v>
      </c>
      <c r="M1827" t="s">
        <v>5484</v>
      </c>
      <c r="N1827">
        <v>3.968611111</v>
      </c>
      <c r="O1827">
        <v>0</v>
      </c>
      <c r="P1827">
        <v>0</v>
      </c>
      <c r="Q1827">
        <v>0</v>
      </c>
      <c r="R1827">
        <v>0</v>
      </c>
      <c r="S1827">
        <v>0</v>
      </c>
      <c r="T1827">
        <v>16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63.497777999999997</v>
      </c>
    </row>
    <row r="1828" spans="1:26" x14ac:dyDescent="0.25">
      <c r="A1828">
        <v>2002558</v>
      </c>
      <c r="B1828">
        <v>1</v>
      </c>
      <c r="C1828" t="s">
        <v>76</v>
      </c>
      <c r="D1828" t="s">
        <v>79</v>
      </c>
      <c r="E1828" t="s">
        <v>182</v>
      </c>
      <c r="F1828" t="s">
        <v>5485</v>
      </c>
      <c r="G1828" t="s">
        <v>294</v>
      </c>
      <c r="H1828" t="s">
        <v>46</v>
      </c>
      <c r="I1828" t="s">
        <v>129</v>
      </c>
      <c r="J1828" t="s">
        <v>130</v>
      </c>
      <c r="K1828" t="s">
        <v>131</v>
      </c>
      <c r="L1828" t="s">
        <v>5486</v>
      </c>
      <c r="M1828" t="s">
        <v>5487</v>
      </c>
      <c r="N1828">
        <v>2.8691666659999999</v>
      </c>
      <c r="O1828">
        <v>0</v>
      </c>
      <c r="P1828">
        <v>83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238.14083299999999</v>
      </c>
      <c r="W1828">
        <v>0</v>
      </c>
      <c r="X1828">
        <v>0</v>
      </c>
      <c r="Y1828">
        <v>0</v>
      </c>
      <c r="Z1828">
        <v>0</v>
      </c>
    </row>
    <row r="1829" spans="1:26" x14ac:dyDescent="0.25">
      <c r="A1829">
        <v>2002564</v>
      </c>
      <c r="B1829">
        <v>1</v>
      </c>
      <c r="C1829" t="s">
        <v>76</v>
      </c>
      <c r="D1829" t="s">
        <v>88</v>
      </c>
      <c r="E1829" t="s">
        <v>134</v>
      </c>
      <c r="F1829" t="s">
        <v>5488</v>
      </c>
      <c r="G1829" t="s">
        <v>238</v>
      </c>
      <c r="H1829" t="s">
        <v>46</v>
      </c>
      <c r="I1829" t="s">
        <v>129</v>
      </c>
      <c r="J1829" t="s">
        <v>130</v>
      </c>
      <c r="K1829" t="s">
        <v>131</v>
      </c>
      <c r="L1829" t="s">
        <v>5489</v>
      </c>
      <c r="M1829" t="s">
        <v>5490</v>
      </c>
      <c r="N1829">
        <v>1.484444444</v>
      </c>
      <c r="O1829">
        <v>0</v>
      </c>
      <c r="P1829">
        <v>6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8.9066670000000006</v>
      </c>
      <c r="W1829">
        <v>0</v>
      </c>
      <c r="X1829">
        <v>0</v>
      </c>
      <c r="Y1829">
        <v>0</v>
      </c>
      <c r="Z1829">
        <v>0</v>
      </c>
    </row>
    <row r="1830" spans="1:26" x14ac:dyDescent="0.25">
      <c r="A1830">
        <v>2002567</v>
      </c>
      <c r="B1830">
        <v>1</v>
      </c>
      <c r="C1830" t="s">
        <v>76</v>
      </c>
      <c r="D1830" t="s">
        <v>103</v>
      </c>
      <c r="E1830" t="s">
        <v>134</v>
      </c>
      <c r="F1830" t="s">
        <v>5491</v>
      </c>
      <c r="G1830" t="s">
        <v>140</v>
      </c>
      <c r="H1830" t="s">
        <v>46</v>
      </c>
      <c r="I1830" t="s">
        <v>129</v>
      </c>
      <c r="J1830" t="s">
        <v>130</v>
      </c>
      <c r="K1830" t="s">
        <v>131</v>
      </c>
      <c r="L1830" t="s">
        <v>5492</v>
      </c>
      <c r="M1830" t="s">
        <v>5493</v>
      </c>
      <c r="N1830">
        <v>5.1916666659999997</v>
      </c>
      <c r="O1830">
        <v>0</v>
      </c>
      <c r="P1830">
        <v>0</v>
      </c>
      <c r="Q1830">
        <v>0</v>
      </c>
      <c r="R1830">
        <v>1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5.1916669999999998</v>
      </c>
      <c r="Y1830">
        <v>0</v>
      </c>
      <c r="Z1830">
        <v>0</v>
      </c>
    </row>
    <row r="1831" spans="1:26" x14ac:dyDescent="0.25">
      <c r="A1831">
        <v>2002565</v>
      </c>
      <c r="B1831">
        <v>1</v>
      </c>
      <c r="C1831" t="s">
        <v>76</v>
      </c>
      <c r="D1831" t="s">
        <v>103</v>
      </c>
      <c r="E1831" t="s">
        <v>134</v>
      </c>
      <c r="F1831" t="s">
        <v>5494</v>
      </c>
      <c r="G1831" t="s">
        <v>140</v>
      </c>
      <c r="H1831" t="s">
        <v>46</v>
      </c>
      <c r="I1831" t="s">
        <v>129</v>
      </c>
      <c r="J1831" t="s">
        <v>130</v>
      </c>
      <c r="K1831" t="s">
        <v>131</v>
      </c>
      <c r="L1831" t="s">
        <v>5495</v>
      </c>
      <c r="M1831" t="s">
        <v>5496</v>
      </c>
      <c r="N1831">
        <v>3.1827777770000001</v>
      </c>
      <c r="O1831">
        <v>0</v>
      </c>
      <c r="P1831">
        <v>0</v>
      </c>
      <c r="Q1831">
        <v>0</v>
      </c>
      <c r="R1831">
        <v>1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3.1827779999999999</v>
      </c>
      <c r="Y1831">
        <v>0</v>
      </c>
      <c r="Z1831">
        <v>0</v>
      </c>
    </row>
    <row r="1832" spans="1:26" x14ac:dyDescent="0.25">
      <c r="A1832">
        <v>2002569</v>
      </c>
      <c r="B1832">
        <v>1</v>
      </c>
      <c r="C1832" t="s">
        <v>77</v>
      </c>
      <c r="D1832" t="s">
        <v>123</v>
      </c>
      <c r="E1832" t="s">
        <v>134</v>
      </c>
      <c r="F1832" t="s">
        <v>5497</v>
      </c>
      <c r="G1832" t="s">
        <v>136</v>
      </c>
      <c r="H1832" t="s">
        <v>46</v>
      </c>
      <c r="I1832" t="s">
        <v>129</v>
      </c>
      <c r="J1832" t="s">
        <v>130</v>
      </c>
      <c r="K1832" t="s">
        <v>131</v>
      </c>
      <c r="L1832" t="s">
        <v>5498</v>
      </c>
      <c r="M1832" t="s">
        <v>5499</v>
      </c>
      <c r="N1832">
        <v>2.082777777</v>
      </c>
      <c r="O1832">
        <v>0</v>
      </c>
      <c r="P1832">
        <v>1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2.0827779999999998</v>
      </c>
      <c r="W1832">
        <v>0</v>
      </c>
      <c r="X1832">
        <v>0</v>
      </c>
      <c r="Y1832">
        <v>0</v>
      </c>
      <c r="Z1832">
        <v>0</v>
      </c>
    </row>
    <row r="1833" spans="1:26" x14ac:dyDescent="0.25">
      <c r="A1833">
        <v>2002571</v>
      </c>
      <c r="B1833">
        <v>1</v>
      </c>
      <c r="C1833" t="s">
        <v>76</v>
      </c>
      <c r="D1833" t="s">
        <v>93</v>
      </c>
      <c r="E1833" t="s">
        <v>134</v>
      </c>
      <c r="F1833" t="s">
        <v>5500</v>
      </c>
      <c r="G1833" t="s">
        <v>136</v>
      </c>
      <c r="H1833" t="s">
        <v>46</v>
      </c>
      <c r="I1833" t="s">
        <v>129</v>
      </c>
      <c r="J1833" t="s">
        <v>130</v>
      </c>
      <c r="K1833" t="s">
        <v>131</v>
      </c>
      <c r="L1833" t="s">
        <v>5501</v>
      </c>
      <c r="M1833" t="s">
        <v>5502</v>
      </c>
      <c r="N1833">
        <v>1.8180555549999999</v>
      </c>
      <c r="O1833">
        <v>0</v>
      </c>
      <c r="P1833">
        <v>1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1.8180559999999999</v>
      </c>
      <c r="W1833">
        <v>0</v>
      </c>
      <c r="X1833">
        <v>0</v>
      </c>
      <c r="Y1833">
        <v>0</v>
      </c>
      <c r="Z1833">
        <v>0</v>
      </c>
    </row>
    <row r="1834" spans="1:26" x14ac:dyDescent="0.25">
      <c r="A1834">
        <v>2002572</v>
      </c>
      <c r="B1834">
        <v>1</v>
      </c>
      <c r="C1834" t="s">
        <v>77</v>
      </c>
      <c r="D1834" t="s">
        <v>114</v>
      </c>
      <c r="E1834" t="s">
        <v>182</v>
      </c>
      <c r="F1834" t="s">
        <v>5503</v>
      </c>
      <c r="G1834" t="s">
        <v>144</v>
      </c>
      <c r="H1834" t="s">
        <v>46</v>
      </c>
      <c r="I1834" t="s">
        <v>129</v>
      </c>
      <c r="J1834" t="s">
        <v>130</v>
      </c>
      <c r="K1834" t="s">
        <v>131</v>
      </c>
      <c r="L1834" t="s">
        <v>5504</v>
      </c>
      <c r="M1834" t="s">
        <v>5505</v>
      </c>
      <c r="N1834">
        <v>0.89972222199999996</v>
      </c>
      <c r="O1834">
        <v>0</v>
      </c>
      <c r="P1834">
        <v>0</v>
      </c>
      <c r="Q1834">
        <v>0</v>
      </c>
      <c r="R1834">
        <v>0</v>
      </c>
      <c r="S1834">
        <v>0</v>
      </c>
      <c r="T1834">
        <v>6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5.398333</v>
      </c>
    </row>
    <row r="1835" spans="1:26" x14ac:dyDescent="0.25">
      <c r="A1835">
        <v>2002575</v>
      </c>
      <c r="B1835">
        <v>1</v>
      </c>
      <c r="C1835" t="s">
        <v>77</v>
      </c>
      <c r="D1835" t="s">
        <v>113</v>
      </c>
      <c r="E1835" t="s">
        <v>126</v>
      </c>
      <c r="F1835" t="s">
        <v>5506</v>
      </c>
      <c r="G1835" t="s">
        <v>144</v>
      </c>
      <c r="H1835" t="s">
        <v>46</v>
      </c>
      <c r="I1835" t="s">
        <v>129</v>
      </c>
      <c r="J1835" t="s">
        <v>130</v>
      </c>
      <c r="K1835" t="s">
        <v>131</v>
      </c>
      <c r="L1835" t="s">
        <v>5507</v>
      </c>
      <c r="M1835" t="s">
        <v>5508</v>
      </c>
      <c r="N1835">
        <v>2.1549999999999998</v>
      </c>
      <c r="O1835">
        <v>0</v>
      </c>
      <c r="P1835">
        <v>0</v>
      </c>
      <c r="Q1835">
        <v>0</v>
      </c>
      <c r="R1835">
        <v>33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71.114999999999995</v>
      </c>
      <c r="Y1835">
        <v>0</v>
      </c>
      <c r="Z1835">
        <v>0</v>
      </c>
    </row>
    <row r="1836" spans="1:26" x14ac:dyDescent="0.25">
      <c r="A1836">
        <v>2002576</v>
      </c>
      <c r="B1836">
        <v>1</v>
      </c>
      <c r="C1836" t="s">
        <v>76</v>
      </c>
      <c r="D1836" t="s">
        <v>100</v>
      </c>
      <c r="E1836" t="s">
        <v>134</v>
      </c>
      <c r="F1836" t="s">
        <v>5509</v>
      </c>
      <c r="G1836" t="s">
        <v>140</v>
      </c>
      <c r="H1836" t="s">
        <v>46</v>
      </c>
      <c r="I1836" t="s">
        <v>129</v>
      </c>
      <c r="J1836" t="s">
        <v>130</v>
      </c>
      <c r="K1836" t="s">
        <v>131</v>
      </c>
      <c r="L1836" t="s">
        <v>5510</v>
      </c>
      <c r="M1836" t="s">
        <v>5511</v>
      </c>
      <c r="N1836">
        <v>2.6713888880000001</v>
      </c>
      <c r="O1836">
        <v>0</v>
      </c>
      <c r="P1836">
        <v>8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21.371110999999999</v>
      </c>
      <c r="W1836">
        <v>0</v>
      </c>
      <c r="X1836">
        <v>0</v>
      </c>
      <c r="Y1836">
        <v>0</v>
      </c>
      <c r="Z1836">
        <v>0</v>
      </c>
    </row>
    <row r="1837" spans="1:26" x14ac:dyDescent="0.25">
      <c r="A1837">
        <v>2002580</v>
      </c>
      <c r="B1837">
        <v>1</v>
      </c>
      <c r="C1837" t="s">
        <v>77</v>
      </c>
      <c r="D1837" t="s">
        <v>121</v>
      </c>
      <c r="E1837" t="s">
        <v>161</v>
      </c>
      <c r="F1837" t="s">
        <v>5512</v>
      </c>
      <c r="G1837" t="s">
        <v>341</v>
      </c>
      <c r="H1837" t="s">
        <v>47</v>
      </c>
      <c r="I1837" t="s">
        <v>129</v>
      </c>
      <c r="J1837" t="s">
        <v>130</v>
      </c>
      <c r="K1837" t="s">
        <v>131</v>
      </c>
      <c r="L1837" t="s">
        <v>5513</v>
      </c>
      <c r="M1837" t="s">
        <v>5514</v>
      </c>
      <c r="N1837">
        <v>1.769722222</v>
      </c>
      <c r="O1837">
        <v>0</v>
      </c>
      <c r="P1837">
        <v>0</v>
      </c>
      <c r="Q1837">
        <v>9</v>
      </c>
      <c r="R1837">
        <v>3</v>
      </c>
      <c r="S1837">
        <v>0</v>
      </c>
      <c r="T1837">
        <v>0</v>
      </c>
      <c r="U1837">
        <v>0</v>
      </c>
      <c r="V1837">
        <v>0</v>
      </c>
      <c r="W1837">
        <v>15.9275</v>
      </c>
      <c r="X1837">
        <v>5.3091670000000004</v>
      </c>
      <c r="Y1837">
        <v>0</v>
      </c>
      <c r="Z1837">
        <v>0</v>
      </c>
    </row>
    <row r="1838" spans="1:26" x14ac:dyDescent="0.25">
      <c r="A1838">
        <v>2002573</v>
      </c>
      <c r="B1838">
        <v>1</v>
      </c>
      <c r="C1838" t="s">
        <v>76</v>
      </c>
      <c r="D1838" t="s">
        <v>101</v>
      </c>
      <c r="E1838" t="s">
        <v>166</v>
      </c>
      <c r="F1838" t="s">
        <v>2181</v>
      </c>
      <c r="G1838" t="s">
        <v>657</v>
      </c>
      <c r="H1838" t="s">
        <v>46</v>
      </c>
      <c r="I1838" t="s">
        <v>129</v>
      </c>
      <c r="J1838" t="s">
        <v>130</v>
      </c>
      <c r="K1838" t="s">
        <v>131</v>
      </c>
      <c r="L1838" t="s">
        <v>5515</v>
      </c>
      <c r="M1838" t="s">
        <v>5516</v>
      </c>
      <c r="N1838">
        <v>3.2144444440000002</v>
      </c>
      <c r="O1838">
        <v>0</v>
      </c>
      <c r="P1838">
        <v>151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485.38111099999998</v>
      </c>
      <c r="W1838">
        <v>0</v>
      </c>
      <c r="X1838">
        <v>0</v>
      </c>
      <c r="Y1838">
        <v>0</v>
      </c>
      <c r="Z1838">
        <v>0</v>
      </c>
    </row>
    <row r="1839" spans="1:26" x14ac:dyDescent="0.25">
      <c r="A1839">
        <v>2002574</v>
      </c>
      <c r="B1839">
        <v>1</v>
      </c>
      <c r="C1839" t="s">
        <v>76</v>
      </c>
      <c r="D1839" t="s">
        <v>105</v>
      </c>
      <c r="E1839" t="s">
        <v>166</v>
      </c>
      <c r="F1839" t="s">
        <v>5517</v>
      </c>
      <c r="G1839" t="s">
        <v>349</v>
      </c>
      <c r="H1839" t="s">
        <v>46</v>
      </c>
      <c r="I1839" t="s">
        <v>129</v>
      </c>
      <c r="J1839" t="s">
        <v>130</v>
      </c>
      <c r="K1839" t="s">
        <v>131</v>
      </c>
      <c r="L1839" t="s">
        <v>5518</v>
      </c>
      <c r="M1839" t="s">
        <v>5519</v>
      </c>
      <c r="N1839">
        <v>1.626666666</v>
      </c>
      <c r="O1839">
        <v>0</v>
      </c>
      <c r="P1839">
        <v>0</v>
      </c>
      <c r="Q1839">
        <v>0</v>
      </c>
      <c r="R1839">
        <v>10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16.266667000000002</v>
      </c>
      <c r="Y1839">
        <v>0</v>
      </c>
      <c r="Z1839">
        <v>0</v>
      </c>
    </row>
    <row r="1840" spans="1:26" x14ac:dyDescent="0.25">
      <c r="A1840">
        <v>2002577</v>
      </c>
      <c r="B1840">
        <v>1</v>
      </c>
      <c r="C1840" t="s">
        <v>76</v>
      </c>
      <c r="D1840" t="s">
        <v>88</v>
      </c>
      <c r="E1840" t="s">
        <v>134</v>
      </c>
      <c r="F1840" t="s">
        <v>5520</v>
      </c>
      <c r="G1840" t="s">
        <v>238</v>
      </c>
      <c r="H1840" t="s">
        <v>46</v>
      </c>
      <c r="I1840" t="s">
        <v>129</v>
      </c>
      <c r="J1840" t="s">
        <v>130</v>
      </c>
      <c r="K1840" t="s">
        <v>131</v>
      </c>
      <c r="L1840" t="s">
        <v>5521</v>
      </c>
      <c r="M1840" t="s">
        <v>5522</v>
      </c>
      <c r="N1840">
        <v>5.6794444439999996</v>
      </c>
      <c r="O1840">
        <v>0</v>
      </c>
      <c r="P1840">
        <v>1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5.6794440000000002</v>
      </c>
      <c r="W1840">
        <v>0</v>
      </c>
      <c r="X1840">
        <v>0</v>
      </c>
      <c r="Y1840">
        <v>0</v>
      </c>
      <c r="Z1840">
        <v>0</v>
      </c>
    </row>
    <row r="1841" spans="1:26" x14ac:dyDescent="0.25">
      <c r="A1841">
        <v>2002578</v>
      </c>
      <c r="B1841">
        <v>1</v>
      </c>
      <c r="C1841" t="s">
        <v>77</v>
      </c>
      <c r="D1841" t="s">
        <v>124</v>
      </c>
      <c r="E1841" t="s">
        <v>134</v>
      </c>
      <c r="F1841" t="s">
        <v>5523</v>
      </c>
      <c r="G1841" t="s">
        <v>128</v>
      </c>
      <c r="H1841" t="s">
        <v>46</v>
      </c>
      <c r="I1841" t="s">
        <v>129</v>
      </c>
      <c r="J1841" t="s">
        <v>130</v>
      </c>
      <c r="K1841" t="s">
        <v>131</v>
      </c>
      <c r="L1841" t="s">
        <v>5524</v>
      </c>
      <c r="M1841" t="s">
        <v>5525</v>
      </c>
      <c r="N1841">
        <v>2.8252777770000002</v>
      </c>
      <c r="O1841">
        <v>0</v>
      </c>
      <c r="P1841">
        <v>4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11.301111000000001</v>
      </c>
      <c r="W1841">
        <v>0</v>
      </c>
      <c r="X1841">
        <v>0</v>
      </c>
      <c r="Y1841">
        <v>0</v>
      </c>
      <c r="Z1841">
        <v>0</v>
      </c>
    </row>
    <row r="1842" spans="1:26" x14ac:dyDescent="0.25">
      <c r="A1842">
        <v>2002582</v>
      </c>
      <c r="B1842">
        <v>1</v>
      </c>
      <c r="C1842" t="s">
        <v>76</v>
      </c>
      <c r="D1842" t="s">
        <v>87</v>
      </c>
      <c r="E1842" t="s">
        <v>182</v>
      </c>
      <c r="F1842" t="s">
        <v>5526</v>
      </c>
      <c r="G1842" t="s">
        <v>250</v>
      </c>
      <c r="H1842" t="s">
        <v>46</v>
      </c>
      <c r="I1842" t="s">
        <v>129</v>
      </c>
      <c r="J1842" t="s">
        <v>130</v>
      </c>
      <c r="K1842" t="s">
        <v>131</v>
      </c>
      <c r="L1842" t="s">
        <v>5527</v>
      </c>
      <c r="M1842" t="s">
        <v>5528</v>
      </c>
      <c r="N1842">
        <v>0.67500000000000004</v>
      </c>
      <c r="O1842">
        <v>0</v>
      </c>
      <c r="P1842">
        <v>114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76.95</v>
      </c>
      <c r="W1842">
        <v>0</v>
      </c>
      <c r="X1842">
        <v>0</v>
      </c>
      <c r="Y1842">
        <v>0</v>
      </c>
      <c r="Z1842">
        <v>0</v>
      </c>
    </row>
    <row r="1843" spans="1:26" x14ac:dyDescent="0.25">
      <c r="A1843">
        <v>2002585</v>
      </c>
      <c r="B1843">
        <v>1</v>
      </c>
      <c r="C1843" t="s">
        <v>76</v>
      </c>
      <c r="D1843" t="s">
        <v>96</v>
      </c>
      <c r="E1843" t="s">
        <v>126</v>
      </c>
      <c r="F1843" t="s">
        <v>5529</v>
      </c>
      <c r="G1843" t="s">
        <v>452</v>
      </c>
      <c r="H1843" t="s">
        <v>46</v>
      </c>
      <c r="I1843" t="s">
        <v>129</v>
      </c>
      <c r="J1843" t="s">
        <v>130</v>
      </c>
      <c r="K1843" t="s">
        <v>131</v>
      </c>
      <c r="L1843" t="s">
        <v>5530</v>
      </c>
      <c r="M1843" t="s">
        <v>5531</v>
      </c>
      <c r="N1843">
        <v>1.1916666659999999</v>
      </c>
      <c r="O1843">
        <v>0</v>
      </c>
      <c r="P1843">
        <v>11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13.108333</v>
      </c>
      <c r="W1843">
        <v>0</v>
      </c>
      <c r="X1843">
        <v>0</v>
      </c>
      <c r="Y1843">
        <v>0</v>
      </c>
      <c r="Z1843">
        <v>0</v>
      </c>
    </row>
    <row r="1844" spans="1:26" x14ac:dyDescent="0.25">
      <c r="A1844">
        <v>2002587</v>
      </c>
      <c r="B1844">
        <v>1</v>
      </c>
      <c r="C1844" t="s">
        <v>77</v>
      </c>
      <c r="D1844" t="s">
        <v>119</v>
      </c>
      <c r="E1844" t="s">
        <v>134</v>
      </c>
      <c r="F1844" t="s">
        <v>5532</v>
      </c>
      <c r="G1844" t="s">
        <v>140</v>
      </c>
      <c r="H1844" t="s">
        <v>46</v>
      </c>
      <c r="I1844" t="s">
        <v>129</v>
      </c>
      <c r="J1844" t="s">
        <v>130</v>
      </c>
      <c r="K1844" t="s">
        <v>131</v>
      </c>
      <c r="L1844" t="s">
        <v>5533</v>
      </c>
      <c r="M1844" t="s">
        <v>5534</v>
      </c>
      <c r="N1844">
        <v>1.9427777770000001</v>
      </c>
      <c r="O1844">
        <v>0</v>
      </c>
      <c r="P1844">
        <v>9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17.484999999999999</v>
      </c>
      <c r="W1844">
        <v>0</v>
      </c>
      <c r="X1844">
        <v>0</v>
      </c>
      <c r="Y1844">
        <v>0</v>
      </c>
      <c r="Z1844">
        <v>0</v>
      </c>
    </row>
    <row r="1845" spans="1:26" x14ac:dyDescent="0.25">
      <c r="A1845">
        <v>2002592</v>
      </c>
      <c r="B1845">
        <v>1</v>
      </c>
      <c r="C1845" t="s">
        <v>76</v>
      </c>
      <c r="D1845" t="s">
        <v>89</v>
      </c>
      <c r="E1845" t="s">
        <v>134</v>
      </c>
      <c r="F1845" t="s">
        <v>5535</v>
      </c>
      <c r="G1845" t="s">
        <v>136</v>
      </c>
      <c r="H1845" t="s">
        <v>46</v>
      </c>
      <c r="I1845" t="s">
        <v>129</v>
      </c>
      <c r="J1845" t="s">
        <v>130</v>
      </c>
      <c r="K1845" t="s">
        <v>131</v>
      </c>
      <c r="L1845" t="s">
        <v>5536</v>
      </c>
      <c r="M1845" t="s">
        <v>5537</v>
      </c>
      <c r="N1845">
        <v>1.579722222</v>
      </c>
      <c r="O1845">
        <v>0</v>
      </c>
      <c r="P1845">
        <v>1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1.5797220000000001</v>
      </c>
      <c r="W1845">
        <v>0</v>
      </c>
      <c r="X1845">
        <v>0</v>
      </c>
      <c r="Y1845">
        <v>0</v>
      </c>
      <c r="Z1845">
        <v>0</v>
      </c>
    </row>
    <row r="1846" spans="1:26" x14ac:dyDescent="0.25">
      <c r="A1846">
        <v>2002590</v>
      </c>
      <c r="B1846">
        <v>1</v>
      </c>
      <c r="C1846" t="s">
        <v>76</v>
      </c>
      <c r="D1846" t="s">
        <v>83</v>
      </c>
      <c r="E1846" t="s">
        <v>161</v>
      </c>
      <c r="F1846" t="s">
        <v>5538</v>
      </c>
      <c r="G1846" t="s">
        <v>341</v>
      </c>
      <c r="H1846" t="s">
        <v>47</v>
      </c>
      <c r="I1846" t="s">
        <v>129</v>
      </c>
      <c r="J1846" t="s">
        <v>130</v>
      </c>
      <c r="K1846" t="s">
        <v>131</v>
      </c>
      <c r="L1846" t="s">
        <v>5539</v>
      </c>
      <c r="M1846" t="s">
        <v>5540</v>
      </c>
      <c r="N1846">
        <v>6.6169444439999996</v>
      </c>
      <c r="O1846">
        <v>0</v>
      </c>
      <c r="P1846">
        <v>194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1283.687222</v>
      </c>
      <c r="W1846">
        <v>0</v>
      </c>
      <c r="X1846">
        <v>0</v>
      </c>
      <c r="Y1846">
        <v>0</v>
      </c>
      <c r="Z1846">
        <v>0</v>
      </c>
    </row>
    <row r="1847" spans="1:26" x14ac:dyDescent="0.25">
      <c r="A1847">
        <v>2002593</v>
      </c>
      <c r="B1847">
        <v>1</v>
      </c>
      <c r="C1847" t="s">
        <v>76</v>
      </c>
      <c r="D1847" t="s">
        <v>89</v>
      </c>
      <c r="E1847" t="s">
        <v>182</v>
      </c>
      <c r="F1847" t="s">
        <v>523</v>
      </c>
      <c r="G1847" t="s">
        <v>144</v>
      </c>
      <c r="H1847" t="s">
        <v>46</v>
      </c>
      <c r="I1847" t="s">
        <v>129</v>
      </c>
      <c r="J1847" t="s">
        <v>130</v>
      </c>
      <c r="K1847" t="s">
        <v>131</v>
      </c>
      <c r="L1847" t="s">
        <v>5541</v>
      </c>
      <c r="M1847" t="s">
        <v>5542</v>
      </c>
      <c r="N1847">
        <v>0.52194444399999995</v>
      </c>
      <c r="O1847">
        <v>0</v>
      </c>
      <c r="P1847">
        <v>12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6.2633330000000003</v>
      </c>
      <c r="W1847">
        <v>0</v>
      </c>
      <c r="X1847">
        <v>0</v>
      </c>
      <c r="Y1847">
        <v>0</v>
      </c>
      <c r="Z1847">
        <v>0</v>
      </c>
    </row>
    <row r="1848" spans="1:26" x14ac:dyDescent="0.25">
      <c r="A1848">
        <v>2002595</v>
      </c>
      <c r="B1848">
        <v>1</v>
      </c>
      <c r="C1848" t="s">
        <v>76</v>
      </c>
      <c r="D1848" t="s">
        <v>97</v>
      </c>
      <c r="E1848" t="s">
        <v>182</v>
      </c>
      <c r="F1848" t="s">
        <v>5543</v>
      </c>
      <c r="G1848" t="s">
        <v>144</v>
      </c>
      <c r="H1848" t="s">
        <v>46</v>
      </c>
      <c r="I1848" t="s">
        <v>129</v>
      </c>
      <c r="J1848" t="s">
        <v>130</v>
      </c>
      <c r="K1848" t="s">
        <v>131</v>
      </c>
      <c r="L1848" t="s">
        <v>5544</v>
      </c>
      <c r="M1848" t="s">
        <v>5545</v>
      </c>
      <c r="N1848">
        <v>0.85694444400000003</v>
      </c>
      <c r="O1848">
        <v>0</v>
      </c>
      <c r="P1848">
        <v>8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6.855556</v>
      </c>
      <c r="W1848">
        <v>0</v>
      </c>
      <c r="X1848">
        <v>0</v>
      </c>
      <c r="Y1848">
        <v>0</v>
      </c>
      <c r="Z1848">
        <v>0</v>
      </c>
    </row>
    <row r="1849" spans="1:26" x14ac:dyDescent="0.25">
      <c r="A1849">
        <v>2002596</v>
      </c>
      <c r="B1849">
        <v>1</v>
      </c>
      <c r="C1849" t="s">
        <v>76</v>
      </c>
      <c r="D1849" t="s">
        <v>101</v>
      </c>
      <c r="E1849" t="s">
        <v>134</v>
      </c>
      <c r="F1849" t="s">
        <v>5546</v>
      </c>
      <c r="G1849" t="s">
        <v>136</v>
      </c>
      <c r="H1849" t="s">
        <v>46</v>
      </c>
      <c r="I1849" t="s">
        <v>129</v>
      </c>
      <c r="J1849" t="s">
        <v>130</v>
      </c>
      <c r="K1849" t="s">
        <v>131</v>
      </c>
      <c r="L1849" t="s">
        <v>5547</v>
      </c>
      <c r="M1849" t="s">
        <v>5548</v>
      </c>
      <c r="N1849">
        <v>1.175</v>
      </c>
      <c r="O1849">
        <v>0</v>
      </c>
      <c r="P1849">
        <v>5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5.875</v>
      </c>
      <c r="W1849">
        <v>0</v>
      </c>
      <c r="X1849">
        <v>0</v>
      </c>
      <c r="Y1849">
        <v>0</v>
      </c>
      <c r="Z1849">
        <v>0</v>
      </c>
    </row>
    <row r="1850" spans="1:26" x14ac:dyDescent="0.25">
      <c r="A1850">
        <v>2002597</v>
      </c>
      <c r="B1850">
        <v>1</v>
      </c>
      <c r="C1850" t="s">
        <v>77</v>
      </c>
      <c r="D1850" t="s">
        <v>119</v>
      </c>
      <c r="E1850" t="s">
        <v>134</v>
      </c>
      <c r="F1850" t="s">
        <v>5549</v>
      </c>
      <c r="G1850" t="s">
        <v>136</v>
      </c>
      <c r="H1850" t="s">
        <v>46</v>
      </c>
      <c r="I1850" t="s">
        <v>129</v>
      </c>
      <c r="J1850" t="s">
        <v>130</v>
      </c>
      <c r="K1850" t="s">
        <v>131</v>
      </c>
      <c r="L1850" t="s">
        <v>5550</v>
      </c>
      <c r="M1850" t="s">
        <v>5551</v>
      </c>
      <c r="N1850">
        <v>4.1055555549999996</v>
      </c>
      <c r="O1850">
        <v>0</v>
      </c>
      <c r="P1850">
        <v>1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4.105556</v>
      </c>
      <c r="W1850">
        <v>0</v>
      </c>
      <c r="X1850">
        <v>0</v>
      </c>
      <c r="Y1850">
        <v>0</v>
      </c>
      <c r="Z1850">
        <v>0</v>
      </c>
    </row>
    <row r="1851" spans="1:26" x14ac:dyDescent="0.25">
      <c r="A1851">
        <v>2002598</v>
      </c>
      <c r="B1851">
        <v>1</v>
      </c>
      <c r="C1851" t="s">
        <v>77</v>
      </c>
      <c r="D1851" t="s">
        <v>114</v>
      </c>
      <c r="E1851" t="s">
        <v>186</v>
      </c>
      <c r="F1851" t="s">
        <v>5552</v>
      </c>
      <c r="G1851" t="s">
        <v>163</v>
      </c>
      <c r="H1851" t="s">
        <v>47</v>
      </c>
      <c r="I1851" t="s">
        <v>129</v>
      </c>
      <c r="J1851" t="s">
        <v>130</v>
      </c>
      <c r="K1851" t="s">
        <v>131</v>
      </c>
      <c r="L1851" t="s">
        <v>5553</v>
      </c>
      <c r="M1851" t="s">
        <v>5554</v>
      </c>
      <c r="N1851">
        <v>1.5874999999999999</v>
      </c>
      <c r="O1851">
        <v>39</v>
      </c>
      <c r="P1851">
        <v>0</v>
      </c>
      <c r="Q1851">
        <v>0</v>
      </c>
      <c r="R1851">
        <v>0</v>
      </c>
      <c r="S1851">
        <v>0</v>
      </c>
      <c r="T1851">
        <v>0</v>
      </c>
      <c r="U1851">
        <v>61.912500000000001</v>
      </c>
      <c r="V1851">
        <v>0</v>
      </c>
      <c r="W1851">
        <v>0</v>
      </c>
      <c r="X1851">
        <v>0</v>
      </c>
      <c r="Y1851">
        <v>0</v>
      </c>
      <c r="Z1851">
        <v>0</v>
      </c>
    </row>
    <row r="1852" spans="1:26" x14ac:dyDescent="0.25">
      <c r="A1852">
        <v>2002599</v>
      </c>
      <c r="B1852">
        <v>1</v>
      </c>
      <c r="C1852" t="s">
        <v>76</v>
      </c>
      <c r="D1852" t="s">
        <v>104</v>
      </c>
      <c r="E1852" t="s">
        <v>186</v>
      </c>
      <c r="F1852" t="s">
        <v>5555</v>
      </c>
      <c r="G1852" t="s">
        <v>163</v>
      </c>
      <c r="H1852" t="s">
        <v>47</v>
      </c>
      <c r="I1852" t="s">
        <v>129</v>
      </c>
      <c r="J1852" t="s">
        <v>130</v>
      </c>
      <c r="K1852" t="s">
        <v>131</v>
      </c>
      <c r="L1852" t="s">
        <v>5556</v>
      </c>
      <c r="M1852" t="s">
        <v>5557</v>
      </c>
      <c r="N1852">
        <v>1.429166666</v>
      </c>
      <c r="O1852">
        <v>0</v>
      </c>
      <c r="P1852">
        <v>0</v>
      </c>
      <c r="Q1852">
        <v>0</v>
      </c>
      <c r="R1852">
        <v>219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312.98750000000001</v>
      </c>
      <c r="Y1852">
        <v>0</v>
      </c>
      <c r="Z1852">
        <v>0</v>
      </c>
    </row>
    <row r="1853" spans="1:26" x14ac:dyDescent="0.25">
      <c r="A1853">
        <v>2002602</v>
      </c>
      <c r="B1853">
        <v>1</v>
      </c>
      <c r="C1853" t="s">
        <v>77</v>
      </c>
      <c r="D1853" t="s">
        <v>114</v>
      </c>
      <c r="E1853" t="s">
        <v>134</v>
      </c>
      <c r="F1853" t="s">
        <v>5558</v>
      </c>
      <c r="G1853" t="s">
        <v>238</v>
      </c>
      <c r="H1853" t="s">
        <v>46</v>
      </c>
      <c r="I1853" t="s">
        <v>129</v>
      </c>
      <c r="J1853" t="s">
        <v>130</v>
      </c>
      <c r="K1853" t="s">
        <v>131</v>
      </c>
      <c r="L1853" t="s">
        <v>5559</v>
      </c>
      <c r="M1853" t="s">
        <v>5560</v>
      </c>
      <c r="N1853">
        <v>1.856666666</v>
      </c>
      <c r="O1853">
        <v>0</v>
      </c>
      <c r="P1853">
        <v>1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1.8566670000000001</v>
      </c>
      <c r="W1853">
        <v>0</v>
      </c>
      <c r="X1853">
        <v>0</v>
      </c>
      <c r="Y1853">
        <v>0</v>
      </c>
      <c r="Z1853">
        <v>0</v>
      </c>
    </row>
    <row r="1854" spans="1:26" x14ac:dyDescent="0.25">
      <c r="A1854">
        <v>2002601</v>
      </c>
      <c r="B1854">
        <v>1</v>
      </c>
      <c r="C1854" t="s">
        <v>76</v>
      </c>
      <c r="D1854" t="s">
        <v>96</v>
      </c>
      <c r="E1854" t="s">
        <v>171</v>
      </c>
      <c r="F1854" t="s">
        <v>3257</v>
      </c>
      <c r="G1854" t="s">
        <v>163</v>
      </c>
      <c r="H1854" t="s">
        <v>47</v>
      </c>
      <c r="I1854" t="s">
        <v>129</v>
      </c>
      <c r="J1854" t="s">
        <v>130</v>
      </c>
      <c r="K1854" t="s">
        <v>131</v>
      </c>
      <c r="L1854" t="s">
        <v>5561</v>
      </c>
      <c r="M1854" t="s">
        <v>5562</v>
      </c>
      <c r="N1854">
        <v>0.23388888799999999</v>
      </c>
      <c r="O1854">
        <v>15</v>
      </c>
      <c r="P1854">
        <v>916</v>
      </c>
      <c r="Q1854">
        <v>0</v>
      </c>
      <c r="R1854">
        <v>0</v>
      </c>
      <c r="S1854">
        <v>0</v>
      </c>
      <c r="T1854">
        <v>0</v>
      </c>
      <c r="U1854">
        <v>3.5083329999999999</v>
      </c>
      <c r="V1854">
        <v>214.242221</v>
      </c>
      <c r="W1854">
        <v>0</v>
      </c>
      <c r="X1854">
        <v>0</v>
      </c>
      <c r="Y1854">
        <v>0</v>
      </c>
      <c r="Z1854">
        <v>0</v>
      </c>
    </row>
    <row r="1855" spans="1:26" x14ac:dyDescent="0.25">
      <c r="A1855">
        <v>2002604</v>
      </c>
      <c r="B1855">
        <v>1</v>
      </c>
      <c r="C1855" t="s">
        <v>76</v>
      </c>
      <c r="D1855" t="s">
        <v>84</v>
      </c>
      <c r="E1855" t="s">
        <v>134</v>
      </c>
      <c r="F1855" t="s">
        <v>5563</v>
      </c>
      <c r="G1855" t="s">
        <v>250</v>
      </c>
      <c r="H1855" t="s">
        <v>46</v>
      </c>
      <c r="I1855" t="s">
        <v>129</v>
      </c>
      <c r="J1855" t="s">
        <v>15</v>
      </c>
      <c r="K1855" t="s">
        <v>131</v>
      </c>
      <c r="L1855" t="s">
        <v>5564</v>
      </c>
      <c r="M1855" t="s">
        <v>5565</v>
      </c>
      <c r="N1855">
        <v>2.6516666660000001</v>
      </c>
      <c r="O1855">
        <v>0</v>
      </c>
      <c r="P1855">
        <v>2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5.3033330000000003</v>
      </c>
      <c r="W1855">
        <v>0</v>
      </c>
      <c r="X1855">
        <v>0</v>
      </c>
      <c r="Y1855">
        <v>0</v>
      </c>
      <c r="Z1855">
        <v>0</v>
      </c>
    </row>
    <row r="1856" spans="1:26" x14ac:dyDescent="0.25">
      <c r="A1856">
        <v>2002610</v>
      </c>
      <c r="B1856">
        <v>1</v>
      </c>
      <c r="C1856" t="s">
        <v>76</v>
      </c>
      <c r="D1856" t="s">
        <v>102</v>
      </c>
      <c r="E1856" t="s">
        <v>134</v>
      </c>
      <c r="F1856" t="s">
        <v>5566</v>
      </c>
      <c r="G1856" t="s">
        <v>136</v>
      </c>
      <c r="H1856" t="s">
        <v>46</v>
      </c>
      <c r="I1856" t="s">
        <v>129</v>
      </c>
      <c r="J1856" t="s">
        <v>130</v>
      </c>
      <c r="K1856" t="s">
        <v>131</v>
      </c>
      <c r="L1856" t="s">
        <v>5567</v>
      </c>
      <c r="M1856" t="s">
        <v>5568</v>
      </c>
      <c r="N1856">
        <v>1.4797222219999999</v>
      </c>
      <c r="O1856">
        <v>0</v>
      </c>
      <c r="P1856">
        <v>0</v>
      </c>
      <c r="Q1856">
        <v>0</v>
      </c>
      <c r="R1856">
        <v>0</v>
      </c>
      <c r="S1856">
        <v>0</v>
      </c>
      <c r="T1856">
        <v>1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1.479722</v>
      </c>
    </row>
    <row r="1857" spans="1:26" x14ac:dyDescent="0.25">
      <c r="A1857">
        <v>2002611</v>
      </c>
      <c r="B1857">
        <v>1</v>
      </c>
      <c r="C1857" t="s">
        <v>77</v>
      </c>
      <c r="D1857" t="s">
        <v>113</v>
      </c>
      <c r="E1857" t="s">
        <v>126</v>
      </c>
      <c r="F1857" t="s">
        <v>5569</v>
      </c>
      <c r="G1857" t="s">
        <v>503</v>
      </c>
      <c r="H1857" t="s">
        <v>46</v>
      </c>
      <c r="I1857" t="s">
        <v>129</v>
      </c>
      <c r="J1857" t="s">
        <v>130</v>
      </c>
      <c r="K1857" t="s">
        <v>131</v>
      </c>
      <c r="L1857" t="s">
        <v>5570</v>
      </c>
      <c r="M1857" t="s">
        <v>5571</v>
      </c>
      <c r="N1857">
        <v>1.484722222</v>
      </c>
      <c r="O1857">
        <v>0</v>
      </c>
      <c r="P1857">
        <v>0</v>
      </c>
      <c r="Q1857">
        <v>0</v>
      </c>
      <c r="R1857">
        <v>28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41.572221999999996</v>
      </c>
      <c r="Y1857">
        <v>0</v>
      </c>
      <c r="Z1857">
        <v>0</v>
      </c>
    </row>
    <row r="1858" spans="1:26" x14ac:dyDescent="0.25">
      <c r="A1858">
        <v>2002613</v>
      </c>
      <c r="B1858">
        <v>1</v>
      </c>
      <c r="C1858" t="s">
        <v>77</v>
      </c>
      <c r="D1858" t="s">
        <v>123</v>
      </c>
      <c r="E1858" t="s">
        <v>134</v>
      </c>
      <c r="F1858" t="s">
        <v>5572</v>
      </c>
      <c r="G1858" t="s">
        <v>140</v>
      </c>
      <c r="H1858" t="s">
        <v>46</v>
      </c>
      <c r="I1858" t="s">
        <v>129</v>
      </c>
      <c r="J1858" t="s">
        <v>130</v>
      </c>
      <c r="K1858" t="s">
        <v>131</v>
      </c>
      <c r="L1858" t="s">
        <v>5573</v>
      </c>
      <c r="M1858" t="s">
        <v>5574</v>
      </c>
      <c r="N1858">
        <v>3.8275000000000001</v>
      </c>
      <c r="O1858">
        <v>0</v>
      </c>
      <c r="P1858">
        <v>6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22.965</v>
      </c>
      <c r="W1858">
        <v>0</v>
      </c>
      <c r="X1858">
        <v>0</v>
      </c>
      <c r="Y1858">
        <v>0</v>
      </c>
      <c r="Z1858">
        <v>0</v>
      </c>
    </row>
    <row r="1859" spans="1:26" x14ac:dyDescent="0.25">
      <c r="A1859">
        <v>2002612</v>
      </c>
      <c r="B1859">
        <v>1</v>
      </c>
      <c r="C1859" t="s">
        <v>76</v>
      </c>
      <c r="D1859" t="s">
        <v>101</v>
      </c>
      <c r="E1859" t="s">
        <v>186</v>
      </c>
      <c r="F1859" t="s">
        <v>5575</v>
      </c>
      <c r="G1859" t="s">
        <v>163</v>
      </c>
      <c r="H1859" t="s">
        <v>47</v>
      </c>
      <c r="I1859" t="s">
        <v>129</v>
      </c>
      <c r="J1859" t="s">
        <v>130</v>
      </c>
      <c r="K1859" t="s">
        <v>131</v>
      </c>
      <c r="L1859" t="s">
        <v>5576</v>
      </c>
      <c r="M1859" t="s">
        <v>5577</v>
      </c>
      <c r="N1859">
        <v>0.498611111</v>
      </c>
      <c r="O1859">
        <v>0</v>
      </c>
      <c r="P1859">
        <v>4889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2437.7097220000001</v>
      </c>
      <c r="W1859">
        <v>0</v>
      </c>
      <c r="X1859">
        <v>0</v>
      </c>
      <c r="Y1859">
        <v>0</v>
      </c>
      <c r="Z1859">
        <v>0</v>
      </c>
    </row>
    <row r="1860" spans="1:26" x14ac:dyDescent="0.25">
      <c r="A1860">
        <v>2002615</v>
      </c>
      <c r="B1860">
        <v>1</v>
      </c>
      <c r="C1860" t="s">
        <v>76</v>
      </c>
      <c r="D1860" t="s">
        <v>102</v>
      </c>
      <c r="E1860" t="s">
        <v>166</v>
      </c>
      <c r="F1860" t="s">
        <v>5206</v>
      </c>
      <c r="G1860" t="s">
        <v>128</v>
      </c>
      <c r="H1860" t="s">
        <v>46</v>
      </c>
      <c r="I1860" t="s">
        <v>129</v>
      </c>
      <c r="J1860" t="s">
        <v>130</v>
      </c>
      <c r="K1860" t="s">
        <v>131</v>
      </c>
      <c r="L1860" t="s">
        <v>5578</v>
      </c>
      <c r="M1860" t="s">
        <v>5579</v>
      </c>
      <c r="N1860">
        <v>0.64472222199999996</v>
      </c>
      <c r="O1860">
        <v>0</v>
      </c>
      <c r="P1860">
        <v>94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60.603889000000002</v>
      </c>
      <c r="W1860">
        <v>0</v>
      </c>
      <c r="X1860">
        <v>0</v>
      </c>
      <c r="Y1860">
        <v>0</v>
      </c>
      <c r="Z1860">
        <v>0</v>
      </c>
    </row>
    <row r="1861" spans="1:26" x14ac:dyDescent="0.25">
      <c r="A1861">
        <v>2002616</v>
      </c>
      <c r="B1861">
        <v>1</v>
      </c>
      <c r="C1861" t="s">
        <v>76</v>
      </c>
      <c r="D1861" t="s">
        <v>99</v>
      </c>
      <c r="E1861" t="s">
        <v>186</v>
      </c>
      <c r="F1861" t="s">
        <v>5580</v>
      </c>
      <c r="G1861" t="s">
        <v>163</v>
      </c>
      <c r="H1861" t="s">
        <v>47</v>
      </c>
      <c r="I1861" t="s">
        <v>129</v>
      </c>
      <c r="J1861" t="s">
        <v>130</v>
      </c>
      <c r="K1861" t="s">
        <v>131</v>
      </c>
      <c r="L1861" t="s">
        <v>5581</v>
      </c>
      <c r="M1861" t="s">
        <v>5582</v>
      </c>
      <c r="N1861">
        <v>1.2749999999999999</v>
      </c>
      <c r="O1861">
        <v>1</v>
      </c>
      <c r="P1861">
        <v>0</v>
      </c>
      <c r="Q1861">
        <v>0</v>
      </c>
      <c r="R1861">
        <v>0</v>
      </c>
      <c r="S1861">
        <v>0</v>
      </c>
      <c r="T1861">
        <v>0</v>
      </c>
      <c r="U1861">
        <v>1.2749999999999999</v>
      </c>
      <c r="V1861">
        <v>0</v>
      </c>
      <c r="W1861">
        <v>0</v>
      </c>
      <c r="X1861">
        <v>0</v>
      </c>
      <c r="Y1861">
        <v>0</v>
      </c>
      <c r="Z1861">
        <v>0</v>
      </c>
    </row>
    <row r="1862" spans="1:26" x14ac:dyDescent="0.25">
      <c r="A1862">
        <v>2002621</v>
      </c>
      <c r="B1862">
        <v>1</v>
      </c>
      <c r="C1862" t="s">
        <v>77</v>
      </c>
      <c r="D1862" t="s">
        <v>108</v>
      </c>
      <c r="E1862" t="s">
        <v>134</v>
      </c>
      <c r="F1862" t="s">
        <v>5583</v>
      </c>
      <c r="G1862" t="s">
        <v>136</v>
      </c>
      <c r="H1862" t="s">
        <v>46</v>
      </c>
      <c r="I1862" t="s">
        <v>129</v>
      </c>
      <c r="J1862" t="s">
        <v>130</v>
      </c>
      <c r="K1862" t="s">
        <v>131</v>
      </c>
      <c r="L1862" t="s">
        <v>5584</v>
      </c>
      <c r="M1862" t="s">
        <v>5585</v>
      </c>
      <c r="N1862">
        <v>2.3222222220000002</v>
      </c>
      <c r="O1862">
        <v>0</v>
      </c>
      <c r="P1862">
        <v>4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9.2888889999999993</v>
      </c>
      <c r="W1862">
        <v>0</v>
      </c>
      <c r="X1862">
        <v>0</v>
      </c>
      <c r="Y1862">
        <v>0</v>
      </c>
      <c r="Z1862">
        <v>0</v>
      </c>
    </row>
    <row r="1863" spans="1:26" x14ac:dyDescent="0.25">
      <c r="A1863">
        <v>2002617</v>
      </c>
      <c r="B1863">
        <v>1</v>
      </c>
      <c r="C1863" t="s">
        <v>76</v>
      </c>
      <c r="D1863" t="s">
        <v>101</v>
      </c>
      <c r="E1863" t="s">
        <v>171</v>
      </c>
      <c r="F1863" t="s">
        <v>5586</v>
      </c>
      <c r="G1863" t="s">
        <v>163</v>
      </c>
      <c r="H1863" t="s">
        <v>47</v>
      </c>
      <c r="I1863" t="s">
        <v>129</v>
      </c>
      <c r="J1863" t="s">
        <v>130</v>
      </c>
      <c r="K1863" t="s">
        <v>131</v>
      </c>
      <c r="L1863" t="s">
        <v>5587</v>
      </c>
      <c r="M1863" t="s">
        <v>5588</v>
      </c>
      <c r="N1863">
        <v>0.93666666600000004</v>
      </c>
      <c r="O1863">
        <v>1</v>
      </c>
      <c r="P1863">
        <v>69</v>
      </c>
      <c r="Q1863">
        <v>0</v>
      </c>
      <c r="R1863">
        <v>0</v>
      </c>
      <c r="S1863">
        <v>0</v>
      </c>
      <c r="T1863">
        <v>0</v>
      </c>
      <c r="U1863">
        <v>0.93666700000000003</v>
      </c>
      <c r="V1863">
        <v>64.63</v>
      </c>
      <c r="W1863">
        <v>0</v>
      </c>
      <c r="X1863">
        <v>0</v>
      </c>
      <c r="Y1863">
        <v>0</v>
      </c>
      <c r="Z1863">
        <v>0</v>
      </c>
    </row>
    <row r="1864" spans="1:26" x14ac:dyDescent="0.25">
      <c r="A1864">
        <v>2002618</v>
      </c>
      <c r="B1864">
        <v>1</v>
      </c>
      <c r="C1864" t="s">
        <v>77</v>
      </c>
      <c r="D1864" t="s">
        <v>115</v>
      </c>
      <c r="E1864" t="s">
        <v>182</v>
      </c>
      <c r="F1864" t="s">
        <v>5589</v>
      </c>
      <c r="G1864" t="s">
        <v>144</v>
      </c>
      <c r="H1864" t="s">
        <v>46</v>
      </c>
      <c r="I1864" t="s">
        <v>129</v>
      </c>
      <c r="J1864" t="s">
        <v>130</v>
      </c>
      <c r="K1864" t="s">
        <v>131</v>
      </c>
      <c r="L1864" t="s">
        <v>5590</v>
      </c>
      <c r="M1864" t="s">
        <v>5591</v>
      </c>
      <c r="N1864">
        <v>1.2511111109999999</v>
      </c>
      <c r="O1864">
        <v>0</v>
      </c>
      <c r="P1864">
        <v>0</v>
      </c>
      <c r="Q1864">
        <v>0</v>
      </c>
      <c r="R1864">
        <v>0</v>
      </c>
      <c r="S1864">
        <v>0</v>
      </c>
      <c r="T1864">
        <v>26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32.528888999999999</v>
      </c>
    </row>
    <row r="1865" spans="1:26" x14ac:dyDescent="0.25">
      <c r="A1865">
        <v>2002620</v>
      </c>
      <c r="B1865">
        <v>1</v>
      </c>
      <c r="C1865" t="s">
        <v>76</v>
      </c>
      <c r="D1865" t="s">
        <v>90</v>
      </c>
      <c r="E1865" t="s">
        <v>134</v>
      </c>
      <c r="F1865" t="s">
        <v>5592</v>
      </c>
      <c r="G1865" t="s">
        <v>136</v>
      </c>
      <c r="H1865" t="s">
        <v>46</v>
      </c>
      <c r="I1865" t="s">
        <v>129</v>
      </c>
      <c r="J1865" t="s">
        <v>130</v>
      </c>
      <c r="K1865" t="s">
        <v>131</v>
      </c>
      <c r="L1865" t="s">
        <v>5593</v>
      </c>
      <c r="M1865" t="s">
        <v>5594</v>
      </c>
      <c r="N1865">
        <v>2.1486111110000001</v>
      </c>
      <c r="O1865">
        <v>0</v>
      </c>
      <c r="P1865">
        <v>0</v>
      </c>
      <c r="Q1865">
        <v>0</v>
      </c>
      <c r="R1865">
        <v>0</v>
      </c>
      <c r="S1865">
        <v>0</v>
      </c>
      <c r="T1865">
        <v>1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2.1486109999999998</v>
      </c>
    </row>
    <row r="1866" spans="1:26" x14ac:dyDescent="0.25">
      <c r="A1866">
        <v>2002634</v>
      </c>
      <c r="B1866">
        <v>1</v>
      </c>
      <c r="C1866" t="s">
        <v>76</v>
      </c>
      <c r="D1866" t="s">
        <v>80</v>
      </c>
      <c r="E1866" t="s">
        <v>161</v>
      </c>
      <c r="F1866" t="s">
        <v>5595</v>
      </c>
      <c r="G1866" t="s">
        <v>341</v>
      </c>
      <c r="H1866" t="s">
        <v>47</v>
      </c>
      <c r="I1866" t="s">
        <v>129</v>
      </c>
      <c r="J1866" t="s">
        <v>130</v>
      </c>
      <c r="K1866" t="s">
        <v>131</v>
      </c>
      <c r="L1866" t="s">
        <v>5596</v>
      </c>
      <c r="M1866" t="s">
        <v>5597</v>
      </c>
      <c r="N1866">
        <v>1.044166666</v>
      </c>
      <c r="O1866">
        <v>1</v>
      </c>
      <c r="P1866">
        <v>0</v>
      </c>
      <c r="Q1866">
        <v>0</v>
      </c>
      <c r="R1866">
        <v>0</v>
      </c>
      <c r="S1866">
        <v>0</v>
      </c>
      <c r="T1866">
        <v>0</v>
      </c>
      <c r="U1866">
        <v>1.0441670000000001</v>
      </c>
      <c r="V1866">
        <v>0</v>
      </c>
      <c r="W1866">
        <v>0</v>
      </c>
      <c r="X1866">
        <v>0</v>
      </c>
      <c r="Y1866">
        <v>0</v>
      </c>
      <c r="Z1866">
        <v>0</v>
      </c>
    </row>
    <row r="1867" spans="1:26" x14ac:dyDescent="0.25">
      <c r="A1867">
        <v>2002623</v>
      </c>
      <c r="B1867">
        <v>1</v>
      </c>
      <c r="C1867" t="s">
        <v>76</v>
      </c>
      <c r="D1867" t="s">
        <v>96</v>
      </c>
      <c r="E1867" t="s">
        <v>182</v>
      </c>
      <c r="F1867" t="s">
        <v>5598</v>
      </c>
      <c r="G1867" t="s">
        <v>144</v>
      </c>
      <c r="H1867" t="s">
        <v>46</v>
      </c>
      <c r="I1867" t="s">
        <v>129</v>
      </c>
      <c r="J1867" t="s">
        <v>130</v>
      </c>
      <c r="K1867" t="s">
        <v>131</v>
      </c>
      <c r="L1867" t="s">
        <v>5599</v>
      </c>
      <c r="M1867" t="s">
        <v>5600</v>
      </c>
      <c r="N1867">
        <v>1.912222222</v>
      </c>
      <c r="O1867">
        <v>0</v>
      </c>
      <c r="P1867">
        <v>29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55.454444000000002</v>
      </c>
      <c r="W1867">
        <v>0</v>
      </c>
      <c r="X1867">
        <v>0</v>
      </c>
      <c r="Y1867">
        <v>0</v>
      </c>
      <c r="Z1867">
        <v>0</v>
      </c>
    </row>
    <row r="1868" spans="1:26" x14ac:dyDescent="0.25">
      <c r="A1868">
        <v>2002624</v>
      </c>
      <c r="B1868">
        <v>1</v>
      </c>
      <c r="C1868" t="s">
        <v>76</v>
      </c>
      <c r="D1868" t="s">
        <v>91</v>
      </c>
      <c r="E1868" t="s">
        <v>134</v>
      </c>
      <c r="F1868" t="s">
        <v>5601</v>
      </c>
      <c r="G1868" t="s">
        <v>238</v>
      </c>
      <c r="H1868" t="s">
        <v>46</v>
      </c>
      <c r="I1868" t="s">
        <v>129</v>
      </c>
      <c r="J1868" t="s">
        <v>130</v>
      </c>
      <c r="K1868" t="s">
        <v>131</v>
      </c>
      <c r="L1868" t="s">
        <v>5602</v>
      </c>
      <c r="M1868" t="s">
        <v>5603</v>
      </c>
      <c r="N1868">
        <v>0.82666666600000005</v>
      </c>
      <c r="O1868">
        <v>0</v>
      </c>
      <c r="P1868">
        <v>9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7.44</v>
      </c>
      <c r="W1868">
        <v>0</v>
      </c>
      <c r="X1868">
        <v>0</v>
      </c>
      <c r="Y1868">
        <v>0</v>
      </c>
      <c r="Z1868">
        <v>0</v>
      </c>
    </row>
    <row r="1869" spans="1:26" x14ac:dyDescent="0.25">
      <c r="A1869">
        <v>2002625</v>
      </c>
      <c r="B1869">
        <v>1</v>
      </c>
      <c r="C1869" t="s">
        <v>76</v>
      </c>
      <c r="D1869" t="s">
        <v>96</v>
      </c>
      <c r="E1869" t="s">
        <v>182</v>
      </c>
      <c r="F1869" t="s">
        <v>5604</v>
      </c>
      <c r="G1869" t="s">
        <v>144</v>
      </c>
      <c r="H1869" t="s">
        <v>46</v>
      </c>
      <c r="I1869" t="s">
        <v>129</v>
      </c>
      <c r="J1869" t="s">
        <v>130</v>
      </c>
      <c r="K1869" t="s">
        <v>131</v>
      </c>
      <c r="L1869" t="s">
        <v>5605</v>
      </c>
      <c r="M1869" t="s">
        <v>5606</v>
      </c>
      <c r="N1869">
        <v>3.1425000000000001</v>
      </c>
      <c r="O1869">
        <v>0</v>
      </c>
      <c r="P1869">
        <v>13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40.852499999999999</v>
      </c>
      <c r="W1869">
        <v>0</v>
      </c>
      <c r="X1869">
        <v>0</v>
      </c>
      <c r="Y1869">
        <v>0</v>
      </c>
      <c r="Z1869">
        <v>0</v>
      </c>
    </row>
    <row r="1870" spans="1:26" x14ac:dyDescent="0.25">
      <c r="A1870">
        <v>2002627</v>
      </c>
      <c r="B1870">
        <v>1</v>
      </c>
      <c r="C1870" t="s">
        <v>76</v>
      </c>
      <c r="D1870" t="s">
        <v>100</v>
      </c>
      <c r="E1870" t="s">
        <v>186</v>
      </c>
      <c r="F1870" t="s">
        <v>5607</v>
      </c>
      <c r="G1870" t="s">
        <v>163</v>
      </c>
      <c r="H1870" t="s">
        <v>47</v>
      </c>
      <c r="I1870" t="s">
        <v>129</v>
      </c>
      <c r="J1870" t="s">
        <v>130</v>
      </c>
      <c r="K1870" t="s">
        <v>131</v>
      </c>
      <c r="L1870" t="s">
        <v>5608</v>
      </c>
      <c r="M1870" t="s">
        <v>5609</v>
      </c>
      <c r="N1870">
        <v>0.23027777699999999</v>
      </c>
      <c r="O1870">
        <v>39</v>
      </c>
      <c r="P1870">
        <v>736</v>
      </c>
      <c r="Q1870">
        <v>0</v>
      </c>
      <c r="R1870">
        <v>0</v>
      </c>
      <c r="S1870">
        <v>0</v>
      </c>
      <c r="T1870">
        <v>0</v>
      </c>
      <c r="U1870">
        <v>8.9808330000000005</v>
      </c>
      <c r="V1870">
        <v>169.484444</v>
      </c>
      <c r="W1870">
        <v>0</v>
      </c>
      <c r="X1870">
        <v>0</v>
      </c>
      <c r="Y1870">
        <v>0</v>
      </c>
      <c r="Z1870">
        <v>0</v>
      </c>
    </row>
    <row r="1871" spans="1:26" x14ac:dyDescent="0.25">
      <c r="A1871">
        <v>2002631</v>
      </c>
      <c r="B1871">
        <v>1</v>
      </c>
      <c r="C1871" t="s">
        <v>77</v>
      </c>
      <c r="D1871" t="s">
        <v>114</v>
      </c>
      <c r="E1871" t="s">
        <v>182</v>
      </c>
      <c r="F1871" t="s">
        <v>5610</v>
      </c>
      <c r="G1871" t="s">
        <v>144</v>
      </c>
      <c r="H1871" t="s">
        <v>46</v>
      </c>
      <c r="I1871" t="s">
        <v>129</v>
      </c>
      <c r="J1871" t="s">
        <v>130</v>
      </c>
      <c r="K1871" t="s">
        <v>131</v>
      </c>
      <c r="L1871" t="s">
        <v>5611</v>
      </c>
      <c r="M1871" t="s">
        <v>5612</v>
      </c>
      <c r="N1871">
        <v>2.113611111</v>
      </c>
      <c r="O1871">
        <v>0</v>
      </c>
      <c r="P1871">
        <v>0</v>
      </c>
      <c r="Q1871">
        <v>0</v>
      </c>
      <c r="R1871">
        <v>0</v>
      </c>
      <c r="S1871">
        <v>0</v>
      </c>
      <c r="T1871">
        <v>7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14.795278</v>
      </c>
    </row>
    <row r="1872" spans="1:26" x14ac:dyDescent="0.25">
      <c r="A1872">
        <v>2002632</v>
      </c>
      <c r="B1872">
        <v>1</v>
      </c>
      <c r="C1872" t="s">
        <v>76</v>
      </c>
      <c r="D1872" t="s">
        <v>103</v>
      </c>
      <c r="E1872" t="s">
        <v>186</v>
      </c>
      <c r="F1872" t="s">
        <v>5613</v>
      </c>
      <c r="G1872" t="s">
        <v>163</v>
      </c>
      <c r="H1872" t="s">
        <v>47</v>
      </c>
      <c r="I1872" t="s">
        <v>129</v>
      </c>
      <c r="J1872" t="s">
        <v>130</v>
      </c>
      <c r="K1872" t="s">
        <v>131</v>
      </c>
      <c r="L1872" t="s">
        <v>5614</v>
      </c>
      <c r="M1872" t="s">
        <v>5615</v>
      </c>
      <c r="N1872">
        <v>0.89972222199999996</v>
      </c>
      <c r="O1872">
        <v>0</v>
      </c>
      <c r="P1872">
        <v>0</v>
      </c>
      <c r="Q1872">
        <v>31</v>
      </c>
      <c r="R1872">
        <v>234</v>
      </c>
      <c r="S1872">
        <v>0</v>
      </c>
      <c r="T1872">
        <v>0</v>
      </c>
      <c r="U1872">
        <v>0</v>
      </c>
      <c r="V1872">
        <v>0</v>
      </c>
      <c r="W1872">
        <v>27.891389</v>
      </c>
      <c r="X1872">
        <v>210.535</v>
      </c>
      <c r="Y1872">
        <v>0</v>
      </c>
      <c r="Z1872">
        <v>0</v>
      </c>
    </row>
    <row r="1873" spans="1:26" x14ac:dyDescent="0.25">
      <c r="A1873">
        <v>2002633</v>
      </c>
      <c r="B1873">
        <v>1</v>
      </c>
      <c r="C1873" t="s">
        <v>76</v>
      </c>
      <c r="D1873" t="s">
        <v>83</v>
      </c>
      <c r="E1873" t="s">
        <v>134</v>
      </c>
      <c r="F1873" t="s">
        <v>5616</v>
      </c>
      <c r="G1873" t="s">
        <v>140</v>
      </c>
      <c r="H1873" t="s">
        <v>46</v>
      </c>
      <c r="I1873" t="s">
        <v>129</v>
      </c>
      <c r="J1873" t="s">
        <v>130</v>
      </c>
      <c r="K1873" t="s">
        <v>131</v>
      </c>
      <c r="L1873" t="s">
        <v>5617</v>
      </c>
      <c r="M1873" t="s">
        <v>5618</v>
      </c>
      <c r="N1873">
        <v>1.8388888880000001</v>
      </c>
      <c r="O1873">
        <v>0</v>
      </c>
      <c r="P1873">
        <v>1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1.838889</v>
      </c>
      <c r="W1873">
        <v>0</v>
      </c>
      <c r="X1873">
        <v>0</v>
      </c>
      <c r="Y1873">
        <v>0</v>
      </c>
      <c r="Z1873">
        <v>0</v>
      </c>
    </row>
    <row r="1874" spans="1:26" x14ac:dyDescent="0.25">
      <c r="A1874">
        <v>2002638</v>
      </c>
      <c r="B1874">
        <v>1</v>
      </c>
      <c r="C1874" t="s">
        <v>77</v>
      </c>
      <c r="D1874" t="s">
        <v>108</v>
      </c>
      <c r="E1874" t="s">
        <v>182</v>
      </c>
      <c r="F1874" t="s">
        <v>5619</v>
      </c>
      <c r="G1874" t="s">
        <v>294</v>
      </c>
      <c r="H1874" t="s">
        <v>46</v>
      </c>
      <c r="I1874" t="s">
        <v>129</v>
      </c>
      <c r="J1874" t="s">
        <v>130</v>
      </c>
      <c r="K1874" t="s">
        <v>131</v>
      </c>
      <c r="L1874" t="s">
        <v>5620</v>
      </c>
      <c r="M1874" t="s">
        <v>5621</v>
      </c>
      <c r="N1874">
        <v>2.309722222</v>
      </c>
      <c r="O1874">
        <v>0</v>
      </c>
      <c r="P1874">
        <v>0</v>
      </c>
      <c r="Q1874">
        <v>0</v>
      </c>
      <c r="R1874">
        <v>0</v>
      </c>
      <c r="S1874">
        <v>0</v>
      </c>
      <c r="T1874">
        <v>31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71.601388999999998</v>
      </c>
    </row>
    <row r="1875" spans="1:26" x14ac:dyDescent="0.25">
      <c r="A1875">
        <v>2002636</v>
      </c>
      <c r="B1875">
        <v>1</v>
      </c>
      <c r="C1875" t="s">
        <v>76</v>
      </c>
      <c r="D1875" t="s">
        <v>80</v>
      </c>
      <c r="E1875" t="s">
        <v>134</v>
      </c>
      <c r="F1875" t="s">
        <v>5622</v>
      </c>
      <c r="G1875" t="s">
        <v>136</v>
      </c>
      <c r="H1875" t="s">
        <v>46</v>
      </c>
      <c r="I1875" t="s">
        <v>129</v>
      </c>
      <c r="J1875" t="s">
        <v>130</v>
      </c>
      <c r="K1875" t="s">
        <v>131</v>
      </c>
      <c r="L1875" t="s">
        <v>5623</v>
      </c>
      <c r="M1875" t="s">
        <v>5624</v>
      </c>
      <c r="N1875">
        <v>3.4016666660000001</v>
      </c>
      <c r="O1875">
        <v>0</v>
      </c>
      <c r="P1875">
        <v>14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47.623333000000002</v>
      </c>
      <c r="W1875">
        <v>0</v>
      </c>
      <c r="X1875">
        <v>0</v>
      </c>
      <c r="Y1875">
        <v>0</v>
      </c>
      <c r="Z1875">
        <v>0</v>
      </c>
    </row>
    <row r="1876" spans="1:26" x14ac:dyDescent="0.25">
      <c r="A1876">
        <v>2002640</v>
      </c>
      <c r="B1876">
        <v>1</v>
      </c>
      <c r="C1876" t="s">
        <v>76</v>
      </c>
      <c r="D1876" t="s">
        <v>101</v>
      </c>
      <c r="E1876" t="s">
        <v>182</v>
      </c>
      <c r="F1876" t="s">
        <v>5625</v>
      </c>
      <c r="G1876" t="s">
        <v>144</v>
      </c>
      <c r="H1876" t="s">
        <v>46</v>
      </c>
      <c r="I1876" t="s">
        <v>129</v>
      </c>
      <c r="J1876" t="s">
        <v>130</v>
      </c>
      <c r="K1876" t="s">
        <v>131</v>
      </c>
      <c r="L1876" t="s">
        <v>5626</v>
      </c>
      <c r="M1876" t="s">
        <v>5627</v>
      </c>
      <c r="N1876">
        <v>1.553055555</v>
      </c>
      <c r="O1876">
        <v>0</v>
      </c>
      <c r="P1876">
        <v>14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21.742778000000001</v>
      </c>
      <c r="W1876">
        <v>0</v>
      </c>
      <c r="X1876">
        <v>0</v>
      </c>
      <c r="Y1876">
        <v>0</v>
      </c>
      <c r="Z1876">
        <v>0</v>
      </c>
    </row>
    <row r="1877" spans="1:26" x14ac:dyDescent="0.25">
      <c r="A1877">
        <v>2002642</v>
      </c>
      <c r="B1877">
        <v>1</v>
      </c>
      <c r="C1877" t="s">
        <v>76</v>
      </c>
      <c r="D1877" t="s">
        <v>94</v>
      </c>
      <c r="E1877" t="s">
        <v>182</v>
      </c>
      <c r="F1877" t="s">
        <v>5628</v>
      </c>
      <c r="G1877" t="s">
        <v>144</v>
      </c>
      <c r="H1877" t="s">
        <v>46</v>
      </c>
      <c r="I1877" t="s">
        <v>129</v>
      </c>
      <c r="J1877" t="s">
        <v>130</v>
      </c>
      <c r="K1877" t="s">
        <v>131</v>
      </c>
      <c r="L1877" t="s">
        <v>5629</v>
      </c>
      <c r="M1877" t="s">
        <v>5630</v>
      </c>
      <c r="N1877">
        <v>1.2825</v>
      </c>
      <c r="O1877">
        <v>0</v>
      </c>
      <c r="P1877">
        <v>1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1.2825</v>
      </c>
      <c r="W1877">
        <v>0</v>
      </c>
      <c r="X1877">
        <v>0</v>
      </c>
      <c r="Y1877">
        <v>0</v>
      </c>
      <c r="Z1877">
        <v>0</v>
      </c>
    </row>
    <row r="1878" spans="1:26" x14ac:dyDescent="0.25">
      <c r="A1878">
        <v>2002643</v>
      </c>
      <c r="B1878">
        <v>1</v>
      </c>
      <c r="C1878" t="s">
        <v>76</v>
      </c>
      <c r="D1878" t="s">
        <v>101</v>
      </c>
      <c r="E1878" t="s">
        <v>182</v>
      </c>
      <c r="F1878" t="s">
        <v>4002</v>
      </c>
      <c r="G1878" t="s">
        <v>144</v>
      </c>
      <c r="H1878" t="s">
        <v>46</v>
      </c>
      <c r="I1878" t="s">
        <v>129</v>
      </c>
      <c r="J1878" t="s">
        <v>130</v>
      </c>
      <c r="K1878" t="s">
        <v>131</v>
      </c>
      <c r="L1878" t="s">
        <v>5631</v>
      </c>
      <c r="M1878" t="s">
        <v>5632</v>
      </c>
      <c r="N1878">
        <v>1.733333333</v>
      </c>
      <c r="O1878">
        <v>0</v>
      </c>
      <c r="P1878">
        <v>68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117.86666700000001</v>
      </c>
      <c r="W1878">
        <v>0</v>
      </c>
      <c r="X1878">
        <v>0</v>
      </c>
      <c r="Y1878">
        <v>0</v>
      </c>
      <c r="Z1878">
        <v>0</v>
      </c>
    </row>
    <row r="1879" spans="1:26" x14ac:dyDescent="0.25">
      <c r="A1879">
        <v>2002644</v>
      </c>
      <c r="B1879">
        <v>1</v>
      </c>
      <c r="C1879" t="s">
        <v>76</v>
      </c>
      <c r="D1879" t="s">
        <v>102</v>
      </c>
      <c r="E1879" t="s">
        <v>186</v>
      </c>
      <c r="F1879" t="s">
        <v>5633</v>
      </c>
      <c r="G1879" t="s">
        <v>163</v>
      </c>
      <c r="H1879" t="s">
        <v>47</v>
      </c>
      <c r="I1879" t="s">
        <v>129</v>
      </c>
      <c r="J1879" t="s">
        <v>130</v>
      </c>
      <c r="K1879" t="s">
        <v>131</v>
      </c>
      <c r="L1879" t="s">
        <v>5634</v>
      </c>
      <c r="M1879" t="s">
        <v>5635</v>
      </c>
      <c r="N1879">
        <v>1.4358333329999999</v>
      </c>
      <c r="O1879">
        <v>41</v>
      </c>
      <c r="P1879">
        <v>162</v>
      </c>
      <c r="Q1879">
        <v>0</v>
      </c>
      <c r="R1879">
        <v>0</v>
      </c>
      <c r="S1879">
        <v>0</v>
      </c>
      <c r="T1879">
        <v>0</v>
      </c>
      <c r="U1879">
        <v>58.869166999999997</v>
      </c>
      <c r="V1879">
        <v>232.60499999999999</v>
      </c>
      <c r="W1879">
        <v>0</v>
      </c>
      <c r="X1879">
        <v>0</v>
      </c>
      <c r="Y1879">
        <v>0</v>
      </c>
      <c r="Z1879">
        <v>0</v>
      </c>
    </row>
    <row r="1880" spans="1:26" x14ac:dyDescent="0.25">
      <c r="A1880">
        <v>2002647</v>
      </c>
      <c r="B1880">
        <v>1</v>
      </c>
      <c r="C1880" t="s">
        <v>76</v>
      </c>
      <c r="D1880" t="s">
        <v>92</v>
      </c>
      <c r="E1880" t="s">
        <v>134</v>
      </c>
      <c r="F1880" t="s">
        <v>5636</v>
      </c>
      <c r="G1880" t="s">
        <v>136</v>
      </c>
      <c r="H1880" t="s">
        <v>46</v>
      </c>
      <c r="I1880" t="s">
        <v>129</v>
      </c>
      <c r="J1880" t="s">
        <v>130</v>
      </c>
      <c r="K1880" t="s">
        <v>131</v>
      </c>
      <c r="L1880" t="s">
        <v>5637</v>
      </c>
      <c r="M1880" t="s">
        <v>5638</v>
      </c>
      <c r="N1880">
        <v>1.237777777</v>
      </c>
      <c r="O1880">
        <v>0</v>
      </c>
      <c r="P1880">
        <v>0</v>
      </c>
      <c r="Q1880">
        <v>0</v>
      </c>
      <c r="R1880">
        <v>1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1.237778</v>
      </c>
      <c r="Y1880">
        <v>0</v>
      </c>
      <c r="Z1880">
        <v>0</v>
      </c>
    </row>
    <row r="1881" spans="1:26" x14ac:dyDescent="0.25">
      <c r="A1881">
        <v>2002648</v>
      </c>
      <c r="B1881">
        <v>1</v>
      </c>
      <c r="C1881" t="s">
        <v>76</v>
      </c>
      <c r="D1881" t="s">
        <v>96</v>
      </c>
      <c r="E1881" t="s">
        <v>126</v>
      </c>
      <c r="F1881" t="s">
        <v>5639</v>
      </c>
      <c r="G1881" t="s">
        <v>144</v>
      </c>
      <c r="H1881" t="s">
        <v>46</v>
      </c>
      <c r="I1881" t="s">
        <v>129</v>
      </c>
      <c r="J1881" t="s">
        <v>130</v>
      </c>
      <c r="K1881" t="s">
        <v>131</v>
      </c>
      <c r="L1881" t="s">
        <v>5640</v>
      </c>
      <c r="M1881" t="s">
        <v>5641</v>
      </c>
      <c r="N1881">
        <v>3.3883333329999998</v>
      </c>
      <c r="O1881">
        <v>0</v>
      </c>
      <c r="P1881">
        <v>6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20.329999999999998</v>
      </c>
      <c r="W1881">
        <v>0</v>
      </c>
      <c r="X1881">
        <v>0</v>
      </c>
      <c r="Y1881">
        <v>0</v>
      </c>
      <c r="Z1881">
        <v>0</v>
      </c>
    </row>
    <row r="1882" spans="1:26" x14ac:dyDescent="0.25">
      <c r="A1882">
        <v>2002661</v>
      </c>
      <c r="B1882">
        <v>1</v>
      </c>
      <c r="C1882" t="s">
        <v>76</v>
      </c>
      <c r="D1882" t="s">
        <v>100</v>
      </c>
      <c r="E1882" t="s">
        <v>186</v>
      </c>
      <c r="F1882" t="s">
        <v>5642</v>
      </c>
      <c r="G1882" t="s">
        <v>163</v>
      </c>
      <c r="H1882" t="s">
        <v>47</v>
      </c>
      <c r="I1882" t="s">
        <v>129</v>
      </c>
      <c r="J1882" t="s">
        <v>130</v>
      </c>
      <c r="K1882" t="s">
        <v>131</v>
      </c>
      <c r="L1882" t="s">
        <v>5643</v>
      </c>
      <c r="M1882" t="s">
        <v>5644</v>
      </c>
      <c r="N1882">
        <v>0.46666666600000001</v>
      </c>
      <c r="O1882">
        <v>81</v>
      </c>
      <c r="P1882">
        <v>229</v>
      </c>
      <c r="Q1882">
        <v>0</v>
      </c>
      <c r="R1882">
        <v>0</v>
      </c>
      <c r="S1882">
        <v>0</v>
      </c>
      <c r="T1882">
        <v>0</v>
      </c>
      <c r="U1882">
        <v>37.799999999999997</v>
      </c>
      <c r="V1882">
        <v>106.86666700000001</v>
      </c>
      <c r="W1882">
        <v>0</v>
      </c>
      <c r="X1882">
        <v>0</v>
      </c>
      <c r="Y1882">
        <v>0</v>
      </c>
      <c r="Z1882">
        <v>0</v>
      </c>
    </row>
    <row r="1883" spans="1:26" x14ac:dyDescent="0.25">
      <c r="A1883">
        <v>2002667</v>
      </c>
      <c r="B1883">
        <v>1</v>
      </c>
      <c r="C1883" t="s">
        <v>76</v>
      </c>
      <c r="D1883" t="s">
        <v>80</v>
      </c>
      <c r="E1883" t="s">
        <v>134</v>
      </c>
      <c r="F1883" t="s">
        <v>5645</v>
      </c>
      <c r="G1883" t="s">
        <v>140</v>
      </c>
      <c r="H1883" t="s">
        <v>46</v>
      </c>
      <c r="I1883" t="s">
        <v>129</v>
      </c>
      <c r="J1883" t="s">
        <v>130</v>
      </c>
      <c r="K1883" t="s">
        <v>131</v>
      </c>
      <c r="L1883" t="s">
        <v>5646</v>
      </c>
      <c r="M1883" t="s">
        <v>5647</v>
      </c>
      <c r="N1883">
        <v>6.966111111</v>
      </c>
      <c r="O1883">
        <v>0</v>
      </c>
      <c r="P1883">
        <v>4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27.864443999999999</v>
      </c>
      <c r="W1883">
        <v>0</v>
      </c>
      <c r="X1883">
        <v>0</v>
      </c>
      <c r="Y1883">
        <v>0</v>
      </c>
      <c r="Z1883">
        <v>0</v>
      </c>
    </row>
    <row r="1884" spans="1:26" x14ac:dyDescent="0.25">
      <c r="A1884">
        <v>2002664</v>
      </c>
      <c r="B1884">
        <v>1</v>
      </c>
      <c r="C1884" t="s">
        <v>77</v>
      </c>
      <c r="D1884" t="s">
        <v>124</v>
      </c>
      <c r="E1884" t="s">
        <v>134</v>
      </c>
      <c r="F1884" t="s">
        <v>5648</v>
      </c>
      <c r="G1884" t="s">
        <v>136</v>
      </c>
      <c r="H1884" t="s">
        <v>46</v>
      </c>
      <c r="I1884" t="s">
        <v>129</v>
      </c>
      <c r="J1884" t="s">
        <v>130</v>
      </c>
      <c r="K1884" t="s">
        <v>131</v>
      </c>
      <c r="L1884" t="s">
        <v>5649</v>
      </c>
      <c r="M1884" t="s">
        <v>5650</v>
      </c>
      <c r="N1884">
        <v>1.790277777</v>
      </c>
      <c r="O1884">
        <v>0</v>
      </c>
      <c r="P1884">
        <v>1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1.790278</v>
      </c>
      <c r="W1884">
        <v>0</v>
      </c>
      <c r="X1884">
        <v>0</v>
      </c>
      <c r="Y1884">
        <v>0</v>
      </c>
      <c r="Z1884">
        <v>0</v>
      </c>
    </row>
    <row r="1885" spans="1:26" x14ac:dyDescent="0.25">
      <c r="A1885">
        <v>2002666</v>
      </c>
      <c r="B1885">
        <v>1</v>
      </c>
      <c r="C1885" t="s">
        <v>77</v>
      </c>
      <c r="D1885" t="s">
        <v>113</v>
      </c>
      <c r="E1885" t="s">
        <v>134</v>
      </c>
      <c r="F1885" t="s">
        <v>5651</v>
      </c>
      <c r="G1885" t="s">
        <v>136</v>
      </c>
      <c r="H1885" t="s">
        <v>46</v>
      </c>
      <c r="I1885" t="s">
        <v>129</v>
      </c>
      <c r="J1885" t="s">
        <v>130</v>
      </c>
      <c r="K1885" t="s">
        <v>131</v>
      </c>
      <c r="L1885" t="s">
        <v>5652</v>
      </c>
      <c r="M1885" t="s">
        <v>5653</v>
      </c>
      <c r="N1885">
        <v>1.517222222</v>
      </c>
      <c r="O1885">
        <v>0</v>
      </c>
      <c r="P1885">
        <v>0</v>
      </c>
      <c r="Q1885">
        <v>0</v>
      </c>
      <c r="R1885">
        <v>1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1.5172220000000001</v>
      </c>
      <c r="Y1885">
        <v>0</v>
      </c>
      <c r="Z1885">
        <v>0</v>
      </c>
    </row>
    <row r="1886" spans="1:26" x14ac:dyDescent="0.25">
      <c r="A1886">
        <v>2002668</v>
      </c>
      <c r="B1886">
        <v>1</v>
      </c>
      <c r="C1886" t="s">
        <v>76</v>
      </c>
      <c r="D1886" t="s">
        <v>99</v>
      </c>
      <c r="E1886" t="s">
        <v>134</v>
      </c>
      <c r="F1886" t="s">
        <v>5654</v>
      </c>
      <c r="G1886" t="s">
        <v>136</v>
      </c>
      <c r="H1886" t="s">
        <v>46</v>
      </c>
      <c r="I1886" t="s">
        <v>129</v>
      </c>
      <c r="J1886" t="s">
        <v>130</v>
      </c>
      <c r="K1886" t="s">
        <v>131</v>
      </c>
      <c r="L1886" t="s">
        <v>5655</v>
      </c>
      <c r="M1886" t="s">
        <v>5656</v>
      </c>
      <c r="N1886">
        <v>1.298333333</v>
      </c>
      <c r="O1886">
        <v>0</v>
      </c>
      <c r="P1886">
        <v>1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1.298333</v>
      </c>
      <c r="W1886">
        <v>0</v>
      </c>
      <c r="X1886">
        <v>0</v>
      </c>
      <c r="Y1886">
        <v>0</v>
      </c>
      <c r="Z1886">
        <v>0</v>
      </c>
    </row>
    <row r="1887" spans="1:26" x14ac:dyDescent="0.25">
      <c r="A1887">
        <v>2002671</v>
      </c>
      <c r="B1887">
        <v>1</v>
      </c>
      <c r="C1887" t="s">
        <v>76</v>
      </c>
      <c r="D1887" t="s">
        <v>86</v>
      </c>
      <c r="E1887" t="s">
        <v>134</v>
      </c>
      <c r="F1887" t="s">
        <v>5657</v>
      </c>
      <c r="G1887" t="s">
        <v>136</v>
      </c>
      <c r="H1887" t="s">
        <v>46</v>
      </c>
      <c r="I1887" t="s">
        <v>129</v>
      </c>
      <c r="J1887" t="s">
        <v>130</v>
      </c>
      <c r="K1887" t="s">
        <v>131</v>
      </c>
      <c r="L1887" t="s">
        <v>5658</v>
      </c>
      <c r="M1887" t="s">
        <v>5659</v>
      </c>
      <c r="N1887">
        <v>4.4011111109999996</v>
      </c>
      <c r="O1887">
        <v>0</v>
      </c>
      <c r="P1887">
        <v>1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4.4011110000000002</v>
      </c>
      <c r="W1887">
        <v>0</v>
      </c>
      <c r="X1887">
        <v>0</v>
      </c>
      <c r="Y1887">
        <v>0</v>
      </c>
      <c r="Z1887">
        <v>0</v>
      </c>
    </row>
    <row r="1888" spans="1:26" x14ac:dyDescent="0.25">
      <c r="A1888">
        <v>2002677</v>
      </c>
      <c r="B1888">
        <v>1</v>
      </c>
      <c r="C1888" t="s">
        <v>77</v>
      </c>
      <c r="D1888" t="s">
        <v>109</v>
      </c>
      <c r="E1888" t="s">
        <v>166</v>
      </c>
      <c r="F1888" t="s">
        <v>5660</v>
      </c>
      <c r="G1888" t="s">
        <v>657</v>
      </c>
      <c r="H1888" t="s">
        <v>46</v>
      </c>
      <c r="I1888" t="s">
        <v>129</v>
      </c>
      <c r="J1888" t="s">
        <v>130</v>
      </c>
      <c r="K1888" t="s">
        <v>131</v>
      </c>
      <c r="L1888" t="s">
        <v>5661</v>
      </c>
      <c r="M1888" t="s">
        <v>5662</v>
      </c>
      <c r="N1888">
        <v>1.797222222</v>
      </c>
      <c r="O1888">
        <v>0</v>
      </c>
      <c r="P1888">
        <v>8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14.377777999999999</v>
      </c>
      <c r="W1888">
        <v>0</v>
      </c>
      <c r="X1888">
        <v>0</v>
      </c>
      <c r="Y1888">
        <v>0</v>
      </c>
      <c r="Z1888">
        <v>0</v>
      </c>
    </row>
    <row r="1889" spans="1:26" x14ac:dyDescent="0.25">
      <c r="A1889">
        <v>2002678</v>
      </c>
      <c r="B1889">
        <v>1</v>
      </c>
      <c r="C1889" t="s">
        <v>76</v>
      </c>
      <c r="D1889" t="s">
        <v>95</v>
      </c>
      <c r="E1889" t="s">
        <v>166</v>
      </c>
      <c r="F1889" t="s">
        <v>5663</v>
      </c>
      <c r="G1889" t="s">
        <v>657</v>
      </c>
      <c r="H1889" t="s">
        <v>46</v>
      </c>
      <c r="I1889" t="s">
        <v>129</v>
      </c>
      <c r="J1889" t="s">
        <v>130</v>
      </c>
      <c r="K1889" t="s">
        <v>131</v>
      </c>
      <c r="L1889" t="s">
        <v>5664</v>
      </c>
      <c r="M1889" t="s">
        <v>5665</v>
      </c>
      <c r="N1889">
        <v>0.97555555500000002</v>
      </c>
      <c r="O1889">
        <v>0</v>
      </c>
      <c r="P1889">
        <v>0</v>
      </c>
      <c r="Q1889">
        <v>0</v>
      </c>
      <c r="R1889">
        <v>0</v>
      </c>
      <c r="S1889">
        <v>0</v>
      </c>
      <c r="T1889">
        <v>114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111.21333300000001</v>
      </c>
    </row>
    <row r="1890" spans="1:26" x14ac:dyDescent="0.25">
      <c r="A1890">
        <v>2002682</v>
      </c>
      <c r="B1890">
        <v>1</v>
      </c>
      <c r="C1890" t="s">
        <v>76</v>
      </c>
      <c r="D1890" t="s">
        <v>86</v>
      </c>
      <c r="E1890" t="s">
        <v>134</v>
      </c>
      <c r="F1890" t="s">
        <v>5666</v>
      </c>
      <c r="G1890" t="s">
        <v>136</v>
      </c>
      <c r="H1890" t="s">
        <v>46</v>
      </c>
      <c r="I1890" t="s">
        <v>129</v>
      </c>
      <c r="J1890" t="s">
        <v>130</v>
      </c>
      <c r="K1890" t="s">
        <v>131</v>
      </c>
      <c r="L1890" t="s">
        <v>5667</v>
      </c>
      <c r="M1890" t="s">
        <v>5668</v>
      </c>
      <c r="N1890">
        <v>2.8111111110000002</v>
      </c>
      <c r="O1890">
        <v>0</v>
      </c>
      <c r="P1890">
        <v>2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5.6222219999999998</v>
      </c>
      <c r="W1890">
        <v>0</v>
      </c>
      <c r="X1890">
        <v>0</v>
      </c>
      <c r="Y1890">
        <v>0</v>
      </c>
      <c r="Z1890">
        <v>0</v>
      </c>
    </row>
    <row r="1891" spans="1:26" x14ac:dyDescent="0.25">
      <c r="A1891">
        <v>2002684</v>
      </c>
      <c r="B1891">
        <v>1</v>
      </c>
      <c r="C1891" t="s">
        <v>77</v>
      </c>
      <c r="D1891" t="s">
        <v>114</v>
      </c>
      <c r="E1891" t="s">
        <v>134</v>
      </c>
      <c r="F1891" t="s">
        <v>5669</v>
      </c>
      <c r="G1891" t="s">
        <v>136</v>
      </c>
      <c r="H1891" t="s">
        <v>46</v>
      </c>
      <c r="I1891" t="s">
        <v>129</v>
      </c>
      <c r="J1891" t="s">
        <v>130</v>
      </c>
      <c r="K1891" t="s">
        <v>131</v>
      </c>
      <c r="L1891" t="s">
        <v>5670</v>
      </c>
      <c r="M1891" t="s">
        <v>5671</v>
      </c>
      <c r="N1891">
        <v>1.6277777769999999</v>
      </c>
      <c r="O1891">
        <v>0</v>
      </c>
      <c r="P1891">
        <v>0</v>
      </c>
      <c r="Q1891">
        <v>0</v>
      </c>
      <c r="R1891">
        <v>0</v>
      </c>
      <c r="S1891">
        <v>0</v>
      </c>
      <c r="T1891">
        <v>1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1.6277779999999999</v>
      </c>
    </row>
    <row r="1892" spans="1:26" x14ac:dyDescent="0.25">
      <c r="A1892">
        <v>2002686</v>
      </c>
      <c r="B1892">
        <v>1</v>
      </c>
      <c r="C1892" t="s">
        <v>76</v>
      </c>
      <c r="D1892" t="s">
        <v>90</v>
      </c>
      <c r="E1892" t="s">
        <v>166</v>
      </c>
      <c r="F1892" t="s">
        <v>5672</v>
      </c>
      <c r="G1892" t="s">
        <v>657</v>
      </c>
      <c r="H1892" t="s">
        <v>46</v>
      </c>
      <c r="I1892" t="s">
        <v>129</v>
      </c>
      <c r="J1892" t="s">
        <v>130</v>
      </c>
      <c r="K1892" t="s">
        <v>131</v>
      </c>
      <c r="L1892" t="s">
        <v>5673</v>
      </c>
      <c r="M1892" t="s">
        <v>5674</v>
      </c>
      <c r="N1892">
        <v>2.920833333</v>
      </c>
      <c r="O1892">
        <v>0</v>
      </c>
      <c r="P1892">
        <v>0</v>
      </c>
      <c r="Q1892">
        <v>0</v>
      </c>
      <c r="R1892">
        <v>0</v>
      </c>
      <c r="S1892">
        <v>0</v>
      </c>
      <c r="T1892">
        <v>29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84.704166999999998</v>
      </c>
    </row>
    <row r="1893" spans="1:26" x14ac:dyDescent="0.25">
      <c r="A1893">
        <v>2002688</v>
      </c>
      <c r="B1893">
        <v>1</v>
      </c>
      <c r="C1893" t="s">
        <v>76</v>
      </c>
      <c r="D1893" t="s">
        <v>100</v>
      </c>
      <c r="E1893" t="s">
        <v>134</v>
      </c>
      <c r="F1893" t="s">
        <v>5675</v>
      </c>
      <c r="G1893" t="s">
        <v>238</v>
      </c>
      <c r="H1893" t="s">
        <v>46</v>
      </c>
      <c r="I1893" t="s">
        <v>129</v>
      </c>
      <c r="J1893" t="s">
        <v>130</v>
      </c>
      <c r="K1893" t="s">
        <v>131</v>
      </c>
      <c r="L1893" t="s">
        <v>5676</v>
      </c>
      <c r="M1893" t="s">
        <v>5677</v>
      </c>
      <c r="N1893">
        <v>1.0580555549999999</v>
      </c>
      <c r="O1893">
        <v>0</v>
      </c>
      <c r="P1893">
        <v>9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9.5225000000000009</v>
      </c>
      <c r="W1893">
        <v>0</v>
      </c>
      <c r="X1893">
        <v>0</v>
      </c>
      <c r="Y1893">
        <v>0</v>
      </c>
      <c r="Z1893">
        <v>0</v>
      </c>
    </row>
    <row r="1894" spans="1:26" x14ac:dyDescent="0.25">
      <c r="A1894">
        <v>2002689</v>
      </c>
      <c r="B1894">
        <v>1</v>
      </c>
      <c r="C1894" t="s">
        <v>76</v>
      </c>
      <c r="D1894" t="s">
        <v>78</v>
      </c>
      <c r="E1894" t="s">
        <v>134</v>
      </c>
      <c r="F1894" t="s">
        <v>5678</v>
      </c>
      <c r="G1894" t="s">
        <v>238</v>
      </c>
      <c r="H1894" t="s">
        <v>46</v>
      </c>
      <c r="I1894" t="s">
        <v>129</v>
      </c>
      <c r="J1894" t="s">
        <v>130</v>
      </c>
      <c r="K1894" t="s">
        <v>131</v>
      </c>
      <c r="L1894" t="s">
        <v>5679</v>
      </c>
      <c r="M1894" t="s">
        <v>5680</v>
      </c>
      <c r="N1894">
        <v>2.3091666659999999</v>
      </c>
      <c r="O1894">
        <v>0</v>
      </c>
      <c r="P1894">
        <v>10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23.091667000000001</v>
      </c>
      <c r="W1894">
        <v>0</v>
      </c>
      <c r="X1894">
        <v>0</v>
      </c>
      <c r="Y1894">
        <v>0</v>
      </c>
      <c r="Z1894">
        <v>0</v>
      </c>
    </row>
    <row r="1895" spans="1:26" x14ac:dyDescent="0.25">
      <c r="A1895">
        <v>2002691</v>
      </c>
      <c r="B1895">
        <v>1</v>
      </c>
      <c r="C1895" t="s">
        <v>76</v>
      </c>
      <c r="D1895" t="s">
        <v>102</v>
      </c>
      <c r="E1895" t="s">
        <v>126</v>
      </c>
      <c r="F1895" t="s">
        <v>5681</v>
      </c>
      <c r="G1895" t="s">
        <v>503</v>
      </c>
      <c r="H1895" t="s">
        <v>46</v>
      </c>
      <c r="I1895" t="s">
        <v>129</v>
      </c>
      <c r="J1895" t="s">
        <v>130</v>
      </c>
      <c r="K1895" t="s">
        <v>131</v>
      </c>
      <c r="L1895" t="s">
        <v>5682</v>
      </c>
      <c r="M1895" t="s">
        <v>5683</v>
      </c>
      <c r="N1895">
        <v>7.5263888879999996</v>
      </c>
      <c r="O1895">
        <v>0</v>
      </c>
      <c r="P1895">
        <v>25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188.15972199999999</v>
      </c>
      <c r="W1895">
        <v>0</v>
      </c>
      <c r="X1895">
        <v>0</v>
      </c>
      <c r="Y1895">
        <v>0</v>
      </c>
      <c r="Z1895">
        <v>0</v>
      </c>
    </row>
    <row r="1896" spans="1:26" x14ac:dyDescent="0.25">
      <c r="A1896">
        <v>2002690</v>
      </c>
      <c r="B1896">
        <v>1</v>
      </c>
      <c r="C1896" t="s">
        <v>77</v>
      </c>
      <c r="D1896" t="s">
        <v>119</v>
      </c>
      <c r="E1896" t="s">
        <v>134</v>
      </c>
      <c r="F1896" t="s">
        <v>5684</v>
      </c>
      <c r="G1896" t="s">
        <v>136</v>
      </c>
      <c r="H1896" t="s">
        <v>46</v>
      </c>
      <c r="I1896" t="s">
        <v>129</v>
      </c>
      <c r="J1896" t="s">
        <v>130</v>
      </c>
      <c r="K1896" t="s">
        <v>131</v>
      </c>
      <c r="L1896" t="s">
        <v>5685</v>
      </c>
      <c r="M1896" t="s">
        <v>5686</v>
      </c>
      <c r="N1896">
        <v>0.82638888799999999</v>
      </c>
      <c r="O1896">
        <v>0</v>
      </c>
      <c r="P1896">
        <v>9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7.4375</v>
      </c>
      <c r="W1896">
        <v>0</v>
      </c>
      <c r="X1896">
        <v>0</v>
      </c>
      <c r="Y1896">
        <v>0</v>
      </c>
      <c r="Z1896">
        <v>0</v>
      </c>
    </row>
    <row r="1897" spans="1:26" x14ac:dyDescent="0.25">
      <c r="A1897">
        <v>2002692</v>
      </c>
      <c r="B1897">
        <v>1</v>
      </c>
      <c r="C1897" t="s">
        <v>76</v>
      </c>
      <c r="D1897" t="s">
        <v>101</v>
      </c>
      <c r="E1897" t="s">
        <v>134</v>
      </c>
      <c r="F1897" t="s">
        <v>5687</v>
      </c>
      <c r="G1897" t="s">
        <v>238</v>
      </c>
      <c r="H1897" t="s">
        <v>46</v>
      </c>
      <c r="I1897" t="s">
        <v>129</v>
      </c>
      <c r="J1897" t="s">
        <v>130</v>
      </c>
      <c r="K1897" t="s">
        <v>131</v>
      </c>
      <c r="L1897" t="s">
        <v>5688</v>
      </c>
      <c r="M1897" t="s">
        <v>5689</v>
      </c>
      <c r="N1897">
        <v>1.0633333330000001</v>
      </c>
      <c r="O1897">
        <v>0</v>
      </c>
      <c r="P1897">
        <v>8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8.5066670000000002</v>
      </c>
      <c r="W1897">
        <v>0</v>
      </c>
      <c r="X1897">
        <v>0</v>
      </c>
      <c r="Y1897">
        <v>0</v>
      </c>
      <c r="Z1897">
        <v>0</v>
      </c>
    </row>
    <row r="1898" spans="1:26" x14ac:dyDescent="0.25">
      <c r="A1898">
        <v>2002696</v>
      </c>
      <c r="B1898">
        <v>1</v>
      </c>
      <c r="C1898" t="s">
        <v>77</v>
      </c>
      <c r="D1898" t="s">
        <v>123</v>
      </c>
      <c r="E1898" t="s">
        <v>166</v>
      </c>
      <c r="F1898" t="s">
        <v>3845</v>
      </c>
      <c r="G1898" t="s">
        <v>657</v>
      </c>
      <c r="H1898" t="s">
        <v>46</v>
      </c>
      <c r="I1898" t="s">
        <v>129</v>
      </c>
      <c r="J1898" t="s">
        <v>130</v>
      </c>
      <c r="K1898" t="s">
        <v>131</v>
      </c>
      <c r="L1898" t="s">
        <v>5690</v>
      </c>
      <c r="M1898" t="s">
        <v>5691</v>
      </c>
      <c r="N1898">
        <v>1.2030555549999999</v>
      </c>
      <c r="O1898">
        <v>0</v>
      </c>
      <c r="P1898">
        <v>126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151.58500000000001</v>
      </c>
      <c r="W1898">
        <v>0</v>
      </c>
      <c r="X1898">
        <v>0</v>
      </c>
      <c r="Y1898">
        <v>0</v>
      </c>
      <c r="Z1898">
        <v>0</v>
      </c>
    </row>
    <row r="1899" spans="1:26" x14ac:dyDescent="0.25">
      <c r="A1899">
        <v>2002701</v>
      </c>
      <c r="B1899">
        <v>1</v>
      </c>
      <c r="C1899" t="s">
        <v>76</v>
      </c>
      <c r="D1899" t="s">
        <v>93</v>
      </c>
      <c r="E1899" t="s">
        <v>150</v>
      </c>
      <c r="F1899" t="s">
        <v>5692</v>
      </c>
      <c r="G1899" t="s">
        <v>736</v>
      </c>
      <c r="H1899" t="s">
        <v>47</v>
      </c>
      <c r="I1899" t="s">
        <v>129</v>
      </c>
      <c r="J1899" t="s">
        <v>130</v>
      </c>
      <c r="K1899" t="s">
        <v>131</v>
      </c>
      <c r="L1899" t="s">
        <v>5693</v>
      </c>
      <c r="M1899" t="s">
        <v>5694</v>
      </c>
      <c r="N1899">
        <v>0.79166666600000002</v>
      </c>
      <c r="O1899">
        <v>37</v>
      </c>
      <c r="P1899">
        <v>5655</v>
      </c>
      <c r="Q1899">
        <v>0</v>
      </c>
      <c r="R1899">
        <v>0</v>
      </c>
      <c r="S1899">
        <v>0</v>
      </c>
      <c r="T1899">
        <v>0</v>
      </c>
      <c r="U1899">
        <v>29.291667</v>
      </c>
      <c r="V1899">
        <v>4476.8749959999996</v>
      </c>
      <c r="W1899">
        <v>0</v>
      </c>
      <c r="X1899">
        <v>0</v>
      </c>
      <c r="Y1899">
        <v>0</v>
      </c>
      <c r="Z1899">
        <v>0</v>
      </c>
    </row>
    <row r="1900" spans="1:26" x14ac:dyDescent="0.25">
      <c r="A1900">
        <v>2002702</v>
      </c>
      <c r="B1900">
        <v>1</v>
      </c>
      <c r="C1900" t="s">
        <v>76</v>
      </c>
      <c r="D1900" t="s">
        <v>93</v>
      </c>
      <c r="E1900" t="s">
        <v>171</v>
      </c>
      <c r="F1900" t="s">
        <v>5695</v>
      </c>
      <c r="G1900" t="s">
        <v>163</v>
      </c>
      <c r="H1900" t="s">
        <v>47</v>
      </c>
      <c r="I1900" t="s">
        <v>129</v>
      </c>
      <c r="J1900" t="s">
        <v>130</v>
      </c>
      <c r="K1900" t="s">
        <v>131</v>
      </c>
      <c r="L1900" t="s">
        <v>5696</v>
      </c>
      <c r="M1900" t="s">
        <v>5697</v>
      </c>
      <c r="N1900">
        <v>0.81277777699999998</v>
      </c>
      <c r="O1900">
        <v>44</v>
      </c>
      <c r="P1900">
        <v>2530</v>
      </c>
      <c r="Q1900">
        <v>0</v>
      </c>
      <c r="R1900">
        <v>0</v>
      </c>
      <c r="S1900">
        <v>0</v>
      </c>
      <c r="T1900">
        <v>0</v>
      </c>
      <c r="U1900">
        <v>35.762222000000001</v>
      </c>
      <c r="V1900">
        <v>2056.3277760000001</v>
      </c>
      <c r="W1900">
        <v>0</v>
      </c>
      <c r="X1900">
        <v>0</v>
      </c>
      <c r="Y1900">
        <v>0</v>
      </c>
      <c r="Z1900">
        <v>0</v>
      </c>
    </row>
    <row r="1901" spans="1:26" x14ac:dyDescent="0.25">
      <c r="A1901">
        <v>2002710</v>
      </c>
      <c r="B1901">
        <v>1</v>
      </c>
      <c r="C1901" t="s">
        <v>76</v>
      </c>
      <c r="D1901" t="s">
        <v>93</v>
      </c>
      <c r="E1901" t="s">
        <v>150</v>
      </c>
      <c r="F1901" t="s">
        <v>5698</v>
      </c>
      <c r="G1901" t="s">
        <v>163</v>
      </c>
      <c r="H1901" t="s">
        <v>47</v>
      </c>
      <c r="I1901" t="s">
        <v>257</v>
      </c>
      <c r="J1901" t="s">
        <v>130</v>
      </c>
      <c r="K1901" t="s">
        <v>131</v>
      </c>
      <c r="L1901" t="s">
        <v>5699</v>
      </c>
      <c r="M1901" t="s">
        <v>5700</v>
      </c>
      <c r="N1901">
        <v>3.3333333E-2</v>
      </c>
      <c r="O1901">
        <v>117</v>
      </c>
      <c r="P1901">
        <v>13767</v>
      </c>
      <c r="Q1901">
        <v>0</v>
      </c>
      <c r="R1901">
        <v>0</v>
      </c>
      <c r="S1901">
        <v>0</v>
      </c>
      <c r="T1901">
        <v>0</v>
      </c>
      <c r="U1901">
        <v>3.9</v>
      </c>
      <c r="V1901">
        <v>458.89999499999999</v>
      </c>
      <c r="W1901">
        <v>0</v>
      </c>
      <c r="X1901">
        <v>0</v>
      </c>
      <c r="Y1901">
        <v>0</v>
      </c>
      <c r="Z1901">
        <v>0</v>
      </c>
    </row>
    <row r="1902" spans="1:26" x14ac:dyDescent="0.25">
      <c r="A1902">
        <v>2003167</v>
      </c>
      <c r="B1902">
        <v>1</v>
      </c>
      <c r="C1902" t="s">
        <v>76</v>
      </c>
      <c r="D1902" t="s">
        <v>88</v>
      </c>
      <c r="E1902" t="s">
        <v>171</v>
      </c>
      <c r="F1902" t="s">
        <v>2346</v>
      </c>
      <c r="G1902" t="s">
        <v>163</v>
      </c>
      <c r="H1902" t="s">
        <v>47</v>
      </c>
      <c r="I1902" t="s">
        <v>129</v>
      </c>
      <c r="J1902" t="s">
        <v>130</v>
      </c>
      <c r="K1902" t="s">
        <v>131</v>
      </c>
      <c r="L1902" t="s">
        <v>5699</v>
      </c>
      <c r="M1902" t="s">
        <v>5701</v>
      </c>
      <c r="N1902">
        <v>1.433333333</v>
      </c>
      <c r="O1902">
        <v>9</v>
      </c>
      <c r="P1902">
        <v>1135</v>
      </c>
      <c r="Q1902">
        <v>0</v>
      </c>
      <c r="R1902">
        <v>0</v>
      </c>
      <c r="S1902">
        <v>0</v>
      </c>
      <c r="T1902">
        <v>0</v>
      </c>
      <c r="U1902">
        <v>12.9</v>
      </c>
      <c r="V1902">
        <v>1626.833333</v>
      </c>
      <c r="W1902">
        <v>0</v>
      </c>
      <c r="X1902">
        <v>0</v>
      </c>
      <c r="Y1902">
        <v>0</v>
      </c>
      <c r="Z1902">
        <v>0</v>
      </c>
    </row>
    <row r="1903" spans="1:26" x14ac:dyDescent="0.25">
      <c r="A1903">
        <v>2002704</v>
      </c>
      <c r="B1903">
        <v>1</v>
      </c>
      <c r="C1903" t="s">
        <v>76</v>
      </c>
      <c r="D1903" t="s">
        <v>93</v>
      </c>
      <c r="E1903" t="s">
        <v>171</v>
      </c>
      <c r="F1903" t="s">
        <v>5702</v>
      </c>
      <c r="G1903" t="s">
        <v>163</v>
      </c>
      <c r="H1903" t="s">
        <v>47</v>
      </c>
      <c r="I1903" t="s">
        <v>257</v>
      </c>
      <c r="J1903" t="s">
        <v>130</v>
      </c>
      <c r="K1903" t="s">
        <v>131</v>
      </c>
      <c r="L1903" t="s">
        <v>5703</v>
      </c>
      <c r="M1903" t="s">
        <v>5704</v>
      </c>
      <c r="N1903">
        <v>2.3333333000000001E-2</v>
      </c>
      <c r="O1903">
        <v>74</v>
      </c>
      <c r="P1903">
        <v>21091</v>
      </c>
      <c r="Q1903">
        <v>0</v>
      </c>
      <c r="R1903">
        <v>0</v>
      </c>
      <c r="S1903">
        <v>0</v>
      </c>
      <c r="T1903">
        <v>0</v>
      </c>
      <c r="U1903">
        <v>1.726667</v>
      </c>
      <c r="V1903">
        <v>492.12332600000002</v>
      </c>
      <c r="W1903">
        <v>0</v>
      </c>
      <c r="X1903">
        <v>0</v>
      </c>
      <c r="Y1903">
        <v>0</v>
      </c>
      <c r="Z1903">
        <v>0</v>
      </c>
    </row>
    <row r="1904" spans="1:26" x14ac:dyDescent="0.25">
      <c r="A1904">
        <v>2002708</v>
      </c>
      <c r="B1904">
        <v>1</v>
      </c>
      <c r="C1904" t="s">
        <v>76</v>
      </c>
      <c r="D1904" t="s">
        <v>93</v>
      </c>
      <c r="E1904" t="s">
        <v>186</v>
      </c>
      <c r="F1904" t="s">
        <v>5705</v>
      </c>
      <c r="G1904" t="s">
        <v>163</v>
      </c>
      <c r="H1904" t="s">
        <v>47</v>
      </c>
      <c r="I1904" t="s">
        <v>129</v>
      </c>
      <c r="J1904" t="s">
        <v>130</v>
      </c>
      <c r="K1904" t="s">
        <v>131</v>
      </c>
      <c r="L1904" t="s">
        <v>5706</v>
      </c>
      <c r="M1904" t="s">
        <v>5707</v>
      </c>
      <c r="N1904">
        <v>2.088333333</v>
      </c>
      <c r="O1904">
        <v>19</v>
      </c>
      <c r="P1904">
        <v>429</v>
      </c>
      <c r="Q1904">
        <v>0</v>
      </c>
      <c r="R1904">
        <v>0</v>
      </c>
      <c r="S1904">
        <v>0</v>
      </c>
      <c r="T1904">
        <v>0</v>
      </c>
      <c r="U1904">
        <v>39.678333000000002</v>
      </c>
      <c r="V1904">
        <v>895.89499999999998</v>
      </c>
      <c r="W1904">
        <v>0</v>
      </c>
      <c r="X1904">
        <v>0</v>
      </c>
      <c r="Y1904">
        <v>0</v>
      </c>
      <c r="Z1904">
        <v>0</v>
      </c>
    </row>
    <row r="1905" spans="1:26" x14ac:dyDescent="0.25">
      <c r="A1905">
        <v>2002709</v>
      </c>
      <c r="B1905">
        <v>1</v>
      </c>
      <c r="C1905" t="s">
        <v>76</v>
      </c>
      <c r="D1905" t="s">
        <v>93</v>
      </c>
      <c r="E1905" t="s">
        <v>161</v>
      </c>
      <c r="F1905" t="s">
        <v>5708</v>
      </c>
      <c r="G1905" t="s">
        <v>2786</v>
      </c>
      <c r="H1905" t="s">
        <v>47</v>
      </c>
      <c r="I1905" t="s">
        <v>129</v>
      </c>
      <c r="J1905" t="s">
        <v>130</v>
      </c>
      <c r="K1905" t="s">
        <v>131</v>
      </c>
      <c r="L1905" t="s">
        <v>5709</v>
      </c>
      <c r="M1905" t="s">
        <v>5710</v>
      </c>
      <c r="N1905">
        <v>1.4186111109999999</v>
      </c>
      <c r="O1905">
        <v>28</v>
      </c>
      <c r="P1905">
        <v>261</v>
      </c>
      <c r="Q1905">
        <v>0</v>
      </c>
      <c r="R1905">
        <v>0</v>
      </c>
      <c r="S1905">
        <v>0</v>
      </c>
      <c r="T1905">
        <v>0</v>
      </c>
      <c r="U1905">
        <v>39.721111000000001</v>
      </c>
      <c r="V1905">
        <v>370.25749999999999</v>
      </c>
      <c r="W1905">
        <v>0</v>
      </c>
      <c r="X1905">
        <v>0</v>
      </c>
      <c r="Y1905">
        <v>0</v>
      </c>
      <c r="Z1905">
        <v>0</v>
      </c>
    </row>
    <row r="1906" spans="1:26" x14ac:dyDescent="0.25">
      <c r="A1906">
        <v>2002706</v>
      </c>
      <c r="B1906">
        <v>1</v>
      </c>
      <c r="C1906" t="s">
        <v>76</v>
      </c>
      <c r="D1906" t="s">
        <v>83</v>
      </c>
      <c r="E1906" t="s">
        <v>171</v>
      </c>
      <c r="F1906" t="s">
        <v>5711</v>
      </c>
      <c r="G1906" t="s">
        <v>152</v>
      </c>
      <c r="H1906" t="s">
        <v>47</v>
      </c>
      <c r="I1906" t="s">
        <v>257</v>
      </c>
      <c r="J1906" t="s">
        <v>130</v>
      </c>
      <c r="K1906" t="s">
        <v>154</v>
      </c>
      <c r="L1906" t="s">
        <v>5712</v>
      </c>
      <c r="M1906" t="s">
        <v>5713</v>
      </c>
      <c r="N1906">
        <v>3.7736944000000001E-2</v>
      </c>
      <c r="O1906">
        <v>4</v>
      </c>
      <c r="P1906">
        <v>2030</v>
      </c>
      <c r="Q1906">
        <v>0</v>
      </c>
      <c r="R1906">
        <v>0</v>
      </c>
      <c r="S1906">
        <v>0</v>
      </c>
      <c r="T1906">
        <v>0</v>
      </c>
      <c r="U1906">
        <v>0.150948</v>
      </c>
      <c r="V1906">
        <v>76.605996000000005</v>
      </c>
      <c r="W1906">
        <v>0</v>
      </c>
      <c r="X1906">
        <v>0</v>
      </c>
      <c r="Y1906">
        <v>0</v>
      </c>
      <c r="Z1906">
        <v>0</v>
      </c>
    </row>
    <row r="1907" spans="1:26" x14ac:dyDescent="0.25">
      <c r="A1907">
        <v>2002711</v>
      </c>
      <c r="B1907">
        <v>1</v>
      </c>
      <c r="C1907" t="s">
        <v>76</v>
      </c>
      <c r="D1907" t="s">
        <v>80</v>
      </c>
      <c r="E1907" t="s">
        <v>161</v>
      </c>
      <c r="F1907" t="s">
        <v>5714</v>
      </c>
      <c r="G1907" t="s">
        <v>152</v>
      </c>
      <c r="H1907" t="s">
        <v>47</v>
      </c>
      <c r="I1907" t="s">
        <v>257</v>
      </c>
      <c r="J1907" t="s">
        <v>130</v>
      </c>
      <c r="K1907" t="s">
        <v>154</v>
      </c>
      <c r="L1907" t="s">
        <v>5715</v>
      </c>
      <c r="M1907" t="s">
        <v>5716</v>
      </c>
      <c r="N1907">
        <v>2.2171111E-2</v>
      </c>
      <c r="O1907">
        <v>2</v>
      </c>
      <c r="P1907">
        <v>4687</v>
      </c>
      <c r="Q1907">
        <v>0</v>
      </c>
      <c r="R1907">
        <v>0</v>
      </c>
      <c r="S1907">
        <v>0</v>
      </c>
      <c r="T1907">
        <v>0</v>
      </c>
      <c r="U1907">
        <v>4.4341999999999999E-2</v>
      </c>
      <c r="V1907">
        <v>103.915997</v>
      </c>
      <c r="W1907">
        <v>0</v>
      </c>
      <c r="X1907">
        <v>0</v>
      </c>
      <c r="Y1907">
        <v>0</v>
      </c>
      <c r="Z1907">
        <v>0</v>
      </c>
    </row>
    <row r="1908" spans="1:26" x14ac:dyDescent="0.25">
      <c r="A1908">
        <v>2002713</v>
      </c>
      <c r="B1908">
        <v>1</v>
      </c>
      <c r="C1908" t="s">
        <v>77</v>
      </c>
      <c r="D1908" t="s">
        <v>111</v>
      </c>
      <c r="E1908" t="s">
        <v>186</v>
      </c>
      <c r="F1908" t="s">
        <v>1470</v>
      </c>
      <c r="G1908" t="s">
        <v>163</v>
      </c>
      <c r="H1908" t="s">
        <v>47</v>
      </c>
      <c r="I1908" t="s">
        <v>257</v>
      </c>
      <c r="J1908" t="s">
        <v>130</v>
      </c>
      <c r="K1908" t="s">
        <v>131</v>
      </c>
      <c r="L1908" t="s">
        <v>5717</v>
      </c>
      <c r="M1908" t="s">
        <v>5718</v>
      </c>
      <c r="N1908">
        <v>0.01</v>
      </c>
      <c r="O1908">
        <v>0</v>
      </c>
      <c r="P1908">
        <v>0</v>
      </c>
      <c r="Q1908">
        <v>0</v>
      </c>
      <c r="R1908">
        <v>0</v>
      </c>
      <c r="S1908">
        <v>12</v>
      </c>
      <c r="T1908">
        <v>2407</v>
      </c>
      <c r="U1908">
        <v>0</v>
      </c>
      <c r="V1908">
        <v>0</v>
      </c>
      <c r="W1908">
        <v>0</v>
      </c>
      <c r="X1908">
        <v>0</v>
      </c>
      <c r="Y1908">
        <v>0.12</v>
      </c>
      <c r="Z1908">
        <v>24.07</v>
      </c>
    </row>
    <row r="1909" spans="1:26" x14ac:dyDescent="0.25">
      <c r="A1909">
        <v>2002714</v>
      </c>
      <c r="B1909">
        <v>1</v>
      </c>
      <c r="C1909" t="s">
        <v>76</v>
      </c>
      <c r="D1909" t="s">
        <v>88</v>
      </c>
      <c r="E1909" t="s">
        <v>171</v>
      </c>
      <c r="F1909" t="s">
        <v>1313</v>
      </c>
      <c r="G1909" t="s">
        <v>341</v>
      </c>
      <c r="H1909" t="s">
        <v>47</v>
      </c>
      <c r="I1909" t="s">
        <v>129</v>
      </c>
      <c r="J1909" t="s">
        <v>130</v>
      </c>
      <c r="K1909" t="s">
        <v>131</v>
      </c>
      <c r="L1909" t="s">
        <v>5719</v>
      </c>
      <c r="M1909" t="s">
        <v>5720</v>
      </c>
      <c r="N1909">
        <v>0.61166666599999997</v>
      </c>
      <c r="O1909">
        <v>9</v>
      </c>
      <c r="P1909">
        <v>1135</v>
      </c>
      <c r="Q1909">
        <v>0</v>
      </c>
      <c r="R1909">
        <v>0</v>
      </c>
      <c r="S1909">
        <v>0</v>
      </c>
      <c r="T1909">
        <v>0</v>
      </c>
      <c r="U1909">
        <v>5.5049999999999999</v>
      </c>
      <c r="V1909">
        <v>694.24166600000001</v>
      </c>
      <c r="W1909">
        <v>0</v>
      </c>
      <c r="X1909">
        <v>0</v>
      </c>
      <c r="Y1909">
        <v>0</v>
      </c>
      <c r="Z1909">
        <v>0</v>
      </c>
    </row>
    <row r="1910" spans="1:26" x14ac:dyDescent="0.25">
      <c r="A1910">
        <v>2002715</v>
      </c>
      <c r="B1910">
        <v>1</v>
      </c>
      <c r="C1910" t="s">
        <v>77</v>
      </c>
      <c r="D1910" t="s">
        <v>110</v>
      </c>
      <c r="E1910" t="s">
        <v>150</v>
      </c>
      <c r="F1910" t="s">
        <v>5721</v>
      </c>
      <c r="G1910" t="s">
        <v>163</v>
      </c>
      <c r="H1910" t="s">
        <v>47</v>
      </c>
      <c r="I1910" t="s">
        <v>129</v>
      </c>
      <c r="J1910" t="s">
        <v>130</v>
      </c>
      <c r="K1910" t="s">
        <v>131</v>
      </c>
      <c r="L1910" t="s">
        <v>5722</v>
      </c>
      <c r="M1910" t="s">
        <v>5723</v>
      </c>
      <c r="N1910">
        <v>0.36972222199999999</v>
      </c>
      <c r="O1910">
        <v>0</v>
      </c>
      <c r="P1910">
        <v>11</v>
      </c>
      <c r="Q1910">
        <v>9</v>
      </c>
      <c r="R1910">
        <v>1191</v>
      </c>
      <c r="S1910">
        <v>37</v>
      </c>
      <c r="T1910">
        <v>7861</v>
      </c>
      <c r="U1910">
        <v>0</v>
      </c>
      <c r="V1910">
        <v>4.0669440000000003</v>
      </c>
      <c r="W1910">
        <v>3.3275000000000001</v>
      </c>
      <c r="X1910">
        <v>440.33916599999998</v>
      </c>
      <c r="Y1910">
        <v>13.679722</v>
      </c>
      <c r="Z1910">
        <v>2906.386387</v>
      </c>
    </row>
    <row r="1911" spans="1:26" x14ac:dyDescent="0.25">
      <c r="A1911">
        <v>2002716</v>
      </c>
      <c r="B1911">
        <v>1</v>
      </c>
      <c r="C1911" t="s">
        <v>76</v>
      </c>
      <c r="D1911" t="s">
        <v>93</v>
      </c>
      <c r="E1911" t="s">
        <v>186</v>
      </c>
      <c r="F1911" t="s">
        <v>5724</v>
      </c>
      <c r="G1911" t="s">
        <v>163</v>
      </c>
      <c r="H1911" t="s">
        <v>47</v>
      </c>
      <c r="I1911" t="s">
        <v>129</v>
      </c>
      <c r="J1911" t="s">
        <v>130</v>
      </c>
      <c r="K1911" t="s">
        <v>131</v>
      </c>
      <c r="L1911" t="s">
        <v>5725</v>
      </c>
      <c r="M1911" t="s">
        <v>5726</v>
      </c>
      <c r="N1911">
        <v>0.55527777700000003</v>
      </c>
      <c r="O1911">
        <v>2</v>
      </c>
      <c r="P1911">
        <v>0</v>
      </c>
      <c r="Q1911">
        <v>0</v>
      </c>
      <c r="R1911">
        <v>0</v>
      </c>
      <c r="S1911">
        <v>0</v>
      </c>
      <c r="T1911">
        <v>0</v>
      </c>
      <c r="U1911">
        <v>1.1105560000000001</v>
      </c>
      <c r="V1911">
        <v>0</v>
      </c>
      <c r="W1911">
        <v>0</v>
      </c>
      <c r="X1911">
        <v>0</v>
      </c>
      <c r="Y1911">
        <v>0</v>
      </c>
      <c r="Z1911">
        <v>0</v>
      </c>
    </row>
    <row r="1912" spans="1:26" x14ac:dyDescent="0.25">
      <c r="A1912">
        <v>2002717</v>
      </c>
      <c r="B1912">
        <v>1</v>
      </c>
      <c r="C1912" t="s">
        <v>76</v>
      </c>
      <c r="D1912" t="s">
        <v>93</v>
      </c>
      <c r="E1912" t="s">
        <v>186</v>
      </c>
      <c r="F1912" t="s">
        <v>2677</v>
      </c>
      <c r="G1912" t="s">
        <v>2786</v>
      </c>
      <c r="H1912" t="s">
        <v>47</v>
      </c>
      <c r="I1912" t="s">
        <v>129</v>
      </c>
      <c r="J1912" t="s">
        <v>130</v>
      </c>
      <c r="K1912" t="s">
        <v>131</v>
      </c>
      <c r="L1912" t="s">
        <v>5727</v>
      </c>
      <c r="M1912" t="s">
        <v>5728</v>
      </c>
      <c r="N1912">
        <v>5.5544444439999996</v>
      </c>
      <c r="O1912">
        <v>0</v>
      </c>
      <c r="P1912">
        <v>125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694.30555600000002</v>
      </c>
      <c r="W1912">
        <v>0</v>
      </c>
      <c r="X1912">
        <v>0</v>
      </c>
      <c r="Y1912">
        <v>0</v>
      </c>
      <c r="Z1912">
        <v>0</v>
      </c>
    </row>
    <row r="1913" spans="1:26" x14ac:dyDescent="0.25">
      <c r="A1913">
        <v>2002718</v>
      </c>
      <c r="B1913">
        <v>1</v>
      </c>
      <c r="C1913" t="s">
        <v>76</v>
      </c>
      <c r="D1913" t="s">
        <v>90</v>
      </c>
      <c r="E1913" t="s">
        <v>171</v>
      </c>
      <c r="F1913" t="s">
        <v>5729</v>
      </c>
      <c r="G1913" t="s">
        <v>163</v>
      </c>
      <c r="H1913" t="s">
        <v>47</v>
      </c>
      <c r="I1913" t="s">
        <v>129</v>
      </c>
      <c r="J1913" t="s">
        <v>130</v>
      </c>
      <c r="K1913" t="s">
        <v>131</v>
      </c>
      <c r="L1913" t="s">
        <v>5730</v>
      </c>
      <c r="M1913" t="s">
        <v>5731</v>
      </c>
      <c r="N1913">
        <v>0.19916666599999999</v>
      </c>
      <c r="O1913">
        <v>0</v>
      </c>
      <c r="P1913">
        <v>0</v>
      </c>
      <c r="Q1913">
        <v>2</v>
      </c>
      <c r="R1913">
        <v>1080</v>
      </c>
      <c r="S1913">
        <v>0</v>
      </c>
      <c r="T1913">
        <v>0</v>
      </c>
      <c r="U1913">
        <v>0</v>
      </c>
      <c r="V1913">
        <v>0</v>
      </c>
      <c r="W1913">
        <v>0.39833299999999999</v>
      </c>
      <c r="X1913">
        <v>215.099999</v>
      </c>
      <c r="Y1913">
        <v>0</v>
      </c>
      <c r="Z1913">
        <v>0</v>
      </c>
    </row>
    <row r="1914" spans="1:26" x14ac:dyDescent="0.25">
      <c r="A1914">
        <v>2002720</v>
      </c>
      <c r="B1914">
        <v>1</v>
      </c>
      <c r="C1914" t="s">
        <v>76</v>
      </c>
      <c r="D1914" t="s">
        <v>90</v>
      </c>
      <c r="E1914" t="s">
        <v>171</v>
      </c>
      <c r="F1914" t="s">
        <v>5732</v>
      </c>
      <c r="G1914" t="s">
        <v>163</v>
      </c>
      <c r="H1914" t="s">
        <v>47</v>
      </c>
      <c r="I1914" t="s">
        <v>129</v>
      </c>
      <c r="J1914" t="s">
        <v>130</v>
      </c>
      <c r="K1914" t="s">
        <v>131</v>
      </c>
      <c r="L1914" t="s">
        <v>5733</v>
      </c>
      <c r="M1914" t="s">
        <v>5734</v>
      </c>
      <c r="N1914">
        <v>0.66333333299999997</v>
      </c>
      <c r="O1914">
        <v>13</v>
      </c>
      <c r="P1914">
        <v>734</v>
      </c>
      <c r="Q1914">
        <v>0</v>
      </c>
      <c r="R1914">
        <v>0</v>
      </c>
      <c r="S1914">
        <v>36</v>
      </c>
      <c r="T1914">
        <v>70</v>
      </c>
      <c r="U1914">
        <v>8.6233330000000006</v>
      </c>
      <c r="V1914">
        <v>486.88666599999999</v>
      </c>
      <c r="W1914">
        <v>0</v>
      </c>
      <c r="X1914">
        <v>0</v>
      </c>
      <c r="Y1914">
        <v>23.88</v>
      </c>
      <c r="Z1914">
        <v>46.433332999999998</v>
      </c>
    </row>
    <row r="1915" spans="1:26" x14ac:dyDescent="0.25">
      <c r="A1915">
        <v>2002721</v>
      </c>
      <c r="B1915">
        <v>1</v>
      </c>
      <c r="C1915" t="s">
        <v>76</v>
      </c>
      <c r="D1915" t="s">
        <v>90</v>
      </c>
      <c r="E1915" t="s">
        <v>171</v>
      </c>
      <c r="F1915" t="s">
        <v>5735</v>
      </c>
      <c r="G1915" t="s">
        <v>163</v>
      </c>
      <c r="H1915" t="s">
        <v>47</v>
      </c>
      <c r="I1915" t="s">
        <v>129</v>
      </c>
      <c r="J1915" t="s">
        <v>130</v>
      </c>
      <c r="K1915" t="s">
        <v>131</v>
      </c>
      <c r="L1915" t="s">
        <v>5736</v>
      </c>
      <c r="M1915" t="s">
        <v>5737</v>
      </c>
      <c r="N1915">
        <v>0.101388888</v>
      </c>
      <c r="O1915">
        <v>30</v>
      </c>
      <c r="P1915">
        <v>2087</v>
      </c>
      <c r="Q1915">
        <v>0</v>
      </c>
      <c r="R1915">
        <v>0</v>
      </c>
      <c r="S1915">
        <v>3</v>
      </c>
      <c r="T1915">
        <v>0</v>
      </c>
      <c r="U1915">
        <v>3.0416669999999999</v>
      </c>
      <c r="V1915">
        <v>211.59860900000001</v>
      </c>
      <c r="W1915">
        <v>0</v>
      </c>
      <c r="X1915">
        <v>0</v>
      </c>
      <c r="Y1915">
        <v>0.30416700000000002</v>
      </c>
      <c r="Z1915">
        <v>0</v>
      </c>
    </row>
    <row r="1916" spans="1:26" x14ac:dyDescent="0.25">
      <c r="A1916">
        <v>2002722</v>
      </c>
      <c r="B1916">
        <v>1</v>
      </c>
      <c r="C1916" t="s">
        <v>76</v>
      </c>
      <c r="D1916" t="s">
        <v>90</v>
      </c>
      <c r="E1916" t="s">
        <v>171</v>
      </c>
      <c r="F1916" t="s">
        <v>5735</v>
      </c>
      <c r="G1916" t="s">
        <v>163</v>
      </c>
      <c r="H1916" t="s">
        <v>47</v>
      </c>
      <c r="I1916" t="s">
        <v>257</v>
      </c>
      <c r="J1916" t="s">
        <v>130</v>
      </c>
      <c r="K1916" t="s">
        <v>131</v>
      </c>
      <c r="L1916" t="s">
        <v>5738</v>
      </c>
      <c r="M1916" t="s">
        <v>5739</v>
      </c>
      <c r="N1916">
        <v>5.5555550000000002E-3</v>
      </c>
      <c r="O1916">
        <v>30</v>
      </c>
      <c r="P1916">
        <v>2087</v>
      </c>
      <c r="Q1916">
        <v>0</v>
      </c>
      <c r="R1916">
        <v>0</v>
      </c>
      <c r="S1916">
        <v>3</v>
      </c>
      <c r="T1916">
        <v>0</v>
      </c>
      <c r="U1916">
        <v>0.16666700000000001</v>
      </c>
      <c r="V1916">
        <v>11.594443</v>
      </c>
      <c r="W1916">
        <v>0</v>
      </c>
      <c r="X1916">
        <v>0</v>
      </c>
      <c r="Y1916">
        <v>1.6667000000000001E-2</v>
      </c>
      <c r="Z1916">
        <v>0</v>
      </c>
    </row>
    <row r="1917" spans="1:26" x14ac:dyDescent="0.25">
      <c r="A1917">
        <v>2002724</v>
      </c>
      <c r="B1917">
        <v>1</v>
      </c>
      <c r="C1917" t="s">
        <v>76</v>
      </c>
      <c r="D1917" t="s">
        <v>90</v>
      </c>
      <c r="E1917" t="s">
        <v>161</v>
      </c>
      <c r="F1917" t="s">
        <v>5740</v>
      </c>
      <c r="G1917" t="s">
        <v>163</v>
      </c>
      <c r="H1917" t="s">
        <v>47</v>
      </c>
      <c r="I1917" t="s">
        <v>257</v>
      </c>
      <c r="J1917" t="s">
        <v>130</v>
      </c>
      <c r="K1917" t="s">
        <v>131</v>
      </c>
      <c r="L1917" t="s">
        <v>5741</v>
      </c>
      <c r="M1917" t="s">
        <v>5742</v>
      </c>
      <c r="N1917">
        <v>5.5555550000000002E-3</v>
      </c>
      <c r="O1917">
        <v>30</v>
      </c>
      <c r="P1917">
        <v>2087</v>
      </c>
      <c r="Q1917">
        <v>0</v>
      </c>
      <c r="R1917">
        <v>0</v>
      </c>
      <c r="S1917">
        <v>3</v>
      </c>
      <c r="T1917">
        <v>0</v>
      </c>
      <c r="U1917">
        <v>0.16666700000000001</v>
      </c>
      <c r="V1917">
        <v>11.594443</v>
      </c>
      <c r="W1917">
        <v>0</v>
      </c>
      <c r="X1917">
        <v>0</v>
      </c>
      <c r="Y1917">
        <v>1.6667000000000001E-2</v>
      </c>
      <c r="Z1917">
        <v>0</v>
      </c>
    </row>
    <row r="1918" spans="1:26" x14ac:dyDescent="0.25">
      <c r="A1918">
        <v>2002725</v>
      </c>
      <c r="B1918">
        <v>1</v>
      </c>
      <c r="C1918" t="s">
        <v>76</v>
      </c>
      <c r="D1918" t="s">
        <v>90</v>
      </c>
      <c r="E1918" t="s">
        <v>171</v>
      </c>
      <c r="F1918" t="s">
        <v>5743</v>
      </c>
      <c r="G1918" t="s">
        <v>163</v>
      </c>
      <c r="H1918" t="s">
        <v>47</v>
      </c>
      <c r="I1918" t="s">
        <v>129</v>
      </c>
      <c r="J1918" t="s">
        <v>130</v>
      </c>
      <c r="K1918" t="s">
        <v>131</v>
      </c>
      <c r="L1918" t="s">
        <v>5744</v>
      </c>
      <c r="M1918" t="s">
        <v>5745</v>
      </c>
      <c r="N1918">
        <v>3.3480555550000002</v>
      </c>
      <c r="O1918">
        <v>28</v>
      </c>
      <c r="P1918">
        <v>1398</v>
      </c>
      <c r="Q1918">
        <v>0</v>
      </c>
      <c r="R1918">
        <v>0</v>
      </c>
      <c r="S1918">
        <v>3</v>
      </c>
      <c r="T1918">
        <v>0</v>
      </c>
      <c r="U1918">
        <v>93.745555999999993</v>
      </c>
      <c r="V1918">
        <v>4680.581666</v>
      </c>
      <c r="W1918">
        <v>0</v>
      </c>
      <c r="X1918">
        <v>0</v>
      </c>
      <c r="Y1918">
        <v>10.044167</v>
      </c>
      <c r="Z1918">
        <v>0</v>
      </c>
    </row>
    <row r="1919" spans="1:26" x14ac:dyDescent="0.25">
      <c r="A1919">
        <v>2002731</v>
      </c>
      <c r="B1919">
        <v>1</v>
      </c>
      <c r="C1919" t="s">
        <v>76</v>
      </c>
      <c r="D1919" t="s">
        <v>99</v>
      </c>
      <c r="E1919" t="s">
        <v>186</v>
      </c>
      <c r="F1919" t="s">
        <v>5746</v>
      </c>
      <c r="G1919" t="s">
        <v>163</v>
      </c>
      <c r="H1919" t="s">
        <v>47</v>
      </c>
      <c r="I1919" t="s">
        <v>129</v>
      </c>
      <c r="J1919" t="s">
        <v>130</v>
      </c>
      <c r="K1919" t="s">
        <v>131</v>
      </c>
      <c r="L1919" t="s">
        <v>5747</v>
      </c>
      <c r="M1919" t="s">
        <v>5748</v>
      </c>
      <c r="N1919">
        <v>0.85777777700000002</v>
      </c>
      <c r="O1919">
        <v>47</v>
      </c>
      <c r="P1919">
        <v>2560</v>
      </c>
      <c r="Q1919">
        <v>0</v>
      </c>
      <c r="R1919">
        <v>0</v>
      </c>
      <c r="S1919">
        <v>0</v>
      </c>
      <c r="T1919">
        <v>0</v>
      </c>
      <c r="U1919">
        <v>40.315556000000001</v>
      </c>
      <c r="V1919">
        <v>2195.9111090000001</v>
      </c>
      <c r="W1919">
        <v>0</v>
      </c>
      <c r="X1919">
        <v>0</v>
      </c>
      <c r="Y1919">
        <v>0</v>
      </c>
      <c r="Z1919">
        <v>0</v>
      </c>
    </row>
    <row r="1920" spans="1:26" x14ac:dyDescent="0.25">
      <c r="A1920">
        <v>2002735</v>
      </c>
      <c r="B1920">
        <v>1</v>
      </c>
      <c r="C1920" t="s">
        <v>77</v>
      </c>
      <c r="D1920" t="s">
        <v>124</v>
      </c>
      <c r="E1920" t="s">
        <v>186</v>
      </c>
      <c r="F1920" t="s">
        <v>5749</v>
      </c>
      <c r="G1920" t="s">
        <v>1699</v>
      </c>
      <c r="H1920" t="s">
        <v>47</v>
      </c>
      <c r="I1920" t="s">
        <v>129</v>
      </c>
      <c r="J1920" t="s">
        <v>130</v>
      </c>
      <c r="K1920" t="s">
        <v>131</v>
      </c>
      <c r="L1920" t="s">
        <v>5750</v>
      </c>
      <c r="M1920" t="s">
        <v>5751</v>
      </c>
      <c r="N1920">
        <v>5.0999999999999996</v>
      </c>
      <c r="O1920">
        <v>4</v>
      </c>
      <c r="P1920">
        <v>225</v>
      </c>
      <c r="Q1920">
        <v>0</v>
      </c>
      <c r="R1920">
        <v>0</v>
      </c>
      <c r="S1920">
        <v>0</v>
      </c>
      <c r="T1920">
        <v>0</v>
      </c>
      <c r="U1920">
        <v>20.399999999999999</v>
      </c>
      <c r="V1920">
        <v>1147.5</v>
      </c>
      <c r="W1920">
        <v>0</v>
      </c>
      <c r="X1920">
        <v>0</v>
      </c>
      <c r="Y1920">
        <v>0</v>
      </c>
      <c r="Z1920">
        <v>0</v>
      </c>
    </row>
    <row r="1921" spans="1:26" x14ac:dyDescent="0.25">
      <c r="A1921">
        <v>2002734</v>
      </c>
      <c r="B1921">
        <v>1</v>
      </c>
      <c r="C1921" t="s">
        <v>76</v>
      </c>
      <c r="D1921" t="s">
        <v>102</v>
      </c>
      <c r="E1921" t="s">
        <v>126</v>
      </c>
      <c r="F1921" t="s">
        <v>5681</v>
      </c>
      <c r="G1921" t="s">
        <v>503</v>
      </c>
      <c r="H1921" t="s">
        <v>46</v>
      </c>
      <c r="I1921" t="s">
        <v>129</v>
      </c>
      <c r="J1921" t="s">
        <v>130</v>
      </c>
      <c r="K1921" t="s">
        <v>131</v>
      </c>
      <c r="L1921" t="s">
        <v>5752</v>
      </c>
      <c r="M1921" t="s">
        <v>5753</v>
      </c>
      <c r="N1921">
        <v>2.872222222</v>
      </c>
      <c r="O1921">
        <v>0</v>
      </c>
      <c r="P1921">
        <v>25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71.805555999999996</v>
      </c>
      <c r="W1921">
        <v>0</v>
      </c>
      <c r="X1921">
        <v>0</v>
      </c>
      <c r="Y1921">
        <v>0</v>
      </c>
      <c r="Z1921">
        <v>0</v>
      </c>
    </row>
    <row r="1922" spans="1:26" x14ac:dyDescent="0.25">
      <c r="A1922">
        <v>2002737</v>
      </c>
      <c r="B1922">
        <v>1</v>
      </c>
      <c r="C1922" t="s">
        <v>76</v>
      </c>
      <c r="D1922" t="s">
        <v>88</v>
      </c>
      <c r="E1922" t="s">
        <v>182</v>
      </c>
      <c r="F1922" t="s">
        <v>5754</v>
      </c>
      <c r="G1922" t="s">
        <v>144</v>
      </c>
      <c r="H1922" t="s">
        <v>46</v>
      </c>
      <c r="I1922" t="s">
        <v>129</v>
      </c>
      <c r="J1922" t="s">
        <v>130</v>
      </c>
      <c r="K1922" t="s">
        <v>131</v>
      </c>
      <c r="L1922" t="s">
        <v>5755</v>
      </c>
      <c r="M1922" t="s">
        <v>5756</v>
      </c>
      <c r="N1922">
        <v>2.091388888</v>
      </c>
      <c r="O1922">
        <v>0</v>
      </c>
      <c r="P1922">
        <v>27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56.467500000000001</v>
      </c>
      <c r="W1922">
        <v>0</v>
      </c>
      <c r="X1922">
        <v>0</v>
      </c>
      <c r="Y1922">
        <v>0</v>
      </c>
      <c r="Z1922">
        <v>0</v>
      </c>
    </row>
    <row r="1923" spans="1:26" x14ac:dyDescent="0.25">
      <c r="A1923">
        <v>2002740</v>
      </c>
      <c r="B1923">
        <v>1</v>
      </c>
      <c r="C1923" t="s">
        <v>76</v>
      </c>
      <c r="D1923" t="s">
        <v>102</v>
      </c>
      <c r="E1923" t="s">
        <v>182</v>
      </c>
      <c r="F1923" t="s">
        <v>5757</v>
      </c>
      <c r="G1923" t="s">
        <v>144</v>
      </c>
      <c r="H1923" t="s">
        <v>46</v>
      </c>
      <c r="I1923" t="s">
        <v>129</v>
      </c>
      <c r="J1923" t="s">
        <v>130</v>
      </c>
      <c r="K1923" t="s">
        <v>131</v>
      </c>
      <c r="L1923" t="s">
        <v>5758</v>
      </c>
      <c r="M1923" t="s">
        <v>5759</v>
      </c>
      <c r="N1923">
        <v>2.6383333329999998</v>
      </c>
      <c r="O1923">
        <v>0</v>
      </c>
      <c r="P1923">
        <v>4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10.553333</v>
      </c>
      <c r="W1923">
        <v>0</v>
      </c>
      <c r="X1923">
        <v>0</v>
      </c>
      <c r="Y1923">
        <v>0</v>
      </c>
      <c r="Z1923">
        <v>0</v>
      </c>
    </row>
    <row r="1924" spans="1:26" x14ac:dyDescent="0.25">
      <c r="A1924">
        <v>2002742</v>
      </c>
      <c r="B1924">
        <v>1</v>
      </c>
      <c r="C1924" t="s">
        <v>76</v>
      </c>
      <c r="D1924" t="s">
        <v>102</v>
      </c>
      <c r="E1924" t="s">
        <v>166</v>
      </c>
      <c r="F1924" t="s">
        <v>5760</v>
      </c>
      <c r="G1924" t="s">
        <v>144</v>
      </c>
      <c r="H1924" t="s">
        <v>46</v>
      </c>
      <c r="I1924" t="s">
        <v>129</v>
      </c>
      <c r="J1924" t="s">
        <v>130</v>
      </c>
      <c r="K1924" t="s">
        <v>131</v>
      </c>
      <c r="L1924" t="s">
        <v>5761</v>
      </c>
      <c r="M1924" t="s">
        <v>5762</v>
      </c>
      <c r="N1924">
        <v>1.778333333</v>
      </c>
      <c r="O1924">
        <v>0</v>
      </c>
      <c r="P1924">
        <v>0</v>
      </c>
      <c r="Q1924">
        <v>0</v>
      </c>
      <c r="R1924">
        <v>0</v>
      </c>
      <c r="S1924">
        <v>0</v>
      </c>
      <c r="T1924">
        <v>10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17.783332999999999</v>
      </c>
    </row>
    <row r="1925" spans="1:26" x14ac:dyDescent="0.25">
      <c r="A1925">
        <v>2002739</v>
      </c>
      <c r="B1925">
        <v>1</v>
      </c>
      <c r="C1925" t="s">
        <v>77</v>
      </c>
      <c r="D1925" t="s">
        <v>110</v>
      </c>
      <c r="E1925" t="s">
        <v>166</v>
      </c>
      <c r="F1925" t="s">
        <v>5763</v>
      </c>
      <c r="G1925" t="s">
        <v>657</v>
      </c>
      <c r="H1925" t="s">
        <v>46</v>
      </c>
      <c r="I1925" t="s">
        <v>129</v>
      </c>
      <c r="J1925" t="s">
        <v>130</v>
      </c>
      <c r="K1925" t="s">
        <v>131</v>
      </c>
      <c r="L1925" t="s">
        <v>5764</v>
      </c>
      <c r="M1925" t="s">
        <v>5765</v>
      </c>
      <c r="N1925">
        <v>1.088333333</v>
      </c>
      <c r="O1925">
        <v>0</v>
      </c>
      <c r="P1925">
        <v>0</v>
      </c>
      <c r="Q1925">
        <v>0</v>
      </c>
      <c r="R1925">
        <v>0</v>
      </c>
      <c r="S1925">
        <v>0</v>
      </c>
      <c r="T1925">
        <v>22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23.943332999999999</v>
      </c>
    </row>
    <row r="1926" spans="1:26" x14ac:dyDescent="0.25">
      <c r="A1926">
        <v>2002747</v>
      </c>
      <c r="B1926">
        <v>1</v>
      </c>
      <c r="C1926" t="s">
        <v>76</v>
      </c>
      <c r="D1926" t="s">
        <v>106</v>
      </c>
      <c r="E1926" t="s">
        <v>134</v>
      </c>
      <c r="F1926" t="s">
        <v>5766</v>
      </c>
      <c r="G1926" t="s">
        <v>238</v>
      </c>
      <c r="H1926" t="s">
        <v>46</v>
      </c>
      <c r="I1926" t="s">
        <v>129</v>
      </c>
      <c r="J1926" t="s">
        <v>130</v>
      </c>
      <c r="K1926" t="s">
        <v>131</v>
      </c>
      <c r="L1926" t="s">
        <v>5767</v>
      </c>
      <c r="M1926" t="s">
        <v>5768</v>
      </c>
      <c r="N1926">
        <v>1.2691666660000001</v>
      </c>
      <c r="O1926">
        <v>0</v>
      </c>
      <c r="P1926">
        <v>5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6.3458329999999998</v>
      </c>
      <c r="W1926">
        <v>0</v>
      </c>
      <c r="X1926">
        <v>0</v>
      </c>
      <c r="Y1926">
        <v>0</v>
      </c>
      <c r="Z1926">
        <v>0</v>
      </c>
    </row>
    <row r="1927" spans="1:26" x14ac:dyDescent="0.25">
      <c r="A1927">
        <v>2002744</v>
      </c>
      <c r="B1927">
        <v>1</v>
      </c>
      <c r="C1927" t="s">
        <v>76</v>
      </c>
      <c r="D1927" t="s">
        <v>89</v>
      </c>
      <c r="E1927" t="s">
        <v>161</v>
      </c>
      <c r="F1927" t="s">
        <v>5769</v>
      </c>
      <c r="G1927" t="s">
        <v>163</v>
      </c>
      <c r="H1927" t="s">
        <v>47</v>
      </c>
      <c r="I1927" t="s">
        <v>129</v>
      </c>
      <c r="J1927" t="s">
        <v>130</v>
      </c>
      <c r="K1927" t="s">
        <v>131</v>
      </c>
      <c r="L1927" t="s">
        <v>5770</v>
      </c>
      <c r="M1927" t="s">
        <v>5771</v>
      </c>
      <c r="N1927">
        <v>0.109444444</v>
      </c>
      <c r="O1927">
        <v>5</v>
      </c>
      <c r="P1927">
        <v>4003</v>
      </c>
      <c r="Q1927">
        <v>0</v>
      </c>
      <c r="R1927">
        <v>0</v>
      </c>
      <c r="S1927">
        <v>0</v>
      </c>
      <c r="T1927">
        <v>0</v>
      </c>
      <c r="U1927">
        <v>0.54722199999999999</v>
      </c>
      <c r="V1927">
        <v>438.106109</v>
      </c>
      <c r="W1927">
        <v>0</v>
      </c>
      <c r="X1927">
        <v>0</v>
      </c>
      <c r="Y1927">
        <v>0</v>
      </c>
      <c r="Z1927">
        <v>0</v>
      </c>
    </row>
    <row r="1928" spans="1:26" x14ac:dyDescent="0.25">
      <c r="A1928">
        <v>2002746</v>
      </c>
      <c r="B1928">
        <v>1</v>
      </c>
      <c r="C1928" t="s">
        <v>76</v>
      </c>
      <c r="D1928" t="s">
        <v>84</v>
      </c>
      <c r="E1928" t="s">
        <v>186</v>
      </c>
      <c r="F1928" t="s">
        <v>5772</v>
      </c>
      <c r="G1928" t="s">
        <v>163</v>
      </c>
      <c r="H1928" t="s">
        <v>47</v>
      </c>
      <c r="I1928" t="s">
        <v>129</v>
      </c>
      <c r="J1928" t="s">
        <v>130</v>
      </c>
      <c r="K1928" t="s">
        <v>131</v>
      </c>
      <c r="L1928" t="s">
        <v>5773</v>
      </c>
      <c r="M1928" t="s">
        <v>5774</v>
      </c>
      <c r="N1928">
        <v>1.439444444</v>
      </c>
      <c r="O1928">
        <v>1</v>
      </c>
      <c r="P1928">
        <v>715</v>
      </c>
      <c r="Q1928">
        <v>0</v>
      </c>
      <c r="R1928">
        <v>0</v>
      </c>
      <c r="S1928">
        <v>0</v>
      </c>
      <c r="T1928">
        <v>0</v>
      </c>
      <c r="U1928">
        <v>1.4394439999999999</v>
      </c>
      <c r="V1928">
        <v>1029.202777</v>
      </c>
      <c r="W1928">
        <v>0</v>
      </c>
      <c r="X1928">
        <v>0</v>
      </c>
      <c r="Y1928">
        <v>0</v>
      </c>
      <c r="Z1928">
        <v>0</v>
      </c>
    </row>
    <row r="1929" spans="1:26" x14ac:dyDescent="0.25">
      <c r="A1929">
        <v>2002749</v>
      </c>
      <c r="B1929">
        <v>1</v>
      </c>
      <c r="C1929" t="s">
        <v>76</v>
      </c>
      <c r="D1929" t="s">
        <v>90</v>
      </c>
      <c r="E1929" t="s">
        <v>182</v>
      </c>
      <c r="F1929" t="s">
        <v>5775</v>
      </c>
      <c r="G1929" t="s">
        <v>144</v>
      </c>
      <c r="H1929" t="s">
        <v>46</v>
      </c>
      <c r="I1929" t="s">
        <v>129</v>
      </c>
      <c r="J1929" t="s">
        <v>130</v>
      </c>
      <c r="K1929" t="s">
        <v>131</v>
      </c>
      <c r="L1929" t="s">
        <v>5776</v>
      </c>
      <c r="M1929" t="s">
        <v>5777</v>
      </c>
      <c r="N1929">
        <v>0.87166666599999998</v>
      </c>
      <c r="O1929">
        <v>0</v>
      </c>
      <c r="P1929">
        <v>10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8.7166669999999993</v>
      </c>
      <c r="W1929">
        <v>0</v>
      </c>
      <c r="X1929">
        <v>0</v>
      </c>
      <c r="Y1929">
        <v>0</v>
      </c>
      <c r="Z1929">
        <v>0</v>
      </c>
    </row>
    <row r="1930" spans="1:26" x14ac:dyDescent="0.25">
      <c r="A1930">
        <v>2002756</v>
      </c>
      <c r="B1930">
        <v>1</v>
      </c>
      <c r="C1930" t="s">
        <v>77</v>
      </c>
      <c r="D1930" t="s">
        <v>117</v>
      </c>
      <c r="E1930" t="s">
        <v>161</v>
      </c>
      <c r="F1930" t="s">
        <v>5778</v>
      </c>
      <c r="G1930" t="s">
        <v>341</v>
      </c>
      <c r="H1930" t="s">
        <v>47</v>
      </c>
      <c r="I1930" t="s">
        <v>129</v>
      </c>
      <c r="J1930" t="s">
        <v>130</v>
      </c>
      <c r="K1930" t="s">
        <v>131</v>
      </c>
      <c r="L1930" t="s">
        <v>5779</v>
      </c>
      <c r="M1930" t="s">
        <v>5780</v>
      </c>
      <c r="N1930">
        <v>1.353888888</v>
      </c>
      <c r="O1930">
        <v>0</v>
      </c>
      <c r="P1930">
        <v>0</v>
      </c>
      <c r="Q1930">
        <v>0</v>
      </c>
      <c r="R1930">
        <v>57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77.171666999999999</v>
      </c>
      <c r="Y1930">
        <v>0</v>
      </c>
      <c r="Z1930">
        <v>0</v>
      </c>
    </row>
    <row r="1931" spans="1:26" x14ac:dyDescent="0.25">
      <c r="A1931">
        <v>2002752</v>
      </c>
      <c r="B1931">
        <v>1</v>
      </c>
      <c r="C1931" t="s">
        <v>77</v>
      </c>
      <c r="D1931" t="s">
        <v>123</v>
      </c>
      <c r="E1931" t="s">
        <v>126</v>
      </c>
      <c r="F1931" t="s">
        <v>5781</v>
      </c>
      <c r="G1931" t="s">
        <v>158</v>
      </c>
      <c r="H1931" t="s">
        <v>46</v>
      </c>
      <c r="I1931" t="s">
        <v>129</v>
      </c>
      <c r="J1931" t="s">
        <v>130</v>
      </c>
      <c r="K1931" t="s">
        <v>131</v>
      </c>
      <c r="L1931" t="s">
        <v>5782</v>
      </c>
      <c r="M1931" t="s">
        <v>5783</v>
      </c>
      <c r="N1931">
        <v>1.22</v>
      </c>
      <c r="O1931">
        <v>0</v>
      </c>
      <c r="P1931">
        <v>90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109.8</v>
      </c>
      <c r="W1931">
        <v>0</v>
      </c>
      <c r="X1931">
        <v>0</v>
      </c>
      <c r="Y1931">
        <v>0</v>
      </c>
      <c r="Z1931">
        <v>0</v>
      </c>
    </row>
    <row r="1932" spans="1:26" x14ac:dyDescent="0.25">
      <c r="A1932">
        <v>2002751</v>
      </c>
      <c r="B1932">
        <v>1</v>
      </c>
      <c r="C1932" t="s">
        <v>76</v>
      </c>
      <c r="D1932" t="s">
        <v>96</v>
      </c>
      <c r="E1932" t="s">
        <v>171</v>
      </c>
      <c r="F1932" t="s">
        <v>5784</v>
      </c>
      <c r="G1932" t="s">
        <v>168</v>
      </c>
      <c r="H1932" t="s">
        <v>47</v>
      </c>
      <c r="I1932" t="s">
        <v>129</v>
      </c>
      <c r="J1932" t="s">
        <v>130</v>
      </c>
      <c r="K1932" t="s">
        <v>154</v>
      </c>
      <c r="L1932" t="s">
        <v>5785</v>
      </c>
      <c r="M1932" t="s">
        <v>5786</v>
      </c>
      <c r="N1932">
        <v>5.2352777770000003</v>
      </c>
      <c r="O1932">
        <v>2</v>
      </c>
      <c r="P1932">
        <v>2810</v>
      </c>
      <c r="Q1932">
        <v>0</v>
      </c>
      <c r="R1932">
        <v>0</v>
      </c>
      <c r="S1932">
        <v>0</v>
      </c>
      <c r="T1932">
        <v>0</v>
      </c>
      <c r="U1932">
        <v>10.470556</v>
      </c>
      <c r="V1932">
        <v>14711.130553000001</v>
      </c>
      <c r="W1932">
        <v>0</v>
      </c>
      <c r="X1932">
        <v>0</v>
      </c>
      <c r="Y1932">
        <v>0</v>
      </c>
      <c r="Z1932">
        <v>0</v>
      </c>
    </row>
    <row r="1933" spans="1:26" x14ac:dyDescent="0.25">
      <c r="A1933">
        <v>2002755</v>
      </c>
      <c r="B1933">
        <v>1</v>
      </c>
      <c r="C1933" t="s">
        <v>76</v>
      </c>
      <c r="D1933" t="s">
        <v>101</v>
      </c>
      <c r="E1933" t="s">
        <v>182</v>
      </c>
      <c r="F1933" t="s">
        <v>4002</v>
      </c>
      <c r="G1933" t="s">
        <v>144</v>
      </c>
      <c r="H1933" t="s">
        <v>46</v>
      </c>
      <c r="I1933" t="s">
        <v>129</v>
      </c>
      <c r="J1933" t="s">
        <v>130</v>
      </c>
      <c r="K1933" t="s">
        <v>131</v>
      </c>
      <c r="L1933" t="s">
        <v>5787</v>
      </c>
      <c r="M1933" t="s">
        <v>5788</v>
      </c>
      <c r="N1933">
        <v>1.257222222</v>
      </c>
      <c r="O1933">
        <v>0</v>
      </c>
      <c r="P1933">
        <v>68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85.491111000000004</v>
      </c>
      <c r="W1933">
        <v>0</v>
      </c>
      <c r="X1933">
        <v>0</v>
      </c>
      <c r="Y1933">
        <v>0</v>
      </c>
      <c r="Z1933">
        <v>0</v>
      </c>
    </row>
    <row r="1934" spans="1:26" x14ac:dyDescent="0.25">
      <c r="A1934">
        <v>2002757</v>
      </c>
      <c r="B1934">
        <v>1</v>
      </c>
      <c r="C1934" t="s">
        <v>77</v>
      </c>
      <c r="D1934" t="s">
        <v>123</v>
      </c>
      <c r="E1934" t="s">
        <v>161</v>
      </c>
      <c r="F1934" t="s">
        <v>5789</v>
      </c>
      <c r="G1934" t="s">
        <v>163</v>
      </c>
      <c r="H1934" t="s">
        <v>47</v>
      </c>
      <c r="I1934" t="s">
        <v>257</v>
      </c>
      <c r="J1934" t="s">
        <v>130</v>
      </c>
      <c r="K1934" t="s">
        <v>131</v>
      </c>
      <c r="L1934" t="s">
        <v>5790</v>
      </c>
      <c r="M1934" t="s">
        <v>5791</v>
      </c>
      <c r="N1934">
        <v>2.2222222E-2</v>
      </c>
      <c r="O1934">
        <v>19</v>
      </c>
      <c r="P1934">
        <v>1041</v>
      </c>
      <c r="Q1934">
        <v>0</v>
      </c>
      <c r="R1934">
        <v>0</v>
      </c>
      <c r="S1934">
        <v>0</v>
      </c>
      <c r="T1934">
        <v>0</v>
      </c>
      <c r="U1934">
        <v>0.42222199999999999</v>
      </c>
      <c r="V1934">
        <v>23.133333</v>
      </c>
      <c r="W1934">
        <v>0</v>
      </c>
      <c r="X1934">
        <v>0</v>
      </c>
      <c r="Y1934">
        <v>0</v>
      </c>
      <c r="Z1934">
        <v>0</v>
      </c>
    </row>
    <row r="1935" spans="1:26" x14ac:dyDescent="0.25">
      <c r="A1935">
        <v>2002867</v>
      </c>
      <c r="B1935">
        <v>1</v>
      </c>
      <c r="C1935" t="s">
        <v>77</v>
      </c>
      <c r="D1935" t="s">
        <v>123</v>
      </c>
      <c r="E1935" t="s">
        <v>161</v>
      </c>
      <c r="F1935" t="s">
        <v>5792</v>
      </c>
      <c r="G1935" t="s">
        <v>163</v>
      </c>
      <c r="H1935" t="s">
        <v>47</v>
      </c>
      <c r="I1935" t="s">
        <v>129</v>
      </c>
      <c r="J1935" t="s">
        <v>130</v>
      </c>
      <c r="K1935" t="s">
        <v>131</v>
      </c>
      <c r="L1935" t="s">
        <v>5793</v>
      </c>
      <c r="M1935" t="s">
        <v>5794</v>
      </c>
      <c r="N1935">
        <v>2.6588888879999999</v>
      </c>
      <c r="O1935">
        <v>2</v>
      </c>
      <c r="P1935">
        <v>1</v>
      </c>
      <c r="Q1935">
        <v>0</v>
      </c>
      <c r="R1935">
        <v>0</v>
      </c>
      <c r="S1935">
        <v>0</v>
      </c>
      <c r="T1935">
        <v>0</v>
      </c>
      <c r="U1935">
        <v>5.3177779999999997</v>
      </c>
      <c r="V1935">
        <v>2.6588889999999998</v>
      </c>
      <c r="W1935">
        <v>0</v>
      </c>
      <c r="X1935">
        <v>0</v>
      </c>
      <c r="Y1935">
        <v>0</v>
      </c>
      <c r="Z1935">
        <v>0</v>
      </c>
    </row>
    <row r="1936" spans="1:26" x14ac:dyDescent="0.25">
      <c r="A1936">
        <v>2002950</v>
      </c>
      <c r="B1936">
        <v>1</v>
      </c>
      <c r="C1936" t="s">
        <v>77</v>
      </c>
      <c r="D1936" t="s">
        <v>124</v>
      </c>
      <c r="E1936" t="s">
        <v>161</v>
      </c>
      <c r="F1936" t="s">
        <v>5795</v>
      </c>
      <c r="G1936" t="s">
        <v>179</v>
      </c>
      <c r="H1936" t="s">
        <v>47</v>
      </c>
      <c r="I1936" t="s">
        <v>129</v>
      </c>
      <c r="J1936" t="s">
        <v>130</v>
      </c>
      <c r="K1936" t="s">
        <v>154</v>
      </c>
      <c r="L1936" t="s">
        <v>5796</v>
      </c>
      <c r="M1936" t="s">
        <v>5797</v>
      </c>
      <c r="N1936">
        <v>7.1019444439999999</v>
      </c>
      <c r="O1936">
        <v>20</v>
      </c>
      <c r="P1936">
        <v>220</v>
      </c>
      <c r="Q1936">
        <v>0</v>
      </c>
      <c r="R1936">
        <v>0</v>
      </c>
      <c r="S1936">
        <v>0</v>
      </c>
      <c r="T1936">
        <v>0</v>
      </c>
      <c r="U1936">
        <v>142.03888900000001</v>
      </c>
      <c r="V1936">
        <v>1562.427778</v>
      </c>
      <c r="W1936">
        <v>0</v>
      </c>
      <c r="X1936">
        <v>0</v>
      </c>
      <c r="Y1936">
        <v>0</v>
      </c>
      <c r="Z1936">
        <v>0</v>
      </c>
    </row>
    <row r="1937" spans="1:26" x14ac:dyDescent="0.25">
      <c r="A1937">
        <v>2002918</v>
      </c>
      <c r="B1937">
        <v>1</v>
      </c>
      <c r="C1937" t="s">
        <v>77</v>
      </c>
      <c r="D1937" t="s">
        <v>123</v>
      </c>
      <c r="E1937" t="s">
        <v>161</v>
      </c>
      <c r="F1937" t="s">
        <v>5798</v>
      </c>
      <c r="G1937" t="s">
        <v>341</v>
      </c>
      <c r="H1937" t="s">
        <v>47</v>
      </c>
      <c r="I1937" t="s">
        <v>129</v>
      </c>
      <c r="J1937" t="s">
        <v>130</v>
      </c>
      <c r="K1937" t="s">
        <v>131</v>
      </c>
      <c r="L1937" t="s">
        <v>5799</v>
      </c>
      <c r="M1937" t="s">
        <v>5800</v>
      </c>
      <c r="N1937">
        <v>2.9561111109999998</v>
      </c>
      <c r="O1937">
        <v>1</v>
      </c>
      <c r="P1937">
        <v>270</v>
      </c>
      <c r="Q1937">
        <v>0</v>
      </c>
      <c r="R1937">
        <v>0</v>
      </c>
      <c r="S1937">
        <v>0</v>
      </c>
      <c r="T1937">
        <v>0</v>
      </c>
      <c r="U1937">
        <v>2.9561109999999999</v>
      </c>
      <c r="V1937">
        <v>798.15</v>
      </c>
      <c r="W1937">
        <v>0</v>
      </c>
      <c r="X1937">
        <v>0</v>
      </c>
      <c r="Y1937">
        <v>0</v>
      </c>
      <c r="Z1937">
        <v>0</v>
      </c>
    </row>
    <row r="1938" spans="1:26" x14ac:dyDescent="0.25">
      <c r="A1938">
        <v>2002832</v>
      </c>
      <c r="B1938">
        <v>1</v>
      </c>
      <c r="C1938" t="s">
        <v>76</v>
      </c>
      <c r="D1938" t="s">
        <v>99</v>
      </c>
      <c r="E1938" t="s">
        <v>134</v>
      </c>
      <c r="F1938" t="s">
        <v>5801</v>
      </c>
      <c r="G1938" t="s">
        <v>250</v>
      </c>
      <c r="H1938" t="s">
        <v>46</v>
      </c>
      <c r="I1938" t="s">
        <v>129</v>
      </c>
      <c r="J1938" t="s">
        <v>15</v>
      </c>
      <c r="K1938" t="s">
        <v>131</v>
      </c>
      <c r="L1938" t="s">
        <v>5802</v>
      </c>
      <c r="M1938" t="s">
        <v>5803</v>
      </c>
      <c r="N1938">
        <v>2.9883333329999999</v>
      </c>
      <c r="O1938">
        <v>0</v>
      </c>
      <c r="P1938">
        <v>9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26.895</v>
      </c>
      <c r="W1938">
        <v>0</v>
      </c>
      <c r="X1938">
        <v>0</v>
      </c>
      <c r="Y1938">
        <v>0</v>
      </c>
      <c r="Z1938">
        <v>0</v>
      </c>
    </row>
    <row r="1939" spans="1:26" x14ac:dyDescent="0.25">
      <c r="A1939">
        <v>2002763</v>
      </c>
      <c r="B1939">
        <v>1</v>
      </c>
      <c r="C1939" t="s">
        <v>77</v>
      </c>
      <c r="D1939" t="s">
        <v>114</v>
      </c>
      <c r="E1939" t="s">
        <v>166</v>
      </c>
      <c r="F1939" t="s">
        <v>1702</v>
      </c>
      <c r="G1939" t="s">
        <v>168</v>
      </c>
      <c r="H1939" t="s">
        <v>46</v>
      </c>
      <c r="I1939" t="s">
        <v>129</v>
      </c>
      <c r="J1939" t="s">
        <v>130</v>
      </c>
      <c r="K1939" t="s">
        <v>154</v>
      </c>
      <c r="L1939" t="s">
        <v>5804</v>
      </c>
      <c r="M1939" t="s">
        <v>5805</v>
      </c>
      <c r="N1939">
        <v>9.4780555549999992</v>
      </c>
      <c r="O1939">
        <v>0</v>
      </c>
      <c r="P1939">
        <v>0</v>
      </c>
      <c r="Q1939">
        <v>0</v>
      </c>
      <c r="R1939">
        <v>0</v>
      </c>
      <c r="S1939">
        <v>0</v>
      </c>
      <c r="T1939">
        <v>189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1791.3525</v>
      </c>
    </row>
    <row r="1940" spans="1:26" x14ac:dyDescent="0.25">
      <c r="A1940">
        <v>2002778</v>
      </c>
      <c r="B1940">
        <v>1</v>
      </c>
      <c r="C1940" t="s">
        <v>76</v>
      </c>
      <c r="D1940" t="s">
        <v>80</v>
      </c>
      <c r="E1940" t="s">
        <v>134</v>
      </c>
      <c r="F1940" t="s">
        <v>5645</v>
      </c>
      <c r="G1940" t="s">
        <v>140</v>
      </c>
      <c r="H1940" t="s">
        <v>46</v>
      </c>
      <c r="I1940" t="s">
        <v>129</v>
      </c>
      <c r="J1940" t="s">
        <v>130</v>
      </c>
      <c r="K1940" t="s">
        <v>131</v>
      </c>
      <c r="L1940" t="s">
        <v>5806</v>
      </c>
      <c r="M1940" t="s">
        <v>5807</v>
      </c>
      <c r="N1940">
        <v>6.5391666659999999</v>
      </c>
      <c r="O1940">
        <v>0</v>
      </c>
      <c r="P1940">
        <v>4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26.156666999999999</v>
      </c>
      <c r="W1940">
        <v>0</v>
      </c>
      <c r="X1940">
        <v>0</v>
      </c>
      <c r="Y1940">
        <v>0</v>
      </c>
      <c r="Z1940">
        <v>0</v>
      </c>
    </row>
    <row r="1941" spans="1:26" x14ac:dyDescent="0.25">
      <c r="A1941">
        <v>2002761</v>
      </c>
      <c r="B1941">
        <v>1</v>
      </c>
      <c r="C1941" t="s">
        <v>76</v>
      </c>
      <c r="D1941" t="s">
        <v>89</v>
      </c>
      <c r="E1941" t="s">
        <v>182</v>
      </c>
      <c r="F1941" t="s">
        <v>5808</v>
      </c>
      <c r="G1941" t="s">
        <v>168</v>
      </c>
      <c r="H1941" t="s">
        <v>46</v>
      </c>
      <c r="I1941" t="s">
        <v>129</v>
      </c>
      <c r="J1941" t="s">
        <v>130</v>
      </c>
      <c r="K1941" t="s">
        <v>154</v>
      </c>
      <c r="L1941" t="s">
        <v>5809</v>
      </c>
      <c r="M1941" t="s">
        <v>5810</v>
      </c>
      <c r="N1941">
        <v>8.3500750000000004</v>
      </c>
      <c r="O1941">
        <v>0</v>
      </c>
      <c r="P1941">
        <v>13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108.55097499999999</v>
      </c>
      <c r="W1941">
        <v>0</v>
      </c>
      <c r="X1941">
        <v>0</v>
      </c>
      <c r="Y1941">
        <v>0</v>
      </c>
      <c r="Z1941">
        <v>0</v>
      </c>
    </row>
    <row r="1942" spans="1:26" x14ac:dyDescent="0.25">
      <c r="A1942">
        <v>2002760</v>
      </c>
      <c r="B1942">
        <v>1</v>
      </c>
      <c r="C1942" t="s">
        <v>76</v>
      </c>
      <c r="D1942" t="s">
        <v>89</v>
      </c>
      <c r="E1942" t="s">
        <v>171</v>
      </c>
      <c r="F1942" t="s">
        <v>2753</v>
      </c>
      <c r="G1942" t="s">
        <v>168</v>
      </c>
      <c r="H1942" t="s">
        <v>47</v>
      </c>
      <c r="I1942" t="s">
        <v>129</v>
      </c>
      <c r="J1942" t="s">
        <v>130</v>
      </c>
      <c r="K1942" t="s">
        <v>154</v>
      </c>
      <c r="L1942" t="s">
        <v>5811</v>
      </c>
      <c r="M1942" t="s">
        <v>5812</v>
      </c>
      <c r="N1942">
        <v>9.6322222219999993</v>
      </c>
      <c r="O1942">
        <v>1</v>
      </c>
      <c r="P1942">
        <v>458</v>
      </c>
      <c r="Q1942">
        <v>0</v>
      </c>
      <c r="R1942">
        <v>0</v>
      </c>
      <c r="S1942">
        <v>0</v>
      </c>
      <c r="T1942">
        <v>0</v>
      </c>
      <c r="U1942">
        <v>9.6322220000000005</v>
      </c>
      <c r="V1942">
        <v>4411.5577780000003</v>
      </c>
      <c r="W1942">
        <v>0</v>
      </c>
      <c r="X1942">
        <v>0</v>
      </c>
      <c r="Y1942">
        <v>0</v>
      </c>
      <c r="Z1942">
        <v>0</v>
      </c>
    </row>
    <row r="1943" spans="1:26" x14ac:dyDescent="0.25">
      <c r="A1943">
        <v>2002768</v>
      </c>
      <c r="B1943">
        <v>1</v>
      </c>
      <c r="C1943" t="s">
        <v>76</v>
      </c>
      <c r="D1943" t="s">
        <v>82</v>
      </c>
      <c r="E1943" t="s">
        <v>171</v>
      </c>
      <c r="F1943" t="s">
        <v>5813</v>
      </c>
      <c r="G1943" t="s">
        <v>250</v>
      </c>
      <c r="H1943" t="s">
        <v>47</v>
      </c>
      <c r="I1943" t="s">
        <v>129</v>
      </c>
      <c r="J1943" t="s">
        <v>15</v>
      </c>
      <c r="K1943" t="s">
        <v>131</v>
      </c>
      <c r="L1943" t="s">
        <v>5814</v>
      </c>
      <c r="M1943" t="s">
        <v>5815</v>
      </c>
      <c r="N1943">
        <v>1.3258333330000001</v>
      </c>
      <c r="O1943">
        <v>2</v>
      </c>
      <c r="P1943">
        <v>696</v>
      </c>
      <c r="Q1943">
        <v>0</v>
      </c>
      <c r="R1943">
        <v>0</v>
      </c>
      <c r="S1943">
        <v>0</v>
      </c>
      <c r="T1943">
        <v>0</v>
      </c>
      <c r="U1943">
        <v>2.6516670000000002</v>
      </c>
      <c r="V1943">
        <v>922.78</v>
      </c>
      <c r="W1943">
        <v>0</v>
      </c>
      <c r="X1943">
        <v>0</v>
      </c>
      <c r="Y1943">
        <v>0</v>
      </c>
      <c r="Z1943">
        <v>0</v>
      </c>
    </row>
    <row r="1944" spans="1:26" x14ac:dyDescent="0.25">
      <c r="A1944">
        <v>2002764</v>
      </c>
      <c r="B1944">
        <v>1</v>
      </c>
      <c r="C1944" t="s">
        <v>77</v>
      </c>
      <c r="D1944" t="s">
        <v>114</v>
      </c>
      <c r="E1944" t="s">
        <v>171</v>
      </c>
      <c r="F1944" t="s">
        <v>5816</v>
      </c>
      <c r="G1944" t="s">
        <v>179</v>
      </c>
      <c r="H1944" t="s">
        <v>47</v>
      </c>
      <c r="I1944" t="s">
        <v>129</v>
      </c>
      <c r="J1944" t="s">
        <v>130</v>
      </c>
      <c r="K1944" t="s">
        <v>154</v>
      </c>
      <c r="L1944" t="s">
        <v>5817</v>
      </c>
      <c r="M1944" t="s">
        <v>5818</v>
      </c>
      <c r="N1944">
        <v>8.2933333329999996</v>
      </c>
      <c r="O1944">
        <v>8</v>
      </c>
      <c r="P1944">
        <v>9331</v>
      </c>
      <c r="Q1944">
        <v>0</v>
      </c>
      <c r="R1944">
        <v>0</v>
      </c>
      <c r="S1944">
        <v>0</v>
      </c>
      <c r="T1944">
        <v>0</v>
      </c>
      <c r="U1944">
        <v>66.346666999999997</v>
      </c>
      <c r="V1944">
        <v>77385.093330000003</v>
      </c>
      <c r="W1944">
        <v>0</v>
      </c>
      <c r="X1944">
        <v>0</v>
      </c>
      <c r="Y1944">
        <v>0</v>
      </c>
      <c r="Z1944">
        <v>0</v>
      </c>
    </row>
    <row r="1945" spans="1:26" x14ac:dyDescent="0.25">
      <c r="A1945">
        <v>2002765</v>
      </c>
      <c r="B1945">
        <v>1</v>
      </c>
      <c r="C1945" t="s">
        <v>76</v>
      </c>
      <c r="D1945" t="s">
        <v>79</v>
      </c>
      <c r="E1945" t="s">
        <v>161</v>
      </c>
      <c r="F1945" t="s">
        <v>5819</v>
      </c>
      <c r="G1945" t="s">
        <v>3074</v>
      </c>
      <c r="H1945" t="s">
        <v>47</v>
      </c>
      <c r="I1945" t="s">
        <v>129</v>
      </c>
      <c r="J1945" t="s">
        <v>130</v>
      </c>
      <c r="K1945" t="s">
        <v>154</v>
      </c>
      <c r="L1945" t="s">
        <v>5820</v>
      </c>
      <c r="M1945" t="s">
        <v>5821</v>
      </c>
      <c r="N1945">
        <v>9.6270147220000002</v>
      </c>
      <c r="O1945">
        <v>1</v>
      </c>
      <c r="P1945">
        <v>0</v>
      </c>
      <c r="Q1945">
        <v>0</v>
      </c>
      <c r="R1945">
        <v>0</v>
      </c>
      <c r="S1945">
        <v>0</v>
      </c>
      <c r="T1945">
        <v>0</v>
      </c>
      <c r="U1945">
        <v>9.6270150000000001</v>
      </c>
      <c r="V1945">
        <v>0</v>
      </c>
      <c r="W1945">
        <v>0</v>
      </c>
      <c r="X1945">
        <v>0</v>
      </c>
      <c r="Y1945">
        <v>0</v>
      </c>
      <c r="Z1945">
        <v>0</v>
      </c>
    </row>
    <row r="1946" spans="1:26" x14ac:dyDescent="0.25">
      <c r="A1946">
        <v>2002766</v>
      </c>
      <c r="B1946">
        <v>1</v>
      </c>
      <c r="C1946" t="s">
        <v>77</v>
      </c>
      <c r="D1946" t="s">
        <v>119</v>
      </c>
      <c r="E1946" t="s">
        <v>166</v>
      </c>
      <c r="F1946" t="s">
        <v>5822</v>
      </c>
      <c r="G1946" t="s">
        <v>168</v>
      </c>
      <c r="H1946" t="s">
        <v>46</v>
      </c>
      <c r="I1946" t="s">
        <v>129</v>
      </c>
      <c r="J1946" t="s">
        <v>130</v>
      </c>
      <c r="K1946" t="s">
        <v>154</v>
      </c>
      <c r="L1946" t="s">
        <v>5823</v>
      </c>
      <c r="M1946" t="s">
        <v>5824</v>
      </c>
      <c r="N1946">
        <v>9.7525266659999996</v>
      </c>
      <c r="O1946">
        <v>0</v>
      </c>
      <c r="P1946">
        <v>112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1092.282987</v>
      </c>
      <c r="W1946">
        <v>0</v>
      </c>
      <c r="X1946">
        <v>0</v>
      </c>
      <c r="Y1946">
        <v>0</v>
      </c>
      <c r="Z1946">
        <v>0</v>
      </c>
    </row>
    <row r="1947" spans="1:26" x14ac:dyDescent="0.25">
      <c r="A1947">
        <v>2002770</v>
      </c>
      <c r="B1947">
        <v>1</v>
      </c>
      <c r="C1947" t="s">
        <v>77</v>
      </c>
      <c r="D1947" t="s">
        <v>116</v>
      </c>
      <c r="E1947" t="s">
        <v>186</v>
      </c>
      <c r="F1947" t="s">
        <v>5825</v>
      </c>
      <c r="G1947" t="s">
        <v>163</v>
      </c>
      <c r="H1947" t="s">
        <v>47</v>
      </c>
      <c r="I1947" t="s">
        <v>129</v>
      </c>
      <c r="J1947" t="s">
        <v>130</v>
      </c>
      <c r="K1947" t="s">
        <v>131</v>
      </c>
      <c r="L1947" t="s">
        <v>5826</v>
      </c>
      <c r="M1947" t="s">
        <v>5827</v>
      </c>
      <c r="N1947">
        <v>1.1405555549999999</v>
      </c>
      <c r="O1947">
        <v>0</v>
      </c>
      <c r="P1947">
        <v>319</v>
      </c>
      <c r="Q1947">
        <v>4</v>
      </c>
      <c r="R1947">
        <v>2</v>
      </c>
      <c r="S1947">
        <v>0</v>
      </c>
      <c r="T1947">
        <v>0</v>
      </c>
      <c r="U1947">
        <v>0</v>
      </c>
      <c r="V1947">
        <v>363.837222</v>
      </c>
      <c r="W1947">
        <v>4.5622220000000002</v>
      </c>
      <c r="X1947">
        <v>2.2811110000000001</v>
      </c>
      <c r="Y1947">
        <v>0</v>
      </c>
      <c r="Z1947">
        <v>0</v>
      </c>
    </row>
    <row r="1948" spans="1:26" x14ac:dyDescent="0.25">
      <c r="A1948">
        <v>2002788</v>
      </c>
      <c r="B1948">
        <v>1</v>
      </c>
      <c r="C1948" t="s">
        <v>76</v>
      </c>
      <c r="D1948" t="s">
        <v>102</v>
      </c>
      <c r="E1948" t="s">
        <v>186</v>
      </c>
      <c r="F1948" t="s">
        <v>5828</v>
      </c>
      <c r="G1948" t="s">
        <v>168</v>
      </c>
      <c r="H1948" t="s">
        <v>47</v>
      </c>
      <c r="I1948" t="s">
        <v>129</v>
      </c>
      <c r="J1948" t="s">
        <v>130</v>
      </c>
      <c r="K1948" t="s">
        <v>154</v>
      </c>
      <c r="L1948" t="s">
        <v>5829</v>
      </c>
      <c r="M1948" t="s">
        <v>5830</v>
      </c>
      <c r="N1948">
        <v>8.1511111110000005</v>
      </c>
      <c r="O1948">
        <v>2</v>
      </c>
      <c r="P1948">
        <v>625</v>
      </c>
      <c r="Q1948">
        <v>0</v>
      </c>
      <c r="R1948">
        <v>0</v>
      </c>
      <c r="S1948">
        <v>1</v>
      </c>
      <c r="T1948">
        <v>0</v>
      </c>
      <c r="U1948">
        <v>16.302222</v>
      </c>
      <c r="V1948">
        <v>5094.4444439999997</v>
      </c>
      <c r="W1948">
        <v>0</v>
      </c>
      <c r="X1948">
        <v>0</v>
      </c>
      <c r="Y1948">
        <v>8.1511110000000002</v>
      </c>
      <c r="Z1948">
        <v>0</v>
      </c>
    </row>
    <row r="1949" spans="1:26" x14ac:dyDescent="0.25">
      <c r="A1949">
        <v>2002772</v>
      </c>
      <c r="B1949">
        <v>1</v>
      </c>
      <c r="C1949" t="s">
        <v>76</v>
      </c>
      <c r="D1949" t="s">
        <v>84</v>
      </c>
      <c r="E1949" t="s">
        <v>182</v>
      </c>
      <c r="F1949" t="s">
        <v>5831</v>
      </c>
      <c r="G1949" t="s">
        <v>179</v>
      </c>
      <c r="H1949" t="s">
        <v>46</v>
      </c>
      <c r="I1949" t="s">
        <v>129</v>
      </c>
      <c r="J1949" t="s">
        <v>130</v>
      </c>
      <c r="K1949" t="s">
        <v>154</v>
      </c>
      <c r="L1949" t="s">
        <v>5832</v>
      </c>
      <c r="M1949" t="s">
        <v>5833</v>
      </c>
      <c r="N1949">
        <v>0.73182111100000002</v>
      </c>
      <c r="O1949">
        <v>0</v>
      </c>
      <c r="P1949">
        <v>118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86.354890999999995</v>
      </c>
      <c r="W1949">
        <v>0</v>
      </c>
      <c r="X1949">
        <v>0</v>
      </c>
      <c r="Y1949">
        <v>0</v>
      </c>
      <c r="Z1949">
        <v>0</v>
      </c>
    </row>
    <row r="1950" spans="1:26" x14ac:dyDescent="0.25">
      <c r="A1950">
        <v>2002769</v>
      </c>
      <c r="B1950">
        <v>1</v>
      </c>
      <c r="C1950" t="s">
        <v>77</v>
      </c>
      <c r="D1950" t="s">
        <v>115</v>
      </c>
      <c r="E1950" t="s">
        <v>161</v>
      </c>
      <c r="F1950" t="s">
        <v>5834</v>
      </c>
      <c r="G1950" t="s">
        <v>168</v>
      </c>
      <c r="H1950" t="s">
        <v>47</v>
      </c>
      <c r="I1950" t="s">
        <v>129</v>
      </c>
      <c r="J1950" t="s">
        <v>130</v>
      </c>
      <c r="K1950" t="s">
        <v>154</v>
      </c>
      <c r="L1950" t="s">
        <v>5835</v>
      </c>
      <c r="M1950" t="s">
        <v>5836</v>
      </c>
      <c r="N1950">
        <v>9.6463888880000006</v>
      </c>
      <c r="O1950">
        <v>0</v>
      </c>
      <c r="P1950">
        <v>0</v>
      </c>
      <c r="Q1950">
        <v>0</v>
      </c>
      <c r="R1950">
        <v>251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2421.2436109999999</v>
      </c>
      <c r="Y1950">
        <v>0</v>
      </c>
      <c r="Z1950">
        <v>0</v>
      </c>
    </row>
    <row r="1951" spans="1:26" x14ac:dyDescent="0.25">
      <c r="A1951">
        <v>2002774</v>
      </c>
      <c r="B1951">
        <v>1</v>
      </c>
      <c r="C1951" t="s">
        <v>76</v>
      </c>
      <c r="D1951" t="s">
        <v>94</v>
      </c>
      <c r="E1951" t="s">
        <v>182</v>
      </c>
      <c r="F1951" t="s">
        <v>1611</v>
      </c>
      <c r="G1951" t="s">
        <v>168</v>
      </c>
      <c r="H1951" t="s">
        <v>46</v>
      </c>
      <c r="I1951" t="s">
        <v>129</v>
      </c>
      <c r="J1951" t="s">
        <v>130</v>
      </c>
      <c r="K1951" t="s">
        <v>154</v>
      </c>
      <c r="L1951" t="s">
        <v>5837</v>
      </c>
      <c r="M1951" t="s">
        <v>5838</v>
      </c>
      <c r="N1951">
        <v>8.4002925000000008</v>
      </c>
      <c r="O1951">
        <v>0</v>
      </c>
      <c r="P1951">
        <v>0</v>
      </c>
      <c r="Q1951">
        <v>0</v>
      </c>
      <c r="R1951">
        <v>0</v>
      </c>
      <c r="S1951">
        <v>0</v>
      </c>
      <c r="T1951">
        <v>18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151.205265</v>
      </c>
    </row>
    <row r="1952" spans="1:26" x14ac:dyDescent="0.25">
      <c r="A1952">
        <v>2002782</v>
      </c>
      <c r="B1952">
        <v>1</v>
      </c>
      <c r="C1952" t="s">
        <v>76</v>
      </c>
      <c r="D1952" t="s">
        <v>99</v>
      </c>
      <c r="E1952" t="s">
        <v>186</v>
      </c>
      <c r="F1952" t="s">
        <v>5839</v>
      </c>
      <c r="G1952" t="s">
        <v>163</v>
      </c>
      <c r="H1952" t="s">
        <v>47</v>
      </c>
      <c r="I1952" t="s">
        <v>129</v>
      </c>
      <c r="J1952" t="s">
        <v>130</v>
      </c>
      <c r="K1952" t="s">
        <v>131</v>
      </c>
      <c r="L1952" t="s">
        <v>5840</v>
      </c>
      <c r="M1952" t="s">
        <v>5841</v>
      </c>
      <c r="N1952">
        <v>0.255</v>
      </c>
      <c r="O1952">
        <v>19</v>
      </c>
      <c r="P1952">
        <v>1447</v>
      </c>
      <c r="Q1952">
        <v>0</v>
      </c>
      <c r="R1952">
        <v>0</v>
      </c>
      <c r="S1952">
        <v>0</v>
      </c>
      <c r="T1952">
        <v>0</v>
      </c>
      <c r="U1952">
        <v>4.8449999999999998</v>
      </c>
      <c r="V1952">
        <v>368.98500000000001</v>
      </c>
      <c r="W1952">
        <v>0</v>
      </c>
      <c r="X1952">
        <v>0</v>
      </c>
      <c r="Y1952">
        <v>0</v>
      </c>
      <c r="Z1952">
        <v>0</v>
      </c>
    </row>
    <row r="1953" spans="1:26" x14ac:dyDescent="0.25">
      <c r="A1953">
        <v>2002798</v>
      </c>
      <c r="B1953">
        <v>1</v>
      </c>
      <c r="C1953" t="s">
        <v>76</v>
      </c>
      <c r="D1953" t="s">
        <v>100</v>
      </c>
      <c r="E1953" t="s">
        <v>171</v>
      </c>
      <c r="F1953" t="s">
        <v>5842</v>
      </c>
      <c r="G1953" t="s">
        <v>168</v>
      </c>
      <c r="H1953" t="s">
        <v>47</v>
      </c>
      <c r="I1953" t="s">
        <v>129</v>
      </c>
      <c r="J1953" t="s">
        <v>130</v>
      </c>
      <c r="K1953" t="s">
        <v>154</v>
      </c>
      <c r="L1953" t="s">
        <v>5843</v>
      </c>
      <c r="M1953" t="s">
        <v>5844</v>
      </c>
      <c r="N1953">
        <v>2.2138888880000001</v>
      </c>
      <c r="O1953">
        <v>4</v>
      </c>
      <c r="P1953">
        <v>373</v>
      </c>
      <c r="Q1953">
        <v>0</v>
      </c>
      <c r="R1953">
        <v>0</v>
      </c>
      <c r="S1953">
        <v>0</v>
      </c>
      <c r="T1953">
        <v>0</v>
      </c>
      <c r="U1953">
        <v>8.855556</v>
      </c>
      <c r="V1953">
        <v>825.78055500000005</v>
      </c>
      <c r="W1953">
        <v>0</v>
      </c>
      <c r="X1953">
        <v>0</v>
      </c>
      <c r="Y1953">
        <v>0</v>
      </c>
      <c r="Z1953">
        <v>0</v>
      </c>
    </row>
    <row r="1954" spans="1:26" x14ac:dyDescent="0.25">
      <c r="A1954">
        <v>2002812</v>
      </c>
      <c r="B1954">
        <v>1</v>
      </c>
      <c r="C1954" t="s">
        <v>77</v>
      </c>
      <c r="D1954" t="s">
        <v>108</v>
      </c>
      <c r="E1954" t="s">
        <v>134</v>
      </c>
      <c r="F1954" t="s">
        <v>5845</v>
      </c>
      <c r="G1954" t="s">
        <v>136</v>
      </c>
      <c r="H1954" t="s">
        <v>46</v>
      </c>
      <c r="I1954" t="s">
        <v>129</v>
      </c>
      <c r="J1954" t="s">
        <v>130</v>
      </c>
      <c r="K1954" t="s">
        <v>131</v>
      </c>
      <c r="L1954" t="s">
        <v>5846</v>
      </c>
      <c r="M1954" t="s">
        <v>5847</v>
      </c>
      <c r="N1954">
        <v>3.0441666660000002</v>
      </c>
      <c r="O1954">
        <v>0</v>
      </c>
      <c r="P1954">
        <v>1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3.0441669999999998</v>
      </c>
      <c r="W1954">
        <v>0</v>
      </c>
      <c r="X1954">
        <v>0</v>
      </c>
      <c r="Y1954">
        <v>0</v>
      </c>
      <c r="Z1954">
        <v>0</v>
      </c>
    </row>
    <row r="1955" spans="1:26" x14ac:dyDescent="0.25">
      <c r="A1955">
        <v>2002825</v>
      </c>
      <c r="B1955">
        <v>1</v>
      </c>
      <c r="C1955" t="s">
        <v>76</v>
      </c>
      <c r="D1955" t="s">
        <v>79</v>
      </c>
      <c r="E1955" t="s">
        <v>161</v>
      </c>
      <c r="F1955" t="s">
        <v>5848</v>
      </c>
      <c r="G1955" t="s">
        <v>3074</v>
      </c>
      <c r="H1955" t="s">
        <v>47</v>
      </c>
      <c r="I1955" t="s">
        <v>129</v>
      </c>
      <c r="J1955" t="s">
        <v>130</v>
      </c>
      <c r="K1955" t="s">
        <v>154</v>
      </c>
      <c r="L1955" t="s">
        <v>5849</v>
      </c>
      <c r="M1955" t="s">
        <v>5850</v>
      </c>
      <c r="N1955">
        <v>9.164722222</v>
      </c>
      <c r="O1955">
        <v>0</v>
      </c>
      <c r="P1955">
        <v>495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4536.5375000000004</v>
      </c>
      <c r="W1955">
        <v>0</v>
      </c>
      <c r="X1955">
        <v>0</v>
      </c>
      <c r="Y1955">
        <v>0</v>
      </c>
      <c r="Z1955">
        <v>0</v>
      </c>
    </row>
    <row r="1956" spans="1:26" x14ac:dyDescent="0.25">
      <c r="A1956">
        <v>2002835</v>
      </c>
      <c r="B1956">
        <v>1</v>
      </c>
      <c r="C1956" t="s">
        <v>76</v>
      </c>
      <c r="D1956" t="s">
        <v>103</v>
      </c>
      <c r="E1956" t="s">
        <v>186</v>
      </c>
      <c r="F1956" t="s">
        <v>2776</v>
      </c>
      <c r="G1956" t="s">
        <v>163</v>
      </c>
      <c r="H1956" t="s">
        <v>47</v>
      </c>
      <c r="I1956" t="s">
        <v>129</v>
      </c>
      <c r="J1956" t="s">
        <v>130</v>
      </c>
      <c r="K1956" t="s">
        <v>131</v>
      </c>
      <c r="L1956" t="s">
        <v>5851</v>
      </c>
      <c r="M1956" t="s">
        <v>5852</v>
      </c>
      <c r="N1956">
        <v>0.37444444399999999</v>
      </c>
      <c r="O1956">
        <v>0</v>
      </c>
      <c r="P1956">
        <v>0</v>
      </c>
      <c r="Q1956">
        <v>4</v>
      </c>
      <c r="R1956">
        <v>175</v>
      </c>
      <c r="S1956">
        <v>46</v>
      </c>
      <c r="T1956">
        <v>181</v>
      </c>
      <c r="U1956">
        <v>0</v>
      </c>
      <c r="V1956">
        <v>0</v>
      </c>
      <c r="W1956">
        <v>1.4977780000000001</v>
      </c>
      <c r="X1956">
        <v>65.527777999999998</v>
      </c>
      <c r="Y1956">
        <v>17.224443999999998</v>
      </c>
      <c r="Z1956">
        <v>67.774444000000003</v>
      </c>
    </row>
    <row r="1957" spans="1:26" x14ac:dyDescent="0.25">
      <c r="A1957">
        <v>2002851</v>
      </c>
      <c r="B1957">
        <v>1</v>
      </c>
      <c r="C1957" t="s">
        <v>76</v>
      </c>
      <c r="D1957" t="s">
        <v>80</v>
      </c>
      <c r="E1957" t="s">
        <v>182</v>
      </c>
      <c r="F1957" t="s">
        <v>5853</v>
      </c>
      <c r="G1957" t="s">
        <v>179</v>
      </c>
      <c r="H1957" t="s">
        <v>46</v>
      </c>
      <c r="I1957" t="s">
        <v>129</v>
      </c>
      <c r="J1957" t="s">
        <v>130</v>
      </c>
      <c r="K1957" t="s">
        <v>154</v>
      </c>
      <c r="L1957" t="s">
        <v>5854</v>
      </c>
      <c r="M1957" t="s">
        <v>5855</v>
      </c>
      <c r="N1957">
        <v>3.9166666659999998</v>
      </c>
      <c r="O1957">
        <v>0</v>
      </c>
      <c r="P1957">
        <v>343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1343.4166660000001</v>
      </c>
      <c r="W1957">
        <v>0</v>
      </c>
      <c r="X1957">
        <v>0</v>
      </c>
      <c r="Y1957">
        <v>0</v>
      </c>
      <c r="Z1957">
        <v>0</v>
      </c>
    </row>
    <row r="1958" spans="1:26" x14ac:dyDescent="0.25">
      <c r="A1958">
        <v>2002879</v>
      </c>
      <c r="B1958">
        <v>1</v>
      </c>
      <c r="C1958" t="s">
        <v>76</v>
      </c>
      <c r="D1958" t="s">
        <v>104</v>
      </c>
      <c r="E1958" t="s">
        <v>166</v>
      </c>
      <c r="F1958" t="s">
        <v>5856</v>
      </c>
      <c r="G1958" t="s">
        <v>524</v>
      </c>
      <c r="H1958" t="s">
        <v>46</v>
      </c>
      <c r="I1958" t="s">
        <v>129</v>
      </c>
      <c r="J1958" t="s">
        <v>130</v>
      </c>
      <c r="K1958" t="s">
        <v>131</v>
      </c>
      <c r="L1958" t="s">
        <v>5857</v>
      </c>
      <c r="M1958" t="s">
        <v>5858</v>
      </c>
      <c r="N1958">
        <v>3.423888888</v>
      </c>
      <c r="O1958">
        <v>0</v>
      </c>
      <c r="P1958">
        <v>0</v>
      </c>
      <c r="Q1958">
        <v>0</v>
      </c>
      <c r="R1958">
        <v>77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263.63944400000003</v>
      </c>
      <c r="Y1958">
        <v>0</v>
      </c>
      <c r="Z1958">
        <v>0</v>
      </c>
    </row>
    <row r="1959" spans="1:26" x14ac:dyDescent="0.25">
      <c r="A1959">
        <v>2002932</v>
      </c>
      <c r="B1959">
        <v>1</v>
      </c>
      <c r="C1959" t="s">
        <v>76</v>
      </c>
      <c r="D1959" t="s">
        <v>91</v>
      </c>
      <c r="E1959" t="s">
        <v>161</v>
      </c>
      <c r="F1959" t="s">
        <v>5859</v>
      </c>
      <c r="G1959" t="s">
        <v>341</v>
      </c>
      <c r="H1959" t="s">
        <v>47</v>
      </c>
      <c r="I1959" t="s">
        <v>129</v>
      </c>
      <c r="J1959" t="s">
        <v>130</v>
      </c>
      <c r="K1959" t="s">
        <v>131</v>
      </c>
      <c r="L1959" t="s">
        <v>5860</v>
      </c>
      <c r="M1959" t="s">
        <v>5861</v>
      </c>
      <c r="N1959">
        <v>1.0147222220000001</v>
      </c>
      <c r="O1959">
        <v>1</v>
      </c>
      <c r="P1959">
        <v>0</v>
      </c>
      <c r="Q1959">
        <v>0</v>
      </c>
      <c r="R1959">
        <v>0</v>
      </c>
      <c r="S1959">
        <v>0</v>
      </c>
      <c r="T1959">
        <v>0</v>
      </c>
      <c r="U1959">
        <v>1.0147219999999999</v>
      </c>
      <c r="V1959">
        <v>0</v>
      </c>
      <c r="W1959">
        <v>0</v>
      </c>
      <c r="X1959">
        <v>0</v>
      </c>
      <c r="Y1959">
        <v>0</v>
      </c>
      <c r="Z1959">
        <v>0</v>
      </c>
    </row>
    <row r="1960" spans="1:26" x14ac:dyDescent="0.25">
      <c r="A1960">
        <v>2002912</v>
      </c>
      <c r="B1960">
        <v>1</v>
      </c>
      <c r="C1960" t="s">
        <v>76</v>
      </c>
      <c r="D1960" t="s">
        <v>79</v>
      </c>
      <c r="E1960" t="s">
        <v>166</v>
      </c>
      <c r="F1960" t="s">
        <v>5862</v>
      </c>
      <c r="G1960" t="s">
        <v>168</v>
      </c>
      <c r="H1960" t="s">
        <v>46</v>
      </c>
      <c r="I1960" t="s">
        <v>129</v>
      </c>
      <c r="J1960" t="s">
        <v>130</v>
      </c>
      <c r="K1960" t="s">
        <v>154</v>
      </c>
      <c r="L1960" t="s">
        <v>5863</v>
      </c>
      <c r="M1960" t="s">
        <v>5864</v>
      </c>
      <c r="N1960">
        <v>2.470176666</v>
      </c>
      <c r="O1960">
        <v>0</v>
      </c>
      <c r="P1960">
        <v>267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659.53716999999995</v>
      </c>
      <c r="W1960">
        <v>0</v>
      </c>
      <c r="X1960">
        <v>0</v>
      </c>
      <c r="Y1960">
        <v>0</v>
      </c>
      <c r="Z1960">
        <v>0</v>
      </c>
    </row>
    <row r="1961" spans="1:26" x14ac:dyDescent="0.25">
      <c r="A1961">
        <v>2002959</v>
      </c>
      <c r="B1961">
        <v>1</v>
      </c>
      <c r="C1961" t="s">
        <v>76</v>
      </c>
      <c r="D1961" t="s">
        <v>103</v>
      </c>
      <c r="E1961" t="s">
        <v>166</v>
      </c>
      <c r="F1961" t="s">
        <v>5865</v>
      </c>
      <c r="G1961" t="s">
        <v>128</v>
      </c>
      <c r="H1961" t="s">
        <v>46</v>
      </c>
      <c r="I1961" t="s">
        <v>129</v>
      </c>
      <c r="J1961" t="s">
        <v>130</v>
      </c>
      <c r="K1961" t="s">
        <v>131</v>
      </c>
      <c r="L1961" t="s">
        <v>5866</v>
      </c>
      <c r="M1961" t="s">
        <v>5867</v>
      </c>
      <c r="N1961">
        <v>0.321111111</v>
      </c>
      <c r="O1961">
        <v>0</v>
      </c>
      <c r="P1961">
        <v>0</v>
      </c>
      <c r="Q1961">
        <v>0</v>
      </c>
      <c r="R1961">
        <v>19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6.1011110000000004</v>
      </c>
      <c r="Y1961">
        <v>0</v>
      </c>
      <c r="Z1961">
        <v>0</v>
      </c>
    </row>
    <row r="1962" spans="1:26" x14ac:dyDescent="0.25">
      <c r="A1962">
        <v>2002945</v>
      </c>
      <c r="B1962">
        <v>1</v>
      </c>
      <c r="C1962" t="s">
        <v>76</v>
      </c>
      <c r="D1962" t="s">
        <v>94</v>
      </c>
      <c r="E1962" t="s">
        <v>166</v>
      </c>
      <c r="F1962" t="s">
        <v>5868</v>
      </c>
      <c r="G1962" t="s">
        <v>168</v>
      </c>
      <c r="H1962" t="s">
        <v>46</v>
      </c>
      <c r="I1962" t="s">
        <v>129</v>
      </c>
      <c r="J1962" t="s">
        <v>130</v>
      </c>
      <c r="K1962" t="s">
        <v>154</v>
      </c>
      <c r="L1962" t="s">
        <v>5869</v>
      </c>
      <c r="M1962" t="s">
        <v>5870</v>
      </c>
      <c r="N1962">
        <v>4.7335916659999997</v>
      </c>
      <c r="O1962">
        <v>0</v>
      </c>
      <c r="P1962">
        <v>222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1050.85735</v>
      </c>
      <c r="W1962">
        <v>0</v>
      </c>
      <c r="X1962">
        <v>0</v>
      </c>
      <c r="Y1962">
        <v>0</v>
      </c>
      <c r="Z1962">
        <v>0</v>
      </c>
    </row>
    <row r="1963" spans="1:26" x14ac:dyDescent="0.25">
      <c r="A1963">
        <v>2003034</v>
      </c>
      <c r="B1963">
        <v>1</v>
      </c>
      <c r="C1963" t="s">
        <v>76</v>
      </c>
      <c r="D1963" t="s">
        <v>99</v>
      </c>
      <c r="E1963" t="s">
        <v>182</v>
      </c>
      <c r="F1963" t="s">
        <v>5871</v>
      </c>
      <c r="G1963" t="s">
        <v>128</v>
      </c>
      <c r="H1963" t="s">
        <v>46</v>
      </c>
      <c r="I1963" t="s">
        <v>129</v>
      </c>
      <c r="J1963" t="s">
        <v>130</v>
      </c>
      <c r="K1963" t="s">
        <v>131</v>
      </c>
      <c r="L1963" t="s">
        <v>5872</v>
      </c>
      <c r="M1963" t="s">
        <v>5873</v>
      </c>
      <c r="N1963">
        <v>1.2805555550000001</v>
      </c>
      <c r="O1963">
        <v>0</v>
      </c>
      <c r="P1963">
        <v>103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131.897222</v>
      </c>
      <c r="W1963">
        <v>0</v>
      </c>
      <c r="X1963">
        <v>0</v>
      </c>
      <c r="Y1963">
        <v>0</v>
      </c>
      <c r="Z1963">
        <v>0</v>
      </c>
    </row>
    <row r="1964" spans="1:26" x14ac:dyDescent="0.25">
      <c r="A1964">
        <v>2002974</v>
      </c>
      <c r="B1964">
        <v>1</v>
      </c>
      <c r="C1964" t="s">
        <v>76</v>
      </c>
      <c r="D1964" t="s">
        <v>93</v>
      </c>
      <c r="E1964" t="s">
        <v>182</v>
      </c>
      <c r="F1964" t="s">
        <v>183</v>
      </c>
      <c r="G1964" t="s">
        <v>168</v>
      </c>
      <c r="H1964" t="s">
        <v>46</v>
      </c>
      <c r="I1964" t="s">
        <v>129</v>
      </c>
      <c r="J1964" t="s">
        <v>130</v>
      </c>
      <c r="K1964" t="s">
        <v>154</v>
      </c>
      <c r="L1964" t="s">
        <v>5874</v>
      </c>
      <c r="M1964" t="s">
        <v>5875</v>
      </c>
      <c r="N1964">
        <v>7.7073988880000002</v>
      </c>
      <c r="O1964">
        <v>0</v>
      </c>
      <c r="P1964">
        <v>13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100.196186</v>
      </c>
      <c r="W1964">
        <v>0</v>
      </c>
      <c r="X1964">
        <v>0</v>
      </c>
      <c r="Y1964">
        <v>0</v>
      </c>
      <c r="Z1964">
        <v>0</v>
      </c>
    </row>
    <row r="1965" spans="1:26" x14ac:dyDescent="0.25">
      <c r="A1965">
        <v>2002987</v>
      </c>
      <c r="B1965">
        <v>1</v>
      </c>
      <c r="C1965" t="s">
        <v>77</v>
      </c>
      <c r="D1965" t="s">
        <v>123</v>
      </c>
      <c r="E1965" t="s">
        <v>134</v>
      </c>
      <c r="F1965" t="s">
        <v>5876</v>
      </c>
      <c r="G1965" t="s">
        <v>140</v>
      </c>
      <c r="H1965" t="s">
        <v>46</v>
      </c>
      <c r="I1965" t="s">
        <v>129</v>
      </c>
      <c r="J1965" t="s">
        <v>130</v>
      </c>
      <c r="K1965" t="s">
        <v>131</v>
      </c>
      <c r="L1965" t="s">
        <v>5877</v>
      </c>
      <c r="M1965" t="s">
        <v>5878</v>
      </c>
      <c r="N1965">
        <v>0.35055555500000002</v>
      </c>
      <c r="O1965">
        <v>0</v>
      </c>
      <c r="P1965">
        <v>6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2.1033330000000001</v>
      </c>
      <c r="W1965">
        <v>0</v>
      </c>
      <c r="X1965">
        <v>0</v>
      </c>
      <c r="Y1965">
        <v>0</v>
      </c>
      <c r="Z1965">
        <v>0</v>
      </c>
    </row>
    <row r="1966" spans="1:26" x14ac:dyDescent="0.25">
      <c r="A1966">
        <v>2003052</v>
      </c>
      <c r="B1966">
        <v>1</v>
      </c>
      <c r="C1966" t="s">
        <v>76</v>
      </c>
      <c r="D1966" t="s">
        <v>91</v>
      </c>
      <c r="E1966" t="s">
        <v>182</v>
      </c>
      <c r="F1966" t="s">
        <v>5879</v>
      </c>
      <c r="G1966" t="s">
        <v>904</v>
      </c>
      <c r="H1966" t="s">
        <v>46</v>
      </c>
      <c r="I1966" t="s">
        <v>129</v>
      </c>
      <c r="J1966" t="s">
        <v>130</v>
      </c>
      <c r="K1966" t="s">
        <v>131</v>
      </c>
      <c r="L1966" t="s">
        <v>5880</v>
      </c>
      <c r="M1966" t="s">
        <v>5881</v>
      </c>
      <c r="N1966">
        <v>2.7425000000000002</v>
      </c>
      <c r="O1966">
        <v>0</v>
      </c>
      <c r="P1966">
        <v>0</v>
      </c>
      <c r="Q1966">
        <v>0</v>
      </c>
      <c r="R1966">
        <v>93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255.05250000000001</v>
      </c>
      <c r="Y1966">
        <v>0</v>
      </c>
      <c r="Z1966">
        <v>0</v>
      </c>
    </row>
    <row r="1967" spans="1:26" x14ac:dyDescent="0.25">
      <c r="A1967">
        <v>2002996</v>
      </c>
      <c r="B1967">
        <v>1</v>
      </c>
      <c r="C1967" t="s">
        <v>77</v>
      </c>
      <c r="D1967" t="s">
        <v>109</v>
      </c>
      <c r="E1967" t="s">
        <v>186</v>
      </c>
      <c r="F1967" t="s">
        <v>5882</v>
      </c>
      <c r="G1967" t="s">
        <v>163</v>
      </c>
      <c r="H1967" t="s">
        <v>47</v>
      </c>
      <c r="I1967" t="s">
        <v>257</v>
      </c>
      <c r="J1967" t="s">
        <v>130</v>
      </c>
      <c r="K1967" t="s">
        <v>131</v>
      </c>
      <c r="L1967" t="s">
        <v>5883</v>
      </c>
      <c r="M1967" t="s">
        <v>5884</v>
      </c>
      <c r="N1967">
        <v>0.01</v>
      </c>
      <c r="O1967">
        <v>33</v>
      </c>
      <c r="P1967">
        <v>1032</v>
      </c>
      <c r="Q1967">
        <v>0</v>
      </c>
      <c r="R1967">
        <v>0</v>
      </c>
      <c r="S1967">
        <v>0</v>
      </c>
      <c r="T1967">
        <v>0</v>
      </c>
      <c r="U1967">
        <v>0.33</v>
      </c>
      <c r="V1967">
        <v>10.32</v>
      </c>
      <c r="W1967">
        <v>0</v>
      </c>
      <c r="X1967">
        <v>0</v>
      </c>
      <c r="Y1967">
        <v>0</v>
      </c>
      <c r="Z1967">
        <v>0</v>
      </c>
    </row>
    <row r="1968" spans="1:26" x14ac:dyDescent="0.25">
      <c r="A1968">
        <v>2003020</v>
      </c>
      <c r="B1968">
        <v>1</v>
      </c>
      <c r="C1968" t="s">
        <v>76</v>
      </c>
      <c r="D1968" t="s">
        <v>98</v>
      </c>
      <c r="E1968" t="s">
        <v>161</v>
      </c>
      <c r="F1968" t="s">
        <v>5885</v>
      </c>
      <c r="G1968" t="s">
        <v>168</v>
      </c>
      <c r="H1968" t="s">
        <v>47</v>
      </c>
      <c r="I1968" t="s">
        <v>129</v>
      </c>
      <c r="J1968" t="s">
        <v>130</v>
      </c>
      <c r="K1968" t="s">
        <v>154</v>
      </c>
      <c r="L1968" t="s">
        <v>5886</v>
      </c>
      <c r="M1968" t="s">
        <v>5887</v>
      </c>
      <c r="N1968">
        <v>3.1516666660000001</v>
      </c>
      <c r="O1968">
        <v>0</v>
      </c>
      <c r="P1968">
        <v>0</v>
      </c>
      <c r="Q1968">
        <v>2</v>
      </c>
      <c r="R1968">
        <v>189</v>
      </c>
      <c r="S1968">
        <v>2</v>
      </c>
      <c r="T1968">
        <v>610</v>
      </c>
      <c r="U1968">
        <v>0</v>
      </c>
      <c r="V1968">
        <v>0</v>
      </c>
      <c r="W1968">
        <v>6.3033330000000003</v>
      </c>
      <c r="X1968">
        <v>595.66499999999996</v>
      </c>
      <c r="Y1968">
        <v>6.3033330000000003</v>
      </c>
      <c r="Z1968">
        <v>1922.516666</v>
      </c>
    </row>
    <row r="1969" spans="1:26" x14ac:dyDescent="0.25">
      <c r="A1969">
        <v>2003021</v>
      </c>
      <c r="B1969">
        <v>1</v>
      </c>
      <c r="C1969" t="s">
        <v>77</v>
      </c>
      <c r="D1969" t="s">
        <v>108</v>
      </c>
      <c r="E1969" t="s">
        <v>182</v>
      </c>
      <c r="F1969" t="s">
        <v>3620</v>
      </c>
      <c r="G1969" t="s">
        <v>168</v>
      </c>
      <c r="H1969" t="s">
        <v>46</v>
      </c>
      <c r="I1969" t="s">
        <v>129</v>
      </c>
      <c r="J1969" t="s">
        <v>130</v>
      </c>
      <c r="K1969" t="s">
        <v>154</v>
      </c>
      <c r="L1969" t="s">
        <v>5888</v>
      </c>
      <c r="M1969" t="s">
        <v>5889</v>
      </c>
      <c r="N1969">
        <v>5.7770369439999998</v>
      </c>
      <c r="O1969">
        <v>0</v>
      </c>
      <c r="P1969">
        <v>225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1299.833312</v>
      </c>
      <c r="W1969">
        <v>0</v>
      </c>
      <c r="X1969">
        <v>0</v>
      </c>
      <c r="Y1969">
        <v>0</v>
      </c>
      <c r="Z1969">
        <v>0</v>
      </c>
    </row>
    <row r="1970" spans="1:26" x14ac:dyDescent="0.25">
      <c r="A1970">
        <v>2003048</v>
      </c>
      <c r="B1970">
        <v>1</v>
      </c>
      <c r="C1970" t="s">
        <v>76</v>
      </c>
      <c r="D1970" t="s">
        <v>82</v>
      </c>
      <c r="E1970" t="s">
        <v>134</v>
      </c>
      <c r="F1970" t="s">
        <v>5890</v>
      </c>
      <c r="G1970" t="s">
        <v>250</v>
      </c>
      <c r="H1970" t="s">
        <v>46</v>
      </c>
      <c r="I1970" t="s">
        <v>129</v>
      </c>
      <c r="J1970" t="s">
        <v>15</v>
      </c>
      <c r="K1970" t="s">
        <v>131</v>
      </c>
      <c r="L1970" t="s">
        <v>5891</v>
      </c>
      <c r="M1970" t="s">
        <v>5892</v>
      </c>
      <c r="N1970">
        <v>2.6124999999999998</v>
      </c>
      <c r="O1970">
        <v>0</v>
      </c>
      <c r="P1970">
        <v>1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2.6124999999999998</v>
      </c>
      <c r="W1970">
        <v>0</v>
      </c>
      <c r="X1970">
        <v>0</v>
      </c>
      <c r="Y1970">
        <v>0</v>
      </c>
      <c r="Z1970">
        <v>0</v>
      </c>
    </row>
    <row r="1971" spans="1:26" x14ac:dyDescent="0.25">
      <c r="A1971">
        <v>2003053</v>
      </c>
      <c r="B1971">
        <v>1</v>
      </c>
      <c r="C1971" t="s">
        <v>77</v>
      </c>
      <c r="D1971" t="s">
        <v>123</v>
      </c>
      <c r="E1971" t="s">
        <v>134</v>
      </c>
      <c r="F1971" t="s">
        <v>5893</v>
      </c>
      <c r="G1971" t="s">
        <v>136</v>
      </c>
      <c r="H1971" t="s">
        <v>46</v>
      </c>
      <c r="I1971" t="s">
        <v>129</v>
      </c>
      <c r="J1971" t="s">
        <v>130</v>
      </c>
      <c r="K1971" t="s">
        <v>131</v>
      </c>
      <c r="L1971" t="s">
        <v>5894</v>
      </c>
      <c r="M1971" t="s">
        <v>5895</v>
      </c>
      <c r="N1971">
        <v>2.4680555549999998</v>
      </c>
      <c r="O1971">
        <v>0</v>
      </c>
      <c r="P1971">
        <v>1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2.4680559999999998</v>
      </c>
      <c r="W1971">
        <v>0</v>
      </c>
      <c r="X1971">
        <v>0</v>
      </c>
      <c r="Y1971">
        <v>0</v>
      </c>
      <c r="Z1971">
        <v>0</v>
      </c>
    </row>
    <row r="1972" spans="1:26" x14ac:dyDescent="0.25">
      <c r="A1972">
        <v>2003047</v>
      </c>
      <c r="B1972">
        <v>1</v>
      </c>
      <c r="C1972" t="s">
        <v>76</v>
      </c>
      <c r="D1972" t="s">
        <v>89</v>
      </c>
      <c r="E1972" t="s">
        <v>166</v>
      </c>
      <c r="F1972" t="s">
        <v>5896</v>
      </c>
      <c r="G1972" t="s">
        <v>179</v>
      </c>
      <c r="H1972" t="s">
        <v>46</v>
      </c>
      <c r="I1972" t="s">
        <v>129</v>
      </c>
      <c r="J1972" t="s">
        <v>130</v>
      </c>
      <c r="K1972" t="s">
        <v>154</v>
      </c>
      <c r="L1972" t="s">
        <v>5897</v>
      </c>
      <c r="M1972" t="s">
        <v>5898</v>
      </c>
      <c r="N1972">
        <v>3.0488388880000001</v>
      </c>
      <c r="O1972">
        <v>0</v>
      </c>
      <c r="P1972">
        <v>0</v>
      </c>
      <c r="Q1972">
        <v>0</v>
      </c>
      <c r="R1972">
        <v>0</v>
      </c>
      <c r="S1972">
        <v>0</v>
      </c>
      <c r="T1972">
        <v>24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73.172133000000002</v>
      </c>
    </row>
    <row r="1973" spans="1:26" x14ac:dyDescent="0.25">
      <c r="A1973">
        <v>2003055</v>
      </c>
      <c r="B1973">
        <v>1</v>
      </c>
      <c r="C1973" t="s">
        <v>77</v>
      </c>
      <c r="D1973" t="s">
        <v>122</v>
      </c>
      <c r="E1973" t="s">
        <v>161</v>
      </c>
      <c r="F1973" t="s">
        <v>5899</v>
      </c>
      <c r="G1973" t="s">
        <v>163</v>
      </c>
      <c r="H1973" t="s">
        <v>47</v>
      </c>
      <c r="I1973" t="s">
        <v>257</v>
      </c>
      <c r="J1973" t="s">
        <v>130</v>
      </c>
      <c r="K1973" t="s">
        <v>131</v>
      </c>
      <c r="L1973" t="s">
        <v>5900</v>
      </c>
      <c r="M1973" t="s">
        <v>5901</v>
      </c>
      <c r="N1973">
        <v>6.6666659999999999E-3</v>
      </c>
      <c r="O1973">
        <v>0</v>
      </c>
      <c r="P1973">
        <v>7</v>
      </c>
      <c r="Q1973">
        <v>1</v>
      </c>
      <c r="R1973">
        <v>0</v>
      </c>
      <c r="S1973">
        <v>7</v>
      </c>
      <c r="T1973">
        <v>381</v>
      </c>
      <c r="U1973">
        <v>0</v>
      </c>
      <c r="V1973">
        <v>4.6667E-2</v>
      </c>
      <c r="W1973">
        <v>6.6670000000000002E-3</v>
      </c>
      <c r="X1973">
        <v>0</v>
      </c>
      <c r="Y1973">
        <v>4.6667E-2</v>
      </c>
      <c r="Z1973">
        <v>2.54</v>
      </c>
    </row>
    <row r="1974" spans="1:26" x14ac:dyDescent="0.25">
      <c r="A1974">
        <v>2003058</v>
      </c>
      <c r="B1974">
        <v>1</v>
      </c>
      <c r="C1974" t="s">
        <v>77</v>
      </c>
      <c r="D1974" t="s">
        <v>124</v>
      </c>
      <c r="E1974" t="s">
        <v>126</v>
      </c>
      <c r="F1974" t="s">
        <v>5902</v>
      </c>
      <c r="G1974" t="s">
        <v>168</v>
      </c>
      <c r="H1974" t="s">
        <v>46</v>
      </c>
      <c r="I1974" t="s">
        <v>129</v>
      </c>
      <c r="J1974" t="s">
        <v>130</v>
      </c>
      <c r="K1974" t="s">
        <v>154</v>
      </c>
      <c r="L1974" t="s">
        <v>5903</v>
      </c>
      <c r="M1974" t="s">
        <v>5904</v>
      </c>
      <c r="N1974">
        <v>2.3450258329999998</v>
      </c>
      <c r="O1974">
        <v>0</v>
      </c>
      <c r="P1974">
        <v>318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745.71821499999999</v>
      </c>
      <c r="W1974">
        <v>0</v>
      </c>
      <c r="X1974">
        <v>0</v>
      </c>
      <c r="Y1974">
        <v>0</v>
      </c>
      <c r="Z1974">
        <v>0</v>
      </c>
    </row>
    <row r="1975" spans="1:26" x14ac:dyDescent="0.25">
      <c r="A1975">
        <v>2003077</v>
      </c>
      <c r="B1975">
        <v>1</v>
      </c>
      <c r="C1975" t="s">
        <v>76</v>
      </c>
      <c r="D1975" t="s">
        <v>100</v>
      </c>
      <c r="E1975" t="s">
        <v>134</v>
      </c>
      <c r="F1975" t="s">
        <v>5905</v>
      </c>
      <c r="G1975" t="s">
        <v>250</v>
      </c>
      <c r="H1975" t="s">
        <v>46</v>
      </c>
      <c r="I1975" t="s">
        <v>129</v>
      </c>
      <c r="J1975" t="s">
        <v>130</v>
      </c>
      <c r="K1975" t="s">
        <v>131</v>
      </c>
      <c r="L1975" t="s">
        <v>5906</v>
      </c>
      <c r="M1975" t="s">
        <v>5907</v>
      </c>
      <c r="N1975">
        <v>4.0997222219999996</v>
      </c>
      <c r="O1975">
        <v>0</v>
      </c>
      <c r="P1975">
        <v>2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8.1994439999999997</v>
      </c>
      <c r="W1975">
        <v>0</v>
      </c>
      <c r="X1975">
        <v>0</v>
      </c>
      <c r="Y1975">
        <v>0</v>
      </c>
      <c r="Z1975">
        <v>0</v>
      </c>
    </row>
    <row r="1976" spans="1:26" x14ac:dyDescent="0.25">
      <c r="A1976">
        <v>2003064</v>
      </c>
      <c r="B1976">
        <v>1</v>
      </c>
      <c r="C1976" t="s">
        <v>76</v>
      </c>
      <c r="D1976" t="s">
        <v>96</v>
      </c>
      <c r="E1976" t="s">
        <v>171</v>
      </c>
      <c r="F1976" t="s">
        <v>885</v>
      </c>
      <c r="G1976" t="s">
        <v>179</v>
      </c>
      <c r="H1976" t="s">
        <v>47</v>
      </c>
      <c r="I1976" t="s">
        <v>129</v>
      </c>
      <c r="J1976" t="s">
        <v>130</v>
      </c>
      <c r="K1976" t="s">
        <v>154</v>
      </c>
      <c r="L1976" t="s">
        <v>5908</v>
      </c>
      <c r="M1976" t="s">
        <v>5909</v>
      </c>
      <c r="N1976">
        <v>0.67305555500000003</v>
      </c>
      <c r="O1976">
        <v>47</v>
      </c>
      <c r="P1976">
        <v>1540</v>
      </c>
      <c r="Q1976">
        <v>0</v>
      </c>
      <c r="R1976">
        <v>0</v>
      </c>
      <c r="S1976">
        <v>0</v>
      </c>
      <c r="T1976">
        <v>0</v>
      </c>
      <c r="U1976">
        <v>31.633610999999998</v>
      </c>
      <c r="V1976">
        <v>1036.505555</v>
      </c>
      <c r="W1976">
        <v>0</v>
      </c>
      <c r="X1976">
        <v>0</v>
      </c>
      <c r="Y1976">
        <v>0</v>
      </c>
      <c r="Z1976">
        <v>0</v>
      </c>
    </row>
    <row r="1977" spans="1:26" x14ac:dyDescent="0.25">
      <c r="A1977">
        <v>2003065</v>
      </c>
      <c r="B1977">
        <v>1</v>
      </c>
      <c r="C1977" t="s">
        <v>76</v>
      </c>
      <c r="D1977" t="s">
        <v>103</v>
      </c>
      <c r="E1977" t="s">
        <v>186</v>
      </c>
      <c r="F1977" t="s">
        <v>5910</v>
      </c>
      <c r="G1977" t="s">
        <v>163</v>
      </c>
      <c r="H1977" t="s">
        <v>47</v>
      </c>
      <c r="I1977" t="s">
        <v>129</v>
      </c>
      <c r="J1977" t="s">
        <v>130</v>
      </c>
      <c r="K1977" t="s">
        <v>131</v>
      </c>
      <c r="L1977" t="s">
        <v>5911</v>
      </c>
      <c r="M1977" t="s">
        <v>5912</v>
      </c>
      <c r="N1977">
        <v>0.70583333299999995</v>
      </c>
      <c r="O1977">
        <v>0</v>
      </c>
      <c r="P1977">
        <v>0</v>
      </c>
      <c r="Q1977">
        <v>1</v>
      </c>
      <c r="R1977">
        <v>1827</v>
      </c>
      <c r="S1977">
        <v>0</v>
      </c>
      <c r="T1977">
        <v>0</v>
      </c>
      <c r="U1977">
        <v>0</v>
      </c>
      <c r="V1977">
        <v>0</v>
      </c>
      <c r="W1977">
        <v>0.70583300000000004</v>
      </c>
      <c r="X1977">
        <v>1289.557499</v>
      </c>
      <c r="Y1977">
        <v>0</v>
      </c>
      <c r="Z1977">
        <v>0</v>
      </c>
    </row>
    <row r="1978" spans="1:26" x14ac:dyDescent="0.25">
      <c r="A1978">
        <v>2003070</v>
      </c>
      <c r="B1978">
        <v>1</v>
      </c>
      <c r="C1978" t="s">
        <v>76</v>
      </c>
      <c r="D1978" t="s">
        <v>80</v>
      </c>
      <c r="E1978" t="s">
        <v>134</v>
      </c>
      <c r="F1978" t="s">
        <v>5913</v>
      </c>
      <c r="G1978" t="s">
        <v>238</v>
      </c>
      <c r="H1978" t="s">
        <v>46</v>
      </c>
      <c r="I1978" t="s">
        <v>129</v>
      </c>
      <c r="J1978" t="s">
        <v>130</v>
      </c>
      <c r="K1978" t="s">
        <v>131</v>
      </c>
      <c r="L1978" t="s">
        <v>5759</v>
      </c>
      <c r="M1978" t="s">
        <v>5914</v>
      </c>
      <c r="N1978">
        <v>4.0166666659999999</v>
      </c>
      <c r="O1978">
        <v>0</v>
      </c>
      <c r="P1978">
        <v>2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8.0333330000000007</v>
      </c>
      <c r="W1978">
        <v>0</v>
      </c>
      <c r="X1978">
        <v>0</v>
      </c>
      <c r="Y1978">
        <v>0</v>
      </c>
      <c r="Z1978">
        <v>0</v>
      </c>
    </row>
    <row r="1979" spans="1:26" x14ac:dyDescent="0.25">
      <c r="A1979">
        <v>2003069</v>
      </c>
      <c r="B1979">
        <v>1</v>
      </c>
      <c r="C1979" t="s">
        <v>76</v>
      </c>
      <c r="D1979" t="s">
        <v>88</v>
      </c>
      <c r="E1979" t="s">
        <v>182</v>
      </c>
      <c r="F1979" t="s">
        <v>5915</v>
      </c>
      <c r="G1979" t="s">
        <v>144</v>
      </c>
      <c r="H1979" t="s">
        <v>46</v>
      </c>
      <c r="I1979" t="s">
        <v>129</v>
      </c>
      <c r="J1979" t="s">
        <v>130</v>
      </c>
      <c r="K1979" t="s">
        <v>131</v>
      </c>
      <c r="L1979" t="s">
        <v>5916</v>
      </c>
      <c r="M1979" t="s">
        <v>5917</v>
      </c>
      <c r="N1979">
        <v>1.4202777769999999</v>
      </c>
      <c r="O1979">
        <v>0</v>
      </c>
      <c r="P1979">
        <v>21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29.825832999999999</v>
      </c>
      <c r="W1979">
        <v>0</v>
      </c>
      <c r="X1979">
        <v>0</v>
      </c>
      <c r="Y1979">
        <v>0</v>
      </c>
      <c r="Z1979">
        <v>0</v>
      </c>
    </row>
    <row r="1980" spans="1:26" x14ac:dyDescent="0.25">
      <c r="A1980">
        <v>2003074</v>
      </c>
      <c r="B1980">
        <v>1</v>
      </c>
      <c r="C1980" t="s">
        <v>76</v>
      </c>
      <c r="D1980" t="s">
        <v>100</v>
      </c>
      <c r="E1980" t="s">
        <v>126</v>
      </c>
      <c r="F1980" t="s">
        <v>5918</v>
      </c>
      <c r="G1980" t="s">
        <v>452</v>
      </c>
      <c r="H1980" t="s">
        <v>46</v>
      </c>
      <c r="I1980" t="s">
        <v>129</v>
      </c>
      <c r="J1980" t="s">
        <v>130</v>
      </c>
      <c r="K1980" t="s">
        <v>131</v>
      </c>
      <c r="L1980" t="s">
        <v>5919</v>
      </c>
      <c r="M1980" t="s">
        <v>5920</v>
      </c>
      <c r="N1980">
        <v>3.4819444439999998</v>
      </c>
      <c r="O1980">
        <v>0</v>
      </c>
      <c r="P1980">
        <v>192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668.53333299999997</v>
      </c>
      <c r="W1980">
        <v>0</v>
      </c>
      <c r="X1980">
        <v>0</v>
      </c>
      <c r="Y1980">
        <v>0</v>
      </c>
      <c r="Z1980">
        <v>0</v>
      </c>
    </row>
    <row r="1981" spans="1:26" x14ac:dyDescent="0.25">
      <c r="A1981">
        <v>2003068</v>
      </c>
      <c r="B1981">
        <v>1</v>
      </c>
      <c r="C1981" t="s">
        <v>77</v>
      </c>
      <c r="D1981" t="s">
        <v>109</v>
      </c>
      <c r="E1981" t="s">
        <v>171</v>
      </c>
      <c r="F1981" t="s">
        <v>5921</v>
      </c>
      <c r="G1981" t="s">
        <v>163</v>
      </c>
      <c r="H1981" t="s">
        <v>47</v>
      </c>
      <c r="I1981" t="s">
        <v>129</v>
      </c>
      <c r="J1981" t="s">
        <v>130</v>
      </c>
      <c r="K1981" t="s">
        <v>131</v>
      </c>
      <c r="L1981" t="s">
        <v>5922</v>
      </c>
      <c r="M1981" t="s">
        <v>5923</v>
      </c>
      <c r="N1981">
        <v>0.94888888800000004</v>
      </c>
      <c r="O1981">
        <v>49</v>
      </c>
      <c r="P1981">
        <v>876</v>
      </c>
      <c r="Q1981">
        <v>0</v>
      </c>
      <c r="R1981">
        <v>0</v>
      </c>
      <c r="S1981">
        <v>3</v>
      </c>
      <c r="T1981">
        <v>51</v>
      </c>
      <c r="U1981">
        <v>46.495556000000001</v>
      </c>
      <c r="V1981">
        <v>831.22666600000002</v>
      </c>
      <c r="W1981">
        <v>0</v>
      </c>
      <c r="X1981">
        <v>0</v>
      </c>
      <c r="Y1981">
        <v>2.8466670000000001</v>
      </c>
      <c r="Z1981">
        <v>48.393332999999998</v>
      </c>
    </row>
    <row r="1982" spans="1:26" x14ac:dyDescent="0.25">
      <c r="A1982">
        <v>2003076</v>
      </c>
      <c r="B1982">
        <v>1</v>
      </c>
      <c r="C1982" t="s">
        <v>76</v>
      </c>
      <c r="D1982" t="s">
        <v>80</v>
      </c>
      <c r="E1982" t="s">
        <v>166</v>
      </c>
      <c r="F1982" t="s">
        <v>5924</v>
      </c>
      <c r="G1982" t="s">
        <v>168</v>
      </c>
      <c r="H1982" t="s">
        <v>46</v>
      </c>
      <c r="I1982" t="s">
        <v>129</v>
      </c>
      <c r="J1982" t="s">
        <v>130</v>
      </c>
      <c r="K1982" t="s">
        <v>154</v>
      </c>
      <c r="L1982" t="s">
        <v>5925</v>
      </c>
      <c r="M1982" t="s">
        <v>5926</v>
      </c>
      <c r="N1982">
        <v>0.56555555499999999</v>
      </c>
      <c r="O1982">
        <v>0</v>
      </c>
      <c r="P1982">
        <v>491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277.68777799999998</v>
      </c>
      <c r="W1982">
        <v>0</v>
      </c>
      <c r="X1982">
        <v>0</v>
      </c>
      <c r="Y1982">
        <v>0</v>
      </c>
      <c r="Z1982">
        <v>0</v>
      </c>
    </row>
    <row r="1983" spans="1:26" x14ac:dyDescent="0.25">
      <c r="A1983">
        <v>2003078</v>
      </c>
      <c r="B1983">
        <v>1</v>
      </c>
      <c r="C1983" t="s">
        <v>76</v>
      </c>
      <c r="D1983" t="s">
        <v>95</v>
      </c>
      <c r="E1983" t="s">
        <v>134</v>
      </c>
      <c r="F1983" t="s">
        <v>5927</v>
      </c>
      <c r="G1983" t="s">
        <v>140</v>
      </c>
      <c r="H1983" t="s">
        <v>46</v>
      </c>
      <c r="I1983" t="s">
        <v>129</v>
      </c>
      <c r="J1983" t="s">
        <v>130</v>
      </c>
      <c r="K1983" t="s">
        <v>131</v>
      </c>
      <c r="L1983" t="s">
        <v>5928</v>
      </c>
      <c r="M1983" t="s">
        <v>5929</v>
      </c>
      <c r="N1983">
        <v>3.3338888880000002</v>
      </c>
      <c r="O1983">
        <v>0</v>
      </c>
      <c r="P1983">
        <v>0</v>
      </c>
      <c r="Q1983">
        <v>0</v>
      </c>
      <c r="R1983">
        <v>1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3.3338890000000001</v>
      </c>
      <c r="Y1983">
        <v>0</v>
      </c>
      <c r="Z1983">
        <v>0</v>
      </c>
    </row>
    <row r="1984" spans="1:26" x14ac:dyDescent="0.25">
      <c r="A1984">
        <v>2003083</v>
      </c>
      <c r="B1984">
        <v>1</v>
      </c>
      <c r="C1984" t="s">
        <v>76</v>
      </c>
      <c r="D1984" t="s">
        <v>95</v>
      </c>
      <c r="E1984" t="s">
        <v>134</v>
      </c>
      <c r="F1984" t="s">
        <v>5930</v>
      </c>
      <c r="G1984" t="s">
        <v>238</v>
      </c>
      <c r="H1984" t="s">
        <v>46</v>
      </c>
      <c r="I1984" t="s">
        <v>129</v>
      </c>
      <c r="J1984" t="s">
        <v>130</v>
      </c>
      <c r="K1984" t="s">
        <v>131</v>
      </c>
      <c r="L1984" t="s">
        <v>5931</v>
      </c>
      <c r="M1984" t="s">
        <v>5932</v>
      </c>
      <c r="N1984">
        <v>3.324166666</v>
      </c>
      <c r="O1984">
        <v>0</v>
      </c>
      <c r="P1984">
        <v>9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29.9175</v>
      </c>
      <c r="W1984">
        <v>0</v>
      </c>
      <c r="X1984">
        <v>0</v>
      </c>
      <c r="Y1984">
        <v>0</v>
      </c>
      <c r="Z1984">
        <v>0</v>
      </c>
    </row>
    <row r="1985" spans="1:26" x14ac:dyDescent="0.25">
      <c r="A1985">
        <v>2003079</v>
      </c>
      <c r="B1985">
        <v>1</v>
      </c>
      <c r="C1985" t="s">
        <v>77</v>
      </c>
      <c r="D1985" t="s">
        <v>115</v>
      </c>
      <c r="E1985" t="s">
        <v>186</v>
      </c>
      <c r="F1985" t="s">
        <v>2355</v>
      </c>
      <c r="G1985" t="s">
        <v>163</v>
      </c>
      <c r="H1985" t="s">
        <v>47</v>
      </c>
      <c r="I1985" t="s">
        <v>257</v>
      </c>
      <c r="J1985" t="s">
        <v>130</v>
      </c>
      <c r="K1985" t="s">
        <v>131</v>
      </c>
      <c r="L1985" t="s">
        <v>5933</v>
      </c>
      <c r="M1985" t="s">
        <v>5934</v>
      </c>
      <c r="N1985">
        <v>5.5555550000000002E-3</v>
      </c>
      <c r="O1985">
        <v>0</v>
      </c>
      <c r="P1985">
        <v>0</v>
      </c>
      <c r="Q1985">
        <v>26</v>
      </c>
      <c r="R1985">
        <v>628</v>
      </c>
      <c r="S1985">
        <v>68</v>
      </c>
      <c r="T1985">
        <v>1256</v>
      </c>
      <c r="U1985">
        <v>0</v>
      </c>
      <c r="V1985">
        <v>0</v>
      </c>
      <c r="W1985">
        <v>0.14444399999999999</v>
      </c>
      <c r="X1985">
        <v>3.4888889999999999</v>
      </c>
      <c r="Y1985">
        <v>0.377778</v>
      </c>
      <c r="Z1985">
        <v>6.9777769999999997</v>
      </c>
    </row>
    <row r="1986" spans="1:26" x14ac:dyDescent="0.25">
      <c r="A1986">
        <v>2003080</v>
      </c>
      <c r="B1986">
        <v>1</v>
      </c>
      <c r="C1986" t="s">
        <v>76</v>
      </c>
      <c r="D1986" t="s">
        <v>100</v>
      </c>
      <c r="E1986" t="s">
        <v>171</v>
      </c>
      <c r="F1986" t="s">
        <v>5935</v>
      </c>
      <c r="G1986" t="s">
        <v>163</v>
      </c>
      <c r="H1986" t="s">
        <v>47</v>
      </c>
      <c r="I1986" t="s">
        <v>129</v>
      </c>
      <c r="J1986" t="s">
        <v>130</v>
      </c>
      <c r="K1986" t="s">
        <v>131</v>
      </c>
      <c r="L1986" t="s">
        <v>5936</v>
      </c>
      <c r="M1986" t="s">
        <v>5937</v>
      </c>
      <c r="N1986">
        <v>0.92138888799999996</v>
      </c>
      <c r="O1986">
        <v>5</v>
      </c>
      <c r="P1986">
        <v>1001</v>
      </c>
      <c r="Q1986">
        <v>0</v>
      </c>
      <c r="R1986">
        <v>0</v>
      </c>
      <c r="S1986">
        <v>0</v>
      </c>
      <c r="T1986">
        <v>0</v>
      </c>
      <c r="U1986">
        <v>4.6069440000000004</v>
      </c>
      <c r="V1986">
        <v>922.31027700000004</v>
      </c>
      <c r="W1986">
        <v>0</v>
      </c>
      <c r="X1986">
        <v>0</v>
      </c>
      <c r="Y1986">
        <v>0</v>
      </c>
      <c r="Z1986">
        <v>0</v>
      </c>
    </row>
    <row r="1987" spans="1:26" x14ac:dyDescent="0.25">
      <c r="A1987">
        <v>2003082</v>
      </c>
      <c r="B1987">
        <v>1</v>
      </c>
      <c r="C1987" t="s">
        <v>77</v>
      </c>
      <c r="D1987" t="s">
        <v>111</v>
      </c>
      <c r="E1987" t="s">
        <v>182</v>
      </c>
      <c r="F1987" t="s">
        <v>5938</v>
      </c>
      <c r="G1987" t="s">
        <v>144</v>
      </c>
      <c r="H1987" t="s">
        <v>46</v>
      </c>
      <c r="I1987" t="s">
        <v>129</v>
      </c>
      <c r="J1987" t="s">
        <v>130</v>
      </c>
      <c r="K1987" t="s">
        <v>131</v>
      </c>
      <c r="L1987" t="s">
        <v>5939</v>
      </c>
      <c r="M1987" t="s">
        <v>5940</v>
      </c>
      <c r="N1987">
        <v>2.0680555549999999</v>
      </c>
      <c r="O1987">
        <v>0</v>
      </c>
      <c r="P1987">
        <v>0</v>
      </c>
      <c r="Q1987">
        <v>0</v>
      </c>
      <c r="R1987">
        <v>0</v>
      </c>
      <c r="S1987">
        <v>0</v>
      </c>
      <c r="T1987">
        <v>36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74.45</v>
      </c>
    </row>
    <row r="1988" spans="1:26" x14ac:dyDescent="0.25">
      <c r="A1988">
        <v>2003086</v>
      </c>
      <c r="B1988">
        <v>1</v>
      </c>
      <c r="C1988" t="s">
        <v>76</v>
      </c>
      <c r="D1988" t="s">
        <v>90</v>
      </c>
      <c r="E1988" t="s">
        <v>161</v>
      </c>
      <c r="F1988" t="s">
        <v>882</v>
      </c>
      <c r="G1988" t="s">
        <v>341</v>
      </c>
      <c r="H1988" t="s">
        <v>47</v>
      </c>
      <c r="I1988" t="s">
        <v>129</v>
      </c>
      <c r="J1988" t="s">
        <v>130</v>
      </c>
      <c r="K1988" t="s">
        <v>131</v>
      </c>
      <c r="L1988" t="s">
        <v>5941</v>
      </c>
      <c r="M1988" t="s">
        <v>5942</v>
      </c>
      <c r="N1988">
        <v>4.9930555549999998</v>
      </c>
      <c r="O1988">
        <v>0</v>
      </c>
      <c r="P1988">
        <v>0</v>
      </c>
      <c r="Q1988">
        <v>0</v>
      </c>
      <c r="R1988">
        <v>0</v>
      </c>
      <c r="S1988">
        <v>0</v>
      </c>
      <c r="T1988">
        <v>20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99.861110999999994</v>
      </c>
    </row>
    <row r="1989" spans="1:26" x14ac:dyDescent="0.25">
      <c r="A1989">
        <v>2003087</v>
      </c>
      <c r="B1989">
        <v>1</v>
      </c>
      <c r="C1989" t="s">
        <v>76</v>
      </c>
      <c r="D1989" t="s">
        <v>84</v>
      </c>
      <c r="E1989" t="s">
        <v>126</v>
      </c>
      <c r="F1989" t="s">
        <v>5943</v>
      </c>
      <c r="G1989" t="s">
        <v>179</v>
      </c>
      <c r="H1989" t="s">
        <v>46</v>
      </c>
      <c r="I1989" t="s">
        <v>129</v>
      </c>
      <c r="J1989" t="s">
        <v>130</v>
      </c>
      <c r="K1989" t="s">
        <v>154</v>
      </c>
      <c r="L1989" t="s">
        <v>5944</v>
      </c>
      <c r="M1989" t="s">
        <v>5945</v>
      </c>
      <c r="N1989">
        <v>1.5653147220000001</v>
      </c>
      <c r="O1989">
        <v>0</v>
      </c>
      <c r="P1989">
        <v>134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209.752173</v>
      </c>
      <c r="W1989">
        <v>0</v>
      </c>
      <c r="X1989">
        <v>0</v>
      </c>
      <c r="Y1989">
        <v>0</v>
      </c>
      <c r="Z1989">
        <v>0</v>
      </c>
    </row>
    <row r="1990" spans="1:26" x14ac:dyDescent="0.25">
      <c r="A1990">
        <v>2003091</v>
      </c>
      <c r="B1990">
        <v>1</v>
      </c>
      <c r="C1990" t="s">
        <v>77</v>
      </c>
      <c r="D1990" t="s">
        <v>123</v>
      </c>
      <c r="E1990" t="s">
        <v>134</v>
      </c>
      <c r="F1990" t="s">
        <v>5876</v>
      </c>
      <c r="G1990" t="s">
        <v>140</v>
      </c>
      <c r="H1990" t="s">
        <v>46</v>
      </c>
      <c r="I1990" t="s">
        <v>129</v>
      </c>
      <c r="J1990" t="s">
        <v>130</v>
      </c>
      <c r="K1990" t="s">
        <v>131</v>
      </c>
      <c r="L1990" t="s">
        <v>5946</v>
      </c>
      <c r="M1990" t="s">
        <v>5947</v>
      </c>
      <c r="N1990">
        <v>4.881388888</v>
      </c>
      <c r="O1990">
        <v>0</v>
      </c>
      <c r="P1990">
        <v>6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29.288333000000002</v>
      </c>
      <c r="W1990">
        <v>0</v>
      </c>
      <c r="X1990">
        <v>0</v>
      </c>
      <c r="Y1990">
        <v>0</v>
      </c>
      <c r="Z1990">
        <v>0</v>
      </c>
    </row>
    <row r="1991" spans="1:26" x14ac:dyDescent="0.25">
      <c r="A1991">
        <v>2003097</v>
      </c>
      <c r="B1991">
        <v>1</v>
      </c>
      <c r="C1991" t="s">
        <v>76</v>
      </c>
      <c r="D1991" t="s">
        <v>94</v>
      </c>
      <c r="E1991" t="s">
        <v>134</v>
      </c>
      <c r="F1991" t="s">
        <v>5948</v>
      </c>
      <c r="G1991" t="s">
        <v>136</v>
      </c>
      <c r="H1991" t="s">
        <v>46</v>
      </c>
      <c r="I1991" t="s">
        <v>129</v>
      </c>
      <c r="J1991" t="s">
        <v>130</v>
      </c>
      <c r="K1991" t="s">
        <v>131</v>
      </c>
      <c r="L1991" t="s">
        <v>5949</v>
      </c>
      <c r="M1991" t="s">
        <v>5950</v>
      </c>
      <c r="N1991">
        <v>1.8930555549999999</v>
      </c>
      <c r="O1991">
        <v>0</v>
      </c>
      <c r="P1991">
        <v>1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1.8930560000000001</v>
      </c>
      <c r="W1991">
        <v>0</v>
      </c>
      <c r="X1991">
        <v>0</v>
      </c>
      <c r="Y1991">
        <v>0</v>
      </c>
      <c r="Z1991">
        <v>0</v>
      </c>
    </row>
    <row r="1992" spans="1:26" x14ac:dyDescent="0.25">
      <c r="A1992">
        <v>2003096</v>
      </c>
      <c r="B1992">
        <v>1</v>
      </c>
      <c r="C1992" t="s">
        <v>77</v>
      </c>
      <c r="D1992" t="s">
        <v>108</v>
      </c>
      <c r="E1992" t="s">
        <v>182</v>
      </c>
      <c r="F1992" t="s">
        <v>2116</v>
      </c>
      <c r="G1992" t="s">
        <v>128</v>
      </c>
      <c r="H1992" t="s">
        <v>46</v>
      </c>
      <c r="I1992" t="s">
        <v>129</v>
      </c>
      <c r="J1992" t="s">
        <v>130</v>
      </c>
      <c r="K1992" t="s">
        <v>131</v>
      </c>
      <c r="L1992" t="s">
        <v>5951</v>
      </c>
      <c r="M1992" t="s">
        <v>5952</v>
      </c>
      <c r="N1992">
        <v>2.7952777769999999</v>
      </c>
      <c r="O1992">
        <v>0</v>
      </c>
      <c r="P1992">
        <v>125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349.40972199999999</v>
      </c>
      <c r="W1992">
        <v>0</v>
      </c>
      <c r="X1992">
        <v>0</v>
      </c>
      <c r="Y1992">
        <v>0</v>
      </c>
      <c r="Z1992">
        <v>0</v>
      </c>
    </row>
    <row r="1993" spans="1:26" x14ac:dyDescent="0.25">
      <c r="A1993">
        <v>2003094</v>
      </c>
      <c r="B1993">
        <v>1</v>
      </c>
      <c r="C1993" t="s">
        <v>76</v>
      </c>
      <c r="D1993" t="s">
        <v>102</v>
      </c>
      <c r="E1993" t="s">
        <v>126</v>
      </c>
      <c r="F1993" t="s">
        <v>5681</v>
      </c>
      <c r="G1993" t="s">
        <v>503</v>
      </c>
      <c r="H1993" t="s">
        <v>46</v>
      </c>
      <c r="I1993" t="s">
        <v>129</v>
      </c>
      <c r="J1993" t="s">
        <v>130</v>
      </c>
      <c r="K1993" t="s">
        <v>131</v>
      </c>
      <c r="L1993" t="s">
        <v>5953</v>
      </c>
      <c r="M1993" t="s">
        <v>5954</v>
      </c>
      <c r="N1993">
        <v>2.8594444440000002</v>
      </c>
      <c r="O1993">
        <v>0</v>
      </c>
      <c r="P1993">
        <v>25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71.486110999999994</v>
      </c>
      <c r="W1993">
        <v>0</v>
      </c>
      <c r="X1993">
        <v>0</v>
      </c>
      <c r="Y1993">
        <v>0</v>
      </c>
      <c r="Z1993">
        <v>0</v>
      </c>
    </row>
    <row r="1994" spans="1:26" x14ac:dyDescent="0.25">
      <c r="A1994">
        <v>2003093</v>
      </c>
      <c r="B1994">
        <v>1</v>
      </c>
      <c r="C1994" t="s">
        <v>76</v>
      </c>
      <c r="D1994" t="s">
        <v>104</v>
      </c>
      <c r="E1994" t="s">
        <v>134</v>
      </c>
      <c r="F1994" t="s">
        <v>5955</v>
      </c>
      <c r="G1994" t="s">
        <v>136</v>
      </c>
      <c r="H1994" t="s">
        <v>46</v>
      </c>
      <c r="I1994" t="s">
        <v>129</v>
      </c>
      <c r="J1994" t="s">
        <v>130</v>
      </c>
      <c r="K1994" t="s">
        <v>131</v>
      </c>
      <c r="L1994" t="s">
        <v>5956</v>
      </c>
      <c r="M1994" t="s">
        <v>5957</v>
      </c>
      <c r="N1994">
        <v>3.2438888879999999</v>
      </c>
      <c r="O1994">
        <v>0</v>
      </c>
      <c r="P1994">
        <v>0</v>
      </c>
      <c r="Q1994">
        <v>0</v>
      </c>
      <c r="R1994">
        <v>0</v>
      </c>
      <c r="S1994">
        <v>0</v>
      </c>
      <c r="T1994">
        <v>1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3.2438889999999998</v>
      </c>
    </row>
    <row r="1995" spans="1:26" x14ac:dyDescent="0.25">
      <c r="A1995">
        <v>2003088</v>
      </c>
      <c r="B1995">
        <v>1</v>
      </c>
      <c r="C1995" t="s">
        <v>77</v>
      </c>
      <c r="D1995" t="s">
        <v>120</v>
      </c>
      <c r="E1995" t="s">
        <v>161</v>
      </c>
      <c r="F1995" t="s">
        <v>5958</v>
      </c>
      <c r="G1995" t="s">
        <v>250</v>
      </c>
      <c r="H1995" t="s">
        <v>47</v>
      </c>
      <c r="I1995" t="s">
        <v>129</v>
      </c>
      <c r="J1995" t="s">
        <v>15</v>
      </c>
      <c r="K1995" t="s">
        <v>131</v>
      </c>
      <c r="L1995" t="s">
        <v>5959</v>
      </c>
      <c r="M1995" t="s">
        <v>5960</v>
      </c>
      <c r="N1995">
        <v>0.46083333300000001</v>
      </c>
      <c r="O1995">
        <v>0</v>
      </c>
      <c r="P1995">
        <v>0</v>
      </c>
      <c r="Q1995">
        <v>6</v>
      </c>
      <c r="R1995">
        <v>1058</v>
      </c>
      <c r="S1995">
        <v>0</v>
      </c>
      <c r="T1995">
        <v>0</v>
      </c>
      <c r="U1995">
        <v>0</v>
      </c>
      <c r="V1995">
        <v>0</v>
      </c>
      <c r="W1995">
        <v>2.7650000000000001</v>
      </c>
      <c r="X1995">
        <v>487.561666</v>
      </c>
      <c r="Y1995">
        <v>0</v>
      </c>
      <c r="Z1995">
        <v>0</v>
      </c>
    </row>
    <row r="1996" spans="1:26" x14ac:dyDescent="0.25">
      <c r="A1996">
        <v>2003098</v>
      </c>
      <c r="B1996">
        <v>1</v>
      </c>
      <c r="C1996" t="s">
        <v>77</v>
      </c>
      <c r="D1996" t="s">
        <v>119</v>
      </c>
      <c r="E1996" t="s">
        <v>166</v>
      </c>
      <c r="F1996" t="s">
        <v>5961</v>
      </c>
      <c r="G1996" t="s">
        <v>657</v>
      </c>
      <c r="H1996" t="s">
        <v>46</v>
      </c>
      <c r="I1996" t="s">
        <v>129</v>
      </c>
      <c r="J1996" t="s">
        <v>130</v>
      </c>
      <c r="K1996" t="s">
        <v>131</v>
      </c>
      <c r="L1996" t="s">
        <v>5962</v>
      </c>
      <c r="M1996" t="s">
        <v>5963</v>
      </c>
      <c r="N1996">
        <v>1.575</v>
      </c>
      <c r="O1996">
        <v>0</v>
      </c>
      <c r="P1996">
        <v>107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168.52500000000001</v>
      </c>
      <c r="W1996">
        <v>0</v>
      </c>
      <c r="X1996">
        <v>0</v>
      </c>
      <c r="Y1996">
        <v>0</v>
      </c>
      <c r="Z1996">
        <v>0</v>
      </c>
    </row>
    <row r="1997" spans="1:26" x14ac:dyDescent="0.25">
      <c r="A1997">
        <v>2003103</v>
      </c>
      <c r="B1997">
        <v>1</v>
      </c>
      <c r="C1997" t="s">
        <v>76</v>
      </c>
      <c r="D1997" t="s">
        <v>103</v>
      </c>
      <c r="E1997" t="s">
        <v>161</v>
      </c>
      <c r="F1997" t="s">
        <v>5964</v>
      </c>
      <c r="G1997" t="s">
        <v>341</v>
      </c>
      <c r="H1997" t="s">
        <v>47</v>
      </c>
      <c r="I1997" t="s">
        <v>129</v>
      </c>
      <c r="J1997" t="s">
        <v>130</v>
      </c>
      <c r="K1997" t="s">
        <v>131</v>
      </c>
      <c r="L1997" t="s">
        <v>5965</v>
      </c>
      <c r="M1997" t="s">
        <v>5966</v>
      </c>
      <c r="N1997">
        <v>0.75027777699999998</v>
      </c>
      <c r="O1997">
        <v>0</v>
      </c>
      <c r="P1997">
        <v>0</v>
      </c>
      <c r="Q1997">
        <v>0</v>
      </c>
      <c r="R1997">
        <v>109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81.780277999999996</v>
      </c>
      <c r="Y1997">
        <v>0</v>
      </c>
      <c r="Z1997">
        <v>0</v>
      </c>
    </row>
    <row r="1998" spans="1:26" x14ac:dyDescent="0.25">
      <c r="A1998">
        <v>2003102</v>
      </c>
      <c r="B1998">
        <v>1</v>
      </c>
      <c r="C1998" t="s">
        <v>76</v>
      </c>
      <c r="D1998" t="s">
        <v>84</v>
      </c>
      <c r="E1998" t="s">
        <v>134</v>
      </c>
      <c r="F1998" t="s">
        <v>5967</v>
      </c>
      <c r="G1998" t="s">
        <v>250</v>
      </c>
      <c r="H1998" t="s">
        <v>46</v>
      </c>
      <c r="I1998" t="s">
        <v>129</v>
      </c>
      <c r="J1998" t="s">
        <v>15</v>
      </c>
      <c r="K1998" t="s">
        <v>131</v>
      </c>
      <c r="L1998" t="s">
        <v>5968</v>
      </c>
      <c r="M1998" t="s">
        <v>5969</v>
      </c>
      <c r="N1998">
        <v>5.9302777769999997</v>
      </c>
      <c r="O1998">
        <v>0</v>
      </c>
      <c r="P1998">
        <v>13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77.093610999999996</v>
      </c>
      <c r="W1998">
        <v>0</v>
      </c>
      <c r="X1998">
        <v>0</v>
      </c>
      <c r="Y1998">
        <v>0</v>
      </c>
      <c r="Z1998">
        <v>0</v>
      </c>
    </row>
    <row r="1999" spans="1:26" x14ac:dyDescent="0.25">
      <c r="A1999">
        <v>2003101</v>
      </c>
      <c r="B1999">
        <v>1</v>
      </c>
      <c r="C1999" t="s">
        <v>77</v>
      </c>
      <c r="D1999" t="s">
        <v>123</v>
      </c>
      <c r="E1999" t="s">
        <v>134</v>
      </c>
      <c r="F1999" t="s">
        <v>5970</v>
      </c>
      <c r="G1999" t="s">
        <v>128</v>
      </c>
      <c r="H1999" t="s">
        <v>46</v>
      </c>
      <c r="I1999" t="s">
        <v>129</v>
      </c>
      <c r="J1999" t="s">
        <v>130</v>
      </c>
      <c r="K1999" t="s">
        <v>131</v>
      </c>
      <c r="L1999" t="s">
        <v>5971</v>
      </c>
      <c r="M1999" t="s">
        <v>5972</v>
      </c>
      <c r="N1999">
        <v>0.962777777</v>
      </c>
      <c r="O1999">
        <v>0</v>
      </c>
      <c r="P1999">
        <v>11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10.590555999999999</v>
      </c>
      <c r="W1999">
        <v>0</v>
      </c>
      <c r="X1999">
        <v>0</v>
      </c>
      <c r="Y1999">
        <v>0</v>
      </c>
      <c r="Z1999">
        <v>0</v>
      </c>
    </row>
    <row r="2000" spans="1:26" x14ac:dyDescent="0.25">
      <c r="A2000">
        <v>2003107</v>
      </c>
      <c r="B2000">
        <v>1</v>
      </c>
      <c r="C2000" t="s">
        <v>76</v>
      </c>
      <c r="D2000" t="s">
        <v>79</v>
      </c>
      <c r="E2000" t="s">
        <v>134</v>
      </c>
      <c r="F2000" t="s">
        <v>5973</v>
      </c>
      <c r="G2000" t="s">
        <v>238</v>
      </c>
      <c r="H2000" t="s">
        <v>46</v>
      </c>
      <c r="I2000" t="s">
        <v>129</v>
      </c>
      <c r="J2000" t="s">
        <v>130</v>
      </c>
      <c r="K2000" t="s">
        <v>131</v>
      </c>
      <c r="L2000" t="s">
        <v>5974</v>
      </c>
      <c r="M2000" t="s">
        <v>5975</v>
      </c>
      <c r="N2000">
        <v>1.5636111109999999</v>
      </c>
      <c r="O2000">
        <v>0</v>
      </c>
      <c r="P2000">
        <v>3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4.6908329999999996</v>
      </c>
      <c r="W2000">
        <v>0</v>
      </c>
      <c r="X2000">
        <v>0</v>
      </c>
      <c r="Y2000">
        <v>0</v>
      </c>
      <c r="Z2000">
        <v>0</v>
      </c>
    </row>
    <row r="2001" spans="1:26" x14ac:dyDescent="0.25">
      <c r="A2001">
        <v>2003100</v>
      </c>
      <c r="B2001">
        <v>1</v>
      </c>
      <c r="C2001" t="s">
        <v>77</v>
      </c>
      <c r="D2001" t="s">
        <v>108</v>
      </c>
      <c r="E2001" t="s">
        <v>161</v>
      </c>
      <c r="F2001" t="s">
        <v>5976</v>
      </c>
      <c r="G2001" t="s">
        <v>163</v>
      </c>
      <c r="H2001" t="s">
        <v>47</v>
      </c>
      <c r="I2001" t="s">
        <v>257</v>
      </c>
      <c r="J2001" t="s">
        <v>130</v>
      </c>
      <c r="K2001" t="s">
        <v>131</v>
      </c>
      <c r="L2001" t="s">
        <v>5977</v>
      </c>
      <c r="M2001" t="s">
        <v>5978</v>
      </c>
      <c r="N2001">
        <v>1.1111111E-2</v>
      </c>
      <c r="O2001">
        <v>20</v>
      </c>
      <c r="P2001">
        <v>745</v>
      </c>
      <c r="Q2001">
        <v>0</v>
      </c>
      <c r="R2001">
        <v>0</v>
      </c>
      <c r="S2001">
        <v>99</v>
      </c>
      <c r="T2001">
        <v>44</v>
      </c>
      <c r="U2001">
        <v>0.222222</v>
      </c>
      <c r="V2001">
        <v>8.2777779999999996</v>
      </c>
      <c r="W2001">
        <v>0</v>
      </c>
      <c r="X2001">
        <v>0</v>
      </c>
      <c r="Y2001">
        <v>1.1000000000000001</v>
      </c>
      <c r="Z2001">
        <v>0.48888900000000002</v>
      </c>
    </row>
    <row r="2002" spans="1:26" x14ac:dyDescent="0.25">
      <c r="A2002">
        <v>2003106</v>
      </c>
      <c r="B2002">
        <v>1</v>
      </c>
      <c r="C2002" t="s">
        <v>76</v>
      </c>
      <c r="D2002" t="s">
        <v>99</v>
      </c>
      <c r="E2002" t="s">
        <v>182</v>
      </c>
      <c r="F2002" t="s">
        <v>5979</v>
      </c>
      <c r="G2002" t="s">
        <v>144</v>
      </c>
      <c r="H2002" t="s">
        <v>46</v>
      </c>
      <c r="I2002" t="s">
        <v>129</v>
      </c>
      <c r="J2002" t="s">
        <v>130</v>
      </c>
      <c r="K2002" t="s">
        <v>131</v>
      </c>
      <c r="L2002" t="s">
        <v>5980</v>
      </c>
      <c r="M2002" t="s">
        <v>5981</v>
      </c>
      <c r="N2002">
        <v>0.93722222200000005</v>
      </c>
      <c r="O2002">
        <v>0</v>
      </c>
      <c r="P2002">
        <v>99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92.784999999999997</v>
      </c>
      <c r="W2002">
        <v>0</v>
      </c>
      <c r="X2002">
        <v>0</v>
      </c>
      <c r="Y2002">
        <v>0</v>
      </c>
      <c r="Z2002">
        <v>0</v>
      </c>
    </row>
    <row r="2003" spans="1:26" x14ac:dyDescent="0.25">
      <c r="A2003">
        <v>2003110</v>
      </c>
      <c r="B2003">
        <v>1</v>
      </c>
      <c r="C2003" t="s">
        <v>76</v>
      </c>
      <c r="D2003" t="s">
        <v>101</v>
      </c>
      <c r="E2003" t="s">
        <v>182</v>
      </c>
      <c r="F2003" t="s">
        <v>4002</v>
      </c>
      <c r="G2003" t="s">
        <v>904</v>
      </c>
      <c r="H2003" t="s">
        <v>46</v>
      </c>
      <c r="I2003" t="s">
        <v>129</v>
      </c>
      <c r="J2003" t="s">
        <v>130</v>
      </c>
      <c r="K2003" t="s">
        <v>131</v>
      </c>
      <c r="L2003" t="s">
        <v>5982</v>
      </c>
      <c r="M2003" t="s">
        <v>5983</v>
      </c>
      <c r="N2003">
        <v>2.8655555549999998</v>
      </c>
      <c r="O2003">
        <v>0</v>
      </c>
      <c r="P2003">
        <v>68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194.857778</v>
      </c>
      <c r="W2003">
        <v>0</v>
      </c>
      <c r="X2003">
        <v>0</v>
      </c>
      <c r="Y2003">
        <v>0</v>
      </c>
      <c r="Z2003">
        <v>0</v>
      </c>
    </row>
    <row r="2004" spans="1:26" x14ac:dyDescent="0.25">
      <c r="A2004">
        <v>2003127</v>
      </c>
      <c r="B2004">
        <v>1</v>
      </c>
      <c r="C2004" t="s">
        <v>76</v>
      </c>
      <c r="D2004" t="s">
        <v>100</v>
      </c>
      <c r="E2004" t="s">
        <v>171</v>
      </c>
      <c r="F2004" t="s">
        <v>5842</v>
      </c>
      <c r="G2004" t="s">
        <v>168</v>
      </c>
      <c r="H2004" t="s">
        <v>47</v>
      </c>
      <c r="I2004" t="s">
        <v>129</v>
      </c>
      <c r="J2004" t="s">
        <v>130</v>
      </c>
      <c r="K2004" t="s">
        <v>154</v>
      </c>
      <c r="L2004" t="s">
        <v>5984</v>
      </c>
      <c r="M2004" t="s">
        <v>5985</v>
      </c>
      <c r="N2004">
        <v>6.4191666659999997</v>
      </c>
      <c r="O2004">
        <v>4</v>
      </c>
      <c r="P2004">
        <v>373</v>
      </c>
      <c r="Q2004">
        <v>0</v>
      </c>
      <c r="R2004">
        <v>0</v>
      </c>
      <c r="S2004">
        <v>0</v>
      </c>
      <c r="T2004">
        <v>0</v>
      </c>
      <c r="U2004">
        <v>25.676666999999998</v>
      </c>
      <c r="V2004">
        <v>2394.349166</v>
      </c>
      <c r="W2004">
        <v>0</v>
      </c>
      <c r="X2004">
        <v>0</v>
      </c>
      <c r="Y2004">
        <v>0</v>
      </c>
      <c r="Z2004">
        <v>0</v>
      </c>
    </row>
    <row r="2005" spans="1:26" x14ac:dyDescent="0.25">
      <c r="A2005">
        <v>2003109</v>
      </c>
      <c r="B2005">
        <v>1</v>
      </c>
      <c r="C2005" t="s">
        <v>76</v>
      </c>
      <c r="D2005" t="s">
        <v>79</v>
      </c>
      <c r="E2005" t="s">
        <v>134</v>
      </c>
      <c r="F2005" t="s">
        <v>5986</v>
      </c>
      <c r="G2005" t="s">
        <v>136</v>
      </c>
      <c r="H2005" t="s">
        <v>46</v>
      </c>
      <c r="I2005" t="s">
        <v>129</v>
      </c>
      <c r="J2005" t="s">
        <v>130</v>
      </c>
      <c r="K2005" t="s">
        <v>131</v>
      </c>
      <c r="L2005" t="s">
        <v>5987</v>
      </c>
      <c r="M2005" t="s">
        <v>5988</v>
      </c>
      <c r="N2005">
        <v>1.4275</v>
      </c>
      <c r="O2005">
        <v>0</v>
      </c>
      <c r="P2005">
        <v>1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1.4275</v>
      </c>
      <c r="W2005">
        <v>0</v>
      </c>
      <c r="X2005">
        <v>0</v>
      </c>
      <c r="Y2005">
        <v>0</v>
      </c>
      <c r="Z2005">
        <v>0</v>
      </c>
    </row>
    <row r="2006" spans="1:26" x14ac:dyDescent="0.25">
      <c r="A2006">
        <v>2003108</v>
      </c>
      <c r="B2006">
        <v>1</v>
      </c>
      <c r="C2006" t="s">
        <v>77</v>
      </c>
      <c r="D2006" t="s">
        <v>108</v>
      </c>
      <c r="E2006" t="s">
        <v>134</v>
      </c>
      <c r="F2006" t="s">
        <v>5989</v>
      </c>
      <c r="G2006" t="s">
        <v>238</v>
      </c>
      <c r="H2006" t="s">
        <v>46</v>
      </c>
      <c r="I2006" t="s">
        <v>129</v>
      </c>
      <c r="J2006" t="s">
        <v>130</v>
      </c>
      <c r="K2006" t="s">
        <v>131</v>
      </c>
      <c r="L2006" t="s">
        <v>5990</v>
      </c>
      <c r="M2006" t="s">
        <v>5991</v>
      </c>
      <c r="N2006">
        <v>1.028333333</v>
      </c>
      <c r="O2006">
        <v>0</v>
      </c>
      <c r="P2006">
        <v>1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1.0283329999999999</v>
      </c>
      <c r="W2006">
        <v>0</v>
      </c>
      <c r="X2006">
        <v>0</v>
      </c>
      <c r="Y2006">
        <v>0</v>
      </c>
      <c r="Z2006">
        <v>0</v>
      </c>
    </row>
    <row r="2007" spans="1:26" x14ac:dyDescent="0.25">
      <c r="A2007">
        <v>2003111</v>
      </c>
      <c r="B2007">
        <v>1</v>
      </c>
      <c r="C2007" t="s">
        <v>77</v>
      </c>
      <c r="D2007" t="s">
        <v>109</v>
      </c>
      <c r="E2007" t="s">
        <v>161</v>
      </c>
      <c r="F2007" t="s">
        <v>5992</v>
      </c>
      <c r="G2007" t="s">
        <v>163</v>
      </c>
      <c r="H2007" t="s">
        <v>47</v>
      </c>
      <c r="I2007" t="s">
        <v>129</v>
      </c>
      <c r="J2007" t="s">
        <v>130</v>
      </c>
      <c r="K2007" t="s">
        <v>131</v>
      </c>
      <c r="L2007" t="s">
        <v>5993</v>
      </c>
      <c r="M2007" t="s">
        <v>5994</v>
      </c>
      <c r="N2007">
        <v>0.99305555499999998</v>
      </c>
      <c r="O2007">
        <v>0</v>
      </c>
      <c r="P2007">
        <v>0</v>
      </c>
      <c r="Q2007">
        <v>2</v>
      </c>
      <c r="R2007">
        <v>71</v>
      </c>
      <c r="S2007">
        <v>5</v>
      </c>
      <c r="T2007">
        <v>111</v>
      </c>
      <c r="U2007">
        <v>0</v>
      </c>
      <c r="V2007">
        <v>0</v>
      </c>
      <c r="W2007">
        <v>1.986111</v>
      </c>
      <c r="X2007">
        <v>70.506944000000004</v>
      </c>
      <c r="Y2007">
        <v>4.9652779999999996</v>
      </c>
      <c r="Z2007">
        <v>110.229167</v>
      </c>
    </row>
    <row r="2008" spans="1:26" x14ac:dyDescent="0.25">
      <c r="A2008">
        <v>2003115</v>
      </c>
      <c r="B2008">
        <v>1</v>
      </c>
      <c r="C2008" t="s">
        <v>77</v>
      </c>
      <c r="D2008" t="s">
        <v>124</v>
      </c>
      <c r="E2008" t="s">
        <v>161</v>
      </c>
      <c r="F2008" t="s">
        <v>5995</v>
      </c>
      <c r="G2008" t="s">
        <v>163</v>
      </c>
      <c r="H2008" t="s">
        <v>47</v>
      </c>
      <c r="I2008" t="s">
        <v>129</v>
      </c>
      <c r="J2008" t="s">
        <v>130</v>
      </c>
      <c r="K2008" t="s">
        <v>131</v>
      </c>
      <c r="L2008" t="s">
        <v>5996</v>
      </c>
      <c r="M2008" t="s">
        <v>5997</v>
      </c>
      <c r="N2008">
        <v>2.3969444439999998</v>
      </c>
      <c r="O2008">
        <v>0</v>
      </c>
      <c r="P2008">
        <v>647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1550.8230550000001</v>
      </c>
      <c r="W2008">
        <v>0</v>
      </c>
      <c r="X2008">
        <v>0</v>
      </c>
      <c r="Y2008">
        <v>0</v>
      </c>
      <c r="Z2008">
        <v>0</v>
      </c>
    </row>
    <row r="2009" spans="1:26" x14ac:dyDescent="0.25">
      <c r="A2009">
        <v>2003113</v>
      </c>
      <c r="B2009">
        <v>1</v>
      </c>
      <c r="C2009" t="s">
        <v>76</v>
      </c>
      <c r="D2009" t="s">
        <v>99</v>
      </c>
      <c r="E2009" t="s">
        <v>134</v>
      </c>
      <c r="F2009" t="s">
        <v>5998</v>
      </c>
      <c r="G2009" t="s">
        <v>250</v>
      </c>
      <c r="H2009" t="s">
        <v>46</v>
      </c>
      <c r="I2009" t="s">
        <v>129</v>
      </c>
      <c r="J2009" t="s">
        <v>130</v>
      </c>
      <c r="K2009" t="s">
        <v>131</v>
      </c>
      <c r="L2009" t="s">
        <v>5999</v>
      </c>
      <c r="M2009" t="s">
        <v>6000</v>
      </c>
      <c r="N2009">
        <v>1.8177777770000001</v>
      </c>
      <c r="O2009">
        <v>0</v>
      </c>
      <c r="P2009">
        <v>3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5.4533329999999998</v>
      </c>
      <c r="W2009">
        <v>0</v>
      </c>
      <c r="X2009">
        <v>0</v>
      </c>
      <c r="Y2009">
        <v>0</v>
      </c>
      <c r="Z2009">
        <v>0</v>
      </c>
    </row>
    <row r="2010" spans="1:26" x14ac:dyDescent="0.25">
      <c r="A2010">
        <v>2003117</v>
      </c>
      <c r="B2010">
        <v>1</v>
      </c>
      <c r="C2010" t="s">
        <v>76</v>
      </c>
      <c r="D2010" t="s">
        <v>96</v>
      </c>
      <c r="E2010" t="s">
        <v>186</v>
      </c>
      <c r="F2010" t="s">
        <v>6001</v>
      </c>
      <c r="G2010" t="s">
        <v>179</v>
      </c>
      <c r="H2010" t="s">
        <v>47</v>
      </c>
      <c r="I2010" t="s">
        <v>129</v>
      </c>
      <c r="J2010" t="s">
        <v>130</v>
      </c>
      <c r="K2010" t="s">
        <v>154</v>
      </c>
      <c r="L2010" t="s">
        <v>6002</v>
      </c>
      <c r="M2010" t="s">
        <v>6003</v>
      </c>
      <c r="N2010">
        <v>0.59055555500000001</v>
      </c>
      <c r="O2010">
        <v>26</v>
      </c>
      <c r="P2010">
        <v>272</v>
      </c>
      <c r="Q2010">
        <v>0</v>
      </c>
      <c r="R2010">
        <v>0</v>
      </c>
      <c r="S2010">
        <v>0</v>
      </c>
      <c r="T2010">
        <v>0</v>
      </c>
      <c r="U2010">
        <v>15.354444000000001</v>
      </c>
      <c r="V2010">
        <v>160.631111</v>
      </c>
      <c r="W2010">
        <v>0</v>
      </c>
      <c r="X2010">
        <v>0</v>
      </c>
      <c r="Y2010">
        <v>0</v>
      </c>
      <c r="Z2010">
        <v>0</v>
      </c>
    </row>
    <row r="2011" spans="1:26" x14ac:dyDescent="0.25">
      <c r="A2011">
        <v>2003118</v>
      </c>
      <c r="B2011">
        <v>1</v>
      </c>
      <c r="C2011" t="s">
        <v>76</v>
      </c>
      <c r="D2011" t="s">
        <v>88</v>
      </c>
      <c r="E2011" t="s">
        <v>134</v>
      </c>
      <c r="F2011" t="s">
        <v>6004</v>
      </c>
      <c r="G2011" t="s">
        <v>250</v>
      </c>
      <c r="H2011" t="s">
        <v>46</v>
      </c>
      <c r="I2011" t="s">
        <v>129</v>
      </c>
      <c r="J2011" t="s">
        <v>130</v>
      </c>
      <c r="K2011" t="s">
        <v>131</v>
      </c>
      <c r="L2011" t="s">
        <v>6005</v>
      </c>
      <c r="M2011" t="s">
        <v>6006</v>
      </c>
      <c r="N2011">
        <v>1.2155555549999999</v>
      </c>
      <c r="O2011">
        <v>0</v>
      </c>
      <c r="P2011">
        <v>2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2.431111</v>
      </c>
      <c r="W2011">
        <v>0</v>
      </c>
      <c r="X2011">
        <v>0</v>
      </c>
      <c r="Y2011">
        <v>0</v>
      </c>
      <c r="Z2011">
        <v>0</v>
      </c>
    </row>
    <row r="2012" spans="1:26" x14ac:dyDescent="0.25">
      <c r="A2012">
        <v>2003134</v>
      </c>
      <c r="B2012">
        <v>1</v>
      </c>
      <c r="C2012" t="s">
        <v>76</v>
      </c>
      <c r="D2012" t="s">
        <v>96</v>
      </c>
      <c r="E2012" t="s">
        <v>182</v>
      </c>
      <c r="F2012" t="s">
        <v>6007</v>
      </c>
      <c r="G2012" t="s">
        <v>128</v>
      </c>
      <c r="H2012" t="s">
        <v>46</v>
      </c>
      <c r="I2012" t="s">
        <v>129</v>
      </c>
      <c r="J2012" t="s">
        <v>130</v>
      </c>
      <c r="K2012" t="s">
        <v>131</v>
      </c>
      <c r="L2012" t="s">
        <v>6008</v>
      </c>
      <c r="M2012" t="s">
        <v>6009</v>
      </c>
      <c r="N2012">
        <v>2.216111111</v>
      </c>
      <c r="O2012">
        <v>0</v>
      </c>
      <c r="P2012">
        <v>45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99.724999999999994</v>
      </c>
      <c r="W2012">
        <v>0</v>
      </c>
      <c r="X2012">
        <v>0</v>
      </c>
      <c r="Y2012">
        <v>0</v>
      </c>
      <c r="Z2012">
        <v>0</v>
      </c>
    </row>
    <row r="2013" spans="1:26" x14ac:dyDescent="0.25">
      <c r="A2013">
        <v>2003128</v>
      </c>
      <c r="B2013">
        <v>1</v>
      </c>
      <c r="C2013" t="s">
        <v>76</v>
      </c>
      <c r="D2013" t="s">
        <v>95</v>
      </c>
      <c r="E2013" t="s">
        <v>182</v>
      </c>
      <c r="F2013" t="s">
        <v>6010</v>
      </c>
      <c r="G2013" t="s">
        <v>144</v>
      </c>
      <c r="H2013" t="s">
        <v>46</v>
      </c>
      <c r="I2013" t="s">
        <v>129</v>
      </c>
      <c r="J2013" t="s">
        <v>130</v>
      </c>
      <c r="K2013" t="s">
        <v>131</v>
      </c>
      <c r="L2013" t="s">
        <v>6011</v>
      </c>
      <c r="M2013" t="s">
        <v>6012</v>
      </c>
      <c r="N2013">
        <v>2.8238888879999999</v>
      </c>
      <c r="O2013">
        <v>0</v>
      </c>
      <c r="P2013">
        <v>73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206.143889</v>
      </c>
      <c r="W2013">
        <v>0</v>
      </c>
      <c r="X2013">
        <v>0</v>
      </c>
      <c r="Y2013">
        <v>0</v>
      </c>
      <c r="Z2013">
        <v>0</v>
      </c>
    </row>
    <row r="2014" spans="1:26" x14ac:dyDescent="0.25">
      <c r="A2014">
        <v>2003125</v>
      </c>
      <c r="B2014">
        <v>1</v>
      </c>
      <c r="C2014" t="s">
        <v>76</v>
      </c>
      <c r="D2014" t="s">
        <v>100</v>
      </c>
      <c r="E2014" t="s">
        <v>161</v>
      </c>
      <c r="F2014" t="s">
        <v>2143</v>
      </c>
      <c r="G2014" t="s">
        <v>341</v>
      </c>
      <c r="H2014" t="s">
        <v>47</v>
      </c>
      <c r="I2014" t="s">
        <v>129</v>
      </c>
      <c r="J2014" t="s">
        <v>130</v>
      </c>
      <c r="K2014" t="s">
        <v>131</v>
      </c>
      <c r="L2014" t="s">
        <v>6013</v>
      </c>
      <c r="M2014" t="s">
        <v>6014</v>
      </c>
      <c r="N2014">
        <v>1.1630555549999999</v>
      </c>
      <c r="O2014">
        <v>0</v>
      </c>
      <c r="P2014">
        <v>120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139.566667</v>
      </c>
      <c r="W2014">
        <v>0</v>
      </c>
      <c r="X2014">
        <v>0</v>
      </c>
      <c r="Y2014">
        <v>0</v>
      </c>
      <c r="Z2014">
        <v>0</v>
      </c>
    </row>
    <row r="2015" spans="1:26" x14ac:dyDescent="0.25">
      <c r="A2015">
        <v>2003131</v>
      </c>
      <c r="B2015">
        <v>1</v>
      </c>
      <c r="C2015" t="s">
        <v>76</v>
      </c>
      <c r="D2015" t="s">
        <v>102</v>
      </c>
      <c r="E2015" t="s">
        <v>186</v>
      </c>
      <c r="F2015" t="s">
        <v>3788</v>
      </c>
      <c r="G2015" t="s">
        <v>163</v>
      </c>
      <c r="H2015" t="s">
        <v>47</v>
      </c>
      <c r="I2015" t="s">
        <v>257</v>
      </c>
      <c r="J2015" t="s">
        <v>130</v>
      </c>
      <c r="K2015" t="s">
        <v>131</v>
      </c>
      <c r="L2015" t="s">
        <v>6015</v>
      </c>
      <c r="M2015" t="s">
        <v>6016</v>
      </c>
      <c r="N2015">
        <v>8.3333330000000001E-3</v>
      </c>
      <c r="O2015">
        <v>33</v>
      </c>
      <c r="P2015">
        <v>610</v>
      </c>
      <c r="Q2015">
        <v>13</v>
      </c>
      <c r="R2015">
        <v>6</v>
      </c>
      <c r="S2015">
        <v>0</v>
      </c>
      <c r="T2015">
        <v>0</v>
      </c>
      <c r="U2015">
        <v>0.27500000000000002</v>
      </c>
      <c r="V2015">
        <v>5.0833329999999997</v>
      </c>
      <c r="W2015">
        <v>0.108333</v>
      </c>
      <c r="X2015">
        <v>0.05</v>
      </c>
      <c r="Y2015">
        <v>0</v>
      </c>
      <c r="Z2015">
        <v>0</v>
      </c>
    </row>
    <row r="2016" spans="1:26" x14ac:dyDescent="0.25">
      <c r="A2016">
        <v>2003146</v>
      </c>
      <c r="B2016">
        <v>1</v>
      </c>
      <c r="C2016" t="s">
        <v>76</v>
      </c>
      <c r="D2016" t="s">
        <v>100</v>
      </c>
      <c r="E2016" t="s">
        <v>134</v>
      </c>
      <c r="F2016" t="s">
        <v>6017</v>
      </c>
      <c r="G2016" t="s">
        <v>136</v>
      </c>
      <c r="H2016" t="s">
        <v>46</v>
      </c>
      <c r="I2016" t="s">
        <v>129</v>
      </c>
      <c r="J2016" t="s">
        <v>130</v>
      </c>
      <c r="K2016" t="s">
        <v>131</v>
      </c>
      <c r="L2016" t="s">
        <v>6018</v>
      </c>
      <c r="M2016" t="s">
        <v>6019</v>
      </c>
      <c r="N2016">
        <v>4.7458333330000002</v>
      </c>
      <c r="O2016">
        <v>0</v>
      </c>
      <c r="P2016">
        <v>1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4.7458330000000002</v>
      </c>
      <c r="W2016">
        <v>0</v>
      </c>
      <c r="X2016">
        <v>0</v>
      </c>
      <c r="Y2016">
        <v>0</v>
      </c>
      <c r="Z2016">
        <v>0</v>
      </c>
    </row>
    <row r="2017" spans="1:26" x14ac:dyDescent="0.25">
      <c r="A2017">
        <v>2003133</v>
      </c>
      <c r="B2017">
        <v>1</v>
      </c>
      <c r="C2017" t="s">
        <v>76</v>
      </c>
      <c r="D2017" t="s">
        <v>81</v>
      </c>
      <c r="E2017" t="s">
        <v>182</v>
      </c>
      <c r="F2017" t="s">
        <v>6020</v>
      </c>
      <c r="G2017" t="s">
        <v>128</v>
      </c>
      <c r="H2017" t="s">
        <v>46</v>
      </c>
      <c r="I2017" t="s">
        <v>129</v>
      </c>
      <c r="J2017" t="s">
        <v>130</v>
      </c>
      <c r="K2017" t="s">
        <v>131</v>
      </c>
      <c r="L2017" t="s">
        <v>6021</v>
      </c>
      <c r="M2017" t="s">
        <v>6022</v>
      </c>
      <c r="N2017">
        <v>1.230555555</v>
      </c>
      <c r="O2017">
        <v>0</v>
      </c>
      <c r="P2017">
        <v>114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140.283333</v>
      </c>
      <c r="W2017">
        <v>0</v>
      </c>
      <c r="X2017">
        <v>0</v>
      </c>
      <c r="Y2017">
        <v>0</v>
      </c>
      <c r="Z2017">
        <v>0</v>
      </c>
    </row>
    <row r="2018" spans="1:26" x14ac:dyDescent="0.25">
      <c r="A2018">
        <v>2003136</v>
      </c>
      <c r="B2018">
        <v>1</v>
      </c>
      <c r="C2018" t="s">
        <v>76</v>
      </c>
      <c r="D2018" t="s">
        <v>97</v>
      </c>
      <c r="E2018" t="s">
        <v>182</v>
      </c>
      <c r="F2018" t="s">
        <v>6023</v>
      </c>
      <c r="G2018" t="s">
        <v>128</v>
      </c>
      <c r="H2018" t="s">
        <v>46</v>
      </c>
      <c r="I2018" t="s">
        <v>129</v>
      </c>
      <c r="J2018" t="s">
        <v>130</v>
      </c>
      <c r="K2018" t="s">
        <v>131</v>
      </c>
      <c r="L2018" t="s">
        <v>6024</v>
      </c>
      <c r="M2018" t="s">
        <v>6025</v>
      </c>
      <c r="N2018">
        <v>0.34611111100000003</v>
      </c>
      <c r="O2018">
        <v>0</v>
      </c>
      <c r="P2018">
        <v>5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1.730556</v>
      </c>
      <c r="W2018">
        <v>0</v>
      </c>
      <c r="X2018">
        <v>0</v>
      </c>
      <c r="Y2018">
        <v>0</v>
      </c>
      <c r="Z2018">
        <v>0</v>
      </c>
    </row>
    <row r="2019" spans="1:26" x14ac:dyDescent="0.25">
      <c r="A2019">
        <v>2003145</v>
      </c>
      <c r="B2019">
        <v>1</v>
      </c>
      <c r="C2019" t="s">
        <v>76</v>
      </c>
      <c r="D2019" t="s">
        <v>79</v>
      </c>
      <c r="E2019" t="s">
        <v>161</v>
      </c>
      <c r="F2019" t="s">
        <v>6026</v>
      </c>
      <c r="G2019" t="s">
        <v>341</v>
      </c>
      <c r="H2019" t="s">
        <v>47</v>
      </c>
      <c r="I2019" t="s">
        <v>129</v>
      </c>
      <c r="J2019" t="s">
        <v>130</v>
      </c>
      <c r="K2019" t="s">
        <v>131</v>
      </c>
      <c r="L2019" t="s">
        <v>6027</v>
      </c>
      <c r="M2019" t="s">
        <v>6028</v>
      </c>
      <c r="N2019">
        <v>1.864166666</v>
      </c>
      <c r="O2019">
        <v>1</v>
      </c>
      <c r="P2019">
        <v>195</v>
      </c>
      <c r="Q2019">
        <v>0</v>
      </c>
      <c r="R2019">
        <v>0</v>
      </c>
      <c r="S2019">
        <v>0</v>
      </c>
      <c r="T2019">
        <v>0</v>
      </c>
      <c r="U2019">
        <v>1.8641669999999999</v>
      </c>
      <c r="V2019">
        <v>363.51249999999999</v>
      </c>
      <c r="W2019">
        <v>0</v>
      </c>
      <c r="X2019">
        <v>0</v>
      </c>
      <c r="Y2019">
        <v>0</v>
      </c>
      <c r="Z2019">
        <v>0</v>
      </c>
    </row>
    <row r="2020" spans="1:26" x14ac:dyDescent="0.25">
      <c r="A2020">
        <v>2003141</v>
      </c>
      <c r="B2020">
        <v>1</v>
      </c>
      <c r="C2020" t="s">
        <v>76</v>
      </c>
      <c r="D2020" t="s">
        <v>93</v>
      </c>
      <c r="E2020" t="s">
        <v>150</v>
      </c>
      <c r="F2020" t="s">
        <v>5692</v>
      </c>
      <c r="G2020" t="s">
        <v>152</v>
      </c>
      <c r="H2020" t="s">
        <v>47</v>
      </c>
      <c r="I2020" t="s">
        <v>129</v>
      </c>
      <c r="J2020" t="s">
        <v>130</v>
      </c>
      <c r="K2020" t="s">
        <v>131</v>
      </c>
      <c r="L2020" t="s">
        <v>6029</v>
      </c>
      <c r="M2020" t="s">
        <v>6030</v>
      </c>
      <c r="N2020">
        <v>0.21199333300000001</v>
      </c>
      <c r="O2020">
        <v>37</v>
      </c>
      <c r="P2020">
        <v>5655</v>
      </c>
      <c r="Q2020">
        <v>0</v>
      </c>
      <c r="R2020">
        <v>0</v>
      </c>
      <c r="S2020">
        <v>0</v>
      </c>
      <c r="T2020">
        <v>0</v>
      </c>
      <c r="U2020">
        <v>7.8437530000000004</v>
      </c>
      <c r="V2020">
        <v>1198.822298</v>
      </c>
      <c r="W2020">
        <v>0</v>
      </c>
      <c r="X2020">
        <v>0</v>
      </c>
      <c r="Y2020">
        <v>0</v>
      </c>
      <c r="Z2020">
        <v>0</v>
      </c>
    </row>
    <row r="2021" spans="1:26" x14ac:dyDescent="0.25">
      <c r="A2021">
        <v>2003151</v>
      </c>
      <c r="B2021">
        <v>1</v>
      </c>
      <c r="C2021" t="s">
        <v>76</v>
      </c>
      <c r="D2021" t="s">
        <v>88</v>
      </c>
      <c r="E2021" t="s">
        <v>134</v>
      </c>
      <c r="F2021" t="s">
        <v>6004</v>
      </c>
      <c r="G2021" t="s">
        <v>140</v>
      </c>
      <c r="H2021" t="s">
        <v>46</v>
      </c>
      <c r="I2021" t="s">
        <v>129</v>
      </c>
      <c r="J2021" t="s">
        <v>130</v>
      </c>
      <c r="K2021" t="s">
        <v>131</v>
      </c>
      <c r="L2021" t="s">
        <v>6031</v>
      </c>
      <c r="M2021" t="s">
        <v>6032</v>
      </c>
      <c r="N2021">
        <v>5.2725</v>
      </c>
      <c r="O2021">
        <v>0</v>
      </c>
      <c r="P2021">
        <v>2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10.545</v>
      </c>
      <c r="W2021">
        <v>0</v>
      </c>
      <c r="X2021">
        <v>0</v>
      </c>
      <c r="Y2021">
        <v>0</v>
      </c>
      <c r="Z2021">
        <v>0</v>
      </c>
    </row>
    <row r="2022" spans="1:26" x14ac:dyDescent="0.25">
      <c r="A2022">
        <v>2003159</v>
      </c>
      <c r="B2022">
        <v>1</v>
      </c>
      <c r="C2022" t="s">
        <v>77</v>
      </c>
      <c r="D2022" t="s">
        <v>119</v>
      </c>
      <c r="E2022" t="s">
        <v>186</v>
      </c>
      <c r="F2022" t="s">
        <v>6033</v>
      </c>
      <c r="G2022" t="s">
        <v>163</v>
      </c>
      <c r="H2022" t="s">
        <v>47</v>
      </c>
      <c r="I2022" t="s">
        <v>129</v>
      </c>
      <c r="J2022" t="s">
        <v>130</v>
      </c>
      <c r="K2022" t="s">
        <v>131</v>
      </c>
      <c r="L2022" t="s">
        <v>6034</v>
      </c>
      <c r="M2022" t="s">
        <v>6035</v>
      </c>
      <c r="N2022">
        <v>1.4202777769999999</v>
      </c>
      <c r="O2022">
        <v>40</v>
      </c>
      <c r="P2022">
        <v>478</v>
      </c>
      <c r="Q2022">
        <v>15</v>
      </c>
      <c r="R2022">
        <v>0</v>
      </c>
      <c r="S2022">
        <v>28</v>
      </c>
      <c r="T2022">
        <v>0</v>
      </c>
      <c r="U2022">
        <v>56.811110999999997</v>
      </c>
      <c r="V2022">
        <v>678.89277700000002</v>
      </c>
      <c r="W2022">
        <v>21.304167</v>
      </c>
      <c r="X2022">
        <v>0</v>
      </c>
      <c r="Y2022">
        <v>39.767778</v>
      </c>
      <c r="Z2022">
        <v>0</v>
      </c>
    </row>
    <row r="2023" spans="1:26" x14ac:dyDescent="0.25">
      <c r="A2023">
        <v>2003162</v>
      </c>
      <c r="B2023">
        <v>1</v>
      </c>
      <c r="C2023" t="s">
        <v>76</v>
      </c>
      <c r="D2023" t="s">
        <v>79</v>
      </c>
      <c r="E2023" t="s">
        <v>134</v>
      </c>
      <c r="F2023" t="s">
        <v>6036</v>
      </c>
      <c r="G2023" t="s">
        <v>136</v>
      </c>
      <c r="H2023" t="s">
        <v>46</v>
      </c>
      <c r="I2023" t="s">
        <v>129</v>
      </c>
      <c r="J2023" t="s">
        <v>130</v>
      </c>
      <c r="K2023" t="s">
        <v>131</v>
      </c>
      <c r="L2023" t="s">
        <v>6037</v>
      </c>
      <c r="M2023" t="s">
        <v>6038</v>
      </c>
      <c r="N2023">
        <v>2.7025000000000001</v>
      </c>
      <c r="O2023">
        <v>0</v>
      </c>
      <c r="P2023">
        <v>2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5.4050000000000002</v>
      </c>
      <c r="W2023">
        <v>0</v>
      </c>
      <c r="X2023">
        <v>0</v>
      </c>
      <c r="Y2023">
        <v>0</v>
      </c>
      <c r="Z2023">
        <v>0</v>
      </c>
    </row>
    <row r="2024" spans="1:26" x14ac:dyDescent="0.25">
      <c r="A2024">
        <v>2003163</v>
      </c>
      <c r="B2024">
        <v>1</v>
      </c>
      <c r="C2024" t="s">
        <v>76</v>
      </c>
      <c r="D2024" t="s">
        <v>92</v>
      </c>
      <c r="E2024" t="s">
        <v>134</v>
      </c>
      <c r="F2024" t="s">
        <v>6039</v>
      </c>
      <c r="G2024" t="s">
        <v>136</v>
      </c>
      <c r="H2024" t="s">
        <v>46</v>
      </c>
      <c r="I2024" t="s">
        <v>129</v>
      </c>
      <c r="J2024" t="s">
        <v>130</v>
      </c>
      <c r="K2024" t="s">
        <v>131</v>
      </c>
      <c r="L2024" t="s">
        <v>6040</v>
      </c>
      <c r="M2024" t="s">
        <v>6041</v>
      </c>
      <c r="N2024">
        <v>1.466111111</v>
      </c>
      <c r="O2024">
        <v>0</v>
      </c>
      <c r="P2024">
        <v>0</v>
      </c>
      <c r="Q2024">
        <v>0</v>
      </c>
      <c r="R2024">
        <v>1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1.4661109999999999</v>
      </c>
      <c r="Y2024">
        <v>0</v>
      </c>
      <c r="Z2024">
        <v>0</v>
      </c>
    </row>
    <row r="2025" spans="1:26" x14ac:dyDescent="0.25">
      <c r="A2025">
        <v>2003161</v>
      </c>
      <c r="B2025">
        <v>1</v>
      </c>
      <c r="C2025" t="s">
        <v>76</v>
      </c>
      <c r="D2025" t="s">
        <v>105</v>
      </c>
      <c r="E2025" t="s">
        <v>166</v>
      </c>
      <c r="F2025" t="s">
        <v>5517</v>
      </c>
      <c r="G2025" t="s">
        <v>349</v>
      </c>
      <c r="H2025" t="s">
        <v>46</v>
      </c>
      <c r="I2025" t="s">
        <v>129</v>
      </c>
      <c r="J2025" t="s">
        <v>130</v>
      </c>
      <c r="K2025" t="s">
        <v>131</v>
      </c>
      <c r="L2025" t="s">
        <v>6042</v>
      </c>
      <c r="M2025" t="s">
        <v>6043</v>
      </c>
      <c r="N2025">
        <v>1.204722222</v>
      </c>
      <c r="O2025">
        <v>0</v>
      </c>
      <c r="P2025">
        <v>0</v>
      </c>
      <c r="Q2025">
        <v>0</v>
      </c>
      <c r="R2025">
        <v>10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12.047222</v>
      </c>
      <c r="Y2025">
        <v>0</v>
      </c>
      <c r="Z2025">
        <v>0</v>
      </c>
    </row>
    <row r="2026" spans="1:26" x14ac:dyDescent="0.25">
      <c r="A2026">
        <v>2003164</v>
      </c>
      <c r="B2026">
        <v>1</v>
      </c>
      <c r="C2026" t="s">
        <v>77</v>
      </c>
      <c r="D2026" t="s">
        <v>114</v>
      </c>
      <c r="E2026" t="s">
        <v>161</v>
      </c>
      <c r="F2026" t="s">
        <v>6044</v>
      </c>
      <c r="G2026" t="s">
        <v>168</v>
      </c>
      <c r="H2026" t="s">
        <v>47</v>
      </c>
      <c r="I2026" t="s">
        <v>129</v>
      </c>
      <c r="J2026" t="s">
        <v>130</v>
      </c>
      <c r="K2026" t="s">
        <v>154</v>
      </c>
      <c r="L2026" t="s">
        <v>6045</v>
      </c>
      <c r="M2026" t="s">
        <v>6046</v>
      </c>
      <c r="N2026">
        <v>4.0067591660000001</v>
      </c>
      <c r="O2026">
        <v>0</v>
      </c>
      <c r="P2026">
        <v>0</v>
      </c>
      <c r="Q2026">
        <v>0</v>
      </c>
      <c r="R2026">
        <v>0</v>
      </c>
      <c r="S2026">
        <v>9</v>
      </c>
      <c r="T2026">
        <v>3</v>
      </c>
      <c r="U2026">
        <v>0</v>
      </c>
      <c r="V2026">
        <v>0</v>
      </c>
      <c r="W2026">
        <v>0</v>
      </c>
      <c r="X2026">
        <v>0</v>
      </c>
      <c r="Y2026">
        <v>36.060831999999998</v>
      </c>
      <c r="Z2026">
        <v>12.020277</v>
      </c>
    </row>
    <row r="2027" spans="1:26" x14ac:dyDescent="0.25">
      <c r="A2027">
        <v>2003168</v>
      </c>
      <c r="B2027">
        <v>1</v>
      </c>
      <c r="C2027" t="s">
        <v>77</v>
      </c>
      <c r="D2027" t="s">
        <v>108</v>
      </c>
      <c r="E2027" t="s">
        <v>134</v>
      </c>
      <c r="F2027" t="s">
        <v>6047</v>
      </c>
      <c r="G2027" t="s">
        <v>238</v>
      </c>
      <c r="H2027" t="s">
        <v>46</v>
      </c>
      <c r="I2027" t="s">
        <v>129</v>
      </c>
      <c r="J2027" t="s">
        <v>130</v>
      </c>
      <c r="K2027" t="s">
        <v>131</v>
      </c>
      <c r="L2027" t="s">
        <v>6048</v>
      </c>
      <c r="M2027" t="s">
        <v>6049</v>
      </c>
      <c r="N2027">
        <v>0.84305555499999996</v>
      </c>
      <c r="O2027">
        <v>0</v>
      </c>
      <c r="P2027">
        <v>2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1.6861109999999999</v>
      </c>
      <c r="W2027">
        <v>0</v>
      </c>
      <c r="X2027">
        <v>0</v>
      </c>
      <c r="Y2027">
        <v>0</v>
      </c>
      <c r="Z2027">
        <v>0</v>
      </c>
    </row>
    <row r="2028" spans="1:26" x14ac:dyDescent="0.25">
      <c r="A2028">
        <v>2003165</v>
      </c>
      <c r="B2028">
        <v>1</v>
      </c>
      <c r="C2028" t="s">
        <v>76</v>
      </c>
      <c r="D2028" t="s">
        <v>96</v>
      </c>
      <c r="E2028" t="s">
        <v>171</v>
      </c>
      <c r="F2028" t="s">
        <v>6050</v>
      </c>
      <c r="G2028" t="s">
        <v>179</v>
      </c>
      <c r="H2028" t="s">
        <v>47</v>
      </c>
      <c r="I2028" t="s">
        <v>129</v>
      </c>
      <c r="J2028" t="s">
        <v>130</v>
      </c>
      <c r="K2028" t="s">
        <v>154</v>
      </c>
      <c r="L2028" t="s">
        <v>6051</v>
      </c>
      <c r="M2028" t="s">
        <v>6052</v>
      </c>
      <c r="N2028">
        <v>1.605277777</v>
      </c>
      <c r="O2028">
        <v>159</v>
      </c>
      <c r="P2028">
        <v>560</v>
      </c>
      <c r="Q2028">
        <v>0</v>
      </c>
      <c r="R2028">
        <v>0</v>
      </c>
      <c r="S2028">
        <v>0</v>
      </c>
      <c r="T2028">
        <v>0</v>
      </c>
      <c r="U2028">
        <v>255.23916700000001</v>
      </c>
      <c r="V2028">
        <v>898.955555</v>
      </c>
      <c r="W2028">
        <v>0</v>
      </c>
      <c r="X2028">
        <v>0</v>
      </c>
      <c r="Y2028">
        <v>0</v>
      </c>
      <c r="Z2028">
        <v>0</v>
      </c>
    </row>
    <row r="2029" spans="1:26" x14ac:dyDescent="0.25">
      <c r="A2029">
        <v>2003174</v>
      </c>
      <c r="B2029">
        <v>1</v>
      </c>
      <c r="C2029" t="s">
        <v>76</v>
      </c>
      <c r="D2029" t="s">
        <v>98</v>
      </c>
      <c r="E2029" t="s">
        <v>134</v>
      </c>
      <c r="F2029" t="s">
        <v>6053</v>
      </c>
      <c r="G2029" t="s">
        <v>238</v>
      </c>
      <c r="H2029" t="s">
        <v>46</v>
      </c>
      <c r="I2029" t="s">
        <v>129</v>
      </c>
      <c r="J2029" t="s">
        <v>130</v>
      </c>
      <c r="K2029" t="s">
        <v>131</v>
      </c>
      <c r="L2029" t="s">
        <v>6054</v>
      </c>
      <c r="M2029" t="s">
        <v>6055</v>
      </c>
      <c r="N2029">
        <v>1.795555555</v>
      </c>
      <c r="O2029">
        <v>0</v>
      </c>
      <c r="P2029">
        <v>0</v>
      </c>
      <c r="Q2029">
        <v>0</v>
      </c>
      <c r="R2029">
        <v>1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1.7955559999999999</v>
      </c>
      <c r="Y2029">
        <v>0</v>
      </c>
      <c r="Z2029">
        <v>0</v>
      </c>
    </row>
    <row r="2030" spans="1:26" x14ac:dyDescent="0.25">
      <c r="A2030">
        <v>2003166</v>
      </c>
      <c r="B2030">
        <v>1</v>
      </c>
      <c r="C2030" t="s">
        <v>76</v>
      </c>
      <c r="D2030" t="s">
        <v>78</v>
      </c>
      <c r="E2030" t="s">
        <v>134</v>
      </c>
      <c r="F2030" t="s">
        <v>6056</v>
      </c>
      <c r="G2030" t="s">
        <v>136</v>
      </c>
      <c r="H2030" t="s">
        <v>46</v>
      </c>
      <c r="I2030" t="s">
        <v>129</v>
      </c>
      <c r="J2030" t="s">
        <v>130</v>
      </c>
      <c r="K2030" t="s">
        <v>131</v>
      </c>
      <c r="L2030" t="s">
        <v>6057</v>
      </c>
      <c r="M2030" t="s">
        <v>6058</v>
      </c>
      <c r="N2030">
        <v>1.226111111</v>
      </c>
      <c r="O2030">
        <v>0</v>
      </c>
      <c r="P2030">
        <v>1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1.226111</v>
      </c>
      <c r="W2030">
        <v>0</v>
      </c>
      <c r="X2030">
        <v>0</v>
      </c>
      <c r="Y2030">
        <v>0</v>
      </c>
      <c r="Z2030">
        <v>0</v>
      </c>
    </row>
    <row r="2031" spans="1:26" x14ac:dyDescent="0.25">
      <c r="A2031">
        <v>2003176</v>
      </c>
      <c r="B2031">
        <v>1</v>
      </c>
      <c r="C2031" t="s">
        <v>76</v>
      </c>
      <c r="D2031" t="s">
        <v>101</v>
      </c>
      <c r="E2031" t="s">
        <v>134</v>
      </c>
      <c r="F2031" t="s">
        <v>6059</v>
      </c>
      <c r="G2031" t="s">
        <v>250</v>
      </c>
      <c r="H2031" t="s">
        <v>46</v>
      </c>
      <c r="I2031" t="s">
        <v>129</v>
      </c>
      <c r="J2031" t="s">
        <v>130</v>
      </c>
      <c r="K2031" t="s">
        <v>131</v>
      </c>
      <c r="L2031" t="s">
        <v>6060</v>
      </c>
      <c r="M2031" t="s">
        <v>6061</v>
      </c>
      <c r="N2031">
        <v>4.1183333329999998</v>
      </c>
      <c r="O2031">
        <v>0</v>
      </c>
      <c r="P2031">
        <v>18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74.13</v>
      </c>
      <c r="W2031">
        <v>0</v>
      </c>
      <c r="X2031">
        <v>0</v>
      </c>
      <c r="Y2031">
        <v>0</v>
      </c>
      <c r="Z2031">
        <v>0</v>
      </c>
    </row>
    <row r="2032" spans="1:26" x14ac:dyDescent="0.25">
      <c r="A2032">
        <v>2003185</v>
      </c>
      <c r="B2032">
        <v>1</v>
      </c>
      <c r="C2032" t="s">
        <v>76</v>
      </c>
      <c r="D2032" t="s">
        <v>96</v>
      </c>
      <c r="E2032" t="s">
        <v>182</v>
      </c>
      <c r="F2032" t="s">
        <v>6062</v>
      </c>
      <c r="G2032" t="s">
        <v>524</v>
      </c>
      <c r="H2032" t="s">
        <v>46</v>
      </c>
      <c r="I2032" t="s">
        <v>129</v>
      </c>
      <c r="J2032" t="s">
        <v>130</v>
      </c>
      <c r="K2032" t="s">
        <v>131</v>
      </c>
      <c r="L2032" t="s">
        <v>6063</v>
      </c>
      <c r="M2032" t="s">
        <v>6064</v>
      </c>
      <c r="N2032">
        <v>1.0988888880000001</v>
      </c>
      <c r="O2032">
        <v>0</v>
      </c>
      <c r="P2032">
        <v>10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10.988889</v>
      </c>
      <c r="W2032">
        <v>0</v>
      </c>
      <c r="X2032">
        <v>0</v>
      </c>
      <c r="Y2032">
        <v>0</v>
      </c>
      <c r="Z2032">
        <v>0</v>
      </c>
    </row>
    <row r="2033" spans="1:26" x14ac:dyDescent="0.25">
      <c r="A2033">
        <v>2003187</v>
      </c>
      <c r="B2033">
        <v>1</v>
      </c>
      <c r="C2033" t="s">
        <v>76</v>
      </c>
      <c r="D2033" t="s">
        <v>88</v>
      </c>
      <c r="E2033" t="s">
        <v>134</v>
      </c>
      <c r="F2033" t="s">
        <v>6065</v>
      </c>
      <c r="G2033" t="s">
        <v>140</v>
      </c>
      <c r="H2033" t="s">
        <v>46</v>
      </c>
      <c r="I2033" t="s">
        <v>129</v>
      </c>
      <c r="J2033" t="s">
        <v>130</v>
      </c>
      <c r="K2033" t="s">
        <v>131</v>
      </c>
      <c r="L2033" t="s">
        <v>6066</v>
      </c>
      <c r="M2033" t="s">
        <v>6067</v>
      </c>
      <c r="N2033">
        <v>1.0661111109999999</v>
      </c>
      <c r="O2033">
        <v>0</v>
      </c>
      <c r="P2033">
        <v>1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1.066111</v>
      </c>
      <c r="W2033">
        <v>0</v>
      </c>
      <c r="X2033">
        <v>0</v>
      </c>
      <c r="Y2033">
        <v>0</v>
      </c>
      <c r="Z2033">
        <v>0</v>
      </c>
    </row>
    <row r="2034" spans="1:26" x14ac:dyDescent="0.25">
      <c r="A2034">
        <v>2003188</v>
      </c>
      <c r="B2034">
        <v>1</v>
      </c>
      <c r="C2034" t="s">
        <v>77</v>
      </c>
      <c r="D2034" t="s">
        <v>124</v>
      </c>
      <c r="E2034" t="s">
        <v>134</v>
      </c>
      <c r="F2034" t="s">
        <v>6068</v>
      </c>
      <c r="G2034" t="s">
        <v>250</v>
      </c>
      <c r="H2034" t="s">
        <v>46</v>
      </c>
      <c r="I2034" t="s">
        <v>129</v>
      </c>
      <c r="J2034" t="s">
        <v>15</v>
      </c>
      <c r="K2034" t="s">
        <v>131</v>
      </c>
      <c r="L2034" t="s">
        <v>6069</v>
      </c>
      <c r="M2034" t="s">
        <v>6070</v>
      </c>
      <c r="N2034">
        <v>1.064444444</v>
      </c>
      <c r="O2034">
        <v>0</v>
      </c>
      <c r="P2034">
        <v>1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1.0644439999999999</v>
      </c>
      <c r="W2034">
        <v>0</v>
      </c>
      <c r="X2034">
        <v>0</v>
      </c>
      <c r="Y2034">
        <v>0</v>
      </c>
      <c r="Z2034">
        <v>0</v>
      </c>
    </row>
    <row r="2035" spans="1:26" x14ac:dyDescent="0.25">
      <c r="A2035">
        <v>2003193</v>
      </c>
      <c r="B2035">
        <v>1</v>
      </c>
      <c r="C2035" t="s">
        <v>76</v>
      </c>
      <c r="D2035" t="s">
        <v>91</v>
      </c>
      <c r="E2035" t="s">
        <v>182</v>
      </c>
      <c r="F2035" t="s">
        <v>6071</v>
      </c>
      <c r="G2035" t="s">
        <v>904</v>
      </c>
      <c r="H2035" t="s">
        <v>46</v>
      </c>
      <c r="I2035" t="s">
        <v>129</v>
      </c>
      <c r="J2035" t="s">
        <v>130</v>
      </c>
      <c r="K2035" t="s">
        <v>131</v>
      </c>
      <c r="L2035" t="s">
        <v>6072</v>
      </c>
      <c r="M2035" t="s">
        <v>6073</v>
      </c>
      <c r="N2035">
        <v>1.6816666659999999</v>
      </c>
      <c r="O2035">
        <v>0</v>
      </c>
      <c r="P2035">
        <v>0</v>
      </c>
      <c r="Q2035">
        <v>0</v>
      </c>
      <c r="R2035">
        <v>38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63.903333000000003</v>
      </c>
      <c r="Y2035">
        <v>0</v>
      </c>
      <c r="Z2035">
        <v>0</v>
      </c>
    </row>
    <row r="2036" spans="1:26" x14ac:dyDescent="0.25">
      <c r="A2036">
        <v>2003175</v>
      </c>
      <c r="B2036">
        <v>1</v>
      </c>
      <c r="C2036" t="s">
        <v>76</v>
      </c>
      <c r="D2036" t="s">
        <v>90</v>
      </c>
      <c r="E2036" t="s">
        <v>186</v>
      </c>
      <c r="F2036" t="s">
        <v>6074</v>
      </c>
      <c r="G2036" t="s">
        <v>163</v>
      </c>
      <c r="H2036" t="s">
        <v>47</v>
      </c>
      <c r="I2036" t="s">
        <v>129</v>
      </c>
      <c r="J2036" t="s">
        <v>130</v>
      </c>
      <c r="K2036" t="s">
        <v>131</v>
      </c>
      <c r="L2036" t="s">
        <v>6075</v>
      </c>
      <c r="M2036" t="s">
        <v>6076</v>
      </c>
      <c r="N2036">
        <v>1.3825000000000001</v>
      </c>
      <c r="O2036">
        <v>0</v>
      </c>
      <c r="P2036">
        <v>0</v>
      </c>
      <c r="Q2036">
        <v>0</v>
      </c>
      <c r="R2036">
        <v>0</v>
      </c>
      <c r="S2036">
        <v>5</v>
      </c>
      <c r="T2036">
        <v>289</v>
      </c>
      <c r="U2036">
        <v>0</v>
      </c>
      <c r="V2036">
        <v>0</v>
      </c>
      <c r="W2036">
        <v>0</v>
      </c>
      <c r="X2036">
        <v>0</v>
      </c>
      <c r="Y2036">
        <v>6.9124999999999996</v>
      </c>
      <c r="Z2036">
        <v>399.54250000000002</v>
      </c>
    </row>
    <row r="2037" spans="1:26" x14ac:dyDescent="0.25">
      <c r="A2037">
        <v>2003200</v>
      </c>
      <c r="B2037">
        <v>1</v>
      </c>
      <c r="C2037" t="s">
        <v>76</v>
      </c>
      <c r="D2037" t="s">
        <v>79</v>
      </c>
      <c r="E2037" t="s">
        <v>134</v>
      </c>
      <c r="F2037" t="s">
        <v>6077</v>
      </c>
      <c r="G2037" t="s">
        <v>144</v>
      </c>
      <c r="H2037" t="s">
        <v>46</v>
      </c>
      <c r="I2037" t="s">
        <v>129</v>
      </c>
      <c r="J2037" t="s">
        <v>130</v>
      </c>
      <c r="K2037" t="s">
        <v>131</v>
      </c>
      <c r="L2037" t="s">
        <v>6078</v>
      </c>
      <c r="M2037" t="s">
        <v>6079</v>
      </c>
      <c r="N2037">
        <v>1.5052777770000001</v>
      </c>
      <c r="O2037">
        <v>0</v>
      </c>
      <c r="P2037">
        <v>1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1.5052779999999999</v>
      </c>
      <c r="W2037">
        <v>0</v>
      </c>
      <c r="X2037">
        <v>0</v>
      </c>
      <c r="Y2037">
        <v>0</v>
      </c>
      <c r="Z2037">
        <v>0</v>
      </c>
    </row>
    <row r="2038" spans="1:26" x14ac:dyDescent="0.25">
      <c r="A2038">
        <v>2003202</v>
      </c>
      <c r="B2038">
        <v>1</v>
      </c>
      <c r="C2038" t="s">
        <v>77</v>
      </c>
      <c r="D2038" t="s">
        <v>108</v>
      </c>
      <c r="E2038" t="s">
        <v>161</v>
      </c>
      <c r="F2038" t="s">
        <v>6080</v>
      </c>
      <c r="G2038" t="s">
        <v>341</v>
      </c>
      <c r="H2038" t="s">
        <v>47</v>
      </c>
      <c r="I2038" t="s">
        <v>129</v>
      </c>
      <c r="J2038" t="s">
        <v>130</v>
      </c>
      <c r="K2038" t="s">
        <v>131</v>
      </c>
      <c r="L2038" t="s">
        <v>6081</v>
      </c>
      <c r="M2038" t="s">
        <v>6082</v>
      </c>
      <c r="N2038">
        <v>2.156111111</v>
      </c>
      <c r="O2038">
        <v>0</v>
      </c>
      <c r="P2038">
        <v>5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10.780556000000001</v>
      </c>
      <c r="W2038">
        <v>0</v>
      </c>
      <c r="X2038">
        <v>0</v>
      </c>
      <c r="Y2038">
        <v>0</v>
      </c>
      <c r="Z2038">
        <v>0</v>
      </c>
    </row>
    <row r="2039" spans="1:26" x14ac:dyDescent="0.25">
      <c r="A2039">
        <v>2003206</v>
      </c>
      <c r="B2039">
        <v>1</v>
      </c>
      <c r="C2039" t="s">
        <v>76</v>
      </c>
      <c r="D2039" t="s">
        <v>78</v>
      </c>
      <c r="E2039" t="s">
        <v>134</v>
      </c>
      <c r="F2039" t="s">
        <v>6083</v>
      </c>
      <c r="G2039" t="s">
        <v>136</v>
      </c>
      <c r="H2039" t="s">
        <v>46</v>
      </c>
      <c r="I2039" t="s">
        <v>129</v>
      </c>
      <c r="J2039" t="s">
        <v>130</v>
      </c>
      <c r="K2039" t="s">
        <v>131</v>
      </c>
      <c r="L2039" t="s">
        <v>6084</v>
      </c>
      <c r="M2039" t="s">
        <v>6085</v>
      </c>
      <c r="N2039">
        <v>1.641388888</v>
      </c>
      <c r="O2039">
        <v>0</v>
      </c>
      <c r="P2039">
        <v>2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3.282778</v>
      </c>
      <c r="W2039">
        <v>0</v>
      </c>
      <c r="X2039">
        <v>0</v>
      </c>
      <c r="Y2039">
        <v>0</v>
      </c>
      <c r="Z2039">
        <v>0</v>
      </c>
    </row>
    <row r="2040" spans="1:26" x14ac:dyDescent="0.25">
      <c r="A2040">
        <v>2003205</v>
      </c>
      <c r="B2040">
        <v>1</v>
      </c>
      <c r="C2040" t="s">
        <v>76</v>
      </c>
      <c r="D2040" t="s">
        <v>79</v>
      </c>
      <c r="E2040" t="s">
        <v>134</v>
      </c>
      <c r="F2040" t="s">
        <v>6086</v>
      </c>
      <c r="G2040" t="s">
        <v>140</v>
      </c>
      <c r="H2040" t="s">
        <v>46</v>
      </c>
      <c r="I2040" t="s">
        <v>129</v>
      </c>
      <c r="J2040" t="s">
        <v>130</v>
      </c>
      <c r="K2040" t="s">
        <v>131</v>
      </c>
      <c r="L2040" t="s">
        <v>6087</v>
      </c>
      <c r="M2040" t="s">
        <v>6088</v>
      </c>
      <c r="N2040">
        <v>6.7516666660000002</v>
      </c>
      <c r="O2040">
        <v>0</v>
      </c>
      <c r="P2040">
        <v>1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6.7516670000000003</v>
      </c>
      <c r="W2040">
        <v>0</v>
      </c>
      <c r="X2040">
        <v>0</v>
      </c>
      <c r="Y2040">
        <v>0</v>
      </c>
      <c r="Z2040">
        <v>0</v>
      </c>
    </row>
    <row r="2041" spans="1:26" x14ac:dyDescent="0.25">
      <c r="A2041">
        <v>2003207</v>
      </c>
      <c r="B2041">
        <v>1</v>
      </c>
      <c r="C2041" t="s">
        <v>77</v>
      </c>
      <c r="D2041" t="s">
        <v>108</v>
      </c>
      <c r="E2041" t="s">
        <v>134</v>
      </c>
      <c r="F2041" t="s">
        <v>6089</v>
      </c>
      <c r="G2041" t="s">
        <v>136</v>
      </c>
      <c r="H2041" t="s">
        <v>46</v>
      </c>
      <c r="I2041" t="s">
        <v>129</v>
      </c>
      <c r="J2041" t="s">
        <v>130</v>
      </c>
      <c r="K2041" t="s">
        <v>131</v>
      </c>
      <c r="L2041" t="s">
        <v>6090</v>
      </c>
      <c r="M2041" t="s">
        <v>6091</v>
      </c>
      <c r="N2041">
        <v>2.7294444439999999</v>
      </c>
      <c r="O2041">
        <v>0</v>
      </c>
      <c r="P2041">
        <v>1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2.729444</v>
      </c>
      <c r="W2041">
        <v>0</v>
      </c>
      <c r="X2041">
        <v>0</v>
      </c>
      <c r="Y2041">
        <v>0</v>
      </c>
      <c r="Z2041">
        <v>0</v>
      </c>
    </row>
    <row r="2042" spans="1:26" x14ac:dyDescent="0.25">
      <c r="A2042">
        <v>2003223</v>
      </c>
      <c r="B2042">
        <v>1</v>
      </c>
      <c r="C2042" t="s">
        <v>76</v>
      </c>
      <c r="D2042" t="s">
        <v>101</v>
      </c>
      <c r="E2042" t="s">
        <v>182</v>
      </c>
      <c r="F2042" t="s">
        <v>4002</v>
      </c>
      <c r="G2042" t="s">
        <v>144</v>
      </c>
      <c r="H2042" t="s">
        <v>46</v>
      </c>
      <c r="I2042" t="s">
        <v>129</v>
      </c>
      <c r="J2042" t="s">
        <v>130</v>
      </c>
      <c r="K2042" t="s">
        <v>131</v>
      </c>
      <c r="L2042" t="s">
        <v>6092</v>
      </c>
      <c r="M2042" t="s">
        <v>6093</v>
      </c>
      <c r="N2042">
        <v>0.72694444400000002</v>
      </c>
      <c r="O2042">
        <v>0</v>
      </c>
      <c r="P2042">
        <v>68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49.432222000000003</v>
      </c>
      <c r="W2042">
        <v>0</v>
      </c>
      <c r="X2042">
        <v>0</v>
      </c>
      <c r="Y2042">
        <v>0</v>
      </c>
      <c r="Z2042">
        <v>0</v>
      </c>
    </row>
    <row r="2043" spans="1:26" x14ac:dyDescent="0.25">
      <c r="A2043">
        <v>2003211</v>
      </c>
      <c r="B2043">
        <v>1</v>
      </c>
      <c r="C2043" t="s">
        <v>77</v>
      </c>
      <c r="D2043" t="s">
        <v>108</v>
      </c>
      <c r="E2043" t="s">
        <v>134</v>
      </c>
      <c r="F2043" t="s">
        <v>6094</v>
      </c>
      <c r="G2043" t="s">
        <v>136</v>
      </c>
      <c r="H2043" t="s">
        <v>46</v>
      </c>
      <c r="I2043" t="s">
        <v>129</v>
      </c>
      <c r="J2043" t="s">
        <v>130</v>
      </c>
      <c r="K2043" t="s">
        <v>131</v>
      </c>
      <c r="L2043" t="s">
        <v>6095</v>
      </c>
      <c r="M2043" t="s">
        <v>6096</v>
      </c>
      <c r="N2043">
        <v>4.551666666</v>
      </c>
      <c r="O2043">
        <v>0</v>
      </c>
      <c r="P2043">
        <v>1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4.5516670000000001</v>
      </c>
      <c r="W2043">
        <v>0</v>
      </c>
      <c r="X2043">
        <v>0</v>
      </c>
      <c r="Y2043">
        <v>0</v>
      </c>
      <c r="Z2043">
        <v>0</v>
      </c>
    </row>
    <row r="2044" spans="1:26" x14ac:dyDescent="0.25">
      <c r="A2044">
        <v>2003213</v>
      </c>
      <c r="B2044">
        <v>1</v>
      </c>
      <c r="C2044" t="s">
        <v>77</v>
      </c>
      <c r="D2044" t="s">
        <v>123</v>
      </c>
      <c r="E2044" t="s">
        <v>186</v>
      </c>
      <c r="F2044" t="s">
        <v>2743</v>
      </c>
      <c r="G2044" t="s">
        <v>163</v>
      </c>
      <c r="H2044" t="s">
        <v>47</v>
      </c>
      <c r="I2044" t="s">
        <v>129</v>
      </c>
      <c r="J2044" t="s">
        <v>130</v>
      </c>
      <c r="K2044" t="s">
        <v>131</v>
      </c>
      <c r="L2044" t="s">
        <v>6097</v>
      </c>
      <c r="M2044" t="s">
        <v>6098</v>
      </c>
      <c r="N2044">
        <v>1.3005555550000001</v>
      </c>
      <c r="O2044">
        <v>82</v>
      </c>
      <c r="P2044">
        <v>131</v>
      </c>
      <c r="Q2044">
        <v>0</v>
      </c>
      <c r="R2044">
        <v>0</v>
      </c>
      <c r="S2044">
        <v>0</v>
      </c>
      <c r="T2044">
        <v>0</v>
      </c>
      <c r="U2044">
        <v>106.645556</v>
      </c>
      <c r="V2044">
        <v>170.37277800000001</v>
      </c>
      <c r="W2044">
        <v>0</v>
      </c>
      <c r="X2044">
        <v>0</v>
      </c>
      <c r="Y2044">
        <v>0</v>
      </c>
      <c r="Z2044">
        <v>0</v>
      </c>
    </row>
    <row r="2045" spans="1:26" x14ac:dyDescent="0.25">
      <c r="A2045">
        <v>2003212</v>
      </c>
      <c r="B2045">
        <v>1</v>
      </c>
      <c r="C2045" t="s">
        <v>76</v>
      </c>
      <c r="D2045" t="s">
        <v>95</v>
      </c>
      <c r="E2045" t="s">
        <v>134</v>
      </c>
      <c r="F2045" t="s">
        <v>6099</v>
      </c>
      <c r="G2045" t="s">
        <v>136</v>
      </c>
      <c r="H2045" t="s">
        <v>46</v>
      </c>
      <c r="I2045" t="s">
        <v>129</v>
      </c>
      <c r="J2045" t="s">
        <v>130</v>
      </c>
      <c r="K2045" t="s">
        <v>131</v>
      </c>
      <c r="L2045" t="s">
        <v>6100</v>
      </c>
      <c r="M2045" t="s">
        <v>6101</v>
      </c>
      <c r="N2045">
        <v>3.4611111110000001</v>
      </c>
      <c r="O2045">
        <v>0</v>
      </c>
      <c r="P2045">
        <v>0</v>
      </c>
      <c r="Q2045">
        <v>0</v>
      </c>
      <c r="R2045">
        <v>1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3.4611109999999998</v>
      </c>
      <c r="Y2045">
        <v>0</v>
      </c>
      <c r="Z2045">
        <v>0</v>
      </c>
    </row>
    <row r="2046" spans="1:26" x14ac:dyDescent="0.25">
      <c r="A2046">
        <v>2003215</v>
      </c>
      <c r="B2046">
        <v>1</v>
      </c>
      <c r="C2046" t="s">
        <v>76</v>
      </c>
      <c r="D2046" t="s">
        <v>104</v>
      </c>
      <c r="E2046" t="s">
        <v>182</v>
      </c>
      <c r="F2046" t="s">
        <v>6102</v>
      </c>
      <c r="G2046" t="s">
        <v>144</v>
      </c>
      <c r="H2046" t="s">
        <v>46</v>
      </c>
      <c r="I2046" t="s">
        <v>129</v>
      </c>
      <c r="J2046" t="s">
        <v>130</v>
      </c>
      <c r="K2046" t="s">
        <v>131</v>
      </c>
      <c r="L2046" t="s">
        <v>6103</v>
      </c>
      <c r="M2046" t="s">
        <v>6104</v>
      </c>
      <c r="N2046">
        <v>1.8161111109999999</v>
      </c>
      <c r="O2046">
        <v>0</v>
      </c>
      <c r="P2046">
        <v>0</v>
      </c>
      <c r="Q2046">
        <v>0</v>
      </c>
      <c r="R2046">
        <v>3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5.4483329999999999</v>
      </c>
      <c r="Y2046">
        <v>0</v>
      </c>
      <c r="Z2046">
        <v>0</v>
      </c>
    </row>
    <row r="2047" spans="1:26" x14ac:dyDescent="0.25">
      <c r="A2047">
        <v>2003216</v>
      </c>
      <c r="B2047">
        <v>1</v>
      </c>
      <c r="C2047" t="s">
        <v>76</v>
      </c>
      <c r="D2047" t="s">
        <v>79</v>
      </c>
      <c r="E2047" t="s">
        <v>182</v>
      </c>
      <c r="F2047" t="s">
        <v>6105</v>
      </c>
      <c r="G2047" t="s">
        <v>144</v>
      </c>
      <c r="H2047" t="s">
        <v>46</v>
      </c>
      <c r="I2047" t="s">
        <v>129</v>
      </c>
      <c r="J2047" t="s">
        <v>130</v>
      </c>
      <c r="K2047" t="s">
        <v>131</v>
      </c>
      <c r="L2047" t="s">
        <v>6106</v>
      </c>
      <c r="M2047" t="s">
        <v>6107</v>
      </c>
      <c r="N2047">
        <v>1.4069444440000001</v>
      </c>
      <c r="O2047">
        <v>0</v>
      </c>
      <c r="P2047">
        <v>290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408.01388900000001</v>
      </c>
      <c r="W2047">
        <v>0</v>
      </c>
      <c r="X2047">
        <v>0</v>
      </c>
      <c r="Y2047">
        <v>0</v>
      </c>
      <c r="Z2047">
        <v>0</v>
      </c>
    </row>
    <row r="2048" spans="1:26" x14ac:dyDescent="0.25">
      <c r="A2048">
        <v>2003217</v>
      </c>
      <c r="B2048">
        <v>1</v>
      </c>
      <c r="C2048" t="s">
        <v>77</v>
      </c>
      <c r="D2048" t="s">
        <v>114</v>
      </c>
      <c r="E2048" t="s">
        <v>182</v>
      </c>
      <c r="F2048" t="s">
        <v>6108</v>
      </c>
      <c r="G2048" t="s">
        <v>144</v>
      </c>
      <c r="H2048" t="s">
        <v>46</v>
      </c>
      <c r="I2048" t="s">
        <v>129</v>
      </c>
      <c r="J2048" t="s">
        <v>130</v>
      </c>
      <c r="K2048" t="s">
        <v>131</v>
      </c>
      <c r="L2048" t="s">
        <v>6109</v>
      </c>
      <c r="M2048" t="s">
        <v>6110</v>
      </c>
      <c r="N2048">
        <v>3.8705555550000001</v>
      </c>
      <c r="O2048">
        <v>0</v>
      </c>
      <c r="P2048">
        <v>0</v>
      </c>
      <c r="Q2048">
        <v>0</v>
      </c>
      <c r="R2048">
        <v>0</v>
      </c>
      <c r="S2048">
        <v>0</v>
      </c>
      <c r="T2048">
        <v>19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73.540555999999995</v>
      </c>
    </row>
    <row r="2049" spans="1:26" x14ac:dyDescent="0.25">
      <c r="A2049">
        <v>2003222</v>
      </c>
      <c r="B2049">
        <v>1</v>
      </c>
      <c r="C2049" t="s">
        <v>77</v>
      </c>
      <c r="D2049" t="s">
        <v>116</v>
      </c>
      <c r="E2049" t="s">
        <v>166</v>
      </c>
      <c r="F2049" t="s">
        <v>6111</v>
      </c>
      <c r="G2049" t="s">
        <v>657</v>
      </c>
      <c r="H2049" t="s">
        <v>46</v>
      </c>
      <c r="I2049" t="s">
        <v>129</v>
      </c>
      <c r="J2049" t="s">
        <v>130</v>
      </c>
      <c r="K2049" t="s">
        <v>131</v>
      </c>
      <c r="L2049" t="s">
        <v>6112</v>
      </c>
      <c r="M2049" t="s">
        <v>6113</v>
      </c>
      <c r="N2049">
        <v>1.3991666659999999</v>
      </c>
      <c r="O2049">
        <v>0</v>
      </c>
      <c r="P2049">
        <v>154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215.471667</v>
      </c>
      <c r="W2049">
        <v>0</v>
      </c>
      <c r="X2049">
        <v>0</v>
      </c>
      <c r="Y2049">
        <v>0</v>
      </c>
      <c r="Z2049">
        <v>0</v>
      </c>
    </row>
    <row r="2050" spans="1:26" x14ac:dyDescent="0.25">
      <c r="A2050">
        <v>2003220</v>
      </c>
      <c r="B2050">
        <v>1</v>
      </c>
      <c r="C2050" t="s">
        <v>76</v>
      </c>
      <c r="D2050" t="s">
        <v>96</v>
      </c>
      <c r="E2050" t="s">
        <v>171</v>
      </c>
      <c r="F2050" t="s">
        <v>6114</v>
      </c>
      <c r="G2050" t="s">
        <v>163</v>
      </c>
      <c r="H2050" t="s">
        <v>47</v>
      </c>
      <c r="I2050" t="s">
        <v>129</v>
      </c>
      <c r="J2050" t="s">
        <v>130</v>
      </c>
      <c r="K2050" t="s">
        <v>131</v>
      </c>
      <c r="L2050" t="s">
        <v>6115</v>
      </c>
      <c r="M2050" t="s">
        <v>6116</v>
      </c>
      <c r="N2050">
        <v>8.3333332999999996E-2</v>
      </c>
      <c r="O2050">
        <v>0</v>
      </c>
      <c r="P2050">
        <v>2135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177.91666599999999</v>
      </c>
      <c r="W2050">
        <v>0</v>
      </c>
      <c r="X2050">
        <v>0</v>
      </c>
      <c r="Y2050">
        <v>0</v>
      </c>
      <c r="Z2050">
        <v>0</v>
      </c>
    </row>
    <row r="2051" spans="1:26" x14ac:dyDescent="0.25">
      <c r="A2051">
        <v>2003221</v>
      </c>
      <c r="B2051">
        <v>1</v>
      </c>
      <c r="C2051" t="s">
        <v>77</v>
      </c>
      <c r="D2051" t="s">
        <v>123</v>
      </c>
      <c r="E2051" t="s">
        <v>161</v>
      </c>
      <c r="F2051" t="s">
        <v>6117</v>
      </c>
      <c r="G2051" t="s">
        <v>242</v>
      </c>
      <c r="H2051" t="s">
        <v>47</v>
      </c>
      <c r="I2051" t="s">
        <v>129</v>
      </c>
      <c r="J2051" t="s">
        <v>130</v>
      </c>
      <c r="K2051" t="s">
        <v>131</v>
      </c>
      <c r="L2051" t="s">
        <v>6118</v>
      </c>
      <c r="M2051" t="s">
        <v>6119</v>
      </c>
      <c r="N2051">
        <v>3.3802777769999999</v>
      </c>
      <c r="O2051">
        <v>0</v>
      </c>
      <c r="P2051">
        <v>69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233.23916700000001</v>
      </c>
      <c r="W2051">
        <v>0</v>
      </c>
      <c r="X2051">
        <v>0</v>
      </c>
      <c r="Y2051">
        <v>0</v>
      </c>
      <c r="Z2051">
        <v>0</v>
      </c>
    </row>
    <row r="2052" spans="1:26" x14ac:dyDescent="0.25">
      <c r="A2052">
        <v>2003230</v>
      </c>
      <c r="B2052">
        <v>1</v>
      </c>
      <c r="C2052" t="s">
        <v>76</v>
      </c>
      <c r="D2052" t="s">
        <v>99</v>
      </c>
      <c r="E2052" t="s">
        <v>171</v>
      </c>
      <c r="F2052" t="s">
        <v>6120</v>
      </c>
      <c r="G2052" t="s">
        <v>163</v>
      </c>
      <c r="H2052" t="s">
        <v>47</v>
      </c>
      <c r="I2052" t="s">
        <v>129</v>
      </c>
      <c r="J2052" t="s">
        <v>130</v>
      </c>
      <c r="K2052" t="s">
        <v>131</v>
      </c>
      <c r="L2052" t="s">
        <v>6121</v>
      </c>
      <c r="M2052" t="s">
        <v>6122</v>
      </c>
      <c r="N2052">
        <v>1.289722222</v>
      </c>
      <c r="O2052">
        <v>1</v>
      </c>
      <c r="P2052">
        <v>0</v>
      </c>
      <c r="Q2052">
        <v>0</v>
      </c>
      <c r="R2052">
        <v>0</v>
      </c>
      <c r="S2052">
        <v>0</v>
      </c>
      <c r="T2052">
        <v>0</v>
      </c>
      <c r="U2052">
        <v>1.289722</v>
      </c>
      <c r="V2052">
        <v>0</v>
      </c>
      <c r="W2052">
        <v>0</v>
      </c>
      <c r="X2052">
        <v>0</v>
      </c>
      <c r="Y2052">
        <v>0</v>
      </c>
      <c r="Z2052">
        <v>0</v>
      </c>
    </row>
    <row r="2053" spans="1:26" x14ac:dyDescent="0.25">
      <c r="A2053">
        <v>2003229</v>
      </c>
      <c r="B2053">
        <v>1</v>
      </c>
      <c r="C2053" t="s">
        <v>77</v>
      </c>
      <c r="D2053" t="s">
        <v>108</v>
      </c>
      <c r="E2053" t="s">
        <v>134</v>
      </c>
      <c r="F2053" t="s">
        <v>6123</v>
      </c>
      <c r="G2053" t="s">
        <v>140</v>
      </c>
      <c r="H2053" t="s">
        <v>46</v>
      </c>
      <c r="I2053" t="s">
        <v>129</v>
      </c>
      <c r="J2053" t="s">
        <v>130</v>
      </c>
      <c r="K2053" t="s">
        <v>131</v>
      </c>
      <c r="L2053" t="s">
        <v>6124</v>
      </c>
      <c r="M2053" t="s">
        <v>6125</v>
      </c>
      <c r="N2053">
        <v>2.0461111110000001</v>
      </c>
      <c r="O2053">
        <v>0</v>
      </c>
      <c r="P2053">
        <v>5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10.230556</v>
      </c>
      <c r="W2053">
        <v>0</v>
      </c>
      <c r="X2053">
        <v>0</v>
      </c>
      <c r="Y2053">
        <v>0</v>
      </c>
      <c r="Z2053">
        <v>0</v>
      </c>
    </row>
    <row r="2054" spans="1:26" x14ac:dyDescent="0.25">
      <c r="A2054">
        <v>2003228</v>
      </c>
      <c r="B2054">
        <v>1</v>
      </c>
      <c r="C2054" t="s">
        <v>76</v>
      </c>
      <c r="D2054" t="s">
        <v>95</v>
      </c>
      <c r="E2054" t="s">
        <v>134</v>
      </c>
      <c r="F2054" t="s">
        <v>6126</v>
      </c>
      <c r="G2054" t="s">
        <v>238</v>
      </c>
      <c r="H2054" t="s">
        <v>46</v>
      </c>
      <c r="I2054" t="s">
        <v>129</v>
      </c>
      <c r="J2054" t="s">
        <v>130</v>
      </c>
      <c r="K2054" t="s">
        <v>131</v>
      </c>
      <c r="L2054" t="s">
        <v>6127</v>
      </c>
      <c r="M2054" t="s">
        <v>6128</v>
      </c>
      <c r="N2054">
        <v>3.2422222220000001</v>
      </c>
      <c r="O2054">
        <v>0</v>
      </c>
      <c r="P2054">
        <v>0</v>
      </c>
      <c r="Q2054">
        <v>0</v>
      </c>
      <c r="R2054">
        <v>1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3.2422219999999999</v>
      </c>
      <c r="Y2054">
        <v>0</v>
      </c>
      <c r="Z2054">
        <v>0</v>
      </c>
    </row>
    <row r="2055" spans="1:26" x14ac:dyDescent="0.25">
      <c r="A2055">
        <v>2003232</v>
      </c>
      <c r="B2055">
        <v>1</v>
      </c>
      <c r="C2055" t="s">
        <v>76</v>
      </c>
      <c r="D2055" t="s">
        <v>100</v>
      </c>
      <c r="E2055" t="s">
        <v>161</v>
      </c>
      <c r="F2055" t="s">
        <v>6129</v>
      </c>
      <c r="G2055" t="s">
        <v>341</v>
      </c>
      <c r="H2055" t="s">
        <v>47</v>
      </c>
      <c r="I2055" t="s">
        <v>129</v>
      </c>
      <c r="J2055" t="s">
        <v>130</v>
      </c>
      <c r="K2055" t="s">
        <v>131</v>
      </c>
      <c r="L2055" t="s">
        <v>6130</v>
      </c>
      <c r="M2055" t="s">
        <v>6131</v>
      </c>
      <c r="N2055">
        <v>1.765833333</v>
      </c>
      <c r="O2055">
        <v>1</v>
      </c>
      <c r="P2055">
        <v>0</v>
      </c>
      <c r="Q2055">
        <v>0</v>
      </c>
      <c r="R2055">
        <v>0</v>
      </c>
      <c r="S2055">
        <v>0</v>
      </c>
      <c r="T2055">
        <v>0</v>
      </c>
      <c r="U2055">
        <v>1.765833</v>
      </c>
      <c r="V2055">
        <v>0</v>
      </c>
      <c r="W2055">
        <v>0</v>
      </c>
      <c r="X2055">
        <v>0</v>
      </c>
      <c r="Y2055">
        <v>0</v>
      </c>
      <c r="Z2055">
        <v>0</v>
      </c>
    </row>
    <row r="2056" spans="1:26" x14ac:dyDescent="0.25">
      <c r="A2056">
        <v>2003235</v>
      </c>
      <c r="B2056">
        <v>1</v>
      </c>
      <c r="C2056" t="s">
        <v>76</v>
      </c>
      <c r="D2056" t="s">
        <v>96</v>
      </c>
      <c r="E2056" t="s">
        <v>134</v>
      </c>
      <c r="F2056" t="s">
        <v>6132</v>
      </c>
      <c r="G2056" t="s">
        <v>136</v>
      </c>
      <c r="H2056" t="s">
        <v>46</v>
      </c>
      <c r="I2056" t="s">
        <v>129</v>
      </c>
      <c r="J2056" t="s">
        <v>130</v>
      </c>
      <c r="K2056" t="s">
        <v>131</v>
      </c>
      <c r="L2056" t="s">
        <v>6133</v>
      </c>
      <c r="M2056" t="s">
        <v>6134</v>
      </c>
      <c r="N2056">
        <v>2.4908333329999999</v>
      </c>
      <c r="O2056">
        <v>0</v>
      </c>
      <c r="P2056">
        <v>1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2.4908329999999999</v>
      </c>
      <c r="W2056">
        <v>0</v>
      </c>
      <c r="X2056">
        <v>0</v>
      </c>
      <c r="Y2056">
        <v>0</v>
      </c>
      <c r="Z2056">
        <v>0</v>
      </c>
    </row>
    <row r="2057" spans="1:26" x14ac:dyDescent="0.25">
      <c r="A2057">
        <v>2003240</v>
      </c>
      <c r="B2057">
        <v>1</v>
      </c>
      <c r="C2057" t="s">
        <v>77</v>
      </c>
      <c r="D2057" t="s">
        <v>110</v>
      </c>
      <c r="E2057" t="s">
        <v>182</v>
      </c>
      <c r="F2057" t="s">
        <v>6135</v>
      </c>
      <c r="G2057" t="s">
        <v>144</v>
      </c>
      <c r="H2057" t="s">
        <v>46</v>
      </c>
      <c r="I2057" t="s">
        <v>129</v>
      </c>
      <c r="J2057" t="s">
        <v>130</v>
      </c>
      <c r="K2057" t="s">
        <v>131</v>
      </c>
      <c r="L2057" t="s">
        <v>6136</v>
      </c>
      <c r="M2057" t="s">
        <v>6137</v>
      </c>
      <c r="N2057">
        <v>1.2875000000000001</v>
      </c>
      <c r="O2057">
        <v>0</v>
      </c>
      <c r="P2057">
        <v>0</v>
      </c>
      <c r="Q2057">
        <v>0</v>
      </c>
      <c r="R2057">
        <v>9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11.5875</v>
      </c>
      <c r="Y2057">
        <v>0</v>
      </c>
      <c r="Z2057">
        <v>0</v>
      </c>
    </row>
    <row r="2058" spans="1:26" x14ac:dyDescent="0.25">
      <c r="A2058">
        <v>2003241</v>
      </c>
      <c r="B2058">
        <v>1</v>
      </c>
      <c r="C2058" t="s">
        <v>76</v>
      </c>
      <c r="D2058" t="s">
        <v>79</v>
      </c>
      <c r="E2058" t="s">
        <v>134</v>
      </c>
      <c r="F2058" t="s">
        <v>6138</v>
      </c>
      <c r="G2058" t="s">
        <v>238</v>
      </c>
      <c r="H2058" t="s">
        <v>46</v>
      </c>
      <c r="I2058" t="s">
        <v>129</v>
      </c>
      <c r="J2058" t="s">
        <v>130</v>
      </c>
      <c r="K2058" t="s">
        <v>131</v>
      </c>
      <c r="L2058" t="s">
        <v>6139</v>
      </c>
      <c r="M2058" t="s">
        <v>6140</v>
      </c>
      <c r="N2058">
        <v>2.0588888879999998</v>
      </c>
      <c r="O2058">
        <v>0</v>
      </c>
      <c r="P2058">
        <v>2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4.1177780000000004</v>
      </c>
      <c r="W2058">
        <v>0</v>
      </c>
      <c r="X2058">
        <v>0</v>
      </c>
      <c r="Y2058">
        <v>0</v>
      </c>
      <c r="Z2058">
        <v>0</v>
      </c>
    </row>
    <row r="2059" spans="1:26" x14ac:dyDescent="0.25">
      <c r="A2059">
        <v>2003247</v>
      </c>
      <c r="B2059">
        <v>1</v>
      </c>
      <c r="C2059" t="s">
        <v>77</v>
      </c>
      <c r="D2059" t="s">
        <v>123</v>
      </c>
      <c r="E2059" t="s">
        <v>134</v>
      </c>
      <c r="F2059" t="s">
        <v>6141</v>
      </c>
      <c r="G2059" t="s">
        <v>140</v>
      </c>
      <c r="H2059" t="s">
        <v>46</v>
      </c>
      <c r="I2059" t="s">
        <v>129</v>
      </c>
      <c r="J2059" t="s">
        <v>130</v>
      </c>
      <c r="K2059" t="s">
        <v>131</v>
      </c>
      <c r="L2059" t="s">
        <v>6142</v>
      </c>
      <c r="M2059" t="s">
        <v>6143</v>
      </c>
      <c r="N2059">
        <v>1.750277777</v>
      </c>
      <c r="O2059">
        <v>0</v>
      </c>
      <c r="P2059">
        <v>1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1.750278</v>
      </c>
      <c r="W2059">
        <v>0</v>
      </c>
      <c r="X2059">
        <v>0</v>
      </c>
      <c r="Y2059">
        <v>0</v>
      </c>
      <c r="Z2059">
        <v>0</v>
      </c>
    </row>
    <row r="2060" spans="1:26" x14ac:dyDescent="0.25">
      <c r="A2060">
        <v>2003243</v>
      </c>
      <c r="B2060">
        <v>1</v>
      </c>
      <c r="C2060" t="s">
        <v>77</v>
      </c>
      <c r="D2060" t="s">
        <v>119</v>
      </c>
      <c r="E2060" t="s">
        <v>186</v>
      </c>
      <c r="F2060" t="s">
        <v>6144</v>
      </c>
      <c r="G2060" t="s">
        <v>163</v>
      </c>
      <c r="H2060" t="s">
        <v>47</v>
      </c>
      <c r="I2060" t="s">
        <v>129</v>
      </c>
      <c r="J2060" t="s">
        <v>130</v>
      </c>
      <c r="K2060" t="s">
        <v>131</v>
      </c>
      <c r="L2060" t="s">
        <v>6145</v>
      </c>
      <c r="M2060" t="s">
        <v>6146</v>
      </c>
      <c r="N2060">
        <v>0.26361111100000001</v>
      </c>
      <c r="O2060">
        <v>227</v>
      </c>
      <c r="P2060">
        <v>428</v>
      </c>
      <c r="Q2060">
        <v>0</v>
      </c>
      <c r="R2060">
        <v>0</v>
      </c>
      <c r="S2060">
        <v>0</v>
      </c>
      <c r="T2060">
        <v>0</v>
      </c>
      <c r="U2060">
        <v>59.839722000000002</v>
      </c>
      <c r="V2060">
        <v>112.82555600000001</v>
      </c>
      <c r="W2060">
        <v>0</v>
      </c>
      <c r="X2060">
        <v>0</v>
      </c>
      <c r="Y2060">
        <v>0</v>
      </c>
      <c r="Z2060">
        <v>0</v>
      </c>
    </row>
    <row r="2061" spans="1:26" x14ac:dyDescent="0.25">
      <c r="A2061">
        <v>2003248</v>
      </c>
      <c r="B2061">
        <v>1</v>
      </c>
      <c r="C2061" t="s">
        <v>77</v>
      </c>
      <c r="D2061" t="s">
        <v>109</v>
      </c>
      <c r="E2061" t="s">
        <v>182</v>
      </c>
      <c r="F2061" t="s">
        <v>6147</v>
      </c>
      <c r="G2061" t="s">
        <v>144</v>
      </c>
      <c r="H2061" t="s">
        <v>46</v>
      </c>
      <c r="I2061" t="s">
        <v>129</v>
      </c>
      <c r="J2061" t="s">
        <v>130</v>
      </c>
      <c r="K2061" t="s">
        <v>131</v>
      </c>
      <c r="L2061" t="s">
        <v>6148</v>
      </c>
      <c r="M2061" t="s">
        <v>6149</v>
      </c>
      <c r="N2061">
        <v>1.8461111109999999</v>
      </c>
      <c r="O2061">
        <v>0</v>
      </c>
      <c r="P2061">
        <v>77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142.15055599999999</v>
      </c>
      <c r="W2061">
        <v>0</v>
      </c>
      <c r="X2061">
        <v>0</v>
      </c>
      <c r="Y2061">
        <v>0</v>
      </c>
      <c r="Z2061">
        <v>0</v>
      </c>
    </row>
    <row r="2062" spans="1:26" x14ac:dyDescent="0.25">
      <c r="A2062">
        <v>2003254</v>
      </c>
      <c r="B2062">
        <v>1</v>
      </c>
      <c r="C2062" t="s">
        <v>77</v>
      </c>
      <c r="D2062" t="s">
        <v>113</v>
      </c>
      <c r="E2062" t="s">
        <v>134</v>
      </c>
      <c r="F2062" t="s">
        <v>6150</v>
      </c>
      <c r="G2062" t="s">
        <v>136</v>
      </c>
      <c r="H2062" t="s">
        <v>46</v>
      </c>
      <c r="I2062" t="s">
        <v>129</v>
      </c>
      <c r="J2062" t="s">
        <v>130</v>
      </c>
      <c r="K2062" t="s">
        <v>131</v>
      </c>
      <c r="L2062" t="s">
        <v>6151</v>
      </c>
      <c r="M2062" t="s">
        <v>6152</v>
      </c>
      <c r="N2062">
        <v>1.3036111109999999</v>
      </c>
      <c r="O2062">
        <v>0</v>
      </c>
      <c r="P2062">
        <v>0</v>
      </c>
      <c r="Q2062">
        <v>0</v>
      </c>
      <c r="R2062">
        <v>1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1.3036110000000001</v>
      </c>
      <c r="Y2062">
        <v>0</v>
      </c>
      <c r="Z2062">
        <v>0</v>
      </c>
    </row>
    <row r="2063" spans="1:26" x14ac:dyDescent="0.25">
      <c r="A2063">
        <v>2003251</v>
      </c>
      <c r="B2063">
        <v>1</v>
      </c>
      <c r="C2063" t="s">
        <v>76</v>
      </c>
      <c r="D2063" t="s">
        <v>100</v>
      </c>
      <c r="E2063" t="s">
        <v>182</v>
      </c>
      <c r="F2063" t="s">
        <v>6153</v>
      </c>
      <c r="G2063" t="s">
        <v>144</v>
      </c>
      <c r="H2063" t="s">
        <v>46</v>
      </c>
      <c r="I2063" t="s">
        <v>129</v>
      </c>
      <c r="J2063" t="s">
        <v>130</v>
      </c>
      <c r="K2063" t="s">
        <v>131</v>
      </c>
      <c r="L2063" t="s">
        <v>6154</v>
      </c>
      <c r="M2063" t="s">
        <v>6155</v>
      </c>
      <c r="N2063">
        <v>3.1977777770000002</v>
      </c>
      <c r="O2063">
        <v>0</v>
      </c>
      <c r="P2063">
        <v>81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259.02</v>
      </c>
      <c r="W2063">
        <v>0</v>
      </c>
      <c r="X2063">
        <v>0</v>
      </c>
      <c r="Y2063">
        <v>0</v>
      </c>
      <c r="Z2063">
        <v>0</v>
      </c>
    </row>
    <row r="2064" spans="1:26" x14ac:dyDescent="0.25">
      <c r="A2064">
        <v>2003250</v>
      </c>
      <c r="B2064">
        <v>1</v>
      </c>
      <c r="C2064" t="s">
        <v>77</v>
      </c>
      <c r="D2064" t="s">
        <v>124</v>
      </c>
      <c r="E2064" t="s">
        <v>134</v>
      </c>
      <c r="F2064" t="s">
        <v>6156</v>
      </c>
      <c r="G2064" t="s">
        <v>250</v>
      </c>
      <c r="H2064" t="s">
        <v>46</v>
      </c>
      <c r="I2064" t="s">
        <v>129</v>
      </c>
      <c r="J2064" t="s">
        <v>15</v>
      </c>
      <c r="K2064" t="s">
        <v>131</v>
      </c>
      <c r="L2064" t="s">
        <v>6157</v>
      </c>
      <c r="M2064" t="s">
        <v>6158</v>
      </c>
      <c r="N2064">
        <v>3.1266666660000002</v>
      </c>
      <c r="O2064">
        <v>0</v>
      </c>
      <c r="P2064">
        <v>4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12.506667</v>
      </c>
      <c r="W2064">
        <v>0</v>
      </c>
      <c r="X2064">
        <v>0</v>
      </c>
      <c r="Y2064">
        <v>0</v>
      </c>
      <c r="Z2064">
        <v>0</v>
      </c>
    </row>
    <row r="2065" spans="1:26" x14ac:dyDescent="0.25">
      <c r="A2065">
        <v>2003252</v>
      </c>
      <c r="B2065">
        <v>1</v>
      </c>
      <c r="C2065" t="s">
        <v>76</v>
      </c>
      <c r="D2065" t="s">
        <v>101</v>
      </c>
      <c r="E2065" t="s">
        <v>182</v>
      </c>
      <c r="F2065" t="s">
        <v>4002</v>
      </c>
      <c r="G2065" t="s">
        <v>3417</v>
      </c>
      <c r="H2065" t="s">
        <v>46</v>
      </c>
      <c r="I2065" t="s">
        <v>129</v>
      </c>
      <c r="J2065" t="s">
        <v>130</v>
      </c>
      <c r="K2065" t="s">
        <v>131</v>
      </c>
      <c r="L2065" t="s">
        <v>6157</v>
      </c>
      <c r="M2065" t="s">
        <v>6159</v>
      </c>
      <c r="N2065">
        <v>2.5872222219999998</v>
      </c>
      <c r="O2065">
        <v>0</v>
      </c>
      <c r="P2065">
        <v>68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175.93111099999999</v>
      </c>
      <c r="W2065">
        <v>0</v>
      </c>
      <c r="X2065">
        <v>0</v>
      </c>
      <c r="Y2065">
        <v>0</v>
      </c>
      <c r="Z2065">
        <v>0</v>
      </c>
    </row>
    <row r="2066" spans="1:26" x14ac:dyDescent="0.25">
      <c r="A2066">
        <v>2003256</v>
      </c>
      <c r="B2066">
        <v>1</v>
      </c>
      <c r="C2066" t="s">
        <v>77</v>
      </c>
      <c r="D2066" t="s">
        <v>119</v>
      </c>
      <c r="E2066" t="s">
        <v>171</v>
      </c>
      <c r="F2066" t="s">
        <v>6160</v>
      </c>
      <c r="G2066" t="s">
        <v>163</v>
      </c>
      <c r="H2066" t="s">
        <v>47</v>
      </c>
      <c r="I2066" t="s">
        <v>129</v>
      </c>
      <c r="J2066" t="s">
        <v>130</v>
      </c>
      <c r="K2066" t="s">
        <v>131</v>
      </c>
      <c r="L2066" t="s">
        <v>6161</v>
      </c>
      <c r="M2066" t="s">
        <v>6162</v>
      </c>
      <c r="N2066">
        <v>2.111388888</v>
      </c>
      <c r="O2066">
        <v>84</v>
      </c>
      <c r="P2066">
        <v>0</v>
      </c>
      <c r="Q2066">
        <v>0</v>
      </c>
      <c r="R2066">
        <v>0</v>
      </c>
      <c r="S2066">
        <v>0</v>
      </c>
      <c r="T2066">
        <v>0</v>
      </c>
      <c r="U2066">
        <v>177.35666699999999</v>
      </c>
      <c r="V2066">
        <v>0</v>
      </c>
      <c r="W2066">
        <v>0</v>
      </c>
      <c r="X2066">
        <v>0</v>
      </c>
      <c r="Y2066">
        <v>0</v>
      </c>
      <c r="Z2066">
        <v>0</v>
      </c>
    </row>
    <row r="2067" spans="1:26" x14ac:dyDescent="0.25">
      <c r="A2067">
        <v>2003268</v>
      </c>
      <c r="B2067">
        <v>1</v>
      </c>
      <c r="C2067" t="s">
        <v>76</v>
      </c>
      <c r="D2067" t="s">
        <v>88</v>
      </c>
      <c r="E2067" t="s">
        <v>134</v>
      </c>
      <c r="F2067" t="s">
        <v>6163</v>
      </c>
      <c r="G2067" t="s">
        <v>238</v>
      </c>
      <c r="H2067" t="s">
        <v>46</v>
      </c>
      <c r="I2067" t="s">
        <v>129</v>
      </c>
      <c r="J2067" t="s">
        <v>130</v>
      </c>
      <c r="K2067" t="s">
        <v>131</v>
      </c>
      <c r="L2067" t="s">
        <v>6164</v>
      </c>
      <c r="M2067" t="s">
        <v>6165</v>
      </c>
      <c r="N2067">
        <v>1.4483333329999999</v>
      </c>
      <c r="O2067">
        <v>0</v>
      </c>
      <c r="P2067">
        <v>2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2.8966669999999999</v>
      </c>
      <c r="W2067">
        <v>0</v>
      </c>
      <c r="X2067">
        <v>0</v>
      </c>
      <c r="Y2067">
        <v>0</v>
      </c>
      <c r="Z2067">
        <v>0</v>
      </c>
    </row>
    <row r="2068" spans="1:26" x14ac:dyDescent="0.25">
      <c r="A2068">
        <v>2003257</v>
      </c>
      <c r="B2068">
        <v>1</v>
      </c>
      <c r="C2068" t="s">
        <v>77</v>
      </c>
      <c r="D2068" t="s">
        <v>108</v>
      </c>
      <c r="E2068" t="s">
        <v>134</v>
      </c>
      <c r="F2068" t="s">
        <v>6166</v>
      </c>
      <c r="G2068" t="s">
        <v>136</v>
      </c>
      <c r="H2068" t="s">
        <v>46</v>
      </c>
      <c r="I2068" t="s">
        <v>129</v>
      </c>
      <c r="J2068" t="s">
        <v>130</v>
      </c>
      <c r="K2068" t="s">
        <v>131</v>
      </c>
      <c r="L2068" t="s">
        <v>6167</v>
      </c>
      <c r="M2068" t="s">
        <v>6168</v>
      </c>
      <c r="N2068">
        <v>1.2452777770000001</v>
      </c>
      <c r="O2068">
        <v>0</v>
      </c>
      <c r="P2068">
        <v>1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1.2452780000000001</v>
      </c>
      <c r="W2068">
        <v>0</v>
      </c>
      <c r="X2068">
        <v>0</v>
      </c>
      <c r="Y2068">
        <v>0</v>
      </c>
      <c r="Z2068">
        <v>0</v>
      </c>
    </row>
    <row r="2069" spans="1:26" x14ac:dyDescent="0.25">
      <c r="A2069">
        <v>2003263</v>
      </c>
      <c r="B2069">
        <v>1</v>
      </c>
      <c r="C2069" t="s">
        <v>76</v>
      </c>
      <c r="D2069" t="s">
        <v>99</v>
      </c>
      <c r="E2069" t="s">
        <v>182</v>
      </c>
      <c r="F2069" t="s">
        <v>6169</v>
      </c>
      <c r="G2069" t="s">
        <v>144</v>
      </c>
      <c r="H2069" t="s">
        <v>46</v>
      </c>
      <c r="I2069" t="s">
        <v>129</v>
      </c>
      <c r="J2069" t="s">
        <v>130</v>
      </c>
      <c r="K2069" t="s">
        <v>131</v>
      </c>
      <c r="L2069" t="s">
        <v>6170</v>
      </c>
      <c r="M2069" t="s">
        <v>6171</v>
      </c>
      <c r="N2069">
        <v>4.0266666659999997</v>
      </c>
      <c r="O2069">
        <v>0</v>
      </c>
      <c r="P2069">
        <v>62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249.653333</v>
      </c>
      <c r="W2069">
        <v>0</v>
      </c>
      <c r="X2069">
        <v>0</v>
      </c>
      <c r="Y2069">
        <v>0</v>
      </c>
      <c r="Z2069">
        <v>0</v>
      </c>
    </row>
    <row r="2070" spans="1:26" x14ac:dyDescent="0.25">
      <c r="A2070">
        <v>2003258</v>
      </c>
      <c r="B2070">
        <v>1</v>
      </c>
      <c r="C2070" t="s">
        <v>76</v>
      </c>
      <c r="D2070" t="s">
        <v>99</v>
      </c>
      <c r="E2070" t="s">
        <v>171</v>
      </c>
      <c r="F2070" t="s">
        <v>6172</v>
      </c>
      <c r="G2070" t="s">
        <v>250</v>
      </c>
      <c r="H2070" t="s">
        <v>47</v>
      </c>
      <c r="I2070" t="s">
        <v>129</v>
      </c>
      <c r="J2070" t="s">
        <v>15</v>
      </c>
      <c r="K2070" t="s">
        <v>131</v>
      </c>
      <c r="L2070" t="s">
        <v>6173</v>
      </c>
      <c r="M2070" t="s">
        <v>6174</v>
      </c>
      <c r="N2070">
        <v>4.5724999999999998</v>
      </c>
      <c r="O2070">
        <v>12</v>
      </c>
      <c r="P2070">
        <v>0</v>
      </c>
      <c r="Q2070">
        <v>0</v>
      </c>
      <c r="R2070">
        <v>0</v>
      </c>
      <c r="S2070">
        <v>0</v>
      </c>
      <c r="T2070">
        <v>0</v>
      </c>
      <c r="U2070">
        <v>54.87</v>
      </c>
      <c r="V2070">
        <v>0</v>
      </c>
      <c r="W2070">
        <v>0</v>
      </c>
      <c r="X2070">
        <v>0</v>
      </c>
      <c r="Y2070">
        <v>0</v>
      </c>
      <c r="Z2070">
        <v>0</v>
      </c>
    </row>
    <row r="2071" spans="1:26" x14ac:dyDescent="0.25">
      <c r="A2071">
        <v>2003261</v>
      </c>
      <c r="B2071">
        <v>1</v>
      </c>
      <c r="C2071" t="s">
        <v>77</v>
      </c>
      <c r="D2071" t="s">
        <v>119</v>
      </c>
      <c r="E2071" t="s">
        <v>134</v>
      </c>
      <c r="F2071" t="s">
        <v>6175</v>
      </c>
      <c r="G2071" t="s">
        <v>136</v>
      </c>
      <c r="H2071" t="s">
        <v>46</v>
      </c>
      <c r="I2071" t="s">
        <v>129</v>
      </c>
      <c r="J2071" t="s">
        <v>130</v>
      </c>
      <c r="K2071" t="s">
        <v>131</v>
      </c>
      <c r="L2071" t="s">
        <v>6176</v>
      </c>
      <c r="M2071" t="s">
        <v>6177</v>
      </c>
      <c r="N2071">
        <v>3.7497222219999999</v>
      </c>
      <c r="O2071">
        <v>0</v>
      </c>
      <c r="P2071">
        <v>1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3.7497220000000002</v>
      </c>
      <c r="W2071">
        <v>0</v>
      </c>
      <c r="X2071">
        <v>0</v>
      </c>
      <c r="Y2071">
        <v>0</v>
      </c>
      <c r="Z2071">
        <v>0</v>
      </c>
    </row>
    <row r="2072" spans="1:26" x14ac:dyDescent="0.25">
      <c r="A2072">
        <v>2003262</v>
      </c>
      <c r="B2072">
        <v>1</v>
      </c>
      <c r="C2072" t="s">
        <v>76</v>
      </c>
      <c r="D2072" t="s">
        <v>100</v>
      </c>
      <c r="E2072" t="s">
        <v>134</v>
      </c>
      <c r="F2072" t="s">
        <v>6178</v>
      </c>
      <c r="G2072" t="s">
        <v>136</v>
      </c>
      <c r="H2072" t="s">
        <v>46</v>
      </c>
      <c r="I2072" t="s">
        <v>129</v>
      </c>
      <c r="J2072" t="s">
        <v>130</v>
      </c>
      <c r="K2072" t="s">
        <v>131</v>
      </c>
      <c r="L2072" t="s">
        <v>6179</v>
      </c>
      <c r="M2072" t="s">
        <v>6180</v>
      </c>
      <c r="N2072">
        <v>2.1133333329999999</v>
      </c>
      <c r="O2072">
        <v>0</v>
      </c>
      <c r="P2072">
        <v>4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8.4533330000000007</v>
      </c>
      <c r="W2072">
        <v>0</v>
      </c>
      <c r="X2072">
        <v>0</v>
      </c>
      <c r="Y2072">
        <v>0</v>
      </c>
      <c r="Z2072">
        <v>0</v>
      </c>
    </row>
    <row r="2073" spans="1:26" x14ac:dyDescent="0.25">
      <c r="A2073">
        <v>2003264</v>
      </c>
      <c r="B2073">
        <v>1</v>
      </c>
      <c r="C2073" t="s">
        <v>77</v>
      </c>
      <c r="D2073" t="s">
        <v>124</v>
      </c>
      <c r="E2073" t="s">
        <v>134</v>
      </c>
      <c r="F2073" t="s">
        <v>6181</v>
      </c>
      <c r="G2073" t="s">
        <v>128</v>
      </c>
      <c r="H2073" t="s">
        <v>46</v>
      </c>
      <c r="I2073" t="s">
        <v>129</v>
      </c>
      <c r="J2073" t="s">
        <v>130</v>
      </c>
      <c r="K2073" t="s">
        <v>131</v>
      </c>
      <c r="L2073" t="s">
        <v>6182</v>
      </c>
      <c r="M2073" t="s">
        <v>6183</v>
      </c>
      <c r="N2073">
        <v>3.8283333329999998</v>
      </c>
      <c r="O2073">
        <v>0</v>
      </c>
      <c r="P2073">
        <v>1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3.8283330000000002</v>
      </c>
      <c r="W2073">
        <v>0</v>
      </c>
      <c r="X2073">
        <v>0</v>
      </c>
      <c r="Y2073">
        <v>0</v>
      </c>
      <c r="Z2073">
        <v>0</v>
      </c>
    </row>
    <row r="2074" spans="1:26" x14ac:dyDescent="0.25">
      <c r="A2074">
        <v>2003266</v>
      </c>
      <c r="B2074">
        <v>1</v>
      </c>
      <c r="C2074" t="s">
        <v>76</v>
      </c>
      <c r="D2074" t="s">
        <v>93</v>
      </c>
      <c r="E2074" t="s">
        <v>134</v>
      </c>
      <c r="F2074" t="s">
        <v>6184</v>
      </c>
      <c r="G2074" t="s">
        <v>140</v>
      </c>
      <c r="H2074" t="s">
        <v>46</v>
      </c>
      <c r="I2074" t="s">
        <v>129</v>
      </c>
      <c r="J2074" t="s">
        <v>130</v>
      </c>
      <c r="K2074" t="s">
        <v>131</v>
      </c>
      <c r="L2074" t="s">
        <v>6185</v>
      </c>
      <c r="M2074" t="s">
        <v>6186</v>
      </c>
      <c r="N2074">
        <v>3.1411111109999998</v>
      </c>
      <c r="O2074">
        <v>0</v>
      </c>
      <c r="P2074">
        <v>1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3.141111</v>
      </c>
      <c r="W2074">
        <v>0</v>
      </c>
      <c r="X2074">
        <v>0</v>
      </c>
      <c r="Y2074">
        <v>0</v>
      </c>
      <c r="Z2074">
        <v>0</v>
      </c>
    </row>
    <row r="2075" spans="1:26" x14ac:dyDescent="0.25">
      <c r="A2075">
        <v>2003269</v>
      </c>
      <c r="B2075">
        <v>1</v>
      </c>
      <c r="C2075" t="s">
        <v>77</v>
      </c>
      <c r="D2075" t="s">
        <v>123</v>
      </c>
      <c r="E2075" t="s">
        <v>182</v>
      </c>
      <c r="F2075" t="s">
        <v>6187</v>
      </c>
      <c r="G2075" t="s">
        <v>179</v>
      </c>
      <c r="H2075" t="s">
        <v>46</v>
      </c>
      <c r="I2075" t="s">
        <v>129</v>
      </c>
      <c r="J2075" t="s">
        <v>130</v>
      </c>
      <c r="K2075" t="s">
        <v>154</v>
      </c>
      <c r="L2075" t="s">
        <v>6188</v>
      </c>
      <c r="M2075" t="s">
        <v>6189</v>
      </c>
      <c r="N2075">
        <v>2.2152444440000001</v>
      </c>
      <c r="O2075">
        <v>0</v>
      </c>
      <c r="P2075">
        <v>49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108.546978</v>
      </c>
      <c r="W2075">
        <v>0</v>
      </c>
      <c r="X2075">
        <v>0</v>
      </c>
      <c r="Y2075">
        <v>0</v>
      </c>
      <c r="Z2075">
        <v>0</v>
      </c>
    </row>
    <row r="2076" spans="1:26" x14ac:dyDescent="0.25">
      <c r="A2076">
        <v>2003272</v>
      </c>
      <c r="B2076">
        <v>1</v>
      </c>
      <c r="C2076" t="s">
        <v>76</v>
      </c>
      <c r="D2076" t="s">
        <v>81</v>
      </c>
      <c r="E2076" t="s">
        <v>166</v>
      </c>
      <c r="F2076" t="s">
        <v>6190</v>
      </c>
      <c r="G2076" t="s">
        <v>128</v>
      </c>
      <c r="H2076" t="s">
        <v>46</v>
      </c>
      <c r="I2076" t="s">
        <v>129</v>
      </c>
      <c r="J2076" t="s">
        <v>130</v>
      </c>
      <c r="K2076" t="s">
        <v>131</v>
      </c>
      <c r="L2076" t="s">
        <v>6191</v>
      </c>
      <c r="M2076" t="s">
        <v>6192</v>
      </c>
      <c r="N2076">
        <v>0.51972222199999996</v>
      </c>
      <c r="O2076">
        <v>0</v>
      </c>
      <c r="P2076">
        <v>830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431.36944399999999</v>
      </c>
      <c r="W2076">
        <v>0</v>
      </c>
      <c r="X2076">
        <v>0</v>
      </c>
      <c r="Y2076">
        <v>0</v>
      </c>
      <c r="Z2076">
        <v>0</v>
      </c>
    </row>
    <row r="2077" spans="1:26" x14ac:dyDescent="0.25">
      <c r="A2077">
        <v>2003273</v>
      </c>
      <c r="B2077">
        <v>1</v>
      </c>
      <c r="C2077" t="s">
        <v>76</v>
      </c>
      <c r="D2077" t="s">
        <v>102</v>
      </c>
      <c r="E2077" t="s">
        <v>186</v>
      </c>
      <c r="F2077" t="s">
        <v>2313</v>
      </c>
      <c r="G2077" t="s">
        <v>163</v>
      </c>
      <c r="H2077" t="s">
        <v>47</v>
      </c>
      <c r="I2077" t="s">
        <v>257</v>
      </c>
      <c r="J2077" t="s">
        <v>130</v>
      </c>
      <c r="K2077" t="s">
        <v>131</v>
      </c>
      <c r="L2077" t="s">
        <v>6193</v>
      </c>
      <c r="M2077" t="s">
        <v>6194</v>
      </c>
      <c r="N2077">
        <v>9.1666660000000004E-3</v>
      </c>
      <c r="O2077">
        <v>3</v>
      </c>
      <c r="P2077">
        <v>408</v>
      </c>
      <c r="Q2077">
        <v>0</v>
      </c>
      <c r="R2077">
        <v>0</v>
      </c>
      <c r="S2077">
        <v>0</v>
      </c>
      <c r="T2077">
        <v>0</v>
      </c>
      <c r="U2077">
        <v>2.75E-2</v>
      </c>
      <c r="V2077">
        <v>3.74</v>
      </c>
      <c r="W2077">
        <v>0</v>
      </c>
      <c r="X2077">
        <v>0</v>
      </c>
      <c r="Y2077">
        <v>0</v>
      </c>
      <c r="Z2077">
        <v>0</v>
      </c>
    </row>
    <row r="2078" spans="1:26" x14ac:dyDescent="0.25">
      <c r="A2078">
        <v>2003275</v>
      </c>
      <c r="B2078">
        <v>1</v>
      </c>
      <c r="C2078" t="s">
        <v>77</v>
      </c>
      <c r="D2078" t="s">
        <v>115</v>
      </c>
      <c r="E2078" t="s">
        <v>171</v>
      </c>
      <c r="F2078" t="s">
        <v>5116</v>
      </c>
      <c r="G2078" t="s">
        <v>163</v>
      </c>
      <c r="H2078" t="s">
        <v>47</v>
      </c>
      <c r="I2078" t="s">
        <v>129</v>
      </c>
      <c r="J2078" t="s">
        <v>130</v>
      </c>
      <c r="K2078" t="s">
        <v>131</v>
      </c>
      <c r="L2078" t="s">
        <v>6195</v>
      </c>
      <c r="M2078" t="s">
        <v>6196</v>
      </c>
      <c r="N2078">
        <v>8.4722222E-2</v>
      </c>
      <c r="O2078">
        <v>0</v>
      </c>
      <c r="P2078">
        <v>0</v>
      </c>
      <c r="Q2078">
        <v>20</v>
      </c>
      <c r="R2078">
        <v>106</v>
      </c>
      <c r="S2078">
        <v>27</v>
      </c>
      <c r="T2078">
        <v>490</v>
      </c>
      <c r="U2078">
        <v>0</v>
      </c>
      <c r="V2078">
        <v>0</v>
      </c>
      <c r="W2078">
        <v>1.6944440000000001</v>
      </c>
      <c r="X2078">
        <v>8.980556</v>
      </c>
      <c r="Y2078">
        <v>2.2875000000000001</v>
      </c>
      <c r="Z2078">
        <v>41.513888999999999</v>
      </c>
    </row>
    <row r="2079" spans="1:26" x14ac:dyDescent="0.25">
      <c r="A2079">
        <v>2003276</v>
      </c>
      <c r="B2079">
        <v>1</v>
      </c>
      <c r="C2079" t="s">
        <v>77</v>
      </c>
      <c r="D2079" t="s">
        <v>123</v>
      </c>
      <c r="E2079" t="s">
        <v>134</v>
      </c>
      <c r="F2079" t="s">
        <v>6197</v>
      </c>
      <c r="G2079" t="s">
        <v>238</v>
      </c>
      <c r="H2079" t="s">
        <v>46</v>
      </c>
      <c r="I2079" t="s">
        <v>129</v>
      </c>
      <c r="J2079" t="s">
        <v>130</v>
      </c>
      <c r="K2079" t="s">
        <v>131</v>
      </c>
      <c r="L2079" t="s">
        <v>6198</v>
      </c>
      <c r="M2079" t="s">
        <v>6199</v>
      </c>
      <c r="N2079">
        <v>2.545833333</v>
      </c>
      <c r="O2079">
        <v>0</v>
      </c>
      <c r="P2079">
        <v>11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28.004166999999999</v>
      </c>
      <c r="W2079">
        <v>0</v>
      </c>
      <c r="X2079">
        <v>0</v>
      </c>
      <c r="Y2079">
        <v>0</v>
      </c>
      <c r="Z2079">
        <v>0</v>
      </c>
    </row>
    <row r="2080" spans="1:26" x14ac:dyDescent="0.25">
      <c r="A2080">
        <v>2003281</v>
      </c>
      <c r="B2080">
        <v>1</v>
      </c>
      <c r="C2080" t="s">
        <v>77</v>
      </c>
      <c r="D2080" t="s">
        <v>116</v>
      </c>
      <c r="E2080" t="s">
        <v>186</v>
      </c>
      <c r="F2080" t="s">
        <v>6200</v>
      </c>
      <c r="G2080" t="s">
        <v>163</v>
      </c>
      <c r="H2080" t="s">
        <v>47</v>
      </c>
      <c r="I2080" t="s">
        <v>129</v>
      </c>
      <c r="J2080" t="s">
        <v>130</v>
      </c>
      <c r="K2080" t="s">
        <v>131</v>
      </c>
      <c r="L2080" t="s">
        <v>6201</v>
      </c>
      <c r="M2080" t="s">
        <v>6202</v>
      </c>
      <c r="N2080">
        <v>0.59833333300000002</v>
      </c>
      <c r="O2080">
        <v>23</v>
      </c>
      <c r="P2080">
        <v>527</v>
      </c>
      <c r="Q2080">
        <v>0</v>
      </c>
      <c r="R2080">
        <v>0</v>
      </c>
      <c r="S2080">
        <v>3</v>
      </c>
      <c r="T2080">
        <v>13</v>
      </c>
      <c r="U2080">
        <v>13.761666999999999</v>
      </c>
      <c r="V2080">
        <v>315.32166599999999</v>
      </c>
      <c r="W2080">
        <v>0</v>
      </c>
      <c r="X2080">
        <v>0</v>
      </c>
      <c r="Y2080">
        <v>1.7949999999999999</v>
      </c>
      <c r="Z2080">
        <v>7.7783329999999999</v>
      </c>
    </row>
    <row r="2081" spans="1:26" x14ac:dyDescent="0.25">
      <c r="A2081">
        <v>2003299</v>
      </c>
      <c r="B2081">
        <v>1</v>
      </c>
      <c r="C2081" t="s">
        <v>76</v>
      </c>
      <c r="D2081" t="s">
        <v>84</v>
      </c>
      <c r="E2081" t="s">
        <v>134</v>
      </c>
      <c r="F2081" t="s">
        <v>6203</v>
      </c>
      <c r="G2081" t="s">
        <v>250</v>
      </c>
      <c r="H2081" t="s">
        <v>46</v>
      </c>
      <c r="I2081" t="s">
        <v>129</v>
      </c>
      <c r="J2081" t="s">
        <v>15</v>
      </c>
      <c r="K2081" t="s">
        <v>131</v>
      </c>
      <c r="L2081" t="s">
        <v>6204</v>
      </c>
      <c r="M2081" t="s">
        <v>6205</v>
      </c>
      <c r="N2081">
        <v>1.3133333330000001</v>
      </c>
      <c r="O2081">
        <v>0</v>
      </c>
      <c r="P2081">
        <v>12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15.76</v>
      </c>
      <c r="W2081">
        <v>0</v>
      </c>
      <c r="X2081">
        <v>0</v>
      </c>
      <c r="Y2081">
        <v>0</v>
      </c>
      <c r="Z2081">
        <v>0</v>
      </c>
    </row>
    <row r="2082" spans="1:26" x14ac:dyDescent="0.25">
      <c r="A2082">
        <v>2003287</v>
      </c>
      <c r="B2082">
        <v>1</v>
      </c>
      <c r="C2082" t="s">
        <v>76</v>
      </c>
      <c r="D2082" t="s">
        <v>103</v>
      </c>
      <c r="E2082" t="s">
        <v>134</v>
      </c>
      <c r="F2082" t="s">
        <v>6206</v>
      </c>
      <c r="G2082" t="s">
        <v>136</v>
      </c>
      <c r="H2082" t="s">
        <v>46</v>
      </c>
      <c r="I2082" t="s">
        <v>129</v>
      </c>
      <c r="J2082" t="s">
        <v>130</v>
      </c>
      <c r="K2082" t="s">
        <v>131</v>
      </c>
      <c r="L2082" t="s">
        <v>6207</v>
      </c>
      <c r="M2082" t="s">
        <v>6208</v>
      </c>
      <c r="N2082">
        <v>4.0777777769999997</v>
      </c>
      <c r="O2082">
        <v>0</v>
      </c>
      <c r="P2082">
        <v>0</v>
      </c>
      <c r="Q2082">
        <v>0</v>
      </c>
      <c r="R2082">
        <v>1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4.0777780000000003</v>
      </c>
      <c r="Y2082">
        <v>0</v>
      </c>
      <c r="Z2082">
        <v>0</v>
      </c>
    </row>
    <row r="2083" spans="1:26" x14ac:dyDescent="0.25">
      <c r="A2083">
        <v>2003285</v>
      </c>
      <c r="B2083">
        <v>1</v>
      </c>
      <c r="C2083" t="s">
        <v>76</v>
      </c>
      <c r="D2083" t="s">
        <v>79</v>
      </c>
      <c r="E2083" t="s">
        <v>186</v>
      </c>
      <c r="F2083" t="s">
        <v>6209</v>
      </c>
      <c r="G2083" t="s">
        <v>163</v>
      </c>
      <c r="H2083" t="s">
        <v>47</v>
      </c>
      <c r="I2083" t="s">
        <v>129</v>
      </c>
      <c r="J2083" t="s">
        <v>130</v>
      </c>
      <c r="K2083" t="s">
        <v>131</v>
      </c>
      <c r="L2083" t="s">
        <v>6210</v>
      </c>
      <c r="M2083" t="s">
        <v>6211</v>
      </c>
      <c r="N2083">
        <v>0.91055555499999996</v>
      </c>
      <c r="O2083">
        <v>16</v>
      </c>
      <c r="P2083">
        <v>221</v>
      </c>
      <c r="Q2083">
        <v>0</v>
      </c>
      <c r="R2083">
        <v>0</v>
      </c>
      <c r="S2083">
        <v>0</v>
      </c>
      <c r="T2083">
        <v>0</v>
      </c>
      <c r="U2083">
        <v>14.568889</v>
      </c>
      <c r="V2083">
        <v>201.232778</v>
      </c>
      <c r="W2083">
        <v>0</v>
      </c>
      <c r="X2083">
        <v>0</v>
      </c>
      <c r="Y2083">
        <v>0</v>
      </c>
      <c r="Z2083">
        <v>0</v>
      </c>
    </row>
    <row r="2084" spans="1:26" x14ac:dyDescent="0.25">
      <c r="A2084">
        <v>2003288</v>
      </c>
      <c r="B2084">
        <v>1</v>
      </c>
      <c r="C2084" t="s">
        <v>76</v>
      </c>
      <c r="D2084" t="s">
        <v>83</v>
      </c>
      <c r="E2084" t="s">
        <v>134</v>
      </c>
      <c r="F2084" t="s">
        <v>6212</v>
      </c>
      <c r="G2084" t="s">
        <v>140</v>
      </c>
      <c r="H2084" t="s">
        <v>46</v>
      </c>
      <c r="I2084" t="s">
        <v>129</v>
      </c>
      <c r="J2084" t="s">
        <v>130</v>
      </c>
      <c r="K2084" t="s">
        <v>131</v>
      </c>
      <c r="L2084" t="s">
        <v>6213</v>
      </c>
      <c r="M2084" t="s">
        <v>6214</v>
      </c>
      <c r="N2084">
        <v>1.2919444440000001</v>
      </c>
      <c r="O2084">
        <v>0</v>
      </c>
      <c r="P2084">
        <v>2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2.5838890000000001</v>
      </c>
      <c r="W2084">
        <v>0</v>
      </c>
      <c r="X2084">
        <v>0</v>
      </c>
      <c r="Y2084">
        <v>0</v>
      </c>
      <c r="Z2084">
        <v>0</v>
      </c>
    </row>
    <row r="2085" spans="1:26" x14ac:dyDescent="0.25">
      <c r="A2085">
        <v>2003290</v>
      </c>
      <c r="B2085">
        <v>1</v>
      </c>
      <c r="C2085" t="s">
        <v>76</v>
      </c>
      <c r="D2085" t="s">
        <v>102</v>
      </c>
      <c r="E2085" t="s">
        <v>182</v>
      </c>
      <c r="F2085" t="s">
        <v>6215</v>
      </c>
      <c r="G2085" t="s">
        <v>144</v>
      </c>
      <c r="H2085" t="s">
        <v>46</v>
      </c>
      <c r="I2085" t="s">
        <v>129</v>
      </c>
      <c r="J2085" t="s">
        <v>130</v>
      </c>
      <c r="K2085" t="s">
        <v>131</v>
      </c>
      <c r="L2085" t="s">
        <v>6216</v>
      </c>
      <c r="M2085" t="s">
        <v>6217</v>
      </c>
      <c r="N2085">
        <v>3.4713888879999999</v>
      </c>
      <c r="O2085">
        <v>0</v>
      </c>
      <c r="P2085">
        <v>1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3.4713889999999998</v>
      </c>
      <c r="W2085">
        <v>0</v>
      </c>
      <c r="X2085">
        <v>0</v>
      </c>
      <c r="Y2085">
        <v>0</v>
      </c>
      <c r="Z2085">
        <v>0</v>
      </c>
    </row>
    <row r="2086" spans="1:26" x14ac:dyDescent="0.25">
      <c r="A2086">
        <v>2003295</v>
      </c>
      <c r="B2086">
        <v>1</v>
      </c>
      <c r="C2086" t="s">
        <v>77</v>
      </c>
      <c r="D2086" t="s">
        <v>109</v>
      </c>
      <c r="E2086" t="s">
        <v>182</v>
      </c>
      <c r="F2086" t="s">
        <v>6218</v>
      </c>
      <c r="G2086" t="s">
        <v>144</v>
      </c>
      <c r="H2086" t="s">
        <v>46</v>
      </c>
      <c r="I2086" t="s">
        <v>129</v>
      </c>
      <c r="J2086" t="s">
        <v>130</v>
      </c>
      <c r="K2086" t="s">
        <v>131</v>
      </c>
      <c r="L2086" t="s">
        <v>6219</v>
      </c>
      <c r="M2086" t="s">
        <v>6220</v>
      </c>
      <c r="N2086">
        <v>2.8713888879999998</v>
      </c>
      <c r="O2086">
        <v>0</v>
      </c>
      <c r="P2086">
        <v>1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2.8713890000000002</v>
      </c>
      <c r="W2086">
        <v>0</v>
      </c>
      <c r="X2086">
        <v>0</v>
      </c>
      <c r="Y2086">
        <v>0</v>
      </c>
      <c r="Z2086">
        <v>0</v>
      </c>
    </row>
    <row r="2087" spans="1:26" x14ac:dyDescent="0.25">
      <c r="A2087">
        <v>2003292</v>
      </c>
      <c r="B2087">
        <v>1</v>
      </c>
      <c r="C2087" t="s">
        <v>77</v>
      </c>
      <c r="D2087" t="s">
        <v>124</v>
      </c>
      <c r="E2087" t="s">
        <v>166</v>
      </c>
      <c r="F2087" t="s">
        <v>2816</v>
      </c>
      <c r="G2087" t="s">
        <v>657</v>
      </c>
      <c r="H2087" t="s">
        <v>46</v>
      </c>
      <c r="I2087" t="s">
        <v>129</v>
      </c>
      <c r="J2087" t="s">
        <v>130</v>
      </c>
      <c r="K2087" t="s">
        <v>131</v>
      </c>
      <c r="L2087" t="s">
        <v>6221</v>
      </c>
      <c r="M2087" t="s">
        <v>6222</v>
      </c>
      <c r="N2087">
        <v>2.7122222219999998</v>
      </c>
      <c r="O2087">
        <v>0</v>
      </c>
      <c r="P2087">
        <v>29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78.654443999999998</v>
      </c>
      <c r="W2087">
        <v>0</v>
      </c>
      <c r="X2087">
        <v>0</v>
      </c>
      <c r="Y2087">
        <v>0</v>
      </c>
      <c r="Z2087">
        <v>0</v>
      </c>
    </row>
    <row r="2088" spans="1:26" x14ac:dyDescent="0.25">
      <c r="A2088">
        <v>2003293</v>
      </c>
      <c r="B2088">
        <v>1</v>
      </c>
      <c r="C2088" t="s">
        <v>76</v>
      </c>
      <c r="D2088" t="s">
        <v>79</v>
      </c>
      <c r="E2088" t="s">
        <v>166</v>
      </c>
      <c r="F2088" t="s">
        <v>6223</v>
      </c>
      <c r="G2088" t="s">
        <v>168</v>
      </c>
      <c r="H2088" t="s">
        <v>46</v>
      </c>
      <c r="I2088" t="s">
        <v>129</v>
      </c>
      <c r="J2088" t="s">
        <v>130</v>
      </c>
      <c r="K2088" t="s">
        <v>154</v>
      </c>
      <c r="L2088" t="s">
        <v>6224</v>
      </c>
      <c r="M2088" t="s">
        <v>6225</v>
      </c>
      <c r="N2088">
        <v>0.385833333</v>
      </c>
      <c r="O2088">
        <v>0</v>
      </c>
      <c r="P2088">
        <v>313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120.765833</v>
      </c>
      <c r="W2088">
        <v>0</v>
      </c>
      <c r="X2088">
        <v>0</v>
      </c>
      <c r="Y2088">
        <v>0</v>
      </c>
      <c r="Z2088">
        <v>0</v>
      </c>
    </row>
    <row r="2089" spans="1:26" x14ac:dyDescent="0.25">
      <c r="A2089">
        <v>2003294</v>
      </c>
      <c r="B2089">
        <v>1</v>
      </c>
      <c r="C2089" t="s">
        <v>77</v>
      </c>
      <c r="D2089" t="s">
        <v>124</v>
      </c>
      <c r="E2089" t="s">
        <v>134</v>
      </c>
      <c r="F2089" t="s">
        <v>6226</v>
      </c>
      <c r="G2089" t="s">
        <v>250</v>
      </c>
      <c r="H2089" t="s">
        <v>46</v>
      </c>
      <c r="I2089" t="s">
        <v>129</v>
      </c>
      <c r="J2089" t="s">
        <v>15</v>
      </c>
      <c r="K2089" t="s">
        <v>131</v>
      </c>
      <c r="L2089" t="s">
        <v>6227</v>
      </c>
      <c r="M2089" t="s">
        <v>6228</v>
      </c>
      <c r="N2089">
        <v>1.2527777769999999</v>
      </c>
      <c r="O2089">
        <v>0</v>
      </c>
      <c r="P2089">
        <v>11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13.780556000000001</v>
      </c>
      <c r="W2089">
        <v>0</v>
      </c>
      <c r="X2089">
        <v>0</v>
      </c>
      <c r="Y2089">
        <v>0</v>
      </c>
      <c r="Z2089">
        <v>0</v>
      </c>
    </row>
    <row r="2090" spans="1:26" x14ac:dyDescent="0.25">
      <c r="A2090">
        <v>2003303</v>
      </c>
      <c r="B2090">
        <v>1</v>
      </c>
      <c r="C2090" t="s">
        <v>76</v>
      </c>
      <c r="D2090" t="s">
        <v>90</v>
      </c>
      <c r="E2090" t="s">
        <v>134</v>
      </c>
      <c r="F2090" t="s">
        <v>4467</v>
      </c>
      <c r="G2090" t="s">
        <v>136</v>
      </c>
      <c r="H2090" t="s">
        <v>46</v>
      </c>
      <c r="I2090" t="s">
        <v>129</v>
      </c>
      <c r="J2090" t="s">
        <v>130</v>
      </c>
      <c r="K2090" t="s">
        <v>131</v>
      </c>
      <c r="L2090" t="s">
        <v>6229</v>
      </c>
      <c r="M2090" t="s">
        <v>6230</v>
      </c>
      <c r="N2090">
        <v>3.1638888879999998</v>
      </c>
      <c r="O2090">
        <v>0</v>
      </c>
      <c r="P2090">
        <v>0</v>
      </c>
      <c r="Q2090">
        <v>0</v>
      </c>
      <c r="R2090">
        <v>0</v>
      </c>
      <c r="S2090">
        <v>0</v>
      </c>
      <c r="T2090">
        <v>1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3.1638890000000002</v>
      </c>
    </row>
    <row r="2091" spans="1:26" x14ac:dyDescent="0.25">
      <c r="A2091">
        <v>2003297</v>
      </c>
      <c r="B2091">
        <v>1</v>
      </c>
      <c r="C2091" t="s">
        <v>77</v>
      </c>
      <c r="D2091" t="s">
        <v>123</v>
      </c>
      <c r="E2091" t="s">
        <v>161</v>
      </c>
      <c r="F2091" t="s">
        <v>554</v>
      </c>
      <c r="G2091" t="s">
        <v>163</v>
      </c>
      <c r="H2091" t="s">
        <v>47</v>
      </c>
      <c r="I2091" t="s">
        <v>129</v>
      </c>
      <c r="J2091" t="s">
        <v>130</v>
      </c>
      <c r="K2091" t="s">
        <v>131</v>
      </c>
      <c r="L2091" t="s">
        <v>6231</v>
      </c>
      <c r="M2091" t="s">
        <v>6232</v>
      </c>
      <c r="N2091">
        <v>1.9424999999999999</v>
      </c>
      <c r="O2091">
        <v>107</v>
      </c>
      <c r="P2091">
        <v>518</v>
      </c>
      <c r="Q2091">
        <v>0</v>
      </c>
      <c r="R2091">
        <v>0</v>
      </c>
      <c r="S2091">
        <v>0</v>
      </c>
      <c r="T2091">
        <v>0</v>
      </c>
      <c r="U2091">
        <v>207.8475</v>
      </c>
      <c r="V2091">
        <v>1006.215</v>
      </c>
      <c r="W2091">
        <v>0</v>
      </c>
      <c r="X2091">
        <v>0</v>
      </c>
      <c r="Y2091">
        <v>0</v>
      </c>
      <c r="Z2091">
        <v>0</v>
      </c>
    </row>
    <row r="2092" spans="1:26" x14ac:dyDescent="0.25">
      <c r="A2092">
        <v>2003300</v>
      </c>
      <c r="B2092">
        <v>1</v>
      </c>
      <c r="C2092" t="s">
        <v>77</v>
      </c>
      <c r="D2092" t="s">
        <v>124</v>
      </c>
      <c r="E2092" t="s">
        <v>161</v>
      </c>
      <c r="F2092" t="s">
        <v>2035</v>
      </c>
      <c r="G2092" t="s">
        <v>163</v>
      </c>
      <c r="H2092" t="s">
        <v>47</v>
      </c>
      <c r="I2092" t="s">
        <v>257</v>
      </c>
      <c r="J2092" t="s">
        <v>130</v>
      </c>
      <c r="K2092" t="s">
        <v>131</v>
      </c>
      <c r="L2092" t="s">
        <v>6233</v>
      </c>
      <c r="M2092" t="s">
        <v>6234</v>
      </c>
      <c r="N2092">
        <v>6.3888879999999997E-3</v>
      </c>
      <c r="O2092">
        <v>5</v>
      </c>
      <c r="P2092">
        <v>578</v>
      </c>
      <c r="Q2092">
        <v>0</v>
      </c>
      <c r="R2092">
        <v>0</v>
      </c>
      <c r="S2092">
        <v>0</v>
      </c>
      <c r="T2092">
        <v>0</v>
      </c>
      <c r="U2092">
        <v>3.1944E-2</v>
      </c>
      <c r="V2092">
        <v>3.692777</v>
      </c>
      <c r="W2092">
        <v>0</v>
      </c>
      <c r="X2092">
        <v>0</v>
      </c>
      <c r="Y2092">
        <v>0</v>
      </c>
      <c r="Z2092">
        <v>0</v>
      </c>
    </row>
    <row r="2093" spans="1:26" x14ac:dyDescent="0.25">
      <c r="A2093">
        <v>2003301</v>
      </c>
      <c r="B2093">
        <v>1</v>
      </c>
      <c r="C2093" t="s">
        <v>77</v>
      </c>
      <c r="D2093" t="s">
        <v>114</v>
      </c>
      <c r="E2093" t="s">
        <v>161</v>
      </c>
      <c r="F2093" t="s">
        <v>3726</v>
      </c>
      <c r="G2093" t="s">
        <v>163</v>
      </c>
      <c r="H2093" t="s">
        <v>47</v>
      </c>
      <c r="I2093" t="s">
        <v>257</v>
      </c>
      <c r="J2093" t="s">
        <v>130</v>
      </c>
      <c r="K2093" t="s">
        <v>131</v>
      </c>
      <c r="L2093" t="s">
        <v>6235</v>
      </c>
      <c r="M2093" t="s">
        <v>6236</v>
      </c>
      <c r="N2093">
        <v>5.5555550000000002E-3</v>
      </c>
      <c r="O2093">
        <v>0</v>
      </c>
      <c r="P2093">
        <v>437</v>
      </c>
      <c r="Q2093">
        <v>0</v>
      </c>
      <c r="R2093">
        <v>0</v>
      </c>
      <c r="S2093">
        <v>1</v>
      </c>
      <c r="T2093">
        <v>295</v>
      </c>
      <c r="U2093">
        <v>0</v>
      </c>
      <c r="V2093">
        <v>2.427778</v>
      </c>
      <c r="W2093">
        <v>0</v>
      </c>
      <c r="X2093">
        <v>0</v>
      </c>
      <c r="Y2093">
        <v>5.5560000000000002E-3</v>
      </c>
      <c r="Z2093">
        <v>1.638889</v>
      </c>
    </row>
    <row r="2094" spans="1:26" x14ac:dyDescent="0.25">
      <c r="A2094">
        <v>2003304</v>
      </c>
      <c r="B2094">
        <v>1</v>
      </c>
      <c r="C2094" t="s">
        <v>76</v>
      </c>
      <c r="D2094" t="s">
        <v>89</v>
      </c>
      <c r="E2094" t="s">
        <v>186</v>
      </c>
      <c r="F2094" t="s">
        <v>5150</v>
      </c>
      <c r="G2094" t="s">
        <v>163</v>
      </c>
      <c r="H2094" t="s">
        <v>47</v>
      </c>
      <c r="I2094" t="s">
        <v>129</v>
      </c>
      <c r="J2094" t="s">
        <v>130</v>
      </c>
      <c r="K2094" t="s">
        <v>131</v>
      </c>
      <c r="L2094" t="s">
        <v>6237</v>
      </c>
      <c r="M2094" t="s">
        <v>6238</v>
      </c>
      <c r="N2094">
        <v>0.266666666</v>
      </c>
      <c r="O2094">
        <v>26</v>
      </c>
      <c r="P2094">
        <v>489</v>
      </c>
      <c r="Q2094">
        <v>0</v>
      </c>
      <c r="R2094">
        <v>0</v>
      </c>
      <c r="S2094">
        <v>0</v>
      </c>
      <c r="T2094">
        <v>0</v>
      </c>
      <c r="U2094">
        <v>6.9333330000000002</v>
      </c>
      <c r="V2094">
        <v>130.4</v>
      </c>
      <c r="W2094">
        <v>0</v>
      </c>
      <c r="X2094">
        <v>0</v>
      </c>
      <c r="Y2094">
        <v>0</v>
      </c>
      <c r="Z2094">
        <v>0</v>
      </c>
    </row>
    <row r="2095" spans="1:26" x14ac:dyDescent="0.25">
      <c r="A2095">
        <v>2003305</v>
      </c>
      <c r="B2095">
        <v>1</v>
      </c>
      <c r="C2095" t="s">
        <v>76</v>
      </c>
      <c r="D2095" t="s">
        <v>100</v>
      </c>
      <c r="E2095" t="s">
        <v>134</v>
      </c>
      <c r="F2095" t="s">
        <v>6239</v>
      </c>
      <c r="G2095" t="s">
        <v>238</v>
      </c>
      <c r="H2095" t="s">
        <v>46</v>
      </c>
      <c r="I2095" t="s">
        <v>129</v>
      </c>
      <c r="J2095" t="s">
        <v>130</v>
      </c>
      <c r="K2095" t="s">
        <v>131</v>
      </c>
      <c r="L2095" t="s">
        <v>6240</v>
      </c>
      <c r="M2095" t="s">
        <v>6241</v>
      </c>
      <c r="N2095">
        <v>1.088333333</v>
      </c>
      <c r="O2095">
        <v>0</v>
      </c>
      <c r="P2095">
        <v>5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5.4416669999999998</v>
      </c>
      <c r="W2095">
        <v>0</v>
      </c>
      <c r="X2095">
        <v>0</v>
      </c>
      <c r="Y2095">
        <v>0</v>
      </c>
      <c r="Z2095">
        <v>0</v>
      </c>
    </row>
    <row r="2096" spans="1:26" x14ac:dyDescent="0.25">
      <c r="A2096">
        <v>2003308</v>
      </c>
      <c r="B2096">
        <v>1</v>
      </c>
      <c r="C2096" t="s">
        <v>77</v>
      </c>
      <c r="D2096" t="s">
        <v>115</v>
      </c>
      <c r="E2096" t="s">
        <v>186</v>
      </c>
      <c r="F2096" t="s">
        <v>836</v>
      </c>
      <c r="G2096" t="s">
        <v>163</v>
      </c>
      <c r="H2096" t="s">
        <v>47</v>
      </c>
      <c r="I2096" t="s">
        <v>257</v>
      </c>
      <c r="J2096" t="s">
        <v>130</v>
      </c>
      <c r="K2096" t="s">
        <v>131</v>
      </c>
      <c r="L2096" t="s">
        <v>6242</v>
      </c>
      <c r="M2096" t="s">
        <v>6243</v>
      </c>
      <c r="N2096">
        <v>5.5555550000000002E-3</v>
      </c>
      <c r="O2096">
        <v>0</v>
      </c>
      <c r="P2096">
        <v>0</v>
      </c>
      <c r="Q2096">
        <v>15</v>
      </c>
      <c r="R2096">
        <v>9</v>
      </c>
      <c r="S2096">
        <v>41</v>
      </c>
      <c r="T2096">
        <v>970</v>
      </c>
      <c r="U2096">
        <v>0</v>
      </c>
      <c r="V2096">
        <v>0</v>
      </c>
      <c r="W2096">
        <v>8.3333000000000004E-2</v>
      </c>
      <c r="X2096">
        <v>0.05</v>
      </c>
      <c r="Y2096">
        <v>0.22777800000000001</v>
      </c>
      <c r="Z2096">
        <v>5.3888879999999997</v>
      </c>
    </row>
    <row r="2097" spans="1:26" x14ac:dyDescent="0.25">
      <c r="A2097">
        <v>2003309</v>
      </c>
      <c r="B2097">
        <v>1</v>
      </c>
      <c r="C2097" t="s">
        <v>76</v>
      </c>
      <c r="D2097" t="s">
        <v>97</v>
      </c>
      <c r="E2097" t="s">
        <v>134</v>
      </c>
      <c r="F2097" t="s">
        <v>6244</v>
      </c>
      <c r="G2097" t="s">
        <v>136</v>
      </c>
      <c r="H2097" t="s">
        <v>46</v>
      </c>
      <c r="I2097" t="s">
        <v>129</v>
      </c>
      <c r="J2097" t="s">
        <v>130</v>
      </c>
      <c r="K2097" t="s">
        <v>131</v>
      </c>
      <c r="L2097" t="s">
        <v>6245</v>
      </c>
      <c r="M2097" t="s">
        <v>6246</v>
      </c>
      <c r="N2097">
        <v>0.402777777</v>
      </c>
      <c r="O2097">
        <v>0</v>
      </c>
      <c r="P2097">
        <v>1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0.40277800000000002</v>
      </c>
      <c r="W2097">
        <v>0</v>
      </c>
      <c r="X2097">
        <v>0</v>
      </c>
      <c r="Y2097">
        <v>0</v>
      </c>
      <c r="Z2097">
        <v>0</v>
      </c>
    </row>
    <row r="2098" spans="1:26" x14ac:dyDescent="0.25">
      <c r="A2098">
        <v>2003314</v>
      </c>
      <c r="B2098">
        <v>1</v>
      </c>
      <c r="C2098" t="s">
        <v>76</v>
      </c>
      <c r="D2098" t="s">
        <v>79</v>
      </c>
      <c r="E2098" t="s">
        <v>182</v>
      </c>
      <c r="F2098" t="s">
        <v>6247</v>
      </c>
      <c r="G2098" t="s">
        <v>144</v>
      </c>
      <c r="H2098" t="s">
        <v>46</v>
      </c>
      <c r="I2098" t="s">
        <v>129</v>
      </c>
      <c r="J2098" t="s">
        <v>130</v>
      </c>
      <c r="K2098" t="s">
        <v>131</v>
      </c>
      <c r="L2098" t="s">
        <v>6248</v>
      </c>
      <c r="M2098" t="s">
        <v>6249</v>
      </c>
      <c r="N2098">
        <v>2.1458333330000001</v>
      </c>
      <c r="O2098">
        <v>0</v>
      </c>
      <c r="P2098">
        <v>36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77.25</v>
      </c>
      <c r="W2098">
        <v>0</v>
      </c>
      <c r="X2098">
        <v>0</v>
      </c>
      <c r="Y2098">
        <v>0</v>
      </c>
      <c r="Z2098">
        <v>0</v>
      </c>
    </row>
    <row r="2099" spans="1:26" x14ac:dyDescent="0.25">
      <c r="A2099">
        <v>2003315</v>
      </c>
      <c r="B2099">
        <v>1</v>
      </c>
      <c r="C2099" t="s">
        <v>77</v>
      </c>
      <c r="D2099" t="s">
        <v>108</v>
      </c>
      <c r="E2099" t="s">
        <v>134</v>
      </c>
      <c r="F2099" t="s">
        <v>6250</v>
      </c>
      <c r="G2099" t="s">
        <v>140</v>
      </c>
      <c r="H2099" t="s">
        <v>46</v>
      </c>
      <c r="I2099" t="s">
        <v>129</v>
      </c>
      <c r="J2099" t="s">
        <v>130</v>
      </c>
      <c r="K2099" t="s">
        <v>131</v>
      </c>
      <c r="L2099" t="s">
        <v>6251</v>
      </c>
      <c r="M2099" t="s">
        <v>6252</v>
      </c>
      <c r="N2099">
        <v>5.9361111109999998</v>
      </c>
      <c r="O2099">
        <v>0</v>
      </c>
      <c r="P2099">
        <v>1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5.9361110000000004</v>
      </c>
      <c r="W2099">
        <v>0</v>
      </c>
      <c r="X2099">
        <v>0</v>
      </c>
      <c r="Y2099">
        <v>0</v>
      </c>
      <c r="Z2099">
        <v>0</v>
      </c>
    </row>
    <row r="2100" spans="1:26" x14ac:dyDescent="0.25">
      <c r="A2100">
        <v>2003318</v>
      </c>
      <c r="B2100">
        <v>1</v>
      </c>
      <c r="C2100" t="s">
        <v>77</v>
      </c>
      <c r="D2100" t="s">
        <v>116</v>
      </c>
      <c r="E2100" t="s">
        <v>186</v>
      </c>
      <c r="F2100" t="s">
        <v>6253</v>
      </c>
      <c r="G2100" t="s">
        <v>163</v>
      </c>
      <c r="H2100" t="s">
        <v>47</v>
      </c>
      <c r="I2100" t="s">
        <v>129</v>
      </c>
      <c r="J2100" t="s">
        <v>130</v>
      </c>
      <c r="K2100" t="s">
        <v>131</v>
      </c>
      <c r="L2100" t="s">
        <v>6254</v>
      </c>
      <c r="M2100" t="s">
        <v>6255</v>
      </c>
      <c r="N2100">
        <v>0.86444444399999998</v>
      </c>
      <c r="O2100">
        <v>23</v>
      </c>
      <c r="P2100">
        <v>527</v>
      </c>
      <c r="Q2100">
        <v>0</v>
      </c>
      <c r="R2100">
        <v>0</v>
      </c>
      <c r="S2100">
        <v>3</v>
      </c>
      <c r="T2100">
        <v>13</v>
      </c>
      <c r="U2100">
        <v>19.882221999999999</v>
      </c>
      <c r="V2100">
        <v>455.56222200000002</v>
      </c>
      <c r="W2100">
        <v>0</v>
      </c>
      <c r="X2100">
        <v>0</v>
      </c>
      <c r="Y2100">
        <v>2.5933329999999999</v>
      </c>
      <c r="Z2100">
        <v>11.237778</v>
      </c>
    </row>
    <row r="2101" spans="1:26" x14ac:dyDescent="0.25">
      <c r="A2101">
        <v>2003328</v>
      </c>
      <c r="B2101">
        <v>1</v>
      </c>
      <c r="C2101" t="s">
        <v>76</v>
      </c>
      <c r="D2101" t="s">
        <v>99</v>
      </c>
      <c r="E2101" t="s">
        <v>134</v>
      </c>
      <c r="F2101" t="s">
        <v>6256</v>
      </c>
      <c r="G2101" t="s">
        <v>136</v>
      </c>
      <c r="H2101" t="s">
        <v>46</v>
      </c>
      <c r="I2101" t="s">
        <v>129</v>
      </c>
      <c r="J2101" t="s">
        <v>130</v>
      </c>
      <c r="K2101" t="s">
        <v>131</v>
      </c>
      <c r="L2101" t="s">
        <v>6257</v>
      </c>
      <c r="M2101" t="s">
        <v>6258</v>
      </c>
      <c r="N2101">
        <v>2.991666666</v>
      </c>
      <c r="O2101">
        <v>0</v>
      </c>
      <c r="P2101">
        <v>1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2.9916670000000001</v>
      </c>
      <c r="W2101">
        <v>0</v>
      </c>
      <c r="X2101">
        <v>0</v>
      </c>
      <c r="Y2101">
        <v>0</v>
      </c>
      <c r="Z2101">
        <v>0</v>
      </c>
    </row>
    <row r="2102" spans="1:26" x14ac:dyDescent="0.25">
      <c r="A2102">
        <v>2003324</v>
      </c>
      <c r="B2102">
        <v>1</v>
      </c>
      <c r="C2102" t="s">
        <v>77</v>
      </c>
      <c r="D2102" t="s">
        <v>108</v>
      </c>
      <c r="E2102" t="s">
        <v>134</v>
      </c>
      <c r="F2102" t="s">
        <v>6259</v>
      </c>
      <c r="G2102" t="s">
        <v>140</v>
      </c>
      <c r="H2102" t="s">
        <v>46</v>
      </c>
      <c r="I2102" t="s">
        <v>129</v>
      </c>
      <c r="J2102" t="s">
        <v>130</v>
      </c>
      <c r="K2102" t="s">
        <v>131</v>
      </c>
      <c r="L2102" t="s">
        <v>6260</v>
      </c>
      <c r="M2102" t="s">
        <v>6261</v>
      </c>
      <c r="N2102">
        <v>0.78194444399999996</v>
      </c>
      <c r="O2102">
        <v>0</v>
      </c>
      <c r="P2102">
        <v>1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0.78194399999999997</v>
      </c>
      <c r="W2102">
        <v>0</v>
      </c>
      <c r="X2102">
        <v>0</v>
      </c>
      <c r="Y2102">
        <v>0</v>
      </c>
      <c r="Z2102">
        <v>0</v>
      </c>
    </row>
    <row r="2103" spans="1:26" x14ac:dyDescent="0.25">
      <c r="A2103">
        <v>2003323</v>
      </c>
      <c r="B2103">
        <v>1</v>
      </c>
      <c r="C2103" t="s">
        <v>76</v>
      </c>
      <c r="D2103" t="s">
        <v>98</v>
      </c>
      <c r="E2103" t="s">
        <v>134</v>
      </c>
      <c r="F2103" t="s">
        <v>6262</v>
      </c>
      <c r="G2103" t="s">
        <v>136</v>
      </c>
      <c r="H2103" t="s">
        <v>46</v>
      </c>
      <c r="I2103" t="s">
        <v>129</v>
      </c>
      <c r="J2103" t="s">
        <v>130</v>
      </c>
      <c r="K2103" t="s">
        <v>131</v>
      </c>
      <c r="L2103" t="s">
        <v>6263</v>
      </c>
      <c r="M2103" t="s">
        <v>6264</v>
      </c>
      <c r="N2103">
        <v>1.6475</v>
      </c>
      <c r="O2103">
        <v>0</v>
      </c>
      <c r="P2103">
        <v>0</v>
      </c>
      <c r="Q2103">
        <v>0</v>
      </c>
      <c r="R2103">
        <v>0</v>
      </c>
      <c r="S2103">
        <v>0</v>
      </c>
      <c r="T2103">
        <v>1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1.6475</v>
      </c>
    </row>
    <row r="2104" spans="1:26" x14ac:dyDescent="0.25">
      <c r="A2104">
        <v>2003327</v>
      </c>
      <c r="B2104">
        <v>1</v>
      </c>
      <c r="C2104" t="s">
        <v>76</v>
      </c>
      <c r="D2104" t="s">
        <v>101</v>
      </c>
      <c r="E2104" t="s">
        <v>134</v>
      </c>
      <c r="F2104" t="s">
        <v>6265</v>
      </c>
      <c r="G2104" t="s">
        <v>136</v>
      </c>
      <c r="H2104" t="s">
        <v>46</v>
      </c>
      <c r="I2104" t="s">
        <v>129</v>
      </c>
      <c r="J2104" t="s">
        <v>130</v>
      </c>
      <c r="K2104" t="s">
        <v>131</v>
      </c>
      <c r="L2104" t="s">
        <v>6266</v>
      </c>
      <c r="M2104" t="s">
        <v>6267</v>
      </c>
      <c r="N2104">
        <v>0.62666666599999998</v>
      </c>
      <c r="O2104">
        <v>0</v>
      </c>
      <c r="P2104">
        <v>3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1.88</v>
      </c>
      <c r="W2104">
        <v>0</v>
      </c>
      <c r="X2104">
        <v>0</v>
      </c>
      <c r="Y2104">
        <v>0</v>
      </c>
      <c r="Z2104">
        <v>0</v>
      </c>
    </row>
    <row r="2105" spans="1:26" x14ac:dyDescent="0.25">
      <c r="A2105">
        <v>2003329</v>
      </c>
      <c r="B2105">
        <v>1</v>
      </c>
      <c r="C2105" t="s">
        <v>77</v>
      </c>
      <c r="D2105" t="s">
        <v>119</v>
      </c>
      <c r="E2105" t="s">
        <v>134</v>
      </c>
      <c r="F2105" t="s">
        <v>6268</v>
      </c>
      <c r="G2105" t="s">
        <v>136</v>
      </c>
      <c r="H2105" t="s">
        <v>46</v>
      </c>
      <c r="I2105" t="s">
        <v>129</v>
      </c>
      <c r="J2105" t="s">
        <v>130</v>
      </c>
      <c r="K2105" t="s">
        <v>131</v>
      </c>
      <c r="L2105" t="s">
        <v>6269</v>
      </c>
      <c r="M2105" t="s">
        <v>6270</v>
      </c>
      <c r="N2105">
        <v>1.0277777770000001</v>
      </c>
      <c r="O2105">
        <v>0</v>
      </c>
      <c r="P2105">
        <v>5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5.1388889999999998</v>
      </c>
      <c r="W2105">
        <v>0</v>
      </c>
      <c r="X2105">
        <v>0</v>
      </c>
      <c r="Y2105">
        <v>0</v>
      </c>
      <c r="Z2105">
        <v>0</v>
      </c>
    </row>
    <row r="2106" spans="1:26" x14ac:dyDescent="0.25">
      <c r="A2106">
        <v>2003331</v>
      </c>
      <c r="B2106">
        <v>1</v>
      </c>
      <c r="C2106" t="s">
        <v>77</v>
      </c>
      <c r="D2106" t="s">
        <v>115</v>
      </c>
      <c r="E2106" t="s">
        <v>182</v>
      </c>
      <c r="F2106" t="s">
        <v>6271</v>
      </c>
      <c r="G2106" t="s">
        <v>144</v>
      </c>
      <c r="H2106" t="s">
        <v>46</v>
      </c>
      <c r="I2106" t="s">
        <v>129</v>
      </c>
      <c r="J2106" t="s">
        <v>130</v>
      </c>
      <c r="K2106" t="s">
        <v>131</v>
      </c>
      <c r="L2106" t="s">
        <v>6272</v>
      </c>
      <c r="M2106" t="s">
        <v>6273</v>
      </c>
      <c r="N2106">
        <v>0.77861111100000002</v>
      </c>
      <c r="O2106">
        <v>0</v>
      </c>
      <c r="P2106">
        <v>0</v>
      </c>
      <c r="Q2106">
        <v>0</v>
      </c>
      <c r="R2106">
        <v>80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62.288888999999998</v>
      </c>
      <c r="Y2106">
        <v>0</v>
      </c>
      <c r="Z2106">
        <v>0</v>
      </c>
    </row>
    <row r="2107" spans="1:26" x14ac:dyDescent="0.25">
      <c r="A2107">
        <v>2003333</v>
      </c>
      <c r="B2107">
        <v>1</v>
      </c>
      <c r="C2107" t="s">
        <v>76</v>
      </c>
      <c r="D2107" t="s">
        <v>96</v>
      </c>
      <c r="E2107" t="s">
        <v>134</v>
      </c>
      <c r="F2107" t="s">
        <v>6274</v>
      </c>
      <c r="G2107" t="s">
        <v>136</v>
      </c>
      <c r="H2107" t="s">
        <v>46</v>
      </c>
      <c r="I2107" t="s">
        <v>129</v>
      </c>
      <c r="J2107" t="s">
        <v>130</v>
      </c>
      <c r="K2107" t="s">
        <v>131</v>
      </c>
      <c r="L2107" t="s">
        <v>6275</v>
      </c>
      <c r="M2107" t="s">
        <v>6276</v>
      </c>
      <c r="N2107">
        <v>0.53916666599999996</v>
      </c>
      <c r="O2107">
        <v>0</v>
      </c>
      <c r="P2107">
        <v>2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1.078333</v>
      </c>
      <c r="W2107">
        <v>0</v>
      </c>
      <c r="X2107">
        <v>0</v>
      </c>
      <c r="Y2107">
        <v>0</v>
      </c>
      <c r="Z2107">
        <v>0</v>
      </c>
    </row>
    <row r="2108" spans="1:26" x14ac:dyDescent="0.25">
      <c r="A2108">
        <v>2003336</v>
      </c>
      <c r="B2108">
        <v>1</v>
      </c>
      <c r="C2108" t="s">
        <v>76</v>
      </c>
      <c r="D2108" t="s">
        <v>82</v>
      </c>
      <c r="E2108" t="s">
        <v>134</v>
      </c>
      <c r="F2108" t="s">
        <v>6277</v>
      </c>
      <c r="G2108" t="s">
        <v>136</v>
      </c>
      <c r="H2108" t="s">
        <v>46</v>
      </c>
      <c r="I2108" t="s">
        <v>129</v>
      </c>
      <c r="J2108" t="s">
        <v>130</v>
      </c>
      <c r="K2108" t="s">
        <v>131</v>
      </c>
      <c r="L2108" t="s">
        <v>6278</v>
      </c>
      <c r="M2108" t="s">
        <v>6279</v>
      </c>
      <c r="N2108">
        <v>1.241944444</v>
      </c>
      <c r="O2108">
        <v>0</v>
      </c>
      <c r="P2108">
        <v>11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13.661389</v>
      </c>
      <c r="W2108">
        <v>0</v>
      </c>
      <c r="X2108">
        <v>0</v>
      </c>
      <c r="Y2108">
        <v>0</v>
      </c>
      <c r="Z2108">
        <v>0</v>
      </c>
    </row>
    <row r="2109" spans="1:26" x14ac:dyDescent="0.25">
      <c r="A2109">
        <v>2003341</v>
      </c>
      <c r="B2109">
        <v>1</v>
      </c>
      <c r="C2109" t="s">
        <v>76</v>
      </c>
      <c r="D2109" t="s">
        <v>92</v>
      </c>
      <c r="E2109" t="s">
        <v>134</v>
      </c>
      <c r="F2109" t="s">
        <v>6280</v>
      </c>
      <c r="G2109" t="s">
        <v>140</v>
      </c>
      <c r="H2109" t="s">
        <v>46</v>
      </c>
      <c r="I2109" t="s">
        <v>129</v>
      </c>
      <c r="J2109" t="s">
        <v>130</v>
      </c>
      <c r="K2109" t="s">
        <v>131</v>
      </c>
      <c r="L2109" t="s">
        <v>6281</v>
      </c>
      <c r="M2109" t="s">
        <v>6282</v>
      </c>
      <c r="N2109">
        <v>2.9247222220000002</v>
      </c>
      <c r="O2109">
        <v>0</v>
      </c>
      <c r="P2109">
        <v>0</v>
      </c>
      <c r="Q2109">
        <v>0</v>
      </c>
      <c r="R2109">
        <v>1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2.924722</v>
      </c>
      <c r="Y2109">
        <v>0</v>
      </c>
      <c r="Z2109">
        <v>0</v>
      </c>
    </row>
    <row r="2110" spans="1:26" x14ac:dyDescent="0.25">
      <c r="A2110">
        <v>2003343</v>
      </c>
      <c r="B2110">
        <v>1</v>
      </c>
      <c r="C2110" t="s">
        <v>76</v>
      </c>
      <c r="D2110" t="s">
        <v>90</v>
      </c>
      <c r="E2110" t="s">
        <v>171</v>
      </c>
      <c r="F2110" t="s">
        <v>4028</v>
      </c>
      <c r="G2110" t="s">
        <v>1410</v>
      </c>
      <c r="H2110" t="s">
        <v>47</v>
      </c>
      <c r="I2110" t="s">
        <v>129</v>
      </c>
      <c r="J2110" t="s">
        <v>130</v>
      </c>
      <c r="K2110" t="s">
        <v>131</v>
      </c>
      <c r="L2110" t="s">
        <v>6283</v>
      </c>
      <c r="M2110" t="s">
        <v>6284</v>
      </c>
      <c r="N2110">
        <v>2.8488888879999998</v>
      </c>
      <c r="O2110">
        <v>0</v>
      </c>
      <c r="P2110">
        <v>0</v>
      </c>
      <c r="Q2110">
        <v>0</v>
      </c>
      <c r="R2110">
        <v>0</v>
      </c>
      <c r="S2110">
        <v>5</v>
      </c>
      <c r="T2110">
        <v>59</v>
      </c>
      <c r="U2110">
        <v>0</v>
      </c>
      <c r="V2110">
        <v>0</v>
      </c>
      <c r="W2110">
        <v>0</v>
      </c>
      <c r="X2110">
        <v>0</v>
      </c>
      <c r="Y2110">
        <v>14.244444</v>
      </c>
      <c r="Z2110">
        <v>168.08444399999999</v>
      </c>
    </row>
    <row r="2111" spans="1:26" x14ac:dyDescent="0.25">
      <c r="A2111">
        <v>2003344</v>
      </c>
      <c r="B2111">
        <v>1</v>
      </c>
      <c r="C2111" t="s">
        <v>76</v>
      </c>
      <c r="D2111" t="s">
        <v>84</v>
      </c>
      <c r="E2111" t="s">
        <v>134</v>
      </c>
      <c r="F2111" t="s">
        <v>6285</v>
      </c>
      <c r="G2111" t="s">
        <v>136</v>
      </c>
      <c r="H2111" t="s">
        <v>46</v>
      </c>
      <c r="I2111" t="s">
        <v>129</v>
      </c>
      <c r="J2111" t="s">
        <v>130</v>
      </c>
      <c r="K2111" t="s">
        <v>131</v>
      </c>
      <c r="L2111" t="s">
        <v>6286</v>
      </c>
      <c r="M2111" t="s">
        <v>6287</v>
      </c>
      <c r="N2111">
        <v>1.763055555</v>
      </c>
      <c r="O2111">
        <v>0</v>
      </c>
      <c r="P2111">
        <v>3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5.289167</v>
      </c>
      <c r="W2111">
        <v>0</v>
      </c>
      <c r="X2111">
        <v>0</v>
      </c>
      <c r="Y2111">
        <v>0</v>
      </c>
      <c r="Z2111">
        <v>0</v>
      </c>
    </row>
    <row r="2112" spans="1:26" x14ac:dyDescent="0.25">
      <c r="A2112">
        <v>2003353</v>
      </c>
      <c r="B2112">
        <v>1</v>
      </c>
      <c r="C2112" t="s">
        <v>76</v>
      </c>
      <c r="D2112" t="s">
        <v>99</v>
      </c>
      <c r="E2112" t="s">
        <v>182</v>
      </c>
      <c r="F2112" t="s">
        <v>6169</v>
      </c>
      <c r="G2112" t="s">
        <v>144</v>
      </c>
      <c r="H2112" t="s">
        <v>46</v>
      </c>
      <c r="I2112" t="s">
        <v>129</v>
      </c>
      <c r="J2112" t="s">
        <v>130</v>
      </c>
      <c r="K2112" t="s">
        <v>131</v>
      </c>
      <c r="L2112" t="s">
        <v>6288</v>
      </c>
      <c r="M2112" t="s">
        <v>6289</v>
      </c>
      <c r="N2112">
        <v>3.1936111110000001</v>
      </c>
      <c r="O2112">
        <v>0</v>
      </c>
      <c r="P2112">
        <v>62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198.00388899999999</v>
      </c>
      <c r="W2112">
        <v>0</v>
      </c>
      <c r="X2112">
        <v>0</v>
      </c>
      <c r="Y2112">
        <v>0</v>
      </c>
      <c r="Z2112">
        <v>0</v>
      </c>
    </row>
    <row r="2113" spans="1:26" x14ac:dyDescent="0.25">
      <c r="A2113">
        <v>2003345</v>
      </c>
      <c r="B2113">
        <v>1</v>
      </c>
      <c r="C2113" t="s">
        <v>77</v>
      </c>
      <c r="D2113" t="s">
        <v>113</v>
      </c>
      <c r="E2113" t="s">
        <v>182</v>
      </c>
      <c r="F2113" t="s">
        <v>6290</v>
      </c>
      <c r="G2113" t="s">
        <v>144</v>
      </c>
      <c r="H2113" t="s">
        <v>46</v>
      </c>
      <c r="I2113" t="s">
        <v>129</v>
      </c>
      <c r="J2113" t="s">
        <v>130</v>
      </c>
      <c r="K2113" t="s">
        <v>131</v>
      </c>
      <c r="L2113" t="s">
        <v>6291</v>
      </c>
      <c r="M2113" t="s">
        <v>6292</v>
      </c>
      <c r="N2113">
        <v>1.0816666660000001</v>
      </c>
      <c r="O2113">
        <v>0</v>
      </c>
      <c r="P2113">
        <v>0</v>
      </c>
      <c r="Q2113">
        <v>0</v>
      </c>
      <c r="R2113">
        <v>0</v>
      </c>
      <c r="S2113">
        <v>0</v>
      </c>
      <c r="T2113">
        <v>33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35.695</v>
      </c>
    </row>
    <row r="2114" spans="1:26" x14ac:dyDescent="0.25">
      <c r="A2114">
        <v>2003348</v>
      </c>
      <c r="B2114">
        <v>1</v>
      </c>
      <c r="C2114" t="s">
        <v>76</v>
      </c>
      <c r="D2114" t="s">
        <v>104</v>
      </c>
      <c r="E2114" t="s">
        <v>134</v>
      </c>
      <c r="F2114" t="s">
        <v>6293</v>
      </c>
      <c r="G2114" t="s">
        <v>136</v>
      </c>
      <c r="H2114" t="s">
        <v>46</v>
      </c>
      <c r="I2114" t="s">
        <v>129</v>
      </c>
      <c r="J2114" t="s">
        <v>130</v>
      </c>
      <c r="K2114" t="s">
        <v>131</v>
      </c>
      <c r="L2114" t="s">
        <v>6294</v>
      </c>
      <c r="M2114" t="s">
        <v>6295</v>
      </c>
      <c r="N2114">
        <v>1.6391666659999999</v>
      </c>
      <c r="O2114">
        <v>0</v>
      </c>
      <c r="P2114">
        <v>0</v>
      </c>
      <c r="Q2114">
        <v>0</v>
      </c>
      <c r="R2114">
        <v>0</v>
      </c>
      <c r="S2114">
        <v>0</v>
      </c>
      <c r="T2114">
        <v>1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1.639167</v>
      </c>
    </row>
    <row r="2115" spans="1:26" x14ac:dyDescent="0.25">
      <c r="A2115">
        <v>2003347</v>
      </c>
      <c r="B2115">
        <v>1</v>
      </c>
      <c r="C2115" t="s">
        <v>77</v>
      </c>
      <c r="D2115" t="s">
        <v>123</v>
      </c>
      <c r="E2115" t="s">
        <v>161</v>
      </c>
      <c r="F2115" t="s">
        <v>6296</v>
      </c>
      <c r="G2115" t="s">
        <v>242</v>
      </c>
      <c r="H2115" t="s">
        <v>47</v>
      </c>
      <c r="I2115" t="s">
        <v>129</v>
      </c>
      <c r="J2115" t="s">
        <v>130</v>
      </c>
      <c r="K2115" t="s">
        <v>131</v>
      </c>
      <c r="L2115" t="s">
        <v>6297</v>
      </c>
      <c r="M2115" t="s">
        <v>6298</v>
      </c>
      <c r="N2115">
        <v>2.5747222220000001</v>
      </c>
      <c r="O2115">
        <v>52</v>
      </c>
      <c r="P2115">
        <v>0</v>
      </c>
      <c r="Q2115">
        <v>0</v>
      </c>
      <c r="R2115">
        <v>0</v>
      </c>
      <c r="S2115">
        <v>0</v>
      </c>
      <c r="T2115">
        <v>0</v>
      </c>
      <c r="U2115">
        <v>133.88555600000001</v>
      </c>
      <c r="V2115">
        <v>0</v>
      </c>
      <c r="W2115">
        <v>0</v>
      </c>
      <c r="X2115">
        <v>0</v>
      </c>
      <c r="Y2115">
        <v>0</v>
      </c>
      <c r="Z2115">
        <v>0</v>
      </c>
    </row>
    <row r="2116" spans="1:26" x14ac:dyDescent="0.25">
      <c r="A2116">
        <v>2003349</v>
      </c>
      <c r="B2116">
        <v>1</v>
      </c>
      <c r="C2116" t="s">
        <v>76</v>
      </c>
      <c r="D2116" t="s">
        <v>100</v>
      </c>
      <c r="E2116" t="s">
        <v>134</v>
      </c>
      <c r="F2116" t="s">
        <v>6299</v>
      </c>
      <c r="G2116" t="s">
        <v>136</v>
      </c>
      <c r="H2116" t="s">
        <v>46</v>
      </c>
      <c r="I2116" t="s">
        <v>129</v>
      </c>
      <c r="J2116" t="s">
        <v>130</v>
      </c>
      <c r="K2116" t="s">
        <v>131</v>
      </c>
      <c r="L2116" t="s">
        <v>6300</v>
      </c>
      <c r="M2116" t="s">
        <v>6301</v>
      </c>
      <c r="N2116">
        <v>2.0313888879999999</v>
      </c>
      <c r="O2116">
        <v>0</v>
      </c>
      <c r="P2116">
        <v>2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4.0627779999999998</v>
      </c>
      <c r="W2116">
        <v>0</v>
      </c>
      <c r="X2116">
        <v>0</v>
      </c>
      <c r="Y2116">
        <v>0</v>
      </c>
      <c r="Z2116">
        <v>0</v>
      </c>
    </row>
    <row r="2117" spans="1:26" x14ac:dyDescent="0.25">
      <c r="A2117">
        <v>2003352</v>
      </c>
      <c r="B2117">
        <v>1</v>
      </c>
      <c r="C2117" t="s">
        <v>76</v>
      </c>
      <c r="D2117" t="s">
        <v>84</v>
      </c>
      <c r="E2117" t="s">
        <v>166</v>
      </c>
      <c r="F2117" t="s">
        <v>6302</v>
      </c>
      <c r="G2117" t="s">
        <v>310</v>
      </c>
      <c r="H2117" t="s">
        <v>46</v>
      </c>
      <c r="I2117" t="s">
        <v>129</v>
      </c>
      <c r="J2117" t="s">
        <v>130</v>
      </c>
      <c r="K2117" t="s">
        <v>131</v>
      </c>
      <c r="L2117" t="s">
        <v>6303</v>
      </c>
      <c r="M2117" t="s">
        <v>6304</v>
      </c>
      <c r="N2117">
        <v>0.69444444400000005</v>
      </c>
      <c r="O2117">
        <v>0</v>
      </c>
      <c r="P2117">
        <v>639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443.75</v>
      </c>
      <c r="W2117">
        <v>0</v>
      </c>
      <c r="X2117">
        <v>0</v>
      </c>
      <c r="Y2117">
        <v>0</v>
      </c>
      <c r="Z2117">
        <v>0</v>
      </c>
    </row>
    <row r="2118" spans="1:26" x14ac:dyDescent="0.25">
      <c r="A2118">
        <v>2003360</v>
      </c>
      <c r="B2118">
        <v>1</v>
      </c>
      <c r="C2118" t="s">
        <v>76</v>
      </c>
      <c r="D2118" t="s">
        <v>81</v>
      </c>
      <c r="E2118" t="s">
        <v>134</v>
      </c>
      <c r="F2118" t="s">
        <v>6305</v>
      </c>
      <c r="G2118" t="s">
        <v>140</v>
      </c>
      <c r="H2118" t="s">
        <v>46</v>
      </c>
      <c r="I2118" t="s">
        <v>129</v>
      </c>
      <c r="J2118" t="s">
        <v>130</v>
      </c>
      <c r="K2118" t="s">
        <v>131</v>
      </c>
      <c r="L2118" t="s">
        <v>6306</v>
      </c>
      <c r="M2118" t="s">
        <v>6307</v>
      </c>
      <c r="N2118">
        <v>3.5408333330000001</v>
      </c>
      <c r="O2118">
        <v>0</v>
      </c>
      <c r="P2118">
        <v>3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10.6225</v>
      </c>
      <c r="W2118">
        <v>0</v>
      </c>
      <c r="X2118">
        <v>0</v>
      </c>
      <c r="Y2118">
        <v>0</v>
      </c>
      <c r="Z2118">
        <v>0</v>
      </c>
    </row>
    <row r="2119" spans="1:26" x14ac:dyDescent="0.25">
      <c r="A2119">
        <v>2003361</v>
      </c>
      <c r="B2119">
        <v>1</v>
      </c>
      <c r="C2119" t="s">
        <v>76</v>
      </c>
      <c r="D2119" t="s">
        <v>96</v>
      </c>
      <c r="E2119" t="s">
        <v>161</v>
      </c>
      <c r="F2119" t="s">
        <v>6308</v>
      </c>
      <c r="G2119" t="s">
        <v>2511</v>
      </c>
      <c r="H2119" t="s">
        <v>47</v>
      </c>
      <c r="I2119" t="s">
        <v>129</v>
      </c>
      <c r="J2119" t="s">
        <v>130</v>
      </c>
      <c r="K2119" t="s">
        <v>131</v>
      </c>
      <c r="L2119" t="s">
        <v>6309</v>
      </c>
      <c r="M2119" t="s">
        <v>6310</v>
      </c>
      <c r="N2119">
        <v>5.0897222219999998</v>
      </c>
      <c r="O2119">
        <v>0</v>
      </c>
      <c r="P2119">
        <v>80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407.17777799999999</v>
      </c>
      <c r="W2119">
        <v>0</v>
      </c>
      <c r="X2119">
        <v>0</v>
      </c>
      <c r="Y2119">
        <v>0</v>
      </c>
      <c r="Z2119">
        <v>0</v>
      </c>
    </row>
    <row r="2120" spans="1:26" x14ac:dyDescent="0.25">
      <c r="A2120">
        <v>2003370</v>
      </c>
      <c r="B2120">
        <v>1</v>
      </c>
      <c r="C2120" t="s">
        <v>76</v>
      </c>
      <c r="D2120" t="s">
        <v>79</v>
      </c>
      <c r="E2120" t="s">
        <v>186</v>
      </c>
      <c r="F2120" t="s">
        <v>6311</v>
      </c>
      <c r="G2120" t="s">
        <v>152</v>
      </c>
      <c r="H2120" t="s">
        <v>47</v>
      </c>
      <c r="I2120" t="s">
        <v>129</v>
      </c>
      <c r="J2120" t="s">
        <v>130</v>
      </c>
      <c r="K2120" t="s">
        <v>154</v>
      </c>
      <c r="L2120" t="s">
        <v>6312</v>
      </c>
      <c r="M2120" t="s">
        <v>6313</v>
      </c>
      <c r="N2120">
        <v>9.7500000000000003E-2</v>
      </c>
      <c r="O2120">
        <v>5</v>
      </c>
      <c r="P2120">
        <v>1773</v>
      </c>
      <c r="Q2120">
        <v>0</v>
      </c>
      <c r="R2120">
        <v>0</v>
      </c>
      <c r="S2120">
        <v>0</v>
      </c>
      <c r="T2120">
        <v>0</v>
      </c>
      <c r="U2120">
        <v>0.48749999999999999</v>
      </c>
      <c r="V2120">
        <v>172.86750000000001</v>
      </c>
      <c r="W2120">
        <v>0</v>
      </c>
      <c r="X2120">
        <v>0</v>
      </c>
      <c r="Y2120">
        <v>0</v>
      </c>
      <c r="Z2120">
        <v>0</v>
      </c>
    </row>
    <row r="2121" spans="1:26" x14ac:dyDescent="0.25">
      <c r="A2121">
        <v>2003369</v>
      </c>
      <c r="B2121">
        <v>1</v>
      </c>
      <c r="C2121" t="s">
        <v>77</v>
      </c>
      <c r="D2121" t="s">
        <v>124</v>
      </c>
      <c r="E2121" t="s">
        <v>161</v>
      </c>
      <c r="F2121" t="s">
        <v>6314</v>
      </c>
      <c r="G2121" t="s">
        <v>163</v>
      </c>
      <c r="H2121" t="s">
        <v>47</v>
      </c>
      <c r="I2121" t="s">
        <v>129</v>
      </c>
      <c r="J2121" t="s">
        <v>130</v>
      </c>
      <c r="K2121" t="s">
        <v>131</v>
      </c>
      <c r="L2121" t="s">
        <v>6315</v>
      </c>
      <c r="M2121" t="s">
        <v>6316</v>
      </c>
      <c r="N2121">
        <v>0.52916666599999995</v>
      </c>
      <c r="O2121">
        <v>20</v>
      </c>
      <c r="P2121">
        <v>171</v>
      </c>
      <c r="Q2121">
        <v>0</v>
      </c>
      <c r="R2121">
        <v>0</v>
      </c>
      <c r="S2121">
        <v>0</v>
      </c>
      <c r="T2121">
        <v>0</v>
      </c>
      <c r="U2121">
        <v>10.583333</v>
      </c>
      <c r="V2121">
        <v>90.487499999999997</v>
      </c>
      <c r="W2121">
        <v>0</v>
      </c>
      <c r="X2121">
        <v>0</v>
      </c>
      <c r="Y2121">
        <v>0</v>
      </c>
      <c r="Z2121">
        <v>0</v>
      </c>
    </row>
    <row r="2122" spans="1:26" x14ac:dyDescent="0.25">
      <c r="A2122">
        <v>2003372</v>
      </c>
      <c r="B2122">
        <v>1</v>
      </c>
      <c r="C2122" t="s">
        <v>76</v>
      </c>
      <c r="D2122" t="s">
        <v>106</v>
      </c>
      <c r="E2122" t="s">
        <v>161</v>
      </c>
      <c r="F2122" t="s">
        <v>3501</v>
      </c>
      <c r="G2122" t="s">
        <v>152</v>
      </c>
      <c r="H2122" t="s">
        <v>47</v>
      </c>
      <c r="I2122" t="s">
        <v>129</v>
      </c>
      <c r="J2122" t="s">
        <v>130</v>
      </c>
      <c r="K2122" t="s">
        <v>154</v>
      </c>
      <c r="L2122" t="s">
        <v>6317</v>
      </c>
      <c r="M2122" t="s">
        <v>6318</v>
      </c>
      <c r="N2122">
        <v>0.119898888</v>
      </c>
      <c r="O2122">
        <v>0</v>
      </c>
      <c r="P2122">
        <v>484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58.031061999999999</v>
      </c>
      <c r="W2122">
        <v>0</v>
      </c>
      <c r="X2122">
        <v>0</v>
      </c>
      <c r="Y2122">
        <v>0</v>
      </c>
      <c r="Z2122">
        <v>0</v>
      </c>
    </row>
    <row r="2123" spans="1:26" x14ac:dyDescent="0.25">
      <c r="A2123">
        <v>2003375</v>
      </c>
      <c r="B2123">
        <v>1</v>
      </c>
      <c r="C2123" t="s">
        <v>77</v>
      </c>
      <c r="D2123" t="s">
        <v>124</v>
      </c>
      <c r="E2123" t="s">
        <v>134</v>
      </c>
      <c r="F2123" t="s">
        <v>6319</v>
      </c>
      <c r="G2123" t="s">
        <v>238</v>
      </c>
      <c r="H2123" t="s">
        <v>46</v>
      </c>
      <c r="I2123" t="s">
        <v>129</v>
      </c>
      <c r="J2123" t="s">
        <v>130</v>
      </c>
      <c r="K2123" t="s">
        <v>131</v>
      </c>
      <c r="L2123" t="s">
        <v>6320</v>
      </c>
      <c r="M2123" t="s">
        <v>6321</v>
      </c>
      <c r="N2123">
        <v>0.959166666</v>
      </c>
      <c r="O2123">
        <v>0</v>
      </c>
      <c r="P2123">
        <v>29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27.815833000000001</v>
      </c>
      <c r="W2123">
        <v>0</v>
      </c>
      <c r="X2123">
        <v>0</v>
      </c>
      <c r="Y2123">
        <v>0</v>
      </c>
      <c r="Z2123">
        <v>0</v>
      </c>
    </row>
    <row r="2124" spans="1:26" x14ac:dyDescent="0.25">
      <c r="A2124">
        <v>2003373</v>
      </c>
      <c r="B2124">
        <v>1</v>
      </c>
      <c r="C2124" t="s">
        <v>76</v>
      </c>
      <c r="D2124" t="s">
        <v>92</v>
      </c>
      <c r="E2124" t="s">
        <v>161</v>
      </c>
      <c r="F2124" t="s">
        <v>6322</v>
      </c>
      <c r="G2124" t="s">
        <v>736</v>
      </c>
      <c r="H2124" t="s">
        <v>47</v>
      </c>
      <c r="I2124" t="s">
        <v>129</v>
      </c>
      <c r="J2124" t="s">
        <v>130</v>
      </c>
      <c r="K2124" t="s">
        <v>131</v>
      </c>
      <c r="L2124" t="s">
        <v>6323</v>
      </c>
      <c r="M2124" t="s">
        <v>6324</v>
      </c>
      <c r="N2124">
        <v>0.40611111100000002</v>
      </c>
      <c r="O2124">
        <v>0</v>
      </c>
      <c r="P2124">
        <v>0</v>
      </c>
      <c r="Q2124">
        <v>4</v>
      </c>
      <c r="R2124">
        <v>546</v>
      </c>
      <c r="S2124">
        <v>0</v>
      </c>
      <c r="T2124">
        <v>0</v>
      </c>
      <c r="U2124">
        <v>0</v>
      </c>
      <c r="V2124">
        <v>0</v>
      </c>
      <c r="W2124">
        <v>1.624444</v>
      </c>
      <c r="X2124">
        <v>221.73666700000001</v>
      </c>
      <c r="Y2124">
        <v>0</v>
      </c>
      <c r="Z2124">
        <v>0</v>
      </c>
    </row>
    <row r="2125" spans="1:26" x14ac:dyDescent="0.25">
      <c r="A2125">
        <v>2003377</v>
      </c>
      <c r="B2125">
        <v>1</v>
      </c>
      <c r="C2125" t="s">
        <v>76</v>
      </c>
      <c r="D2125" t="s">
        <v>78</v>
      </c>
      <c r="E2125" t="s">
        <v>171</v>
      </c>
      <c r="F2125" t="s">
        <v>6325</v>
      </c>
      <c r="G2125" t="s">
        <v>152</v>
      </c>
      <c r="H2125" t="s">
        <v>47</v>
      </c>
      <c r="I2125" t="s">
        <v>129</v>
      </c>
      <c r="J2125" t="s">
        <v>130</v>
      </c>
      <c r="K2125" t="s">
        <v>154</v>
      </c>
      <c r="L2125" t="s">
        <v>6326</v>
      </c>
      <c r="M2125" t="s">
        <v>6327</v>
      </c>
      <c r="N2125">
        <v>0.116111111</v>
      </c>
      <c r="O2125">
        <v>3</v>
      </c>
      <c r="P2125">
        <v>3208</v>
      </c>
      <c r="Q2125">
        <v>0</v>
      </c>
      <c r="R2125">
        <v>0</v>
      </c>
      <c r="S2125">
        <v>0</v>
      </c>
      <c r="T2125">
        <v>0</v>
      </c>
      <c r="U2125">
        <v>0.348333</v>
      </c>
      <c r="V2125">
        <v>372.484444</v>
      </c>
      <c r="W2125">
        <v>0</v>
      </c>
      <c r="X2125">
        <v>0</v>
      </c>
      <c r="Y2125">
        <v>0</v>
      </c>
      <c r="Z2125">
        <v>0</v>
      </c>
    </row>
    <row r="2126" spans="1:26" x14ac:dyDescent="0.25">
      <c r="A2126">
        <v>2003376</v>
      </c>
      <c r="B2126">
        <v>1</v>
      </c>
      <c r="C2126" t="s">
        <v>76</v>
      </c>
      <c r="D2126" t="s">
        <v>103</v>
      </c>
      <c r="E2126" t="s">
        <v>161</v>
      </c>
      <c r="F2126" t="s">
        <v>6328</v>
      </c>
      <c r="G2126" t="s">
        <v>179</v>
      </c>
      <c r="H2126" t="s">
        <v>47</v>
      </c>
      <c r="I2126" t="s">
        <v>129</v>
      </c>
      <c r="J2126" t="s">
        <v>130</v>
      </c>
      <c r="K2126" t="s">
        <v>154</v>
      </c>
      <c r="L2126" t="s">
        <v>6329</v>
      </c>
      <c r="M2126" t="s">
        <v>6330</v>
      </c>
      <c r="N2126">
        <v>0.91361111100000003</v>
      </c>
      <c r="O2126">
        <v>0</v>
      </c>
      <c r="P2126">
        <v>0</v>
      </c>
      <c r="Q2126">
        <v>0</v>
      </c>
      <c r="R2126">
        <v>2432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2221.9022220000002</v>
      </c>
      <c r="Y2126">
        <v>0</v>
      </c>
      <c r="Z2126">
        <v>0</v>
      </c>
    </row>
    <row r="2127" spans="1:26" x14ac:dyDescent="0.25">
      <c r="A2127">
        <v>2003378</v>
      </c>
      <c r="B2127">
        <v>1</v>
      </c>
      <c r="C2127" t="s">
        <v>76</v>
      </c>
      <c r="D2127" t="s">
        <v>101</v>
      </c>
      <c r="E2127" t="s">
        <v>161</v>
      </c>
      <c r="F2127" t="s">
        <v>6331</v>
      </c>
      <c r="G2127" t="s">
        <v>341</v>
      </c>
      <c r="H2127" t="s">
        <v>47</v>
      </c>
      <c r="I2127" t="s">
        <v>129</v>
      </c>
      <c r="J2127" t="s">
        <v>130</v>
      </c>
      <c r="K2127" t="s">
        <v>131</v>
      </c>
      <c r="L2127" t="s">
        <v>6332</v>
      </c>
      <c r="M2127" t="s">
        <v>6333</v>
      </c>
      <c r="N2127">
        <v>0.84555555500000001</v>
      </c>
      <c r="O2127">
        <v>2</v>
      </c>
      <c r="P2127">
        <v>106</v>
      </c>
      <c r="Q2127">
        <v>0</v>
      </c>
      <c r="R2127">
        <v>0</v>
      </c>
      <c r="S2127">
        <v>0</v>
      </c>
      <c r="T2127">
        <v>0</v>
      </c>
      <c r="U2127">
        <v>1.691111</v>
      </c>
      <c r="V2127">
        <v>89.628889000000001</v>
      </c>
      <c r="W2127">
        <v>0</v>
      </c>
      <c r="X2127">
        <v>0</v>
      </c>
      <c r="Y2127">
        <v>0</v>
      </c>
      <c r="Z2127">
        <v>0</v>
      </c>
    </row>
    <row r="2128" spans="1:26" x14ac:dyDescent="0.25">
      <c r="A2128">
        <v>2003383</v>
      </c>
      <c r="B2128">
        <v>1</v>
      </c>
      <c r="C2128" t="s">
        <v>77</v>
      </c>
      <c r="D2128" t="s">
        <v>110</v>
      </c>
      <c r="E2128" t="s">
        <v>171</v>
      </c>
      <c r="F2128" t="s">
        <v>5399</v>
      </c>
      <c r="G2128" t="s">
        <v>163</v>
      </c>
      <c r="H2128" t="s">
        <v>47</v>
      </c>
      <c r="I2128" t="s">
        <v>129</v>
      </c>
      <c r="J2128" t="s">
        <v>130</v>
      </c>
      <c r="K2128" t="s">
        <v>131</v>
      </c>
      <c r="L2128" t="s">
        <v>6334</v>
      </c>
      <c r="M2128" t="s">
        <v>6335</v>
      </c>
      <c r="N2128">
        <v>0.698333333</v>
      </c>
      <c r="O2128">
        <v>0</v>
      </c>
      <c r="P2128">
        <v>0</v>
      </c>
      <c r="Q2128">
        <v>0</v>
      </c>
      <c r="R2128">
        <v>0</v>
      </c>
      <c r="S2128">
        <v>2</v>
      </c>
      <c r="T2128">
        <v>1784</v>
      </c>
      <c r="U2128">
        <v>0</v>
      </c>
      <c r="V2128">
        <v>0</v>
      </c>
      <c r="W2128">
        <v>0</v>
      </c>
      <c r="X2128">
        <v>0</v>
      </c>
      <c r="Y2128">
        <v>1.3966670000000001</v>
      </c>
      <c r="Z2128">
        <v>1245.8266659999999</v>
      </c>
    </row>
    <row r="2129" spans="1:26" x14ac:dyDescent="0.25">
      <c r="A2129">
        <v>2003384</v>
      </c>
      <c r="B2129">
        <v>1</v>
      </c>
      <c r="C2129" t="s">
        <v>77</v>
      </c>
      <c r="D2129" t="s">
        <v>117</v>
      </c>
      <c r="E2129" t="s">
        <v>186</v>
      </c>
      <c r="F2129" t="s">
        <v>3717</v>
      </c>
      <c r="G2129" t="s">
        <v>163</v>
      </c>
      <c r="H2129" t="s">
        <v>47</v>
      </c>
      <c r="I2129" t="s">
        <v>257</v>
      </c>
      <c r="J2129" t="s">
        <v>130</v>
      </c>
      <c r="K2129" t="s">
        <v>131</v>
      </c>
      <c r="L2129" t="s">
        <v>6336</v>
      </c>
      <c r="M2129" t="s">
        <v>6337</v>
      </c>
      <c r="N2129">
        <v>7.2222220000000004E-3</v>
      </c>
      <c r="O2129">
        <v>0</v>
      </c>
      <c r="P2129">
        <v>0</v>
      </c>
      <c r="Q2129">
        <v>0</v>
      </c>
      <c r="R2129">
        <v>497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3.5894439999999999</v>
      </c>
      <c r="Y2129">
        <v>0</v>
      </c>
      <c r="Z2129">
        <v>0</v>
      </c>
    </row>
    <row r="2130" spans="1:26" x14ac:dyDescent="0.25">
      <c r="A2130">
        <v>2003387</v>
      </c>
      <c r="B2130">
        <v>1</v>
      </c>
      <c r="C2130" t="s">
        <v>76</v>
      </c>
      <c r="D2130" t="s">
        <v>96</v>
      </c>
      <c r="E2130" t="s">
        <v>186</v>
      </c>
      <c r="F2130" t="s">
        <v>6338</v>
      </c>
      <c r="G2130" t="s">
        <v>163</v>
      </c>
      <c r="H2130" t="s">
        <v>47</v>
      </c>
      <c r="I2130" t="s">
        <v>129</v>
      </c>
      <c r="J2130" t="s">
        <v>130</v>
      </c>
      <c r="K2130" t="s">
        <v>131</v>
      </c>
      <c r="L2130" t="s">
        <v>6339</v>
      </c>
      <c r="M2130" t="s">
        <v>6340</v>
      </c>
      <c r="N2130">
        <v>0.948333333</v>
      </c>
      <c r="O2130">
        <v>11</v>
      </c>
      <c r="P2130">
        <v>886</v>
      </c>
      <c r="Q2130">
        <v>0</v>
      </c>
      <c r="R2130">
        <v>0</v>
      </c>
      <c r="S2130">
        <v>0</v>
      </c>
      <c r="T2130">
        <v>0</v>
      </c>
      <c r="U2130">
        <v>10.431666999999999</v>
      </c>
      <c r="V2130">
        <v>840.22333300000003</v>
      </c>
      <c r="W2130">
        <v>0</v>
      </c>
      <c r="X2130">
        <v>0</v>
      </c>
      <c r="Y2130">
        <v>0</v>
      </c>
      <c r="Z2130">
        <v>0</v>
      </c>
    </row>
    <row r="2131" spans="1:26" x14ac:dyDescent="0.25">
      <c r="A2131">
        <v>2003386</v>
      </c>
      <c r="B2131">
        <v>1</v>
      </c>
      <c r="C2131" t="s">
        <v>76</v>
      </c>
      <c r="D2131" t="s">
        <v>101</v>
      </c>
      <c r="E2131" t="s">
        <v>186</v>
      </c>
      <c r="F2131" t="s">
        <v>6341</v>
      </c>
      <c r="G2131" t="s">
        <v>163</v>
      </c>
      <c r="H2131" t="s">
        <v>47</v>
      </c>
      <c r="I2131" t="s">
        <v>257</v>
      </c>
      <c r="J2131" t="s">
        <v>130</v>
      </c>
      <c r="K2131" t="s">
        <v>131</v>
      </c>
      <c r="L2131" t="s">
        <v>6342</v>
      </c>
      <c r="M2131" t="s">
        <v>6343</v>
      </c>
      <c r="N2131">
        <v>2.4722221999999999E-2</v>
      </c>
      <c r="O2131">
        <v>33</v>
      </c>
      <c r="P2131">
        <v>1631</v>
      </c>
      <c r="Q2131">
        <v>0</v>
      </c>
      <c r="R2131">
        <v>0</v>
      </c>
      <c r="S2131">
        <v>0</v>
      </c>
      <c r="T2131">
        <v>0</v>
      </c>
      <c r="U2131">
        <v>0.81583300000000003</v>
      </c>
      <c r="V2131">
        <v>40.321944000000002</v>
      </c>
      <c r="W2131">
        <v>0</v>
      </c>
      <c r="X2131">
        <v>0</v>
      </c>
      <c r="Y2131">
        <v>0</v>
      </c>
      <c r="Z2131">
        <v>0</v>
      </c>
    </row>
    <row r="2132" spans="1:26" x14ac:dyDescent="0.25">
      <c r="A2132">
        <v>2003391</v>
      </c>
      <c r="B2132">
        <v>1</v>
      </c>
      <c r="C2132" t="s">
        <v>77</v>
      </c>
      <c r="D2132" t="s">
        <v>113</v>
      </c>
      <c r="E2132" t="s">
        <v>171</v>
      </c>
      <c r="F2132" t="s">
        <v>6344</v>
      </c>
      <c r="G2132" t="s">
        <v>163</v>
      </c>
      <c r="H2132" t="s">
        <v>47</v>
      </c>
      <c r="I2132" t="s">
        <v>129</v>
      </c>
      <c r="J2132" t="s">
        <v>130</v>
      </c>
      <c r="K2132" t="s">
        <v>131</v>
      </c>
      <c r="L2132" t="s">
        <v>6345</v>
      </c>
      <c r="M2132" t="s">
        <v>6346</v>
      </c>
      <c r="N2132">
        <v>0.42277777700000002</v>
      </c>
      <c r="O2132">
        <v>0</v>
      </c>
      <c r="P2132">
        <v>0</v>
      </c>
      <c r="Q2132">
        <v>3</v>
      </c>
      <c r="R2132">
        <v>55</v>
      </c>
      <c r="S2132">
        <v>40</v>
      </c>
      <c r="T2132">
        <v>390</v>
      </c>
      <c r="U2132">
        <v>0</v>
      </c>
      <c r="V2132">
        <v>0</v>
      </c>
      <c r="W2132">
        <v>1.2683329999999999</v>
      </c>
      <c r="X2132">
        <v>23.252777999999999</v>
      </c>
      <c r="Y2132">
        <v>16.911110999999998</v>
      </c>
      <c r="Z2132">
        <v>164.88333299999999</v>
      </c>
    </row>
    <row r="2133" spans="1:26" x14ac:dyDescent="0.25">
      <c r="A2133">
        <v>2003392</v>
      </c>
      <c r="B2133">
        <v>1</v>
      </c>
      <c r="C2133" t="s">
        <v>76</v>
      </c>
      <c r="D2133" t="s">
        <v>100</v>
      </c>
      <c r="E2133" t="s">
        <v>161</v>
      </c>
      <c r="F2133" t="s">
        <v>6347</v>
      </c>
      <c r="G2133" t="s">
        <v>341</v>
      </c>
      <c r="H2133" t="s">
        <v>47</v>
      </c>
      <c r="I2133" t="s">
        <v>129</v>
      </c>
      <c r="J2133" t="s">
        <v>130</v>
      </c>
      <c r="K2133" t="s">
        <v>131</v>
      </c>
      <c r="L2133" t="s">
        <v>6348</v>
      </c>
      <c r="M2133" t="s">
        <v>6349</v>
      </c>
      <c r="N2133">
        <v>2.932222222</v>
      </c>
      <c r="O2133">
        <v>1</v>
      </c>
      <c r="P2133">
        <v>0</v>
      </c>
      <c r="Q2133">
        <v>0</v>
      </c>
      <c r="R2133">
        <v>0</v>
      </c>
      <c r="S2133">
        <v>0</v>
      </c>
      <c r="T2133">
        <v>0</v>
      </c>
      <c r="U2133">
        <v>2.9322219999999999</v>
      </c>
      <c r="V2133">
        <v>0</v>
      </c>
      <c r="W2133">
        <v>0</v>
      </c>
      <c r="X2133">
        <v>0</v>
      </c>
      <c r="Y2133">
        <v>0</v>
      </c>
      <c r="Z2133">
        <v>0</v>
      </c>
    </row>
    <row r="2134" spans="1:26" x14ac:dyDescent="0.25">
      <c r="A2134">
        <v>2003394</v>
      </c>
      <c r="B2134">
        <v>1</v>
      </c>
      <c r="C2134" t="s">
        <v>77</v>
      </c>
      <c r="D2134" t="s">
        <v>119</v>
      </c>
      <c r="E2134" t="s">
        <v>171</v>
      </c>
      <c r="F2134" t="s">
        <v>2542</v>
      </c>
      <c r="G2134" t="s">
        <v>163</v>
      </c>
      <c r="H2134" t="s">
        <v>47</v>
      </c>
      <c r="I2134" t="s">
        <v>129</v>
      </c>
      <c r="J2134" t="s">
        <v>130</v>
      </c>
      <c r="K2134" t="s">
        <v>131</v>
      </c>
      <c r="L2134" t="s">
        <v>6350</v>
      </c>
      <c r="M2134" t="s">
        <v>6351</v>
      </c>
      <c r="N2134">
        <v>0.58499999999999996</v>
      </c>
      <c r="O2134">
        <v>11</v>
      </c>
      <c r="P2134">
        <v>973</v>
      </c>
      <c r="Q2134">
        <v>2</v>
      </c>
      <c r="R2134">
        <v>8</v>
      </c>
      <c r="S2134">
        <v>5</v>
      </c>
      <c r="T2134">
        <v>204</v>
      </c>
      <c r="U2134">
        <v>6.4349999999999996</v>
      </c>
      <c r="V2134">
        <v>569.20500000000004</v>
      </c>
      <c r="W2134">
        <v>1.17</v>
      </c>
      <c r="X2134">
        <v>4.68</v>
      </c>
      <c r="Y2134">
        <v>2.9249999999999998</v>
      </c>
      <c r="Z2134">
        <v>119.34</v>
      </c>
    </row>
    <row r="2135" spans="1:26" x14ac:dyDescent="0.25">
      <c r="A2135">
        <v>2003395</v>
      </c>
      <c r="B2135">
        <v>1</v>
      </c>
      <c r="C2135" t="s">
        <v>77</v>
      </c>
      <c r="D2135" t="s">
        <v>123</v>
      </c>
      <c r="E2135" t="s">
        <v>186</v>
      </c>
      <c r="F2135" t="s">
        <v>1099</v>
      </c>
      <c r="G2135" t="s">
        <v>163</v>
      </c>
      <c r="H2135" t="s">
        <v>47</v>
      </c>
      <c r="I2135" t="s">
        <v>129</v>
      </c>
      <c r="J2135" t="s">
        <v>130</v>
      </c>
      <c r="K2135" t="s">
        <v>131</v>
      </c>
      <c r="L2135" t="s">
        <v>6352</v>
      </c>
      <c r="M2135" t="s">
        <v>6353</v>
      </c>
      <c r="N2135">
        <v>2.3691666659999999</v>
      </c>
      <c r="O2135">
        <v>82</v>
      </c>
      <c r="P2135">
        <v>131</v>
      </c>
      <c r="Q2135">
        <v>0</v>
      </c>
      <c r="R2135">
        <v>0</v>
      </c>
      <c r="S2135">
        <v>0</v>
      </c>
      <c r="T2135">
        <v>0</v>
      </c>
      <c r="U2135">
        <v>194.27166700000001</v>
      </c>
      <c r="V2135">
        <v>310.36083300000001</v>
      </c>
      <c r="W2135">
        <v>0</v>
      </c>
      <c r="X2135">
        <v>0</v>
      </c>
      <c r="Y2135">
        <v>0</v>
      </c>
      <c r="Z2135">
        <v>0</v>
      </c>
    </row>
    <row r="2136" spans="1:26" x14ac:dyDescent="0.25">
      <c r="A2136">
        <v>2003397</v>
      </c>
      <c r="B2136">
        <v>1</v>
      </c>
      <c r="C2136" t="s">
        <v>77</v>
      </c>
      <c r="D2136" t="s">
        <v>116</v>
      </c>
      <c r="E2136" t="s">
        <v>186</v>
      </c>
      <c r="F2136" t="s">
        <v>6354</v>
      </c>
      <c r="G2136" t="s">
        <v>163</v>
      </c>
      <c r="H2136" t="s">
        <v>47</v>
      </c>
      <c r="I2136" t="s">
        <v>129</v>
      </c>
      <c r="J2136" t="s">
        <v>130</v>
      </c>
      <c r="K2136" t="s">
        <v>131</v>
      </c>
      <c r="L2136" t="s">
        <v>6355</v>
      </c>
      <c r="M2136" t="s">
        <v>6356</v>
      </c>
      <c r="N2136">
        <v>0.74138888800000002</v>
      </c>
      <c r="O2136">
        <v>65</v>
      </c>
      <c r="P2136">
        <v>83</v>
      </c>
      <c r="Q2136">
        <v>0</v>
      </c>
      <c r="R2136">
        <v>0</v>
      </c>
      <c r="S2136">
        <v>0</v>
      </c>
      <c r="T2136">
        <v>0</v>
      </c>
      <c r="U2136">
        <v>48.190277999999999</v>
      </c>
      <c r="V2136">
        <v>61.535277999999998</v>
      </c>
      <c r="W2136">
        <v>0</v>
      </c>
      <c r="X2136">
        <v>0</v>
      </c>
      <c r="Y2136">
        <v>0</v>
      </c>
      <c r="Z2136">
        <v>0</v>
      </c>
    </row>
    <row r="2137" spans="1:26" x14ac:dyDescent="0.25">
      <c r="A2137">
        <v>2003396</v>
      </c>
      <c r="B2137">
        <v>1</v>
      </c>
      <c r="C2137" t="s">
        <v>76</v>
      </c>
      <c r="D2137" t="s">
        <v>88</v>
      </c>
      <c r="E2137" t="s">
        <v>134</v>
      </c>
      <c r="F2137" t="s">
        <v>6357</v>
      </c>
      <c r="G2137" t="s">
        <v>136</v>
      </c>
      <c r="H2137" t="s">
        <v>46</v>
      </c>
      <c r="I2137" t="s">
        <v>129</v>
      </c>
      <c r="J2137" t="s">
        <v>130</v>
      </c>
      <c r="K2137" t="s">
        <v>131</v>
      </c>
      <c r="L2137" t="s">
        <v>6358</v>
      </c>
      <c r="M2137" t="s">
        <v>6359</v>
      </c>
      <c r="N2137">
        <v>1.9083333330000001</v>
      </c>
      <c r="O2137">
        <v>0</v>
      </c>
      <c r="P2137">
        <v>2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3.8166669999999998</v>
      </c>
      <c r="W2137">
        <v>0</v>
      </c>
      <c r="X2137">
        <v>0</v>
      </c>
      <c r="Y2137">
        <v>0</v>
      </c>
      <c r="Z2137">
        <v>0</v>
      </c>
    </row>
    <row r="2138" spans="1:26" x14ac:dyDescent="0.25">
      <c r="A2138">
        <v>2003398</v>
      </c>
      <c r="B2138">
        <v>1</v>
      </c>
      <c r="C2138" t="s">
        <v>76</v>
      </c>
      <c r="D2138" t="s">
        <v>103</v>
      </c>
      <c r="E2138" t="s">
        <v>171</v>
      </c>
      <c r="F2138" t="s">
        <v>1937</v>
      </c>
      <c r="G2138" t="s">
        <v>163</v>
      </c>
      <c r="H2138" t="s">
        <v>47</v>
      </c>
      <c r="I2138" t="s">
        <v>257</v>
      </c>
      <c r="J2138" t="s">
        <v>130</v>
      </c>
      <c r="K2138" t="s">
        <v>131</v>
      </c>
      <c r="L2138" t="s">
        <v>6360</v>
      </c>
      <c r="M2138" t="s">
        <v>6361</v>
      </c>
      <c r="N2138">
        <v>1.3888888E-2</v>
      </c>
      <c r="O2138">
        <v>0</v>
      </c>
      <c r="P2138">
        <v>0</v>
      </c>
      <c r="Q2138">
        <v>5</v>
      </c>
      <c r="R2138">
        <v>1037</v>
      </c>
      <c r="S2138">
        <v>12</v>
      </c>
      <c r="T2138">
        <v>534</v>
      </c>
      <c r="U2138">
        <v>0</v>
      </c>
      <c r="V2138">
        <v>0</v>
      </c>
      <c r="W2138">
        <v>6.9444000000000006E-2</v>
      </c>
      <c r="X2138">
        <v>14.402777</v>
      </c>
      <c r="Y2138">
        <v>0.16666700000000001</v>
      </c>
      <c r="Z2138">
        <v>7.4166660000000002</v>
      </c>
    </row>
    <row r="2139" spans="1:26" x14ac:dyDescent="0.25">
      <c r="A2139">
        <v>2003399</v>
      </c>
      <c r="B2139">
        <v>1</v>
      </c>
      <c r="C2139" t="s">
        <v>76</v>
      </c>
      <c r="D2139" t="s">
        <v>90</v>
      </c>
      <c r="E2139" t="s">
        <v>171</v>
      </c>
      <c r="F2139" t="s">
        <v>6362</v>
      </c>
      <c r="G2139" t="s">
        <v>163</v>
      </c>
      <c r="H2139" t="s">
        <v>47</v>
      </c>
      <c r="I2139" t="s">
        <v>129</v>
      </c>
      <c r="J2139" t="s">
        <v>130</v>
      </c>
      <c r="K2139" t="s">
        <v>131</v>
      </c>
      <c r="L2139" t="s">
        <v>6363</v>
      </c>
      <c r="M2139" t="s">
        <v>6364</v>
      </c>
      <c r="N2139">
        <v>0.104166666</v>
      </c>
      <c r="O2139">
        <v>0</v>
      </c>
      <c r="P2139">
        <v>3980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414.58333099999999</v>
      </c>
      <c r="W2139">
        <v>0</v>
      </c>
      <c r="X2139">
        <v>0</v>
      </c>
      <c r="Y2139">
        <v>0</v>
      </c>
      <c r="Z2139">
        <v>0</v>
      </c>
    </row>
    <row r="2140" spans="1:26" x14ac:dyDescent="0.25">
      <c r="A2140">
        <v>2003400</v>
      </c>
      <c r="B2140">
        <v>1</v>
      </c>
      <c r="C2140" t="s">
        <v>76</v>
      </c>
      <c r="D2140" t="s">
        <v>94</v>
      </c>
      <c r="E2140" t="s">
        <v>161</v>
      </c>
      <c r="F2140" t="s">
        <v>6365</v>
      </c>
      <c r="G2140" t="s">
        <v>341</v>
      </c>
      <c r="H2140" t="s">
        <v>47</v>
      </c>
      <c r="I2140" t="s">
        <v>129</v>
      </c>
      <c r="J2140" t="s">
        <v>130</v>
      </c>
      <c r="K2140" t="s">
        <v>131</v>
      </c>
      <c r="L2140" t="s">
        <v>6366</v>
      </c>
      <c r="M2140" t="s">
        <v>6367</v>
      </c>
      <c r="N2140">
        <v>2.7144444440000002</v>
      </c>
      <c r="O2140">
        <v>0</v>
      </c>
      <c r="P2140">
        <v>14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38.002222000000003</v>
      </c>
      <c r="W2140">
        <v>0</v>
      </c>
      <c r="X2140">
        <v>0</v>
      </c>
      <c r="Y2140">
        <v>0</v>
      </c>
      <c r="Z2140">
        <v>0</v>
      </c>
    </row>
    <row r="2141" spans="1:26" x14ac:dyDescent="0.25">
      <c r="A2141">
        <v>2003410</v>
      </c>
      <c r="B2141">
        <v>1</v>
      </c>
      <c r="C2141" t="s">
        <v>77</v>
      </c>
      <c r="D2141" t="s">
        <v>118</v>
      </c>
      <c r="E2141" t="s">
        <v>161</v>
      </c>
      <c r="F2141" t="s">
        <v>6368</v>
      </c>
      <c r="G2141" t="s">
        <v>341</v>
      </c>
      <c r="H2141" t="s">
        <v>47</v>
      </c>
      <c r="I2141" t="s">
        <v>129</v>
      </c>
      <c r="J2141" t="s">
        <v>130</v>
      </c>
      <c r="K2141" t="s">
        <v>131</v>
      </c>
      <c r="L2141" t="s">
        <v>6369</v>
      </c>
      <c r="M2141" t="s">
        <v>6370</v>
      </c>
      <c r="N2141">
        <v>4.3852777769999998</v>
      </c>
      <c r="O2141">
        <v>0</v>
      </c>
      <c r="P2141">
        <v>78</v>
      </c>
      <c r="Q2141">
        <v>0</v>
      </c>
      <c r="R2141">
        <v>0</v>
      </c>
      <c r="S2141">
        <v>3</v>
      </c>
      <c r="T2141">
        <v>625</v>
      </c>
      <c r="U2141">
        <v>0</v>
      </c>
      <c r="V2141">
        <v>342.05166700000001</v>
      </c>
      <c r="W2141">
        <v>0</v>
      </c>
      <c r="X2141">
        <v>0</v>
      </c>
      <c r="Y2141">
        <v>13.155832999999999</v>
      </c>
      <c r="Z2141">
        <v>2740.7986110000002</v>
      </c>
    </row>
    <row r="2142" spans="1:26" x14ac:dyDescent="0.25">
      <c r="A2142">
        <v>2003413</v>
      </c>
      <c r="B2142">
        <v>1</v>
      </c>
      <c r="C2142" t="s">
        <v>76</v>
      </c>
      <c r="D2142" t="s">
        <v>91</v>
      </c>
      <c r="E2142" t="s">
        <v>161</v>
      </c>
      <c r="F2142" t="s">
        <v>6371</v>
      </c>
      <c r="G2142" t="s">
        <v>341</v>
      </c>
      <c r="H2142" t="s">
        <v>47</v>
      </c>
      <c r="I2142" t="s">
        <v>129</v>
      </c>
      <c r="J2142" t="s">
        <v>130</v>
      </c>
      <c r="K2142" t="s">
        <v>131</v>
      </c>
      <c r="L2142" t="s">
        <v>6372</v>
      </c>
      <c r="M2142" t="s">
        <v>6373</v>
      </c>
      <c r="N2142">
        <v>0.80694444399999998</v>
      </c>
      <c r="O2142">
        <v>2</v>
      </c>
      <c r="P2142">
        <v>103</v>
      </c>
      <c r="Q2142">
        <v>0</v>
      </c>
      <c r="R2142">
        <v>0</v>
      </c>
      <c r="S2142">
        <v>0</v>
      </c>
      <c r="T2142">
        <v>0</v>
      </c>
      <c r="U2142">
        <v>1.6138889999999999</v>
      </c>
      <c r="V2142">
        <v>83.115278000000004</v>
      </c>
      <c r="W2142">
        <v>0</v>
      </c>
      <c r="X2142">
        <v>0</v>
      </c>
      <c r="Y2142">
        <v>0</v>
      </c>
      <c r="Z2142">
        <v>0</v>
      </c>
    </row>
    <row r="2143" spans="1:26" x14ac:dyDescent="0.25">
      <c r="A2143">
        <v>2003409</v>
      </c>
      <c r="B2143">
        <v>1</v>
      </c>
      <c r="C2143" t="s">
        <v>76</v>
      </c>
      <c r="D2143" t="s">
        <v>83</v>
      </c>
      <c r="E2143" t="s">
        <v>171</v>
      </c>
      <c r="F2143" t="s">
        <v>6374</v>
      </c>
      <c r="G2143" t="s">
        <v>163</v>
      </c>
      <c r="H2143" t="s">
        <v>47</v>
      </c>
      <c r="I2143" t="s">
        <v>129</v>
      </c>
      <c r="J2143" t="s">
        <v>130</v>
      </c>
      <c r="K2143" t="s">
        <v>131</v>
      </c>
      <c r="L2143" t="s">
        <v>6375</v>
      </c>
      <c r="M2143" t="s">
        <v>6376</v>
      </c>
      <c r="N2143">
        <v>0.257222222</v>
      </c>
      <c r="O2143">
        <v>33</v>
      </c>
      <c r="P2143">
        <v>1067</v>
      </c>
      <c r="Q2143">
        <v>0</v>
      </c>
      <c r="R2143">
        <v>0</v>
      </c>
      <c r="S2143">
        <v>0</v>
      </c>
      <c r="T2143">
        <v>0</v>
      </c>
      <c r="U2143">
        <v>8.4883330000000008</v>
      </c>
      <c r="V2143">
        <v>274.45611100000002</v>
      </c>
      <c r="W2143">
        <v>0</v>
      </c>
      <c r="X2143">
        <v>0</v>
      </c>
      <c r="Y2143">
        <v>0</v>
      </c>
      <c r="Z2143">
        <v>0</v>
      </c>
    </row>
    <row r="2144" spans="1:26" x14ac:dyDescent="0.25">
      <c r="A2144">
        <v>2003411</v>
      </c>
      <c r="B2144">
        <v>1</v>
      </c>
      <c r="C2144" t="s">
        <v>76</v>
      </c>
      <c r="D2144" t="s">
        <v>91</v>
      </c>
      <c r="E2144" t="s">
        <v>182</v>
      </c>
      <c r="F2144" t="s">
        <v>6377</v>
      </c>
      <c r="G2144" t="s">
        <v>904</v>
      </c>
      <c r="H2144" t="s">
        <v>46</v>
      </c>
      <c r="I2144" t="s">
        <v>129</v>
      </c>
      <c r="J2144" t="s">
        <v>130</v>
      </c>
      <c r="K2144" t="s">
        <v>131</v>
      </c>
      <c r="L2144" t="s">
        <v>6378</v>
      </c>
      <c r="M2144" t="s">
        <v>6379</v>
      </c>
      <c r="N2144">
        <v>2.477777777</v>
      </c>
      <c r="O2144">
        <v>0</v>
      </c>
      <c r="P2144">
        <v>0</v>
      </c>
      <c r="Q2144">
        <v>0</v>
      </c>
      <c r="R2144">
        <v>59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146.18888899999999</v>
      </c>
      <c r="Y2144">
        <v>0</v>
      </c>
      <c r="Z2144">
        <v>0</v>
      </c>
    </row>
    <row r="2145" spans="1:26" x14ac:dyDescent="0.25">
      <c r="A2145">
        <v>2003412</v>
      </c>
      <c r="B2145">
        <v>1</v>
      </c>
      <c r="C2145" t="s">
        <v>77</v>
      </c>
      <c r="D2145" t="s">
        <v>109</v>
      </c>
      <c r="E2145" t="s">
        <v>161</v>
      </c>
      <c r="F2145" t="s">
        <v>6380</v>
      </c>
      <c r="G2145" t="s">
        <v>163</v>
      </c>
      <c r="H2145" t="s">
        <v>47</v>
      </c>
      <c r="I2145" t="s">
        <v>257</v>
      </c>
      <c r="J2145" t="s">
        <v>130</v>
      </c>
      <c r="K2145" t="s">
        <v>131</v>
      </c>
      <c r="L2145" t="s">
        <v>6381</v>
      </c>
      <c r="M2145" t="s">
        <v>6382</v>
      </c>
      <c r="N2145">
        <v>1.1111111E-2</v>
      </c>
      <c r="O2145">
        <v>0</v>
      </c>
      <c r="P2145">
        <v>16</v>
      </c>
      <c r="Q2145">
        <v>0</v>
      </c>
      <c r="R2145">
        <v>25</v>
      </c>
      <c r="S2145">
        <v>2</v>
      </c>
      <c r="T2145">
        <v>339</v>
      </c>
      <c r="U2145">
        <v>0</v>
      </c>
      <c r="V2145">
        <v>0.17777799999999999</v>
      </c>
      <c r="W2145">
        <v>0</v>
      </c>
      <c r="X2145">
        <v>0.27777800000000002</v>
      </c>
      <c r="Y2145">
        <v>2.2221999999999999E-2</v>
      </c>
      <c r="Z2145">
        <v>3.766667</v>
      </c>
    </row>
    <row r="2146" spans="1:26" x14ac:dyDescent="0.25">
      <c r="A2146">
        <v>2003417</v>
      </c>
      <c r="B2146">
        <v>1</v>
      </c>
      <c r="C2146" t="s">
        <v>77</v>
      </c>
      <c r="D2146" t="s">
        <v>108</v>
      </c>
      <c r="E2146" t="s">
        <v>171</v>
      </c>
      <c r="F2146" t="s">
        <v>6383</v>
      </c>
      <c r="G2146" t="s">
        <v>152</v>
      </c>
      <c r="H2146" t="s">
        <v>47</v>
      </c>
      <c r="I2146" t="s">
        <v>129</v>
      </c>
      <c r="J2146" t="s">
        <v>130</v>
      </c>
      <c r="K2146" t="s">
        <v>154</v>
      </c>
      <c r="L2146" t="s">
        <v>6384</v>
      </c>
      <c r="M2146" t="s">
        <v>6385</v>
      </c>
      <c r="N2146">
        <v>0.100586944</v>
      </c>
      <c r="O2146">
        <v>0</v>
      </c>
      <c r="P2146">
        <v>4</v>
      </c>
      <c r="Q2146">
        <v>38</v>
      </c>
      <c r="R2146">
        <v>9393</v>
      </c>
      <c r="S2146">
        <v>41</v>
      </c>
      <c r="T2146">
        <v>8557</v>
      </c>
      <c r="U2146">
        <v>0</v>
      </c>
      <c r="V2146">
        <v>0.40234799999999998</v>
      </c>
      <c r="W2146">
        <v>3.8223039999999999</v>
      </c>
      <c r="X2146">
        <v>944.81316500000003</v>
      </c>
      <c r="Y2146">
        <v>4.1240649999999999</v>
      </c>
      <c r="Z2146">
        <v>860.72248000000002</v>
      </c>
    </row>
    <row r="2147" spans="1:26" x14ac:dyDescent="0.25">
      <c r="A2147">
        <v>2003418</v>
      </c>
      <c r="B2147">
        <v>1</v>
      </c>
      <c r="C2147" t="s">
        <v>77</v>
      </c>
      <c r="D2147" t="s">
        <v>111</v>
      </c>
      <c r="E2147" t="s">
        <v>171</v>
      </c>
      <c r="F2147" t="s">
        <v>6386</v>
      </c>
      <c r="G2147" t="s">
        <v>163</v>
      </c>
      <c r="H2147" t="s">
        <v>47</v>
      </c>
      <c r="I2147" t="s">
        <v>257</v>
      </c>
      <c r="J2147" t="s">
        <v>130</v>
      </c>
      <c r="K2147" t="s">
        <v>131</v>
      </c>
      <c r="L2147" t="s">
        <v>6387</v>
      </c>
      <c r="M2147" t="s">
        <v>6388</v>
      </c>
      <c r="N2147">
        <v>2.7777777E-2</v>
      </c>
      <c r="O2147">
        <v>0</v>
      </c>
      <c r="P2147">
        <v>4</v>
      </c>
      <c r="Q2147">
        <v>32</v>
      </c>
      <c r="R2147">
        <v>8957</v>
      </c>
      <c r="S2147">
        <v>34</v>
      </c>
      <c r="T2147">
        <v>7072</v>
      </c>
      <c r="U2147">
        <v>0</v>
      </c>
      <c r="V2147">
        <v>0.111111</v>
      </c>
      <c r="W2147">
        <v>0.88888900000000004</v>
      </c>
      <c r="X2147">
        <v>248.80554900000001</v>
      </c>
      <c r="Y2147">
        <v>0.94444399999999995</v>
      </c>
      <c r="Z2147">
        <v>196.44443899999999</v>
      </c>
    </row>
    <row r="2148" spans="1:26" x14ac:dyDescent="0.25">
      <c r="A2148">
        <v>2003424</v>
      </c>
      <c r="B2148">
        <v>1</v>
      </c>
      <c r="C2148" t="s">
        <v>76</v>
      </c>
      <c r="D2148" t="s">
        <v>83</v>
      </c>
      <c r="E2148" t="s">
        <v>161</v>
      </c>
      <c r="F2148" t="s">
        <v>6389</v>
      </c>
      <c r="G2148" t="s">
        <v>163</v>
      </c>
      <c r="H2148" t="s">
        <v>47</v>
      </c>
      <c r="I2148" t="s">
        <v>129</v>
      </c>
      <c r="J2148" t="s">
        <v>130</v>
      </c>
      <c r="K2148" t="s">
        <v>131</v>
      </c>
      <c r="L2148" t="s">
        <v>6390</v>
      </c>
      <c r="M2148" t="s">
        <v>6391</v>
      </c>
      <c r="N2148">
        <v>0.88777777700000005</v>
      </c>
      <c r="O2148">
        <v>29</v>
      </c>
      <c r="P2148">
        <v>806</v>
      </c>
      <c r="Q2148">
        <v>0</v>
      </c>
      <c r="R2148">
        <v>0</v>
      </c>
      <c r="S2148">
        <v>0</v>
      </c>
      <c r="T2148">
        <v>0</v>
      </c>
      <c r="U2148">
        <v>25.745556000000001</v>
      </c>
      <c r="V2148">
        <v>715.54888800000003</v>
      </c>
      <c r="W2148">
        <v>0</v>
      </c>
      <c r="X2148">
        <v>0</v>
      </c>
      <c r="Y2148">
        <v>0</v>
      </c>
      <c r="Z2148">
        <v>0</v>
      </c>
    </row>
    <row r="2149" spans="1:26" x14ac:dyDescent="0.25">
      <c r="A2149">
        <v>2003420</v>
      </c>
      <c r="B2149">
        <v>1</v>
      </c>
      <c r="C2149" t="s">
        <v>77</v>
      </c>
      <c r="D2149" t="s">
        <v>117</v>
      </c>
      <c r="E2149" t="s">
        <v>186</v>
      </c>
      <c r="F2149" t="s">
        <v>2113</v>
      </c>
      <c r="G2149" t="s">
        <v>163</v>
      </c>
      <c r="H2149" t="s">
        <v>47</v>
      </c>
      <c r="I2149" t="s">
        <v>257</v>
      </c>
      <c r="J2149" t="s">
        <v>130</v>
      </c>
      <c r="K2149" t="s">
        <v>131</v>
      </c>
      <c r="L2149" t="s">
        <v>6392</v>
      </c>
      <c r="M2149" t="s">
        <v>6393</v>
      </c>
      <c r="N2149">
        <v>1.0277777E-2</v>
      </c>
      <c r="O2149">
        <v>0</v>
      </c>
      <c r="P2149">
        <v>0</v>
      </c>
      <c r="Q2149">
        <v>2</v>
      </c>
      <c r="R2149">
        <v>287</v>
      </c>
      <c r="S2149">
        <v>0</v>
      </c>
      <c r="T2149">
        <v>18</v>
      </c>
      <c r="U2149">
        <v>0</v>
      </c>
      <c r="V2149">
        <v>0</v>
      </c>
      <c r="W2149">
        <v>2.0556000000000001E-2</v>
      </c>
      <c r="X2149">
        <v>2.949722</v>
      </c>
      <c r="Y2149">
        <v>0</v>
      </c>
      <c r="Z2149">
        <v>0.185</v>
      </c>
    </row>
    <row r="2150" spans="1:26" x14ac:dyDescent="0.25">
      <c r="A2150">
        <v>2003422</v>
      </c>
      <c r="B2150">
        <v>1</v>
      </c>
      <c r="C2150" t="s">
        <v>76</v>
      </c>
      <c r="D2150" t="s">
        <v>79</v>
      </c>
      <c r="E2150" t="s">
        <v>134</v>
      </c>
      <c r="F2150" t="s">
        <v>6394</v>
      </c>
      <c r="G2150" t="s">
        <v>136</v>
      </c>
      <c r="H2150" t="s">
        <v>46</v>
      </c>
      <c r="I2150" t="s">
        <v>129</v>
      </c>
      <c r="J2150" t="s">
        <v>130</v>
      </c>
      <c r="K2150" t="s">
        <v>131</v>
      </c>
      <c r="L2150" t="s">
        <v>6395</v>
      </c>
      <c r="M2150" t="s">
        <v>6396</v>
      </c>
      <c r="N2150">
        <v>1.167777777</v>
      </c>
      <c r="O2150">
        <v>0</v>
      </c>
      <c r="P2150">
        <v>1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1.167778</v>
      </c>
      <c r="W2150">
        <v>0</v>
      </c>
      <c r="X2150">
        <v>0</v>
      </c>
      <c r="Y2150">
        <v>0</v>
      </c>
      <c r="Z2150">
        <v>0</v>
      </c>
    </row>
    <row r="2151" spans="1:26" x14ac:dyDescent="0.25">
      <c r="A2151">
        <v>2003421</v>
      </c>
      <c r="B2151">
        <v>1</v>
      </c>
      <c r="C2151" t="s">
        <v>77</v>
      </c>
      <c r="D2151" t="s">
        <v>121</v>
      </c>
      <c r="E2151" t="s">
        <v>161</v>
      </c>
      <c r="F2151" t="s">
        <v>6397</v>
      </c>
      <c r="G2151" t="s">
        <v>341</v>
      </c>
      <c r="H2151" t="s">
        <v>47</v>
      </c>
      <c r="I2151" t="s">
        <v>129</v>
      </c>
      <c r="J2151" t="s">
        <v>130</v>
      </c>
      <c r="K2151" t="s">
        <v>131</v>
      </c>
      <c r="L2151" t="s">
        <v>6398</v>
      </c>
      <c r="M2151" t="s">
        <v>6399</v>
      </c>
      <c r="N2151">
        <v>8.2016666659999995</v>
      </c>
      <c r="O2151">
        <v>0</v>
      </c>
      <c r="P2151">
        <v>0</v>
      </c>
      <c r="Q2151">
        <v>3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24.605</v>
      </c>
      <c r="X2151">
        <v>0</v>
      </c>
      <c r="Y2151">
        <v>0</v>
      </c>
      <c r="Z2151">
        <v>0</v>
      </c>
    </row>
    <row r="2152" spans="1:26" x14ac:dyDescent="0.25">
      <c r="A2152">
        <v>2003425</v>
      </c>
      <c r="B2152">
        <v>1</v>
      </c>
      <c r="C2152" t="s">
        <v>76</v>
      </c>
      <c r="D2152" t="s">
        <v>90</v>
      </c>
      <c r="E2152" t="s">
        <v>134</v>
      </c>
      <c r="F2152" t="s">
        <v>6400</v>
      </c>
      <c r="G2152" t="s">
        <v>136</v>
      </c>
      <c r="H2152" t="s">
        <v>46</v>
      </c>
      <c r="I2152" t="s">
        <v>129</v>
      </c>
      <c r="J2152" t="s">
        <v>130</v>
      </c>
      <c r="K2152" t="s">
        <v>131</v>
      </c>
      <c r="L2152" t="s">
        <v>6401</v>
      </c>
      <c r="M2152" t="s">
        <v>6402</v>
      </c>
      <c r="N2152">
        <v>4.4419444439999998</v>
      </c>
      <c r="O2152">
        <v>0</v>
      </c>
      <c r="P2152">
        <v>0</v>
      </c>
      <c r="Q2152">
        <v>0</v>
      </c>
      <c r="R2152">
        <v>0</v>
      </c>
      <c r="S2152">
        <v>0</v>
      </c>
      <c r="T2152">
        <v>1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4.4419440000000003</v>
      </c>
    </row>
    <row r="2153" spans="1:26" x14ac:dyDescent="0.25">
      <c r="A2153">
        <v>2003435</v>
      </c>
      <c r="B2153">
        <v>1</v>
      </c>
      <c r="C2153" t="s">
        <v>76</v>
      </c>
      <c r="D2153" t="s">
        <v>103</v>
      </c>
      <c r="E2153" t="s">
        <v>134</v>
      </c>
      <c r="F2153" t="s">
        <v>6403</v>
      </c>
      <c r="G2153" t="s">
        <v>140</v>
      </c>
      <c r="H2153" t="s">
        <v>46</v>
      </c>
      <c r="I2153" t="s">
        <v>129</v>
      </c>
      <c r="J2153" t="s">
        <v>130</v>
      </c>
      <c r="K2153" t="s">
        <v>131</v>
      </c>
      <c r="L2153" t="s">
        <v>6404</v>
      </c>
      <c r="M2153" t="s">
        <v>6405</v>
      </c>
      <c r="N2153">
        <v>4.6316666660000001</v>
      </c>
      <c r="O2153">
        <v>0</v>
      </c>
      <c r="P2153">
        <v>0</v>
      </c>
      <c r="Q2153">
        <v>0</v>
      </c>
      <c r="R2153">
        <v>1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4.6316670000000002</v>
      </c>
      <c r="Y2153">
        <v>0</v>
      </c>
      <c r="Z2153">
        <v>0</v>
      </c>
    </row>
    <row r="2154" spans="1:26" x14ac:dyDescent="0.25">
      <c r="A2154">
        <v>2003426</v>
      </c>
      <c r="B2154">
        <v>1</v>
      </c>
      <c r="C2154" t="s">
        <v>76</v>
      </c>
      <c r="D2154" t="s">
        <v>78</v>
      </c>
      <c r="E2154" t="s">
        <v>161</v>
      </c>
      <c r="F2154" t="s">
        <v>6406</v>
      </c>
      <c r="G2154" t="s">
        <v>3074</v>
      </c>
      <c r="H2154" t="s">
        <v>47</v>
      </c>
      <c r="I2154" t="s">
        <v>129</v>
      </c>
      <c r="J2154" t="s">
        <v>130</v>
      </c>
      <c r="K2154" t="s">
        <v>154</v>
      </c>
      <c r="L2154" t="s">
        <v>6407</v>
      </c>
      <c r="M2154" t="s">
        <v>6408</v>
      </c>
      <c r="N2154">
        <v>8.2991563880000001</v>
      </c>
      <c r="O2154">
        <v>1</v>
      </c>
      <c r="P2154">
        <v>16</v>
      </c>
      <c r="Q2154">
        <v>0</v>
      </c>
      <c r="R2154">
        <v>0</v>
      </c>
      <c r="S2154">
        <v>0</v>
      </c>
      <c r="T2154">
        <v>0</v>
      </c>
      <c r="U2154">
        <v>8.299156</v>
      </c>
      <c r="V2154">
        <v>132.78650200000001</v>
      </c>
      <c r="W2154">
        <v>0</v>
      </c>
      <c r="X2154">
        <v>0</v>
      </c>
      <c r="Y2154">
        <v>0</v>
      </c>
      <c r="Z2154">
        <v>0</v>
      </c>
    </row>
    <row r="2155" spans="1:26" x14ac:dyDescent="0.25">
      <c r="A2155">
        <v>2003427</v>
      </c>
      <c r="B2155">
        <v>1</v>
      </c>
      <c r="C2155" t="s">
        <v>77</v>
      </c>
      <c r="D2155" t="s">
        <v>109</v>
      </c>
      <c r="E2155" t="s">
        <v>182</v>
      </c>
      <c r="F2155" t="s">
        <v>6409</v>
      </c>
      <c r="G2155" t="s">
        <v>168</v>
      </c>
      <c r="H2155" t="s">
        <v>46</v>
      </c>
      <c r="I2155" t="s">
        <v>129</v>
      </c>
      <c r="J2155" t="s">
        <v>130</v>
      </c>
      <c r="K2155" t="s">
        <v>154</v>
      </c>
      <c r="L2155" t="s">
        <v>6410</v>
      </c>
      <c r="M2155" t="s">
        <v>6411</v>
      </c>
      <c r="N2155">
        <v>9.0689480549999999</v>
      </c>
      <c r="O2155">
        <v>0</v>
      </c>
      <c r="P2155">
        <v>16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145.10316900000001</v>
      </c>
      <c r="W2155">
        <v>0</v>
      </c>
      <c r="X2155">
        <v>0</v>
      </c>
      <c r="Y2155">
        <v>0</v>
      </c>
      <c r="Z2155">
        <v>0</v>
      </c>
    </row>
    <row r="2156" spans="1:26" x14ac:dyDescent="0.25">
      <c r="A2156">
        <v>2003434</v>
      </c>
      <c r="B2156">
        <v>1</v>
      </c>
      <c r="C2156" t="s">
        <v>76</v>
      </c>
      <c r="D2156" t="s">
        <v>106</v>
      </c>
      <c r="E2156" t="s">
        <v>161</v>
      </c>
      <c r="F2156" t="s">
        <v>6412</v>
      </c>
      <c r="G2156" t="s">
        <v>3074</v>
      </c>
      <c r="H2156" t="s">
        <v>47</v>
      </c>
      <c r="I2156" t="s">
        <v>129</v>
      </c>
      <c r="J2156" t="s">
        <v>130</v>
      </c>
      <c r="K2156" t="s">
        <v>154</v>
      </c>
      <c r="L2156" t="s">
        <v>6413</v>
      </c>
      <c r="M2156" t="s">
        <v>6414</v>
      </c>
      <c r="N2156">
        <v>7.858055555</v>
      </c>
      <c r="O2156">
        <v>0</v>
      </c>
      <c r="P2156">
        <v>415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3261.0930549999998</v>
      </c>
      <c r="W2156">
        <v>0</v>
      </c>
      <c r="X2156">
        <v>0</v>
      </c>
      <c r="Y2156">
        <v>0</v>
      </c>
      <c r="Z2156">
        <v>0</v>
      </c>
    </row>
    <row r="2157" spans="1:26" x14ac:dyDescent="0.25">
      <c r="A2157">
        <v>2003429</v>
      </c>
      <c r="B2157">
        <v>1</v>
      </c>
      <c r="C2157" t="s">
        <v>76</v>
      </c>
      <c r="D2157" t="s">
        <v>89</v>
      </c>
      <c r="E2157" t="s">
        <v>171</v>
      </c>
      <c r="F2157" t="s">
        <v>3820</v>
      </c>
      <c r="G2157" t="s">
        <v>168</v>
      </c>
      <c r="H2157" t="s">
        <v>47</v>
      </c>
      <c r="I2157" t="s">
        <v>129</v>
      </c>
      <c r="J2157" t="s">
        <v>130</v>
      </c>
      <c r="K2157" t="s">
        <v>154</v>
      </c>
      <c r="L2157" t="s">
        <v>6415</v>
      </c>
      <c r="M2157" t="s">
        <v>6416</v>
      </c>
      <c r="N2157">
        <v>4.6413888879999998</v>
      </c>
      <c r="O2157">
        <v>1</v>
      </c>
      <c r="P2157">
        <v>458</v>
      </c>
      <c r="Q2157">
        <v>0</v>
      </c>
      <c r="R2157">
        <v>0</v>
      </c>
      <c r="S2157">
        <v>0</v>
      </c>
      <c r="T2157">
        <v>0</v>
      </c>
      <c r="U2157">
        <v>4.6413890000000002</v>
      </c>
      <c r="V2157">
        <v>2125.7561110000001</v>
      </c>
      <c r="W2157">
        <v>0</v>
      </c>
      <c r="X2157">
        <v>0</v>
      </c>
      <c r="Y2157">
        <v>0</v>
      </c>
      <c r="Z2157">
        <v>0</v>
      </c>
    </row>
    <row r="2158" spans="1:26" x14ac:dyDescent="0.25">
      <c r="A2158">
        <v>2003577</v>
      </c>
      <c r="B2158">
        <v>1</v>
      </c>
      <c r="C2158" t="s">
        <v>76</v>
      </c>
      <c r="D2158" t="s">
        <v>81</v>
      </c>
      <c r="E2158" t="s">
        <v>182</v>
      </c>
      <c r="F2158" t="s">
        <v>6417</v>
      </c>
      <c r="G2158" t="s">
        <v>179</v>
      </c>
      <c r="H2158" t="s">
        <v>46</v>
      </c>
      <c r="I2158" t="s">
        <v>129</v>
      </c>
      <c r="J2158" t="s">
        <v>130</v>
      </c>
      <c r="K2158" t="s">
        <v>154</v>
      </c>
      <c r="L2158" t="s">
        <v>6418</v>
      </c>
      <c r="M2158" t="s">
        <v>6419</v>
      </c>
      <c r="N2158">
        <v>2.1974999999999998</v>
      </c>
      <c r="O2158">
        <v>0</v>
      </c>
      <c r="P2158">
        <v>272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597.72</v>
      </c>
      <c r="W2158">
        <v>0</v>
      </c>
      <c r="X2158">
        <v>0</v>
      </c>
      <c r="Y2158">
        <v>0</v>
      </c>
      <c r="Z2158">
        <v>0</v>
      </c>
    </row>
    <row r="2159" spans="1:26" x14ac:dyDescent="0.25">
      <c r="A2159">
        <v>2003578</v>
      </c>
      <c r="B2159">
        <v>1</v>
      </c>
      <c r="C2159" t="s">
        <v>76</v>
      </c>
      <c r="D2159" t="s">
        <v>81</v>
      </c>
      <c r="E2159" t="s">
        <v>182</v>
      </c>
      <c r="F2159" t="s">
        <v>6420</v>
      </c>
      <c r="G2159" t="s">
        <v>179</v>
      </c>
      <c r="H2159" t="s">
        <v>46</v>
      </c>
      <c r="I2159" t="s">
        <v>129</v>
      </c>
      <c r="J2159" t="s">
        <v>130</v>
      </c>
      <c r="K2159" t="s">
        <v>154</v>
      </c>
      <c r="L2159" t="s">
        <v>6418</v>
      </c>
      <c r="M2159" t="s">
        <v>6421</v>
      </c>
      <c r="N2159">
        <v>2.3027777770000002</v>
      </c>
      <c r="O2159">
        <v>0</v>
      </c>
      <c r="P2159">
        <v>37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85.202777999999995</v>
      </c>
      <c r="W2159">
        <v>0</v>
      </c>
      <c r="X2159">
        <v>0</v>
      </c>
      <c r="Y2159">
        <v>0</v>
      </c>
      <c r="Z2159">
        <v>0</v>
      </c>
    </row>
    <row r="2160" spans="1:26" x14ac:dyDescent="0.25">
      <c r="A2160">
        <v>2003594</v>
      </c>
      <c r="B2160">
        <v>1</v>
      </c>
      <c r="C2160" t="s">
        <v>76</v>
      </c>
      <c r="D2160" t="s">
        <v>81</v>
      </c>
      <c r="E2160" t="s">
        <v>182</v>
      </c>
      <c r="F2160" t="s">
        <v>6422</v>
      </c>
      <c r="G2160" t="s">
        <v>179</v>
      </c>
      <c r="H2160" t="s">
        <v>46</v>
      </c>
      <c r="I2160" t="s">
        <v>129</v>
      </c>
      <c r="J2160" t="s">
        <v>130</v>
      </c>
      <c r="K2160" t="s">
        <v>154</v>
      </c>
      <c r="L2160" t="s">
        <v>6418</v>
      </c>
      <c r="M2160" t="s">
        <v>6423</v>
      </c>
      <c r="N2160">
        <v>2.5333333329999999</v>
      </c>
      <c r="O2160">
        <v>0</v>
      </c>
      <c r="P2160">
        <v>173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438.26666699999998</v>
      </c>
      <c r="W2160">
        <v>0</v>
      </c>
      <c r="X2160">
        <v>0</v>
      </c>
      <c r="Y2160">
        <v>0</v>
      </c>
      <c r="Z2160">
        <v>0</v>
      </c>
    </row>
    <row r="2161" spans="1:26" x14ac:dyDescent="0.25">
      <c r="A2161">
        <v>2003438</v>
      </c>
      <c r="B2161">
        <v>1</v>
      </c>
      <c r="C2161" t="s">
        <v>76</v>
      </c>
      <c r="D2161" t="s">
        <v>102</v>
      </c>
      <c r="E2161" t="s">
        <v>186</v>
      </c>
      <c r="F2161" t="s">
        <v>6424</v>
      </c>
      <c r="G2161" t="s">
        <v>168</v>
      </c>
      <c r="H2161" t="s">
        <v>47</v>
      </c>
      <c r="I2161" t="s">
        <v>129</v>
      </c>
      <c r="J2161" t="s">
        <v>130</v>
      </c>
      <c r="K2161" t="s">
        <v>154</v>
      </c>
      <c r="L2161" t="s">
        <v>6425</v>
      </c>
      <c r="M2161" t="s">
        <v>6426</v>
      </c>
      <c r="N2161">
        <v>9.3038888879999995</v>
      </c>
      <c r="O2161">
        <v>2</v>
      </c>
      <c r="P2161">
        <v>227</v>
      </c>
      <c r="Q2161">
        <v>0</v>
      </c>
      <c r="R2161">
        <v>0</v>
      </c>
      <c r="S2161">
        <v>0</v>
      </c>
      <c r="T2161">
        <v>0</v>
      </c>
      <c r="U2161">
        <v>18.607778</v>
      </c>
      <c r="V2161">
        <v>2111.9827780000001</v>
      </c>
      <c r="W2161">
        <v>0</v>
      </c>
      <c r="X2161">
        <v>0</v>
      </c>
      <c r="Y2161">
        <v>0</v>
      </c>
      <c r="Z2161">
        <v>0</v>
      </c>
    </row>
    <row r="2162" spans="1:26" x14ac:dyDescent="0.25">
      <c r="A2162">
        <v>2003439</v>
      </c>
      <c r="B2162">
        <v>1</v>
      </c>
      <c r="C2162" t="s">
        <v>76</v>
      </c>
      <c r="D2162" t="s">
        <v>103</v>
      </c>
      <c r="E2162" t="s">
        <v>126</v>
      </c>
      <c r="F2162" t="s">
        <v>6427</v>
      </c>
      <c r="G2162" t="s">
        <v>452</v>
      </c>
      <c r="H2162" t="s">
        <v>46</v>
      </c>
      <c r="I2162" t="s">
        <v>129</v>
      </c>
      <c r="J2162" t="s">
        <v>130</v>
      </c>
      <c r="K2162" t="s">
        <v>131</v>
      </c>
      <c r="L2162" t="s">
        <v>6428</v>
      </c>
      <c r="M2162" t="s">
        <v>6429</v>
      </c>
      <c r="N2162">
        <v>1.6575</v>
      </c>
      <c r="O2162">
        <v>0</v>
      </c>
      <c r="P2162">
        <v>0</v>
      </c>
      <c r="Q2162">
        <v>0</v>
      </c>
      <c r="R2162">
        <v>23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38.122500000000002</v>
      </c>
      <c r="Y2162">
        <v>0</v>
      </c>
      <c r="Z2162">
        <v>0</v>
      </c>
    </row>
    <row r="2163" spans="1:26" x14ac:dyDescent="0.25">
      <c r="A2163">
        <v>2003430</v>
      </c>
      <c r="B2163">
        <v>1</v>
      </c>
      <c r="C2163" t="s">
        <v>76</v>
      </c>
      <c r="D2163" t="s">
        <v>81</v>
      </c>
      <c r="E2163" t="s">
        <v>182</v>
      </c>
      <c r="F2163" t="s">
        <v>6430</v>
      </c>
      <c r="G2163" t="s">
        <v>179</v>
      </c>
      <c r="H2163" t="s">
        <v>46</v>
      </c>
      <c r="I2163" t="s">
        <v>129</v>
      </c>
      <c r="J2163" t="s">
        <v>130</v>
      </c>
      <c r="K2163" t="s">
        <v>154</v>
      </c>
      <c r="L2163" t="s">
        <v>6431</v>
      </c>
      <c r="M2163" t="s">
        <v>6432</v>
      </c>
      <c r="N2163">
        <v>2.132872222</v>
      </c>
      <c r="O2163">
        <v>0</v>
      </c>
      <c r="P2163">
        <v>332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708.11357799999996</v>
      </c>
      <c r="W2163">
        <v>0</v>
      </c>
      <c r="X2163">
        <v>0</v>
      </c>
      <c r="Y2163">
        <v>0</v>
      </c>
      <c r="Z2163">
        <v>0</v>
      </c>
    </row>
    <row r="2164" spans="1:26" x14ac:dyDescent="0.25">
      <c r="A2164">
        <v>2003450</v>
      </c>
      <c r="B2164">
        <v>1</v>
      </c>
      <c r="C2164" t="s">
        <v>76</v>
      </c>
      <c r="D2164" t="s">
        <v>100</v>
      </c>
      <c r="E2164" t="s">
        <v>186</v>
      </c>
      <c r="F2164" t="s">
        <v>6433</v>
      </c>
      <c r="G2164" t="s">
        <v>163</v>
      </c>
      <c r="H2164" t="s">
        <v>47</v>
      </c>
      <c r="I2164" t="s">
        <v>129</v>
      </c>
      <c r="J2164" t="s">
        <v>130</v>
      </c>
      <c r="K2164" t="s">
        <v>131</v>
      </c>
      <c r="L2164" t="s">
        <v>6434</v>
      </c>
      <c r="M2164" t="s">
        <v>6435</v>
      </c>
      <c r="N2164">
        <v>0.65666666600000001</v>
      </c>
      <c r="O2164">
        <v>34</v>
      </c>
      <c r="P2164">
        <v>394</v>
      </c>
      <c r="Q2164">
        <v>0</v>
      </c>
      <c r="R2164">
        <v>0</v>
      </c>
      <c r="S2164">
        <v>0</v>
      </c>
      <c r="T2164">
        <v>0</v>
      </c>
      <c r="U2164">
        <v>22.326667</v>
      </c>
      <c r="V2164">
        <v>258.72666600000002</v>
      </c>
      <c r="W2164">
        <v>0</v>
      </c>
      <c r="X2164">
        <v>0</v>
      </c>
      <c r="Y2164">
        <v>0</v>
      </c>
      <c r="Z2164">
        <v>0</v>
      </c>
    </row>
    <row r="2165" spans="1:26" x14ac:dyDescent="0.25">
      <c r="A2165">
        <v>2003431</v>
      </c>
      <c r="B2165">
        <v>1</v>
      </c>
      <c r="C2165" t="s">
        <v>76</v>
      </c>
      <c r="D2165" t="s">
        <v>94</v>
      </c>
      <c r="E2165" t="s">
        <v>161</v>
      </c>
      <c r="F2165" t="s">
        <v>6436</v>
      </c>
      <c r="G2165" t="s">
        <v>168</v>
      </c>
      <c r="H2165" t="s">
        <v>47</v>
      </c>
      <c r="I2165" t="s">
        <v>129</v>
      </c>
      <c r="J2165" t="s">
        <v>130</v>
      </c>
      <c r="K2165" t="s">
        <v>154</v>
      </c>
      <c r="L2165" t="s">
        <v>6437</v>
      </c>
      <c r="M2165" t="s">
        <v>6438</v>
      </c>
      <c r="N2165">
        <v>7.781968333</v>
      </c>
      <c r="O2165">
        <v>0</v>
      </c>
      <c r="P2165">
        <v>0</v>
      </c>
      <c r="Q2165">
        <v>0</v>
      </c>
      <c r="R2165">
        <v>0</v>
      </c>
      <c r="S2165">
        <v>0</v>
      </c>
      <c r="T2165">
        <v>13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101.165588</v>
      </c>
    </row>
    <row r="2166" spans="1:26" x14ac:dyDescent="0.25">
      <c r="A2166">
        <v>2003443</v>
      </c>
      <c r="B2166">
        <v>1</v>
      </c>
      <c r="C2166" t="s">
        <v>76</v>
      </c>
      <c r="D2166" t="s">
        <v>102</v>
      </c>
      <c r="E2166" t="s">
        <v>186</v>
      </c>
      <c r="F2166" t="s">
        <v>6439</v>
      </c>
      <c r="G2166" t="s">
        <v>168</v>
      </c>
      <c r="H2166" t="s">
        <v>47</v>
      </c>
      <c r="I2166" t="s">
        <v>129</v>
      </c>
      <c r="J2166" t="s">
        <v>130</v>
      </c>
      <c r="K2166" t="s">
        <v>154</v>
      </c>
      <c r="L2166" t="s">
        <v>6440</v>
      </c>
      <c r="M2166" t="s">
        <v>6441</v>
      </c>
      <c r="N2166">
        <v>7.7311111109999997</v>
      </c>
      <c r="O2166">
        <v>3</v>
      </c>
      <c r="P2166">
        <v>513</v>
      </c>
      <c r="Q2166">
        <v>0</v>
      </c>
      <c r="R2166">
        <v>0</v>
      </c>
      <c r="S2166">
        <v>4</v>
      </c>
      <c r="T2166">
        <v>376</v>
      </c>
      <c r="U2166">
        <v>23.193332999999999</v>
      </c>
      <c r="V2166">
        <v>3966.06</v>
      </c>
      <c r="W2166">
        <v>0</v>
      </c>
      <c r="X2166">
        <v>0</v>
      </c>
      <c r="Y2166">
        <v>30.924444000000001</v>
      </c>
      <c r="Z2166">
        <v>2906.897778</v>
      </c>
    </row>
    <row r="2167" spans="1:26" x14ac:dyDescent="0.25">
      <c r="A2167">
        <v>2003433</v>
      </c>
      <c r="B2167">
        <v>1</v>
      </c>
      <c r="C2167" t="s">
        <v>76</v>
      </c>
      <c r="D2167" t="s">
        <v>88</v>
      </c>
      <c r="E2167" t="s">
        <v>182</v>
      </c>
      <c r="F2167" t="s">
        <v>6442</v>
      </c>
      <c r="G2167" t="s">
        <v>168</v>
      </c>
      <c r="H2167" t="s">
        <v>46</v>
      </c>
      <c r="I2167" t="s">
        <v>129</v>
      </c>
      <c r="J2167" t="s">
        <v>130</v>
      </c>
      <c r="K2167" t="s">
        <v>154</v>
      </c>
      <c r="L2167" t="s">
        <v>6443</v>
      </c>
      <c r="M2167" t="s">
        <v>6444</v>
      </c>
      <c r="N2167">
        <v>8.1011305549999992</v>
      </c>
      <c r="O2167">
        <v>0</v>
      </c>
      <c r="P2167">
        <v>23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186.32600299999999</v>
      </c>
      <c r="W2167">
        <v>0</v>
      </c>
      <c r="X2167">
        <v>0</v>
      </c>
      <c r="Y2167">
        <v>0</v>
      </c>
      <c r="Z2167">
        <v>0</v>
      </c>
    </row>
    <row r="2168" spans="1:26" x14ac:dyDescent="0.25">
      <c r="A2168">
        <v>2003436</v>
      </c>
      <c r="B2168">
        <v>1</v>
      </c>
      <c r="C2168" t="s">
        <v>76</v>
      </c>
      <c r="D2168" t="s">
        <v>93</v>
      </c>
      <c r="E2168" t="s">
        <v>161</v>
      </c>
      <c r="F2168" t="s">
        <v>6445</v>
      </c>
      <c r="G2168" t="s">
        <v>168</v>
      </c>
      <c r="H2168" t="s">
        <v>47</v>
      </c>
      <c r="I2168" t="s">
        <v>129</v>
      </c>
      <c r="J2168" t="s">
        <v>130</v>
      </c>
      <c r="K2168" t="s">
        <v>154</v>
      </c>
      <c r="L2168" t="s">
        <v>6446</v>
      </c>
      <c r="M2168" t="s">
        <v>6447</v>
      </c>
      <c r="N2168">
        <v>2.6363888879999999</v>
      </c>
      <c r="O2168">
        <v>0</v>
      </c>
      <c r="P2168">
        <v>254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669.64277800000002</v>
      </c>
      <c r="W2168">
        <v>0</v>
      </c>
      <c r="X2168">
        <v>0</v>
      </c>
      <c r="Y2168">
        <v>0</v>
      </c>
      <c r="Z2168">
        <v>0</v>
      </c>
    </row>
    <row r="2169" spans="1:26" x14ac:dyDescent="0.25">
      <c r="A2169">
        <v>2003437</v>
      </c>
      <c r="B2169">
        <v>1</v>
      </c>
      <c r="C2169" t="s">
        <v>77</v>
      </c>
      <c r="D2169" t="s">
        <v>119</v>
      </c>
      <c r="E2169" t="s">
        <v>166</v>
      </c>
      <c r="F2169" t="s">
        <v>6448</v>
      </c>
      <c r="G2169" t="s">
        <v>168</v>
      </c>
      <c r="H2169" t="s">
        <v>46</v>
      </c>
      <c r="I2169" t="s">
        <v>129</v>
      </c>
      <c r="J2169" t="s">
        <v>130</v>
      </c>
      <c r="K2169" t="s">
        <v>154</v>
      </c>
      <c r="L2169" t="s">
        <v>6449</v>
      </c>
      <c r="M2169" t="s">
        <v>6450</v>
      </c>
      <c r="N2169">
        <v>7.8877777770000002</v>
      </c>
      <c r="O2169">
        <v>0</v>
      </c>
      <c r="P2169">
        <v>48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378.61333300000001</v>
      </c>
      <c r="W2169">
        <v>0</v>
      </c>
      <c r="X2169">
        <v>0</v>
      </c>
      <c r="Y2169">
        <v>0</v>
      </c>
      <c r="Z2169">
        <v>0</v>
      </c>
    </row>
    <row r="2170" spans="1:26" x14ac:dyDescent="0.25">
      <c r="A2170">
        <v>2003447</v>
      </c>
      <c r="B2170">
        <v>1</v>
      </c>
      <c r="C2170" t="s">
        <v>76</v>
      </c>
      <c r="D2170" t="s">
        <v>93</v>
      </c>
      <c r="E2170" t="s">
        <v>182</v>
      </c>
      <c r="F2170" t="s">
        <v>910</v>
      </c>
      <c r="G2170" t="s">
        <v>168</v>
      </c>
      <c r="H2170" t="s">
        <v>46</v>
      </c>
      <c r="I2170" t="s">
        <v>129</v>
      </c>
      <c r="J2170" t="s">
        <v>130</v>
      </c>
      <c r="K2170" t="s">
        <v>154</v>
      </c>
      <c r="L2170" t="s">
        <v>6451</v>
      </c>
      <c r="M2170" t="s">
        <v>6452</v>
      </c>
      <c r="N2170">
        <v>8.1961111110000004</v>
      </c>
      <c r="O2170">
        <v>0</v>
      </c>
      <c r="P2170">
        <v>32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262.27555599999999</v>
      </c>
      <c r="W2170">
        <v>0</v>
      </c>
      <c r="X2170">
        <v>0</v>
      </c>
      <c r="Y2170">
        <v>0</v>
      </c>
      <c r="Z2170">
        <v>0</v>
      </c>
    </row>
    <row r="2171" spans="1:26" x14ac:dyDescent="0.25">
      <c r="A2171">
        <v>2003440</v>
      </c>
      <c r="B2171">
        <v>1</v>
      </c>
      <c r="C2171" t="s">
        <v>77</v>
      </c>
      <c r="D2171" t="s">
        <v>113</v>
      </c>
      <c r="E2171" t="s">
        <v>186</v>
      </c>
      <c r="F2171" t="s">
        <v>6453</v>
      </c>
      <c r="G2171" t="s">
        <v>163</v>
      </c>
      <c r="H2171" t="s">
        <v>47</v>
      </c>
      <c r="I2171" t="s">
        <v>129</v>
      </c>
      <c r="J2171" t="s">
        <v>130</v>
      </c>
      <c r="K2171" t="s">
        <v>131</v>
      </c>
      <c r="L2171" t="s">
        <v>6454</v>
      </c>
      <c r="M2171" t="s">
        <v>6455</v>
      </c>
      <c r="N2171">
        <v>0.43416666599999998</v>
      </c>
      <c r="O2171">
        <v>0</v>
      </c>
      <c r="P2171">
        <v>0</v>
      </c>
      <c r="Q2171">
        <v>0</v>
      </c>
      <c r="R2171">
        <v>0</v>
      </c>
      <c r="S2171">
        <v>13</v>
      </c>
      <c r="T2171">
        <v>256</v>
      </c>
      <c r="U2171">
        <v>0</v>
      </c>
      <c r="V2171">
        <v>0</v>
      </c>
      <c r="W2171">
        <v>0</v>
      </c>
      <c r="X2171">
        <v>0</v>
      </c>
      <c r="Y2171">
        <v>5.6441670000000004</v>
      </c>
      <c r="Z2171">
        <v>111.146666</v>
      </c>
    </row>
    <row r="2172" spans="1:26" x14ac:dyDescent="0.25">
      <c r="A2172">
        <v>2003441</v>
      </c>
      <c r="B2172">
        <v>1</v>
      </c>
      <c r="C2172" t="s">
        <v>76</v>
      </c>
      <c r="D2172" t="s">
        <v>82</v>
      </c>
      <c r="E2172" t="s">
        <v>182</v>
      </c>
      <c r="F2172" t="s">
        <v>6456</v>
      </c>
      <c r="G2172" t="s">
        <v>2878</v>
      </c>
      <c r="H2172" t="s">
        <v>46</v>
      </c>
      <c r="I2172" t="s">
        <v>129</v>
      </c>
      <c r="J2172" t="s">
        <v>130</v>
      </c>
      <c r="K2172" t="s">
        <v>131</v>
      </c>
      <c r="L2172" t="s">
        <v>6457</v>
      </c>
      <c r="M2172" t="s">
        <v>6458</v>
      </c>
      <c r="N2172">
        <v>4.3533333330000001</v>
      </c>
      <c r="O2172">
        <v>0</v>
      </c>
      <c r="P2172">
        <v>84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365.68</v>
      </c>
      <c r="W2172">
        <v>0</v>
      </c>
      <c r="X2172">
        <v>0</v>
      </c>
      <c r="Y2172">
        <v>0</v>
      </c>
      <c r="Z2172">
        <v>0</v>
      </c>
    </row>
    <row r="2173" spans="1:26" x14ac:dyDescent="0.25">
      <c r="A2173">
        <v>2003448</v>
      </c>
      <c r="B2173">
        <v>1</v>
      </c>
      <c r="C2173" t="s">
        <v>77</v>
      </c>
      <c r="D2173" t="s">
        <v>112</v>
      </c>
      <c r="E2173" t="s">
        <v>161</v>
      </c>
      <c r="F2173" t="s">
        <v>6459</v>
      </c>
      <c r="G2173" t="s">
        <v>341</v>
      </c>
      <c r="H2173" t="s">
        <v>47</v>
      </c>
      <c r="I2173" t="s">
        <v>129</v>
      </c>
      <c r="J2173" t="s">
        <v>130</v>
      </c>
      <c r="K2173" t="s">
        <v>131</v>
      </c>
      <c r="L2173" t="s">
        <v>6460</v>
      </c>
      <c r="M2173" t="s">
        <v>6461</v>
      </c>
      <c r="N2173">
        <v>1.791388888</v>
      </c>
      <c r="O2173">
        <v>0</v>
      </c>
      <c r="P2173">
        <v>0</v>
      </c>
      <c r="Q2173">
        <v>0</v>
      </c>
      <c r="R2173">
        <v>0</v>
      </c>
      <c r="S2173">
        <v>4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7.1655559999999996</v>
      </c>
      <c r="Z2173">
        <v>0</v>
      </c>
    </row>
    <row r="2174" spans="1:26" x14ac:dyDescent="0.25">
      <c r="A2174">
        <v>2003444</v>
      </c>
      <c r="B2174">
        <v>1</v>
      </c>
      <c r="C2174" t="s">
        <v>77</v>
      </c>
      <c r="D2174" t="s">
        <v>114</v>
      </c>
      <c r="E2174" t="s">
        <v>161</v>
      </c>
      <c r="F2174" t="s">
        <v>6462</v>
      </c>
      <c r="G2174" t="s">
        <v>168</v>
      </c>
      <c r="H2174" t="s">
        <v>47</v>
      </c>
      <c r="I2174" t="s">
        <v>129</v>
      </c>
      <c r="J2174" t="s">
        <v>130</v>
      </c>
      <c r="K2174" t="s">
        <v>154</v>
      </c>
      <c r="L2174" t="s">
        <v>6463</v>
      </c>
      <c r="M2174" t="s">
        <v>6464</v>
      </c>
      <c r="N2174">
        <v>8.3005416660000009</v>
      </c>
      <c r="O2174">
        <v>0</v>
      </c>
      <c r="P2174">
        <v>0</v>
      </c>
      <c r="Q2174">
        <v>0</v>
      </c>
      <c r="R2174">
        <v>0</v>
      </c>
      <c r="S2174">
        <v>36</v>
      </c>
      <c r="T2174">
        <v>14</v>
      </c>
      <c r="U2174">
        <v>0</v>
      </c>
      <c r="V2174">
        <v>0</v>
      </c>
      <c r="W2174">
        <v>0</v>
      </c>
      <c r="X2174">
        <v>0</v>
      </c>
      <c r="Y2174">
        <v>298.81950000000001</v>
      </c>
      <c r="Z2174">
        <v>116.207583</v>
      </c>
    </row>
    <row r="2175" spans="1:26" x14ac:dyDescent="0.25">
      <c r="A2175">
        <v>2003445</v>
      </c>
      <c r="B2175">
        <v>1</v>
      </c>
      <c r="C2175" t="s">
        <v>77</v>
      </c>
      <c r="D2175" t="s">
        <v>124</v>
      </c>
      <c r="E2175" t="s">
        <v>186</v>
      </c>
      <c r="F2175" t="s">
        <v>6465</v>
      </c>
      <c r="G2175" t="s">
        <v>179</v>
      </c>
      <c r="H2175" t="s">
        <v>47</v>
      </c>
      <c r="I2175" t="s">
        <v>129</v>
      </c>
      <c r="J2175" t="s">
        <v>130</v>
      </c>
      <c r="K2175" t="s">
        <v>154</v>
      </c>
      <c r="L2175" t="s">
        <v>6466</v>
      </c>
      <c r="M2175" t="s">
        <v>6467</v>
      </c>
      <c r="N2175">
        <v>2.9886849999999998</v>
      </c>
      <c r="O2175">
        <v>0</v>
      </c>
      <c r="P2175">
        <v>181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540.95198500000004</v>
      </c>
      <c r="W2175">
        <v>0</v>
      </c>
      <c r="X2175">
        <v>0</v>
      </c>
      <c r="Y2175">
        <v>0</v>
      </c>
      <c r="Z2175">
        <v>0</v>
      </c>
    </row>
    <row r="2176" spans="1:26" x14ac:dyDescent="0.25">
      <c r="A2176">
        <v>2003442</v>
      </c>
      <c r="B2176">
        <v>1</v>
      </c>
      <c r="C2176" t="s">
        <v>76</v>
      </c>
      <c r="D2176" t="s">
        <v>104</v>
      </c>
      <c r="E2176" t="s">
        <v>161</v>
      </c>
      <c r="F2176" t="s">
        <v>6468</v>
      </c>
      <c r="G2176" t="s">
        <v>168</v>
      </c>
      <c r="H2176" t="s">
        <v>47</v>
      </c>
      <c r="I2176" t="s">
        <v>129</v>
      </c>
      <c r="J2176" t="s">
        <v>130</v>
      </c>
      <c r="K2176" t="s">
        <v>154</v>
      </c>
      <c r="L2176" t="s">
        <v>6469</v>
      </c>
      <c r="M2176" t="s">
        <v>6470</v>
      </c>
      <c r="N2176">
        <v>7.699166666</v>
      </c>
      <c r="O2176">
        <v>0</v>
      </c>
      <c r="P2176">
        <v>0</v>
      </c>
      <c r="Q2176">
        <v>0</v>
      </c>
      <c r="R2176">
        <v>12</v>
      </c>
      <c r="S2176">
        <v>2</v>
      </c>
      <c r="T2176">
        <v>518</v>
      </c>
      <c r="U2176">
        <v>0</v>
      </c>
      <c r="V2176">
        <v>0</v>
      </c>
      <c r="W2176">
        <v>0</v>
      </c>
      <c r="X2176">
        <v>92.39</v>
      </c>
      <c r="Y2176">
        <v>15.398332999999999</v>
      </c>
      <c r="Z2176">
        <v>3988.1683330000001</v>
      </c>
    </row>
    <row r="2177" spans="1:26" x14ac:dyDescent="0.25">
      <c r="A2177">
        <v>2003446</v>
      </c>
      <c r="B2177">
        <v>1</v>
      </c>
      <c r="C2177" t="s">
        <v>76</v>
      </c>
      <c r="D2177" t="s">
        <v>104</v>
      </c>
      <c r="E2177" t="s">
        <v>186</v>
      </c>
      <c r="F2177" t="s">
        <v>6471</v>
      </c>
      <c r="G2177" t="s">
        <v>152</v>
      </c>
      <c r="H2177" t="s">
        <v>47</v>
      </c>
      <c r="I2177" t="s">
        <v>257</v>
      </c>
      <c r="J2177" t="s">
        <v>130</v>
      </c>
      <c r="K2177" t="s">
        <v>131</v>
      </c>
      <c r="L2177" t="s">
        <v>6472</v>
      </c>
      <c r="M2177" t="s">
        <v>6473</v>
      </c>
      <c r="N2177">
        <v>1.9444444000000002E-2</v>
      </c>
      <c r="O2177">
        <v>0</v>
      </c>
      <c r="P2177">
        <v>0</v>
      </c>
      <c r="Q2177">
        <v>0</v>
      </c>
      <c r="R2177">
        <v>62</v>
      </c>
      <c r="S2177">
        <v>3</v>
      </c>
      <c r="T2177">
        <v>842</v>
      </c>
      <c r="U2177">
        <v>0</v>
      </c>
      <c r="V2177">
        <v>0</v>
      </c>
      <c r="W2177">
        <v>0</v>
      </c>
      <c r="X2177">
        <v>1.2055560000000001</v>
      </c>
      <c r="Y2177">
        <v>5.8333000000000003E-2</v>
      </c>
      <c r="Z2177">
        <v>16.372222000000001</v>
      </c>
    </row>
    <row r="2178" spans="1:26" x14ac:dyDescent="0.25">
      <c r="A2178">
        <v>2003452</v>
      </c>
      <c r="B2178">
        <v>1</v>
      </c>
      <c r="C2178" t="s">
        <v>77</v>
      </c>
      <c r="D2178" t="s">
        <v>118</v>
      </c>
      <c r="E2178" t="s">
        <v>171</v>
      </c>
      <c r="F2178" t="s">
        <v>6474</v>
      </c>
      <c r="G2178" t="s">
        <v>163</v>
      </c>
      <c r="H2178" t="s">
        <v>47</v>
      </c>
      <c r="I2178" t="s">
        <v>129</v>
      </c>
      <c r="J2178" t="s">
        <v>130</v>
      </c>
      <c r="K2178" t="s">
        <v>131</v>
      </c>
      <c r="L2178" t="s">
        <v>6475</v>
      </c>
      <c r="M2178" t="s">
        <v>6476</v>
      </c>
      <c r="N2178">
        <v>0.42749999999999999</v>
      </c>
      <c r="O2178">
        <v>64</v>
      </c>
      <c r="P2178">
        <v>430</v>
      </c>
      <c r="Q2178">
        <v>0</v>
      </c>
      <c r="R2178">
        <v>0</v>
      </c>
      <c r="S2178">
        <v>43</v>
      </c>
      <c r="T2178">
        <v>331</v>
      </c>
      <c r="U2178">
        <v>27.36</v>
      </c>
      <c r="V2178">
        <v>183.82499999999999</v>
      </c>
      <c r="W2178">
        <v>0</v>
      </c>
      <c r="X2178">
        <v>0</v>
      </c>
      <c r="Y2178">
        <v>18.3825</v>
      </c>
      <c r="Z2178">
        <v>141.5025</v>
      </c>
    </row>
    <row r="2179" spans="1:26" x14ac:dyDescent="0.25">
      <c r="A2179">
        <v>2003459</v>
      </c>
      <c r="B2179">
        <v>1</v>
      </c>
      <c r="C2179" t="s">
        <v>76</v>
      </c>
      <c r="D2179" t="s">
        <v>80</v>
      </c>
      <c r="E2179" t="s">
        <v>134</v>
      </c>
      <c r="F2179" t="s">
        <v>6477</v>
      </c>
      <c r="G2179" t="s">
        <v>136</v>
      </c>
      <c r="H2179" t="s">
        <v>46</v>
      </c>
      <c r="I2179" t="s">
        <v>129</v>
      </c>
      <c r="J2179" t="s">
        <v>130</v>
      </c>
      <c r="K2179" t="s">
        <v>131</v>
      </c>
      <c r="L2179" t="s">
        <v>6478</v>
      </c>
      <c r="M2179" t="s">
        <v>6479</v>
      </c>
      <c r="N2179">
        <v>8.3847222220000006</v>
      </c>
      <c r="O2179">
        <v>0</v>
      </c>
      <c r="P2179">
        <v>2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16.769444</v>
      </c>
      <c r="W2179">
        <v>0</v>
      </c>
      <c r="X2179">
        <v>0</v>
      </c>
      <c r="Y2179">
        <v>0</v>
      </c>
      <c r="Z2179">
        <v>0</v>
      </c>
    </row>
    <row r="2180" spans="1:26" x14ac:dyDescent="0.25">
      <c r="A2180">
        <v>2003497</v>
      </c>
      <c r="B2180">
        <v>1</v>
      </c>
      <c r="C2180" t="s">
        <v>76</v>
      </c>
      <c r="D2180" t="s">
        <v>81</v>
      </c>
      <c r="E2180" t="s">
        <v>134</v>
      </c>
      <c r="F2180" t="s">
        <v>6480</v>
      </c>
      <c r="G2180" t="s">
        <v>238</v>
      </c>
      <c r="H2180" t="s">
        <v>46</v>
      </c>
      <c r="I2180" t="s">
        <v>129</v>
      </c>
      <c r="J2180" t="s">
        <v>130</v>
      </c>
      <c r="K2180" t="s">
        <v>131</v>
      </c>
      <c r="L2180" t="s">
        <v>6481</v>
      </c>
      <c r="M2180" t="s">
        <v>6482</v>
      </c>
      <c r="N2180">
        <v>1.3588888880000001</v>
      </c>
      <c r="O2180">
        <v>0</v>
      </c>
      <c r="P2180">
        <v>1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1.358889</v>
      </c>
      <c r="W2180">
        <v>0</v>
      </c>
      <c r="X2180">
        <v>0</v>
      </c>
      <c r="Y2180">
        <v>0</v>
      </c>
      <c r="Z2180">
        <v>0</v>
      </c>
    </row>
    <row r="2181" spans="1:26" x14ac:dyDescent="0.25">
      <c r="A2181">
        <v>2003494</v>
      </c>
      <c r="B2181">
        <v>1</v>
      </c>
      <c r="C2181" t="s">
        <v>77</v>
      </c>
      <c r="D2181" t="s">
        <v>119</v>
      </c>
      <c r="E2181" t="s">
        <v>186</v>
      </c>
      <c r="F2181" t="s">
        <v>6483</v>
      </c>
      <c r="G2181" t="s">
        <v>163</v>
      </c>
      <c r="H2181" t="s">
        <v>47</v>
      </c>
      <c r="I2181" t="s">
        <v>129</v>
      </c>
      <c r="J2181" t="s">
        <v>130</v>
      </c>
      <c r="K2181" t="s">
        <v>131</v>
      </c>
      <c r="L2181" t="s">
        <v>6484</v>
      </c>
      <c r="M2181" t="s">
        <v>6485</v>
      </c>
      <c r="N2181">
        <v>1.1311111110000001</v>
      </c>
      <c r="O2181">
        <v>227</v>
      </c>
      <c r="P2181">
        <v>428</v>
      </c>
      <c r="Q2181">
        <v>0</v>
      </c>
      <c r="R2181">
        <v>0</v>
      </c>
      <c r="S2181">
        <v>0</v>
      </c>
      <c r="T2181">
        <v>0</v>
      </c>
      <c r="U2181">
        <v>256.76222200000001</v>
      </c>
      <c r="V2181">
        <v>484.11555600000003</v>
      </c>
      <c r="W2181">
        <v>0</v>
      </c>
      <c r="X2181">
        <v>0</v>
      </c>
      <c r="Y2181">
        <v>0</v>
      </c>
      <c r="Z2181">
        <v>0</v>
      </c>
    </row>
    <row r="2182" spans="1:26" x14ac:dyDescent="0.25">
      <c r="A2182">
        <v>2003458</v>
      </c>
      <c r="B2182">
        <v>1</v>
      </c>
      <c r="C2182" t="s">
        <v>77</v>
      </c>
      <c r="D2182" t="s">
        <v>108</v>
      </c>
      <c r="E2182" t="s">
        <v>182</v>
      </c>
      <c r="F2182" t="s">
        <v>6486</v>
      </c>
      <c r="G2182" t="s">
        <v>168</v>
      </c>
      <c r="H2182" t="s">
        <v>46</v>
      </c>
      <c r="I2182" t="s">
        <v>129</v>
      </c>
      <c r="J2182" t="s">
        <v>130</v>
      </c>
      <c r="K2182" t="s">
        <v>154</v>
      </c>
      <c r="L2182" t="s">
        <v>6487</v>
      </c>
      <c r="M2182" t="s">
        <v>6488</v>
      </c>
      <c r="N2182">
        <v>6.9937611110000004</v>
      </c>
      <c r="O2182">
        <v>0</v>
      </c>
      <c r="P2182">
        <v>116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811.27628900000002</v>
      </c>
      <c r="W2182">
        <v>0</v>
      </c>
      <c r="X2182">
        <v>0</v>
      </c>
      <c r="Y2182">
        <v>0</v>
      </c>
      <c r="Z2182">
        <v>0</v>
      </c>
    </row>
    <row r="2183" spans="1:26" x14ac:dyDescent="0.25">
      <c r="A2183">
        <v>2003463</v>
      </c>
      <c r="B2183">
        <v>1</v>
      </c>
      <c r="C2183" t="s">
        <v>77</v>
      </c>
      <c r="D2183" t="s">
        <v>119</v>
      </c>
      <c r="E2183" t="s">
        <v>171</v>
      </c>
      <c r="F2183" t="s">
        <v>6489</v>
      </c>
      <c r="G2183" t="s">
        <v>163</v>
      </c>
      <c r="H2183" t="s">
        <v>47</v>
      </c>
      <c r="I2183" t="s">
        <v>129</v>
      </c>
      <c r="J2183" t="s">
        <v>130</v>
      </c>
      <c r="K2183" t="s">
        <v>131</v>
      </c>
      <c r="L2183" t="s">
        <v>6490</v>
      </c>
      <c r="M2183" t="s">
        <v>6491</v>
      </c>
      <c r="N2183">
        <v>0.59638888800000001</v>
      </c>
      <c r="O2183">
        <v>179</v>
      </c>
      <c r="P2183">
        <v>0</v>
      </c>
      <c r="Q2183">
        <v>0</v>
      </c>
      <c r="R2183">
        <v>0</v>
      </c>
      <c r="S2183">
        <v>0</v>
      </c>
      <c r="T2183">
        <v>0</v>
      </c>
      <c r="U2183">
        <v>106.75361100000001</v>
      </c>
      <c r="V2183">
        <v>0</v>
      </c>
      <c r="W2183">
        <v>0</v>
      </c>
      <c r="X2183">
        <v>0</v>
      </c>
      <c r="Y2183">
        <v>0</v>
      </c>
      <c r="Z2183">
        <v>0</v>
      </c>
    </row>
    <row r="2184" spans="1:26" x14ac:dyDescent="0.25">
      <c r="A2184">
        <v>2003464</v>
      </c>
      <c r="B2184">
        <v>1</v>
      </c>
      <c r="C2184" t="s">
        <v>76</v>
      </c>
      <c r="D2184" t="s">
        <v>80</v>
      </c>
      <c r="E2184" t="s">
        <v>166</v>
      </c>
      <c r="F2184" t="s">
        <v>6492</v>
      </c>
      <c r="G2184" t="s">
        <v>179</v>
      </c>
      <c r="H2184" t="s">
        <v>46</v>
      </c>
      <c r="I2184" t="s">
        <v>129</v>
      </c>
      <c r="J2184" t="s">
        <v>130</v>
      </c>
      <c r="K2184" t="s">
        <v>154</v>
      </c>
      <c r="L2184" t="s">
        <v>6493</v>
      </c>
      <c r="M2184" t="s">
        <v>6494</v>
      </c>
      <c r="N2184">
        <v>1.0663888880000001</v>
      </c>
      <c r="O2184">
        <v>0</v>
      </c>
      <c r="P2184">
        <v>739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788.06138799999997</v>
      </c>
      <c r="W2184">
        <v>0</v>
      </c>
      <c r="X2184">
        <v>0</v>
      </c>
      <c r="Y2184">
        <v>0</v>
      </c>
      <c r="Z2184">
        <v>0</v>
      </c>
    </row>
    <row r="2185" spans="1:26" x14ac:dyDescent="0.25">
      <c r="A2185">
        <v>2003465</v>
      </c>
      <c r="B2185">
        <v>1</v>
      </c>
      <c r="C2185" t="s">
        <v>76</v>
      </c>
      <c r="D2185" t="s">
        <v>82</v>
      </c>
      <c r="E2185" t="s">
        <v>182</v>
      </c>
      <c r="F2185" t="s">
        <v>6495</v>
      </c>
      <c r="G2185" t="s">
        <v>179</v>
      </c>
      <c r="H2185" t="s">
        <v>46</v>
      </c>
      <c r="I2185" t="s">
        <v>129</v>
      </c>
      <c r="J2185" t="s">
        <v>130</v>
      </c>
      <c r="K2185" t="s">
        <v>154</v>
      </c>
      <c r="L2185" t="s">
        <v>6496</v>
      </c>
      <c r="M2185" t="s">
        <v>6497</v>
      </c>
      <c r="N2185">
        <v>5.3967869439999996</v>
      </c>
      <c r="O2185">
        <v>0</v>
      </c>
      <c r="P2185">
        <v>57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307.61685599999998</v>
      </c>
      <c r="W2185">
        <v>0</v>
      </c>
      <c r="X2185">
        <v>0</v>
      </c>
      <c r="Y2185">
        <v>0</v>
      </c>
      <c r="Z2185">
        <v>0</v>
      </c>
    </row>
    <row r="2186" spans="1:26" x14ac:dyDescent="0.25">
      <c r="A2186">
        <v>2003475</v>
      </c>
      <c r="B2186">
        <v>1</v>
      </c>
      <c r="C2186" t="s">
        <v>77</v>
      </c>
      <c r="D2186" t="s">
        <v>112</v>
      </c>
      <c r="E2186" t="s">
        <v>161</v>
      </c>
      <c r="F2186" t="s">
        <v>6498</v>
      </c>
      <c r="G2186" t="s">
        <v>341</v>
      </c>
      <c r="H2186" t="s">
        <v>47</v>
      </c>
      <c r="I2186" t="s">
        <v>129</v>
      </c>
      <c r="J2186" t="s">
        <v>130</v>
      </c>
      <c r="K2186" t="s">
        <v>131</v>
      </c>
      <c r="L2186" t="s">
        <v>6499</v>
      </c>
      <c r="M2186" t="s">
        <v>6500</v>
      </c>
      <c r="N2186">
        <v>0.96083333299999996</v>
      </c>
      <c r="O2186">
        <v>0</v>
      </c>
      <c r="P2186">
        <v>0</v>
      </c>
      <c r="Q2186">
        <v>0</v>
      </c>
      <c r="R2186">
        <v>0</v>
      </c>
      <c r="S2186">
        <v>1</v>
      </c>
      <c r="T2186">
        <v>236</v>
      </c>
      <c r="U2186">
        <v>0</v>
      </c>
      <c r="V2186">
        <v>0</v>
      </c>
      <c r="W2186">
        <v>0</v>
      </c>
      <c r="X2186">
        <v>0</v>
      </c>
      <c r="Y2186">
        <v>0.96083300000000005</v>
      </c>
      <c r="Z2186">
        <v>226.75666699999999</v>
      </c>
    </row>
    <row r="2187" spans="1:26" x14ac:dyDescent="0.25">
      <c r="A2187">
        <v>2003469</v>
      </c>
      <c r="B2187">
        <v>1</v>
      </c>
      <c r="C2187" t="s">
        <v>77</v>
      </c>
      <c r="D2187" t="s">
        <v>118</v>
      </c>
      <c r="E2187" t="s">
        <v>182</v>
      </c>
      <c r="F2187" t="s">
        <v>6501</v>
      </c>
      <c r="G2187" t="s">
        <v>144</v>
      </c>
      <c r="H2187" t="s">
        <v>46</v>
      </c>
      <c r="I2187" t="s">
        <v>129</v>
      </c>
      <c r="J2187" t="s">
        <v>130</v>
      </c>
      <c r="K2187" t="s">
        <v>131</v>
      </c>
      <c r="L2187" t="s">
        <v>6502</v>
      </c>
      <c r="M2187" t="s">
        <v>6503</v>
      </c>
      <c r="N2187">
        <v>1.996111111</v>
      </c>
      <c r="O2187">
        <v>0</v>
      </c>
      <c r="P2187">
        <v>139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277.45944400000002</v>
      </c>
      <c r="W2187">
        <v>0</v>
      </c>
      <c r="X2187">
        <v>0</v>
      </c>
      <c r="Y2187">
        <v>0</v>
      </c>
      <c r="Z2187">
        <v>0</v>
      </c>
    </row>
    <row r="2188" spans="1:26" x14ac:dyDescent="0.25">
      <c r="A2188">
        <v>2003467</v>
      </c>
      <c r="B2188">
        <v>1</v>
      </c>
      <c r="C2188" t="s">
        <v>76</v>
      </c>
      <c r="D2188" t="s">
        <v>82</v>
      </c>
      <c r="E2188" t="s">
        <v>182</v>
      </c>
      <c r="F2188" t="s">
        <v>6504</v>
      </c>
      <c r="G2188" t="s">
        <v>179</v>
      </c>
      <c r="H2188" t="s">
        <v>46</v>
      </c>
      <c r="I2188" t="s">
        <v>129</v>
      </c>
      <c r="J2188" t="s">
        <v>130</v>
      </c>
      <c r="K2188" t="s">
        <v>154</v>
      </c>
      <c r="L2188" t="s">
        <v>6505</v>
      </c>
      <c r="M2188" t="s">
        <v>6506</v>
      </c>
      <c r="N2188">
        <v>5.4240063879999996</v>
      </c>
      <c r="O2188">
        <v>0</v>
      </c>
      <c r="P2188">
        <v>18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97.632114999999999</v>
      </c>
      <c r="W2188">
        <v>0</v>
      </c>
      <c r="X2188">
        <v>0</v>
      </c>
      <c r="Y2188">
        <v>0</v>
      </c>
      <c r="Z2188">
        <v>0</v>
      </c>
    </row>
    <row r="2189" spans="1:26" x14ac:dyDescent="0.25">
      <c r="A2189">
        <v>2003470</v>
      </c>
      <c r="B2189">
        <v>1</v>
      </c>
      <c r="C2189" t="s">
        <v>76</v>
      </c>
      <c r="D2189" t="s">
        <v>94</v>
      </c>
      <c r="E2189" t="s">
        <v>161</v>
      </c>
      <c r="F2189" t="s">
        <v>1765</v>
      </c>
      <c r="G2189" t="s">
        <v>168</v>
      </c>
      <c r="H2189" t="s">
        <v>47</v>
      </c>
      <c r="I2189" t="s">
        <v>129</v>
      </c>
      <c r="J2189" t="s">
        <v>130</v>
      </c>
      <c r="K2189" t="s">
        <v>154</v>
      </c>
      <c r="L2189" t="s">
        <v>6507</v>
      </c>
      <c r="M2189" t="s">
        <v>6508</v>
      </c>
      <c r="N2189">
        <v>7.6914888880000003</v>
      </c>
      <c r="O2189">
        <v>0</v>
      </c>
      <c r="P2189">
        <v>0</v>
      </c>
      <c r="Q2189">
        <v>0</v>
      </c>
      <c r="R2189">
        <v>0</v>
      </c>
      <c r="S2189">
        <v>0</v>
      </c>
      <c r="T2189">
        <v>87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669.15953300000001</v>
      </c>
    </row>
    <row r="2190" spans="1:26" x14ac:dyDescent="0.25">
      <c r="A2190">
        <v>2003473</v>
      </c>
      <c r="B2190">
        <v>1</v>
      </c>
      <c r="C2190" t="s">
        <v>76</v>
      </c>
      <c r="D2190" t="s">
        <v>90</v>
      </c>
      <c r="E2190" t="s">
        <v>161</v>
      </c>
      <c r="F2190" t="s">
        <v>6509</v>
      </c>
      <c r="G2190" t="s">
        <v>341</v>
      </c>
      <c r="H2190" t="s">
        <v>47</v>
      </c>
      <c r="I2190" t="s">
        <v>129</v>
      </c>
      <c r="J2190" t="s">
        <v>130</v>
      </c>
      <c r="K2190" t="s">
        <v>131</v>
      </c>
      <c r="L2190" t="s">
        <v>6510</v>
      </c>
      <c r="M2190" t="s">
        <v>6511</v>
      </c>
      <c r="N2190">
        <v>0.75638888800000004</v>
      </c>
      <c r="O2190">
        <v>0</v>
      </c>
      <c r="P2190">
        <v>0</v>
      </c>
      <c r="Q2190">
        <v>0</v>
      </c>
      <c r="R2190">
        <v>0</v>
      </c>
      <c r="S2190">
        <v>3</v>
      </c>
      <c r="T2190">
        <v>83</v>
      </c>
      <c r="U2190">
        <v>0</v>
      </c>
      <c r="V2190">
        <v>0</v>
      </c>
      <c r="W2190">
        <v>0</v>
      </c>
      <c r="X2190">
        <v>0</v>
      </c>
      <c r="Y2190">
        <v>2.2691669999999999</v>
      </c>
      <c r="Z2190">
        <v>62.780278000000003</v>
      </c>
    </row>
    <row r="2191" spans="1:26" x14ac:dyDescent="0.25">
      <c r="A2191">
        <v>2003472</v>
      </c>
      <c r="B2191">
        <v>1</v>
      </c>
      <c r="C2191" t="s">
        <v>76</v>
      </c>
      <c r="D2191" t="s">
        <v>91</v>
      </c>
      <c r="E2191" t="s">
        <v>171</v>
      </c>
      <c r="F2191" t="s">
        <v>3629</v>
      </c>
      <c r="G2191" t="s">
        <v>168</v>
      </c>
      <c r="H2191" t="s">
        <v>47</v>
      </c>
      <c r="I2191" t="s">
        <v>129</v>
      </c>
      <c r="J2191" t="s">
        <v>130</v>
      </c>
      <c r="K2191" t="s">
        <v>154</v>
      </c>
      <c r="L2191" t="s">
        <v>6512</v>
      </c>
      <c r="M2191" t="s">
        <v>6513</v>
      </c>
      <c r="N2191">
        <v>1.0740833329999999</v>
      </c>
      <c r="O2191">
        <v>14</v>
      </c>
      <c r="P2191">
        <v>51</v>
      </c>
      <c r="Q2191">
        <v>0</v>
      </c>
      <c r="R2191">
        <v>0</v>
      </c>
      <c r="S2191">
        <v>0</v>
      </c>
      <c r="T2191">
        <v>0</v>
      </c>
      <c r="U2191">
        <v>15.037167</v>
      </c>
      <c r="V2191">
        <v>54.77825</v>
      </c>
      <c r="W2191">
        <v>0</v>
      </c>
      <c r="X2191">
        <v>0</v>
      </c>
      <c r="Y2191">
        <v>0</v>
      </c>
      <c r="Z2191">
        <v>0</v>
      </c>
    </row>
    <row r="2192" spans="1:26" x14ac:dyDescent="0.25">
      <c r="A2192">
        <v>2003488</v>
      </c>
      <c r="B2192">
        <v>1</v>
      </c>
      <c r="C2192" t="s">
        <v>76</v>
      </c>
      <c r="D2192" t="s">
        <v>96</v>
      </c>
      <c r="E2192" t="s">
        <v>182</v>
      </c>
      <c r="F2192" t="s">
        <v>6514</v>
      </c>
      <c r="G2192" t="s">
        <v>904</v>
      </c>
      <c r="H2192" t="s">
        <v>46</v>
      </c>
      <c r="I2192" t="s">
        <v>129</v>
      </c>
      <c r="J2192" t="s">
        <v>130</v>
      </c>
      <c r="K2192" t="s">
        <v>131</v>
      </c>
      <c r="L2192" t="s">
        <v>6515</v>
      </c>
      <c r="M2192" t="s">
        <v>6516</v>
      </c>
      <c r="N2192">
        <v>0.698333333</v>
      </c>
      <c r="O2192">
        <v>0</v>
      </c>
      <c r="P2192">
        <v>13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9.0783330000000007</v>
      </c>
      <c r="W2192">
        <v>0</v>
      </c>
      <c r="X2192">
        <v>0</v>
      </c>
      <c r="Y2192">
        <v>0</v>
      </c>
      <c r="Z2192">
        <v>0</v>
      </c>
    </row>
    <row r="2193" spans="1:26" x14ac:dyDescent="0.25">
      <c r="A2193">
        <v>2003478</v>
      </c>
      <c r="B2193">
        <v>1</v>
      </c>
      <c r="C2193" t="s">
        <v>76</v>
      </c>
      <c r="D2193" t="s">
        <v>85</v>
      </c>
      <c r="E2193" t="s">
        <v>171</v>
      </c>
      <c r="F2193" t="s">
        <v>6517</v>
      </c>
      <c r="G2193" t="s">
        <v>152</v>
      </c>
      <c r="H2193" t="s">
        <v>47</v>
      </c>
      <c r="I2193" t="s">
        <v>257</v>
      </c>
      <c r="J2193" t="s">
        <v>130</v>
      </c>
      <c r="K2193" t="s">
        <v>131</v>
      </c>
      <c r="L2193" t="s">
        <v>6518</v>
      </c>
      <c r="M2193" t="s">
        <v>6519</v>
      </c>
      <c r="N2193">
        <v>1.3888888E-2</v>
      </c>
      <c r="O2193">
        <v>66</v>
      </c>
      <c r="P2193">
        <v>9252</v>
      </c>
      <c r="Q2193">
        <v>0</v>
      </c>
      <c r="R2193">
        <v>0</v>
      </c>
      <c r="S2193">
        <v>0</v>
      </c>
      <c r="T2193">
        <v>0</v>
      </c>
      <c r="U2193">
        <v>0.91666700000000001</v>
      </c>
      <c r="V2193">
        <v>128.49999199999999</v>
      </c>
      <c r="W2193">
        <v>0</v>
      </c>
      <c r="X2193">
        <v>0</v>
      </c>
      <c r="Y2193">
        <v>0</v>
      </c>
      <c r="Z2193">
        <v>0</v>
      </c>
    </row>
    <row r="2194" spans="1:26" x14ac:dyDescent="0.25">
      <c r="A2194">
        <v>2003492</v>
      </c>
      <c r="B2194">
        <v>1</v>
      </c>
      <c r="C2194" t="s">
        <v>76</v>
      </c>
      <c r="D2194" t="s">
        <v>86</v>
      </c>
      <c r="E2194" t="s">
        <v>166</v>
      </c>
      <c r="F2194" t="s">
        <v>6520</v>
      </c>
      <c r="G2194" t="s">
        <v>128</v>
      </c>
      <c r="H2194" t="s">
        <v>46</v>
      </c>
      <c r="I2194" t="s">
        <v>129</v>
      </c>
      <c r="J2194" t="s">
        <v>130</v>
      </c>
      <c r="K2194" t="s">
        <v>131</v>
      </c>
      <c r="L2194" t="s">
        <v>6521</v>
      </c>
      <c r="M2194" t="s">
        <v>6522</v>
      </c>
      <c r="N2194">
        <v>1.0338888879999999</v>
      </c>
      <c r="O2194">
        <v>0</v>
      </c>
      <c r="P2194">
        <v>644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665.82444399999997</v>
      </c>
      <c r="W2194">
        <v>0</v>
      </c>
      <c r="X2194">
        <v>0</v>
      </c>
      <c r="Y2194">
        <v>0</v>
      </c>
      <c r="Z2194">
        <v>0</v>
      </c>
    </row>
    <row r="2195" spans="1:26" x14ac:dyDescent="0.25">
      <c r="A2195">
        <v>2003484</v>
      </c>
      <c r="B2195">
        <v>1</v>
      </c>
      <c r="C2195" t="s">
        <v>77</v>
      </c>
      <c r="D2195" t="s">
        <v>108</v>
      </c>
      <c r="E2195" t="s">
        <v>134</v>
      </c>
      <c r="F2195" t="s">
        <v>6523</v>
      </c>
      <c r="G2195" t="s">
        <v>136</v>
      </c>
      <c r="H2195" t="s">
        <v>46</v>
      </c>
      <c r="I2195" t="s">
        <v>129</v>
      </c>
      <c r="J2195" t="s">
        <v>130</v>
      </c>
      <c r="K2195" t="s">
        <v>131</v>
      </c>
      <c r="L2195" t="s">
        <v>6524</v>
      </c>
      <c r="M2195" t="s">
        <v>6525</v>
      </c>
      <c r="N2195">
        <v>3.2880555550000001</v>
      </c>
      <c r="O2195">
        <v>0</v>
      </c>
      <c r="P2195">
        <v>0</v>
      </c>
      <c r="Q2195">
        <v>0</v>
      </c>
      <c r="R2195">
        <v>1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3.2880560000000001</v>
      </c>
      <c r="Y2195">
        <v>0</v>
      </c>
      <c r="Z2195">
        <v>0</v>
      </c>
    </row>
    <row r="2196" spans="1:26" x14ac:dyDescent="0.25">
      <c r="A2196">
        <v>2003483</v>
      </c>
      <c r="B2196">
        <v>1</v>
      </c>
      <c r="C2196" t="s">
        <v>77</v>
      </c>
      <c r="D2196" t="s">
        <v>123</v>
      </c>
      <c r="E2196" t="s">
        <v>134</v>
      </c>
      <c r="F2196" t="s">
        <v>6526</v>
      </c>
      <c r="G2196" t="s">
        <v>238</v>
      </c>
      <c r="H2196" t="s">
        <v>46</v>
      </c>
      <c r="I2196" t="s">
        <v>129</v>
      </c>
      <c r="J2196" t="s">
        <v>130</v>
      </c>
      <c r="K2196" t="s">
        <v>131</v>
      </c>
      <c r="L2196" t="s">
        <v>6527</v>
      </c>
      <c r="M2196" t="s">
        <v>6528</v>
      </c>
      <c r="N2196">
        <v>0.93416666599999998</v>
      </c>
      <c r="O2196">
        <v>0</v>
      </c>
      <c r="P2196">
        <v>6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5.6050000000000004</v>
      </c>
      <c r="W2196">
        <v>0</v>
      </c>
      <c r="X2196">
        <v>0</v>
      </c>
      <c r="Y2196">
        <v>0</v>
      </c>
      <c r="Z2196">
        <v>0</v>
      </c>
    </row>
    <row r="2197" spans="1:26" x14ac:dyDescent="0.25">
      <c r="A2197">
        <v>2003486</v>
      </c>
      <c r="B2197">
        <v>1</v>
      </c>
      <c r="C2197" t="s">
        <v>77</v>
      </c>
      <c r="D2197" t="s">
        <v>110</v>
      </c>
      <c r="E2197" t="s">
        <v>182</v>
      </c>
      <c r="F2197" t="s">
        <v>6529</v>
      </c>
      <c r="G2197" t="s">
        <v>144</v>
      </c>
      <c r="H2197" t="s">
        <v>46</v>
      </c>
      <c r="I2197" t="s">
        <v>129</v>
      </c>
      <c r="J2197" t="s">
        <v>130</v>
      </c>
      <c r="K2197" t="s">
        <v>131</v>
      </c>
      <c r="L2197" t="s">
        <v>6530</v>
      </c>
      <c r="M2197" t="s">
        <v>6531</v>
      </c>
      <c r="N2197">
        <v>3.153611111</v>
      </c>
      <c r="O2197">
        <v>0</v>
      </c>
      <c r="P2197">
        <v>0</v>
      </c>
      <c r="Q2197">
        <v>0</v>
      </c>
      <c r="R2197">
        <v>0</v>
      </c>
      <c r="S2197">
        <v>0</v>
      </c>
      <c r="T2197">
        <v>41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129.298056</v>
      </c>
    </row>
    <row r="2198" spans="1:26" x14ac:dyDescent="0.25">
      <c r="A2198">
        <v>2003487</v>
      </c>
      <c r="B2198">
        <v>1</v>
      </c>
      <c r="C2198" t="s">
        <v>77</v>
      </c>
      <c r="D2198" t="s">
        <v>113</v>
      </c>
      <c r="E2198" t="s">
        <v>161</v>
      </c>
      <c r="F2198" t="s">
        <v>6532</v>
      </c>
      <c r="G2198" t="s">
        <v>341</v>
      </c>
      <c r="H2198" t="s">
        <v>47</v>
      </c>
      <c r="I2198" t="s">
        <v>129</v>
      </c>
      <c r="J2198" t="s">
        <v>130</v>
      </c>
      <c r="K2198" t="s">
        <v>131</v>
      </c>
      <c r="L2198" t="s">
        <v>6533</v>
      </c>
      <c r="M2198" t="s">
        <v>6534</v>
      </c>
      <c r="N2198">
        <v>1.6091666659999999</v>
      </c>
      <c r="O2198">
        <v>0</v>
      </c>
      <c r="P2198">
        <v>0</v>
      </c>
      <c r="Q2198">
        <v>0</v>
      </c>
      <c r="R2198">
        <v>0</v>
      </c>
      <c r="S2198">
        <v>0</v>
      </c>
      <c r="T2198">
        <v>32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51.493333</v>
      </c>
    </row>
    <row r="2199" spans="1:26" x14ac:dyDescent="0.25">
      <c r="A2199">
        <v>2003511</v>
      </c>
      <c r="B2199">
        <v>1</v>
      </c>
      <c r="C2199" t="s">
        <v>76</v>
      </c>
      <c r="D2199" t="s">
        <v>104</v>
      </c>
      <c r="E2199" t="s">
        <v>134</v>
      </c>
      <c r="F2199" t="s">
        <v>6535</v>
      </c>
      <c r="G2199" t="s">
        <v>136</v>
      </c>
      <c r="H2199" t="s">
        <v>46</v>
      </c>
      <c r="I2199" t="s">
        <v>129</v>
      </c>
      <c r="J2199" t="s">
        <v>130</v>
      </c>
      <c r="K2199" t="s">
        <v>131</v>
      </c>
      <c r="L2199" t="s">
        <v>6536</v>
      </c>
      <c r="M2199" t="s">
        <v>6537</v>
      </c>
      <c r="N2199">
        <v>2.9694444440000001</v>
      </c>
      <c r="O2199">
        <v>0</v>
      </c>
      <c r="P2199">
        <v>0</v>
      </c>
      <c r="Q2199">
        <v>0</v>
      </c>
      <c r="R2199">
        <v>0</v>
      </c>
      <c r="S2199">
        <v>0</v>
      </c>
      <c r="T2199">
        <v>1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2.9694440000000002</v>
      </c>
    </row>
    <row r="2200" spans="1:26" x14ac:dyDescent="0.25">
      <c r="A2200">
        <v>2003490</v>
      </c>
      <c r="B2200">
        <v>1</v>
      </c>
      <c r="C2200" t="s">
        <v>76</v>
      </c>
      <c r="D2200" t="s">
        <v>87</v>
      </c>
      <c r="E2200" t="s">
        <v>182</v>
      </c>
      <c r="F2200" t="s">
        <v>6538</v>
      </c>
      <c r="G2200" t="s">
        <v>144</v>
      </c>
      <c r="H2200" t="s">
        <v>46</v>
      </c>
      <c r="I2200" t="s">
        <v>129</v>
      </c>
      <c r="J2200" t="s">
        <v>130</v>
      </c>
      <c r="K2200" t="s">
        <v>131</v>
      </c>
      <c r="L2200" t="s">
        <v>6539</v>
      </c>
      <c r="M2200" t="s">
        <v>6540</v>
      </c>
      <c r="N2200">
        <v>0.35083333300000002</v>
      </c>
      <c r="O2200">
        <v>0</v>
      </c>
      <c r="P2200">
        <v>0</v>
      </c>
      <c r="Q2200">
        <v>0</v>
      </c>
      <c r="R2200">
        <v>3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1.0525</v>
      </c>
      <c r="Y2200">
        <v>0</v>
      </c>
      <c r="Z2200">
        <v>0</v>
      </c>
    </row>
    <row r="2201" spans="1:26" x14ac:dyDescent="0.25">
      <c r="A2201">
        <v>2003507</v>
      </c>
      <c r="B2201">
        <v>1</v>
      </c>
      <c r="C2201" t="s">
        <v>76</v>
      </c>
      <c r="D2201" t="s">
        <v>100</v>
      </c>
      <c r="E2201" t="s">
        <v>134</v>
      </c>
      <c r="F2201" t="s">
        <v>6541</v>
      </c>
      <c r="G2201" t="s">
        <v>128</v>
      </c>
      <c r="H2201" t="s">
        <v>46</v>
      </c>
      <c r="I2201" t="s">
        <v>129</v>
      </c>
      <c r="J2201" t="s">
        <v>130</v>
      </c>
      <c r="K2201" t="s">
        <v>131</v>
      </c>
      <c r="L2201" t="s">
        <v>6542</v>
      </c>
      <c r="M2201" t="s">
        <v>6543</v>
      </c>
      <c r="N2201">
        <v>2.9847222219999998</v>
      </c>
      <c r="O2201">
        <v>0</v>
      </c>
      <c r="P2201">
        <v>1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2.9847220000000001</v>
      </c>
      <c r="W2201">
        <v>0</v>
      </c>
      <c r="X2201">
        <v>0</v>
      </c>
      <c r="Y2201">
        <v>0</v>
      </c>
      <c r="Z2201">
        <v>0</v>
      </c>
    </row>
    <row r="2202" spans="1:26" x14ac:dyDescent="0.25">
      <c r="A2202">
        <v>2003500</v>
      </c>
      <c r="B2202">
        <v>1</v>
      </c>
      <c r="C2202" t="s">
        <v>77</v>
      </c>
      <c r="D2202" t="s">
        <v>109</v>
      </c>
      <c r="E2202" t="s">
        <v>134</v>
      </c>
      <c r="F2202" t="s">
        <v>6544</v>
      </c>
      <c r="G2202" t="s">
        <v>136</v>
      </c>
      <c r="H2202" t="s">
        <v>46</v>
      </c>
      <c r="I2202" t="s">
        <v>129</v>
      </c>
      <c r="J2202" t="s">
        <v>130</v>
      </c>
      <c r="K2202" t="s">
        <v>131</v>
      </c>
      <c r="L2202" t="s">
        <v>6545</v>
      </c>
      <c r="M2202" t="s">
        <v>6546</v>
      </c>
      <c r="N2202">
        <v>2.639444444</v>
      </c>
      <c r="O2202">
        <v>0</v>
      </c>
      <c r="P2202">
        <v>0</v>
      </c>
      <c r="Q2202">
        <v>0</v>
      </c>
      <c r="R2202">
        <v>0</v>
      </c>
      <c r="S2202">
        <v>0</v>
      </c>
      <c r="T2202">
        <v>1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2.6394440000000001</v>
      </c>
    </row>
    <row r="2203" spans="1:26" x14ac:dyDescent="0.25">
      <c r="A2203">
        <v>2003529</v>
      </c>
      <c r="B2203">
        <v>1</v>
      </c>
      <c r="C2203" t="s">
        <v>76</v>
      </c>
      <c r="D2203" t="s">
        <v>96</v>
      </c>
      <c r="E2203" t="s">
        <v>134</v>
      </c>
      <c r="F2203" t="s">
        <v>6547</v>
      </c>
      <c r="G2203" t="s">
        <v>238</v>
      </c>
      <c r="H2203" t="s">
        <v>46</v>
      </c>
      <c r="I2203" t="s">
        <v>129</v>
      </c>
      <c r="J2203" t="s">
        <v>130</v>
      </c>
      <c r="K2203" t="s">
        <v>131</v>
      </c>
      <c r="L2203" t="s">
        <v>6548</v>
      </c>
      <c r="M2203" t="s">
        <v>6549</v>
      </c>
      <c r="N2203">
        <v>1.483333333</v>
      </c>
      <c r="O2203">
        <v>0</v>
      </c>
      <c r="P2203">
        <v>1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1.483333</v>
      </c>
      <c r="W2203">
        <v>0</v>
      </c>
      <c r="X2203">
        <v>0</v>
      </c>
      <c r="Y2203">
        <v>0</v>
      </c>
      <c r="Z2203">
        <v>0</v>
      </c>
    </row>
    <row r="2204" spans="1:26" x14ac:dyDescent="0.25">
      <c r="A2204">
        <v>2003503</v>
      </c>
      <c r="B2204">
        <v>1</v>
      </c>
      <c r="C2204" t="s">
        <v>76</v>
      </c>
      <c r="D2204" t="s">
        <v>78</v>
      </c>
      <c r="E2204" t="s">
        <v>134</v>
      </c>
      <c r="F2204" t="s">
        <v>6550</v>
      </c>
      <c r="G2204" t="s">
        <v>128</v>
      </c>
      <c r="H2204" t="s">
        <v>46</v>
      </c>
      <c r="I2204" t="s">
        <v>129</v>
      </c>
      <c r="J2204" t="s">
        <v>130</v>
      </c>
      <c r="K2204" t="s">
        <v>131</v>
      </c>
      <c r="L2204" t="s">
        <v>6551</v>
      </c>
      <c r="M2204" t="s">
        <v>6552</v>
      </c>
      <c r="N2204">
        <v>0.97777777700000001</v>
      </c>
      <c r="O2204">
        <v>0</v>
      </c>
      <c r="P2204">
        <v>2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1.9555560000000001</v>
      </c>
      <c r="W2204">
        <v>0</v>
      </c>
      <c r="X2204">
        <v>0</v>
      </c>
      <c r="Y2204">
        <v>0</v>
      </c>
      <c r="Z2204">
        <v>0</v>
      </c>
    </row>
    <row r="2205" spans="1:26" x14ac:dyDescent="0.25">
      <c r="A2205">
        <v>2003502</v>
      </c>
      <c r="B2205">
        <v>1</v>
      </c>
      <c r="C2205" t="s">
        <v>76</v>
      </c>
      <c r="D2205" t="s">
        <v>107</v>
      </c>
      <c r="E2205" t="s">
        <v>134</v>
      </c>
      <c r="F2205" t="s">
        <v>6553</v>
      </c>
      <c r="G2205" t="s">
        <v>250</v>
      </c>
      <c r="H2205" t="s">
        <v>46</v>
      </c>
      <c r="I2205" t="s">
        <v>129</v>
      </c>
      <c r="J2205" t="s">
        <v>15</v>
      </c>
      <c r="K2205" t="s">
        <v>131</v>
      </c>
      <c r="L2205" t="s">
        <v>6554</v>
      </c>
      <c r="M2205" t="s">
        <v>6555</v>
      </c>
      <c r="N2205">
        <v>5.7525000000000004</v>
      </c>
      <c r="O2205">
        <v>0</v>
      </c>
      <c r="P2205">
        <v>2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11.505000000000001</v>
      </c>
      <c r="W2205">
        <v>0</v>
      </c>
      <c r="X2205">
        <v>0</v>
      </c>
      <c r="Y2205">
        <v>0</v>
      </c>
      <c r="Z2205">
        <v>0</v>
      </c>
    </row>
    <row r="2206" spans="1:26" x14ac:dyDescent="0.25">
      <c r="A2206">
        <v>2003501</v>
      </c>
      <c r="B2206">
        <v>1</v>
      </c>
      <c r="C2206" t="s">
        <v>76</v>
      </c>
      <c r="D2206" t="s">
        <v>94</v>
      </c>
      <c r="E2206" t="s">
        <v>171</v>
      </c>
      <c r="F2206" t="s">
        <v>6556</v>
      </c>
      <c r="G2206" t="s">
        <v>152</v>
      </c>
      <c r="H2206" t="s">
        <v>47</v>
      </c>
      <c r="I2206" t="s">
        <v>129</v>
      </c>
      <c r="J2206" t="s">
        <v>130</v>
      </c>
      <c r="K2206" t="s">
        <v>131</v>
      </c>
      <c r="L2206" t="s">
        <v>6557</v>
      </c>
      <c r="M2206" t="s">
        <v>6558</v>
      </c>
      <c r="N2206">
        <v>0.54166666600000002</v>
      </c>
      <c r="O2206">
        <v>13</v>
      </c>
      <c r="P2206">
        <v>90</v>
      </c>
      <c r="Q2206">
        <v>0</v>
      </c>
      <c r="R2206">
        <v>0</v>
      </c>
      <c r="S2206">
        <v>0</v>
      </c>
      <c r="T2206">
        <v>0</v>
      </c>
      <c r="U2206">
        <v>7.0416670000000003</v>
      </c>
      <c r="V2206">
        <v>48.75</v>
      </c>
      <c r="W2206">
        <v>0</v>
      </c>
      <c r="X2206">
        <v>0</v>
      </c>
      <c r="Y2206">
        <v>0</v>
      </c>
      <c r="Z2206">
        <v>0</v>
      </c>
    </row>
    <row r="2207" spans="1:26" x14ac:dyDescent="0.25">
      <c r="A2207">
        <v>2003525</v>
      </c>
      <c r="B2207">
        <v>1</v>
      </c>
      <c r="C2207" t="s">
        <v>77</v>
      </c>
      <c r="D2207" t="s">
        <v>116</v>
      </c>
      <c r="E2207" t="s">
        <v>186</v>
      </c>
      <c r="F2207" t="s">
        <v>6559</v>
      </c>
      <c r="G2207" t="s">
        <v>163</v>
      </c>
      <c r="H2207" t="s">
        <v>47</v>
      </c>
      <c r="I2207" t="s">
        <v>129</v>
      </c>
      <c r="J2207" t="s">
        <v>130</v>
      </c>
      <c r="K2207" t="s">
        <v>131</v>
      </c>
      <c r="L2207" t="s">
        <v>6560</v>
      </c>
      <c r="M2207" t="s">
        <v>6561</v>
      </c>
      <c r="N2207">
        <v>1.534444444</v>
      </c>
      <c r="O2207">
        <v>0</v>
      </c>
      <c r="P2207">
        <v>9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13.81</v>
      </c>
      <c r="W2207">
        <v>0</v>
      </c>
      <c r="X2207">
        <v>0</v>
      </c>
      <c r="Y2207">
        <v>0</v>
      </c>
      <c r="Z2207">
        <v>0</v>
      </c>
    </row>
    <row r="2208" spans="1:26" x14ac:dyDescent="0.25">
      <c r="A2208">
        <v>2003526</v>
      </c>
      <c r="B2208">
        <v>1</v>
      </c>
      <c r="C2208" t="s">
        <v>76</v>
      </c>
      <c r="D2208" t="s">
        <v>100</v>
      </c>
      <c r="E2208" t="s">
        <v>161</v>
      </c>
      <c r="F2208" t="s">
        <v>6562</v>
      </c>
      <c r="G2208" t="s">
        <v>341</v>
      </c>
      <c r="H2208" t="s">
        <v>47</v>
      </c>
      <c r="I2208" t="s">
        <v>129</v>
      </c>
      <c r="J2208" t="s">
        <v>130</v>
      </c>
      <c r="K2208" t="s">
        <v>131</v>
      </c>
      <c r="L2208" t="s">
        <v>6563</v>
      </c>
      <c r="M2208" t="s">
        <v>6564</v>
      </c>
      <c r="N2208">
        <v>1.51</v>
      </c>
      <c r="O2208">
        <v>0</v>
      </c>
      <c r="P2208">
        <v>48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72.48</v>
      </c>
      <c r="W2208">
        <v>0</v>
      </c>
      <c r="X2208">
        <v>0</v>
      </c>
      <c r="Y2208">
        <v>0</v>
      </c>
      <c r="Z2208">
        <v>0</v>
      </c>
    </row>
    <row r="2209" spans="1:26" x14ac:dyDescent="0.25">
      <c r="A2209">
        <v>2003524</v>
      </c>
      <c r="B2209">
        <v>1</v>
      </c>
      <c r="C2209" t="s">
        <v>77</v>
      </c>
      <c r="D2209" t="s">
        <v>119</v>
      </c>
      <c r="E2209" t="s">
        <v>134</v>
      </c>
      <c r="F2209" t="s">
        <v>6565</v>
      </c>
      <c r="G2209" t="s">
        <v>136</v>
      </c>
      <c r="H2209" t="s">
        <v>46</v>
      </c>
      <c r="I2209" t="s">
        <v>129</v>
      </c>
      <c r="J2209" t="s">
        <v>130</v>
      </c>
      <c r="K2209" t="s">
        <v>131</v>
      </c>
      <c r="L2209" t="s">
        <v>6566</v>
      </c>
      <c r="M2209" t="s">
        <v>6567</v>
      </c>
      <c r="N2209">
        <v>1.971944444</v>
      </c>
      <c r="O2209">
        <v>0</v>
      </c>
      <c r="P2209">
        <v>0</v>
      </c>
      <c r="Q2209">
        <v>0</v>
      </c>
      <c r="R2209">
        <v>0</v>
      </c>
      <c r="S2209">
        <v>0</v>
      </c>
      <c r="T2209">
        <v>1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1.9719439999999999</v>
      </c>
    </row>
    <row r="2210" spans="1:26" x14ac:dyDescent="0.25">
      <c r="A2210">
        <v>2003522</v>
      </c>
      <c r="B2210">
        <v>1</v>
      </c>
      <c r="C2210" t="s">
        <v>76</v>
      </c>
      <c r="D2210" t="s">
        <v>92</v>
      </c>
      <c r="E2210" t="s">
        <v>134</v>
      </c>
      <c r="F2210" t="s">
        <v>6568</v>
      </c>
      <c r="G2210" t="s">
        <v>140</v>
      </c>
      <c r="H2210" t="s">
        <v>46</v>
      </c>
      <c r="I2210" t="s">
        <v>129</v>
      </c>
      <c r="J2210" t="s">
        <v>130</v>
      </c>
      <c r="K2210" t="s">
        <v>131</v>
      </c>
      <c r="L2210" t="s">
        <v>6569</v>
      </c>
      <c r="M2210" t="s">
        <v>6570</v>
      </c>
      <c r="N2210">
        <v>7.9230555550000004</v>
      </c>
      <c r="O2210">
        <v>0</v>
      </c>
      <c r="P2210">
        <v>0</v>
      </c>
      <c r="Q2210">
        <v>0</v>
      </c>
      <c r="R2210">
        <v>1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7.9230559999999999</v>
      </c>
      <c r="Y2210">
        <v>0</v>
      </c>
      <c r="Z2210">
        <v>0</v>
      </c>
    </row>
    <row r="2211" spans="1:26" x14ac:dyDescent="0.25">
      <c r="A2211">
        <v>2003528</v>
      </c>
      <c r="B2211">
        <v>1</v>
      </c>
      <c r="C2211" t="s">
        <v>77</v>
      </c>
      <c r="D2211" t="s">
        <v>116</v>
      </c>
      <c r="E2211" t="s">
        <v>171</v>
      </c>
      <c r="F2211" t="s">
        <v>1540</v>
      </c>
      <c r="G2211" t="s">
        <v>163</v>
      </c>
      <c r="H2211" t="s">
        <v>47</v>
      </c>
      <c r="I2211" t="s">
        <v>129</v>
      </c>
      <c r="J2211" t="s">
        <v>130</v>
      </c>
      <c r="K2211" t="s">
        <v>131</v>
      </c>
      <c r="L2211" t="s">
        <v>6571</v>
      </c>
      <c r="M2211" t="s">
        <v>6572</v>
      </c>
      <c r="N2211">
        <v>0.52416666599999995</v>
      </c>
      <c r="O2211">
        <v>6</v>
      </c>
      <c r="P2211">
        <v>556</v>
      </c>
      <c r="Q2211">
        <v>0</v>
      </c>
      <c r="R2211">
        <v>0</v>
      </c>
      <c r="S2211">
        <v>0</v>
      </c>
      <c r="T2211">
        <v>0</v>
      </c>
      <c r="U2211">
        <v>3.145</v>
      </c>
      <c r="V2211">
        <v>291.436666</v>
      </c>
      <c r="W2211">
        <v>0</v>
      </c>
      <c r="X2211">
        <v>0</v>
      </c>
      <c r="Y2211">
        <v>0</v>
      </c>
      <c r="Z2211">
        <v>0</v>
      </c>
    </row>
    <row r="2212" spans="1:26" x14ac:dyDescent="0.25">
      <c r="A2212">
        <v>2003527</v>
      </c>
      <c r="B2212">
        <v>1</v>
      </c>
      <c r="C2212" t="s">
        <v>76</v>
      </c>
      <c r="D2212" t="s">
        <v>95</v>
      </c>
      <c r="E2212" t="s">
        <v>166</v>
      </c>
      <c r="F2212" t="s">
        <v>3960</v>
      </c>
      <c r="G2212" t="s">
        <v>168</v>
      </c>
      <c r="H2212" t="s">
        <v>46</v>
      </c>
      <c r="I2212" t="s">
        <v>129</v>
      </c>
      <c r="J2212" t="s">
        <v>130</v>
      </c>
      <c r="K2212" t="s">
        <v>154</v>
      </c>
      <c r="L2212" t="s">
        <v>6573</v>
      </c>
      <c r="M2212" t="s">
        <v>6574</v>
      </c>
      <c r="N2212">
        <v>8.3427777770000002</v>
      </c>
      <c r="O2212">
        <v>0</v>
      </c>
      <c r="P2212">
        <v>0</v>
      </c>
      <c r="Q2212">
        <v>0</v>
      </c>
      <c r="R2212">
        <v>0</v>
      </c>
      <c r="S2212">
        <v>0</v>
      </c>
      <c r="T2212">
        <v>17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141.82722200000001</v>
      </c>
    </row>
    <row r="2213" spans="1:26" x14ac:dyDescent="0.25">
      <c r="A2213">
        <v>2003533</v>
      </c>
      <c r="B2213">
        <v>1</v>
      </c>
      <c r="C2213" t="s">
        <v>76</v>
      </c>
      <c r="D2213" t="s">
        <v>100</v>
      </c>
      <c r="E2213" t="s">
        <v>171</v>
      </c>
      <c r="F2213" t="s">
        <v>5935</v>
      </c>
      <c r="G2213" t="s">
        <v>179</v>
      </c>
      <c r="H2213" t="s">
        <v>47</v>
      </c>
      <c r="I2213" t="s">
        <v>129</v>
      </c>
      <c r="J2213" t="s">
        <v>130</v>
      </c>
      <c r="K2213" t="s">
        <v>154</v>
      </c>
      <c r="L2213" t="s">
        <v>6575</v>
      </c>
      <c r="M2213" t="s">
        <v>6576</v>
      </c>
      <c r="N2213">
        <v>4.5077777770000003</v>
      </c>
      <c r="O2213">
        <v>5</v>
      </c>
      <c r="P2213">
        <v>1000</v>
      </c>
      <c r="Q2213">
        <v>0</v>
      </c>
      <c r="R2213">
        <v>0</v>
      </c>
      <c r="S2213">
        <v>0</v>
      </c>
      <c r="T2213">
        <v>0</v>
      </c>
      <c r="U2213">
        <v>22.538889000000001</v>
      </c>
      <c r="V2213">
        <v>4507.7777770000002</v>
      </c>
      <c r="W2213">
        <v>0</v>
      </c>
      <c r="X2213">
        <v>0</v>
      </c>
      <c r="Y2213">
        <v>0</v>
      </c>
      <c r="Z2213">
        <v>0</v>
      </c>
    </row>
    <row r="2214" spans="1:26" x14ac:dyDescent="0.25">
      <c r="A2214">
        <v>2003530</v>
      </c>
      <c r="B2214">
        <v>1</v>
      </c>
      <c r="C2214" t="s">
        <v>76</v>
      </c>
      <c r="D2214" t="s">
        <v>104</v>
      </c>
      <c r="E2214" t="s">
        <v>186</v>
      </c>
      <c r="F2214" t="s">
        <v>6577</v>
      </c>
      <c r="G2214" t="s">
        <v>163</v>
      </c>
      <c r="H2214" t="s">
        <v>47</v>
      </c>
      <c r="I2214" t="s">
        <v>129</v>
      </c>
      <c r="J2214" t="s">
        <v>130</v>
      </c>
      <c r="K2214" t="s">
        <v>131</v>
      </c>
      <c r="L2214" t="s">
        <v>6578</v>
      </c>
      <c r="M2214" t="s">
        <v>6579</v>
      </c>
      <c r="N2214">
        <v>0.57305555500000005</v>
      </c>
      <c r="O2214">
        <v>0</v>
      </c>
      <c r="P2214">
        <v>0</v>
      </c>
      <c r="Q2214">
        <v>2</v>
      </c>
      <c r="R2214">
        <v>346</v>
      </c>
      <c r="S2214">
        <v>0</v>
      </c>
      <c r="T2214">
        <v>0</v>
      </c>
      <c r="U2214">
        <v>0</v>
      </c>
      <c r="V2214">
        <v>0</v>
      </c>
      <c r="W2214">
        <v>1.1461110000000001</v>
      </c>
      <c r="X2214">
        <v>198.27722199999999</v>
      </c>
      <c r="Y2214">
        <v>0</v>
      </c>
      <c r="Z2214">
        <v>0</v>
      </c>
    </row>
    <row r="2215" spans="1:26" x14ac:dyDescent="0.25">
      <c r="A2215">
        <v>2003544</v>
      </c>
      <c r="B2215">
        <v>1</v>
      </c>
      <c r="C2215" t="s">
        <v>76</v>
      </c>
      <c r="D2215" t="s">
        <v>100</v>
      </c>
      <c r="E2215" t="s">
        <v>171</v>
      </c>
      <c r="F2215" t="s">
        <v>6580</v>
      </c>
      <c r="G2215" t="s">
        <v>179</v>
      </c>
      <c r="H2215" t="s">
        <v>47</v>
      </c>
      <c r="I2215" t="s">
        <v>129</v>
      </c>
      <c r="J2215" t="s">
        <v>130</v>
      </c>
      <c r="K2215" t="s">
        <v>154</v>
      </c>
      <c r="L2215" t="s">
        <v>6581</v>
      </c>
      <c r="M2215" t="s">
        <v>6582</v>
      </c>
      <c r="N2215">
        <v>0.83750000000000002</v>
      </c>
      <c r="O2215">
        <v>168</v>
      </c>
      <c r="P2215">
        <v>5815</v>
      </c>
      <c r="Q2215">
        <v>0</v>
      </c>
      <c r="R2215">
        <v>0</v>
      </c>
      <c r="S2215">
        <v>0</v>
      </c>
      <c r="T2215">
        <v>0</v>
      </c>
      <c r="U2215">
        <v>140.69999999999999</v>
      </c>
      <c r="V2215">
        <v>4870.0625</v>
      </c>
      <c r="W2215">
        <v>0</v>
      </c>
      <c r="X2215">
        <v>0</v>
      </c>
      <c r="Y2215">
        <v>0</v>
      </c>
      <c r="Z2215">
        <v>0</v>
      </c>
    </row>
    <row r="2216" spans="1:26" x14ac:dyDescent="0.25">
      <c r="A2216">
        <v>2003536</v>
      </c>
      <c r="B2216">
        <v>1</v>
      </c>
      <c r="C2216" t="s">
        <v>77</v>
      </c>
      <c r="D2216" t="s">
        <v>119</v>
      </c>
      <c r="E2216" t="s">
        <v>182</v>
      </c>
      <c r="F2216" t="s">
        <v>6583</v>
      </c>
      <c r="G2216" t="s">
        <v>904</v>
      </c>
      <c r="H2216" t="s">
        <v>46</v>
      </c>
      <c r="I2216" t="s">
        <v>129</v>
      </c>
      <c r="J2216" t="s">
        <v>130</v>
      </c>
      <c r="K2216" t="s">
        <v>131</v>
      </c>
      <c r="L2216" t="s">
        <v>6584</v>
      </c>
      <c r="M2216" t="s">
        <v>6585</v>
      </c>
      <c r="N2216">
        <v>2.215833333</v>
      </c>
      <c r="O2216">
        <v>0</v>
      </c>
      <c r="P2216">
        <v>200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443.16666700000002</v>
      </c>
      <c r="W2216">
        <v>0</v>
      </c>
      <c r="X2216">
        <v>0</v>
      </c>
      <c r="Y2216">
        <v>0</v>
      </c>
      <c r="Z2216">
        <v>0</v>
      </c>
    </row>
    <row r="2217" spans="1:26" x14ac:dyDescent="0.25">
      <c r="A2217">
        <v>2003535</v>
      </c>
      <c r="B2217">
        <v>1</v>
      </c>
      <c r="C2217" t="s">
        <v>76</v>
      </c>
      <c r="D2217" t="s">
        <v>101</v>
      </c>
      <c r="E2217" t="s">
        <v>186</v>
      </c>
      <c r="F2217" t="s">
        <v>6586</v>
      </c>
      <c r="G2217" t="s">
        <v>163</v>
      </c>
      <c r="H2217" t="s">
        <v>47</v>
      </c>
      <c r="I2217" t="s">
        <v>257</v>
      </c>
      <c r="J2217" t="s">
        <v>130</v>
      </c>
      <c r="K2217" t="s">
        <v>131</v>
      </c>
      <c r="L2217" t="s">
        <v>6587</v>
      </c>
      <c r="M2217" t="s">
        <v>6588</v>
      </c>
      <c r="N2217">
        <v>8.6111109999999994E-3</v>
      </c>
      <c r="O2217">
        <v>16</v>
      </c>
      <c r="P2217">
        <v>1632</v>
      </c>
      <c r="Q2217">
        <v>0</v>
      </c>
      <c r="R2217">
        <v>0</v>
      </c>
      <c r="S2217">
        <v>0</v>
      </c>
      <c r="T2217">
        <v>0</v>
      </c>
      <c r="U2217">
        <v>0.13777800000000001</v>
      </c>
      <c r="V2217">
        <v>14.053333</v>
      </c>
      <c r="W2217">
        <v>0</v>
      </c>
      <c r="X2217">
        <v>0</v>
      </c>
      <c r="Y2217">
        <v>0</v>
      </c>
      <c r="Z2217">
        <v>0</v>
      </c>
    </row>
    <row r="2218" spans="1:26" x14ac:dyDescent="0.25">
      <c r="A2218">
        <v>2003545</v>
      </c>
      <c r="B2218">
        <v>1</v>
      </c>
      <c r="C2218" t="s">
        <v>77</v>
      </c>
      <c r="D2218" t="s">
        <v>113</v>
      </c>
      <c r="E2218" t="s">
        <v>134</v>
      </c>
      <c r="F2218" t="s">
        <v>6589</v>
      </c>
      <c r="G2218" t="s">
        <v>250</v>
      </c>
      <c r="H2218" t="s">
        <v>46</v>
      </c>
      <c r="I2218" t="s">
        <v>129</v>
      </c>
      <c r="J2218" t="s">
        <v>130</v>
      </c>
      <c r="K2218" t="s">
        <v>131</v>
      </c>
      <c r="L2218" t="s">
        <v>6590</v>
      </c>
      <c r="M2218" t="s">
        <v>6591</v>
      </c>
      <c r="N2218">
        <v>1.2255555549999999</v>
      </c>
      <c r="O2218">
        <v>0</v>
      </c>
      <c r="P2218">
        <v>0</v>
      </c>
      <c r="Q2218">
        <v>0</v>
      </c>
      <c r="R2218">
        <v>1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1.2255560000000001</v>
      </c>
      <c r="Y2218">
        <v>0</v>
      </c>
      <c r="Z2218">
        <v>0</v>
      </c>
    </row>
    <row r="2219" spans="1:26" x14ac:dyDescent="0.25">
      <c r="A2219">
        <v>2003566</v>
      </c>
      <c r="B2219">
        <v>1</v>
      </c>
      <c r="C2219" t="s">
        <v>76</v>
      </c>
      <c r="D2219" t="s">
        <v>89</v>
      </c>
      <c r="E2219" t="s">
        <v>134</v>
      </c>
      <c r="F2219" t="s">
        <v>6592</v>
      </c>
      <c r="G2219" t="s">
        <v>136</v>
      </c>
      <c r="H2219" t="s">
        <v>46</v>
      </c>
      <c r="I2219" t="s">
        <v>129</v>
      </c>
      <c r="J2219" t="s">
        <v>130</v>
      </c>
      <c r="K2219" t="s">
        <v>131</v>
      </c>
      <c r="L2219" t="s">
        <v>6593</v>
      </c>
      <c r="M2219" t="s">
        <v>6594</v>
      </c>
      <c r="N2219">
        <v>4.9413888879999996</v>
      </c>
      <c r="O2219">
        <v>0</v>
      </c>
      <c r="P2219">
        <v>1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4.941389</v>
      </c>
      <c r="W2219">
        <v>0</v>
      </c>
      <c r="X2219">
        <v>0</v>
      </c>
      <c r="Y2219">
        <v>0</v>
      </c>
      <c r="Z2219">
        <v>0</v>
      </c>
    </row>
    <row r="2220" spans="1:26" x14ac:dyDescent="0.25">
      <c r="A2220">
        <v>2003560</v>
      </c>
      <c r="B2220">
        <v>1</v>
      </c>
      <c r="C2220" t="s">
        <v>76</v>
      </c>
      <c r="D2220" t="s">
        <v>86</v>
      </c>
      <c r="E2220" t="s">
        <v>126</v>
      </c>
      <c r="F2220" t="s">
        <v>6595</v>
      </c>
      <c r="G2220" t="s">
        <v>250</v>
      </c>
      <c r="H2220" t="s">
        <v>46</v>
      </c>
      <c r="I2220" t="s">
        <v>129</v>
      </c>
      <c r="J2220" t="s">
        <v>15</v>
      </c>
      <c r="K2220" t="s">
        <v>131</v>
      </c>
      <c r="L2220" t="s">
        <v>6596</v>
      </c>
      <c r="M2220" t="s">
        <v>6597</v>
      </c>
      <c r="N2220">
        <v>6.6002777769999996</v>
      </c>
      <c r="O2220">
        <v>0</v>
      </c>
      <c r="P2220">
        <v>43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283.81194399999998</v>
      </c>
      <c r="W2220">
        <v>0</v>
      </c>
      <c r="X2220">
        <v>0</v>
      </c>
      <c r="Y2220">
        <v>0</v>
      </c>
      <c r="Z2220">
        <v>0</v>
      </c>
    </row>
    <row r="2221" spans="1:26" x14ac:dyDescent="0.25">
      <c r="A2221">
        <v>2003558</v>
      </c>
      <c r="B2221">
        <v>1</v>
      </c>
      <c r="C2221" t="s">
        <v>77</v>
      </c>
      <c r="D2221" t="s">
        <v>109</v>
      </c>
      <c r="E2221" t="s">
        <v>182</v>
      </c>
      <c r="F2221" t="s">
        <v>6598</v>
      </c>
      <c r="G2221" t="s">
        <v>144</v>
      </c>
      <c r="H2221" t="s">
        <v>46</v>
      </c>
      <c r="I2221" t="s">
        <v>129</v>
      </c>
      <c r="J2221" t="s">
        <v>130</v>
      </c>
      <c r="K2221" t="s">
        <v>131</v>
      </c>
      <c r="L2221" t="s">
        <v>6599</v>
      </c>
      <c r="M2221" t="s">
        <v>6600</v>
      </c>
      <c r="N2221">
        <v>5.1102777770000003</v>
      </c>
      <c r="O2221">
        <v>0</v>
      </c>
      <c r="P2221">
        <v>17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86.874722000000006</v>
      </c>
      <c r="W2221">
        <v>0</v>
      </c>
      <c r="X2221">
        <v>0</v>
      </c>
      <c r="Y2221">
        <v>0</v>
      </c>
      <c r="Z2221">
        <v>0</v>
      </c>
    </row>
    <row r="2222" spans="1:26" x14ac:dyDescent="0.25">
      <c r="A2222">
        <v>2003554</v>
      </c>
      <c r="B2222">
        <v>1</v>
      </c>
      <c r="C2222" t="s">
        <v>76</v>
      </c>
      <c r="D2222" t="s">
        <v>84</v>
      </c>
      <c r="E2222" t="s">
        <v>182</v>
      </c>
      <c r="F2222" t="s">
        <v>6601</v>
      </c>
      <c r="G2222" t="s">
        <v>6602</v>
      </c>
      <c r="H2222" t="s">
        <v>46</v>
      </c>
      <c r="I2222" t="s">
        <v>129</v>
      </c>
      <c r="J2222" t="s">
        <v>130</v>
      </c>
      <c r="K2222" t="s">
        <v>131</v>
      </c>
      <c r="L2222" t="s">
        <v>6603</v>
      </c>
      <c r="M2222" t="s">
        <v>6604</v>
      </c>
      <c r="N2222">
        <v>0.35472222199999998</v>
      </c>
      <c r="O2222">
        <v>0</v>
      </c>
      <c r="P2222">
        <v>72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25.54</v>
      </c>
      <c r="W2222">
        <v>0</v>
      </c>
      <c r="X2222">
        <v>0</v>
      </c>
      <c r="Y2222">
        <v>0</v>
      </c>
      <c r="Z2222">
        <v>0</v>
      </c>
    </row>
    <row r="2223" spans="1:26" x14ac:dyDescent="0.25">
      <c r="A2223">
        <v>2003555</v>
      </c>
      <c r="B2223">
        <v>1</v>
      </c>
      <c r="C2223" t="s">
        <v>76</v>
      </c>
      <c r="D2223" t="s">
        <v>79</v>
      </c>
      <c r="E2223" t="s">
        <v>166</v>
      </c>
      <c r="F2223" t="s">
        <v>6605</v>
      </c>
      <c r="G2223" t="s">
        <v>128</v>
      </c>
      <c r="H2223" t="s">
        <v>46</v>
      </c>
      <c r="I2223" t="s">
        <v>129</v>
      </c>
      <c r="J2223" t="s">
        <v>130</v>
      </c>
      <c r="K2223" t="s">
        <v>131</v>
      </c>
      <c r="L2223" t="s">
        <v>6606</v>
      </c>
      <c r="M2223" t="s">
        <v>6607</v>
      </c>
      <c r="N2223">
        <v>1.623888888</v>
      </c>
      <c r="O2223">
        <v>0</v>
      </c>
      <c r="P2223">
        <v>347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563.48944400000005</v>
      </c>
      <c r="W2223">
        <v>0</v>
      </c>
      <c r="X2223">
        <v>0</v>
      </c>
      <c r="Y2223">
        <v>0</v>
      </c>
      <c r="Z2223">
        <v>0</v>
      </c>
    </row>
    <row r="2224" spans="1:26" x14ac:dyDescent="0.25">
      <c r="A2224">
        <v>2003562</v>
      </c>
      <c r="B2224">
        <v>1</v>
      </c>
      <c r="C2224" t="s">
        <v>76</v>
      </c>
      <c r="D2224" t="s">
        <v>88</v>
      </c>
      <c r="E2224" t="s">
        <v>134</v>
      </c>
      <c r="F2224" t="s">
        <v>6608</v>
      </c>
      <c r="G2224" t="s">
        <v>136</v>
      </c>
      <c r="H2224" t="s">
        <v>46</v>
      </c>
      <c r="I2224" t="s">
        <v>129</v>
      </c>
      <c r="J2224" t="s">
        <v>130</v>
      </c>
      <c r="K2224" t="s">
        <v>131</v>
      </c>
      <c r="L2224" t="s">
        <v>6609</v>
      </c>
      <c r="M2224" t="s">
        <v>6610</v>
      </c>
      <c r="N2224">
        <v>1.2613888879999999</v>
      </c>
      <c r="O2224">
        <v>0</v>
      </c>
      <c r="P2224">
        <v>2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2.5227780000000002</v>
      </c>
      <c r="W2224">
        <v>0</v>
      </c>
      <c r="X2224">
        <v>0</v>
      </c>
      <c r="Y2224">
        <v>0</v>
      </c>
      <c r="Z2224">
        <v>0</v>
      </c>
    </row>
    <row r="2225" spans="1:26" x14ac:dyDescent="0.25">
      <c r="A2225">
        <v>2003561</v>
      </c>
      <c r="B2225">
        <v>1</v>
      </c>
      <c r="C2225" t="s">
        <v>76</v>
      </c>
      <c r="D2225" t="s">
        <v>91</v>
      </c>
      <c r="E2225" t="s">
        <v>166</v>
      </c>
      <c r="F2225" t="s">
        <v>6611</v>
      </c>
      <c r="G2225" t="s">
        <v>904</v>
      </c>
      <c r="H2225" t="s">
        <v>46</v>
      </c>
      <c r="I2225" t="s">
        <v>129</v>
      </c>
      <c r="J2225" t="s">
        <v>130</v>
      </c>
      <c r="K2225" t="s">
        <v>131</v>
      </c>
      <c r="L2225" t="s">
        <v>6612</v>
      </c>
      <c r="M2225" t="s">
        <v>6613</v>
      </c>
      <c r="N2225">
        <v>1.5905555549999999</v>
      </c>
      <c r="O2225">
        <v>0</v>
      </c>
      <c r="P2225">
        <v>0</v>
      </c>
      <c r="Q2225">
        <v>0</v>
      </c>
      <c r="R2225">
        <v>203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322.88277799999997</v>
      </c>
      <c r="Y2225">
        <v>0</v>
      </c>
      <c r="Z2225">
        <v>0</v>
      </c>
    </row>
    <row r="2226" spans="1:26" x14ac:dyDescent="0.25">
      <c r="A2226">
        <v>2003565</v>
      </c>
      <c r="B2226">
        <v>1</v>
      </c>
      <c r="C2226" t="s">
        <v>76</v>
      </c>
      <c r="D2226" t="s">
        <v>100</v>
      </c>
      <c r="E2226" t="s">
        <v>186</v>
      </c>
      <c r="F2226" t="s">
        <v>6433</v>
      </c>
      <c r="G2226" t="s">
        <v>163</v>
      </c>
      <c r="H2226" t="s">
        <v>47</v>
      </c>
      <c r="I2226" t="s">
        <v>129</v>
      </c>
      <c r="J2226" t="s">
        <v>130</v>
      </c>
      <c r="K2226" t="s">
        <v>131</v>
      </c>
      <c r="L2226" t="s">
        <v>6614</v>
      </c>
      <c r="M2226" t="s">
        <v>6615</v>
      </c>
      <c r="N2226">
        <v>0.94277777699999998</v>
      </c>
      <c r="O2226">
        <v>34</v>
      </c>
      <c r="P2226">
        <v>394</v>
      </c>
      <c r="Q2226">
        <v>0</v>
      </c>
      <c r="R2226">
        <v>0</v>
      </c>
      <c r="S2226">
        <v>0</v>
      </c>
      <c r="T2226">
        <v>0</v>
      </c>
      <c r="U2226">
        <v>32.054443999999997</v>
      </c>
      <c r="V2226">
        <v>371.45444400000002</v>
      </c>
      <c r="W2226">
        <v>0</v>
      </c>
      <c r="X2226">
        <v>0</v>
      </c>
      <c r="Y2226">
        <v>0</v>
      </c>
      <c r="Z2226">
        <v>0</v>
      </c>
    </row>
    <row r="2227" spans="1:26" x14ac:dyDescent="0.25">
      <c r="A2227">
        <v>2003567</v>
      </c>
      <c r="B2227">
        <v>1</v>
      </c>
      <c r="C2227" t="s">
        <v>76</v>
      </c>
      <c r="D2227" t="s">
        <v>88</v>
      </c>
      <c r="E2227" t="s">
        <v>182</v>
      </c>
      <c r="F2227" t="s">
        <v>6616</v>
      </c>
      <c r="G2227" t="s">
        <v>904</v>
      </c>
      <c r="H2227" t="s">
        <v>46</v>
      </c>
      <c r="I2227" t="s">
        <v>129</v>
      </c>
      <c r="J2227" t="s">
        <v>130</v>
      </c>
      <c r="K2227" t="s">
        <v>131</v>
      </c>
      <c r="L2227" t="s">
        <v>6617</v>
      </c>
      <c r="M2227" t="s">
        <v>6618</v>
      </c>
      <c r="N2227">
        <v>2.75</v>
      </c>
      <c r="O2227">
        <v>0</v>
      </c>
      <c r="P2227">
        <v>4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11</v>
      </c>
      <c r="W2227">
        <v>0</v>
      </c>
      <c r="X2227">
        <v>0</v>
      </c>
      <c r="Y2227">
        <v>0</v>
      </c>
      <c r="Z2227">
        <v>0</v>
      </c>
    </row>
    <row r="2228" spans="1:26" x14ac:dyDescent="0.25">
      <c r="A2228">
        <v>2003571</v>
      </c>
      <c r="B2228">
        <v>1</v>
      </c>
      <c r="C2228" t="s">
        <v>76</v>
      </c>
      <c r="D2228" t="s">
        <v>93</v>
      </c>
      <c r="E2228" t="s">
        <v>182</v>
      </c>
      <c r="F2228" t="s">
        <v>6619</v>
      </c>
      <c r="G2228" t="s">
        <v>144</v>
      </c>
      <c r="H2228" t="s">
        <v>46</v>
      </c>
      <c r="I2228" t="s">
        <v>129</v>
      </c>
      <c r="J2228" t="s">
        <v>130</v>
      </c>
      <c r="K2228" t="s">
        <v>131</v>
      </c>
      <c r="L2228" t="s">
        <v>6620</v>
      </c>
      <c r="M2228" t="s">
        <v>6621</v>
      </c>
      <c r="N2228">
        <v>1.930555555</v>
      </c>
      <c r="O2228">
        <v>0</v>
      </c>
      <c r="P2228">
        <v>9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17.375</v>
      </c>
      <c r="W2228">
        <v>0</v>
      </c>
      <c r="X2228">
        <v>0</v>
      </c>
      <c r="Y2228">
        <v>0</v>
      </c>
      <c r="Z2228">
        <v>0</v>
      </c>
    </row>
    <row r="2229" spans="1:26" x14ac:dyDescent="0.25">
      <c r="A2229">
        <v>2003573</v>
      </c>
      <c r="B2229">
        <v>1</v>
      </c>
      <c r="C2229" t="s">
        <v>76</v>
      </c>
      <c r="D2229" t="s">
        <v>92</v>
      </c>
      <c r="E2229" t="s">
        <v>134</v>
      </c>
      <c r="F2229" t="s">
        <v>6622</v>
      </c>
      <c r="G2229" t="s">
        <v>140</v>
      </c>
      <c r="H2229" t="s">
        <v>46</v>
      </c>
      <c r="I2229" t="s">
        <v>129</v>
      </c>
      <c r="J2229" t="s">
        <v>130</v>
      </c>
      <c r="K2229" t="s">
        <v>131</v>
      </c>
      <c r="L2229" t="s">
        <v>6623</v>
      </c>
      <c r="M2229" t="s">
        <v>6624</v>
      </c>
      <c r="N2229">
        <v>7.9202777769999999</v>
      </c>
      <c r="O2229">
        <v>0</v>
      </c>
      <c r="P2229">
        <v>0</v>
      </c>
      <c r="Q2229">
        <v>0</v>
      </c>
      <c r="R2229">
        <v>6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47.521667000000001</v>
      </c>
      <c r="Y2229">
        <v>0</v>
      </c>
      <c r="Z2229">
        <v>0</v>
      </c>
    </row>
    <row r="2230" spans="1:26" x14ac:dyDescent="0.25">
      <c r="A2230">
        <v>2003569</v>
      </c>
      <c r="B2230">
        <v>1</v>
      </c>
      <c r="C2230" t="s">
        <v>76</v>
      </c>
      <c r="D2230" t="s">
        <v>80</v>
      </c>
      <c r="E2230" t="s">
        <v>166</v>
      </c>
      <c r="F2230" t="s">
        <v>6625</v>
      </c>
      <c r="G2230" t="s">
        <v>179</v>
      </c>
      <c r="H2230" t="s">
        <v>46</v>
      </c>
      <c r="I2230" t="s">
        <v>129</v>
      </c>
      <c r="J2230" t="s">
        <v>130</v>
      </c>
      <c r="K2230" t="s">
        <v>154</v>
      </c>
      <c r="L2230" t="s">
        <v>6626</v>
      </c>
      <c r="M2230" t="s">
        <v>6627</v>
      </c>
      <c r="N2230">
        <v>1.914425</v>
      </c>
      <c r="O2230">
        <v>0</v>
      </c>
      <c r="P2230">
        <v>864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1654.0632000000001</v>
      </c>
      <c r="W2230">
        <v>0</v>
      </c>
      <c r="X2230">
        <v>0</v>
      </c>
      <c r="Y2230">
        <v>0</v>
      </c>
      <c r="Z2230">
        <v>0</v>
      </c>
    </row>
    <row r="2231" spans="1:26" x14ac:dyDescent="0.25">
      <c r="A2231">
        <v>2003570</v>
      </c>
      <c r="B2231">
        <v>1</v>
      </c>
      <c r="C2231" t="s">
        <v>77</v>
      </c>
      <c r="D2231" t="s">
        <v>124</v>
      </c>
      <c r="E2231" t="s">
        <v>171</v>
      </c>
      <c r="F2231" t="s">
        <v>873</v>
      </c>
      <c r="G2231" t="s">
        <v>163</v>
      </c>
      <c r="H2231" t="s">
        <v>47</v>
      </c>
      <c r="I2231" t="s">
        <v>129</v>
      </c>
      <c r="J2231" t="s">
        <v>130</v>
      </c>
      <c r="K2231" t="s">
        <v>131</v>
      </c>
      <c r="L2231" t="s">
        <v>6628</v>
      </c>
      <c r="M2231" t="s">
        <v>6629</v>
      </c>
      <c r="N2231">
        <v>0.29166666600000002</v>
      </c>
      <c r="O2231">
        <v>75</v>
      </c>
      <c r="P2231">
        <v>1672</v>
      </c>
      <c r="Q2231">
        <v>0</v>
      </c>
      <c r="R2231">
        <v>0</v>
      </c>
      <c r="S2231">
        <v>0</v>
      </c>
      <c r="T2231">
        <v>0</v>
      </c>
      <c r="U2231">
        <v>21.875</v>
      </c>
      <c r="V2231">
        <v>487.66666600000002</v>
      </c>
      <c r="W2231">
        <v>0</v>
      </c>
      <c r="X2231">
        <v>0</v>
      </c>
      <c r="Y2231">
        <v>0</v>
      </c>
      <c r="Z2231">
        <v>0</v>
      </c>
    </row>
    <row r="2232" spans="1:26" x14ac:dyDescent="0.25">
      <c r="A2232">
        <v>2003575</v>
      </c>
      <c r="B2232">
        <v>1</v>
      </c>
      <c r="C2232" t="s">
        <v>76</v>
      </c>
      <c r="D2232" t="s">
        <v>81</v>
      </c>
      <c r="E2232" t="s">
        <v>134</v>
      </c>
      <c r="F2232" t="s">
        <v>6630</v>
      </c>
      <c r="G2232" t="s">
        <v>238</v>
      </c>
      <c r="H2232" t="s">
        <v>46</v>
      </c>
      <c r="I2232" t="s">
        <v>129</v>
      </c>
      <c r="J2232" t="s">
        <v>130</v>
      </c>
      <c r="K2232" t="s">
        <v>131</v>
      </c>
      <c r="L2232" t="s">
        <v>6631</v>
      </c>
      <c r="M2232" t="s">
        <v>6632</v>
      </c>
      <c r="N2232">
        <v>2.3238888879999999</v>
      </c>
      <c r="O2232">
        <v>0</v>
      </c>
      <c r="P2232">
        <v>5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11.619444</v>
      </c>
      <c r="W2232">
        <v>0</v>
      </c>
      <c r="X2232">
        <v>0</v>
      </c>
      <c r="Y2232">
        <v>0</v>
      </c>
      <c r="Z2232">
        <v>0</v>
      </c>
    </row>
    <row r="2233" spans="1:26" x14ac:dyDescent="0.25">
      <c r="A2233">
        <v>2003576</v>
      </c>
      <c r="B2233">
        <v>1</v>
      </c>
      <c r="C2233" t="s">
        <v>76</v>
      </c>
      <c r="D2233" t="s">
        <v>103</v>
      </c>
      <c r="E2233" t="s">
        <v>134</v>
      </c>
      <c r="F2233" t="s">
        <v>6633</v>
      </c>
      <c r="G2233" t="s">
        <v>140</v>
      </c>
      <c r="H2233" t="s">
        <v>46</v>
      </c>
      <c r="I2233" t="s">
        <v>129</v>
      </c>
      <c r="J2233" t="s">
        <v>130</v>
      </c>
      <c r="K2233" t="s">
        <v>131</v>
      </c>
      <c r="L2233" t="s">
        <v>6634</v>
      </c>
      <c r="M2233" t="s">
        <v>6635</v>
      </c>
      <c r="N2233">
        <v>2.5905555549999999</v>
      </c>
      <c r="O2233">
        <v>0</v>
      </c>
      <c r="P2233">
        <v>0</v>
      </c>
      <c r="Q2233">
        <v>0</v>
      </c>
      <c r="R2233">
        <v>4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10.362221999999999</v>
      </c>
      <c r="Y2233">
        <v>0</v>
      </c>
      <c r="Z2233">
        <v>0</v>
      </c>
    </row>
    <row r="2234" spans="1:26" x14ac:dyDescent="0.25">
      <c r="A2234">
        <v>2003582</v>
      </c>
      <c r="B2234">
        <v>1</v>
      </c>
      <c r="C2234" t="s">
        <v>76</v>
      </c>
      <c r="D2234" t="s">
        <v>96</v>
      </c>
      <c r="E2234" t="s">
        <v>134</v>
      </c>
      <c r="F2234" t="s">
        <v>6636</v>
      </c>
      <c r="G2234" t="s">
        <v>140</v>
      </c>
      <c r="H2234" t="s">
        <v>46</v>
      </c>
      <c r="I2234" t="s">
        <v>129</v>
      </c>
      <c r="J2234" t="s">
        <v>130</v>
      </c>
      <c r="K2234" t="s">
        <v>131</v>
      </c>
      <c r="L2234" t="s">
        <v>6637</v>
      </c>
      <c r="M2234" t="s">
        <v>6638</v>
      </c>
      <c r="N2234">
        <v>3.3133333330000001</v>
      </c>
      <c r="O2234">
        <v>0</v>
      </c>
      <c r="P2234">
        <v>1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3.3133330000000001</v>
      </c>
      <c r="W2234">
        <v>0</v>
      </c>
      <c r="X2234">
        <v>0</v>
      </c>
      <c r="Y2234">
        <v>0</v>
      </c>
      <c r="Z2234">
        <v>0</v>
      </c>
    </row>
    <row r="2235" spans="1:26" x14ac:dyDescent="0.25">
      <c r="A2235">
        <v>2003593</v>
      </c>
      <c r="B2235">
        <v>1</v>
      </c>
      <c r="C2235" t="s">
        <v>77</v>
      </c>
      <c r="D2235" t="s">
        <v>119</v>
      </c>
      <c r="E2235" t="s">
        <v>186</v>
      </c>
      <c r="F2235" t="s">
        <v>6639</v>
      </c>
      <c r="G2235" t="s">
        <v>163</v>
      </c>
      <c r="H2235" t="s">
        <v>47</v>
      </c>
      <c r="I2235" t="s">
        <v>129</v>
      </c>
      <c r="J2235" t="s">
        <v>130</v>
      </c>
      <c r="K2235" t="s">
        <v>131</v>
      </c>
      <c r="L2235" t="s">
        <v>6640</v>
      </c>
      <c r="M2235" t="s">
        <v>6641</v>
      </c>
      <c r="N2235">
        <v>0.56666666600000004</v>
      </c>
      <c r="O2235">
        <v>227</v>
      </c>
      <c r="P2235">
        <v>428</v>
      </c>
      <c r="Q2235">
        <v>0</v>
      </c>
      <c r="R2235">
        <v>0</v>
      </c>
      <c r="S2235">
        <v>0</v>
      </c>
      <c r="T2235">
        <v>0</v>
      </c>
      <c r="U2235">
        <v>128.63333299999999</v>
      </c>
      <c r="V2235">
        <v>242.533333</v>
      </c>
      <c r="W2235">
        <v>0</v>
      </c>
      <c r="X2235">
        <v>0</v>
      </c>
      <c r="Y2235">
        <v>0</v>
      </c>
      <c r="Z2235">
        <v>0</v>
      </c>
    </row>
    <row r="2236" spans="1:26" x14ac:dyDescent="0.25">
      <c r="A2236">
        <v>2003588</v>
      </c>
      <c r="B2236">
        <v>1</v>
      </c>
      <c r="C2236" t="s">
        <v>76</v>
      </c>
      <c r="D2236" t="s">
        <v>81</v>
      </c>
      <c r="E2236" t="s">
        <v>182</v>
      </c>
      <c r="F2236" t="s">
        <v>6642</v>
      </c>
      <c r="G2236" t="s">
        <v>2878</v>
      </c>
      <c r="H2236" t="s">
        <v>46</v>
      </c>
      <c r="I2236" t="s">
        <v>129</v>
      </c>
      <c r="J2236" t="s">
        <v>130</v>
      </c>
      <c r="K2236" t="s">
        <v>131</v>
      </c>
      <c r="L2236" t="s">
        <v>6643</v>
      </c>
      <c r="M2236" t="s">
        <v>6644</v>
      </c>
      <c r="N2236">
        <v>3.1072222219999999</v>
      </c>
      <c r="O2236">
        <v>0</v>
      </c>
      <c r="P2236">
        <v>45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139.82499999999999</v>
      </c>
      <c r="W2236">
        <v>0</v>
      </c>
      <c r="X2236">
        <v>0</v>
      </c>
      <c r="Y2236">
        <v>0</v>
      </c>
      <c r="Z2236">
        <v>0</v>
      </c>
    </row>
    <row r="2237" spans="1:26" x14ac:dyDescent="0.25">
      <c r="A2237">
        <v>2003580</v>
      </c>
      <c r="B2237">
        <v>1</v>
      </c>
      <c r="C2237" t="s">
        <v>76</v>
      </c>
      <c r="D2237" t="s">
        <v>90</v>
      </c>
      <c r="E2237" t="s">
        <v>161</v>
      </c>
      <c r="F2237" t="s">
        <v>6645</v>
      </c>
      <c r="G2237" t="s">
        <v>341</v>
      </c>
      <c r="H2237" t="s">
        <v>47</v>
      </c>
      <c r="I2237" t="s">
        <v>129</v>
      </c>
      <c r="J2237" t="s">
        <v>130</v>
      </c>
      <c r="K2237" t="s">
        <v>131</v>
      </c>
      <c r="L2237" t="s">
        <v>6646</v>
      </c>
      <c r="M2237" t="s">
        <v>6647</v>
      </c>
      <c r="N2237">
        <v>0.70027777700000005</v>
      </c>
      <c r="O2237">
        <v>0</v>
      </c>
      <c r="P2237">
        <v>0</v>
      </c>
      <c r="Q2237">
        <v>0</v>
      </c>
      <c r="R2237">
        <v>0</v>
      </c>
      <c r="S2237">
        <v>2</v>
      </c>
      <c r="T2237">
        <v>83</v>
      </c>
      <c r="U2237">
        <v>0</v>
      </c>
      <c r="V2237">
        <v>0</v>
      </c>
      <c r="W2237">
        <v>0</v>
      </c>
      <c r="X2237">
        <v>0</v>
      </c>
      <c r="Y2237">
        <v>1.4005559999999999</v>
      </c>
      <c r="Z2237">
        <v>58.123055000000001</v>
      </c>
    </row>
    <row r="2238" spans="1:26" x14ac:dyDescent="0.25">
      <c r="A2238">
        <v>2003599</v>
      </c>
      <c r="B2238">
        <v>1</v>
      </c>
      <c r="C2238" t="s">
        <v>76</v>
      </c>
      <c r="D2238" t="s">
        <v>81</v>
      </c>
      <c r="E2238" t="s">
        <v>134</v>
      </c>
      <c r="F2238" t="s">
        <v>6648</v>
      </c>
      <c r="G2238" t="s">
        <v>250</v>
      </c>
      <c r="H2238" t="s">
        <v>46</v>
      </c>
      <c r="I2238" t="s">
        <v>129</v>
      </c>
      <c r="J2238" t="s">
        <v>130</v>
      </c>
      <c r="K2238" t="s">
        <v>131</v>
      </c>
      <c r="L2238" t="s">
        <v>6649</v>
      </c>
      <c r="M2238" t="s">
        <v>6650</v>
      </c>
      <c r="N2238">
        <v>6.6433333330000002</v>
      </c>
      <c r="O2238">
        <v>0</v>
      </c>
      <c r="P2238">
        <v>1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6.6433330000000002</v>
      </c>
      <c r="W2238">
        <v>0</v>
      </c>
      <c r="X2238">
        <v>0</v>
      </c>
      <c r="Y2238">
        <v>0</v>
      </c>
      <c r="Z2238">
        <v>0</v>
      </c>
    </row>
    <row r="2239" spans="1:26" x14ac:dyDescent="0.25">
      <c r="A2239">
        <v>2003653</v>
      </c>
      <c r="B2239">
        <v>1</v>
      </c>
      <c r="C2239" t="s">
        <v>77</v>
      </c>
      <c r="D2239" t="s">
        <v>113</v>
      </c>
      <c r="E2239" t="s">
        <v>134</v>
      </c>
      <c r="F2239" t="s">
        <v>6589</v>
      </c>
      <c r="G2239" t="s">
        <v>250</v>
      </c>
      <c r="H2239" t="s">
        <v>46</v>
      </c>
      <c r="I2239" t="s">
        <v>129</v>
      </c>
      <c r="J2239" t="s">
        <v>130</v>
      </c>
      <c r="K2239" t="s">
        <v>131</v>
      </c>
      <c r="L2239" t="s">
        <v>6651</v>
      </c>
      <c r="M2239" t="s">
        <v>6652</v>
      </c>
      <c r="N2239">
        <v>5.630833333</v>
      </c>
      <c r="O2239">
        <v>0</v>
      </c>
      <c r="P2239">
        <v>0</v>
      </c>
      <c r="Q2239">
        <v>0</v>
      </c>
      <c r="R2239">
        <v>1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5.630833</v>
      </c>
      <c r="Y2239">
        <v>0</v>
      </c>
      <c r="Z2239">
        <v>0</v>
      </c>
    </row>
    <row r="2240" spans="1:26" x14ac:dyDescent="0.25">
      <c r="A2240">
        <v>2003598</v>
      </c>
      <c r="B2240">
        <v>1</v>
      </c>
      <c r="C2240" t="s">
        <v>76</v>
      </c>
      <c r="D2240" t="s">
        <v>101</v>
      </c>
      <c r="E2240" t="s">
        <v>150</v>
      </c>
      <c r="F2240" t="s">
        <v>6653</v>
      </c>
      <c r="G2240" t="s">
        <v>163</v>
      </c>
      <c r="H2240" t="s">
        <v>47</v>
      </c>
      <c r="I2240" t="s">
        <v>129</v>
      </c>
      <c r="J2240" t="s">
        <v>130</v>
      </c>
      <c r="K2240" t="s">
        <v>131</v>
      </c>
      <c r="L2240" t="s">
        <v>6654</v>
      </c>
      <c r="M2240" t="s">
        <v>6655</v>
      </c>
      <c r="N2240">
        <v>7.6822221999999996E-2</v>
      </c>
      <c r="O2240">
        <v>0</v>
      </c>
      <c r="P2240">
        <v>7906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607.35648700000002</v>
      </c>
      <c r="W2240">
        <v>0</v>
      </c>
      <c r="X2240">
        <v>0</v>
      </c>
      <c r="Y2240">
        <v>0</v>
      </c>
      <c r="Z2240">
        <v>0</v>
      </c>
    </row>
    <row r="2241" spans="1:26" x14ac:dyDescent="0.25">
      <c r="A2241">
        <v>2003601</v>
      </c>
      <c r="B2241">
        <v>1</v>
      </c>
      <c r="C2241" t="s">
        <v>77</v>
      </c>
      <c r="D2241" t="s">
        <v>109</v>
      </c>
      <c r="E2241" t="s">
        <v>171</v>
      </c>
      <c r="F2241" t="s">
        <v>6656</v>
      </c>
      <c r="G2241" t="s">
        <v>163</v>
      </c>
      <c r="H2241" t="s">
        <v>47</v>
      </c>
      <c r="I2241" t="s">
        <v>129</v>
      </c>
      <c r="J2241" t="s">
        <v>130</v>
      </c>
      <c r="K2241" t="s">
        <v>131</v>
      </c>
      <c r="L2241" t="s">
        <v>6657</v>
      </c>
      <c r="M2241" t="s">
        <v>6658</v>
      </c>
      <c r="N2241">
        <v>4.8150000000000004</v>
      </c>
      <c r="O2241">
        <v>35</v>
      </c>
      <c r="P2241">
        <v>349</v>
      </c>
      <c r="Q2241">
        <v>0</v>
      </c>
      <c r="R2241">
        <v>0</v>
      </c>
      <c r="S2241">
        <v>0</v>
      </c>
      <c r="T2241">
        <v>63</v>
      </c>
      <c r="U2241">
        <v>168.52500000000001</v>
      </c>
      <c r="V2241">
        <v>1680.4349999999999</v>
      </c>
      <c r="W2241">
        <v>0</v>
      </c>
      <c r="X2241">
        <v>0</v>
      </c>
      <c r="Y2241">
        <v>0</v>
      </c>
      <c r="Z2241">
        <v>303.34500000000003</v>
      </c>
    </row>
    <row r="2242" spans="1:26" x14ac:dyDescent="0.25">
      <c r="A2242">
        <v>2003612</v>
      </c>
      <c r="B2242">
        <v>1</v>
      </c>
      <c r="C2242" t="s">
        <v>77</v>
      </c>
      <c r="D2242" t="s">
        <v>123</v>
      </c>
      <c r="E2242" t="s">
        <v>161</v>
      </c>
      <c r="F2242" t="s">
        <v>6659</v>
      </c>
      <c r="G2242" t="s">
        <v>341</v>
      </c>
      <c r="H2242" t="s">
        <v>47</v>
      </c>
      <c r="I2242" t="s">
        <v>129</v>
      </c>
      <c r="J2242" t="s">
        <v>130</v>
      </c>
      <c r="K2242" t="s">
        <v>131</v>
      </c>
      <c r="L2242" t="s">
        <v>6660</v>
      </c>
      <c r="M2242" t="s">
        <v>6661</v>
      </c>
      <c r="N2242">
        <v>3.1002777770000001</v>
      </c>
      <c r="O2242">
        <v>0</v>
      </c>
      <c r="P2242">
        <v>82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254.22277800000001</v>
      </c>
      <c r="W2242">
        <v>0</v>
      </c>
      <c r="X2242">
        <v>0</v>
      </c>
      <c r="Y2242">
        <v>0</v>
      </c>
      <c r="Z2242">
        <v>0</v>
      </c>
    </row>
    <row r="2243" spans="1:26" x14ac:dyDescent="0.25">
      <c r="A2243">
        <v>2003610</v>
      </c>
      <c r="B2243">
        <v>1</v>
      </c>
      <c r="C2243" t="s">
        <v>76</v>
      </c>
      <c r="D2243" t="s">
        <v>101</v>
      </c>
      <c r="E2243" t="s">
        <v>171</v>
      </c>
      <c r="F2243" t="s">
        <v>6662</v>
      </c>
      <c r="G2243" t="s">
        <v>163</v>
      </c>
      <c r="H2243" t="s">
        <v>47</v>
      </c>
      <c r="I2243" t="s">
        <v>129</v>
      </c>
      <c r="J2243" t="s">
        <v>130</v>
      </c>
      <c r="K2243" t="s">
        <v>131</v>
      </c>
      <c r="L2243" t="s">
        <v>6663</v>
      </c>
      <c r="M2243" t="s">
        <v>6664</v>
      </c>
      <c r="N2243">
        <v>0.8</v>
      </c>
      <c r="O2243">
        <v>1</v>
      </c>
      <c r="P2243">
        <v>3</v>
      </c>
      <c r="Q2243">
        <v>0</v>
      </c>
      <c r="R2243">
        <v>0</v>
      </c>
      <c r="S2243">
        <v>0</v>
      </c>
      <c r="T2243">
        <v>0</v>
      </c>
      <c r="U2243">
        <v>0.8</v>
      </c>
      <c r="V2243">
        <v>2.4</v>
      </c>
      <c r="W2243">
        <v>0</v>
      </c>
      <c r="X2243">
        <v>0</v>
      </c>
      <c r="Y2243">
        <v>0</v>
      </c>
      <c r="Z2243">
        <v>0</v>
      </c>
    </row>
    <row r="2244" spans="1:26" x14ac:dyDescent="0.25">
      <c r="A2244">
        <v>2003605</v>
      </c>
      <c r="B2244">
        <v>1</v>
      </c>
      <c r="C2244" t="s">
        <v>76</v>
      </c>
      <c r="D2244" t="s">
        <v>83</v>
      </c>
      <c r="E2244" t="s">
        <v>134</v>
      </c>
      <c r="F2244" t="s">
        <v>6665</v>
      </c>
      <c r="G2244" t="s">
        <v>250</v>
      </c>
      <c r="H2244" t="s">
        <v>46</v>
      </c>
      <c r="I2244" t="s">
        <v>129</v>
      </c>
      <c r="J2244" t="s">
        <v>130</v>
      </c>
      <c r="K2244" t="s">
        <v>131</v>
      </c>
      <c r="L2244" t="s">
        <v>6666</v>
      </c>
      <c r="M2244" t="s">
        <v>6667</v>
      </c>
      <c r="N2244">
        <v>1.480555555</v>
      </c>
      <c r="O2244">
        <v>0</v>
      </c>
      <c r="P2244">
        <v>6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8.8833330000000004</v>
      </c>
      <c r="W2244">
        <v>0</v>
      </c>
      <c r="X2244">
        <v>0</v>
      </c>
      <c r="Y2244">
        <v>0</v>
      </c>
      <c r="Z2244">
        <v>0</v>
      </c>
    </row>
    <row r="2245" spans="1:26" x14ac:dyDescent="0.25">
      <c r="A2245">
        <v>2003604</v>
      </c>
      <c r="B2245">
        <v>1</v>
      </c>
      <c r="C2245" t="s">
        <v>76</v>
      </c>
      <c r="D2245" t="s">
        <v>92</v>
      </c>
      <c r="E2245" t="s">
        <v>134</v>
      </c>
      <c r="F2245" t="s">
        <v>6668</v>
      </c>
      <c r="G2245" t="s">
        <v>238</v>
      </c>
      <c r="H2245" t="s">
        <v>46</v>
      </c>
      <c r="I2245" t="s">
        <v>129</v>
      </c>
      <c r="J2245" t="s">
        <v>130</v>
      </c>
      <c r="K2245" t="s">
        <v>131</v>
      </c>
      <c r="L2245" t="s">
        <v>6669</v>
      </c>
      <c r="M2245" t="s">
        <v>6670</v>
      </c>
      <c r="N2245">
        <v>6.9072222219999997</v>
      </c>
      <c r="O2245">
        <v>0</v>
      </c>
      <c r="P2245">
        <v>0</v>
      </c>
      <c r="Q2245">
        <v>0</v>
      </c>
      <c r="R2245">
        <v>1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6.907222</v>
      </c>
      <c r="Y2245">
        <v>0</v>
      </c>
      <c r="Z2245">
        <v>0</v>
      </c>
    </row>
    <row r="2246" spans="1:26" x14ac:dyDescent="0.25">
      <c r="A2246">
        <v>2003606</v>
      </c>
      <c r="B2246">
        <v>1</v>
      </c>
      <c r="C2246" t="s">
        <v>77</v>
      </c>
      <c r="D2246" t="s">
        <v>108</v>
      </c>
      <c r="E2246" t="s">
        <v>134</v>
      </c>
      <c r="F2246" t="s">
        <v>6671</v>
      </c>
      <c r="G2246" t="s">
        <v>136</v>
      </c>
      <c r="H2246" t="s">
        <v>46</v>
      </c>
      <c r="I2246" t="s">
        <v>129</v>
      </c>
      <c r="J2246" t="s">
        <v>130</v>
      </c>
      <c r="K2246" t="s">
        <v>131</v>
      </c>
      <c r="L2246" t="s">
        <v>6672</v>
      </c>
      <c r="M2246" t="s">
        <v>6673</v>
      </c>
      <c r="N2246">
        <v>1.967222222</v>
      </c>
      <c r="O2246">
        <v>0</v>
      </c>
      <c r="P2246">
        <v>1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1.967222</v>
      </c>
      <c r="W2246">
        <v>0</v>
      </c>
      <c r="X2246">
        <v>0</v>
      </c>
      <c r="Y2246">
        <v>0</v>
      </c>
      <c r="Z2246">
        <v>0</v>
      </c>
    </row>
    <row r="2247" spans="1:26" x14ac:dyDescent="0.25">
      <c r="A2247">
        <v>2003608</v>
      </c>
      <c r="B2247">
        <v>1</v>
      </c>
      <c r="C2247" t="s">
        <v>76</v>
      </c>
      <c r="D2247" t="s">
        <v>88</v>
      </c>
      <c r="E2247" t="s">
        <v>161</v>
      </c>
      <c r="F2247" t="s">
        <v>6674</v>
      </c>
      <c r="G2247" t="s">
        <v>250</v>
      </c>
      <c r="H2247" t="s">
        <v>47</v>
      </c>
      <c r="I2247" t="s">
        <v>129</v>
      </c>
      <c r="J2247" t="s">
        <v>15</v>
      </c>
      <c r="K2247" t="s">
        <v>131</v>
      </c>
      <c r="L2247" t="s">
        <v>6675</v>
      </c>
      <c r="M2247" t="s">
        <v>6676</v>
      </c>
      <c r="N2247">
        <v>4.4758333329999997</v>
      </c>
      <c r="O2247">
        <v>0</v>
      </c>
      <c r="P2247">
        <v>160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716.13333299999999</v>
      </c>
      <c r="W2247">
        <v>0</v>
      </c>
      <c r="X2247">
        <v>0</v>
      </c>
      <c r="Y2247">
        <v>0</v>
      </c>
      <c r="Z2247">
        <v>0</v>
      </c>
    </row>
    <row r="2248" spans="1:26" x14ac:dyDescent="0.25">
      <c r="A2248">
        <v>2003611</v>
      </c>
      <c r="B2248">
        <v>1</v>
      </c>
      <c r="C2248" t="s">
        <v>76</v>
      </c>
      <c r="D2248" t="s">
        <v>84</v>
      </c>
      <c r="E2248" t="s">
        <v>182</v>
      </c>
      <c r="F2248" t="s">
        <v>6677</v>
      </c>
      <c r="G2248" t="s">
        <v>144</v>
      </c>
      <c r="H2248" t="s">
        <v>46</v>
      </c>
      <c r="I2248" t="s">
        <v>129</v>
      </c>
      <c r="J2248" t="s">
        <v>130</v>
      </c>
      <c r="K2248" t="s">
        <v>131</v>
      </c>
      <c r="L2248" t="s">
        <v>6678</v>
      </c>
      <c r="M2248" t="s">
        <v>6679</v>
      </c>
      <c r="N2248">
        <v>3.2916666659999998</v>
      </c>
      <c r="O2248">
        <v>0</v>
      </c>
      <c r="P2248">
        <v>60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197.5</v>
      </c>
      <c r="W2248">
        <v>0</v>
      </c>
      <c r="X2248">
        <v>0</v>
      </c>
      <c r="Y2248">
        <v>0</v>
      </c>
      <c r="Z2248">
        <v>0</v>
      </c>
    </row>
    <row r="2249" spans="1:26" x14ac:dyDescent="0.25">
      <c r="A2249">
        <v>2003614</v>
      </c>
      <c r="B2249">
        <v>1</v>
      </c>
      <c r="C2249" t="s">
        <v>77</v>
      </c>
      <c r="D2249" t="s">
        <v>109</v>
      </c>
      <c r="E2249" t="s">
        <v>134</v>
      </c>
      <c r="F2249" t="s">
        <v>6680</v>
      </c>
      <c r="G2249" t="s">
        <v>136</v>
      </c>
      <c r="H2249" t="s">
        <v>46</v>
      </c>
      <c r="I2249" t="s">
        <v>129</v>
      </c>
      <c r="J2249" t="s">
        <v>130</v>
      </c>
      <c r="K2249" t="s">
        <v>131</v>
      </c>
      <c r="L2249" t="s">
        <v>6681</v>
      </c>
      <c r="M2249" t="s">
        <v>6682</v>
      </c>
      <c r="N2249">
        <v>6.6775000000000002</v>
      </c>
      <c r="O2249">
        <v>0</v>
      </c>
      <c r="P2249">
        <v>0</v>
      </c>
      <c r="Q2249">
        <v>0</v>
      </c>
      <c r="R2249">
        <v>0</v>
      </c>
      <c r="S2249">
        <v>0</v>
      </c>
      <c r="T2249">
        <v>2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13.355</v>
      </c>
    </row>
    <row r="2250" spans="1:26" x14ac:dyDescent="0.25">
      <c r="A2250">
        <v>2003613</v>
      </c>
      <c r="B2250">
        <v>1</v>
      </c>
      <c r="C2250" t="s">
        <v>76</v>
      </c>
      <c r="D2250" t="s">
        <v>93</v>
      </c>
      <c r="E2250" t="s">
        <v>134</v>
      </c>
      <c r="F2250" t="s">
        <v>6683</v>
      </c>
      <c r="G2250" t="s">
        <v>136</v>
      </c>
      <c r="H2250" t="s">
        <v>46</v>
      </c>
      <c r="I2250" t="s">
        <v>129</v>
      </c>
      <c r="J2250" t="s">
        <v>130</v>
      </c>
      <c r="K2250" t="s">
        <v>131</v>
      </c>
      <c r="L2250" t="s">
        <v>6684</v>
      </c>
      <c r="M2250" t="s">
        <v>6685</v>
      </c>
      <c r="N2250">
        <v>1.608055555</v>
      </c>
      <c r="O2250">
        <v>0</v>
      </c>
      <c r="P2250">
        <v>1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1.6080559999999999</v>
      </c>
      <c r="W2250">
        <v>0</v>
      </c>
      <c r="X2250">
        <v>0</v>
      </c>
      <c r="Y2250">
        <v>0</v>
      </c>
      <c r="Z2250">
        <v>0</v>
      </c>
    </row>
    <row r="2251" spans="1:26" x14ac:dyDescent="0.25">
      <c r="A2251">
        <v>2003615</v>
      </c>
      <c r="B2251">
        <v>1</v>
      </c>
      <c r="C2251" t="s">
        <v>76</v>
      </c>
      <c r="D2251" t="s">
        <v>81</v>
      </c>
      <c r="E2251" t="s">
        <v>182</v>
      </c>
      <c r="F2251" t="s">
        <v>6686</v>
      </c>
      <c r="G2251" t="s">
        <v>179</v>
      </c>
      <c r="H2251" t="s">
        <v>46</v>
      </c>
      <c r="I2251" t="s">
        <v>129</v>
      </c>
      <c r="J2251" t="s">
        <v>130</v>
      </c>
      <c r="K2251" t="s">
        <v>154</v>
      </c>
      <c r="L2251" t="s">
        <v>6687</v>
      </c>
      <c r="M2251" t="s">
        <v>6688</v>
      </c>
      <c r="N2251">
        <v>0.68656472199999996</v>
      </c>
      <c r="O2251">
        <v>0</v>
      </c>
      <c r="P2251">
        <v>83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56.984872000000003</v>
      </c>
      <c r="W2251">
        <v>0</v>
      </c>
      <c r="X2251">
        <v>0</v>
      </c>
      <c r="Y2251">
        <v>0</v>
      </c>
      <c r="Z2251">
        <v>0</v>
      </c>
    </row>
    <row r="2252" spans="1:26" x14ac:dyDescent="0.25">
      <c r="A2252">
        <v>2003620</v>
      </c>
      <c r="B2252">
        <v>1</v>
      </c>
      <c r="C2252" t="s">
        <v>76</v>
      </c>
      <c r="D2252" t="s">
        <v>104</v>
      </c>
      <c r="E2252" t="s">
        <v>134</v>
      </c>
      <c r="F2252" t="s">
        <v>6689</v>
      </c>
      <c r="G2252" t="s">
        <v>136</v>
      </c>
      <c r="H2252" t="s">
        <v>46</v>
      </c>
      <c r="I2252" t="s">
        <v>129</v>
      </c>
      <c r="J2252" t="s">
        <v>130</v>
      </c>
      <c r="K2252" t="s">
        <v>131</v>
      </c>
      <c r="L2252" t="s">
        <v>6690</v>
      </c>
      <c r="M2252" t="s">
        <v>6691</v>
      </c>
      <c r="N2252">
        <v>1.3152777769999999</v>
      </c>
      <c r="O2252">
        <v>0</v>
      </c>
      <c r="P2252">
        <v>0</v>
      </c>
      <c r="Q2252">
        <v>0</v>
      </c>
      <c r="R2252">
        <v>5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6.5763889999999998</v>
      </c>
      <c r="Y2252">
        <v>0</v>
      </c>
      <c r="Z2252">
        <v>0</v>
      </c>
    </row>
    <row r="2253" spans="1:26" x14ac:dyDescent="0.25">
      <c r="A2253">
        <v>2003618</v>
      </c>
      <c r="B2253">
        <v>1</v>
      </c>
      <c r="C2253" t="s">
        <v>76</v>
      </c>
      <c r="D2253" t="s">
        <v>88</v>
      </c>
      <c r="E2253" t="s">
        <v>134</v>
      </c>
      <c r="F2253" t="s">
        <v>6692</v>
      </c>
      <c r="G2253" t="s">
        <v>140</v>
      </c>
      <c r="H2253" t="s">
        <v>46</v>
      </c>
      <c r="I2253" t="s">
        <v>129</v>
      </c>
      <c r="J2253" t="s">
        <v>130</v>
      </c>
      <c r="K2253" t="s">
        <v>131</v>
      </c>
      <c r="L2253" t="s">
        <v>6693</v>
      </c>
      <c r="M2253" t="s">
        <v>6694</v>
      </c>
      <c r="N2253">
        <v>1.56</v>
      </c>
      <c r="O2253">
        <v>0</v>
      </c>
      <c r="P2253">
        <v>2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3.12</v>
      </c>
      <c r="W2253">
        <v>0</v>
      </c>
      <c r="X2253">
        <v>0</v>
      </c>
      <c r="Y2253">
        <v>0</v>
      </c>
      <c r="Z2253">
        <v>0</v>
      </c>
    </row>
    <row r="2254" spans="1:26" x14ac:dyDescent="0.25">
      <c r="A2254">
        <v>2003621</v>
      </c>
      <c r="B2254">
        <v>1</v>
      </c>
      <c r="C2254" t="s">
        <v>76</v>
      </c>
      <c r="D2254" t="s">
        <v>83</v>
      </c>
      <c r="E2254" t="s">
        <v>182</v>
      </c>
      <c r="F2254" t="s">
        <v>6695</v>
      </c>
      <c r="G2254" t="s">
        <v>144</v>
      </c>
      <c r="H2254" t="s">
        <v>46</v>
      </c>
      <c r="I2254" t="s">
        <v>129</v>
      </c>
      <c r="J2254" t="s">
        <v>130</v>
      </c>
      <c r="K2254" t="s">
        <v>131</v>
      </c>
      <c r="L2254" t="s">
        <v>6696</v>
      </c>
      <c r="M2254" t="s">
        <v>6697</v>
      </c>
      <c r="N2254">
        <v>1.3091666660000001</v>
      </c>
      <c r="O2254">
        <v>0</v>
      </c>
      <c r="P2254">
        <v>1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1.309167</v>
      </c>
      <c r="W2254">
        <v>0</v>
      </c>
      <c r="X2254">
        <v>0</v>
      </c>
      <c r="Y2254">
        <v>0</v>
      </c>
      <c r="Z2254">
        <v>0</v>
      </c>
    </row>
    <row r="2255" spans="1:26" x14ac:dyDescent="0.25">
      <c r="A2255">
        <v>2003623</v>
      </c>
      <c r="B2255">
        <v>1</v>
      </c>
      <c r="C2255" t="s">
        <v>76</v>
      </c>
      <c r="D2255" t="s">
        <v>84</v>
      </c>
      <c r="E2255" t="s">
        <v>134</v>
      </c>
      <c r="F2255" t="s">
        <v>6698</v>
      </c>
      <c r="G2255" t="s">
        <v>250</v>
      </c>
      <c r="H2255" t="s">
        <v>46</v>
      </c>
      <c r="I2255" t="s">
        <v>129</v>
      </c>
      <c r="J2255" t="s">
        <v>15</v>
      </c>
      <c r="K2255" t="s">
        <v>131</v>
      </c>
      <c r="L2255" t="s">
        <v>6699</v>
      </c>
      <c r="M2255" t="s">
        <v>6700</v>
      </c>
      <c r="N2255">
        <v>5.3963888879999997</v>
      </c>
      <c r="O2255">
        <v>0</v>
      </c>
      <c r="P2255">
        <v>8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43.171111000000003</v>
      </c>
      <c r="W2255">
        <v>0</v>
      </c>
      <c r="X2255">
        <v>0</v>
      </c>
      <c r="Y2255">
        <v>0</v>
      </c>
      <c r="Z2255">
        <v>0</v>
      </c>
    </row>
    <row r="2256" spans="1:26" x14ac:dyDescent="0.25">
      <c r="A2256">
        <v>2003642</v>
      </c>
      <c r="B2256">
        <v>1</v>
      </c>
      <c r="C2256" t="s">
        <v>76</v>
      </c>
      <c r="D2256" t="s">
        <v>91</v>
      </c>
      <c r="E2256" t="s">
        <v>134</v>
      </c>
      <c r="F2256" t="s">
        <v>6701</v>
      </c>
      <c r="G2256" t="s">
        <v>136</v>
      </c>
      <c r="H2256" t="s">
        <v>46</v>
      </c>
      <c r="I2256" t="s">
        <v>129</v>
      </c>
      <c r="J2256" t="s">
        <v>130</v>
      </c>
      <c r="K2256" t="s">
        <v>131</v>
      </c>
      <c r="L2256" t="s">
        <v>6702</v>
      </c>
      <c r="M2256" t="s">
        <v>6703</v>
      </c>
      <c r="N2256">
        <v>0.89972222199999996</v>
      </c>
      <c r="O2256">
        <v>0</v>
      </c>
      <c r="P2256">
        <v>0</v>
      </c>
      <c r="Q2256">
        <v>0</v>
      </c>
      <c r="R2256">
        <v>2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1.799444</v>
      </c>
      <c r="Y2256">
        <v>0</v>
      </c>
      <c r="Z2256">
        <v>0</v>
      </c>
    </row>
    <row r="2257" spans="1:26" x14ac:dyDescent="0.25">
      <c r="A2257">
        <v>2003626</v>
      </c>
      <c r="B2257">
        <v>1</v>
      </c>
      <c r="C2257" t="s">
        <v>76</v>
      </c>
      <c r="D2257" t="s">
        <v>92</v>
      </c>
      <c r="E2257" t="s">
        <v>134</v>
      </c>
      <c r="F2257" t="s">
        <v>6704</v>
      </c>
      <c r="G2257" t="s">
        <v>140</v>
      </c>
      <c r="H2257" t="s">
        <v>46</v>
      </c>
      <c r="I2257" t="s">
        <v>129</v>
      </c>
      <c r="J2257" t="s">
        <v>130</v>
      </c>
      <c r="K2257" t="s">
        <v>131</v>
      </c>
      <c r="L2257" t="s">
        <v>6705</v>
      </c>
      <c r="M2257" t="s">
        <v>6706</v>
      </c>
      <c r="N2257">
        <v>5.2850000000000001</v>
      </c>
      <c r="O2257">
        <v>0</v>
      </c>
      <c r="P2257">
        <v>0</v>
      </c>
      <c r="Q2257">
        <v>0</v>
      </c>
      <c r="R2257">
        <v>2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10.57</v>
      </c>
      <c r="Y2257">
        <v>0</v>
      </c>
      <c r="Z2257">
        <v>0</v>
      </c>
    </row>
    <row r="2258" spans="1:26" x14ac:dyDescent="0.25">
      <c r="A2258">
        <v>2003624</v>
      </c>
      <c r="B2258">
        <v>1</v>
      </c>
      <c r="C2258" t="s">
        <v>76</v>
      </c>
      <c r="D2258" t="s">
        <v>107</v>
      </c>
      <c r="E2258" t="s">
        <v>182</v>
      </c>
      <c r="F2258" t="s">
        <v>6707</v>
      </c>
      <c r="G2258" t="s">
        <v>179</v>
      </c>
      <c r="H2258" t="s">
        <v>46</v>
      </c>
      <c r="I2258" t="s">
        <v>129</v>
      </c>
      <c r="J2258" t="s">
        <v>130</v>
      </c>
      <c r="K2258" t="s">
        <v>154</v>
      </c>
      <c r="L2258" t="s">
        <v>6708</v>
      </c>
      <c r="M2258" t="s">
        <v>6709</v>
      </c>
      <c r="N2258">
        <v>1.3083944439999999</v>
      </c>
      <c r="O2258">
        <v>0</v>
      </c>
      <c r="P2258">
        <v>59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77.195272000000003</v>
      </c>
      <c r="W2258">
        <v>0</v>
      </c>
      <c r="X2258">
        <v>0</v>
      </c>
      <c r="Y2258">
        <v>0</v>
      </c>
      <c r="Z2258">
        <v>0</v>
      </c>
    </row>
    <row r="2259" spans="1:26" x14ac:dyDescent="0.25">
      <c r="A2259">
        <v>2003629</v>
      </c>
      <c r="B2259">
        <v>1</v>
      </c>
      <c r="C2259" t="s">
        <v>77</v>
      </c>
      <c r="D2259" t="s">
        <v>123</v>
      </c>
      <c r="E2259" t="s">
        <v>134</v>
      </c>
      <c r="F2259" t="s">
        <v>6710</v>
      </c>
      <c r="G2259" t="s">
        <v>238</v>
      </c>
      <c r="H2259" t="s">
        <v>46</v>
      </c>
      <c r="I2259" t="s">
        <v>129</v>
      </c>
      <c r="J2259" t="s">
        <v>130</v>
      </c>
      <c r="K2259" t="s">
        <v>131</v>
      </c>
      <c r="L2259" t="s">
        <v>6711</v>
      </c>
      <c r="M2259" t="s">
        <v>6712</v>
      </c>
      <c r="N2259">
        <v>5.0583333330000002</v>
      </c>
      <c r="O2259">
        <v>0</v>
      </c>
      <c r="P2259">
        <v>12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60.7</v>
      </c>
      <c r="W2259">
        <v>0</v>
      </c>
      <c r="X2259">
        <v>0</v>
      </c>
      <c r="Y2259">
        <v>0</v>
      </c>
      <c r="Z2259">
        <v>0</v>
      </c>
    </row>
    <row r="2260" spans="1:26" x14ac:dyDescent="0.25">
      <c r="A2260">
        <v>2003643</v>
      </c>
      <c r="B2260">
        <v>1</v>
      </c>
      <c r="C2260" t="s">
        <v>77</v>
      </c>
      <c r="D2260" t="s">
        <v>113</v>
      </c>
      <c r="E2260" t="s">
        <v>166</v>
      </c>
      <c r="F2260" t="s">
        <v>6713</v>
      </c>
      <c r="G2260" t="s">
        <v>657</v>
      </c>
      <c r="H2260" t="s">
        <v>46</v>
      </c>
      <c r="I2260" t="s">
        <v>129</v>
      </c>
      <c r="J2260" t="s">
        <v>130</v>
      </c>
      <c r="K2260" t="s">
        <v>131</v>
      </c>
      <c r="L2260" t="s">
        <v>6714</v>
      </c>
      <c r="M2260" t="s">
        <v>6715</v>
      </c>
      <c r="N2260">
        <v>0.623611111</v>
      </c>
      <c r="O2260">
        <v>0</v>
      </c>
      <c r="P2260">
        <v>0</v>
      </c>
      <c r="Q2260">
        <v>0</v>
      </c>
      <c r="R2260">
        <v>294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183.341667</v>
      </c>
      <c r="Y2260">
        <v>0</v>
      </c>
      <c r="Z2260">
        <v>0</v>
      </c>
    </row>
    <row r="2261" spans="1:26" x14ac:dyDescent="0.25">
      <c r="A2261">
        <v>2003641</v>
      </c>
      <c r="B2261">
        <v>1</v>
      </c>
      <c r="C2261" t="s">
        <v>76</v>
      </c>
      <c r="D2261" t="s">
        <v>81</v>
      </c>
      <c r="E2261" t="s">
        <v>134</v>
      </c>
      <c r="F2261" t="s">
        <v>6716</v>
      </c>
      <c r="G2261" t="s">
        <v>140</v>
      </c>
      <c r="H2261" t="s">
        <v>46</v>
      </c>
      <c r="I2261" t="s">
        <v>129</v>
      </c>
      <c r="J2261" t="s">
        <v>130</v>
      </c>
      <c r="K2261" t="s">
        <v>131</v>
      </c>
      <c r="L2261" t="s">
        <v>6717</v>
      </c>
      <c r="M2261" t="s">
        <v>6718</v>
      </c>
      <c r="N2261">
        <v>5.1941666660000001</v>
      </c>
      <c r="O2261">
        <v>0</v>
      </c>
      <c r="P2261">
        <v>10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51.941667000000002</v>
      </c>
      <c r="W2261">
        <v>0</v>
      </c>
      <c r="X2261">
        <v>0</v>
      </c>
      <c r="Y2261">
        <v>0</v>
      </c>
      <c r="Z2261">
        <v>0</v>
      </c>
    </row>
    <row r="2262" spans="1:26" x14ac:dyDescent="0.25">
      <c r="A2262">
        <v>2003636</v>
      </c>
      <c r="B2262">
        <v>1</v>
      </c>
      <c r="C2262" t="s">
        <v>76</v>
      </c>
      <c r="D2262" t="s">
        <v>89</v>
      </c>
      <c r="E2262" t="s">
        <v>166</v>
      </c>
      <c r="F2262" t="s">
        <v>6719</v>
      </c>
      <c r="G2262" t="s">
        <v>168</v>
      </c>
      <c r="H2262" t="s">
        <v>46</v>
      </c>
      <c r="I2262" t="s">
        <v>129</v>
      </c>
      <c r="J2262" t="s">
        <v>130</v>
      </c>
      <c r="K2262" t="s">
        <v>154</v>
      </c>
      <c r="L2262" t="s">
        <v>6720</v>
      </c>
      <c r="M2262" t="s">
        <v>6721</v>
      </c>
      <c r="N2262">
        <v>4.0625</v>
      </c>
      <c r="O2262">
        <v>0</v>
      </c>
      <c r="P2262">
        <v>113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459.0625</v>
      </c>
      <c r="W2262">
        <v>0</v>
      </c>
      <c r="X2262">
        <v>0</v>
      </c>
      <c r="Y2262">
        <v>0</v>
      </c>
      <c r="Z2262">
        <v>0</v>
      </c>
    </row>
    <row r="2263" spans="1:26" x14ac:dyDescent="0.25">
      <c r="A2263">
        <v>2003645</v>
      </c>
      <c r="B2263">
        <v>1</v>
      </c>
      <c r="C2263" t="s">
        <v>77</v>
      </c>
      <c r="D2263" t="s">
        <v>109</v>
      </c>
      <c r="E2263" t="s">
        <v>171</v>
      </c>
      <c r="F2263" t="s">
        <v>778</v>
      </c>
      <c r="G2263" t="s">
        <v>163</v>
      </c>
      <c r="H2263" t="s">
        <v>47</v>
      </c>
      <c r="I2263" t="s">
        <v>129</v>
      </c>
      <c r="J2263" t="s">
        <v>130</v>
      </c>
      <c r="K2263" t="s">
        <v>131</v>
      </c>
      <c r="L2263" t="s">
        <v>6722</v>
      </c>
      <c r="M2263" t="s">
        <v>6723</v>
      </c>
      <c r="N2263">
        <v>0.36055555500000003</v>
      </c>
      <c r="O2263">
        <v>49</v>
      </c>
      <c r="P2263">
        <v>878</v>
      </c>
      <c r="Q2263">
        <v>40</v>
      </c>
      <c r="R2263">
        <v>10</v>
      </c>
      <c r="S2263">
        <v>145</v>
      </c>
      <c r="T2263">
        <v>1268</v>
      </c>
      <c r="U2263">
        <v>17.667221999999999</v>
      </c>
      <c r="V2263">
        <v>316.56777699999998</v>
      </c>
      <c r="W2263">
        <v>14.422222</v>
      </c>
      <c r="X2263">
        <v>3.605556</v>
      </c>
      <c r="Y2263">
        <v>52.280555</v>
      </c>
      <c r="Z2263">
        <v>457.18444399999998</v>
      </c>
    </row>
    <row r="2264" spans="1:26" x14ac:dyDescent="0.25">
      <c r="A2264">
        <v>2003651</v>
      </c>
      <c r="B2264">
        <v>1</v>
      </c>
      <c r="C2264" t="s">
        <v>76</v>
      </c>
      <c r="D2264" t="s">
        <v>90</v>
      </c>
      <c r="E2264" t="s">
        <v>134</v>
      </c>
      <c r="F2264" t="s">
        <v>6724</v>
      </c>
      <c r="G2264" t="s">
        <v>136</v>
      </c>
      <c r="H2264" t="s">
        <v>46</v>
      </c>
      <c r="I2264" t="s">
        <v>129</v>
      </c>
      <c r="J2264" t="s">
        <v>130</v>
      </c>
      <c r="K2264" t="s">
        <v>131</v>
      </c>
      <c r="L2264" t="s">
        <v>6725</v>
      </c>
      <c r="M2264" t="s">
        <v>6726</v>
      </c>
      <c r="N2264">
        <v>2.2963888880000001</v>
      </c>
      <c r="O2264">
        <v>0</v>
      </c>
      <c r="P2264">
        <v>0</v>
      </c>
      <c r="Q2264">
        <v>0</v>
      </c>
      <c r="R2264">
        <v>0</v>
      </c>
      <c r="S2264">
        <v>0</v>
      </c>
      <c r="T2264">
        <v>2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4.592778</v>
      </c>
    </row>
    <row r="2265" spans="1:26" x14ac:dyDescent="0.25">
      <c r="A2265">
        <v>2003654</v>
      </c>
      <c r="B2265">
        <v>1</v>
      </c>
      <c r="C2265" t="s">
        <v>76</v>
      </c>
      <c r="D2265" t="s">
        <v>101</v>
      </c>
      <c r="E2265" t="s">
        <v>161</v>
      </c>
      <c r="F2265" t="s">
        <v>6727</v>
      </c>
      <c r="G2265" t="s">
        <v>163</v>
      </c>
      <c r="H2265" t="s">
        <v>47</v>
      </c>
      <c r="I2265" t="s">
        <v>129</v>
      </c>
      <c r="J2265" t="s">
        <v>130</v>
      </c>
      <c r="K2265" t="s">
        <v>131</v>
      </c>
      <c r="L2265" t="s">
        <v>6728</v>
      </c>
      <c r="M2265" t="s">
        <v>6729</v>
      </c>
      <c r="N2265">
        <v>0.80138888799999997</v>
      </c>
      <c r="O2265">
        <v>6</v>
      </c>
      <c r="P2265">
        <v>1849</v>
      </c>
      <c r="Q2265">
        <v>0</v>
      </c>
      <c r="R2265">
        <v>0</v>
      </c>
      <c r="S2265">
        <v>0</v>
      </c>
      <c r="T2265">
        <v>0</v>
      </c>
      <c r="U2265">
        <v>4.8083330000000002</v>
      </c>
      <c r="V2265">
        <v>1481.7680539999999</v>
      </c>
      <c r="W2265">
        <v>0</v>
      </c>
      <c r="X2265">
        <v>0</v>
      </c>
      <c r="Y2265">
        <v>0</v>
      </c>
      <c r="Z2265">
        <v>0</v>
      </c>
    </row>
    <row r="2266" spans="1:26" x14ac:dyDescent="0.25">
      <c r="A2266">
        <v>2003655</v>
      </c>
      <c r="B2266">
        <v>1</v>
      </c>
      <c r="C2266" t="s">
        <v>76</v>
      </c>
      <c r="D2266" t="s">
        <v>101</v>
      </c>
      <c r="E2266" t="s">
        <v>171</v>
      </c>
      <c r="F2266" t="s">
        <v>6730</v>
      </c>
      <c r="G2266" t="s">
        <v>163</v>
      </c>
      <c r="H2266" t="s">
        <v>47</v>
      </c>
      <c r="I2266" t="s">
        <v>129</v>
      </c>
      <c r="J2266" t="s">
        <v>130</v>
      </c>
      <c r="K2266" t="s">
        <v>131</v>
      </c>
      <c r="L2266" t="s">
        <v>6731</v>
      </c>
      <c r="M2266" t="s">
        <v>6732</v>
      </c>
      <c r="N2266">
        <v>9.8611111000000001E-2</v>
      </c>
      <c r="O2266">
        <v>4</v>
      </c>
      <c r="P2266">
        <v>2707</v>
      </c>
      <c r="Q2266">
        <v>0</v>
      </c>
      <c r="R2266">
        <v>0</v>
      </c>
      <c r="S2266">
        <v>0</v>
      </c>
      <c r="T2266">
        <v>0</v>
      </c>
      <c r="U2266">
        <v>0.39444400000000002</v>
      </c>
      <c r="V2266">
        <v>266.94027699999998</v>
      </c>
      <c r="W2266">
        <v>0</v>
      </c>
      <c r="X2266">
        <v>0</v>
      </c>
      <c r="Y2266">
        <v>0</v>
      </c>
      <c r="Z2266">
        <v>0</v>
      </c>
    </row>
    <row r="2267" spans="1:26" x14ac:dyDescent="0.25">
      <c r="A2267">
        <v>2003656</v>
      </c>
      <c r="B2267">
        <v>1</v>
      </c>
      <c r="C2267" t="s">
        <v>77</v>
      </c>
      <c r="D2267" t="s">
        <v>124</v>
      </c>
      <c r="E2267" t="s">
        <v>171</v>
      </c>
      <c r="F2267" t="s">
        <v>873</v>
      </c>
      <c r="G2267" t="s">
        <v>163</v>
      </c>
      <c r="H2267" t="s">
        <v>47</v>
      </c>
      <c r="I2267" t="s">
        <v>129</v>
      </c>
      <c r="J2267" t="s">
        <v>130</v>
      </c>
      <c r="K2267" t="s">
        <v>131</v>
      </c>
      <c r="L2267" t="s">
        <v>6733</v>
      </c>
      <c r="M2267" t="s">
        <v>6734</v>
      </c>
      <c r="N2267">
        <v>0.25527777699999998</v>
      </c>
      <c r="O2267">
        <v>75</v>
      </c>
      <c r="P2267">
        <v>1672</v>
      </c>
      <c r="Q2267">
        <v>0</v>
      </c>
      <c r="R2267">
        <v>0</v>
      </c>
      <c r="S2267">
        <v>0</v>
      </c>
      <c r="T2267">
        <v>0</v>
      </c>
      <c r="U2267">
        <v>19.145833</v>
      </c>
      <c r="V2267">
        <v>426.82444299999997</v>
      </c>
      <c r="W2267">
        <v>0</v>
      </c>
      <c r="X2267">
        <v>0</v>
      </c>
      <c r="Y2267">
        <v>0</v>
      </c>
      <c r="Z2267">
        <v>0</v>
      </c>
    </row>
    <row r="2268" spans="1:26" x14ac:dyDescent="0.25">
      <c r="A2268">
        <v>2003662</v>
      </c>
      <c r="B2268">
        <v>1</v>
      </c>
      <c r="C2268" t="s">
        <v>77</v>
      </c>
      <c r="D2268" t="s">
        <v>109</v>
      </c>
      <c r="E2268" t="s">
        <v>166</v>
      </c>
      <c r="F2268" t="s">
        <v>6735</v>
      </c>
      <c r="G2268" t="s">
        <v>144</v>
      </c>
      <c r="H2268" t="s">
        <v>46</v>
      </c>
      <c r="I2268" t="s">
        <v>129</v>
      </c>
      <c r="J2268" t="s">
        <v>130</v>
      </c>
      <c r="K2268" t="s">
        <v>131</v>
      </c>
      <c r="L2268" t="s">
        <v>6736</v>
      </c>
      <c r="M2268" t="s">
        <v>6737</v>
      </c>
      <c r="N2268">
        <v>3.1741666660000001</v>
      </c>
      <c r="O2268">
        <v>0</v>
      </c>
      <c r="P2268">
        <v>515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1634.695833</v>
      </c>
      <c r="W2268">
        <v>0</v>
      </c>
      <c r="X2268">
        <v>0</v>
      </c>
      <c r="Y2268">
        <v>0</v>
      </c>
      <c r="Z2268">
        <v>0</v>
      </c>
    </row>
    <row r="2269" spans="1:26" x14ac:dyDescent="0.25">
      <c r="A2269">
        <v>2003664</v>
      </c>
      <c r="B2269">
        <v>1</v>
      </c>
      <c r="C2269" t="s">
        <v>77</v>
      </c>
      <c r="D2269" t="s">
        <v>117</v>
      </c>
      <c r="E2269" t="s">
        <v>186</v>
      </c>
      <c r="F2269" t="s">
        <v>4602</v>
      </c>
      <c r="G2269" t="s">
        <v>163</v>
      </c>
      <c r="H2269" t="s">
        <v>47</v>
      </c>
      <c r="I2269" t="s">
        <v>257</v>
      </c>
      <c r="J2269" t="s">
        <v>130</v>
      </c>
      <c r="K2269" t="s">
        <v>131</v>
      </c>
      <c r="L2269" t="s">
        <v>6738</v>
      </c>
      <c r="M2269" t="s">
        <v>6739</v>
      </c>
      <c r="N2269">
        <v>1.6666666E-2</v>
      </c>
      <c r="O2269">
        <v>0</v>
      </c>
      <c r="P2269">
        <v>0</v>
      </c>
      <c r="Q2269">
        <v>0</v>
      </c>
      <c r="R2269">
        <v>0</v>
      </c>
      <c r="S2269">
        <v>1</v>
      </c>
      <c r="T2269">
        <v>466</v>
      </c>
      <c r="U2269">
        <v>0</v>
      </c>
      <c r="V2269">
        <v>0</v>
      </c>
      <c r="W2269">
        <v>0</v>
      </c>
      <c r="X2269">
        <v>0</v>
      </c>
      <c r="Y2269">
        <v>1.6667000000000001E-2</v>
      </c>
      <c r="Z2269">
        <v>7.7666659999999998</v>
      </c>
    </row>
    <row r="2270" spans="1:26" x14ac:dyDescent="0.25">
      <c r="A2270">
        <v>2003669</v>
      </c>
      <c r="B2270">
        <v>1</v>
      </c>
      <c r="C2270" t="s">
        <v>77</v>
      </c>
      <c r="D2270" t="s">
        <v>113</v>
      </c>
      <c r="E2270" t="s">
        <v>134</v>
      </c>
      <c r="F2270" t="s">
        <v>6740</v>
      </c>
      <c r="G2270" t="s">
        <v>140</v>
      </c>
      <c r="H2270" t="s">
        <v>46</v>
      </c>
      <c r="I2270" t="s">
        <v>129</v>
      </c>
      <c r="J2270" t="s">
        <v>130</v>
      </c>
      <c r="K2270" t="s">
        <v>131</v>
      </c>
      <c r="L2270" t="s">
        <v>6741</v>
      </c>
      <c r="M2270" t="s">
        <v>6742</v>
      </c>
      <c r="N2270">
        <v>2.040277777</v>
      </c>
      <c r="O2270">
        <v>0</v>
      </c>
      <c r="P2270">
        <v>0</v>
      </c>
      <c r="Q2270">
        <v>0</v>
      </c>
      <c r="R2270">
        <v>10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20.402778000000001</v>
      </c>
      <c r="Y2270">
        <v>0</v>
      </c>
      <c r="Z2270">
        <v>0</v>
      </c>
    </row>
    <row r="2271" spans="1:26" x14ac:dyDescent="0.25">
      <c r="A2271">
        <v>2003666</v>
      </c>
      <c r="B2271">
        <v>1</v>
      </c>
      <c r="C2271" t="s">
        <v>77</v>
      </c>
      <c r="D2271" t="s">
        <v>119</v>
      </c>
      <c r="E2271" t="s">
        <v>161</v>
      </c>
      <c r="F2271" t="s">
        <v>6743</v>
      </c>
      <c r="G2271" t="s">
        <v>163</v>
      </c>
      <c r="H2271" t="s">
        <v>47</v>
      </c>
      <c r="I2271" t="s">
        <v>129</v>
      </c>
      <c r="J2271" t="s">
        <v>130</v>
      </c>
      <c r="K2271" t="s">
        <v>131</v>
      </c>
      <c r="L2271" t="s">
        <v>6744</v>
      </c>
      <c r="M2271" t="s">
        <v>6745</v>
      </c>
      <c r="N2271">
        <v>1.1202777770000001</v>
      </c>
      <c r="O2271">
        <v>12</v>
      </c>
      <c r="P2271">
        <v>2341</v>
      </c>
      <c r="Q2271">
        <v>0</v>
      </c>
      <c r="R2271">
        <v>0</v>
      </c>
      <c r="S2271">
        <v>0</v>
      </c>
      <c r="T2271">
        <v>0</v>
      </c>
      <c r="U2271">
        <v>13.443333000000001</v>
      </c>
      <c r="V2271">
        <v>2622.5702759999999</v>
      </c>
      <c r="W2271">
        <v>0</v>
      </c>
      <c r="X2271">
        <v>0</v>
      </c>
      <c r="Y2271">
        <v>0</v>
      </c>
      <c r="Z2271">
        <v>0</v>
      </c>
    </row>
    <row r="2272" spans="1:26" x14ac:dyDescent="0.25">
      <c r="A2272">
        <v>2003667</v>
      </c>
      <c r="B2272">
        <v>1</v>
      </c>
      <c r="C2272" t="s">
        <v>76</v>
      </c>
      <c r="D2272" t="s">
        <v>103</v>
      </c>
      <c r="E2272" t="s">
        <v>182</v>
      </c>
      <c r="F2272" t="s">
        <v>6746</v>
      </c>
      <c r="G2272" t="s">
        <v>168</v>
      </c>
      <c r="H2272" t="s">
        <v>46</v>
      </c>
      <c r="I2272" t="s">
        <v>129</v>
      </c>
      <c r="J2272" t="s">
        <v>130</v>
      </c>
      <c r="K2272" t="s">
        <v>154</v>
      </c>
      <c r="L2272" t="s">
        <v>6747</v>
      </c>
      <c r="M2272" t="s">
        <v>6748</v>
      </c>
      <c r="N2272">
        <v>3.0605555550000001</v>
      </c>
      <c r="O2272">
        <v>0</v>
      </c>
      <c r="P2272">
        <v>0</v>
      </c>
      <c r="Q2272">
        <v>0</v>
      </c>
      <c r="R2272">
        <v>26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79.574444</v>
      </c>
      <c r="Y2272">
        <v>0</v>
      </c>
      <c r="Z2272">
        <v>0</v>
      </c>
    </row>
    <row r="2273" spans="1:26" x14ac:dyDescent="0.25">
      <c r="A2273">
        <v>2003675</v>
      </c>
      <c r="B2273">
        <v>1</v>
      </c>
      <c r="C2273" t="s">
        <v>76</v>
      </c>
      <c r="D2273" t="s">
        <v>89</v>
      </c>
      <c r="E2273" t="s">
        <v>182</v>
      </c>
      <c r="F2273" t="s">
        <v>6749</v>
      </c>
      <c r="G2273" t="s">
        <v>144</v>
      </c>
      <c r="H2273" t="s">
        <v>46</v>
      </c>
      <c r="I2273" t="s">
        <v>129</v>
      </c>
      <c r="J2273" t="s">
        <v>130</v>
      </c>
      <c r="K2273" t="s">
        <v>131</v>
      </c>
      <c r="L2273" t="s">
        <v>6750</v>
      </c>
      <c r="M2273" t="s">
        <v>6751</v>
      </c>
      <c r="N2273">
        <v>1.7311111109999999</v>
      </c>
      <c r="O2273">
        <v>0</v>
      </c>
      <c r="P2273">
        <v>0</v>
      </c>
      <c r="Q2273">
        <v>0</v>
      </c>
      <c r="R2273">
        <v>0</v>
      </c>
      <c r="S2273">
        <v>0</v>
      </c>
      <c r="T2273">
        <v>4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6.9244440000000003</v>
      </c>
    </row>
    <row r="2274" spans="1:26" x14ac:dyDescent="0.25">
      <c r="A2274">
        <v>2003671</v>
      </c>
      <c r="B2274">
        <v>1</v>
      </c>
      <c r="C2274" t="s">
        <v>76</v>
      </c>
      <c r="D2274" t="s">
        <v>92</v>
      </c>
      <c r="E2274" t="s">
        <v>134</v>
      </c>
      <c r="F2274" t="s">
        <v>6752</v>
      </c>
      <c r="G2274" t="s">
        <v>140</v>
      </c>
      <c r="H2274" t="s">
        <v>46</v>
      </c>
      <c r="I2274" t="s">
        <v>129</v>
      </c>
      <c r="J2274" t="s">
        <v>130</v>
      </c>
      <c r="K2274" t="s">
        <v>131</v>
      </c>
      <c r="L2274" t="s">
        <v>6753</v>
      </c>
      <c r="M2274" t="s">
        <v>6754</v>
      </c>
      <c r="N2274">
        <v>6.2816666659999996</v>
      </c>
      <c r="O2274">
        <v>0</v>
      </c>
      <c r="P2274">
        <v>0</v>
      </c>
      <c r="Q2274">
        <v>0</v>
      </c>
      <c r="R2274">
        <v>1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6.2816669999999997</v>
      </c>
      <c r="Y2274">
        <v>0</v>
      </c>
      <c r="Z2274">
        <v>0</v>
      </c>
    </row>
    <row r="2275" spans="1:26" x14ac:dyDescent="0.25">
      <c r="A2275">
        <v>2003674</v>
      </c>
      <c r="B2275">
        <v>1</v>
      </c>
      <c r="C2275" t="s">
        <v>76</v>
      </c>
      <c r="D2275" t="s">
        <v>101</v>
      </c>
      <c r="E2275" t="s">
        <v>161</v>
      </c>
      <c r="F2275" t="s">
        <v>6727</v>
      </c>
      <c r="G2275" t="s">
        <v>163</v>
      </c>
      <c r="H2275" t="s">
        <v>47</v>
      </c>
      <c r="I2275" t="s">
        <v>129</v>
      </c>
      <c r="J2275" t="s">
        <v>130</v>
      </c>
      <c r="K2275" t="s">
        <v>131</v>
      </c>
      <c r="L2275" t="s">
        <v>6755</v>
      </c>
      <c r="M2275" t="s">
        <v>6756</v>
      </c>
      <c r="N2275">
        <v>1.279722222</v>
      </c>
      <c r="O2275">
        <v>6</v>
      </c>
      <c r="P2275">
        <v>1849</v>
      </c>
      <c r="Q2275">
        <v>0</v>
      </c>
      <c r="R2275">
        <v>0</v>
      </c>
      <c r="S2275">
        <v>0</v>
      </c>
      <c r="T2275">
        <v>0</v>
      </c>
      <c r="U2275">
        <v>7.6783330000000003</v>
      </c>
      <c r="V2275">
        <v>2366.2063880000001</v>
      </c>
      <c r="W2275">
        <v>0</v>
      </c>
      <c r="X2275">
        <v>0</v>
      </c>
      <c r="Y2275">
        <v>0</v>
      </c>
      <c r="Z2275">
        <v>0</v>
      </c>
    </row>
    <row r="2276" spans="1:26" x14ac:dyDescent="0.25">
      <c r="A2276">
        <v>2003673</v>
      </c>
      <c r="B2276">
        <v>1</v>
      </c>
      <c r="C2276" t="s">
        <v>76</v>
      </c>
      <c r="D2276" t="s">
        <v>92</v>
      </c>
      <c r="E2276" t="s">
        <v>134</v>
      </c>
      <c r="F2276" t="s">
        <v>6757</v>
      </c>
      <c r="G2276" t="s">
        <v>140</v>
      </c>
      <c r="H2276" t="s">
        <v>46</v>
      </c>
      <c r="I2276" t="s">
        <v>129</v>
      </c>
      <c r="J2276" t="s">
        <v>130</v>
      </c>
      <c r="K2276" t="s">
        <v>131</v>
      </c>
      <c r="L2276" t="s">
        <v>6758</v>
      </c>
      <c r="M2276" t="s">
        <v>6759</v>
      </c>
      <c r="N2276">
        <v>1.8502777770000001</v>
      </c>
      <c r="O2276">
        <v>0</v>
      </c>
      <c r="P2276">
        <v>0</v>
      </c>
      <c r="Q2276">
        <v>0</v>
      </c>
      <c r="R2276">
        <v>7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12.951943999999999</v>
      </c>
      <c r="Y2276">
        <v>0</v>
      </c>
      <c r="Z2276">
        <v>0</v>
      </c>
    </row>
    <row r="2277" spans="1:26" x14ac:dyDescent="0.25">
      <c r="A2277">
        <v>2003676</v>
      </c>
      <c r="B2277">
        <v>1</v>
      </c>
      <c r="C2277" t="s">
        <v>76</v>
      </c>
      <c r="D2277" t="s">
        <v>102</v>
      </c>
      <c r="E2277" t="s">
        <v>171</v>
      </c>
      <c r="F2277" t="s">
        <v>6760</v>
      </c>
      <c r="G2277" t="s">
        <v>163</v>
      </c>
      <c r="H2277" t="s">
        <v>47</v>
      </c>
      <c r="I2277" t="s">
        <v>129</v>
      </c>
      <c r="J2277" t="s">
        <v>130</v>
      </c>
      <c r="K2277" t="s">
        <v>131</v>
      </c>
      <c r="L2277" t="s">
        <v>6761</v>
      </c>
      <c r="M2277" t="s">
        <v>6762</v>
      </c>
      <c r="N2277">
        <v>0.229444444</v>
      </c>
      <c r="O2277">
        <v>59</v>
      </c>
      <c r="P2277">
        <v>236</v>
      </c>
      <c r="Q2277">
        <v>4</v>
      </c>
      <c r="R2277">
        <v>0</v>
      </c>
      <c r="S2277">
        <v>1</v>
      </c>
      <c r="T2277">
        <v>0</v>
      </c>
      <c r="U2277">
        <v>13.537222</v>
      </c>
      <c r="V2277">
        <v>54.148888999999997</v>
      </c>
      <c r="W2277">
        <v>0.91777799999999998</v>
      </c>
      <c r="X2277">
        <v>0</v>
      </c>
      <c r="Y2277">
        <v>0.22944400000000001</v>
      </c>
      <c r="Z2277">
        <v>0</v>
      </c>
    </row>
    <row r="2278" spans="1:26" x14ac:dyDescent="0.25">
      <c r="A2278">
        <v>2003681</v>
      </c>
      <c r="B2278">
        <v>1</v>
      </c>
      <c r="C2278" t="s">
        <v>76</v>
      </c>
      <c r="D2278" t="s">
        <v>95</v>
      </c>
      <c r="E2278" t="s">
        <v>171</v>
      </c>
      <c r="F2278" t="s">
        <v>6763</v>
      </c>
      <c r="G2278" t="s">
        <v>163</v>
      </c>
      <c r="H2278" t="s">
        <v>47</v>
      </c>
      <c r="I2278" t="s">
        <v>129</v>
      </c>
      <c r="J2278" t="s">
        <v>130</v>
      </c>
      <c r="K2278" t="s">
        <v>131</v>
      </c>
      <c r="L2278" t="s">
        <v>6764</v>
      </c>
      <c r="M2278" t="s">
        <v>6765</v>
      </c>
      <c r="N2278">
        <v>5.2222221999999999E-2</v>
      </c>
      <c r="O2278">
        <v>27</v>
      </c>
      <c r="P2278">
        <v>6403</v>
      </c>
      <c r="Q2278">
        <v>21</v>
      </c>
      <c r="R2278">
        <v>4282</v>
      </c>
      <c r="S2278">
        <v>34</v>
      </c>
      <c r="T2278">
        <v>1795</v>
      </c>
      <c r="U2278">
        <v>1.41</v>
      </c>
      <c r="V2278">
        <v>334.37888700000002</v>
      </c>
      <c r="W2278">
        <v>1.0966670000000001</v>
      </c>
      <c r="X2278">
        <v>223.615555</v>
      </c>
      <c r="Y2278">
        <v>1.7755559999999999</v>
      </c>
      <c r="Z2278">
        <v>93.738888000000003</v>
      </c>
    </row>
    <row r="2279" spans="1:26" x14ac:dyDescent="0.25">
      <c r="A2279">
        <v>2003686</v>
      </c>
      <c r="B2279">
        <v>1</v>
      </c>
      <c r="C2279" t="s">
        <v>76</v>
      </c>
      <c r="D2279" t="s">
        <v>80</v>
      </c>
      <c r="E2279" t="s">
        <v>166</v>
      </c>
      <c r="F2279" t="s">
        <v>6766</v>
      </c>
      <c r="G2279" t="s">
        <v>904</v>
      </c>
      <c r="H2279" t="s">
        <v>46</v>
      </c>
      <c r="I2279" t="s">
        <v>129</v>
      </c>
      <c r="J2279" t="s">
        <v>130</v>
      </c>
      <c r="K2279" t="s">
        <v>131</v>
      </c>
      <c r="L2279" t="s">
        <v>6767</v>
      </c>
      <c r="M2279" t="s">
        <v>6768</v>
      </c>
      <c r="N2279">
        <v>1.444722222</v>
      </c>
      <c r="O2279">
        <v>0</v>
      </c>
      <c r="P2279">
        <v>310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447.86388899999997</v>
      </c>
      <c r="W2279">
        <v>0</v>
      </c>
      <c r="X2279">
        <v>0</v>
      </c>
      <c r="Y2279">
        <v>0</v>
      </c>
      <c r="Z2279">
        <v>0</v>
      </c>
    </row>
    <row r="2280" spans="1:26" x14ac:dyDescent="0.25">
      <c r="A2280">
        <v>2003684</v>
      </c>
      <c r="B2280">
        <v>1</v>
      </c>
      <c r="C2280" t="s">
        <v>77</v>
      </c>
      <c r="D2280" t="s">
        <v>108</v>
      </c>
      <c r="E2280" t="s">
        <v>182</v>
      </c>
      <c r="F2280" t="s">
        <v>6769</v>
      </c>
      <c r="G2280" t="s">
        <v>144</v>
      </c>
      <c r="H2280" t="s">
        <v>46</v>
      </c>
      <c r="I2280" t="s">
        <v>129</v>
      </c>
      <c r="J2280" t="s">
        <v>130</v>
      </c>
      <c r="K2280" t="s">
        <v>131</v>
      </c>
      <c r="L2280" t="s">
        <v>6770</v>
      </c>
      <c r="M2280" t="s">
        <v>6771</v>
      </c>
      <c r="N2280">
        <v>2.4430555549999999</v>
      </c>
      <c r="O2280">
        <v>0</v>
      </c>
      <c r="P2280">
        <v>81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197.88749999999999</v>
      </c>
      <c r="W2280">
        <v>0</v>
      </c>
      <c r="X2280">
        <v>0</v>
      </c>
      <c r="Y2280">
        <v>0</v>
      </c>
      <c r="Z2280">
        <v>0</v>
      </c>
    </row>
    <row r="2281" spans="1:26" x14ac:dyDescent="0.25">
      <c r="A2281">
        <v>2003692</v>
      </c>
      <c r="B2281">
        <v>1</v>
      </c>
      <c r="C2281" t="s">
        <v>76</v>
      </c>
      <c r="D2281" t="s">
        <v>102</v>
      </c>
      <c r="E2281" t="s">
        <v>134</v>
      </c>
      <c r="F2281" t="s">
        <v>6772</v>
      </c>
      <c r="G2281" t="s">
        <v>140</v>
      </c>
      <c r="H2281" t="s">
        <v>46</v>
      </c>
      <c r="I2281" t="s">
        <v>129</v>
      </c>
      <c r="J2281" t="s">
        <v>130</v>
      </c>
      <c r="K2281" t="s">
        <v>131</v>
      </c>
      <c r="L2281" t="s">
        <v>6773</v>
      </c>
      <c r="M2281" t="s">
        <v>6774</v>
      </c>
      <c r="N2281">
        <v>3.5302777769999998</v>
      </c>
      <c r="O2281">
        <v>0</v>
      </c>
      <c r="P2281">
        <v>1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3.530278</v>
      </c>
      <c r="W2281">
        <v>0</v>
      </c>
      <c r="X2281">
        <v>0</v>
      </c>
      <c r="Y2281">
        <v>0</v>
      </c>
      <c r="Z2281">
        <v>0</v>
      </c>
    </row>
    <row r="2282" spans="1:26" x14ac:dyDescent="0.25">
      <c r="A2282">
        <v>2003685</v>
      </c>
      <c r="B2282">
        <v>1</v>
      </c>
      <c r="C2282" t="s">
        <v>76</v>
      </c>
      <c r="D2282" t="s">
        <v>93</v>
      </c>
      <c r="E2282" t="s">
        <v>134</v>
      </c>
      <c r="F2282" t="s">
        <v>6775</v>
      </c>
      <c r="G2282" t="s">
        <v>140</v>
      </c>
      <c r="H2282" t="s">
        <v>46</v>
      </c>
      <c r="I2282" t="s">
        <v>129</v>
      </c>
      <c r="J2282" t="s">
        <v>130</v>
      </c>
      <c r="K2282" t="s">
        <v>131</v>
      </c>
      <c r="L2282" t="s">
        <v>6776</v>
      </c>
      <c r="M2282" t="s">
        <v>6777</v>
      </c>
      <c r="N2282">
        <v>2.886666666</v>
      </c>
      <c r="O2282">
        <v>0</v>
      </c>
      <c r="P2282">
        <v>1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2.8866670000000001</v>
      </c>
      <c r="W2282">
        <v>0</v>
      </c>
      <c r="X2282">
        <v>0</v>
      </c>
      <c r="Y2282">
        <v>0</v>
      </c>
      <c r="Z2282">
        <v>0</v>
      </c>
    </row>
    <row r="2283" spans="1:26" x14ac:dyDescent="0.25">
      <c r="A2283">
        <v>2003687</v>
      </c>
      <c r="B2283">
        <v>1</v>
      </c>
      <c r="C2283" t="s">
        <v>76</v>
      </c>
      <c r="D2283" t="s">
        <v>100</v>
      </c>
      <c r="E2283" t="s">
        <v>161</v>
      </c>
      <c r="F2283" t="s">
        <v>6778</v>
      </c>
      <c r="G2283" t="s">
        <v>242</v>
      </c>
      <c r="H2283" t="s">
        <v>47</v>
      </c>
      <c r="I2283" t="s">
        <v>129</v>
      </c>
      <c r="J2283" t="s">
        <v>130</v>
      </c>
      <c r="K2283" t="s">
        <v>131</v>
      </c>
      <c r="L2283" t="s">
        <v>6779</v>
      </c>
      <c r="M2283" t="s">
        <v>6780</v>
      </c>
      <c r="N2283">
        <v>3.2913888880000002</v>
      </c>
      <c r="O2283">
        <v>0</v>
      </c>
      <c r="P2283">
        <v>321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1056.5358329999999</v>
      </c>
      <c r="W2283">
        <v>0</v>
      </c>
      <c r="X2283">
        <v>0</v>
      </c>
      <c r="Y2283">
        <v>0</v>
      </c>
      <c r="Z2283">
        <v>0</v>
      </c>
    </row>
    <row r="2284" spans="1:26" x14ac:dyDescent="0.25">
      <c r="A2284">
        <v>2003688</v>
      </c>
      <c r="B2284">
        <v>1</v>
      </c>
      <c r="C2284" t="s">
        <v>76</v>
      </c>
      <c r="D2284" t="s">
        <v>88</v>
      </c>
      <c r="E2284" t="s">
        <v>166</v>
      </c>
      <c r="F2284" t="s">
        <v>6781</v>
      </c>
      <c r="G2284" t="s">
        <v>657</v>
      </c>
      <c r="H2284" t="s">
        <v>46</v>
      </c>
      <c r="I2284" t="s">
        <v>129</v>
      </c>
      <c r="J2284" t="s">
        <v>130</v>
      </c>
      <c r="K2284" t="s">
        <v>131</v>
      </c>
      <c r="L2284" t="s">
        <v>6782</v>
      </c>
      <c r="M2284" t="s">
        <v>6783</v>
      </c>
      <c r="N2284">
        <v>3.7822222220000001</v>
      </c>
      <c r="O2284">
        <v>0</v>
      </c>
      <c r="P2284">
        <v>1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3.782222</v>
      </c>
      <c r="W2284">
        <v>0</v>
      </c>
      <c r="X2284">
        <v>0</v>
      </c>
      <c r="Y2284">
        <v>0</v>
      </c>
      <c r="Z2284">
        <v>0</v>
      </c>
    </row>
    <row r="2285" spans="1:26" x14ac:dyDescent="0.25">
      <c r="A2285">
        <v>2003690</v>
      </c>
      <c r="B2285">
        <v>1</v>
      </c>
      <c r="C2285" t="s">
        <v>76</v>
      </c>
      <c r="D2285" t="s">
        <v>95</v>
      </c>
      <c r="E2285" t="s">
        <v>161</v>
      </c>
      <c r="F2285" t="s">
        <v>6784</v>
      </c>
      <c r="G2285" t="s">
        <v>163</v>
      </c>
      <c r="H2285" t="s">
        <v>47</v>
      </c>
      <c r="I2285" t="s">
        <v>129</v>
      </c>
      <c r="J2285" t="s">
        <v>130</v>
      </c>
      <c r="K2285" t="s">
        <v>131</v>
      </c>
      <c r="L2285" t="s">
        <v>6785</v>
      </c>
      <c r="M2285" t="s">
        <v>6786</v>
      </c>
      <c r="N2285">
        <v>3.2238888879999998</v>
      </c>
      <c r="O2285">
        <v>0</v>
      </c>
      <c r="P2285">
        <v>0</v>
      </c>
      <c r="Q2285">
        <v>0</v>
      </c>
      <c r="R2285">
        <v>0</v>
      </c>
      <c r="S2285">
        <v>1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3.2238889999999998</v>
      </c>
      <c r="Z2285">
        <v>0</v>
      </c>
    </row>
    <row r="2286" spans="1:26" x14ac:dyDescent="0.25">
      <c r="A2286">
        <v>2003693</v>
      </c>
      <c r="B2286">
        <v>1</v>
      </c>
      <c r="C2286" t="s">
        <v>76</v>
      </c>
      <c r="D2286" t="s">
        <v>78</v>
      </c>
      <c r="E2286" t="s">
        <v>182</v>
      </c>
      <c r="F2286" t="s">
        <v>6787</v>
      </c>
      <c r="G2286" t="s">
        <v>144</v>
      </c>
      <c r="H2286" t="s">
        <v>46</v>
      </c>
      <c r="I2286" t="s">
        <v>129</v>
      </c>
      <c r="J2286" t="s">
        <v>130</v>
      </c>
      <c r="K2286" t="s">
        <v>131</v>
      </c>
      <c r="L2286" t="s">
        <v>6788</v>
      </c>
      <c r="M2286" t="s">
        <v>6789</v>
      </c>
      <c r="N2286">
        <v>0.79555555499999997</v>
      </c>
      <c r="O2286">
        <v>0</v>
      </c>
      <c r="P2286">
        <v>18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14.32</v>
      </c>
      <c r="W2286">
        <v>0</v>
      </c>
      <c r="X2286">
        <v>0</v>
      </c>
      <c r="Y2286">
        <v>0</v>
      </c>
      <c r="Z2286">
        <v>0</v>
      </c>
    </row>
    <row r="2287" spans="1:26" x14ac:dyDescent="0.25">
      <c r="A2287">
        <v>2003694</v>
      </c>
      <c r="B2287">
        <v>1</v>
      </c>
      <c r="C2287" t="s">
        <v>77</v>
      </c>
      <c r="D2287" t="s">
        <v>119</v>
      </c>
      <c r="E2287" t="s">
        <v>134</v>
      </c>
      <c r="F2287" t="s">
        <v>6790</v>
      </c>
      <c r="G2287" t="s">
        <v>140</v>
      </c>
      <c r="H2287" t="s">
        <v>46</v>
      </c>
      <c r="I2287" t="s">
        <v>129</v>
      </c>
      <c r="J2287" t="s">
        <v>130</v>
      </c>
      <c r="K2287" t="s">
        <v>131</v>
      </c>
      <c r="L2287" t="s">
        <v>6791</v>
      </c>
      <c r="M2287" t="s">
        <v>6792</v>
      </c>
      <c r="N2287">
        <v>0.64611111099999996</v>
      </c>
      <c r="O2287">
        <v>0</v>
      </c>
      <c r="P2287">
        <v>1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0.64611099999999999</v>
      </c>
      <c r="W2287">
        <v>0</v>
      </c>
      <c r="X2287">
        <v>0</v>
      </c>
      <c r="Y2287">
        <v>0</v>
      </c>
      <c r="Z2287">
        <v>0</v>
      </c>
    </row>
    <row r="2288" spans="1:26" x14ac:dyDescent="0.25">
      <c r="A2288">
        <v>2003712</v>
      </c>
      <c r="B2288">
        <v>1</v>
      </c>
      <c r="C2288" t="s">
        <v>77</v>
      </c>
      <c r="D2288" t="s">
        <v>124</v>
      </c>
      <c r="E2288" t="s">
        <v>186</v>
      </c>
      <c r="F2288" t="s">
        <v>6793</v>
      </c>
      <c r="G2288" t="s">
        <v>163</v>
      </c>
      <c r="H2288" t="s">
        <v>47</v>
      </c>
      <c r="I2288" t="s">
        <v>129</v>
      </c>
      <c r="J2288" t="s">
        <v>130</v>
      </c>
      <c r="K2288" t="s">
        <v>131</v>
      </c>
      <c r="L2288" t="s">
        <v>6794</v>
      </c>
      <c r="M2288" t="s">
        <v>6795</v>
      </c>
      <c r="N2288">
        <v>1.858055555</v>
      </c>
      <c r="O2288">
        <v>7</v>
      </c>
      <c r="P2288">
        <v>0</v>
      </c>
      <c r="Q2288">
        <v>0</v>
      </c>
      <c r="R2288">
        <v>0</v>
      </c>
      <c r="S2288">
        <v>0</v>
      </c>
      <c r="T2288">
        <v>0</v>
      </c>
      <c r="U2288">
        <v>13.006389</v>
      </c>
      <c r="V2288">
        <v>0</v>
      </c>
      <c r="W2288">
        <v>0</v>
      </c>
      <c r="X2288">
        <v>0</v>
      </c>
      <c r="Y2288">
        <v>0</v>
      </c>
      <c r="Z2288">
        <v>0</v>
      </c>
    </row>
    <row r="2289" spans="1:26" x14ac:dyDescent="0.25">
      <c r="A2289">
        <v>2003698</v>
      </c>
      <c r="B2289">
        <v>1</v>
      </c>
      <c r="C2289" t="s">
        <v>76</v>
      </c>
      <c r="D2289" t="s">
        <v>88</v>
      </c>
      <c r="E2289" t="s">
        <v>166</v>
      </c>
      <c r="F2289" t="s">
        <v>6796</v>
      </c>
      <c r="G2289" t="s">
        <v>904</v>
      </c>
      <c r="H2289" t="s">
        <v>46</v>
      </c>
      <c r="I2289" t="s">
        <v>129</v>
      </c>
      <c r="J2289" t="s">
        <v>130</v>
      </c>
      <c r="K2289" t="s">
        <v>131</v>
      </c>
      <c r="L2289" t="s">
        <v>6797</v>
      </c>
      <c r="M2289" t="s">
        <v>6798</v>
      </c>
      <c r="N2289">
        <v>2.545833333</v>
      </c>
      <c r="O2289">
        <v>0</v>
      </c>
      <c r="P2289">
        <v>146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371.691667</v>
      </c>
      <c r="W2289">
        <v>0</v>
      </c>
      <c r="X2289">
        <v>0</v>
      </c>
      <c r="Y2289">
        <v>0</v>
      </c>
      <c r="Z2289">
        <v>0</v>
      </c>
    </row>
    <row r="2290" spans="1:26" x14ac:dyDescent="0.25">
      <c r="A2290">
        <v>2003696</v>
      </c>
      <c r="B2290">
        <v>1</v>
      </c>
      <c r="C2290" t="s">
        <v>76</v>
      </c>
      <c r="D2290" t="s">
        <v>91</v>
      </c>
      <c r="E2290" t="s">
        <v>171</v>
      </c>
      <c r="F2290" t="s">
        <v>1705</v>
      </c>
      <c r="G2290" t="s">
        <v>163</v>
      </c>
      <c r="H2290" t="s">
        <v>47</v>
      </c>
      <c r="I2290" t="s">
        <v>129</v>
      </c>
      <c r="J2290" t="s">
        <v>130</v>
      </c>
      <c r="K2290" t="s">
        <v>131</v>
      </c>
      <c r="L2290" t="s">
        <v>6799</v>
      </c>
      <c r="M2290" t="s">
        <v>6800</v>
      </c>
      <c r="N2290">
        <v>0.25</v>
      </c>
      <c r="O2290">
        <v>3</v>
      </c>
      <c r="P2290">
        <v>0</v>
      </c>
      <c r="Q2290">
        <v>0</v>
      </c>
      <c r="R2290">
        <v>0</v>
      </c>
      <c r="S2290">
        <v>0</v>
      </c>
      <c r="T2290">
        <v>0</v>
      </c>
      <c r="U2290">
        <v>0.75</v>
      </c>
      <c r="V2290">
        <v>0</v>
      </c>
      <c r="W2290">
        <v>0</v>
      </c>
      <c r="X2290">
        <v>0</v>
      </c>
      <c r="Y2290">
        <v>0</v>
      </c>
      <c r="Z2290">
        <v>0</v>
      </c>
    </row>
    <row r="2291" spans="1:26" x14ac:dyDescent="0.25">
      <c r="A2291">
        <v>2003699</v>
      </c>
      <c r="B2291">
        <v>1</v>
      </c>
      <c r="C2291" t="s">
        <v>76</v>
      </c>
      <c r="D2291" t="s">
        <v>83</v>
      </c>
      <c r="E2291" t="s">
        <v>134</v>
      </c>
      <c r="F2291" t="s">
        <v>6801</v>
      </c>
      <c r="G2291" t="s">
        <v>128</v>
      </c>
      <c r="H2291" t="s">
        <v>46</v>
      </c>
      <c r="I2291" t="s">
        <v>129</v>
      </c>
      <c r="J2291" t="s">
        <v>130</v>
      </c>
      <c r="K2291" t="s">
        <v>131</v>
      </c>
      <c r="L2291" t="s">
        <v>6802</v>
      </c>
      <c r="M2291" t="s">
        <v>6803</v>
      </c>
      <c r="N2291">
        <v>3.4980555550000001</v>
      </c>
      <c r="O2291">
        <v>0</v>
      </c>
      <c r="P2291">
        <v>1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3.4980560000000001</v>
      </c>
      <c r="W2291">
        <v>0</v>
      </c>
      <c r="X2291">
        <v>0</v>
      </c>
      <c r="Y2291">
        <v>0</v>
      </c>
      <c r="Z2291">
        <v>0</v>
      </c>
    </row>
    <row r="2292" spans="1:26" x14ac:dyDescent="0.25">
      <c r="A2292">
        <v>2003705</v>
      </c>
      <c r="B2292">
        <v>1</v>
      </c>
      <c r="C2292" t="s">
        <v>76</v>
      </c>
      <c r="D2292" t="s">
        <v>93</v>
      </c>
      <c r="E2292" t="s">
        <v>134</v>
      </c>
      <c r="F2292" t="s">
        <v>6804</v>
      </c>
      <c r="G2292" t="s">
        <v>238</v>
      </c>
      <c r="H2292" t="s">
        <v>46</v>
      </c>
      <c r="I2292" t="s">
        <v>129</v>
      </c>
      <c r="J2292" t="s">
        <v>130</v>
      </c>
      <c r="K2292" t="s">
        <v>131</v>
      </c>
      <c r="L2292" t="s">
        <v>6805</v>
      </c>
      <c r="M2292" t="s">
        <v>6806</v>
      </c>
      <c r="N2292">
        <v>1.423611111</v>
      </c>
      <c r="O2292">
        <v>0</v>
      </c>
      <c r="P2292">
        <v>1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1.423611</v>
      </c>
      <c r="W2292">
        <v>0</v>
      </c>
      <c r="X2292">
        <v>0</v>
      </c>
      <c r="Y2292">
        <v>0</v>
      </c>
      <c r="Z2292">
        <v>0</v>
      </c>
    </row>
    <row r="2293" spans="1:26" x14ac:dyDescent="0.25">
      <c r="A2293">
        <v>2003700</v>
      </c>
      <c r="B2293">
        <v>1</v>
      </c>
      <c r="C2293" t="s">
        <v>77</v>
      </c>
      <c r="D2293" t="s">
        <v>111</v>
      </c>
      <c r="E2293" t="s">
        <v>171</v>
      </c>
      <c r="F2293" t="s">
        <v>6386</v>
      </c>
      <c r="G2293" t="s">
        <v>163</v>
      </c>
      <c r="H2293" t="s">
        <v>47</v>
      </c>
      <c r="I2293" t="s">
        <v>129</v>
      </c>
      <c r="J2293" t="s">
        <v>130</v>
      </c>
      <c r="K2293" t="s">
        <v>131</v>
      </c>
      <c r="L2293" t="s">
        <v>6807</v>
      </c>
      <c r="M2293" t="s">
        <v>6808</v>
      </c>
      <c r="N2293">
        <v>8.7777777000000001E-2</v>
      </c>
      <c r="O2293">
        <v>0</v>
      </c>
      <c r="P2293">
        <v>4</v>
      </c>
      <c r="Q2293">
        <v>32</v>
      </c>
      <c r="R2293">
        <v>8957</v>
      </c>
      <c r="S2293">
        <v>34</v>
      </c>
      <c r="T2293">
        <v>7072</v>
      </c>
      <c r="U2293">
        <v>0</v>
      </c>
      <c r="V2293">
        <v>0.35111100000000001</v>
      </c>
      <c r="W2293">
        <v>2.8088890000000002</v>
      </c>
      <c r="X2293">
        <v>786.225549</v>
      </c>
      <c r="Y2293">
        <v>2.9844439999999999</v>
      </c>
      <c r="Z2293">
        <v>620.76443900000004</v>
      </c>
    </row>
    <row r="2294" spans="1:26" x14ac:dyDescent="0.25">
      <c r="A2294">
        <v>2003714</v>
      </c>
      <c r="B2294">
        <v>1</v>
      </c>
      <c r="C2294" t="s">
        <v>76</v>
      </c>
      <c r="D2294" t="s">
        <v>101</v>
      </c>
      <c r="E2294" t="s">
        <v>161</v>
      </c>
      <c r="F2294" t="s">
        <v>6809</v>
      </c>
      <c r="G2294" t="s">
        <v>203</v>
      </c>
      <c r="H2294" t="s">
        <v>47</v>
      </c>
      <c r="I2294" t="s">
        <v>129</v>
      </c>
      <c r="J2294" t="s">
        <v>130</v>
      </c>
      <c r="K2294" t="s">
        <v>131</v>
      </c>
      <c r="L2294" t="s">
        <v>6810</v>
      </c>
      <c r="M2294" t="s">
        <v>6811</v>
      </c>
      <c r="N2294">
        <v>2.4127777770000001</v>
      </c>
      <c r="O2294">
        <v>0</v>
      </c>
      <c r="P2294">
        <v>593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1430.7772219999999</v>
      </c>
      <c r="W2294">
        <v>0</v>
      </c>
      <c r="X2294">
        <v>0</v>
      </c>
      <c r="Y2294">
        <v>0</v>
      </c>
      <c r="Z2294">
        <v>0</v>
      </c>
    </row>
    <row r="2295" spans="1:26" x14ac:dyDescent="0.25">
      <c r="A2295">
        <v>2003704</v>
      </c>
      <c r="B2295">
        <v>1</v>
      </c>
      <c r="C2295" t="s">
        <v>76</v>
      </c>
      <c r="D2295" t="s">
        <v>99</v>
      </c>
      <c r="E2295" t="s">
        <v>171</v>
      </c>
      <c r="F2295" t="s">
        <v>6812</v>
      </c>
      <c r="G2295" t="s">
        <v>163</v>
      </c>
      <c r="H2295" t="s">
        <v>47</v>
      </c>
      <c r="I2295" t="s">
        <v>129</v>
      </c>
      <c r="J2295" t="s">
        <v>130</v>
      </c>
      <c r="K2295" t="s">
        <v>131</v>
      </c>
      <c r="L2295" t="s">
        <v>6813</v>
      </c>
      <c r="M2295" t="s">
        <v>6814</v>
      </c>
      <c r="N2295">
        <v>0.83611111100000002</v>
      </c>
      <c r="O2295">
        <v>63</v>
      </c>
      <c r="P2295">
        <v>12042</v>
      </c>
      <c r="Q2295">
        <v>0</v>
      </c>
      <c r="R2295">
        <v>0</v>
      </c>
      <c r="S2295">
        <v>0</v>
      </c>
      <c r="T2295">
        <v>0</v>
      </c>
      <c r="U2295">
        <v>52.674999999999997</v>
      </c>
      <c r="V2295">
        <v>10068.449999</v>
      </c>
      <c r="W2295">
        <v>0</v>
      </c>
      <c r="X2295">
        <v>0</v>
      </c>
      <c r="Y2295">
        <v>0</v>
      </c>
      <c r="Z2295">
        <v>0</v>
      </c>
    </row>
    <row r="2296" spans="1:26" x14ac:dyDescent="0.25">
      <c r="A2296">
        <v>2003706</v>
      </c>
      <c r="B2296">
        <v>1</v>
      </c>
      <c r="C2296" t="s">
        <v>77</v>
      </c>
      <c r="D2296" t="s">
        <v>123</v>
      </c>
      <c r="E2296" t="s">
        <v>161</v>
      </c>
      <c r="F2296" t="s">
        <v>6659</v>
      </c>
      <c r="G2296" t="s">
        <v>242</v>
      </c>
      <c r="H2296" t="s">
        <v>47</v>
      </c>
      <c r="I2296" t="s">
        <v>129</v>
      </c>
      <c r="J2296" t="s">
        <v>130</v>
      </c>
      <c r="K2296" t="s">
        <v>131</v>
      </c>
      <c r="L2296" t="s">
        <v>6815</v>
      </c>
      <c r="M2296" t="s">
        <v>6816</v>
      </c>
      <c r="N2296">
        <v>5.4841666660000001</v>
      </c>
      <c r="O2296">
        <v>0</v>
      </c>
      <c r="P2296">
        <v>82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449.70166699999999</v>
      </c>
      <c r="W2296">
        <v>0</v>
      </c>
      <c r="X2296">
        <v>0</v>
      </c>
      <c r="Y2296">
        <v>0</v>
      </c>
      <c r="Z2296">
        <v>0</v>
      </c>
    </row>
    <row r="2297" spans="1:26" x14ac:dyDescent="0.25">
      <c r="A2297">
        <v>2003707</v>
      </c>
      <c r="B2297">
        <v>1</v>
      </c>
      <c r="C2297" t="s">
        <v>77</v>
      </c>
      <c r="D2297" t="s">
        <v>110</v>
      </c>
      <c r="E2297" t="s">
        <v>186</v>
      </c>
      <c r="F2297" t="s">
        <v>6817</v>
      </c>
      <c r="G2297" t="s">
        <v>163</v>
      </c>
      <c r="H2297" t="s">
        <v>47</v>
      </c>
      <c r="I2297" t="s">
        <v>129</v>
      </c>
      <c r="J2297" t="s">
        <v>130</v>
      </c>
      <c r="K2297" t="s">
        <v>131</v>
      </c>
      <c r="L2297" t="s">
        <v>6818</v>
      </c>
      <c r="M2297" t="s">
        <v>6819</v>
      </c>
      <c r="N2297">
        <v>0.9375</v>
      </c>
      <c r="O2297">
        <v>0</v>
      </c>
      <c r="P2297">
        <v>0</v>
      </c>
      <c r="Q2297">
        <v>0</v>
      </c>
      <c r="R2297">
        <v>0</v>
      </c>
      <c r="S2297">
        <v>7</v>
      </c>
      <c r="T2297">
        <v>547</v>
      </c>
      <c r="U2297">
        <v>0</v>
      </c>
      <c r="V2297">
        <v>0</v>
      </c>
      <c r="W2297">
        <v>0</v>
      </c>
      <c r="X2297">
        <v>0</v>
      </c>
      <c r="Y2297">
        <v>6.5625</v>
      </c>
      <c r="Z2297">
        <v>512.8125</v>
      </c>
    </row>
    <row r="2298" spans="1:26" x14ac:dyDescent="0.25">
      <c r="A2298">
        <v>2003710</v>
      </c>
      <c r="B2298">
        <v>1</v>
      </c>
      <c r="C2298" t="s">
        <v>76</v>
      </c>
      <c r="D2298" t="s">
        <v>99</v>
      </c>
      <c r="E2298" t="s">
        <v>134</v>
      </c>
      <c r="F2298" t="s">
        <v>6820</v>
      </c>
      <c r="G2298" t="s">
        <v>250</v>
      </c>
      <c r="H2298" t="s">
        <v>46</v>
      </c>
      <c r="I2298" t="s">
        <v>129</v>
      </c>
      <c r="J2298" t="s">
        <v>130</v>
      </c>
      <c r="K2298" t="s">
        <v>131</v>
      </c>
      <c r="L2298" t="s">
        <v>6821</v>
      </c>
      <c r="M2298" t="s">
        <v>6822</v>
      </c>
      <c r="N2298">
        <v>2.681944444</v>
      </c>
      <c r="O2298">
        <v>0</v>
      </c>
      <c r="P2298">
        <v>1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2.6819440000000001</v>
      </c>
      <c r="W2298">
        <v>0</v>
      </c>
      <c r="X2298">
        <v>0</v>
      </c>
      <c r="Y2298">
        <v>0</v>
      </c>
      <c r="Z2298">
        <v>0</v>
      </c>
    </row>
    <row r="2299" spans="1:26" x14ac:dyDescent="0.25">
      <c r="A2299">
        <v>2003711</v>
      </c>
      <c r="B2299">
        <v>1</v>
      </c>
      <c r="C2299" t="s">
        <v>76</v>
      </c>
      <c r="D2299" t="s">
        <v>90</v>
      </c>
      <c r="E2299" t="s">
        <v>171</v>
      </c>
      <c r="F2299" t="s">
        <v>5732</v>
      </c>
      <c r="G2299" t="s">
        <v>163</v>
      </c>
      <c r="H2299" t="s">
        <v>47</v>
      </c>
      <c r="I2299" t="s">
        <v>129</v>
      </c>
      <c r="J2299" t="s">
        <v>130</v>
      </c>
      <c r="K2299" t="s">
        <v>131</v>
      </c>
      <c r="L2299" t="s">
        <v>6823</v>
      </c>
      <c r="M2299" t="s">
        <v>6824</v>
      </c>
      <c r="N2299">
        <v>0.36055555500000003</v>
      </c>
      <c r="O2299">
        <v>13</v>
      </c>
      <c r="P2299">
        <v>734</v>
      </c>
      <c r="Q2299">
        <v>0</v>
      </c>
      <c r="R2299">
        <v>0</v>
      </c>
      <c r="S2299">
        <v>36</v>
      </c>
      <c r="T2299">
        <v>70</v>
      </c>
      <c r="U2299">
        <v>4.6872220000000002</v>
      </c>
      <c r="V2299">
        <v>264.64777700000002</v>
      </c>
      <c r="W2299">
        <v>0</v>
      </c>
      <c r="X2299">
        <v>0</v>
      </c>
      <c r="Y2299">
        <v>12.98</v>
      </c>
      <c r="Z2299">
        <v>25.238889</v>
      </c>
    </row>
    <row r="2300" spans="1:26" x14ac:dyDescent="0.25">
      <c r="A2300">
        <v>2003713</v>
      </c>
      <c r="B2300">
        <v>1</v>
      </c>
      <c r="C2300" t="s">
        <v>76</v>
      </c>
      <c r="D2300" t="s">
        <v>81</v>
      </c>
      <c r="E2300" t="s">
        <v>182</v>
      </c>
      <c r="F2300" t="s">
        <v>4822</v>
      </c>
      <c r="G2300" t="s">
        <v>144</v>
      </c>
      <c r="H2300" t="s">
        <v>46</v>
      </c>
      <c r="I2300" t="s">
        <v>129</v>
      </c>
      <c r="J2300" t="s">
        <v>130</v>
      </c>
      <c r="K2300" t="s">
        <v>131</v>
      </c>
      <c r="L2300" t="s">
        <v>6825</v>
      </c>
      <c r="M2300" t="s">
        <v>6826</v>
      </c>
      <c r="N2300">
        <v>1.994444444</v>
      </c>
      <c r="O2300">
        <v>0</v>
      </c>
      <c r="P2300">
        <v>456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909.46666600000003</v>
      </c>
      <c r="W2300">
        <v>0</v>
      </c>
      <c r="X2300">
        <v>0</v>
      </c>
      <c r="Y2300">
        <v>0</v>
      </c>
      <c r="Z2300">
        <v>0</v>
      </c>
    </row>
    <row r="2301" spans="1:26" x14ac:dyDescent="0.25">
      <c r="A2301">
        <v>2003715</v>
      </c>
      <c r="B2301">
        <v>1</v>
      </c>
      <c r="C2301" t="s">
        <v>77</v>
      </c>
      <c r="D2301" t="s">
        <v>123</v>
      </c>
      <c r="E2301" t="s">
        <v>166</v>
      </c>
      <c r="F2301" t="s">
        <v>6827</v>
      </c>
      <c r="G2301" t="s">
        <v>657</v>
      </c>
      <c r="H2301" t="s">
        <v>46</v>
      </c>
      <c r="I2301" t="s">
        <v>129</v>
      </c>
      <c r="J2301" t="s">
        <v>130</v>
      </c>
      <c r="K2301" t="s">
        <v>131</v>
      </c>
      <c r="L2301" t="s">
        <v>6828</v>
      </c>
      <c r="M2301" t="s">
        <v>6829</v>
      </c>
      <c r="N2301">
        <v>3.6363888879999999</v>
      </c>
      <c r="O2301">
        <v>0</v>
      </c>
      <c r="P2301">
        <v>4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14.545555999999999</v>
      </c>
      <c r="W2301">
        <v>0</v>
      </c>
      <c r="X2301">
        <v>0</v>
      </c>
      <c r="Y2301">
        <v>0</v>
      </c>
      <c r="Z2301">
        <v>0</v>
      </c>
    </row>
    <row r="2302" spans="1:26" x14ac:dyDescent="0.25">
      <c r="A2302">
        <v>2003718</v>
      </c>
      <c r="B2302">
        <v>1</v>
      </c>
      <c r="C2302" t="s">
        <v>77</v>
      </c>
      <c r="D2302" t="s">
        <v>115</v>
      </c>
      <c r="E2302" t="s">
        <v>186</v>
      </c>
      <c r="F2302" t="s">
        <v>6830</v>
      </c>
      <c r="G2302" t="s">
        <v>163</v>
      </c>
      <c r="H2302" t="s">
        <v>47</v>
      </c>
      <c r="I2302" t="s">
        <v>129</v>
      </c>
      <c r="J2302" t="s">
        <v>130</v>
      </c>
      <c r="K2302" t="s">
        <v>131</v>
      </c>
      <c r="L2302" t="s">
        <v>6831</v>
      </c>
      <c r="M2302" t="s">
        <v>6832</v>
      </c>
      <c r="N2302">
        <v>1.6575</v>
      </c>
      <c r="O2302">
        <v>0</v>
      </c>
      <c r="P2302">
        <v>0</v>
      </c>
      <c r="Q2302">
        <v>15</v>
      </c>
      <c r="R2302">
        <v>9</v>
      </c>
      <c r="S2302">
        <v>41</v>
      </c>
      <c r="T2302">
        <v>970</v>
      </c>
      <c r="U2302">
        <v>0</v>
      </c>
      <c r="V2302">
        <v>0</v>
      </c>
      <c r="W2302">
        <v>24.862500000000001</v>
      </c>
      <c r="X2302">
        <v>14.9175</v>
      </c>
      <c r="Y2302">
        <v>67.957499999999996</v>
      </c>
      <c r="Z2302">
        <v>1607.7750000000001</v>
      </c>
    </row>
    <row r="2303" spans="1:26" x14ac:dyDescent="0.25">
      <c r="A2303">
        <v>2003720</v>
      </c>
      <c r="B2303">
        <v>1</v>
      </c>
      <c r="C2303" t="s">
        <v>77</v>
      </c>
      <c r="D2303" t="s">
        <v>114</v>
      </c>
      <c r="E2303" t="s">
        <v>161</v>
      </c>
      <c r="F2303" t="s">
        <v>6833</v>
      </c>
      <c r="G2303" t="s">
        <v>341</v>
      </c>
      <c r="H2303" t="s">
        <v>47</v>
      </c>
      <c r="I2303" t="s">
        <v>129</v>
      </c>
      <c r="J2303" t="s">
        <v>130</v>
      </c>
      <c r="K2303" t="s">
        <v>131</v>
      </c>
      <c r="L2303" t="s">
        <v>6834</v>
      </c>
      <c r="M2303" t="s">
        <v>6835</v>
      </c>
      <c r="N2303">
        <v>1.8233333329999999</v>
      </c>
      <c r="O2303">
        <v>0</v>
      </c>
      <c r="P2303">
        <v>0</v>
      </c>
      <c r="Q2303">
        <v>0</v>
      </c>
      <c r="R2303">
        <v>0</v>
      </c>
      <c r="S2303">
        <v>16</v>
      </c>
      <c r="T2303">
        <v>348</v>
      </c>
      <c r="U2303">
        <v>0</v>
      </c>
      <c r="V2303">
        <v>0</v>
      </c>
      <c r="W2303">
        <v>0</v>
      </c>
      <c r="X2303">
        <v>0</v>
      </c>
      <c r="Y2303">
        <v>29.173333</v>
      </c>
      <c r="Z2303">
        <v>634.52</v>
      </c>
    </row>
    <row r="2304" spans="1:26" x14ac:dyDescent="0.25">
      <c r="A2304">
        <v>2003727</v>
      </c>
      <c r="B2304">
        <v>1</v>
      </c>
      <c r="C2304" t="s">
        <v>76</v>
      </c>
      <c r="D2304" t="s">
        <v>103</v>
      </c>
      <c r="E2304" t="s">
        <v>134</v>
      </c>
      <c r="F2304" t="s">
        <v>6836</v>
      </c>
      <c r="G2304" t="s">
        <v>136</v>
      </c>
      <c r="H2304" t="s">
        <v>46</v>
      </c>
      <c r="I2304" t="s">
        <v>129</v>
      </c>
      <c r="J2304" t="s">
        <v>130</v>
      </c>
      <c r="K2304" t="s">
        <v>131</v>
      </c>
      <c r="L2304" t="s">
        <v>6837</v>
      </c>
      <c r="M2304" t="s">
        <v>6838</v>
      </c>
      <c r="N2304">
        <v>1.1441666660000001</v>
      </c>
      <c r="O2304">
        <v>0</v>
      </c>
      <c r="P2304">
        <v>0</v>
      </c>
      <c r="Q2304">
        <v>0</v>
      </c>
      <c r="R2304">
        <v>1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1.1441669999999999</v>
      </c>
      <c r="Y2304">
        <v>0</v>
      </c>
      <c r="Z2304">
        <v>0</v>
      </c>
    </row>
    <row r="2305" spans="1:26" x14ac:dyDescent="0.25">
      <c r="A2305">
        <v>2003736</v>
      </c>
      <c r="B2305">
        <v>1</v>
      </c>
      <c r="C2305" t="s">
        <v>76</v>
      </c>
      <c r="D2305" t="s">
        <v>96</v>
      </c>
      <c r="E2305" t="s">
        <v>134</v>
      </c>
      <c r="F2305" t="s">
        <v>6839</v>
      </c>
      <c r="G2305" t="s">
        <v>136</v>
      </c>
      <c r="H2305" t="s">
        <v>46</v>
      </c>
      <c r="I2305" t="s">
        <v>129</v>
      </c>
      <c r="J2305" t="s">
        <v>130</v>
      </c>
      <c r="K2305" t="s">
        <v>131</v>
      </c>
      <c r="L2305" t="s">
        <v>6840</v>
      </c>
      <c r="M2305" t="s">
        <v>6841</v>
      </c>
      <c r="N2305">
        <v>3.2647222220000001</v>
      </c>
      <c r="O2305">
        <v>0</v>
      </c>
      <c r="P2305">
        <v>1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3.2647219999999999</v>
      </c>
      <c r="W2305">
        <v>0</v>
      </c>
      <c r="X2305">
        <v>0</v>
      </c>
      <c r="Y2305">
        <v>0</v>
      </c>
      <c r="Z2305">
        <v>0</v>
      </c>
    </row>
    <row r="2306" spans="1:26" x14ac:dyDescent="0.25">
      <c r="A2306">
        <v>2003728</v>
      </c>
      <c r="B2306">
        <v>1</v>
      </c>
      <c r="C2306" t="s">
        <v>76</v>
      </c>
      <c r="D2306" t="s">
        <v>84</v>
      </c>
      <c r="E2306" t="s">
        <v>134</v>
      </c>
      <c r="F2306" t="s">
        <v>6842</v>
      </c>
      <c r="G2306" t="s">
        <v>238</v>
      </c>
      <c r="H2306" t="s">
        <v>46</v>
      </c>
      <c r="I2306" t="s">
        <v>129</v>
      </c>
      <c r="J2306" t="s">
        <v>130</v>
      </c>
      <c r="K2306" t="s">
        <v>131</v>
      </c>
      <c r="L2306" t="s">
        <v>6843</v>
      </c>
      <c r="M2306" t="s">
        <v>6844</v>
      </c>
      <c r="N2306">
        <v>2.1552777769999998</v>
      </c>
      <c r="O2306">
        <v>0</v>
      </c>
      <c r="P2306">
        <v>11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23.708055999999999</v>
      </c>
      <c r="W2306">
        <v>0</v>
      </c>
      <c r="X2306">
        <v>0</v>
      </c>
      <c r="Y2306">
        <v>0</v>
      </c>
      <c r="Z2306">
        <v>0</v>
      </c>
    </row>
    <row r="2307" spans="1:26" x14ac:dyDescent="0.25">
      <c r="A2307">
        <v>2003734</v>
      </c>
      <c r="B2307">
        <v>1</v>
      </c>
      <c r="C2307" t="s">
        <v>76</v>
      </c>
      <c r="D2307" t="s">
        <v>91</v>
      </c>
      <c r="E2307" t="s">
        <v>134</v>
      </c>
      <c r="F2307" t="s">
        <v>6845</v>
      </c>
      <c r="G2307" t="s">
        <v>250</v>
      </c>
      <c r="H2307" t="s">
        <v>46</v>
      </c>
      <c r="I2307" t="s">
        <v>129</v>
      </c>
      <c r="J2307" t="s">
        <v>130</v>
      </c>
      <c r="K2307" t="s">
        <v>131</v>
      </c>
      <c r="L2307" t="s">
        <v>6846</v>
      </c>
      <c r="M2307" t="s">
        <v>6847</v>
      </c>
      <c r="N2307">
        <v>0.71833333300000002</v>
      </c>
      <c r="O2307">
        <v>0</v>
      </c>
      <c r="P2307">
        <v>0</v>
      </c>
      <c r="Q2307">
        <v>0</v>
      </c>
      <c r="R2307">
        <v>1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0.718333</v>
      </c>
      <c r="Y2307">
        <v>0</v>
      </c>
      <c r="Z2307">
        <v>0</v>
      </c>
    </row>
    <row r="2308" spans="1:26" x14ac:dyDescent="0.25">
      <c r="A2308">
        <v>2003738</v>
      </c>
      <c r="B2308">
        <v>1</v>
      </c>
      <c r="C2308" t="s">
        <v>76</v>
      </c>
      <c r="D2308" t="s">
        <v>101</v>
      </c>
      <c r="E2308" t="s">
        <v>134</v>
      </c>
      <c r="F2308" t="s">
        <v>6848</v>
      </c>
      <c r="G2308" t="s">
        <v>136</v>
      </c>
      <c r="H2308" t="s">
        <v>46</v>
      </c>
      <c r="I2308" t="s">
        <v>129</v>
      </c>
      <c r="J2308" t="s">
        <v>130</v>
      </c>
      <c r="K2308" t="s">
        <v>131</v>
      </c>
      <c r="L2308" t="s">
        <v>6849</v>
      </c>
      <c r="M2308" t="s">
        <v>6850</v>
      </c>
      <c r="N2308">
        <v>3.3563888880000001</v>
      </c>
      <c r="O2308">
        <v>0</v>
      </c>
      <c r="P2308">
        <v>1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3.3563890000000001</v>
      </c>
      <c r="W2308">
        <v>0</v>
      </c>
      <c r="X2308">
        <v>0</v>
      </c>
      <c r="Y2308">
        <v>0</v>
      </c>
      <c r="Z2308">
        <v>0</v>
      </c>
    </row>
    <row r="2309" spans="1:26" x14ac:dyDescent="0.25">
      <c r="A2309">
        <v>2003737</v>
      </c>
      <c r="B2309">
        <v>1</v>
      </c>
      <c r="C2309" t="s">
        <v>76</v>
      </c>
      <c r="D2309" t="s">
        <v>84</v>
      </c>
      <c r="E2309" t="s">
        <v>134</v>
      </c>
      <c r="F2309" t="s">
        <v>5457</v>
      </c>
      <c r="G2309" t="s">
        <v>140</v>
      </c>
      <c r="H2309" t="s">
        <v>46</v>
      </c>
      <c r="I2309" t="s">
        <v>129</v>
      </c>
      <c r="J2309" t="s">
        <v>130</v>
      </c>
      <c r="K2309" t="s">
        <v>131</v>
      </c>
      <c r="L2309" t="s">
        <v>6851</v>
      </c>
      <c r="M2309" t="s">
        <v>6852</v>
      </c>
      <c r="N2309">
        <v>1.400555555</v>
      </c>
      <c r="O2309">
        <v>0</v>
      </c>
      <c r="P2309">
        <v>1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1.4005559999999999</v>
      </c>
      <c r="W2309">
        <v>0</v>
      </c>
      <c r="X2309">
        <v>0</v>
      </c>
      <c r="Y2309">
        <v>0</v>
      </c>
      <c r="Z2309">
        <v>0</v>
      </c>
    </row>
    <row r="2310" spans="1:26" x14ac:dyDescent="0.25">
      <c r="A2310">
        <v>2003740</v>
      </c>
      <c r="B2310">
        <v>1</v>
      </c>
      <c r="C2310" t="s">
        <v>77</v>
      </c>
      <c r="D2310" t="s">
        <v>113</v>
      </c>
      <c r="E2310" t="s">
        <v>134</v>
      </c>
      <c r="F2310" t="s">
        <v>6853</v>
      </c>
      <c r="G2310" t="s">
        <v>140</v>
      </c>
      <c r="H2310" t="s">
        <v>46</v>
      </c>
      <c r="I2310" t="s">
        <v>129</v>
      </c>
      <c r="J2310" t="s">
        <v>130</v>
      </c>
      <c r="K2310" t="s">
        <v>131</v>
      </c>
      <c r="L2310" t="s">
        <v>6854</v>
      </c>
      <c r="M2310" t="s">
        <v>6855</v>
      </c>
      <c r="N2310">
        <v>1.351388888</v>
      </c>
      <c r="O2310">
        <v>0</v>
      </c>
      <c r="P2310">
        <v>0</v>
      </c>
      <c r="Q2310">
        <v>0</v>
      </c>
      <c r="R2310">
        <v>5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6.7569439999999998</v>
      </c>
      <c r="Y2310">
        <v>0</v>
      </c>
      <c r="Z2310">
        <v>0</v>
      </c>
    </row>
    <row r="2311" spans="1:26" x14ac:dyDescent="0.25">
      <c r="A2311">
        <v>2003739</v>
      </c>
      <c r="B2311">
        <v>1</v>
      </c>
      <c r="C2311" t="s">
        <v>77</v>
      </c>
      <c r="D2311" t="s">
        <v>113</v>
      </c>
      <c r="E2311" t="s">
        <v>161</v>
      </c>
      <c r="F2311" t="s">
        <v>361</v>
      </c>
      <c r="G2311" t="s">
        <v>163</v>
      </c>
      <c r="H2311" t="s">
        <v>47</v>
      </c>
      <c r="I2311" t="s">
        <v>257</v>
      </c>
      <c r="J2311" t="s">
        <v>130</v>
      </c>
      <c r="K2311" t="s">
        <v>131</v>
      </c>
      <c r="L2311" t="s">
        <v>6856</v>
      </c>
      <c r="M2311" t="s">
        <v>6857</v>
      </c>
      <c r="N2311">
        <v>1.0277777E-2</v>
      </c>
      <c r="O2311">
        <v>0</v>
      </c>
      <c r="P2311">
        <v>0</v>
      </c>
      <c r="Q2311">
        <v>1</v>
      </c>
      <c r="R2311">
        <v>0</v>
      </c>
      <c r="S2311">
        <v>6</v>
      </c>
      <c r="T2311">
        <v>337</v>
      </c>
      <c r="U2311">
        <v>0</v>
      </c>
      <c r="V2311">
        <v>0</v>
      </c>
      <c r="W2311">
        <v>1.0278000000000001E-2</v>
      </c>
      <c r="X2311">
        <v>0</v>
      </c>
      <c r="Y2311">
        <v>6.1667E-2</v>
      </c>
      <c r="Z2311">
        <v>3.4636110000000002</v>
      </c>
    </row>
    <row r="2312" spans="1:26" x14ac:dyDescent="0.25">
      <c r="A2312">
        <v>2003741</v>
      </c>
      <c r="B2312">
        <v>1</v>
      </c>
      <c r="C2312" t="s">
        <v>76</v>
      </c>
      <c r="D2312" t="s">
        <v>80</v>
      </c>
      <c r="E2312" t="s">
        <v>182</v>
      </c>
      <c r="F2312" t="s">
        <v>6858</v>
      </c>
      <c r="G2312" t="s">
        <v>144</v>
      </c>
      <c r="H2312" t="s">
        <v>46</v>
      </c>
      <c r="I2312" t="s">
        <v>129</v>
      </c>
      <c r="J2312" t="s">
        <v>130</v>
      </c>
      <c r="K2312" t="s">
        <v>131</v>
      </c>
      <c r="L2312" t="s">
        <v>6859</v>
      </c>
      <c r="M2312" t="s">
        <v>6860</v>
      </c>
      <c r="N2312">
        <v>1.3133333330000001</v>
      </c>
      <c r="O2312">
        <v>0</v>
      </c>
      <c r="P2312">
        <v>103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135.27333300000001</v>
      </c>
      <c r="W2312">
        <v>0</v>
      </c>
      <c r="X2312">
        <v>0</v>
      </c>
      <c r="Y2312">
        <v>0</v>
      </c>
      <c r="Z2312">
        <v>0</v>
      </c>
    </row>
    <row r="2313" spans="1:26" x14ac:dyDescent="0.25">
      <c r="A2313">
        <v>2003745</v>
      </c>
      <c r="B2313">
        <v>1</v>
      </c>
      <c r="C2313" t="s">
        <v>76</v>
      </c>
      <c r="D2313" t="s">
        <v>95</v>
      </c>
      <c r="E2313" t="s">
        <v>134</v>
      </c>
      <c r="F2313" t="s">
        <v>6861</v>
      </c>
      <c r="G2313" t="s">
        <v>140</v>
      </c>
      <c r="H2313" t="s">
        <v>46</v>
      </c>
      <c r="I2313" t="s">
        <v>129</v>
      </c>
      <c r="J2313" t="s">
        <v>130</v>
      </c>
      <c r="K2313" t="s">
        <v>131</v>
      </c>
      <c r="L2313" t="s">
        <v>6862</v>
      </c>
      <c r="M2313" t="s">
        <v>6863</v>
      </c>
      <c r="N2313">
        <v>3.9958333330000002</v>
      </c>
      <c r="O2313">
        <v>0</v>
      </c>
      <c r="P2313">
        <v>2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7.9916669999999996</v>
      </c>
      <c r="W2313">
        <v>0</v>
      </c>
      <c r="X2313">
        <v>0</v>
      </c>
      <c r="Y2313">
        <v>0</v>
      </c>
      <c r="Z2313">
        <v>0</v>
      </c>
    </row>
    <row r="2314" spans="1:26" x14ac:dyDescent="0.25">
      <c r="A2314">
        <v>2003742</v>
      </c>
      <c r="B2314">
        <v>1</v>
      </c>
      <c r="C2314" t="s">
        <v>77</v>
      </c>
      <c r="D2314" t="s">
        <v>114</v>
      </c>
      <c r="E2314" t="s">
        <v>182</v>
      </c>
      <c r="F2314" t="s">
        <v>599</v>
      </c>
      <c r="G2314" t="s">
        <v>144</v>
      </c>
      <c r="H2314" t="s">
        <v>46</v>
      </c>
      <c r="I2314" t="s">
        <v>129</v>
      </c>
      <c r="J2314" t="s">
        <v>130</v>
      </c>
      <c r="K2314" t="s">
        <v>131</v>
      </c>
      <c r="L2314" t="s">
        <v>6864</v>
      </c>
      <c r="M2314" t="s">
        <v>6865</v>
      </c>
      <c r="N2314">
        <v>1.220555555</v>
      </c>
      <c r="O2314">
        <v>0</v>
      </c>
      <c r="P2314">
        <v>0</v>
      </c>
      <c r="Q2314">
        <v>0</v>
      </c>
      <c r="R2314">
        <v>0</v>
      </c>
      <c r="S2314">
        <v>0</v>
      </c>
      <c r="T2314">
        <v>27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32.954999999999998</v>
      </c>
    </row>
    <row r="2315" spans="1:26" x14ac:dyDescent="0.25">
      <c r="A2315">
        <v>2003744</v>
      </c>
      <c r="B2315">
        <v>1</v>
      </c>
      <c r="C2315" t="s">
        <v>77</v>
      </c>
      <c r="D2315" t="s">
        <v>110</v>
      </c>
      <c r="E2315" t="s">
        <v>134</v>
      </c>
      <c r="F2315" t="s">
        <v>6866</v>
      </c>
      <c r="G2315" t="s">
        <v>136</v>
      </c>
      <c r="H2315" t="s">
        <v>46</v>
      </c>
      <c r="I2315" t="s">
        <v>129</v>
      </c>
      <c r="J2315" t="s">
        <v>130</v>
      </c>
      <c r="K2315" t="s">
        <v>131</v>
      </c>
      <c r="L2315" t="s">
        <v>6867</v>
      </c>
      <c r="M2315" t="s">
        <v>6868</v>
      </c>
      <c r="N2315">
        <v>1.695277777</v>
      </c>
      <c r="O2315">
        <v>0</v>
      </c>
      <c r="P2315">
        <v>0</v>
      </c>
      <c r="Q2315">
        <v>0</v>
      </c>
      <c r="R2315">
        <v>0</v>
      </c>
      <c r="S2315">
        <v>0</v>
      </c>
      <c r="T2315">
        <v>1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1.6952780000000001</v>
      </c>
    </row>
    <row r="2316" spans="1:26" x14ac:dyDescent="0.25">
      <c r="A2316">
        <v>2003746</v>
      </c>
      <c r="B2316">
        <v>1</v>
      </c>
      <c r="C2316" t="s">
        <v>77</v>
      </c>
      <c r="D2316" t="s">
        <v>110</v>
      </c>
      <c r="E2316" t="s">
        <v>134</v>
      </c>
      <c r="F2316" t="s">
        <v>6869</v>
      </c>
      <c r="G2316" t="s">
        <v>136</v>
      </c>
      <c r="H2316" t="s">
        <v>46</v>
      </c>
      <c r="I2316" t="s">
        <v>129</v>
      </c>
      <c r="J2316" t="s">
        <v>130</v>
      </c>
      <c r="K2316" t="s">
        <v>131</v>
      </c>
      <c r="L2316" t="s">
        <v>6870</v>
      </c>
      <c r="M2316" t="s">
        <v>6871</v>
      </c>
      <c r="N2316">
        <v>1.906111111</v>
      </c>
      <c r="O2316">
        <v>0</v>
      </c>
      <c r="P2316">
        <v>0</v>
      </c>
      <c r="Q2316">
        <v>0</v>
      </c>
      <c r="R2316">
        <v>2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3.8122220000000002</v>
      </c>
      <c r="Y2316">
        <v>0</v>
      </c>
      <c r="Z2316">
        <v>0</v>
      </c>
    </row>
    <row r="2317" spans="1:26" x14ac:dyDescent="0.25">
      <c r="A2317">
        <v>2003750</v>
      </c>
      <c r="B2317">
        <v>1</v>
      </c>
      <c r="C2317" t="s">
        <v>77</v>
      </c>
      <c r="D2317" t="s">
        <v>113</v>
      </c>
      <c r="E2317" t="s">
        <v>161</v>
      </c>
      <c r="F2317" t="s">
        <v>6872</v>
      </c>
      <c r="G2317" t="s">
        <v>341</v>
      </c>
      <c r="H2317" t="s">
        <v>47</v>
      </c>
      <c r="I2317" t="s">
        <v>129</v>
      </c>
      <c r="J2317" t="s">
        <v>130</v>
      </c>
      <c r="K2317" t="s">
        <v>131</v>
      </c>
      <c r="L2317" t="s">
        <v>6873</v>
      </c>
      <c r="M2317" t="s">
        <v>6874</v>
      </c>
      <c r="N2317">
        <v>2.8927777770000001</v>
      </c>
      <c r="O2317">
        <v>0</v>
      </c>
      <c r="P2317">
        <v>0</v>
      </c>
      <c r="Q2317">
        <v>0</v>
      </c>
      <c r="R2317">
        <v>0</v>
      </c>
      <c r="S2317">
        <v>0</v>
      </c>
      <c r="T2317">
        <v>45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130.17500000000001</v>
      </c>
    </row>
    <row r="2318" spans="1:26" x14ac:dyDescent="0.25">
      <c r="A2318">
        <v>2003751</v>
      </c>
      <c r="B2318">
        <v>1</v>
      </c>
      <c r="C2318" t="s">
        <v>77</v>
      </c>
      <c r="D2318" t="s">
        <v>113</v>
      </c>
      <c r="E2318" t="s">
        <v>134</v>
      </c>
      <c r="F2318" t="s">
        <v>6875</v>
      </c>
      <c r="G2318" t="s">
        <v>136</v>
      </c>
      <c r="H2318" t="s">
        <v>46</v>
      </c>
      <c r="I2318" t="s">
        <v>129</v>
      </c>
      <c r="J2318" t="s">
        <v>130</v>
      </c>
      <c r="K2318" t="s">
        <v>131</v>
      </c>
      <c r="L2318" t="s">
        <v>6876</v>
      </c>
      <c r="M2318" t="s">
        <v>6877</v>
      </c>
      <c r="N2318">
        <v>5.0769444439999996</v>
      </c>
      <c r="O2318">
        <v>0</v>
      </c>
      <c r="P2318">
        <v>0</v>
      </c>
      <c r="Q2318">
        <v>0</v>
      </c>
      <c r="R2318">
        <v>0</v>
      </c>
      <c r="S2318">
        <v>0</v>
      </c>
      <c r="T2318">
        <v>1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5.0769440000000001</v>
      </c>
    </row>
    <row r="2319" spans="1:26" x14ac:dyDescent="0.25">
      <c r="A2319">
        <v>2003749</v>
      </c>
      <c r="B2319">
        <v>1</v>
      </c>
      <c r="C2319" t="s">
        <v>77</v>
      </c>
      <c r="D2319" t="s">
        <v>108</v>
      </c>
      <c r="E2319" t="s">
        <v>171</v>
      </c>
      <c r="F2319" t="s">
        <v>6383</v>
      </c>
      <c r="G2319" t="s">
        <v>152</v>
      </c>
      <c r="H2319" t="s">
        <v>47</v>
      </c>
      <c r="I2319" t="s">
        <v>129</v>
      </c>
      <c r="J2319" t="s">
        <v>130</v>
      </c>
      <c r="K2319" t="s">
        <v>154</v>
      </c>
      <c r="L2319" t="s">
        <v>6878</v>
      </c>
      <c r="M2319" t="s">
        <v>6879</v>
      </c>
      <c r="N2319">
        <v>0.209871111</v>
      </c>
      <c r="O2319">
        <v>0</v>
      </c>
      <c r="P2319">
        <v>4</v>
      </c>
      <c r="Q2319">
        <v>38</v>
      </c>
      <c r="R2319">
        <v>9393</v>
      </c>
      <c r="S2319">
        <v>41</v>
      </c>
      <c r="T2319">
        <v>8143</v>
      </c>
      <c r="U2319">
        <v>0</v>
      </c>
      <c r="V2319">
        <v>0.83948400000000001</v>
      </c>
      <c r="W2319">
        <v>7.9751019999999997</v>
      </c>
      <c r="X2319">
        <v>1971.319346</v>
      </c>
      <c r="Y2319">
        <v>8.6047159999999998</v>
      </c>
      <c r="Z2319">
        <v>1708.9804569999999</v>
      </c>
    </row>
    <row r="2320" spans="1:26" x14ac:dyDescent="0.25">
      <c r="A2320">
        <v>2003753</v>
      </c>
      <c r="B2320">
        <v>1</v>
      </c>
      <c r="C2320" t="s">
        <v>76</v>
      </c>
      <c r="D2320" t="s">
        <v>104</v>
      </c>
      <c r="E2320" t="s">
        <v>182</v>
      </c>
      <c r="F2320" t="s">
        <v>6880</v>
      </c>
      <c r="G2320" t="s">
        <v>524</v>
      </c>
      <c r="H2320" t="s">
        <v>46</v>
      </c>
      <c r="I2320" t="s">
        <v>129</v>
      </c>
      <c r="J2320" t="s">
        <v>130</v>
      </c>
      <c r="K2320" t="s">
        <v>131</v>
      </c>
      <c r="L2320" t="s">
        <v>6881</v>
      </c>
      <c r="M2320" t="s">
        <v>6882</v>
      </c>
      <c r="N2320">
        <v>4.7472222220000004</v>
      </c>
      <c r="O2320">
        <v>0</v>
      </c>
      <c r="P2320">
        <v>0</v>
      </c>
      <c r="Q2320">
        <v>0</v>
      </c>
      <c r="R2320">
        <v>4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18.988889</v>
      </c>
      <c r="Y2320">
        <v>0</v>
      </c>
      <c r="Z2320">
        <v>0</v>
      </c>
    </row>
    <row r="2321" spans="1:26" x14ac:dyDescent="0.25">
      <c r="A2321">
        <v>2003757</v>
      </c>
      <c r="B2321">
        <v>1</v>
      </c>
      <c r="C2321" t="s">
        <v>76</v>
      </c>
      <c r="D2321" t="s">
        <v>99</v>
      </c>
      <c r="E2321" t="s">
        <v>134</v>
      </c>
      <c r="F2321" t="s">
        <v>6883</v>
      </c>
      <c r="G2321" t="s">
        <v>250</v>
      </c>
      <c r="H2321" t="s">
        <v>46</v>
      </c>
      <c r="I2321" t="s">
        <v>129</v>
      </c>
      <c r="J2321" t="s">
        <v>130</v>
      </c>
      <c r="K2321" t="s">
        <v>131</v>
      </c>
      <c r="L2321" t="s">
        <v>6884</v>
      </c>
      <c r="M2321" t="s">
        <v>6885</v>
      </c>
      <c r="N2321">
        <v>2.7725</v>
      </c>
      <c r="O2321">
        <v>0</v>
      </c>
      <c r="P2321">
        <v>12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33.270000000000003</v>
      </c>
      <c r="W2321">
        <v>0</v>
      </c>
      <c r="X2321">
        <v>0</v>
      </c>
      <c r="Y2321">
        <v>0</v>
      </c>
      <c r="Z2321">
        <v>0</v>
      </c>
    </row>
    <row r="2322" spans="1:26" x14ac:dyDescent="0.25">
      <c r="A2322">
        <v>2003755</v>
      </c>
      <c r="B2322">
        <v>1</v>
      </c>
      <c r="C2322" t="s">
        <v>76</v>
      </c>
      <c r="D2322" t="s">
        <v>100</v>
      </c>
      <c r="E2322" t="s">
        <v>134</v>
      </c>
      <c r="F2322" t="s">
        <v>6886</v>
      </c>
      <c r="G2322" t="s">
        <v>250</v>
      </c>
      <c r="H2322" t="s">
        <v>46</v>
      </c>
      <c r="I2322" t="s">
        <v>129</v>
      </c>
      <c r="J2322" t="s">
        <v>130</v>
      </c>
      <c r="K2322" t="s">
        <v>131</v>
      </c>
      <c r="L2322" t="s">
        <v>6887</v>
      </c>
      <c r="M2322" t="s">
        <v>6888</v>
      </c>
      <c r="N2322">
        <v>1.936388888</v>
      </c>
      <c r="O2322">
        <v>0</v>
      </c>
      <c r="P2322">
        <v>1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1.9363889999999999</v>
      </c>
      <c r="W2322">
        <v>0</v>
      </c>
      <c r="X2322">
        <v>0</v>
      </c>
      <c r="Y2322">
        <v>0</v>
      </c>
      <c r="Z2322">
        <v>0</v>
      </c>
    </row>
    <row r="2323" spans="1:26" x14ac:dyDescent="0.25">
      <c r="A2323">
        <v>2003763</v>
      </c>
      <c r="B2323">
        <v>1</v>
      </c>
      <c r="C2323" t="s">
        <v>77</v>
      </c>
      <c r="D2323" t="s">
        <v>110</v>
      </c>
      <c r="E2323" t="s">
        <v>161</v>
      </c>
      <c r="F2323" t="s">
        <v>6889</v>
      </c>
      <c r="G2323" t="s">
        <v>242</v>
      </c>
      <c r="H2323" t="s">
        <v>47</v>
      </c>
      <c r="I2323" t="s">
        <v>129</v>
      </c>
      <c r="J2323" t="s">
        <v>130</v>
      </c>
      <c r="K2323" t="s">
        <v>131</v>
      </c>
      <c r="L2323" t="s">
        <v>6890</v>
      </c>
      <c r="M2323" t="s">
        <v>6891</v>
      </c>
      <c r="N2323">
        <v>1.295833333</v>
      </c>
      <c r="O2323">
        <v>0</v>
      </c>
      <c r="P2323">
        <v>0</v>
      </c>
      <c r="Q2323">
        <v>0</v>
      </c>
      <c r="R2323">
        <v>0</v>
      </c>
      <c r="S2323">
        <v>0</v>
      </c>
      <c r="T2323">
        <v>181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234.54583299999999</v>
      </c>
    </row>
    <row r="2324" spans="1:26" x14ac:dyDescent="0.25">
      <c r="A2324">
        <v>2003759</v>
      </c>
      <c r="B2324">
        <v>1</v>
      </c>
      <c r="C2324" t="s">
        <v>77</v>
      </c>
      <c r="D2324" t="s">
        <v>116</v>
      </c>
      <c r="E2324" t="s">
        <v>150</v>
      </c>
      <c r="F2324" t="s">
        <v>6892</v>
      </c>
      <c r="G2324" t="s">
        <v>163</v>
      </c>
      <c r="H2324" t="s">
        <v>47</v>
      </c>
      <c r="I2324" t="s">
        <v>129</v>
      </c>
      <c r="J2324" t="s">
        <v>130</v>
      </c>
      <c r="K2324" t="s">
        <v>131</v>
      </c>
      <c r="L2324" t="s">
        <v>6893</v>
      </c>
      <c r="M2324" t="s">
        <v>6894</v>
      </c>
      <c r="N2324">
        <v>0.118888888</v>
      </c>
      <c r="O2324">
        <v>100</v>
      </c>
      <c r="P2324">
        <v>4089</v>
      </c>
      <c r="Q2324">
        <v>0</v>
      </c>
      <c r="R2324">
        <v>0</v>
      </c>
      <c r="S2324">
        <v>0</v>
      </c>
      <c r="T2324">
        <v>54</v>
      </c>
      <c r="U2324">
        <v>11.888889000000001</v>
      </c>
      <c r="V2324">
        <v>486.136663</v>
      </c>
      <c r="W2324">
        <v>0</v>
      </c>
      <c r="X2324">
        <v>0</v>
      </c>
      <c r="Y2324">
        <v>0</v>
      </c>
      <c r="Z2324">
        <v>6.42</v>
      </c>
    </row>
    <row r="2325" spans="1:26" x14ac:dyDescent="0.25">
      <c r="A2325">
        <v>2003760</v>
      </c>
      <c r="B2325">
        <v>1</v>
      </c>
      <c r="C2325" t="s">
        <v>77</v>
      </c>
      <c r="D2325" t="s">
        <v>115</v>
      </c>
      <c r="E2325" t="s">
        <v>166</v>
      </c>
      <c r="F2325" t="s">
        <v>6895</v>
      </c>
      <c r="G2325" t="s">
        <v>657</v>
      </c>
      <c r="H2325" t="s">
        <v>46</v>
      </c>
      <c r="I2325" t="s">
        <v>129</v>
      </c>
      <c r="J2325" t="s">
        <v>130</v>
      </c>
      <c r="K2325" t="s">
        <v>131</v>
      </c>
      <c r="L2325" t="s">
        <v>6896</v>
      </c>
      <c r="M2325" t="s">
        <v>6897</v>
      </c>
      <c r="N2325">
        <v>0.68805555500000004</v>
      </c>
      <c r="O2325">
        <v>0</v>
      </c>
      <c r="P2325">
        <v>0</v>
      </c>
      <c r="Q2325">
        <v>0</v>
      </c>
      <c r="R2325">
        <v>0</v>
      </c>
      <c r="S2325">
        <v>0</v>
      </c>
      <c r="T2325">
        <v>36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24.77</v>
      </c>
    </row>
    <row r="2326" spans="1:26" x14ac:dyDescent="0.25">
      <c r="A2326">
        <v>2003765</v>
      </c>
      <c r="B2326">
        <v>1</v>
      </c>
      <c r="C2326" t="s">
        <v>76</v>
      </c>
      <c r="D2326" t="s">
        <v>83</v>
      </c>
      <c r="E2326" t="s">
        <v>134</v>
      </c>
      <c r="F2326" t="s">
        <v>6665</v>
      </c>
      <c r="G2326" t="s">
        <v>128</v>
      </c>
      <c r="H2326" t="s">
        <v>46</v>
      </c>
      <c r="I2326" t="s">
        <v>129</v>
      </c>
      <c r="J2326" t="s">
        <v>130</v>
      </c>
      <c r="K2326" t="s">
        <v>131</v>
      </c>
      <c r="L2326" t="s">
        <v>6898</v>
      </c>
      <c r="M2326" t="s">
        <v>6899</v>
      </c>
      <c r="N2326">
        <v>4.1566666659999996</v>
      </c>
      <c r="O2326">
        <v>0</v>
      </c>
      <c r="P2326">
        <v>6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24.94</v>
      </c>
      <c r="W2326">
        <v>0</v>
      </c>
      <c r="X2326">
        <v>0</v>
      </c>
      <c r="Y2326">
        <v>0</v>
      </c>
      <c r="Z2326">
        <v>0</v>
      </c>
    </row>
    <row r="2327" spans="1:26" x14ac:dyDescent="0.25">
      <c r="A2327">
        <v>2003764</v>
      </c>
      <c r="B2327">
        <v>1</v>
      </c>
      <c r="C2327" t="s">
        <v>76</v>
      </c>
      <c r="D2327" t="s">
        <v>79</v>
      </c>
      <c r="E2327" t="s">
        <v>126</v>
      </c>
      <c r="F2327" t="s">
        <v>6900</v>
      </c>
      <c r="G2327" t="s">
        <v>144</v>
      </c>
      <c r="H2327" t="s">
        <v>46</v>
      </c>
      <c r="I2327" t="s">
        <v>129</v>
      </c>
      <c r="J2327" t="s">
        <v>130</v>
      </c>
      <c r="K2327" t="s">
        <v>131</v>
      </c>
      <c r="L2327" t="s">
        <v>6901</v>
      </c>
      <c r="M2327" t="s">
        <v>6902</v>
      </c>
      <c r="N2327">
        <v>6.3388888879999996</v>
      </c>
      <c r="O2327">
        <v>0</v>
      </c>
      <c r="P2327">
        <v>109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690.93888900000002</v>
      </c>
      <c r="W2327">
        <v>0</v>
      </c>
      <c r="X2327">
        <v>0</v>
      </c>
      <c r="Y2327">
        <v>0</v>
      </c>
      <c r="Z2327">
        <v>0</v>
      </c>
    </row>
    <row r="2328" spans="1:26" x14ac:dyDescent="0.25">
      <c r="A2328">
        <v>2003766</v>
      </c>
      <c r="B2328">
        <v>1</v>
      </c>
      <c r="C2328" t="s">
        <v>77</v>
      </c>
      <c r="D2328" t="s">
        <v>114</v>
      </c>
      <c r="E2328" t="s">
        <v>150</v>
      </c>
      <c r="F2328" t="s">
        <v>379</v>
      </c>
      <c r="G2328" t="s">
        <v>163</v>
      </c>
      <c r="H2328" t="s">
        <v>47</v>
      </c>
      <c r="I2328" t="s">
        <v>129</v>
      </c>
      <c r="J2328" t="s">
        <v>130</v>
      </c>
      <c r="K2328" t="s">
        <v>131</v>
      </c>
      <c r="L2328" t="s">
        <v>6903</v>
      </c>
      <c r="M2328" t="s">
        <v>6904</v>
      </c>
      <c r="N2328">
        <v>0.261944444</v>
      </c>
      <c r="O2328">
        <v>0</v>
      </c>
      <c r="P2328">
        <v>0</v>
      </c>
      <c r="Q2328">
        <v>3</v>
      </c>
      <c r="R2328">
        <v>0</v>
      </c>
      <c r="S2328">
        <v>194</v>
      </c>
      <c r="T2328">
        <v>1184</v>
      </c>
      <c r="U2328">
        <v>0</v>
      </c>
      <c r="V2328">
        <v>0</v>
      </c>
      <c r="W2328">
        <v>0.785833</v>
      </c>
      <c r="X2328">
        <v>0</v>
      </c>
      <c r="Y2328">
        <v>50.817222000000001</v>
      </c>
      <c r="Z2328">
        <v>310.142222</v>
      </c>
    </row>
    <row r="2329" spans="1:26" x14ac:dyDescent="0.25">
      <c r="A2329">
        <v>2003767</v>
      </c>
      <c r="B2329">
        <v>1</v>
      </c>
      <c r="C2329" t="s">
        <v>76</v>
      </c>
      <c r="D2329" t="s">
        <v>84</v>
      </c>
      <c r="E2329" t="s">
        <v>126</v>
      </c>
      <c r="F2329" t="s">
        <v>6905</v>
      </c>
      <c r="G2329" t="s">
        <v>144</v>
      </c>
      <c r="H2329" t="s">
        <v>46</v>
      </c>
      <c r="I2329" t="s">
        <v>129</v>
      </c>
      <c r="J2329" t="s">
        <v>130</v>
      </c>
      <c r="K2329" t="s">
        <v>131</v>
      </c>
      <c r="L2329" t="s">
        <v>6906</v>
      </c>
      <c r="M2329" t="s">
        <v>6907</v>
      </c>
      <c r="N2329">
        <v>1.494444444</v>
      </c>
      <c r="O2329">
        <v>0</v>
      </c>
      <c r="P2329">
        <v>15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22.416667</v>
      </c>
      <c r="W2329">
        <v>0</v>
      </c>
      <c r="X2329">
        <v>0</v>
      </c>
      <c r="Y2329">
        <v>0</v>
      </c>
      <c r="Z2329">
        <v>0</v>
      </c>
    </row>
    <row r="2330" spans="1:26" x14ac:dyDescent="0.25">
      <c r="A2330">
        <v>2003770</v>
      </c>
      <c r="B2330">
        <v>1</v>
      </c>
      <c r="C2330" t="s">
        <v>76</v>
      </c>
      <c r="D2330" t="s">
        <v>96</v>
      </c>
      <c r="E2330" t="s">
        <v>134</v>
      </c>
      <c r="F2330" t="s">
        <v>6908</v>
      </c>
      <c r="G2330" t="s">
        <v>3495</v>
      </c>
      <c r="H2330" t="s">
        <v>46</v>
      </c>
      <c r="I2330" t="s">
        <v>129</v>
      </c>
      <c r="J2330" t="s">
        <v>130</v>
      </c>
      <c r="K2330" t="s">
        <v>131</v>
      </c>
      <c r="L2330" t="s">
        <v>6909</v>
      </c>
      <c r="M2330" t="s">
        <v>6910</v>
      </c>
      <c r="N2330">
        <v>1.4341666660000001</v>
      </c>
      <c r="O2330">
        <v>0</v>
      </c>
      <c r="P2330">
        <v>11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15.775833</v>
      </c>
      <c r="W2330">
        <v>0</v>
      </c>
      <c r="X2330">
        <v>0</v>
      </c>
      <c r="Y2330">
        <v>0</v>
      </c>
      <c r="Z2330">
        <v>0</v>
      </c>
    </row>
    <row r="2331" spans="1:26" x14ac:dyDescent="0.25">
      <c r="A2331">
        <v>2003773</v>
      </c>
      <c r="B2331">
        <v>1</v>
      </c>
      <c r="C2331" t="s">
        <v>77</v>
      </c>
      <c r="D2331" t="s">
        <v>111</v>
      </c>
      <c r="E2331" t="s">
        <v>161</v>
      </c>
      <c r="F2331" t="s">
        <v>6911</v>
      </c>
      <c r="G2331" t="s">
        <v>242</v>
      </c>
      <c r="H2331" t="s">
        <v>47</v>
      </c>
      <c r="I2331" t="s">
        <v>129</v>
      </c>
      <c r="J2331" t="s">
        <v>130</v>
      </c>
      <c r="K2331" t="s">
        <v>131</v>
      </c>
      <c r="L2331" t="s">
        <v>6912</v>
      </c>
      <c r="M2331" t="s">
        <v>6913</v>
      </c>
      <c r="N2331">
        <v>1.065555555</v>
      </c>
      <c r="O2331">
        <v>0</v>
      </c>
      <c r="P2331">
        <v>0</v>
      </c>
      <c r="Q2331">
        <v>1</v>
      </c>
      <c r="R2331">
        <v>62</v>
      </c>
      <c r="S2331">
        <v>0</v>
      </c>
      <c r="T2331">
        <v>0</v>
      </c>
      <c r="U2331">
        <v>0</v>
      </c>
      <c r="V2331">
        <v>0</v>
      </c>
      <c r="W2331">
        <v>1.0655559999999999</v>
      </c>
      <c r="X2331">
        <v>66.064443999999995</v>
      </c>
      <c r="Y2331">
        <v>0</v>
      </c>
      <c r="Z2331">
        <v>0</v>
      </c>
    </row>
    <row r="2332" spans="1:26" x14ac:dyDescent="0.25">
      <c r="A2332">
        <v>2003769</v>
      </c>
      <c r="B2332">
        <v>1</v>
      </c>
      <c r="C2332" t="s">
        <v>77</v>
      </c>
      <c r="D2332" t="s">
        <v>116</v>
      </c>
      <c r="E2332" t="s">
        <v>171</v>
      </c>
      <c r="F2332" t="s">
        <v>6914</v>
      </c>
      <c r="G2332" t="s">
        <v>163</v>
      </c>
      <c r="H2332" t="s">
        <v>47</v>
      </c>
      <c r="I2332" t="s">
        <v>129</v>
      </c>
      <c r="J2332" t="s">
        <v>130</v>
      </c>
      <c r="K2332" t="s">
        <v>131</v>
      </c>
      <c r="L2332" t="s">
        <v>6915</v>
      </c>
      <c r="M2332" t="s">
        <v>6916</v>
      </c>
      <c r="N2332">
        <v>0.17611111099999999</v>
      </c>
      <c r="O2332">
        <v>752</v>
      </c>
      <c r="P2332">
        <v>9950</v>
      </c>
      <c r="Q2332">
        <v>0</v>
      </c>
      <c r="R2332">
        <v>0</v>
      </c>
      <c r="S2332">
        <v>7</v>
      </c>
      <c r="T2332">
        <v>40</v>
      </c>
      <c r="U2332">
        <v>132.43555499999999</v>
      </c>
      <c r="V2332">
        <v>1752.305554</v>
      </c>
      <c r="W2332">
        <v>0</v>
      </c>
      <c r="X2332">
        <v>0</v>
      </c>
      <c r="Y2332">
        <v>1.2327779999999999</v>
      </c>
      <c r="Z2332">
        <v>7.0444440000000004</v>
      </c>
    </row>
    <row r="2333" spans="1:26" x14ac:dyDescent="0.25">
      <c r="A2333">
        <v>2003772</v>
      </c>
      <c r="B2333">
        <v>1</v>
      </c>
      <c r="C2333" t="s">
        <v>77</v>
      </c>
      <c r="D2333" t="s">
        <v>111</v>
      </c>
      <c r="E2333" t="s">
        <v>186</v>
      </c>
      <c r="F2333" t="s">
        <v>6917</v>
      </c>
      <c r="G2333" t="s">
        <v>1798</v>
      </c>
      <c r="H2333" t="s">
        <v>47</v>
      </c>
      <c r="I2333" t="s">
        <v>129</v>
      </c>
      <c r="J2333" t="s">
        <v>130</v>
      </c>
      <c r="K2333" t="s">
        <v>131</v>
      </c>
      <c r="L2333" t="s">
        <v>6918</v>
      </c>
      <c r="M2333" t="s">
        <v>6919</v>
      </c>
      <c r="N2333">
        <v>8.0177777769999992</v>
      </c>
      <c r="O2333">
        <v>0</v>
      </c>
      <c r="P2333">
        <v>0</v>
      </c>
      <c r="Q2333">
        <v>0</v>
      </c>
      <c r="R2333">
        <v>126</v>
      </c>
      <c r="S2333">
        <v>0</v>
      </c>
      <c r="T2333">
        <v>14</v>
      </c>
      <c r="U2333">
        <v>0</v>
      </c>
      <c r="V2333">
        <v>0</v>
      </c>
      <c r="W2333">
        <v>0</v>
      </c>
      <c r="X2333">
        <v>1010.24</v>
      </c>
      <c r="Y2333">
        <v>0</v>
      </c>
      <c r="Z2333">
        <v>112.24888900000001</v>
      </c>
    </row>
    <row r="2334" spans="1:26" x14ac:dyDescent="0.25">
      <c r="A2334">
        <v>2003771</v>
      </c>
      <c r="B2334">
        <v>1</v>
      </c>
      <c r="C2334" t="s">
        <v>77</v>
      </c>
      <c r="D2334" t="s">
        <v>114</v>
      </c>
      <c r="E2334" t="s">
        <v>161</v>
      </c>
      <c r="F2334" t="s">
        <v>6833</v>
      </c>
      <c r="G2334" t="s">
        <v>341</v>
      </c>
      <c r="H2334" t="s">
        <v>47</v>
      </c>
      <c r="I2334" t="s">
        <v>129</v>
      </c>
      <c r="J2334" t="s">
        <v>130</v>
      </c>
      <c r="K2334" t="s">
        <v>131</v>
      </c>
      <c r="L2334" t="s">
        <v>6920</v>
      </c>
      <c r="M2334" t="s">
        <v>6921</v>
      </c>
      <c r="N2334">
        <v>1.176111111</v>
      </c>
      <c r="O2334">
        <v>0</v>
      </c>
      <c r="P2334">
        <v>0</v>
      </c>
      <c r="Q2334">
        <v>0</v>
      </c>
      <c r="R2334">
        <v>0</v>
      </c>
      <c r="S2334">
        <v>16</v>
      </c>
      <c r="T2334">
        <v>439</v>
      </c>
      <c r="U2334">
        <v>0</v>
      </c>
      <c r="V2334">
        <v>0</v>
      </c>
      <c r="W2334">
        <v>0</v>
      </c>
      <c r="X2334">
        <v>0</v>
      </c>
      <c r="Y2334">
        <v>18.817778000000001</v>
      </c>
      <c r="Z2334">
        <v>516.31277799999998</v>
      </c>
    </row>
    <row r="2335" spans="1:26" x14ac:dyDescent="0.25">
      <c r="A2335">
        <v>2003774</v>
      </c>
      <c r="B2335">
        <v>1</v>
      </c>
      <c r="C2335" t="s">
        <v>77</v>
      </c>
      <c r="D2335" t="s">
        <v>113</v>
      </c>
      <c r="E2335" t="s">
        <v>182</v>
      </c>
      <c r="F2335" t="s">
        <v>6922</v>
      </c>
      <c r="G2335" t="s">
        <v>144</v>
      </c>
      <c r="H2335" t="s">
        <v>46</v>
      </c>
      <c r="I2335" t="s">
        <v>129</v>
      </c>
      <c r="J2335" t="s">
        <v>130</v>
      </c>
      <c r="K2335" t="s">
        <v>131</v>
      </c>
      <c r="L2335" t="s">
        <v>6923</v>
      </c>
      <c r="M2335" t="s">
        <v>6924</v>
      </c>
      <c r="N2335">
        <v>5.76</v>
      </c>
      <c r="O2335">
        <v>0</v>
      </c>
      <c r="P2335">
        <v>0</v>
      </c>
      <c r="Q2335">
        <v>0</v>
      </c>
      <c r="R2335">
        <v>0</v>
      </c>
      <c r="S2335">
        <v>0</v>
      </c>
      <c r="T2335">
        <v>26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149.76</v>
      </c>
    </row>
    <row r="2336" spans="1:26" x14ac:dyDescent="0.25">
      <c r="A2336">
        <v>2003778</v>
      </c>
      <c r="B2336">
        <v>1</v>
      </c>
      <c r="C2336" t="s">
        <v>77</v>
      </c>
      <c r="D2336" t="s">
        <v>115</v>
      </c>
      <c r="E2336" t="s">
        <v>134</v>
      </c>
      <c r="F2336" t="s">
        <v>6925</v>
      </c>
      <c r="G2336" t="s">
        <v>136</v>
      </c>
      <c r="H2336" t="s">
        <v>46</v>
      </c>
      <c r="I2336" t="s">
        <v>129</v>
      </c>
      <c r="J2336" t="s">
        <v>130</v>
      </c>
      <c r="K2336" t="s">
        <v>131</v>
      </c>
      <c r="L2336" t="s">
        <v>6926</v>
      </c>
      <c r="M2336" t="s">
        <v>6927</v>
      </c>
      <c r="N2336">
        <v>2.2427777770000001</v>
      </c>
      <c r="O2336">
        <v>0</v>
      </c>
      <c r="P2336">
        <v>0</v>
      </c>
      <c r="Q2336">
        <v>0</v>
      </c>
      <c r="R2336">
        <v>1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2.2427779999999999</v>
      </c>
      <c r="Y2336">
        <v>0</v>
      </c>
      <c r="Z2336">
        <v>0</v>
      </c>
    </row>
    <row r="2337" spans="1:26" x14ac:dyDescent="0.25">
      <c r="A2337">
        <v>2003775</v>
      </c>
      <c r="B2337">
        <v>1</v>
      </c>
      <c r="C2337" t="s">
        <v>77</v>
      </c>
      <c r="D2337" t="s">
        <v>119</v>
      </c>
      <c r="E2337" t="s">
        <v>171</v>
      </c>
      <c r="F2337" t="s">
        <v>2542</v>
      </c>
      <c r="G2337" t="s">
        <v>163</v>
      </c>
      <c r="H2337" t="s">
        <v>47</v>
      </c>
      <c r="I2337" t="s">
        <v>129</v>
      </c>
      <c r="J2337" t="s">
        <v>130</v>
      </c>
      <c r="K2337" t="s">
        <v>131</v>
      </c>
      <c r="L2337" t="s">
        <v>6928</v>
      </c>
      <c r="M2337" t="s">
        <v>6929</v>
      </c>
      <c r="N2337">
        <v>0.61555555500000003</v>
      </c>
      <c r="O2337">
        <v>11</v>
      </c>
      <c r="P2337">
        <v>973</v>
      </c>
      <c r="Q2337">
        <v>2</v>
      </c>
      <c r="R2337">
        <v>8</v>
      </c>
      <c r="S2337">
        <v>5</v>
      </c>
      <c r="T2337">
        <v>204</v>
      </c>
      <c r="U2337">
        <v>6.7711110000000003</v>
      </c>
      <c r="V2337">
        <v>598.93555500000002</v>
      </c>
      <c r="W2337">
        <v>1.2311110000000001</v>
      </c>
      <c r="X2337">
        <v>4.9244440000000003</v>
      </c>
      <c r="Y2337">
        <v>3.0777779999999999</v>
      </c>
      <c r="Z2337">
        <v>125.57333300000001</v>
      </c>
    </row>
    <row r="2338" spans="1:26" x14ac:dyDescent="0.25">
      <c r="A2338">
        <v>2003776</v>
      </c>
      <c r="B2338">
        <v>1</v>
      </c>
      <c r="C2338" t="s">
        <v>76</v>
      </c>
      <c r="D2338" t="s">
        <v>80</v>
      </c>
      <c r="E2338" t="s">
        <v>182</v>
      </c>
      <c r="F2338" t="s">
        <v>6930</v>
      </c>
      <c r="G2338" t="s">
        <v>250</v>
      </c>
      <c r="H2338" t="s">
        <v>46</v>
      </c>
      <c r="I2338" t="s">
        <v>129</v>
      </c>
      <c r="J2338" t="s">
        <v>15</v>
      </c>
      <c r="K2338" t="s">
        <v>131</v>
      </c>
      <c r="L2338" t="s">
        <v>6931</v>
      </c>
      <c r="M2338" t="s">
        <v>6932</v>
      </c>
      <c r="N2338">
        <v>2.27</v>
      </c>
      <c r="O2338">
        <v>0</v>
      </c>
      <c r="P2338">
        <v>44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99.88</v>
      </c>
      <c r="W2338">
        <v>0</v>
      </c>
      <c r="X2338">
        <v>0</v>
      </c>
      <c r="Y2338">
        <v>0</v>
      </c>
      <c r="Z2338">
        <v>0</v>
      </c>
    </row>
    <row r="2339" spans="1:26" x14ac:dyDescent="0.25">
      <c r="A2339">
        <v>2003781</v>
      </c>
      <c r="B2339">
        <v>1</v>
      </c>
      <c r="C2339" t="s">
        <v>76</v>
      </c>
      <c r="D2339" t="s">
        <v>100</v>
      </c>
      <c r="E2339" t="s">
        <v>134</v>
      </c>
      <c r="F2339" t="s">
        <v>6933</v>
      </c>
      <c r="G2339" t="s">
        <v>136</v>
      </c>
      <c r="H2339" t="s">
        <v>46</v>
      </c>
      <c r="I2339" t="s">
        <v>129</v>
      </c>
      <c r="J2339" t="s">
        <v>130</v>
      </c>
      <c r="K2339" t="s">
        <v>131</v>
      </c>
      <c r="L2339" t="s">
        <v>6934</v>
      </c>
      <c r="M2339" t="s">
        <v>6935</v>
      </c>
      <c r="N2339">
        <v>2.0636111110000002</v>
      </c>
      <c r="O2339">
        <v>0</v>
      </c>
      <c r="P2339">
        <v>1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2.0636109999999999</v>
      </c>
      <c r="W2339">
        <v>0</v>
      </c>
      <c r="X2339">
        <v>0</v>
      </c>
      <c r="Y2339">
        <v>0</v>
      </c>
      <c r="Z2339">
        <v>0</v>
      </c>
    </row>
    <row r="2340" spans="1:26" x14ac:dyDescent="0.25">
      <c r="A2340">
        <v>2003782</v>
      </c>
      <c r="B2340">
        <v>1</v>
      </c>
      <c r="C2340" t="s">
        <v>76</v>
      </c>
      <c r="D2340" t="s">
        <v>88</v>
      </c>
      <c r="E2340" t="s">
        <v>134</v>
      </c>
      <c r="F2340" t="s">
        <v>6936</v>
      </c>
      <c r="G2340" t="s">
        <v>238</v>
      </c>
      <c r="H2340" t="s">
        <v>46</v>
      </c>
      <c r="I2340" t="s">
        <v>129</v>
      </c>
      <c r="J2340" t="s">
        <v>130</v>
      </c>
      <c r="K2340" t="s">
        <v>131</v>
      </c>
      <c r="L2340" t="s">
        <v>6937</v>
      </c>
      <c r="M2340" t="s">
        <v>6938</v>
      </c>
      <c r="N2340">
        <v>2.7738888880000001</v>
      </c>
      <c r="O2340">
        <v>0</v>
      </c>
      <c r="P2340">
        <v>1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2.773889</v>
      </c>
      <c r="W2340">
        <v>0</v>
      </c>
      <c r="X2340">
        <v>0</v>
      </c>
      <c r="Y2340">
        <v>0</v>
      </c>
      <c r="Z2340">
        <v>0</v>
      </c>
    </row>
    <row r="2341" spans="1:26" x14ac:dyDescent="0.25">
      <c r="A2341">
        <v>2003790</v>
      </c>
      <c r="B2341">
        <v>1</v>
      </c>
      <c r="C2341" t="s">
        <v>76</v>
      </c>
      <c r="D2341" t="s">
        <v>88</v>
      </c>
      <c r="E2341" t="s">
        <v>134</v>
      </c>
      <c r="F2341" t="s">
        <v>6939</v>
      </c>
      <c r="G2341" t="s">
        <v>136</v>
      </c>
      <c r="H2341" t="s">
        <v>46</v>
      </c>
      <c r="I2341" t="s">
        <v>129</v>
      </c>
      <c r="J2341" t="s">
        <v>130</v>
      </c>
      <c r="K2341" t="s">
        <v>131</v>
      </c>
      <c r="L2341" t="s">
        <v>6940</v>
      </c>
      <c r="M2341" t="s">
        <v>6941</v>
      </c>
      <c r="N2341">
        <v>2.323611111</v>
      </c>
      <c r="O2341">
        <v>0</v>
      </c>
      <c r="P2341">
        <v>1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2.3236110000000001</v>
      </c>
      <c r="W2341">
        <v>0</v>
      </c>
      <c r="X2341">
        <v>0</v>
      </c>
      <c r="Y2341">
        <v>0</v>
      </c>
      <c r="Z2341">
        <v>0</v>
      </c>
    </row>
    <row r="2342" spans="1:26" x14ac:dyDescent="0.25">
      <c r="A2342">
        <v>2003799</v>
      </c>
      <c r="B2342">
        <v>1</v>
      </c>
      <c r="C2342" t="s">
        <v>76</v>
      </c>
      <c r="D2342" t="s">
        <v>83</v>
      </c>
      <c r="E2342" t="s">
        <v>126</v>
      </c>
      <c r="F2342" t="s">
        <v>6942</v>
      </c>
      <c r="G2342" t="s">
        <v>452</v>
      </c>
      <c r="H2342" t="s">
        <v>46</v>
      </c>
      <c r="I2342" t="s">
        <v>129</v>
      </c>
      <c r="J2342" t="s">
        <v>130</v>
      </c>
      <c r="K2342" t="s">
        <v>131</v>
      </c>
      <c r="L2342" t="s">
        <v>6943</v>
      </c>
      <c r="M2342" t="s">
        <v>6944</v>
      </c>
      <c r="N2342">
        <v>1.9627777769999999</v>
      </c>
      <c r="O2342">
        <v>0</v>
      </c>
      <c r="P2342">
        <v>52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102.06444399999999</v>
      </c>
      <c r="W2342">
        <v>0</v>
      </c>
      <c r="X2342">
        <v>0</v>
      </c>
      <c r="Y2342">
        <v>0</v>
      </c>
      <c r="Z2342">
        <v>0</v>
      </c>
    </row>
    <row r="2343" spans="1:26" x14ac:dyDescent="0.25">
      <c r="A2343">
        <v>2003798</v>
      </c>
      <c r="B2343">
        <v>1</v>
      </c>
      <c r="C2343" t="s">
        <v>77</v>
      </c>
      <c r="D2343" t="s">
        <v>113</v>
      </c>
      <c r="E2343" t="s">
        <v>134</v>
      </c>
      <c r="F2343" t="s">
        <v>6945</v>
      </c>
      <c r="G2343" t="s">
        <v>136</v>
      </c>
      <c r="H2343" t="s">
        <v>46</v>
      </c>
      <c r="I2343" t="s">
        <v>129</v>
      </c>
      <c r="J2343" t="s">
        <v>130</v>
      </c>
      <c r="K2343" t="s">
        <v>131</v>
      </c>
      <c r="L2343" t="s">
        <v>6946</v>
      </c>
      <c r="M2343" t="s">
        <v>6947</v>
      </c>
      <c r="N2343">
        <v>5.0961111109999999</v>
      </c>
      <c r="O2343">
        <v>0</v>
      </c>
      <c r="P2343">
        <v>0</v>
      </c>
      <c r="Q2343">
        <v>0</v>
      </c>
      <c r="R2343">
        <v>3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15.288333</v>
      </c>
      <c r="Y2343">
        <v>0</v>
      </c>
      <c r="Z2343">
        <v>0</v>
      </c>
    </row>
    <row r="2344" spans="1:26" x14ac:dyDescent="0.25">
      <c r="A2344">
        <v>2003804</v>
      </c>
      <c r="B2344">
        <v>1</v>
      </c>
      <c r="C2344" t="s">
        <v>76</v>
      </c>
      <c r="D2344" t="s">
        <v>102</v>
      </c>
      <c r="E2344" t="s">
        <v>182</v>
      </c>
      <c r="F2344" t="s">
        <v>6948</v>
      </c>
      <c r="G2344" t="s">
        <v>144</v>
      </c>
      <c r="H2344" t="s">
        <v>46</v>
      </c>
      <c r="I2344" t="s">
        <v>129</v>
      </c>
      <c r="J2344" t="s">
        <v>130</v>
      </c>
      <c r="K2344" t="s">
        <v>131</v>
      </c>
      <c r="L2344" t="s">
        <v>6949</v>
      </c>
      <c r="M2344" t="s">
        <v>6950</v>
      </c>
      <c r="N2344">
        <v>1.4144444439999999</v>
      </c>
      <c r="O2344">
        <v>0</v>
      </c>
      <c r="P2344">
        <v>36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50.92</v>
      </c>
      <c r="W2344">
        <v>0</v>
      </c>
      <c r="X2344">
        <v>0</v>
      </c>
      <c r="Y2344">
        <v>0</v>
      </c>
      <c r="Z2344">
        <v>0</v>
      </c>
    </row>
    <row r="2345" spans="1:26" x14ac:dyDescent="0.25">
      <c r="A2345">
        <v>2003802</v>
      </c>
      <c r="B2345">
        <v>1</v>
      </c>
      <c r="C2345" t="s">
        <v>76</v>
      </c>
      <c r="D2345" t="s">
        <v>82</v>
      </c>
      <c r="E2345" t="s">
        <v>134</v>
      </c>
      <c r="F2345" t="s">
        <v>6951</v>
      </c>
      <c r="G2345" t="s">
        <v>136</v>
      </c>
      <c r="H2345" t="s">
        <v>46</v>
      </c>
      <c r="I2345" t="s">
        <v>129</v>
      </c>
      <c r="J2345" t="s">
        <v>130</v>
      </c>
      <c r="K2345" t="s">
        <v>131</v>
      </c>
      <c r="L2345" t="s">
        <v>6952</v>
      </c>
      <c r="M2345" t="s">
        <v>6953</v>
      </c>
      <c r="N2345">
        <v>1.375</v>
      </c>
      <c r="O2345">
        <v>0</v>
      </c>
      <c r="P2345">
        <v>2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2.75</v>
      </c>
      <c r="W2345">
        <v>0</v>
      </c>
      <c r="X2345">
        <v>0</v>
      </c>
      <c r="Y2345">
        <v>0</v>
      </c>
      <c r="Z2345">
        <v>0</v>
      </c>
    </row>
    <row r="2346" spans="1:26" x14ac:dyDescent="0.25">
      <c r="A2346">
        <v>2003807</v>
      </c>
      <c r="B2346">
        <v>1</v>
      </c>
      <c r="C2346" t="s">
        <v>76</v>
      </c>
      <c r="D2346" t="s">
        <v>89</v>
      </c>
      <c r="E2346" t="s">
        <v>182</v>
      </c>
      <c r="F2346" t="s">
        <v>6954</v>
      </c>
      <c r="G2346" t="s">
        <v>144</v>
      </c>
      <c r="H2346" t="s">
        <v>46</v>
      </c>
      <c r="I2346" t="s">
        <v>129</v>
      </c>
      <c r="J2346" t="s">
        <v>130</v>
      </c>
      <c r="K2346" t="s">
        <v>131</v>
      </c>
      <c r="L2346" t="s">
        <v>6955</v>
      </c>
      <c r="M2346" t="s">
        <v>6956</v>
      </c>
      <c r="N2346">
        <v>1.6475</v>
      </c>
      <c r="O2346">
        <v>0</v>
      </c>
      <c r="P2346">
        <v>12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19.77</v>
      </c>
      <c r="W2346">
        <v>0</v>
      </c>
      <c r="X2346">
        <v>0</v>
      </c>
      <c r="Y2346">
        <v>0</v>
      </c>
      <c r="Z2346">
        <v>0</v>
      </c>
    </row>
    <row r="2347" spans="1:26" x14ac:dyDescent="0.25">
      <c r="A2347">
        <v>2003813</v>
      </c>
      <c r="B2347">
        <v>1</v>
      </c>
      <c r="C2347" t="s">
        <v>76</v>
      </c>
      <c r="D2347" t="s">
        <v>104</v>
      </c>
      <c r="E2347" t="s">
        <v>134</v>
      </c>
      <c r="F2347" t="s">
        <v>6957</v>
      </c>
      <c r="G2347" t="s">
        <v>136</v>
      </c>
      <c r="H2347" t="s">
        <v>46</v>
      </c>
      <c r="I2347" t="s">
        <v>129</v>
      </c>
      <c r="J2347" t="s">
        <v>130</v>
      </c>
      <c r="K2347" t="s">
        <v>131</v>
      </c>
      <c r="L2347" t="s">
        <v>6958</v>
      </c>
      <c r="M2347" t="s">
        <v>6959</v>
      </c>
      <c r="N2347">
        <v>2.2599999999999998</v>
      </c>
      <c r="O2347">
        <v>0</v>
      </c>
      <c r="P2347">
        <v>0</v>
      </c>
      <c r="Q2347">
        <v>0</v>
      </c>
      <c r="R2347">
        <v>1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2.2599999999999998</v>
      </c>
      <c r="Y2347">
        <v>0</v>
      </c>
      <c r="Z2347">
        <v>0</v>
      </c>
    </row>
    <row r="2348" spans="1:26" x14ac:dyDescent="0.25">
      <c r="A2348">
        <v>2003816</v>
      </c>
      <c r="B2348">
        <v>1</v>
      </c>
      <c r="C2348" t="s">
        <v>76</v>
      </c>
      <c r="D2348" t="s">
        <v>80</v>
      </c>
      <c r="E2348" t="s">
        <v>134</v>
      </c>
      <c r="F2348" t="s">
        <v>6960</v>
      </c>
      <c r="G2348" t="s">
        <v>238</v>
      </c>
      <c r="H2348" t="s">
        <v>46</v>
      </c>
      <c r="I2348" t="s">
        <v>129</v>
      </c>
      <c r="J2348" t="s">
        <v>130</v>
      </c>
      <c r="K2348" t="s">
        <v>131</v>
      </c>
      <c r="L2348" t="s">
        <v>6961</v>
      </c>
      <c r="M2348" t="s">
        <v>6962</v>
      </c>
      <c r="N2348">
        <v>0.52833333299999996</v>
      </c>
      <c r="O2348">
        <v>0</v>
      </c>
      <c r="P2348">
        <v>5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2.641667</v>
      </c>
      <c r="W2348">
        <v>0</v>
      </c>
      <c r="X2348">
        <v>0</v>
      </c>
      <c r="Y2348">
        <v>0</v>
      </c>
      <c r="Z2348">
        <v>0</v>
      </c>
    </row>
    <row r="2349" spans="1:26" x14ac:dyDescent="0.25">
      <c r="A2349">
        <v>2003822</v>
      </c>
      <c r="B2349">
        <v>1</v>
      </c>
      <c r="C2349" t="s">
        <v>76</v>
      </c>
      <c r="D2349" t="s">
        <v>102</v>
      </c>
      <c r="E2349" t="s">
        <v>134</v>
      </c>
      <c r="F2349" t="s">
        <v>6963</v>
      </c>
      <c r="G2349" t="s">
        <v>136</v>
      </c>
      <c r="H2349" t="s">
        <v>46</v>
      </c>
      <c r="I2349" t="s">
        <v>129</v>
      </c>
      <c r="J2349" t="s">
        <v>130</v>
      </c>
      <c r="K2349" t="s">
        <v>131</v>
      </c>
      <c r="L2349" t="s">
        <v>6964</v>
      </c>
      <c r="M2349" t="s">
        <v>6965</v>
      </c>
      <c r="N2349">
        <v>4.4191666659999997</v>
      </c>
      <c r="O2349">
        <v>0</v>
      </c>
      <c r="P2349">
        <v>4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17.676666999999998</v>
      </c>
      <c r="W2349">
        <v>0</v>
      </c>
      <c r="X2349">
        <v>0</v>
      </c>
      <c r="Y2349">
        <v>0</v>
      </c>
      <c r="Z2349">
        <v>0</v>
      </c>
    </row>
    <row r="2350" spans="1:26" x14ac:dyDescent="0.25">
      <c r="A2350">
        <v>2003818</v>
      </c>
      <c r="B2350">
        <v>1</v>
      </c>
      <c r="C2350" t="s">
        <v>77</v>
      </c>
      <c r="D2350" t="s">
        <v>117</v>
      </c>
      <c r="E2350" t="s">
        <v>182</v>
      </c>
      <c r="F2350" t="s">
        <v>3982</v>
      </c>
      <c r="G2350" t="s">
        <v>144</v>
      </c>
      <c r="H2350" t="s">
        <v>46</v>
      </c>
      <c r="I2350" t="s">
        <v>129</v>
      </c>
      <c r="J2350" t="s">
        <v>130</v>
      </c>
      <c r="K2350" t="s">
        <v>131</v>
      </c>
      <c r="L2350" t="s">
        <v>6966</v>
      </c>
      <c r="M2350" t="s">
        <v>6967</v>
      </c>
      <c r="N2350">
        <v>0.72694444400000002</v>
      </c>
      <c r="O2350">
        <v>0</v>
      </c>
      <c r="P2350">
        <v>0</v>
      </c>
      <c r="Q2350">
        <v>0</v>
      </c>
      <c r="R2350">
        <v>45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32.712499999999999</v>
      </c>
      <c r="Y2350">
        <v>0</v>
      </c>
      <c r="Z2350">
        <v>0</v>
      </c>
    </row>
    <row r="2351" spans="1:26" x14ac:dyDescent="0.25">
      <c r="A2351">
        <v>2003819</v>
      </c>
      <c r="B2351">
        <v>1</v>
      </c>
      <c r="C2351" t="s">
        <v>76</v>
      </c>
      <c r="D2351" t="s">
        <v>100</v>
      </c>
      <c r="E2351" t="s">
        <v>171</v>
      </c>
      <c r="F2351" t="s">
        <v>6968</v>
      </c>
      <c r="G2351" t="s">
        <v>163</v>
      </c>
      <c r="H2351" t="s">
        <v>47</v>
      </c>
      <c r="I2351" t="s">
        <v>129</v>
      </c>
      <c r="J2351" t="s">
        <v>130</v>
      </c>
      <c r="K2351" t="s">
        <v>131</v>
      </c>
      <c r="L2351" t="s">
        <v>6969</v>
      </c>
      <c r="M2351" t="s">
        <v>6970</v>
      </c>
      <c r="N2351">
        <v>0.90888888800000001</v>
      </c>
      <c r="O2351">
        <v>87</v>
      </c>
      <c r="P2351">
        <v>2</v>
      </c>
      <c r="Q2351">
        <v>0</v>
      </c>
      <c r="R2351">
        <v>0</v>
      </c>
      <c r="S2351">
        <v>0</v>
      </c>
      <c r="T2351">
        <v>0</v>
      </c>
      <c r="U2351">
        <v>79.073333000000005</v>
      </c>
      <c r="V2351">
        <v>1.8177779999999999</v>
      </c>
      <c r="W2351">
        <v>0</v>
      </c>
      <c r="X2351">
        <v>0</v>
      </c>
      <c r="Y2351">
        <v>0</v>
      </c>
      <c r="Z2351">
        <v>0</v>
      </c>
    </row>
    <row r="2352" spans="1:26" x14ac:dyDescent="0.25">
      <c r="A2352">
        <v>2003820</v>
      </c>
      <c r="B2352">
        <v>1</v>
      </c>
      <c r="C2352" t="s">
        <v>77</v>
      </c>
      <c r="D2352" t="s">
        <v>124</v>
      </c>
      <c r="E2352" t="s">
        <v>134</v>
      </c>
      <c r="F2352" t="s">
        <v>6971</v>
      </c>
      <c r="G2352" t="s">
        <v>136</v>
      </c>
      <c r="H2352" t="s">
        <v>46</v>
      </c>
      <c r="I2352" t="s">
        <v>129</v>
      </c>
      <c r="J2352" t="s">
        <v>130</v>
      </c>
      <c r="K2352" t="s">
        <v>131</v>
      </c>
      <c r="L2352" t="s">
        <v>6972</v>
      </c>
      <c r="M2352" t="s">
        <v>6973</v>
      </c>
      <c r="N2352">
        <v>2.8372222219999998</v>
      </c>
      <c r="O2352">
        <v>0</v>
      </c>
      <c r="P2352">
        <v>1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2.8372220000000001</v>
      </c>
      <c r="W2352">
        <v>0</v>
      </c>
      <c r="X2352">
        <v>0</v>
      </c>
      <c r="Y2352">
        <v>0</v>
      </c>
      <c r="Z2352">
        <v>0</v>
      </c>
    </row>
    <row r="2353" spans="1:26" x14ac:dyDescent="0.25">
      <c r="A2353">
        <v>2003823</v>
      </c>
      <c r="B2353">
        <v>1</v>
      </c>
      <c r="C2353" t="s">
        <v>77</v>
      </c>
      <c r="D2353" t="s">
        <v>109</v>
      </c>
      <c r="E2353" t="s">
        <v>161</v>
      </c>
      <c r="F2353" t="s">
        <v>6974</v>
      </c>
      <c r="G2353" t="s">
        <v>2511</v>
      </c>
      <c r="H2353" t="s">
        <v>47</v>
      </c>
      <c r="I2353" t="s">
        <v>129</v>
      </c>
      <c r="J2353" t="s">
        <v>130</v>
      </c>
      <c r="K2353" t="s">
        <v>131</v>
      </c>
      <c r="L2353" t="s">
        <v>6975</v>
      </c>
      <c r="M2353" t="s">
        <v>6976</v>
      </c>
      <c r="N2353">
        <v>3.2511111110000002</v>
      </c>
      <c r="O2353">
        <v>0</v>
      </c>
      <c r="P2353">
        <v>0</v>
      </c>
      <c r="Q2353">
        <v>0</v>
      </c>
      <c r="R2353">
        <v>0</v>
      </c>
      <c r="S2353">
        <v>0</v>
      </c>
      <c r="T2353">
        <v>19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61.771110999999998</v>
      </c>
    </row>
    <row r="2354" spans="1:26" x14ac:dyDescent="0.25">
      <c r="A2354">
        <v>2003824</v>
      </c>
      <c r="B2354">
        <v>1</v>
      </c>
      <c r="C2354" t="s">
        <v>76</v>
      </c>
      <c r="D2354" t="s">
        <v>89</v>
      </c>
      <c r="E2354" t="s">
        <v>182</v>
      </c>
      <c r="F2354" t="s">
        <v>6977</v>
      </c>
      <c r="G2354" t="s">
        <v>310</v>
      </c>
      <c r="H2354" t="s">
        <v>46</v>
      </c>
      <c r="I2354" t="s">
        <v>129</v>
      </c>
      <c r="J2354" t="s">
        <v>130</v>
      </c>
      <c r="K2354" t="s">
        <v>131</v>
      </c>
      <c r="L2354" t="s">
        <v>6978</v>
      </c>
      <c r="M2354" t="s">
        <v>6979</v>
      </c>
      <c r="N2354">
        <v>0.61166666599999997</v>
      </c>
      <c r="O2354">
        <v>0</v>
      </c>
      <c r="P2354">
        <v>33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20.184999999999999</v>
      </c>
      <c r="W2354">
        <v>0</v>
      </c>
      <c r="X2354">
        <v>0</v>
      </c>
      <c r="Y2354">
        <v>0</v>
      </c>
      <c r="Z2354">
        <v>0</v>
      </c>
    </row>
    <row r="2355" spans="1:26" x14ac:dyDescent="0.25">
      <c r="A2355">
        <v>2003827</v>
      </c>
      <c r="B2355">
        <v>1</v>
      </c>
      <c r="C2355" t="s">
        <v>76</v>
      </c>
      <c r="D2355" t="s">
        <v>103</v>
      </c>
      <c r="E2355" t="s">
        <v>161</v>
      </c>
      <c r="F2355" t="s">
        <v>6980</v>
      </c>
      <c r="G2355" t="s">
        <v>163</v>
      </c>
      <c r="H2355" t="s">
        <v>47</v>
      </c>
      <c r="I2355" t="s">
        <v>129</v>
      </c>
      <c r="J2355" t="s">
        <v>130</v>
      </c>
      <c r="K2355" t="s">
        <v>131</v>
      </c>
      <c r="L2355" t="s">
        <v>6981</v>
      </c>
      <c r="M2355" t="s">
        <v>6982</v>
      </c>
      <c r="N2355">
        <v>0.29388888800000001</v>
      </c>
      <c r="O2355">
        <v>0</v>
      </c>
      <c r="P2355">
        <v>0</v>
      </c>
      <c r="Q2355">
        <v>0</v>
      </c>
      <c r="R2355">
        <v>772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226.88222200000001</v>
      </c>
      <c r="Y2355">
        <v>0</v>
      </c>
      <c r="Z2355">
        <v>0</v>
      </c>
    </row>
    <row r="2356" spans="1:26" x14ac:dyDescent="0.25">
      <c r="A2356">
        <v>2003828</v>
      </c>
      <c r="B2356">
        <v>1</v>
      </c>
      <c r="C2356" t="s">
        <v>77</v>
      </c>
      <c r="D2356" t="s">
        <v>123</v>
      </c>
      <c r="E2356" t="s">
        <v>182</v>
      </c>
      <c r="F2356" t="s">
        <v>6983</v>
      </c>
      <c r="G2356" t="s">
        <v>144</v>
      </c>
      <c r="H2356" t="s">
        <v>46</v>
      </c>
      <c r="I2356" t="s">
        <v>129</v>
      </c>
      <c r="J2356" t="s">
        <v>130</v>
      </c>
      <c r="K2356" t="s">
        <v>131</v>
      </c>
      <c r="L2356" t="s">
        <v>6984</v>
      </c>
      <c r="M2356" t="s">
        <v>6985</v>
      </c>
      <c r="N2356">
        <v>4.3561111109999997</v>
      </c>
      <c r="O2356">
        <v>0</v>
      </c>
      <c r="P2356">
        <v>1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4.3561110000000003</v>
      </c>
      <c r="W2356">
        <v>0</v>
      </c>
      <c r="X2356">
        <v>0</v>
      </c>
      <c r="Y2356">
        <v>0</v>
      </c>
      <c r="Z2356">
        <v>0</v>
      </c>
    </row>
    <row r="2357" spans="1:26" x14ac:dyDescent="0.25">
      <c r="A2357">
        <v>2003830</v>
      </c>
      <c r="B2357">
        <v>1</v>
      </c>
      <c r="C2357" t="s">
        <v>76</v>
      </c>
      <c r="D2357" t="s">
        <v>103</v>
      </c>
      <c r="E2357" t="s">
        <v>161</v>
      </c>
      <c r="F2357" t="s">
        <v>6986</v>
      </c>
      <c r="G2357" t="s">
        <v>736</v>
      </c>
      <c r="H2357" t="s">
        <v>47</v>
      </c>
      <c r="I2357" t="s">
        <v>129</v>
      </c>
      <c r="J2357" t="s">
        <v>130</v>
      </c>
      <c r="K2357" t="s">
        <v>131</v>
      </c>
      <c r="L2357" t="s">
        <v>6987</v>
      </c>
      <c r="M2357" t="s">
        <v>6988</v>
      </c>
      <c r="N2357">
        <v>2.69</v>
      </c>
      <c r="O2357">
        <v>0</v>
      </c>
      <c r="P2357">
        <v>0</v>
      </c>
      <c r="Q2357">
        <v>0</v>
      </c>
      <c r="R2357">
        <v>34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91.46</v>
      </c>
      <c r="Y2357">
        <v>0</v>
      </c>
      <c r="Z2357">
        <v>0</v>
      </c>
    </row>
    <row r="2358" spans="1:26" x14ac:dyDescent="0.25">
      <c r="A2358">
        <v>2003831</v>
      </c>
      <c r="B2358">
        <v>1</v>
      </c>
      <c r="C2358" t="s">
        <v>76</v>
      </c>
      <c r="D2358" t="s">
        <v>99</v>
      </c>
      <c r="E2358" t="s">
        <v>134</v>
      </c>
      <c r="F2358" t="s">
        <v>6989</v>
      </c>
      <c r="G2358" t="s">
        <v>136</v>
      </c>
      <c r="H2358" t="s">
        <v>46</v>
      </c>
      <c r="I2358" t="s">
        <v>129</v>
      </c>
      <c r="J2358" t="s">
        <v>130</v>
      </c>
      <c r="K2358" t="s">
        <v>131</v>
      </c>
      <c r="L2358" t="s">
        <v>6990</v>
      </c>
      <c r="M2358" t="s">
        <v>6991</v>
      </c>
      <c r="N2358">
        <v>1.4955555549999999</v>
      </c>
      <c r="O2358">
        <v>0</v>
      </c>
      <c r="P2358">
        <v>1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1.4955560000000001</v>
      </c>
      <c r="W2358">
        <v>0</v>
      </c>
      <c r="X2358">
        <v>0</v>
      </c>
      <c r="Y2358">
        <v>0</v>
      </c>
      <c r="Z2358">
        <v>0</v>
      </c>
    </row>
    <row r="2359" spans="1:26" x14ac:dyDescent="0.25">
      <c r="A2359">
        <v>2003834</v>
      </c>
      <c r="B2359">
        <v>1</v>
      </c>
      <c r="C2359" t="s">
        <v>77</v>
      </c>
      <c r="D2359" t="s">
        <v>112</v>
      </c>
      <c r="E2359" t="s">
        <v>182</v>
      </c>
      <c r="F2359" t="s">
        <v>6992</v>
      </c>
      <c r="G2359" t="s">
        <v>389</v>
      </c>
      <c r="H2359" t="s">
        <v>46</v>
      </c>
      <c r="I2359" t="s">
        <v>129</v>
      </c>
      <c r="J2359" t="s">
        <v>130</v>
      </c>
      <c r="K2359" t="s">
        <v>131</v>
      </c>
      <c r="L2359" t="s">
        <v>6993</v>
      </c>
      <c r="M2359" t="s">
        <v>6994</v>
      </c>
      <c r="N2359">
        <v>2.2119444439999998</v>
      </c>
      <c r="O2359">
        <v>0</v>
      </c>
      <c r="P2359">
        <v>0</v>
      </c>
      <c r="Q2359">
        <v>0</v>
      </c>
      <c r="R2359">
        <v>0</v>
      </c>
      <c r="S2359">
        <v>0</v>
      </c>
      <c r="T2359">
        <v>10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22.119444000000001</v>
      </c>
    </row>
    <row r="2360" spans="1:26" x14ac:dyDescent="0.25">
      <c r="A2360">
        <v>2003836</v>
      </c>
      <c r="B2360">
        <v>1</v>
      </c>
      <c r="C2360" t="s">
        <v>77</v>
      </c>
      <c r="D2360" t="s">
        <v>109</v>
      </c>
      <c r="E2360" t="s">
        <v>171</v>
      </c>
      <c r="F2360" t="s">
        <v>6656</v>
      </c>
      <c r="G2360" t="s">
        <v>163</v>
      </c>
      <c r="H2360" t="s">
        <v>47</v>
      </c>
      <c r="I2360" t="s">
        <v>129</v>
      </c>
      <c r="J2360" t="s">
        <v>130</v>
      </c>
      <c r="K2360" t="s">
        <v>131</v>
      </c>
      <c r="L2360" t="s">
        <v>6995</v>
      </c>
      <c r="M2360" t="s">
        <v>6996</v>
      </c>
      <c r="N2360">
        <v>1.9297222220000001</v>
      </c>
      <c r="O2360">
        <v>35</v>
      </c>
      <c r="P2360">
        <v>349</v>
      </c>
      <c r="Q2360">
        <v>0</v>
      </c>
      <c r="R2360">
        <v>0</v>
      </c>
      <c r="S2360">
        <v>0</v>
      </c>
      <c r="T2360">
        <v>44</v>
      </c>
      <c r="U2360">
        <v>67.540278000000001</v>
      </c>
      <c r="V2360">
        <v>673.47305500000004</v>
      </c>
      <c r="W2360">
        <v>0</v>
      </c>
      <c r="X2360">
        <v>0</v>
      </c>
      <c r="Y2360">
        <v>0</v>
      </c>
      <c r="Z2360">
        <v>84.907777999999993</v>
      </c>
    </row>
    <row r="2361" spans="1:26" x14ac:dyDescent="0.25">
      <c r="A2361">
        <v>2003838</v>
      </c>
      <c r="B2361">
        <v>1</v>
      </c>
      <c r="C2361" t="s">
        <v>76</v>
      </c>
      <c r="D2361" t="s">
        <v>103</v>
      </c>
      <c r="E2361" t="s">
        <v>171</v>
      </c>
      <c r="F2361" t="s">
        <v>6997</v>
      </c>
      <c r="G2361" t="s">
        <v>163</v>
      </c>
      <c r="H2361" t="s">
        <v>47</v>
      </c>
      <c r="I2361" t="s">
        <v>129</v>
      </c>
      <c r="J2361" t="s">
        <v>130</v>
      </c>
      <c r="K2361" t="s">
        <v>131</v>
      </c>
      <c r="L2361" t="s">
        <v>6998</v>
      </c>
      <c r="M2361" t="s">
        <v>6999</v>
      </c>
      <c r="N2361">
        <v>0.103888888</v>
      </c>
      <c r="O2361">
        <v>0</v>
      </c>
      <c r="P2361">
        <v>0</v>
      </c>
      <c r="Q2361">
        <v>12</v>
      </c>
      <c r="R2361">
        <v>5845</v>
      </c>
      <c r="S2361">
        <v>0</v>
      </c>
      <c r="T2361">
        <v>0</v>
      </c>
      <c r="U2361">
        <v>0</v>
      </c>
      <c r="V2361">
        <v>0</v>
      </c>
      <c r="W2361">
        <v>1.246667</v>
      </c>
      <c r="X2361">
        <v>607.23054999999999</v>
      </c>
      <c r="Y2361">
        <v>0</v>
      </c>
      <c r="Z2361">
        <v>0</v>
      </c>
    </row>
    <row r="2362" spans="1:26" x14ac:dyDescent="0.25">
      <c r="A2362">
        <v>2003839</v>
      </c>
      <c r="B2362">
        <v>1</v>
      </c>
      <c r="C2362" t="s">
        <v>77</v>
      </c>
      <c r="D2362" t="s">
        <v>119</v>
      </c>
      <c r="E2362" t="s">
        <v>171</v>
      </c>
      <c r="F2362" t="s">
        <v>7000</v>
      </c>
      <c r="G2362" t="s">
        <v>163</v>
      </c>
      <c r="H2362" t="s">
        <v>47</v>
      </c>
      <c r="I2362" t="s">
        <v>129</v>
      </c>
      <c r="J2362" t="s">
        <v>130</v>
      </c>
      <c r="K2362" t="s">
        <v>131</v>
      </c>
      <c r="L2362" t="s">
        <v>7001</v>
      </c>
      <c r="M2362" t="s">
        <v>7002</v>
      </c>
      <c r="N2362">
        <v>0.48444444399999997</v>
      </c>
      <c r="O2362">
        <v>36</v>
      </c>
      <c r="P2362">
        <v>287</v>
      </c>
      <c r="Q2362">
        <v>0</v>
      </c>
      <c r="R2362">
        <v>0</v>
      </c>
      <c r="S2362">
        <v>0</v>
      </c>
      <c r="T2362">
        <v>0</v>
      </c>
      <c r="U2362">
        <v>17.440000000000001</v>
      </c>
      <c r="V2362">
        <v>139.03555499999999</v>
      </c>
      <c r="W2362">
        <v>0</v>
      </c>
      <c r="X2362">
        <v>0</v>
      </c>
      <c r="Y2362">
        <v>0</v>
      </c>
      <c r="Z2362">
        <v>0</v>
      </c>
    </row>
    <row r="2363" spans="1:26" x14ac:dyDescent="0.25">
      <c r="A2363">
        <v>2003841</v>
      </c>
      <c r="B2363">
        <v>1</v>
      </c>
      <c r="C2363" t="s">
        <v>76</v>
      </c>
      <c r="D2363" t="s">
        <v>95</v>
      </c>
      <c r="E2363" t="s">
        <v>182</v>
      </c>
      <c r="F2363" t="s">
        <v>7003</v>
      </c>
      <c r="G2363" t="s">
        <v>294</v>
      </c>
      <c r="H2363" t="s">
        <v>46</v>
      </c>
      <c r="I2363" t="s">
        <v>129</v>
      </c>
      <c r="J2363" t="s">
        <v>130</v>
      </c>
      <c r="K2363" t="s">
        <v>131</v>
      </c>
      <c r="L2363" t="s">
        <v>7004</v>
      </c>
      <c r="M2363" t="s">
        <v>7005</v>
      </c>
      <c r="N2363">
        <v>0.83388888800000005</v>
      </c>
      <c r="O2363">
        <v>0</v>
      </c>
      <c r="P2363">
        <v>0</v>
      </c>
      <c r="Q2363">
        <v>0</v>
      </c>
      <c r="R2363">
        <v>62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51.701110999999997</v>
      </c>
      <c r="Y2363">
        <v>0</v>
      </c>
      <c r="Z2363">
        <v>0</v>
      </c>
    </row>
    <row r="2364" spans="1:26" x14ac:dyDescent="0.25">
      <c r="A2364">
        <v>2003845</v>
      </c>
      <c r="B2364">
        <v>1</v>
      </c>
      <c r="C2364" t="s">
        <v>77</v>
      </c>
      <c r="D2364" t="s">
        <v>113</v>
      </c>
      <c r="E2364" t="s">
        <v>134</v>
      </c>
      <c r="F2364" t="s">
        <v>7006</v>
      </c>
      <c r="G2364" t="s">
        <v>140</v>
      </c>
      <c r="H2364" t="s">
        <v>46</v>
      </c>
      <c r="I2364" t="s">
        <v>129</v>
      </c>
      <c r="J2364" t="s">
        <v>130</v>
      </c>
      <c r="K2364" t="s">
        <v>131</v>
      </c>
      <c r="L2364" t="s">
        <v>7007</v>
      </c>
      <c r="M2364" t="s">
        <v>7008</v>
      </c>
      <c r="N2364">
        <v>2.9183333330000001</v>
      </c>
      <c r="O2364">
        <v>0</v>
      </c>
      <c r="P2364">
        <v>0</v>
      </c>
      <c r="Q2364">
        <v>0</v>
      </c>
      <c r="R2364">
        <v>7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20.428332999999999</v>
      </c>
      <c r="Y2364">
        <v>0</v>
      </c>
      <c r="Z2364">
        <v>0</v>
      </c>
    </row>
    <row r="2365" spans="1:26" x14ac:dyDescent="0.25">
      <c r="A2365">
        <v>2003848</v>
      </c>
      <c r="B2365">
        <v>1</v>
      </c>
      <c r="C2365" t="s">
        <v>77</v>
      </c>
      <c r="D2365" t="s">
        <v>117</v>
      </c>
      <c r="E2365" t="s">
        <v>182</v>
      </c>
      <c r="F2365" t="s">
        <v>1397</v>
      </c>
      <c r="G2365" t="s">
        <v>144</v>
      </c>
      <c r="H2365" t="s">
        <v>46</v>
      </c>
      <c r="I2365" t="s">
        <v>129</v>
      </c>
      <c r="J2365" t="s">
        <v>130</v>
      </c>
      <c r="K2365" t="s">
        <v>131</v>
      </c>
      <c r="L2365" t="s">
        <v>7009</v>
      </c>
      <c r="M2365" t="s">
        <v>7010</v>
      </c>
      <c r="N2365">
        <v>0.60666666599999997</v>
      </c>
      <c r="O2365">
        <v>0</v>
      </c>
      <c r="P2365">
        <v>0</v>
      </c>
      <c r="Q2365">
        <v>0</v>
      </c>
      <c r="R2365">
        <v>4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2.4266670000000001</v>
      </c>
      <c r="Y2365">
        <v>0</v>
      </c>
      <c r="Z2365">
        <v>0</v>
      </c>
    </row>
    <row r="2366" spans="1:26" x14ac:dyDescent="0.25">
      <c r="A2366">
        <v>2003849</v>
      </c>
      <c r="B2366">
        <v>1</v>
      </c>
      <c r="C2366" t="s">
        <v>76</v>
      </c>
      <c r="D2366" t="s">
        <v>80</v>
      </c>
      <c r="E2366" t="s">
        <v>171</v>
      </c>
      <c r="F2366" t="s">
        <v>7011</v>
      </c>
      <c r="G2366" t="s">
        <v>152</v>
      </c>
      <c r="H2366" t="s">
        <v>47</v>
      </c>
      <c r="I2366" t="s">
        <v>257</v>
      </c>
      <c r="J2366" t="s">
        <v>130</v>
      </c>
      <c r="K2366" t="s">
        <v>154</v>
      </c>
      <c r="L2366" t="s">
        <v>7012</v>
      </c>
      <c r="M2366" t="s">
        <v>7013</v>
      </c>
      <c r="N2366">
        <v>4.9166665999999998E-2</v>
      </c>
      <c r="O2366">
        <v>0</v>
      </c>
      <c r="P2366">
        <v>4207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206.84416400000001</v>
      </c>
      <c r="W2366">
        <v>0</v>
      </c>
      <c r="X2366">
        <v>0</v>
      </c>
      <c r="Y2366">
        <v>0</v>
      </c>
      <c r="Z2366">
        <v>0</v>
      </c>
    </row>
    <row r="2367" spans="1:26" x14ac:dyDescent="0.25">
      <c r="A2367">
        <v>2003850</v>
      </c>
      <c r="B2367">
        <v>1</v>
      </c>
      <c r="C2367" t="s">
        <v>77</v>
      </c>
      <c r="D2367" t="s">
        <v>108</v>
      </c>
      <c r="E2367" t="s">
        <v>186</v>
      </c>
      <c r="F2367" t="s">
        <v>1523</v>
      </c>
      <c r="G2367" t="s">
        <v>163</v>
      </c>
      <c r="H2367" t="s">
        <v>47</v>
      </c>
      <c r="I2367" t="s">
        <v>257</v>
      </c>
      <c r="J2367" t="s">
        <v>130</v>
      </c>
      <c r="K2367" t="s">
        <v>131</v>
      </c>
      <c r="L2367" t="s">
        <v>7014</v>
      </c>
      <c r="M2367" t="s">
        <v>7015</v>
      </c>
      <c r="N2367">
        <v>9.4444439999999998E-3</v>
      </c>
      <c r="O2367">
        <v>81</v>
      </c>
      <c r="P2367">
        <v>789</v>
      </c>
      <c r="Q2367">
        <v>0</v>
      </c>
      <c r="R2367">
        <v>0</v>
      </c>
      <c r="S2367">
        <v>56</v>
      </c>
      <c r="T2367">
        <v>1569</v>
      </c>
      <c r="U2367">
        <v>0.76500000000000001</v>
      </c>
      <c r="V2367">
        <v>7.4516660000000003</v>
      </c>
      <c r="W2367">
        <v>0</v>
      </c>
      <c r="X2367">
        <v>0</v>
      </c>
      <c r="Y2367">
        <v>0.52888900000000005</v>
      </c>
      <c r="Z2367">
        <v>14.818333000000001</v>
      </c>
    </row>
    <row r="2368" spans="1:26" x14ac:dyDescent="0.25">
      <c r="A2368">
        <v>2003852</v>
      </c>
      <c r="B2368">
        <v>1</v>
      </c>
      <c r="C2368" t="s">
        <v>76</v>
      </c>
      <c r="D2368" t="s">
        <v>80</v>
      </c>
      <c r="E2368" t="s">
        <v>171</v>
      </c>
      <c r="F2368" t="s">
        <v>7016</v>
      </c>
      <c r="G2368" t="s">
        <v>152</v>
      </c>
      <c r="H2368" t="s">
        <v>47</v>
      </c>
      <c r="I2368" t="s">
        <v>129</v>
      </c>
      <c r="J2368" t="s">
        <v>130</v>
      </c>
      <c r="K2368" t="s">
        <v>154</v>
      </c>
      <c r="L2368" t="s">
        <v>7017</v>
      </c>
      <c r="M2368" t="s">
        <v>7018</v>
      </c>
      <c r="N2368">
        <v>0.133333333</v>
      </c>
      <c r="O2368">
        <v>0</v>
      </c>
      <c r="P2368">
        <v>4207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560.93333199999995</v>
      </c>
      <c r="W2368">
        <v>0</v>
      </c>
      <c r="X2368">
        <v>0</v>
      </c>
      <c r="Y2368">
        <v>0</v>
      </c>
      <c r="Z2368">
        <v>0</v>
      </c>
    </row>
    <row r="2369" spans="1:26" x14ac:dyDescent="0.25">
      <c r="A2369">
        <v>2003854</v>
      </c>
      <c r="B2369">
        <v>1</v>
      </c>
      <c r="C2369" t="s">
        <v>76</v>
      </c>
      <c r="D2369" t="s">
        <v>79</v>
      </c>
      <c r="E2369" t="s">
        <v>161</v>
      </c>
      <c r="F2369" t="s">
        <v>7019</v>
      </c>
      <c r="G2369" t="s">
        <v>152</v>
      </c>
      <c r="H2369" t="s">
        <v>47</v>
      </c>
      <c r="I2369" t="s">
        <v>257</v>
      </c>
      <c r="J2369" t="s">
        <v>130</v>
      </c>
      <c r="K2369" t="s">
        <v>154</v>
      </c>
      <c r="L2369" t="s">
        <v>7020</v>
      </c>
      <c r="M2369" t="s">
        <v>7021</v>
      </c>
      <c r="N2369">
        <v>0.05</v>
      </c>
      <c r="O2369">
        <v>1</v>
      </c>
      <c r="P2369">
        <v>2733</v>
      </c>
      <c r="Q2369">
        <v>0</v>
      </c>
      <c r="R2369">
        <v>0</v>
      </c>
      <c r="S2369">
        <v>0</v>
      </c>
      <c r="T2369">
        <v>0</v>
      </c>
      <c r="U2369">
        <v>0.05</v>
      </c>
      <c r="V2369">
        <v>136.65</v>
      </c>
      <c r="W2369">
        <v>0</v>
      </c>
      <c r="X2369">
        <v>0</v>
      </c>
      <c r="Y2369">
        <v>0</v>
      </c>
      <c r="Z2369">
        <v>0</v>
      </c>
    </row>
    <row r="2370" spans="1:26" x14ac:dyDescent="0.25">
      <c r="A2370">
        <v>2003855</v>
      </c>
      <c r="B2370">
        <v>1</v>
      </c>
      <c r="C2370" t="s">
        <v>76</v>
      </c>
      <c r="D2370" t="s">
        <v>79</v>
      </c>
      <c r="E2370" t="s">
        <v>150</v>
      </c>
      <c r="F2370" t="s">
        <v>7022</v>
      </c>
      <c r="G2370" t="s">
        <v>250</v>
      </c>
      <c r="H2370" t="s">
        <v>47</v>
      </c>
      <c r="I2370" t="s">
        <v>129</v>
      </c>
      <c r="J2370" t="s">
        <v>130</v>
      </c>
      <c r="K2370" t="s">
        <v>131</v>
      </c>
      <c r="L2370" t="s">
        <v>7023</v>
      </c>
      <c r="M2370" t="s">
        <v>7024</v>
      </c>
      <c r="N2370">
        <v>0.226111111</v>
      </c>
      <c r="O2370">
        <v>7</v>
      </c>
      <c r="P2370">
        <v>10750</v>
      </c>
      <c r="Q2370">
        <v>0</v>
      </c>
      <c r="R2370">
        <v>0</v>
      </c>
      <c r="S2370">
        <v>0</v>
      </c>
      <c r="T2370">
        <v>0</v>
      </c>
      <c r="U2370">
        <v>1.582778</v>
      </c>
      <c r="V2370">
        <v>2430.6944429999999</v>
      </c>
      <c r="W2370">
        <v>0</v>
      </c>
      <c r="X2370">
        <v>0</v>
      </c>
      <c r="Y2370">
        <v>0</v>
      </c>
      <c r="Z2370">
        <v>0</v>
      </c>
    </row>
    <row r="2371" spans="1:26" x14ac:dyDescent="0.25">
      <c r="A2371">
        <v>2003856</v>
      </c>
      <c r="B2371">
        <v>1</v>
      </c>
      <c r="C2371" t="s">
        <v>76</v>
      </c>
      <c r="D2371" t="s">
        <v>79</v>
      </c>
      <c r="E2371" t="s">
        <v>161</v>
      </c>
      <c r="F2371" t="s">
        <v>7025</v>
      </c>
      <c r="G2371" t="s">
        <v>250</v>
      </c>
      <c r="H2371" t="s">
        <v>47</v>
      </c>
      <c r="I2371" t="s">
        <v>129</v>
      </c>
      <c r="J2371" t="s">
        <v>130</v>
      </c>
      <c r="K2371" t="s">
        <v>131</v>
      </c>
      <c r="L2371" t="s">
        <v>7024</v>
      </c>
      <c r="M2371" t="s">
        <v>7026</v>
      </c>
      <c r="N2371">
        <v>1.1830555549999999</v>
      </c>
      <c r="O2371">
        <v>1</v>
      </c>
      <c r="P2371">
        <v>293</v>
      </c>
      <c r="Q2371">
        <v>0</v>
      </c>
      <c r="R2371">
        <v>0</v>
      </c>
      <c r="S2371">
        <v>0</v>
      </c>
      <c r="T2371">
        <v>0</v>
      </c>
      <c r="U2371">
        <v>1.1830560000000001</v>
      </c>
      <c r="V2371">
        <v>346.63527800000003</v>
      </c>
      <c r="W2371">
        <v>0</v>
      </c>
      <c r="X2371">
        <v>0</v>
      </c>
      <c r="Y2371">
        <v>0</v>
      </c>
      <c r="Z2371">
        <v>0</v>
      </c>
    </row>
    <row r="2372" spans="1:26" x14ac:dyDescent="0.25">
      <c r="A2372">
        <v>2003858</v>
      </c>
      <c r="B2372">
        <v>1</v>
      </c>
      <c r="C2372" t="s">
        <v>76</v>
      </c>
      <c r="D2372" t="s">
        <v>78</v>
      </c>
      <c r="E2372" t="s">
        <v>171</v>
      </c>
      <c r="F2372" t="s">
        <v>7027</v>
      </c>
      <c r="G2372" t="s">
        <v>152</v>
      </c>
      <c r="H2372" t="s">
        <v>47</v>
      </c>
      <c r="I2372" t="s">
        <v>257</v>
      </c>
      <c r="J2372" t="s">
        <v>130</v>
      </c>
      <c r="K2372" t="s">
        <v>154</v>
      </c>
      <c r="L2372" t="s">
        <v>7028</v>
      </c>
      <c r="M2372" t="s">
        <v>7029</v>
      </c>
      <c r="N2372">
        <v>0.05</v>
      </c>
      <c r="O2372">
        <v>3</v>
      </c>
      <c r="P2372">
        <v>3208</v>
      </c>
      <c r="Q2372">
        <v>0</v>
      </c>
      <c r="R2372">
        <v>0</v>
      </c>
      <c r="S2372">
        <v>0</v>
      </c>
      <c r="T2372">
        <v>0</v>
      </c>
      <c r="U2372">
        <v>0.15</v>
      </c>
      <c r="V2372">
        <v>160.4</v>
      </c>
      <c r="W2372">
        <v>0</v>
      </c>
      <c r="X2372">
        <v>0</v>
      </c>
      <c r="Y2372">
        <v>0</v>
      </c>
      <c r="Z2372">
        <v>0</v>
      </c>
    </row>
    <row r="2373" spans="1:26" x14ac:dyDescent="0.25">
      <c r="A2373">
        <v>2003859</v>
      </c>
      <c r="B2373">
        <v>1</v>
      </c>
      <c r="C2373" t="s">
        <v>76</v>
      </c>
      <c r="D2373" t="s">
        <v>79</v>
      </c>
      <c r="E2373" t="s">
        <v>150</v>
      </c>
      <c r="F2373" t="s">
        <v>7030</v>
      </c>
      <c r="G2373" t="s">
        <v>152</v>
      </c>
      <c r="H2373" t="s">
        <v>47</v>
      </c>
      <c r="I2373" t="s">
        <v>257</v>
      </c>
      <c r="J2373" t="s">
        <v>130</v>
      </c>
      <c r="K2373" t="s">
        <v>154</v>
      </c>
      <c r="L2373" t="s">
        <v>7031</v>
      </c>
      <c r="M2373" t="s">
        <v>7032</v>
      </c>
      <c r="N2373">
        <v>3.3333333E-2</v>
      </c>
      <c r="O2373">
        <v>6</v>
      </c>
      <c r="P2373">
        <v>99</v>
      </c>
      <c r="Q2373">
        <v>0</v>
      </c>
      <c r="R2373">
        <v>0</v>
      </c>
      <c r="S2373">
        <v>0</v>
      </c>
      <c r="T2373">
        <v>0</v>
      </c>
      <c r="U2373">
        <v>0.2</v>
      </c>
      <c r="V2373">
        <v>3.3</v>
      </c>
      <c r="W2373">
        <v>0</v>
      </c>
      <c r="X2373">
        <v>0</v>
      </c>
      <c r="Y2373">
        <v>0</v>
      </c>
      <c r="Z2373">
        <v>0</v>
      </c>
    </row>
    <row r="2374" spans="1:26" x14ac:dyDescent="0.25">
      <c r="A2374">
        <v>2003861</v>
      </c>
      <c r="B2374">
        <v>1</v>
      </c>
      <c r="C2374" t="s">
        <v>76</v>
      </c>
      <c r="D2374" t="s">
        <v>96</v>
      </c>
      <c r="E2374" t="s">
        <v>171</v>
      </c>
      <c r="F2374" t="s">
        <v>7033</v>
      </c>
      <c r="G2374" t="s">
        <v>163</v>
      </c>
      <c r="H2374" t="s">
        <v>47</v>
      </c>
      <c r="I2374" t="s">
        <v>129</v>
      </c>
      <c r="J2374" t="s">
        <v>130</v>
      </c>
      <c r="K2374" t="s">
        <v>131</v>
      </c>
      <c r="L2374" t="s">
        <v>7034</v>
      </c>
      <c r="M2374" t="s">
        <v>7035</v>
      </c>
      <c r="N2374">
        <v>0.13277777700000001</v>
      </c>
      <c r="O2374">
        <v>102</v>
      </c>
      <c r="P2374">
        <v>5842</v>
      </c>
      <c r="Q2374">
        <v>0</v>
      </c>
      <c r="R2374">
        <v>0</v>
      </c>
      <c r="S2374">
        <v>0</v>
      </c>
      <c r="T2374">
        <v>0</v>
      </c>
      <c r="U2374">
        <v>13.543333000000001</v>
      </c>
      <c r="V2374">
        <v>775.68777299999999</v>
      </c>
      <c r="W2374">
        <v>0</v>
      </c>
      <c r="X2374">
        <v>0</v>
      </c>
      <c r="Y2374">
        <v>0</v>
      </c>
      <c r="Z2374">
        <v>0</v>
      </c>
    </row>
    <row r="2375" spans="1:26" x14ac:dyDescent="0.25">
      <c r="A2375">
        <v>2003862</v>
      </c>
      <c r="B2375">
        <v>1</v>
      </c>
      <c r="C2375" t="s">
        <v>76</v>
      </c>
      <c r="D2375" t="s">
        <v>96</v>
      </c>
      <c r="E2375" t="s">
        <v>171</v>
      </c>
      <c r="F2375" t="s">
        <v>7036</v>
      </c>
      <c r="G2375" t="s">
        <v>163</v>
      </c>
      <c r="H2375" t="s">
        <v>47</v>
      </c>
      <c r="I2375" t="s">
        <v>129</v>
      </c>
      <c r="J2375" t="s">
        <v>130</v>
      </c>
      <c r="K2375" t="s">
        <v>131</v>
      </c>
      <c r="L2375" t="s">
        <v>7037</v>
      </c>
      <c r="M2375" t="s">
        <v>7038</v>
      </c>
      <c r="N2375">
        <v>0.146666666</v>
      </c>
      <c r="O2375">
        <v>13</v>
      </c>
      <c r="P2375">
        <v>1067</v>
      </c>
      <c r="Q2375">
        <v>0</v>
      </c>
      <c r="R2375">
        <v>0</v>
      </c>
      <c r="S2375">
        <v>0</v>
      </c>
      <c r="T2375">
        <v>0</v>
      </c>
      <c r="U2375">
        <v>1.9066669999999999</v>
      </c>
      <c r="V2375">
        <v>156.49333300000001</v>
      </c>
      <c r="W2375">
        <v>0</v>
      </c>
      <c r="X2375">
        <v>0</v>
      </c>
      <c r="Y2375">
        <v>0</v>
      </c>
      <c r="Z2375">
        <v>0</v>
      </c>
    </row>
    <row r="2376" spans="1:26" x14ac:dyDescent="0.25">
      <c r="A2376">
        <v>2003865</v>
      </c>
      <c r="B2376">
        <v>1</v>
      </c>
      <c r="C2376" t="s">
        <v>77</v>
      </c>
      <c r="D2376" t="s">
        <v>113</v>
      </c>
      <c r="E2376" t="s">
        <v>186</v>
      </c>
      <c r="F2376" t="s">
        <v>7039</v>
      </c>
      <c r="G2376" t="s">
        <v>163</v>
      </c>
      <c r="H2376" t="s">
        <v>47</v>
      </c>
      <c r="I2376" t="s">
        <v>257</v>
      </c>
      <c r="J2376" t="s">
        <v>130</v>
      </c>
      <c r="K2376" t="s">
        <v>131</v>
      </c>
      <c r="L2376" t="s">
        <v>7040</v>
      </c>
      <c r="M2376" t="s">
        <v>7041</v>
      </c>
      <c r="N2376">
        <v>1.3888888E-2</v>
      </c>
      <c r="O2376">
        <v>0</v>
      </c>
      <c r="P2376">
        <v>0</v>
      </c>
      <c r="Q2376">
        <v>26</v>
      </c>
      <c r="R2376">
        <v>134</v>
      </c>
      <c r="S2376">
        <v>26</v>
      </c>
      <c r="T2376">
        <v>221</v>
      </c>
      <c r="U2376">
        <v>0</v>
      </c>
      <c r="V2376">
        <v>0</v>
      </c>
      <c r="W2376">
        <v>0.36111100000000002</v>
      </c>
      <c r="X2376">
        <v>1.861111</v>
      </c>
      <c r="Y2376">
        <v>0.36111100000000002</v>
      </c>
      <c r="Z2376">
        <v>3.0694439999999998</v>
      </c>
    </row>
    <row r="2377" spans="1:26" x14ac:dyDescent="0.25">
      <c r="A2377">
        <v>2003867</v>
      </c>
      <c r="B2377">
        <v>1</v>
      </c>
      <c r="C2377" t="s">
        <v>77</v>
      </c>
      <c r="D2377" t="s">
        <v>109</v>
      </c>
      <c r="E2377" t="s">
        <v>186</v>
      </c>
      <c r="F2377" t="s">
        <v>4325</v>
      </c>
      <c r="G2377" t="s">
        <v>163</v>
      </c>
      <c r="H2377" t="s">
        <v>47</v>
      </c>
      <c r="I2377" t="s">
        <v>257</v>
      </c>
      <c r="J2377" t="s">
        <v>130</v>
      </c>
      <c r="K2377" t="s">
        <v>131</v>
      </c>
      <c r="L2377" t="s">
        <v>7042</v>
      </c>
      <c r="M2377" t="s">
        <v>7043</v>
      </c>
      <c r="N2377">
        <v>8.3333330000000001E-3</v>
      </c>
      <c r="O2377">
        <v>2</v>
      </c>
      <c r="P2377">
        <v>548</v>
      </c>
      <c r="Q2377">
        <v>0</v>
      </c>
      <c r="R2377">
        <v>0</v>
      </c>
      <c r="S2377">
        <v>0</v>
      </c>
      <c r="T2377">
        <v>0</v>
      </c>
      <c r="U2377">
        <v>1.6667000000000001E-2</v>
      </c>
      <c r="V2377">
        <v>4.5666659999999997</v>
      </c>
      <c r="W2377">
        <v>0</v>
      </c>
      <c r="X2377">
        <v>0</v>
      </c>
      <c r="Y2377">
        <v>0</v>
      </c>
      <c r="Z2377">
        <v>0</v>
      </c>
    </row>
    <row r="2378" spans="1:26" x14ac:dyDescent="0.25">
      <c r="A2378">
        <v>2003868</v>
      </c>
      <c r="B2378">
        <v>1</v>
      </c>
      <c r="C2378" t="s">
        <v>76</v>
      </c>
      <c r="D2378" t="s">
        <v>91</v>
      </c>
      <c r="E2378" t="s">
        <v>161</v>
      </c>
      <c r="F2378" t="s">
        <v>7044</v>
      </c>
      <c r="G2378" t="s">
        <v>341</v>
      </c>
      <c r="H2378" t="s">
        <v>47</v>
      </c>
      <c r="I2378" t="s">
        <v>129</v>
      </c>
      <c r="J2378" t="s">
        <v>130</v>
      </c>
      <c r="K2378" t="s">
        <v>131</v>
      </c>
      <c r="L2378" t="s">
        <v>7045</v>
      </c>
      <c r="M2378" t="s">
        <v>7046</v>
      </c>
      <c r="N2378">
        <v>1.198611111</v>
      </c>
      <c r="O2378">
        <v>2</v>
      </c>
      <c r="P2378">
        <v>270</v>
      </c>
      <c r="Q2378">
        <v>0</v>
      </c>
      <c r="R2378">
        <v>0</v>
      </c>
      <c r="S2378">
        <v>0</v>
      </c>
      <c r="T2378">
        <v>0</v>
      </c>
      <c r="U2378">
        <v>2.3972220000000002</v>
      </c>
      <c r="V2378">
        <v>323.625</v>
      </c>
      <c r="W2378">
        <v>0</v>
      </c>
      <c r="X2378">
        <v>0</v>
      </c>
      <c r="Y2378">
        <v>0</v>
      </c>
      <c r="Z2378">
        <v>0</v>
      </c>
    </row>
    <row r="2379" spans="1:26" x14ac:dyDescent="0.25">
      <c r="A2379">
        <v>2003872</v>
      </c>
      <c r="B2379">
        <v>1</v>
      </c>
      <c r="C2379" t="s">
        <v>77</v>
      </c>
      <c r="D2379" t="s">
        <v>111</v>
      </c>
      <c r="E2379" t="s">
        <v>186</v>
      </c>
      <c r="F2379" t="s">
        <v>7047</v>
      </c>
      <c r="G2379" t="s">
        <v>7048</v>
      </c>
      <c r="H2379" t="s">
        <v>47</v>
      </c>
      <c r="I2379" t="s">
        <v>129</v>
      </c>
      <c r="J2379" t="s">
        <v>130</v>
      </c>
      <c r="K2379" t="s">
        <v>131</v>
      </c>
      <c r="L2379" t="s">
        <v>7049</v>
      </c>
      <c r="M2379" t="s">
        <v>7050</v>
      </c>
      <c r="N2379">
        <v>6.2638888880000003</v>
      </c>
      <c r="O2379">
        <v>0</v>
      </c>
      <c r="P2379">
        <v>0</v>
      </c>
      <c r="Q2379">
        <v>0</v>
      </c>
      <c r="R2379">
        <v>126</v>
      </c>
      <c r="S2379">
        <v>0</v>
      </c>
      <c r="T2379">
        <v>14</v>
      </c>
      <c r="U2379">
        <v>0</v>
      </c>
      <c r="V2379">
        <v>0</v>
      </c>
      <c r="W2379">
        <v>0</v>
      </c>
      <c r="X2379">
        <v>789.25</v>
      </c>
      <c r="Y2379">
        <v>0</v>
      </c>
      <c r="Z2379">
        <v>87.694444000000004</v>
      </c>
    </row>
    <row r="2380" spans="1:26" x14ac:dyDescent="0.25">
      <c r="A2380">
        <v>2003870</v>
      </c>
      <c r="B2380">
        <v>1</v>
      </c>
      <c r="C2380" t="s">
        <v>76</v>
      </c>
      <c r="D2380" t="s">
        <v>87</v>
      </c>
      <c r="E2380" t="s">
        <v>171</v>
      </c>
      <c r="F2380" t="s">
        <v>7051</v>
      </c>
      <c r="G2380" t="s">
        <v>163</v>
      </c>
      <c r="H2380" t="s">
        <v>47</v>
      </c>
      <c r="I2380" t="s">
        <v>129</v>
      </c>
      <c r="J2380" t="s">
        <v>130</v>
      </c>
      <c r="K2380" t="s">
        <v>131</v>
      </c>
      <c r="L2380" t="s">
        <v>7052</v>
      </c>
      <c r="M2380" t="s">
        <v>7053</v>
      </c>
      <c r="N2380">
        <v>0.118888888</v>
      </c>
      <c r="O2380">
        <v>0</v>
      </c>
      <c r="P2380">
        <v>0</v>
      </c>
      <c r="Q2380">
        <v>87</v>
      </c>
      <c r="R2380">
        <v>447</v>
      </c>
      <c r="S2380">
        <v>0</v>
      </c>
      <c r="T2380">
        <v>0</v>
      </c>
      <c r="U2380">
        <v>0</v>
      </c>
      <c r="V2380">
        <v>0</v>
      </c>
      <c r="W2380">
        <v>10.343332999999999</v>
      </c>
      <c r="X2380">
        <v>53.143332999999998</v>
      </c>
      <c r="Y2380">
        <v>0</v>
      </c>
      <c r="Z2380">
        <v>0</v>
      </c>
    </row>
    <row r="2381" spans="1:26" x14ac:dyDescent="0.25">
      <c r="A2381">
        <v>2003871</v>
      </c>
      <c r="B2381">
        <v>1</v>
      </c>
      <c r="C2381" t="s">
        <v>76</v>
      </c>
      <c r="D2381" t="s">
        <v>90</v>
      </c>
      <c r="E2381" t="s">
        <v>171</v>
      </c>
      <c r="F2381" t="s">
        <v>7054</v>
      </c>
      <c r="G2381" t="s">
        <v>163</v>
      </c>
      <c r="H2381" t="s">
        <v>47</v>
      </c>
      <c r="I2381" t="s">
        <v>129</v>
      </c>
      <c r="J2381" t="s">
        <v>130</v>
      </c>
      <c r="K2381" t="s">
        <v>131</v>
      </c>
      <c r="L2381" t="s">
        <v>7055</v>
      </c>
      <c r="M2381" t="s">
        <v>7056</v>
      </c>
      <c r="N2381">
        <v>2.1897222219999999</v>
      </c>
      <c r="O2381">
        <v>0</v>
      </c>
      <c r="P2381">
        <v>0</v>
      </c>
      <c r="Q2381">
        <v>0</v>
      </c>
      <c r="R2381">
        <v>0</v>
      </c>
      <c r="S2381">
        <v>44</v>
      </c>
      <c r="T2381">
        <v>438</v>
      </c>
      <c r="U2381">
        <v>0</v>
      </c>
      <c r="V2381">
        <v>0</v>
      </c>
      <c r="W2381">
        <v>0</v>
      </c>
      <c r="X2381">
        <v>0</v>
      </c>
      <c r="Y2381">
        <v>96.347778000000005</v>
      </c>
      <c r="Z2381">
        <v>959.09833300000003</v>
      </c>
    </row>
    <row r="2382" spans="1:26" x14ac:dyDescent="0.25">
      <c r="A2382">
        <v>2003873</v>
      </c>
      <c r="B2382">
        <v>1</v>
      </c>
      <c r="C2382" t="s">
        <v>76</v>
      </c>
      <c r="D2382" t="s">
        <v>99</v>
      </c>
      <c r="E2382" t="s">
        <v>171</v>
      </c>
      <c r="F2382" t="s">
        <v>7057</v>
      </c>
      <c r="G2382" t="s">
        <v>163</v>
      </c>
      <c r="H2382" t="s">
        <v>47</v>
      </c>
      <c r="I2382" t="s">
        <v>129</v>
      </c>
      <c r="J2382" t="s">
        <v>130</v>
      </c>
      <c r="K2382" t="s">
        <v>131</v>
      </c>
      <c r="L2382" t="s">
        <v>7058</v>
      </c>
      <c r="M2382" t="s">
        <v>7059</v>
      </c>
      <c r="N2382">
        <v>0.46555555500000001</v>
      </c>
      <c r="O2382">
        <v>10</v>
      </c>
      <c r="P2382">
        <v>6</v>
      </c>
      <c r="Q2382">
        <v>0</v>
      </c>
      <c r="R2382">
        <v>0</v>
      </c>
      <c r="S2382">
        <v>0</v>
      </c>
      <c r="T2382">
        <v>0</v>
      </c>
      <c r="U2382">
        <v>4.6555559999999998</v>
      </c>
      <c r="V2382">
        <v>2.7933330000000001</v>
      </c>
      <c r="W2382">
        <v>0</v>
      </c>
      <c r="X2382">
        <v>0</v>
      </c>
      <c r="Y2382">
        <v>0</v>
      </c>
      <c r="Z2382">
        <v>0</v>
      </c>
    </row>
    <row r="2383" spans="1:26" x14ac:dyDescent="0.25">
      <c r="A2383">
        <v>2003876</v>
      </c>
      <c r="B2383">
        <v>1</v>
      </c>
      <c r="C2383" t="s">
        <v>77</v>
      </c>
      <c r="D2383" t="s">
        <v>111</v>
      </c>
      <c r="E2383" t="s">
        <v>134</v>
      </c>
      <c r="F2383" t="s">
        <v>7060</v>
      </c>
      <c r="G2383" t="s">
        <v>136</v>
      </c>
      <c r="H2383" t="s">
        <v>46</v>
      </c>
      <c r="I2383" t="s">
        <v>129</v>
      </c>
      <c r="J2383" t="s">
        <v>130</v>
      </c>
      <c r="K2383" t="s">
        <v>131</v>
      </c>
      <c r="L2383" t="s">
        <v>7061</v>
      </c>
      <c r="M2383" t="s">
        <v>7062</v>
      </c>
      <c r="N2383">
        <v>0.77194444399999995</v>
      </c>
      <c r="O2383">
        <v>0</v>
      </c>
      <c r="P2383">
        <v>0</v>
      </c>
      <c r="Q2383">
        <v>0</v>
      </c>
      <c r="R2383">
        <v>0</v>
      </c>
      <c r="S2383">
        <v>0</v>
      </c>
      <c r="T2383">
        <v>1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0.77194399999999996</v>
      </c>
    </row>
    <row r="2384" spans="1:26" x14ac:dyDescent="0.25">
      <c r="A2384">
        <v>2003875</v>
      </c>
      <c r="B2384">
        <v>1</v>
      </c>
      <c r="C2384" t="s">
        <v>76</v>
      </c>
      <c r="D2384" t="s">
        <v>99</v>
      </c>
      <c r="E2384" t="s">
        <v>186</v>
      </c>
      <c r="F2384" t="s">
        <v>3047</v>
      </c>
      <c r="G2384" t="s">
        <v>163</v>
      </c>
      <c r="H2384" t="s">
        <v>47</v>
      </c>
      <c r="I2384" t="s">
        <v>129</v>
      </c>
      <c r="J2384" t="s">
        <v>130</v>
      </c>
      <c r="K2384" t="s">
        <v>131</v>
      </c>
      <c r="L2384" t="s">
        <v>7063</v>
      </c>
      <c r="M2384" t="s">
        <v>7064</v>
      </c>
      <c r="N2384">
        <v>0.68361111100000005</v>
      </c>
      <c r="O2384">
        <v>47</v>
      </c>
      <c r="P2384">
        <v>2561</v>
      </c>
      <c r="Q2384">
        <v>0</v>
      </c>
      <c r="R2384">
        <v>0</v>
      </c>
      <c r="S2384">
        <v>0</v>
      </c>
      <c r="T2384">
        <v>0</v>
      </c>
      <c r="U2384">
        <v>32.129722000000001</v>
      </c>
      <c r="V2384">
        <v>1750.728055</v>
      </c>
      <c r="W2384">
        <v>0</v>
      </c>
      <c r="X2384">
        <v>0</v>
      </c>
      <c r="Y2384">
        <v>0</v>
      </c>
      <c r="Z2384">
        <v>0</v>
      </c>
    </row>
    <row r="2385" spans="1:26" x14ac:dyDescent="0.25">
      <c r="A2385">
        <v>2003881</v>
      </c>
      <c r="B2385">
        <v>1</v>
      </c>
      <c r="C2385" t="s">
        <v>77</v>
      </c>
      <c r="D2385" t="s">
        <v>114</v>
      </c>
      <c r="E2385" t="s">
        <v>186</v>
      </c>
      <c r="F2385" t="s">
        <v>2032</v>
      </c>
      <c r="G2385" t="s">
        <v>7065</v>
      </c>
      <c r="H2385" t="s">
        <v>47</v>
      </c>
      <c r="I2385" t="s">
        <v>129</v>
      </c>
      <c r="J2385" t="s">
        <v>130</v>
      </c>
      <c r="K2385" t="s">
        <v>131</v>
      </c>
      <c r="L2385" t="s">
        <v>7066</v>
      </c>
      <c r="M2385" t="s">
        <v>7067</v>
      </c>
      <c r="N2385">
        <v>3.2480555550000001</v>
      </c>
      <c r="O2385">
        <v>0</v>
      </c>
      <c r="P2385">
        <v>0</v>
      </c>
      <c r="Q2385">
        <v>0</v>
      </c>
      <c r="R2385">
        <v>0</v>
      </c>
      <c r="S2385">
        <v>15</v>
      </c>
      <c r="T2385">
        <v>378</v>
      </c>
      <c r="U2385">
        <v>0</v>
      </c>
      <c r="V2385">
        <v>0</v>
      </c>
      <c r="W2385">
        <v>0</v>
      </c>
      <c r="X2385">
        <v>0</v>
      </c>
      <c r="Y2385">
        <v>48.720832999999999</v>
      </c>
      <c r="Z2385">
        <v>1227.7650000000001</v>
      </c>
    </row>
    <row r="2386" spans="1:26" x14ac:dyDescent="0.25">
      <c r="A2386">
        <v>2003877</v>
      </c>
      <c r="B2386">
        <v>1</v>
      </c>
      <c r="C2386" t="s">
        <v>77</v>
      </c>
      <c r="D2386" t="s">
        <v>122</v>
      </c>
      <c r="E2386" t="s">
        <v>186</v>
      </c>
      <c r="F2386" t="s">
        <v>7068</v>
      </c>
      <c r="G2386" t="s">
        <v>163</v>
      </c>
      <c r="H2386" t="s">
        <v>47</v>
      </c>
      <c r="I2386" t="s">
        <v>257</v>
      </c>
      <c r="J2386" t="s">
        <v>130</v>
      </c>
      <c r="K2386" t="s">
        <v>131</v>
      </c>
      <c r="L2386" t="s">
        <v>7069</v>
      </c>
      <c r="M2386" t="s">
        <v>7070</v>
      </c>
      <c r="N2386">
        <v>1.1111111E-2</v>
      </c>
      <c r="O2386">
        <v>0</v>
      </c>
      <c r="P2386">
        <v>16</v>
      </c>
      <c r="Q2386">
        <v>37</v>
      </c>
      <c r="R2386">
        <v>577</v>
      </c>
      <c r="S2386">
        <v>45</v>
      </c>
      <c r="T2386">
        <v>1256</v>
      </c>
      <c r="U2386">
        <v>0</v>
      </c>
      <c r="V2386">
        <v>0.17777799999999999</v>
      </c>
      <c r="W2386">
        <v>0.411111</v>
      </c>
      <c r="X2386">
        <v>6.411111</v>
      </c>
      <c r="Y2386">
        <v>0.5</v>
      </c>
      <c r="Z2386">
        <v>13.955555</v>
      </c>
    </row>
    <row r="2387" spans="1:26" x14ac:dyDescent="0.25">
      <c r="A2387">
        <v>2003878</v>
      </c>
      <c r="B2387">
        <v>1</v>
      </c>
      <c r="C2387" t="s">
        <v>76</v>
      </c>
      <c r="D2387" t="s">
        <v>96</v>
      </c>
      <c r="E2387" t="s">
        <v>161</v>
      </c>
      <c r="F2387" t="s">
        <v>7071</v>
      </c>
      <c r="G2387" t="s">
        <v>341</v>
      </c>
      <c r="H2387" t="s">
        <v>47</v>
      </c>
      <c r="I2387" t="s">
        <v>129</v>
      </c>
      <c r="J2387" t="s">
        <v>130</v>
      </c>
      <c r="K2387" t="s">
        <v>131</v>
      </c>
      <c r="L2387" t="s">
        <v>7072</v>
      </c>
      <c r="M2387" t="s">
        <v>7073</v>
      </c>
      <c r="N2387">
        <v>2.2369444440000001</v>
      </c>
      <c r="O2387">
        <v>0</v>
      </c>
      <c r="P2387">
        <v>29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64.871388999999994</v>
      </c>
      <c r="W2387">
        <v>0</v>
      </c>
      <c r="X2387">
        <v>0</v>
      </c>
      <c r="Y2387">
        <v>0</v>
      </c>
      <c r="Z2387">
        <v>0</v>
      </c>
    </row>
    <row r="2388" spans="1:26" x14ac:dyDescent="0.25">
      <c r="A2388">
        <v>2003879</v>
      </c>
      <c r="B2388">
        <v>1</v>
      </c>
      <c r="C2388" t="s">
        <v>76</v>
      </c>
      <c r="D2388" t="s">
        <v>103</v>
      </c>
      <c r="E2388" t="s">
        <v>134</v>
      </c>
      <c r="F2388" t="s">
        <v>7074</v>
      </c>
      <c r="G2388" t="s">
        <v>238</v>
      </c>
      <c r="H2388" t="s">
        <v>46</v>
      </c>
      <c r="I2388" t="s">
        <v>129</v>
      </c>
      <c r="J2388" t="s">
        <v>130</v>
      </c>
      <c r="K2388" t="s">
        <v>131</v>
      </c>
      <c r="L2388" t="s">
        <v>7075</v>
      </c>
      <c r="M2388" t="s">
        <v>7076</v>
      </c>
      <c r="N2388">
        <v>1.8977777769999999</v>
      </c>
      <c r="O2388">
        <v>0</v>
      </c>
      <c r="P2388">
        <v>0</v>
      </c>
      <c r="Q2388">
        <v>0</v>
      </c>
      <c r="R2388">
        <v>2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3.7955559999999999</v>
      </c>
      <c r="Y2388">
        <v>0</v>
      </c>
      <c r="Z2388">
        <v>0</v>
      </c>
    </row>
    <row r="2389" spans="1:26" x14ac:dyDescent="0.25">
      <c r="A2389">
        <v>2003882</v>
      </c>
      <c r="B2389">
        <v>1</v>
      </c>
      <c r="C2389" t="s">
        <v>76</v>
      </c>
      <c r="D2389" t="s">
        <v>101</v>
      </c>
      <c r="E2389" t="s">
        <v>182</v>
      </c>
      <c r="F2389" t="s">
        <v>1221</v>
      </c>
      <c r="G2389" t="s">
        <v>524</v>
      </c>
      <c r="H2389" t="s">
        <v>46</v>
      </c>
      <c r="I2389" t="s">
        <v>129</v>
      </c>
      <c r="J2389" t="s">
        <v>130</v>
      </c>
      <c r="K2389" t="s">
        <v>131</v>
      </c>
      <c r="L2389" t="s">
        <v>7077</v>
      </c>
      <c r="M2389" t="s">
        <v>7078</v>
      </c>
      <c r="N2389">
        <v>5.0169444439999999</v>
      </c>
      <c r="O2389">
        <v>0</v>
      </c>
      <c r="P2389">
        <v>41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205.69472200000001</v>
      </c>
      <c r="W2389">
        <v>0</v>
      </c>
      <c r="X2389">
        <v>0</v>
      </c>
      <c r="Y2389">
        <v>0</v>
      </c>
      <c r="Z2389">
        <v>0</v>
      </c>
    </row>
    <row r="2390" spans="1:26" x14ac:dyDescent="0.25">
      <c r="A2390">
        <v>2003885</v>
      </c>
      <c r="B2390">
        <v>1</v>
      </c>
      <c r="C2390" t="s">
        <v>76</v>
      </c>
      <c r="D2390" t="s">
        <v>81</v>
      </c>
      <c r="E2390" t="s">
        <v>126</v>
      </c>
      <c r="F2390" t="s">
        <v>7079</v>
      </c>
      <c r="G2390" t="s">
        <v>144</v>
      </c>
      <c r="H2390" t="s">
        <v>46</v>
      </c>
      <c r="I2390" t="s">
        <v>129</v>
      </c>
      <c r="J2390" t="s">
        <v>130</v>
      </c>
      <c r="K2390" t="s">
        <v>131</v>
      </c>
      <c r="L2390" t="s">
        <v>7080</v>
      </c>
      <c r="M2390" t="s">
        <v>7081</v>
      </c>
      <c r="N2390">
        <v>0.65166666600000001</v>
      </c>
      <c r="O2390">
        <v>0</v>
      </c>
      <c r="P2390">
        <v>100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65.166667000000004</v>
      </c>
      <c r="W2390">
        <v>0</v>
      </c>
      <c r="X2390">
        <v>0</v>
      </c>
      <c r="Y2390">
        <v>0</v>
      </c>
      <c r="Z2390">
        <v>0</v>
      </c>
    </row>
    <row r="2391" spans="1:26" x14ac:dyDescent="0.25">
      <c r="A2391">
        <v>2003889</v>
      </c>
      <c r="B2391">
        <v>1</v>
      </c>
      <c r="C2391" t="s">
        <v>76</v>
      </c>
      <c r="D2391" t="s">
        <v>102</v>
      </c>
      <c r="E2391" t="s">
        <v>166</v>
      </c>
      <c r="F2391" t="s">
        <v>7082</v>
      </c>
      <c r="G2391" t="s">
        <v>294</v>
      </c>
      <c r="H2391" t="s">
        <v>46</v>
      </c>
      <c r="I2391" t="s">
        <v>129</v>
      </c>
      <c r="J2391" t="s">
        <v>130</v>
      </c>
      <c r="K2391" t="s">
        <v>131</v>
      </c>
      <c r="L2391" t="s">
        <v>7083</v>
      </c>
      <c r="M2391" t="s">
        <v>7084</v>
      </c>
      <c r="N2391">
        <v>1.6813888880000001</v>
      </c>
      <c r="O2391">
        <v>0</v>
      </c>
      <c r="P2391">
        <v>0</v>
      </c>
      <c r="Q2391">
        <v>0</v>
      </c>
      <c r="R2391">
        <v>0</v>
      </c>
      <c r="S2391">
        <v>0</v>
      </c>
      <c r="T2391">
        <v>91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153.00638900000001</v>
      </c>
    </row>
    <row r="2392" spans="1:26" x14ac:dyDescent="0.25">
      <c r="A2392">
        <v>2003890</v>
      </c>
      <c r="B2392">
        <v>1</v>
      </c>
      <c r="C2392" t="s">
        <v>77</v>
      </c>
      <c r="D2392" t="s">
        <v>117</v>
      </c>
      <c r="E2392" t="s">
        <v>186</v>
      </c>
      <c r="F2392" t="s">
        <v>7085</v>
      </c>
      <c r="G2392" t="s">
        <v>163</v>
      </c>
      <c r="H2392" t="s">
        <v>47</v>
      </c>
      <c r="I2392" t="s">
        <v>257</v>
      </c>
      <c r="J2392" t="s">
        <v>130</v>
      </c>
      <c r="K2392" t="s">
        <v>131</v>
      </c>
      <c r="L2392" t="s">
        <v>7086</v>
      </c>
      <c r="M2392" t="s">
        <v>7087</v>
      </c>
      <c r="N2392">
        <v>7.4999999999999997E-3</v>
      </c>
      <c r="O2392">
        <v>0</v>
      </c>
      <c r="P2392">
        <v>0</v>
      </c>
      <c r="Q2392">
        <v>0</v>
      </c>
      <c r="R2392">
        <v>21</v>
      </c>
      <c r="S2392">
        <v>0</v>
      </c>
      <c r="T2392">
        <v>651</v>
      </c>
      <c r="U2392">
        <v>0</v>
      </c>
      <c r="V2392">
        <v>0</v>
      </c>
      <c r="W2392">
        <v>0</v>
      </c>
      <c r="X2392">
        <v>0.1575</v>
      </c>
      <c r="Y2392">
        <v>0</v>
      </c>
      <c r="Z2392">
        <v>4.8825000000000003</v>
      </c>
    </row>
    <row r="2393" spans="1:26" x14ac:dyDescent="0.25">
      <c r="A2393">
        <v>2003891</v>
      </c>
      <c r="B2393">
        <v>1</v>
      </c>
      <c r="C2393" t="s">
        <v>77</v>
      </c>
      <c r="D2393" t="s">
        <v>117</v>
      </c>
      <c r="E2393" t="s">
        <v>161</v>
      </c>
      <c r="F2393" t="s">
        <v>7088</v>
      </c>
      <c r="G2393" t="s">
        <v>163</v>
      </c>
      <c r="H2393" t="s">
        <v>47</v>
      </c>
      <c r="I2393" t="s">
        <v>257</v>
      </c>
      <c r="J2393" t="s">
        <v>130</v>
      </c>
      <c r="K2393" t="s">
        <v>131</v>
      </c>
      <c r="L2393" t="s">
        <v>7089</v>
      </c>
      <c r="M2393" t="s">
        <v>7090</v>
      </c>
      <c r="N2393">
        <v>1.4722222E-2</v>
      </c>
      <c r="O2393">
        <v>0</v>
      </c>
      <c r="P2393">
        <v>0</v>
      </c>
      <c r="Q2393">
        <v>0</v>
      </c>
      <c r="R2393">
        <v>0</v>
      </c>
      <c r="S2393">
        <v>0</v>
      </c>
      <c r="T2393">
        <v>443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6.5219440000000004</v>
      </c>
    </row>
    <row r="2394" spans="1:26" x14ac:dyDescent="0.25">
      <c r="A2394">
        <v>2003893</v>
      </c>
      <c r="B2394">
        <v>1</v>
      </c>
      <c r="C2394" t="s">
        <v>76</v>
      </c>
      <c r="D2394" t="s">
        <v>92</v>
      </c>
      <c r="E2394" t="s">
        <v>134</v>
      </c>
      <c r="F2394" t="s">
        <v>7091</v>
      </c>
      <c r="G2394" t="s">
        <v>136</v>
      </c>
      <c r="H2394" t="s">
        <v>46</v>
      </c>
      <c r="I2394" t="s">
        <v>129</v>
      </c>
      <c r="J2394" t="s">
        <v>130</v>
      </c>
      <c r="K2394" t="s">
        <v>131</v>
      </c>
      <c r="L2394" t="s">
        <v>7092</v>
      </c>
      <c r="M2394" t="s">
        <v>7093</v>
      </c>
      <c r="N2394">
        <v>1.3258333330000001</v>
      </c>
      <c r="O2394">
        <v>0</v>
      </c>
      <c r="P2394">
        <v>0</v>
      </c>
      <c r="Q2394">
        <v>0</v>
      </c>
      <c r="R2394">
        <v>1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1.325833</v>
      </c>
      <c r="Y2394">
        <v>0</v>
      </c>
      <c r="Z2394">
        <v>0</v>
      </c>
    </row>
    <row r="2395" spans="1:26" x14ac:dyDescent="0.25">
      <c r="A2395">
        <v>2003900</v>
      </c>
      <c r="B2395">
        <v>1</v>
      </c>
      <c r="C2395" t="s">
        <v>77</v>
      </c>
      <c r="D2395" t="s">
        <v>108</v>
      </c>
      <c r="E2395" t="s">
        <v>171</v>
      </c>
      <c r="F2395" t="s">
        <v>7094</v>
      </c>
      <c r="G2395" t="s">
        <v>163</v>
      </c>
      <c r="H2395" t="s">
        <v>47</v>
      </c>
      <c r="I2395" t="s">
        <v>129</v>
      </c>
      <c r="J2395" t="s">
        <v>130</v>
      </c>
      <c r="K2395" t="s">
        <v>131</v>
      </c>
      <c r="L2395" t="s">
        <v>7095</v>
      </c>
      <c r="M2395" t="s">
        <v>7096</v>
      </c>
      <c r="N2395">
        <v>0.108055555</v>
      </c>
      <c r="O2395">
        <v>95</v>
      </c>
      <c r="P2395">
        <v>995</v>
      </c>
      <c r="Q2395">
        <v>0</v>
      </c>
      <c r="R2395">
        <v>0</v>
      </c>
      <c r="S2395">
        <v>1</v>
      </c>
      <c r="T2395">
        <v>188</v>
      </c>
      <c r="U2395">
        <v>10.265278</v>
      </c>
      <c r="V2395">
        <v>107.515277</v>
      </c>
      <c r="W2395">
        <v>0</v>
      </c>
      <c r="X2395">
        <v>0</v>
      </c>
      <c r="Y2395">
        <v>0.108056</v>
      </c>
      <c r="Z2395">
        <v>20.314444000000002</v>
      </c>
    </row>
    <row r="2396" spans="1:26" x14ac:dyDescent="0.25">
      <c r="A2396">
        <v>2003902</v>
      </c>
      <c r="B2396">
        <v>1</v>
      </c>
      <c r="C2396" t="s">
        <v>77</v>
      </c>
      <c r="D2396" t="s">
        <v>119</v>
      </c>
      <c r="E2396" t="s">
        <v>171</v>
      </c>
      <c r="F2396" t="s">
        <v>7097</v>
      </c>
      <c r="G2396" t="s">
        <v>163</v>
      </c>
      <c r="H2396" t="s">
        <v>47</v>
      </c>
      <c r="I2396" t="s">
        <v>129</v>
      </c>
      <c r="J2396" t="s">
        <v>130</v>
      </c>
      <c r="K2396" t="s">
        <v>131</v>
      </c>
      <c r="L2396" t="s">
        <v>7098</v>
      </c>
      <c r="M2396" t="s">
        <v>7099</v>
      </c>
      <c r="N2396">
        <v>0.80361111100000004</v>
      </c>
      <c r="O2396">
        <v>0</v>
      </c>
      <c r="P2396">
        <v>56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45.002222000000003</v>
      </c>
      <c r="W2396">
        <v>0</v>
      </c>
      <c r="X2396">
        <v>0</v>
      </c>
      <c r="Y2396">
        <v>0</v>
      </c>
      <c r="Z2396">
        <v>0</v>
      </c>
    </row>
    <row r="2397" spans="1:26" x14ac:dyDescent="0.25">
      <c r="A2397">
        <v>2003901</v>
      </c>
      <c r="B2397">
        <v>1</v>
      </c>
      <c r="C2397" t="s">
        <v>76</v>
      </c>
      <c r="D2397" t="s">
        <v>92</v>
      </c>
      <c r="E2397" t="s">
        <v>134</v>
      </c>
      <c r="F2397" t="s">
        <v>7100</v>
      </c>
      <c r="G2397" t="s">
        <v>136</v>
      </c>
      <c r="H2397" t="s">
        <v>46</v>
      </c>
      <c r="I2397" t="s">
        <v>129</v>
      </c>
      <c r="J2397" t="s">
        <v>130</v>
      </c>
      <c r="K2397" t="s">
        <v>131</v>
      </c>
      <c r="L2397" t="s">
        <v>7101</v>
      </c>
      <c r="M2397" t="s">
        <v>7102</v>
      </c>
      <c r="N2397">
        <v>2.0261111110000001</v>
      </c>
      <c r="O2397">
        <v>0</v>
      </c>
      <c r="P2397">
        <v>0</v>
      </c>
      <c r="Q2397">
        <v>0</v>
      </c>
      <c r="R2397">
        <v>0</v>
      </c>
      <c r="S2397">
        <v>0</v>
      </c>
      <c r="T2397">
        <v>1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2.0261110000000002</v>
      </c>
    </row>
    <row r="2398" spans="1:26" x14ac:dyDescent="0.25">
      <c r="A2398">
        <v>2003908</v>
      </c>
      <c r="B2398">
        <v>1</v>
      </c>
      <c r="C2398" t="s">
        <v>76</v>
      </c>
      <c r="D2398" t="s">
        <v>99</v>
      </c>
      <c r="E2398" t="s">
        <v>171</v>
      </c>
      <c r="F2398" t="s">
        <v>7103</v>
      </c>
      <c r="G2398" t="s">
        <v>163</v>
      </c>
      <c r="H2398" t="s">
        <v>47</v>
      </c>
      <c r="I2398" t="s">
        <v>129</v>
      </c>
      <c r="J2398" t="s">
        <v>130</v>
      </c>
      <c r="K2398" t="s">
        <v>131</v>
      </c>
      <c r="L2398" t="s">
        <v>7104</v>
      </c>
      <c r="M2398" t="s">
        <v>7105</v>
      </c>
      <c r="N2398">
        <v>0.68416666599999998</v>
      </c>
      <c r="O2398">
        <v>0</v>
      </c>
      <c r="P2398">
        <v>524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358.503333</v>
      </c>
      <c r="W2398">
        <v>0</v>
      </c>
      <c r="X2398">
        <v>0</v>
      </c>
      <c r="Y2398">
        <v>0</v>
      </c>
      <c r="Z2398">
        <v>0</v>
      </c>
    </row>
    <row r="2399" spans="1:26" x14ac:dyDescent="0.25">
      <c r="A2399">
        <v>2003903</v>
      </c>
      <c r="B2399">
        <v>1</v>
      </c>
      <c r="C2399" t="s">
        <v>77</v>
      </c>
      <c r="D2399" t="s">
        <v>119</v>
      </c>
      <c r="E2399" t="s">
        <v>166</v>
      </c>
      <c r="F2399" t="s">
        <v>5822</v>
      </c>
      <c r="G2399" t="s">
        <v>179</v>
      </c>
      <c r="H2399" t="s">
        <v>46</v>
      </c>
      <c r="I2399" t="s">
        <v>129</v>
      </c>
      <c r="J2399" t="s">
        <v>130</v>
      </c>
      <c r="K2399" t="s">
        <v>154</v>
      </c>
      <c r="L2399" t="s">
        <v>7106</v>
      </c>
      <c r="M2399" t="s">
        <v>7107</v>
      </c>
      <c r="N2399">
        <v>8.1861111110000007</v>
      </c>
      <c r="O2399">
        <v>0</v>
      </c>
      <c r="P2399">
        <v>112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916.84444399999995</v>
      </c>
      <c r="W2399">
        <v>0</v>
      </c>
      <c r="X2399">
        <v>0</v>
      </c>
      <c r="Y2399">
        <v>0</v>
      </c>
      <c r="Z2399">
        <v>0</v>
      </c>
    </row>
    <row r="2400" spans="1:26" x14ac:dyDescent="0.25">
      <c r="A2400">
        <v>2003904</v>
      </c>
      <c r="B2400">
        <v>1</v>
      </c>
      <c r="C2400" t="s">
        <v>76</v>
      </c>
      <c r="D2400" t="s">
        <v>94</v>
      </c>
      <c r="E2400" t="s">
        <v>186</v>
      </c>
      <c r="F2400" t="s">
        <v>7108</v>
      </c>
      <c r="G2400" t="s">
        <v>168</v>
      </c>
      <c r="H2400" t="s">
        <v>47</v>
      </c>
      <c r="I2400" t="s">
        <v>129</v>
      </c>
      <c r="J2400" t="s">
        <v>130</v>
      </c>
      <c r="K2400" t="s">
        <v>154</v>
      </c>
      <c r="L2400" t="s">
        <v>7109</v>
      </c>
      <c r="M2400" t="s">
        <v>7110</v>
      </c>
      <c r="N2400">
        <v>4.9705555549999998</v>
      </c>
      <c r="O2400">
        <v>0</v>
      </c>
      <c r="P2400">
        <v>0</v>
      </c>
      <c r="Q2400">
        <v>0</v>
      </c>
      <c r="R2400">
        <v>0</v>
      </c>
      <c r="S2400">
        <v>11</v>
      </c>
      <c r="T2400">
        <v>410</v>
      </c>
      <c r="U2400">
        <v>0</v>
      </c>
      <c r="V2400">
        <v>0</v>
      </c>
      <c r="W2400">
        <v>0</v>
      </c>
      <c r="X2400">
        <v>0</v>
      </c>
      <c r="Y2400">
        <v>54.676110999999999</v>
      </c>
      <c r="Z2400">
        <v>2037.927778</v>
      </c>
    </row>
    <row r="2401" spans="1:26" x14ac:dyDescent="0.25">
      <c r="A2401">
        <v>2003910</v>
      </c>
      <c r="B2401">
        <v>1</v>
      </c>
      <c r="C2401" t="s">
        <v>77</v>
      </c>
      <c r="D2401" t="s">
        <v>124</v>
      </c>
      <c r="E2401" t="s">
        <v>186</v>
      </c>
      <c r="F2401" t="s">
        <v>2399</v>
      </c>
      <c r="G2401" t="s">
        <v>179</v>
      </c>
      <c r="H2401" t="s">
        <v>47</v>
      </c>
      <c r="I2401" t="s">
        <v>129</v>
      </c>
      <c r="J2401" t="s">
        <v>130</v>
      </c>
      <c r="K2401" t="s">
        <v>154</v>
      </c>
      <c r="L2401" t="s">
        <v>7111</v>
      </c>
      <c r="M2401" t="s">
        <v>7112</v>
      </c>
      <c r="N2401">
        <v>8.0438888879999997</v>
      </c>
      <c r="O2401">
        <v>20</v>
      </c>
      <c r="P2401">
        <v>298</v>
      </c>
      <c r="Q2401">
        <v>0</v>
      </c>
      <c r="R2401">
        <v>0</v>
      </c>
      <c r="S2401">
        <v>0</v>
      </c>
      <c r="T2401">
        <v>0</v>
      </c>
      <c r="U2401">
        <v>160.87777800000001</v>
      </c>
      <c r="V2401">
        <v>2397.0788889999999</v>
      </c>
      <c r="W2401">
        <v>0</v>
      </c>
      <c r="X2401">
        <v>0</v>
      </c>
      <c r="Y2401">
        <v>0</v>
      </c>
      <c r="Z2401">
        <v>0</v>
      </c>
    </row>
    <row r="2402" spans="1:26" x14ac:dyDescent="0.25">
      <c r="A2402">
        <v>2003906</v>
      </c>
      <c r="B2402">
        <v>1</v>
      </c>
      <c r="C2402" t="s">
        <v>77</v>
      </c>
      <c r="D2402" t="s">
        <v>114</v>
      </c>
      <c r="E2402" t="s">
        <v>161</v>
      </c>
      <c r="F2402" t="s">
        <v>6462</v>
      </c>
      <c r="G2402" t="s">
        <v>168</v>
      </c>
      <c r="H2402" t="s">
        <v>47</v>
      </c>
      <c r="I2402" t="s">
        <v>129</v>
      </c>
      <c r="J2402" t="s">
        <v>130</v>
      </c>
      <c r="K2402" t="s">
        <v>154</v>
      </c>
      <c r="L2402" t="s">
        <v>7113</v>
      </c>
      <c r="M2402" t="s">
        <v>7114</v>
      </c>
      <c r="N2402">
        <v>9.3958655550000003</v>
      </c>
      <c r="O2402">
        <v>0</v>
      </c>
      <c r="P2402">
        <v>0</v>
      </c>
      <c r="Q2402">
        <v>0</v>
      </c>
      <c r="R2402">
        <v>0</v>
      </c>
      <c r="S2402">
        <v>36</v>
      </c>
      <c r="T2402">
        <v>14</v>
      </c>
      <c r="U2402">
        <v>0</v>
      </c>
      <c r="V2402">
        <v>0</v>
      </c>
      <c r="W2402">
        <v>0</v>
      </c>
      <c r="X2402">
        <v>0</v>
      </c>
      <c r="Y2402">
        <v>338.25116000000003</v>
      </c>
      <c r="Z2402">
        <v>131.54211799999999</v>
      </c>
    </row>
    <row r="2403" spans="1:26" x14ac:dyDescent="0.25">
      <c r="A2403">
        <v>2003907</v>
      </c>
      <c r="B2403">
        <v>1</v>
      </c>
      <c r="C2403" t="s">
        <v>76</v>
      </c>
      <c r="D2403" t="s">
        <v>87</v>
      </c>
      <c r="E2403" t="s">
        <v>161</v>
      </c>
      <c r="F2403" t="s">
        <v>7115</v>
      </c>
      <c r="G2403" t="s">
        <v>168</v>
      </c>
      <c r="H2403" t="s">
        <v>47</v>
      </c>
      <c r="I2403" t="s">
        <v>129</v>
      </c>
      <c r="J2403" t="s">
        <v>130</v>
      </c>
      <c r="K2403" t="s">
        <v>154</v>
      </c>
      <c r="L2403" t="s">
        <v>7116</v>
      </c>
      <c r="M2403" t="s">
        <v>7117</v>
      </c>
      <c r="N2403">
        <v>8.0542980550000003</v>
      </c>
      <c r="O2403">
        <v>0</v>
      </c>
      <c r="P2403">
        <v>0</v>
      </c>
      <c r="Q2403">
        <v>12</v>
      </c>
      <c r="R2403">
        <v>25</v>
      </c>
      <c r="S2403">
        <v>0</v>
      </c>
      <c r="T2403">
        <v>0</v>
      </c>
      <c r="U2403">
        <v>0</v>
      </c>
      <c r="V2403">
        <v>0</v>
      </c>
      <c r="W2403">
        <v>96.651577000000003</v>
      </c>
      <c r="X2403">
        <v>201.357451</v>
      </c>
      <c r="Y2403">
        <v>0</v>
      </c>
      <c r="Z2403">
        <v>0</v>
      </c>
    </row>
    <row r="2404" spans="1:26" x14ac:dyDescent="0.25">
      <c r="A2404">
        <v>2003913</v>
      </c>
      <c r="B2404">
        <v>1</v>
      </c>
      <c r="C2404" t="s">
        <v>77</v>
      </c>
      <c r="D2404" t="s">
        <v>115</v>
      </c>
      <c r="E2404" t="s">
        <v>186</v>
      </c>
      <c r="F2404" t="s">
        <v>7118</v>
      </c>
      <c r="G2404" t="s">
        <v>163</v>
      </c>
      <c r="H2404" t="s">
        <v>47</v>
      </c>
      <c r="I2404" t="s">
        <v>129</v>
      </c>
      <c r="J2404" t="s">
        <v>130</v>
      </c>
      <c r="K2404" t="s">
        <v>131</v>
      </c>
      <c r="L2404" t="s">
        <v>7119</v>
      </c>
      <c r="M2404" t="s">
        <v>7120</v>
      </c>
      <c r="N2404">
        <v>0.1</v>
      </c>
      <c r="O2404">
        <v>0</v>
      </c>
      <c r="P2404">
        <v>0</v>
      </c>
      <c r="Q2404">
        <v>0</v>
      </c>
      <c r="R2404">
        <v>0</v>
      </c>
      <c r="S2404">
        <v>114</v>
      </c>
      <c r="T2404">
        <v>1552</v>
      </c>
      <c r="U2404">
        <v>0</v>
      </c>
      <c r="V2404">
        <v>0</v>
      </c>
      <c r="W2404">
        <v>0</v>
      </c>
      <c r="X2404">
        <v>0</v>
      </c>
      <c r="Y2404">
        <v>11.4</v>
      </c>
      <c r="Z2404">
        <v>155.19999999999999</v>
      </c>
    </row>
    <row r="2405" spans="1:26" x14ac:dyDescent="0.25">
      <c r="A2405">
        <v>2003905</v>
      </c>
      <c r="B2405">
        <v>1</v>
      </c>
      <c r="C2405" t="s">
        <v>76</v>
      </c>
      <c r="D2405" t="s">
        <v>79</v>
      </c>
      <c r="E2405" t="s">
        <v>161</v>
      </c>
      <c r="F2405" t="s">
        <v>7121</v>
      </c>
      <c r="G2405" t="s">
        <v>179</v>
      </c>
      <c r="H2405" t="s">
        <v>47</v>
      </c>
      <c r="I2405" t="s">
        <v>129</v>
      </c>
      <c r="J2405" t="s">
        <v>130</v>
      </c>
      <c r="K2405" t="s">
        <v>154</v>
      </c>
      <c r="L2405" t="s">
        <v>7122</v>
      </c>
      <c r="M2405" t="s">
        <v>7123</v>
      </c>
      <c r="N2405">
        <v>4.1399999999999997</v>
      </c>
      <c r="O2405">
        <v>0</v>
      </c>
      <c r="P2405">
        <v>265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1097.0999999999999</v>
      </c>
      <c r="W2405">
        <v>0</v>
      </c>
      <c r="X2405">
        <v>0</v>
      </c>
      <c r="Y2405">
        <v>0</v>
      </c>
      <c r="Z2405">
        <v>0</v>
      </c>
    </row>
    <row r="2406" spans="1:26" x14ac:dyDescent="0.25">
      <c r="A2406">
        <v>2003911</v>
      </c>
      <c r="B2406">
        <v>1</v>
      </c>
      <c r="C2406" t="s">
        <v>77</v>
      </c>
      <c r="D2406" t="s">
        <v>117</v>
      </c>
      <c r="E2406" t="s">
        <v>182</v>
      </c>
      <c r="F2406" t="s">
        <v>7124</v>
      </c>
      <c r="G2406" t="s">
        <v>168</v>
      </c>
      <c r="H2406" t="s">
        <v>46</v>
      </c>
      <c r="I2406" t="s">
        <v>129</v>
      </c>
      <c r="J2406" t="s">
        <v>130</v>
      </c>
      <c r="K2406" t="s">
        <v>154</v>
      </c>
      <c r="L2406" t="s">
        <v>7125</v>
      </c>
      <c r="M2406" t="s">
        <v>7126</v>
      </c>
      <c r="N2406">
        <v>7.9689944439999998</v>
      </c>
      <c r="O2406">
        <v>0</v>
      </c>
      <c r="P2406">
        <v>0</v>
      </c>
      <c r="Q2406">
        <v>0</v>
      </c>
      <c r="R2406">
        <v>13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103.59692800000001</v>
      </c>
      <c r="Y2406">
        <v>0</v>
      </c>
      <c r="Z2406">
        <v>0</v>
      </c>
    </row>
    <row r="2407" spans="1:26" x14ac:dyDescent="0.25">
      <c r="A2407">
        <v>2003916</v>
      </c>
      <c r="B2407">
        <v>1</v>
      </c>
      <c r="C2407" t="s">
        <v>77</v>
      </c>
      <c r="D2407" t="s">
        <v>114</v>
      </c>
      <c r="E2407" t="s">
        <v>134</v>
      </c>
      <c r="F2407" t="s">
        <v>7127</v>
      </c>
      <c r="G2407" t="s">
        <v>136</v>
      </c>
      <c r="H2407" t="s">
        <v>46</v>
      </c>
      <c r="I2407" t="s">
        <v>129</v>
      </c>
      <c r="J2407" t="s">
        <v>130</v>
      </c>
      <c r="K2407" t="s">
        <v>131</v>
      </c>
      <c r="L2407" t="s">
        <v>7128</v>
      </c>
      <c r="M2407" t="s">
        <v>7129</v>
      </c>
      <c r="N2407">
        <v>1.4044444439999999</v>
      </c>
      <c r="O2407">
        <v>0</v>
      </c>
      <c r="P2407">
        <v>1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1.404444</v>
      </c>
      <c r="W2407">
        <v>0</v>
      </c>
      <c r="X2407">
        <v>0</v>
      </c>
      <c r="Y2407">
        <v>0</v>
      </c>
      <c r="Z2407">
        <v>0</v>
      </c>
    </row>
    <row r="2408" spans="1:26" x14ac:dyDescent="0.25">
      <c r="A2408">
        <v>2003914</v>
      </c>
      <c r="B2408">
        <v>1</v>
      </c>
      <c r="C2408" t="s">
        <v>76</v>
      </c>
      <c r="D2408" t="s">
        <v>93</v>
      </c>
      <c r="E2408" t="s">
        <v>166</v>
      </c>
      <c r="F2408" t="s">
        <v>7130</v>
      </c>
      <c r="G2408" t="s">
        <v>168</v>
      </c>
      <c r="H2408" t="s">
        <v>46</v>
      </c>
      <c r="I2408" t="s">
        <v>129</v>
      </c>
      <c r="J2408" t="s">
        <v>130</v>
      </c>
      <c r="K2408" t="s">
        <v>154</v>
      </c>
      <c r="L2408" t="s">
        <v>7131</v>
      </c>
      <c r="M2408" t="s">
        <v>7132</v>
      </c>
      <c r="N2408">
        <v>7.6163286110000001</v>
      </c>
      <c r="O2408">
        <v>0</v>
      </c>
      <c r="P2408">
        <v>412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3137.9273880000001</v>
      </c>
      <c r="W2408">
        <v>0</v>
      </c>
      <c r="X2408">
        <v>0</v>
      </c>
      <c r="Y2408">
        <v>0</v>
      </c>
      <c r="Z2408">
        <v>0</v>
      </c>
    </row>
    <row r="2409" spans="1:26" x14ac:dyDescent="0.25">
      <c r="A2409">
        <v>2003918</v>
      </c>
      <c r="B2409">
        <v>1</v>
      </c>
      <c r="C2409" t="s">
        <v>77</v>
      </c>
      <c r="D2409" t="s">
        <v>122</v>
      </c>
      <c r="E2409" t="s">
        <v>161</v>
      </c>
      <c r="F2409" t="s">
        <v>7133</v>
      </c>
      <c r="G2409" t="s">
        <v>341</v>
      </c>
      <c r="H2409" t="s">
        <v>47</v>
      </c>
      <c r="I2409" t="s">
        <v>129</v>
      </c>
      <c r="J2409" t="s">
        <v>130</v>
      </c>
      <c r="K2409" t="s">
        <v>131</v>
      </c>
      <c r="L2409" t="s">
        <v>7134</v>
      </c>
      <c r="M2409" t="s">
        <v>7135</v>
      </c>
      <c r="N2409">
        <v>1.2977777770000001</v>
      </c>
      <c r="O2409">
        <v>0</v>
      </c>
      <c r="P2409">
        <v>0</v>
      </c>
      <c r="Q2409">
        <v>0</v>
      </c>
      <c r="R2409">
        <v>38</v>
      </c>
      <c r="S2409">
        <v>0</v>
      </c>
      <c r="T2409">
        <v>2</v>
      </c>
      <c r="U2409">
        <v>0</v>
      </c>
      <c r="V2409">
        <v>0</v>
      </c>
      <c r="W2409">
        <v>0</v>
      </c>
      <c r="X2409">
        <v>49.315556000000001</v>
      </c>
      <c r="Y2409">
        <v>0</v>
      </c>
      <c r="Z2409">
        <v>2.5955560000000002</v>
      </c>
    </row>
    <row r="2410" spans="1:26" x14ac:dyDescent="0.25">
      <c r="A2410">
        <v>2003923</v>
      </c>
      <c r="B2410">
        <v>1</v>
      </c>
      <c r="C2410" t="s">
        <v>77</v>
      </c>
      <c r="D2410" t="s">
        <v>118</v>
      </c>
      <c r="E2410" t="s">
        <v>186</v>
      </c>
      <c r="F2410" t="s">
        <v>3926</v>
      </c>
      <c r="G2410" t="s">
        <v>179</v>
      </c>
      <c r="H2410" t="s">
        <v>47</v>
      </c>
      <c r="I2410" t="s">
        <v>129</v>
      </c>
      <c r="J2410" t="s">
        <v>130</v>
      </c>
      <c r="K2410" t="s">
        <v>154</v>
      </c>
      <c r="L2410" t="s">
        <v>7136</v>
      </c>
      <c r="M2410" t="s">
        <v>7137</v>
      </c>
      <c r="N2410">
        <v>8.11</v>
      </c>
      <c r="O2410">
        <v>0</v>
      </c>
      <c r="P2410">
        <v>57</v>
      </c>
      <c r="Q2410">
        <v>0</v>
      </c>
      <c r="R2410">
        <v>0</v>
      </c>
      <c r="S2410">
        <v>9</v>
      </c>
      <c r="T2410">
        <v>423</v>
      </c>
      <c r="U2410">
        <v>0</v>
      </c>
      <c r="V2410">
        <v>462.27</v>
      </c>
      <c r="W2410">
        <v>0</v>
      </c>
      <c r="X2410">
        <v>0</v>
      </c>
      <c r="Y2410">
        <v>72.989999999999995</v>
      </c>
      <c r="Z2410">
        <v>3430.53</v>
      </c>
    </row>
    <row r="2411" spans="1:26" x14ac:dyDescent="0.25">
      <c r="A2411">
        <v>2003915</v>
      </c>
      <c r="B2411">
        <v>1</v>
      </c>
      <c r="C2411" t="s">
        <v>76</v>
      </c>
      <c r="D2411" t="s">
        <v>104</v>
      </c>
      <c r="E2411" t="s">
        <v>166</v>
      </c>
      <c r="F2411" t="s">
        <v>7138</v>
      </c>
      <c r="G2411" t="s">
        <v>168</v>
      </c>
      <c r="H2411" t="s">
        <v>46</v>
      </c>
      <c r="I2411" t="s">
        <v>129</v>
      </c>
      <c r="J2411" t="s">
        <v>130</v>
      </c>
      <c r="K2411" t="s">
        <v>154</v>
      </c>
      <c r="L2411" t="s">
        <v>7139</v>
      </c>
      <c r="M2411" t="s">
        <v>7140</v>
      </c>
      <c r="N2411">
        <v>8.9839222220000003</v>
      </c>
      <c r="O2411">
        <v>0</v>
      </c>
      <c r="P2411">
        <v>0</v>
      </c>
      <c r="Q2411">
        <v>0</v>
      </c>
      <c r="R2411">
        <v>0</v>
      </c>
      <c r="S2411">
        <v>0</v>
      </c>
      <c r="T2411">
        <v>33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296.46943299999998</v>
      </c>
    </row>
    <row r="2412" spans="1:26" x14ac:dyDescent="0.25">
      <c r="A2412">
        <v>2003917</v>
      </c>
      <c r="B2412">
        <v>1</v>
      </c>
      <c r="C2412" t="s">
        <v>76</v>
      </c>
      <c r="D2412" t="s">
        <v>88</v>
      </c>
      <c r="E2412" t="s">
        <v>182</v>
      </c>
      <c r="F2412" t="s">
        <v>6442</v>
      </c>
      <c r="G2412" t="s">
        <v>168</v>
      </c>
      <c r="H2412" t="s">
        <v>46</v>
      </c>
      <c r="I2412" t="s">
        <v>129</v>
      </c>
      <c r="J2412" t="s">
        <v>130</v>
      </c>
      <c r="K2412" t="s">
        <v>154</v>
      </c>
      <c r="L2412" t="s">
        <v>7141</v>
      </c>
      <c r="M2412" t="s">
        <v>7142</v>
      </c>
      <c r="N2412">
        <v>7.3538388880000003</v>
      </c>
      <c r="O2412">
        <v>0</v>
      </c>
      <c r="P2412">
        <v>23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169.138294</v>
      </c>
      <c r="W2412">
        <v>0</v>
      </c>
      <c r="X2412">
        <v>0</v>
      </c>
      <c r="Y2412">
        <v>0</v>
      </c>
      <c r="Z2412">
        <v>0</v>
      </c>
    </row>
    <row r="2413" spans="1:26" x14ac:dyDescent="0.25">
      <c r="A2413">
        <v>2003946</v>
      </c>
      <c r="B2413">
        <v>1</v>
      </c>
      <c r="C2413" t="s">
        <v>76</v>
      </c>
      <c r="D2413" t="s">
        <v>79</v>
      </c>
      <c r="E2413" t="s">
        <v>166</v>
      </c>
      <c r="F2413" t="s">
        <v>7143</v>
      </c>
      <c r="G2413" t="s">
        <v>168</v>
      </c>
      <c r="H2413" t="s">
        <v>46</v>
      </c>
      <c r="I2413" t="s">
        <v>129</v>
      </c>
      <c r="J2413" t="s">
        <v>130</v>
      </c>
      <c r="K2413" t="s">
        <v>154</v>
      </c>
      <c r="L2413" t="s">
        <v>7144</v>
      </c>
      <c r="M2413" t="s">
        <v>7145</v>
      </c>
      <c r="N2413">
        <v>1.0180555549999999</v>
      </c>
      <c r="O2413">
        <v>0</v>
      </c>
      <c r="P2413">
        <v>222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226.00833299999999</v>
      </c>
      <c r="W2413">
        <v>0</v>
      </c>
      <c r="X2413">
        <v>0</v>
      </c>
      <c r="Y2413">
        <v>0</v>
      </c>
      <c r="Z2413">
        <v>0</v>
      </c>
    </row>
    <row r="2414" spans="1:26" x14ac:dyDescent="0.25">
      <c r="A2414">
        <v>2003919</v>
      </c>
      <c r="B2414">
        <v>1</v>
      </c>
      <c r="C2414" t="s">
        <v>76</v>
      </c>
      <c r="D2414" t="s">
        <v>91</v>
      </c>
      <c r="E2414" t="s">
        <v>182</v>
      </c>
      <c r="F2414" t="s">
        <v>1756</v>
      </c>
      <c r="G2414" t="s">
        <v>168</v>
      </c>
      <c r="H2414" t="s">
        <v>46</v>
      </c>
      <c r="I2414" t="s">
        <v>129</v>
      </c>
      <c r="J2414" t="s">
        <v>130</v>
      </c>
      <c r="K2414" t="s">
        <v>154</v>
      </c>
      <c r="L2414" t="s">
        <v>7146</v>
      </c>
      <c r="M2414" t="s">
        <v>7147</v>
      </c>
      <c r="N2414">
        <v>8.0598222219999993</v>
      </c>
      <c r="O2414">
        <v>0</v>
      </c>
      <c r="P2414">
        <v>235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1894.0582219999999</v>
      </c>
      <c r="W2414">
        <v>0</v>
      </c>
      <c r="X2414">
        <v>0</v>
      </c>
      <c r="Y2414">
        <v>0</v>
      </c>
      <c r="Z2414">
        <v>0</v>
      </c>
    </row>
    <row r="2415" spans="1:26" x14ac:dyDescent="0.25">
      <c r="A2415">
        <v>2003920</v>
      </c>
      <c r="B2415">
        <v>1</v>
      </c>
      <c r="C2415" t="s">
        <v>76</v>
      </c>
      <c r="D2415" t="s">
        <v>79</v>
      </c>
      <c r="E2415" t="s">
        <v>161</v>
      </c>
      <c r="F2415" t="s">
        <v>7148</v>
      </c>
      <c r="G2415" t="s">
        <v>179</v>
      </c>
      <c r="H2415" t="s">
        <v>47</v>
      </c>
      <c r="I2415" t="s">
        <v>129</v>
      </c>
      <c r="J2415" t="s">
        <v>130</v>
      </c>
      <c r="K2415" t="s">
        <v>154</v>
      </c>
      <c r="L2415" t="s">
        <v>7149</v>
      </c>
      <c r="M2415" t="s">
        <v>7150</v>
      </c>
      <c r="N2415">
        <v>7.0264655549999997</v>
      </c>
      <c r="O2415">
        <v>1</v>
      </c>
      <c r="P2415">
        <v>0</v>
      </c>
      <c r="Q2415">
        <v>0</v>
      </c>
      <c r="R2415">
        <v>0</v>
      </c>
      <c r="S2415">
        <v>0</v>
      </c>
      <c r="T2415">
        <v>0</v>
      </c>
      <c r="U2415">
        <v>7.0264660000000001</v>
      </c>
      <c r="V2415">
        <v>0</v>
      </c>
      <c r="W2415">
        <v>0</v>
      </c>
      <c r="X2415">
        <v>0</v>
      </c>
      <c r="Y2415">
        <v>0</v>
      </c>
      <c r="Z2415">
        <v>0</v>
      </c>
    </row>
    <row r="2416" spans="1:26" x14ac:dyDescent="0.25">
      <c r="A2416">
        <v>2003922</v>
      </c>
      <c r="B2416">
        <v>1</v>
      </c>
      <c r="C2416" t="s">
        <v>77</v>
      </c>
      <c r="D2416" t="s">
        <v>114</v>
      </c>
      <c r="E2416" t="s">
        <v>161</v>
      </c>
      <c r="F2416" t="s">
        <v>7151</v>
      </c>
      <c r="G2416" t="s">
        <v>341</v>
      </c>
      <c r="H2416" t="s">
        <v>47</v>
      </c>
      <c r="I2416" t="s">
        <v>129</v>
      </c>
      <c r="J2416" t="s">
        <v>130</v>
      </c>
      <c r="K2416" t="s">
        <v>131</v>
      </c>
      <c r="L2416" t="s">
        <v>7152</v>
      </c>
      <c r="M2416" t="s">
        <v>7153</v>
      </c>
      <c r="N2416">
        <v>2.0227777769999999</v>
      </c>
      <c r="O2416">
        <v>0</v>
      </c>
      <c r="P2416">
        <v>0</v>
      </c>
      <c r="Q2416">
        <v>0</v>
      </c>
      <c r="R2416">
        <v>0</v>
      </c>
      <c r="S2416">
        <v>0</v>
      </c>
      <c r="T2416">
        <v>118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238.68777800000001</v>
      </c>
    </row>
    <row r="2417" spans="1:26" x14ac:dyDescent="0.25">
      <c r="A2417">
        <v>2003924</v>
      </c>
      <c r="B2417">
        <v>1</v>
      </c>
      <c r="C2417" t="s">
        <v>76</v>
      </c>
      <c r="D2417" t="s">
        <v>99</v>
      </c>
      <c r="E2417" t="s">
        <v>186</v>
      </c>
      <c r="F2417" t="s">
        <v>7154</v>
      </c>
      <c r="G2417" t="s">
        <v>163</v>
      </c>
      <c r="H2417" t="s">
        <v>47</v>
      </c>
      <c r="I2417" t="s">
        <v>129</v>
      </c>
      <c r="J2417" t="s">
        <v>130</v>
      </c>
      <c r="K2417" t="s">
        <v>131</v>
      </c>
      <c r="L2417" t="s">
        <v>7155</v>
      </c>
      <c r="M2417" t="s">
        <v>7156</v>
      </c>
      <c r="N2417">
        <v>0.60583333299999997</v>
      </c>
      <c r="O2417">
        <v>1</v>
      </c>
      <c r="P2417">
        <v>261</v>
      </c>
      <c r="Q2417">
        <v>0</v>
      </c>
      <c r="R2417">
        <v>0</v>
      </c>
      <c r="S2417">
        <v>0</v>
      </c>
      <c r="T2417">
        <v>0</v>
      </c>
      <c r="U2417">
        <v>0.60583299999999995</v>
      </c>
      <c r="V2417">
        <v>158.1225</v>
      </c>
      <c r="W2417">
        <v>0</v>
      </c>
      <c r="X2417">
        <v>0</v>
      </c>
      <c r="Y2417">
        <v>0</v>
      </c>
      <c r="Z2417">
        <v>0</v>
      </c>
    </row>
    <row r="2418" spans="1:26" x14ac:dyDescent="0.25">
      <c r="A2418">
        <v>2003927</v>
      </c>
      <c r="B2418">
        <v>1</v>
      </c>
      <c r="C2418" t="s">
        <v>76</v>
      </c>
      <c r="D2418" t="s">
        <v>89</v>
      </c>
      <c r="E2418" t="s">
        <v>134</v>
      </c>
      <c r="F2418" t="s">
        <v>7157</v>
      </c>
      <c r="G2418" t="s">
        <v>136</v>
      </c>
      <c r="H2418" t="s">
        <v>46</v>
      </c>
      <c r="I2418" t="s">
        <v>129</v>
      </c>
      <c r="J2418" t="s">
        <v>130</v>
      </c>
      <c r="K2418" t="s">
        <v>131</v>
      </c>
      <c r="L2418" t="s">
        <v>7158</v>
      </c>
      <c r="M2418" t="s">
        <v>7159</v>
      </c>
      <c r="N2418">
        <v>1.933888888</v>
      </c>
      <c r="O2418">
        <v>0</v>
      </c>
      <c r="P2418">
        <v>0</v>
      </c>
      <c r="Q2418">
        <v>0</v>
      </c>
      <c r="R2418">
        <v>0</v>
      </c>
      <c r="S2418">
        <v>0</v>
      </c>
      <c r="T2418">
        <v>1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1.933889</v>
      </c>
    </row>
    <row r="2419" spans="1:26" x14ac:dyDescent="0.25">
      <c r="A2419">
        <v>2003926</v>
      </c>
      <c r="B2419">
        <v>1</v>
      </c>
      <c r="C2419" t="s">
        <v>76</v>
      </c>
      <c r="D2419" t="s">
        <v>93</v>
      </c>
      <c r="E2419" t="s">
        <v>182</v>
      </c>
      <c r="F2419" t="s">
        <v>7160</v>
      </c>
      <c r="G2419" t="s">
        <v>168</v>
      </c>
      <c r="H2419" t="s">
        <v>46</v>
      </c>
      <c r="I2419" t="s">
        <v>129</v>
      </c>
      <c r="J2419" t="s">
        <v>130</v>
      </c>
      <c r="K2419" t="s">
        <v>154</v>
      </c>
      <c r="L2419" t="s">
        <v>7161</v>
      </c>
      <c r="M2419" t="s">
        <v>7162</v>
      </c>
      <c r="N2419">
        <v>7.3118536110000001</v>
      </c>
      <c r="O2419">
        <v>0</v>
      </c>
      <c r="P2419">
        <v>130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950.54096900000002</v>
      </c>
      <c r="W2419">
        <v>0</v>
      </c>
      <c r="X2419">
        <v>0</v>
      </c>
      <c r="Y2419">
        <v>0</v>
      </c>
      <c r="Z2419">
        <v>0</v>
      </c>
    </row>
    <row r="2420" spans="1:26" x14ac:dyDescent="0.25">
      <c r="A2420">
        <v>2003928</v>
      </c>
      <c r="B2420">
        <v>1</v>
      </c>
      <c r="C2420" t="s">
        <v>76</v>
      </c>
      <c r="D2420" t="s">
        <v>89</v>
      </c>
      <c r="E2420" t="s">
        <v>182</v>
      </c>
      <c r="F2420" t="s">
        <v>7163</v>
      </c>
      <c r="G2420" t="s">
        <v>144</v>
      </c>
      <c r="H2420" t="s">
        <v>46</v>
      </c>
      <c r="I2420" t="s">
        <v>129</v>
      </c>
      <c r="J2420" t="s">
        <v>130</v>
      </c>
      <c r="K2420" t="s">
        <v>131</v>
      </c>
      <c r="L2420" t="s">
        <v>7164</v>
      </c>
      <c r="M2420" t="s">
        <v>7165</v>
      </c>
      <c r="N2420">
        <v>2.1919444440000002</v>
      </c>
      <c r="O2420">
        <v>0</v>
      </c>
      <c r="P2420">
        <v>0</v>
      </c>
      <c r="Q2420">
        <v>0</v>
      </c>
      <c r="R2420">
        <v>0</v>
      </c>
      <c r="S2420">
        <v>0</v>
      </c>
      <c r="T2420">
        <v>21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46.030833000000001</v>
      </c>
    </row>
    <row r="2421" spans="1:26" x14ac:dyDescent="0.25">
      <c r="A2421">
        <v>2003929</v>
      </c>
      <c r="B2421">
        <v>1</v>
      </c>
      <c r="C2421" t="s">
        <v>76</v>
      </c>
      <c r="D2421" t="s">
        <v>88</v>
      </c>
      <c r="E2421" t="s">
        <v>171</v>
      </c>
      <c r="F2421" t="s">
        <v>7166</v>
      </c>
      <c r="G2421" t="s">
        <v>168</v>
      </c>
      <c r="H2421" t="s">
        <v>47</v>
      </c>
      <c r="I2421" t="s">
        <v>129</v>
      </c>
      <c r="J2421" t="s">
        <v>130</v>
      </c>
      <c r="K2421" t="s">
        <v>154</v>
      </c>
      <c r="L2421" t="s">
        <v>7167</v>
      </c>
      <c r="M2421" t="s">
        <v>7168</v>
      </c>
      <c r="N2421">
        <v>6.86</v>
      </c>
      <c r="O2421">
        <v>14</v>
      </c>
      <c r="P2421">
        <v>195</v>
      </c>
      <c r="Q2421">
        <v>0</v>
      </c>
      <c r="R2421">
        <v>0</v>
      </c>
      <c r="S2421">
        <v>0</v>
      </c>
      <c r="T2421">
        <v>0</v>
      </c>
      <c r="U2421">
        <v>96.04</v>
      </c>
      <c r="V2421">
        <v>1337.7</v>
      </c>
      <c r="W2421">
        <v>0</v>
      </c>
      <c r="X2421">
        <v>0</v>
      </c>
      <c r="Y2421">
        <v>0</v>
      </c>
      <c r="Z2421">
        <v>0</v>
      </c>
    </row>
    <row r="2422" spans="1:26" x14ac:dyDescent="0.25">
      <c r="A2422">
        <v>2003947</v>
      </c>
      <c r="B2422">
        <v>1</v>
      </c>
      <c r="C2422" t="s">
        <v>76</v>
      </c>
      <c r="D2422" t="s">
        <v>81</v>
      </c>
      <c r="E2422" t="s">
        <v>182</v>
      </c>
      <c r="F2422" t="s">
        <v>4822</v>
      </c>
      <c r="G2422" t="s">
        <v>389</v>
      </c>
      <c r="H2422" t="s">
        <v>46</v>
      </c>
      <c r="I2422" t="s">
        <v>129</v>
      </c>
      <c r="J2422" t="s">
        <v>130</v>
      </c>
      <c r="K2422" t="s">
        <v>131</v>
      </c>
      <c r="L2422" t="s">
        <v>7169</v>
      </c>
      <c r="M2422" t="s">
        <v>7170</v>
      </c>
      <c r="N2422">
        <v>2.7949999999999999</v>
      </c>
      <c r="O2422">
        <v>0</v>
      </c>
      <c r="P2422">
        <v>456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1274.52</v>
      </c>
      <c r="W2422">
        <v>0</v>
      </c>
      <c r="X2422">
        <v>0</v>
      </c>
      <c r="Y2422">
        <v>0</v>
      </c>
      <c r="Z2422">
        <v>0</v>
      </c>
    </row>
    <row r="2423" spans="1:26" x14ac:dyDescent="0.25">
      <c r="A2423">
        <v>2003930</v>
      </c>
      <c r="B2423">
        <v>1</v>
      </c>
      <c r="C2423" t="s">
        <v>77</v>
      </c>
      <c r="D2423" t="s">
        <v>124</v>
      </c>
      <c r="E2423" t="s">
        <v>161</v>
      </c>
      <c r="F2423" t="s">
        <v>7171</v>
      </c>
      <c r="G2423" t="s">
        <v>168</v>
      </c>
      <c r="H2423" t="s">
        <v>47</v>
      </c>
      <c r="I2423" t="s">
        <v>129</v>
      </c>
      <c r="J2423" t="s">
        <v>130</v>
      </c>
      <c r="K2423" t="s">
        <v>154</v>
      </c>
      <c r="L2423" t="s">
        <v>7172</v>
      </c>
      <c r="M2423" t="s">
        <v>7173</v>
      </c>
      <c r="N2423">
        <v>7.6191666659999999</v>
      </c>
      <c r="O2423">
        <v>0</v>
      </c>
      <c r="P2423">
        <v>402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3062.9050000000002</v>
      </c>
      <c r="W2423">
        <v>0</v>
      </c>
      <c r="X2423">
        <v>0</v>
      </c>
      <c r="Y2423">
        <v>0</v>
      </c>
      <c r="Z2423">
        <v>0</v>
      </c>
    </row>
    <row r="2424" spans="1:26" x14ac:dyDescent="0.25">
      <c r="A2424">
        <v>2003943</v>
      </c>
      <c r="B2424">
        <v>1</v>
      </c>
      <c r="C2424" t="s">
        <v>76</v>
      </c>
      <c r="D2424" t="s">
        <v>89</v>
      </c>
      <c r="E2424" t="s">
        <v>161</v>
      </c>
      <c r="F2424" t="s">
        <v>7174</v>
      </c>
      <c r="G2424" t="s">
        <v>341</v>
      </c>
      <c r="H2424" t="s">
        <v>47</v>
      </c>
      <c r="I2424" t="s">
        <v>129</v>
      </c>
      <c r="J2424" t="s">
        <v>130</v>
      </c>
      <c r="K2424" t="s">
        <v>131</v>
      </c>
      <c r="L2424" t="s">
        <v>7175</v>
      </c>
      <c r="M2424" t="s">
        <v>7176</v>
      </c>
      <c r="N2424">
        <v>1.0680555549999999</v>
      </c>
      <c r="O2424">
        <v>0</v>
      </c>
      <c r="P2424">
        <v>0</v>
      </c>
      <c r="Q2424">
        <v>0</v>
      </c>
      <c r="R2424">
        <v>0</v>
      </c>
      <c r="S2424">
        <v>0</v>
      </c>
      <c r="T2424">
        <v>98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104.669444</v>
      </c>
    </row>
    <row r="2425" spans="1:26" x14ac:dyDescent="0.25">
      <c r="A2425">
        <v>2003933</v>
      </c>
      <c r="B2425">
        <v>1</v>
      </c>
      <c r="C2425" t="s">
        <v>76</v>
      </c>
      <c r="D2425" t="s">
        <v>107</v>
      </c>
      <c r="E2425" t="s">
        <v>166</v>
      </c>
      <c r="F2425" t="s">
        <v>7177</v>
      </c>
      <c r="G2425" t="s">
        <v>904</v>
      </c>
      <c r="H2425" t="s">
        <v>46</v>
      </c>
      <c r="I2425" t="s">
        <v>129</v>
      </c>
      <c r="J2425" t="s">
        <v>130</v>
      </c>
      <c r="K2425" t="s">
        <v>131</v>
      </c>
      <c r="L2425" t="s">
        <v>7178</v>
      </c>
      <c r="M2425" t="s">
        <v>7179</v>
      </c>
      <c r="N2425">
        <v>0.99555555500000004</v>
      </c>
      <c r="O2425">
        <v>0</v>
      </c>
      <c r="P2425">
        <v>1038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1033.3866660000001</v>
      </c>
      <c r="W2425">
        <v>0</v>
      </c>
      <c r="X2425">
        <v>0</v>
      </c>
      <c r="Y2425">
        <v>0</v>
      </c>
      <c r="Z2425">
        <v>0</v>
      </c>
    </row>
    <row r="2426" spans="1:26" x14ac:dyDescent="0.25">
      <c r="A2426">
        <v>2003932</v>
      </c>
      <c r="B2426">
        <v>1</v>
      </c>
      <c r="C2426" t="s">
        <v>77</v>
      </c>
      <c r="D2426" t="s">
        <v>113</v>
      </c>
      <c r="E2426" t="s">
        <v>134</v>
      </c>
      <c r="F2426" t="s">
        <v>7180</v>
      </c>
      <c r="G2426" t="s">
        <v>140</v>
      </c>
      <c r="H2426" t="s">
        <v>46</v>
      </c>
      <c r="I2426" t="s">
        <v>129</v>
      </c>
      <c r="J2426" t="s">
        <v>130</v>
      </c>
      <c r="K2426" t="s">
        <v>131</v>
      </c>
      <c r="L2426" t="s">
        <v>7181</v>
      </c>
      <c r="M2426" t="s">
        <v>7182</v>
      </c>
      <c r="N2426">
        <v>3.2825000000000002</v>
      </c>
      <c r="O2426">
        <v>0</v>
      </c>
      <c r="P2426">
        <v>0</v>
      </c>
      <c r="Q2426">
        <v>0</v>
      </c>
      <c r="R2426">
        <v>7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22.977499999999999</v>
      </c>
      <c r="Y2426">
        <v>0</v>
      </c>
      <c r="Z2426">
        <v>0</v>
      </c>
    </row>
    <row r="2427" spans="1:26" x14ac:dyDescent="0.25">
      <c r="A2427">
        <v>2003936</v>
      </c>
      <c r="B2427">
        <v>1</v>
      </c>
      <c r="C2427" t="s">
        <v>76</v>
      </c>
      <c r="D2427" t="s">
        <v>103</v>
      </c>
      <c r="E2427" t="s">
        <v>134</v>
      </c>
      <c r="F2427" t="s">
        <v>7183</v>
      </c>
      <c r="G2427" t="s">
        <v>140</v>
      </c>
      <c r="H2427" t="s">
        <v>46</v>
      </c>
      <c r="I2427" t="s">
        <v>129</v>
      </c>
      <c r="J2427" t="s">
        <v>130</v>
      </c>
      <c r="K2427" t="s">
        <v>131</v>
      </c>
      <c r="L2427" t="s">
        <v>7184</v>
      </c>
      <c r="M2427" t="s">
        <v>7185</v>
      </c>
      <c r="N2427">
        <v>2.4986111110000002</v>
      </c>
      <c r="O2427">
        <v>0</v>
      </c>
      <c r="P2427">
        <v>0</v>
      </c>
      <c r="Q2427">
        <v>0</v>
      </c>
      <c r="R2427">
        <v>6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14.991667</v>
      </c>
      <c r="Y2427">
        <v>0</v>
      </c>
      <c r="Z2427">
        <v>0</v>
      </c>
    </row>
    <row r="2428" spans="1:26" x14ac:dyDescent="0.25">
      <c r="A2428">
        <v>2003937</v>
      </c>
      <c r="B2428">
        <v>1</v>
      </c>
      <c r="C2428" t="s">
        <v>77</v>
      </c>
      <c r="D2428" t="s">
        <v>112</v>
      </c>
      <c r="E2428" t="s">
        <v>182</v>
      </c>
      <c r="F2428" t="s">
        <v>7186</v>
      </c>
      <c r="G2428" t="s">
        <v>5365</v>
      </c>
      <c r="H2428" t="s">
        <v>46</v>
      </c>
      <c r="I2428" t="s">
        <v>129</v>
      </c>
      <c r="J2428" t="s">
        <v>130</v>
      </c>
      <c r="K2428" t="s">
        <v>131</v>
      </c>
      <c r="L2428" t="s">
        <v>7187</v>
      </c>
      <c r="M2428" t="s">
        <v>7188</v>
      </c>
      <c r="N2428">
        <v>1.669166666</v>
      </c>
      <c r="O2428">
        <v>0</v>
      </c>
      <c r="P2428">
        <v>0</v>
      </c>
      <c r="Q2428">
        <v>0</v>
      </c>
      <c r="R2428">
        <v>1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1.6691670000000001</v>
      </c>
      <c r="Y2428">
        <v>0</v>
      </c>
      <c r="Z2428">
        <v>0</v>
      </c>
    </row>
    <row r="2429" spans="1:26" x14ac:dyDescent="0.25">
      <c r="A2429">
        <v>2003935</v>
      </c>
      <c r="B2429">
        <v>1</v>
      </c>
      <c r="C2429" t="s">
        <v>77</v>
      </c>
      <c r="D2429" t="s">
        <v>124</v>
      </c>
      <c r="E2429" t="s">
        <v>171</v>
      </c>
      <c r="F2429" t="s">
        <v>7189</v>
      </c>
      <c r="G2429" t="s">
        <v>163</v>
      </c>
      <c r="H2429" t="s">
        <v>47</v>
      </c>
      <c r="I2429" t="s">
        <v>129</v>
      </c>
      <c r="J2429" t="s">
        <v>130</v>
      </c>
      <c r="K2429" t="s">
        <v>131</v>
      </c>
      <c r="L2429" t="s">
        <v>7190</v>
      </c>
      <c r="M2429" t="s">
        <v>7191</v>
      </c>
      <c r="N2429">
        <v>2.889444444</v>
      </c>
      <c r="O2429">
        <v>2</v>
      </c>
      <c r="P2429">
        <v>0</v>
      </c>
      <c r="Q2429">
        <v>0</v>
      </c>
      <c r="R2429">
        <v>0</v>
      </c>
      <c r="S2429">
        <v>0</v>
      </c>
      <c r="T2429">
        <v>0</v>
      </c>
      <c r="U2429">
        <v>5.7788890000000004</v>
      </c>
      <c r="V2429">
        <v>0</v>
      </c>
      <c r="W2429">
        <v>0</v>
      </c>
      <c r="X2429">
        <v>0</v>
      </c>
      <c r="Y2429">
        <v>0</v>
      </c>
      <c r="Z2429">
        <v>0</v>
      </c>
    </row>
    <row r="2430" spans="1:26" x14ac:dyDescent="0.25">
      <c r="A2430">
        <v>2003934</v>
      </c>
      <c r="B2430">
        <v>1</v>
      </c>
      <c r="C2430" t="s">
        <v>76</v>
      </c>
      <c r="D2430" t="s">
        <v>90</v>
      </c>
      <c r="E2430" t="s">
        <v>186</v>
      </c>
      <c r="F2430" t="s">
        <v>6074</v>
      </c>
      <c r="G2430" t="s">
        <v>168</v>
      </c>
      <c r="H2430" t="s">
        <v>47</v>
      </c>
      <c r="I2430" t="s">
        <v>129</v>
      </c>
      <c r="J2430" t="s">
        <v>130</v>
      </c>
      <c r="K2430" t="s">
        <v>154</v>
      </c>
      <c r="L2430" t="s">
        <v>7192</v>
      </c>
      <c r="M2430" t="s">
        <v>7193</v>
      </c>
      <c r="N2430">
        <v>4.5613888879999998</v>
      </c>
      <c r="O2430">
        <v>0</v>
      </c>
      <c r="P2430">
        <v>0</v>
      </c>
      <c r="Q2430">
        <v>0</v>
      </c>
      <c r="R2430">
        <v>0</v>
      </c>
      <c r="S2430">
        <v>5</v>
      </c>
      <c r="T2430">
        <v>253</v>
      </c>
      <c r="U2430">
        <v>0</v>
      </c>
      <c r="V2430">
        <v>0</v>
      </c>
      <c r="W2430">
        <v>0</v>
      </c>
      <c r="X2430">
        <v>0</v>
      </c>
      <c r="Y2430">
        <v>22.806944000000001</v>
      </c>
      <c r="Z2430">
        <v>1154.031389</v>
      </c>
    </row>
    <row r="2431" spans="1:26" x14ac:dyDescent="0.25">
      <c r="A2431">
        <v>2003944</v>
      </c>
      <c r="B2431">
        <v>1</v>
      </c>
      <c r="C2431" t="s">
        <v>76</v>
      </c>
      <c r="D2431" t="s">
        <v>92</v>
      </c>
      <c r="E2431" t="s">
        <v>134</v>
      </c>
      <c r="F2431" t="s">
        <v>7194</v>
      </c>
      <c r="G2431" t="s">
        <v>136</v>
      </c>
      <c r="H2431" t="s">
        <v>46</v>
      </c>
      <c r="I2431" t="s">
        <v>129</v>
      </c>
      <c r="J2431" t="s">
        <v>130</v>
      </c>
      <c r="K2431" t="s">
        <v>131</v>
      </c>
      <c r="L2431" t="s">
        <v>7195</v>
      </c>
      <c r="M2431" t="s">
        <v>7196</v>
      </c>
      <c r="N2431">
        <v>3.778611111</v>
      </c>
      <c r="O2431">
        <v>0</v>
      </c>
      <c r="P2431">
        <v>0</v>
      </c>
      <c r="Q2431">
        <v>0</v>
      </c>
      <c r="R2431">
        <v>7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26.450278000000001</v>
      </c>
      <c r="Y2431">
        <v>0</v>
      </c>
      <c r="Z2431">
        <v>0</v>
      </c>
    </row>
    <row r="2432" spans="1:26" x14ac:dyDescent="0.25">
      <c r="A2432">
        <v>2003938</v>
      </c>
      <c r="B2432">
        <v>1</v>
      </c>
      <c r="C2432" t="s">
        <v>76</v>
      </c>
      <c r="D2432" t="s">
        <v>90</v>
      </c>
      <c r="E2432" t="s">
        <v>161</v>
      </c>
      <c r="F2432" t="s">
        <v>882</v>
      </c>
      <c r="G2432" t="s">
        <v>168</v>
      </c>
      <c r="H2432" t="s">
        <v>47</v>
      </c>
      <c r="I2432" t="s">
        <v>129</v>
      </c>
      <c r="J2432" t="s">
        <v>130</v>
      </c>
      <c r="K2432" t="s">
        <v>154</v>
      </c>
      <c r="L2432" t="s">
        <v>7197</v>
      </c>
      <c r="M2432" t="s">
        <v>7198</v>
      </c>
      <c r="N2432">
        <v>8.4889813879999991</v>
      </c>
      <c r="O2432">
        <v>0</v>
      </c>
      <c r="P2432">
        <v>0</v>
      </c>
      <c r="Q2432">
        <v>0</v>
      </c>
      <c r="R2432">
        <v>0</v>
      </c>
      <c r="S2432">
        <v>0</v>
      </c>
      <c r="T2432">
        <v>36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305.60333000000003</v>
      </c>
    </row>
    <row r="2433" spans="1:26" x14ac:dyDescent="0.25">
      <c r="A2433">
        <v>2003940</v>
      </c>
      <c r="B2433">
        <v>1</v>
      </c>
      <c r="C2433" t="s">
        <v>77</v>
      </c>
      <c r="D2433" t="s">
        <v>117</v>
      </c>
      <c r="E2433" t="s">
        <v>182</v>
      </c>
      <c r="F2433" t="s">
        <v>3750</v>
      </c>
      <c r="G2433" t="s">
        <v>168</v>
      </c>
      <c r="H2433" t="s">
        <v>46</v>
      </c>
      <c r="I2433" t="s">
        <v>129</v>
      </c>
      <c r="J2433" t="s">
        <v>130</v>
      </c>
      <c r="K2433" t="s">
        <v>154</v>
      </c>
      <c r="L2433" t="s">
        <v>7199</v>
      </c>
      <c r="M2433" t="s">
        <v>7200</v>
      </c>
      <c r="N2433">
        <v>8.0537166659999997</v>
      </c>
      <c r="O2433">
        <v>0</v>
      </c>
      <c r="P2433">
        <v>0</v>
      </c>
      <c r="Q2433">
        <v>0</v>
      </c>
      <c r="R2433">
        <v>0</v>
      </c>
      <c r="S2433">
        <v>0</v>
      </c>
      <c r="T2433">
        <v>44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354.36353300000002</v>
      </c>
    </row>
    <row r="2434" spans="1:26" x14ac:dyDescent="0.25">
      <c r="A2434">
        <v>2003941</v>
      </c>
      <c r="B2434">
        <v>1</v>
      </c>
      <c r="C2434" t="s">
        <v>76</v>
      </c>
      <c r="D2434" t="s">
        <v>101</v>
      </c>
      <c r="E2434" t="s">
        <v>161</v>
      </c>
      <c r="F2434" t="s">
        <v>7201</v>
      </c>
      <c r="G2434" t="s">
        <v>168</v>
      </c>
      <c r="H2434" t="s">
        <v>47</v>
      </c>
      <c r="I2434" t="s">
        <v>129</v>
      </c>
      <c r="J2434" t="s">
        <v>130</v>
      </c>
      <c r="K2434" t="s">
        <v>154</v>
      </c>
      <c r="L2434" t="s">
        <v>7202</v>
      </c>
      <c r="M2434" t="s">
        <v>7203</v>
      </c>
      <c r="N2434">
        <v>6.2293083329999996</v>
      </c>
      <c r="O2434">
        <v>2</v>
      </c>
      <c r="P2434">
        <v>722</v>
      </c>
      <c r="Q2434">
        <v>0</v>
      </c>
      <c r="R2434">
        <v>0</v>
      </c>
      <c r="S2434">
        <v>0</v>
      </c>
      <c r="T2434">
        <v>0</v>
      </c>
      <c r="U2434">
        <v>12.458617</v>
      </c>
      <c r="V2434">
        <v>4497.5606159999998</v>
      </c>
      <c r="W2434">
        <v>0</v>
      </c>
      <c r="X2434">
        <v>0</v>
      </c>
      <c r="Y2434">
        <v>0</v>
      </c>
      <c r="Z2434">
        <v>0</v>
      </c>
    </row>
    <row r="2435" spans="1:26" x14ac:dyDescent="0.25">
      <c r="A2435">
        <v>2003948</v>
      </c>
      <c r="B2435">
        <v>1</v>
      </c>
      <c r="C2435" t="s">
        <v>76</v>
      </c>
      <c r="D2435" t="s">
        <v>102</v>
      </c>
      <c r="E2435" t="s">
        <v>161</v>
      </c>
      <c r="F2435" t="s">
        <v>7204</v>
      </c>
      <c r="G2435" t="s">
        <v>2511</v>
      </c>
      <c r="H2435" t="s">
        <v>47</v>
      </c>
      <c r="I2435" t="s">
        <v>129</v>
      </c>
      <c r="J2435" t="s">
        <v>130</v>
      </c>
      <c r="K2435" t="s">
        <v>131</v>
      </c>
      <c r="L2435" t="s">
        <v>7205</v>
      </c>
      <c r="M2435" t="s">
        <v>7206</v>
      </c>
      <c r="N2435">
        <v>0.91916666599999997</v>
      </c>
      <c r="O2435">
        <v>0</v>
      </c>
      <c r="P2435">
        <v>94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86.401667000000003</v>
      </c>
      <c r="W2435">
        <v>0</v>
      </c>
      <c r="X2435">
        <v>0</v>
      </c>
      <c r="Y2435">
        <v>0</v>
      </c>
      <c r="Z2435">
        <v>0</v>
      </c>
    </row>
    <row r="2436" spans="1:26" x14ac:dyDescent="0.25">
      <c r="A2436">
        <v>2003945</v>
      </c>
      <c r="B2436">
        <v>1</v>
      </c>
      <c r="C2436" t="s">
        <v>76</v>
      </c>
      <c r="D2436" t="s">
        <v>105</v>
      </c>
      <c r="E2436" t="s">
        <v>166</v>
      </c>
      <c r="F2436" t="s">
        <v>7207</v>
      </c>
      <c r="G2436" t="s">
        <v>168</v>
      </c>
      <c r="H2436" t="s">
        <v>46</v>
      </c>
      <c r="I2436" t="s">
        <v>129</v>
      </c>
      <c r="J2436" t="s">
        <v>130</v>
      </c>
      <c r="K2436" t="s">
        <v>154</v>
      </c>
      <c r="L2436" t="s">
        <v>7208</v>
      </c>
      <c r="M2436" t="s">
        <v>7209</v>
      </c>
      <c r="N2436">
        <v>7.7402777770000002</v>
      </c>
      <c r="O2436">
        <v>0</v>
      </c>
      <c r="P2436">
        <v>0</v>
      </c>
      <c r="Q2436">
        <v>0</v>
      </c>
      <c r="R2436">
        <v>43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332.83194400000002</v>
      </c>
      <c r="Y2436">
        <v>0</v>
      </c>
      <c r="Z2436">
        <v>0</v>
      </c>
    </row>
    <row r="2437" spans="1:26" x14ac:dyDescent="0.25">
      <c r="A2437">
        <v>2003954</v>
      </c>
      <c r="B2437">
        <v>1</v>
      </c>
      <c r="C2437" t="s">
        <v>76</v>
      </c>
      <c r="D2437" t="s">
        <v>91</v>
      </c>
      <c r="E2437" t="s">
        <v>166</v>
      </c>
      <c r="F2437" t="s">
        <v>7210</v>
      </c>
      <c r="G2437" t="s">
        <v>657</v>
      </c>
      <c r="H2437" t="s">
        <v>46</v>
      </c>
      <c r="I2437" t="s">
        <v>129</v>
      </c>
      <c r="J2437" t="s">
        <v>130</v>
      </c>
      <c r="K2437" t="s">
        <v>131</v>
      </c>
      <c r="L2437" t="s">
        <v>7211</v>
      </c>
      <c r="M2437" t="s">
        <v>7212</v>
      </c>
      <c r="N2437">
        <v>1.1375</v>
      </c>
      <c r="O2437">
        <v>0</v>
      </c>
      <c r="P2437">
        <v>189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214.98750000000001</v>
      </c>
      <c r="W2437">
        <v>0</v>
      </c>
      <c r="X2437">
        <v>0</v>
      </c>
      <c r="Y2437">
        <v>0</v>
      </c>
      <c r="Z2437">
        <v>0</v>
      </c>
    </row>
    <row r="2438" spans="1:26" x14ac:dyDescent="0.25">
      <c r="A2438">
        <v>2003950</v>
      </c>
      <c r="B2438">
        <v>1</v>
      </c>
      <c r="C2438" t="s">
        <v>77</v>
      </c>
      <c r="D2438" t="s">
        <v>117</v>
      </c>
      <c r="E2438" t="s">
        <v>182</v>
      </c>
      <c r="F2438" t="s">
        <v>7213</v>
      </c>
      <c r="G2438" t="s">
        <v>144</v>
      </c>
      <c r="H2438" t="s">
        <v>46</v>
      </c>
      <c r="I2438" t="s">
        <v>129</v>
      </c>
      <c r="J2438" t="s">
        <v>130</v>
      </c>
      <c r="K2438" t="s">
        <v>131</v>
      </c>
      <c r="L2438" t="s">
        <v>7214</v>
      </c>
      <c r="M2438" t="s">
        <v>7215</v>
      </c>
      <c r="N2438">
        <v>0.84444444399999996</v>
      </c>
      <c r="O2438">
        <v>0</v>
      </c>
      <c r="P2438">
        <v>0</v>
      </c>
      <c r="Q2438">
        <v>0</v>
      </c>
      <c r="R2438">
        <v>11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9.2888889999999993</v>
      </c>
      <c r="Y2438">
        <v>0</v>
      </c>
      <c r="Z2438">
        <v>0</v>
      </c>
    </row>
    <row r="2439" spans="1:26" x14ac:dyDescent="0.25">
      <c r="A2439">
        <v>2003957</v>
      </c>
      <c r="B2439">
        <v>1</v>
      </c>
      <c r="C2439" t="s">
        <v>76</v>
      </c>
      <c r="D2439" t="s">
        <v>91</v>
      </c>
      <c r="E2439" t="s">
        <v>150</v>
      </c>
      <c r="F2439" t="s">
        <v>7216</v>
      </c>
      <c r="G2439" t="s">
        <v>179</v>
      </c>
      <c r="H2439" t="s">
        <v>47</v>
      </c>
      <c r="I2439" t="s">
        <v>129</v>
      </c>
      <c r="J2439" t="s">
        <v>130</v>
      </c>
      <c r="K2439" t="s">
        <v>154</v>
      </c>
      <c r="L2439" t="s">
        <v>7217</v>
      </c>
      <c r="M2439" t="s">
        <v>7218</v>
      </c>
      <c r="N2439">
        <v>2.3233333329999999</v>
      </c>
      <c r="O2439">
        <v>221</v>
      </c>
      <c r="P2439">
        <v>4942</v>
      </c>
      <c r="Q2439">
        <v>0</v>
      </c>
      <c r="R2439">
        <v>0</v>
      </c>
      <c r="S2439">
        <v>0</v>
      </c>
      <c r="T2439">
        <v>0</v>
      </c>
      <c r="U2439">
        <v>513.45666700000004</v>
      </c>
      <c r="V2439">
        <v>11481.913332</v>
      </c>
      <c r="W2439">
        <v>0</v>
      </c>
      <c r="X2439">
        <v>0</v>
      </c>
      <c r="Y2439">
        <v>0</v>
      </c>
      <c r="Z2439">
        <v>0</v>
      </c>
    </row>
    <row r="2440" spans="1:26" x14ac:dyDescent="0.25">
      <c r="A2440">
        <v>2003952</v>
      </c>
      <c r="B2440">
        <v>1</v>
      </c>
      <c r="C2440" t="s">
        <v>76</v>
      </c>
      <c r="D2440" t="s">
        <v>103</v>
      </c>
      <c r="E2440" t="s">
        <v>182</v>
      </c>
      <c r="F2440" t="s">
        <v>7219</v>
      </c>
      <c r="G2440" t="s">
        <v>168</v>
      </c>
      <c r="H2440" t="s">
        <v>46</v>
      </c>
      <c r="I2440" t="s">
        <v>129</v>
      </c>
      <c r="J2440" t="s">
        <v>130</v>
      </c>
      <c r="K2440" t="s">
        <v>154</v>
      </c>
      <c r="L2440" t="s">
        <v>7220</v>
      </c>
      <c r="M2440" t="s">
        <v>7221</v>
      </c>
      <c r="N2440">
        <v>6.8833333330000004</v>
      </c>
      <c r="O2440">
        <v>0</v>
      </c>
      <c r="P2440">
        <v>0</v>
      </c>
      <c r="Q2440">
        <v>0</v>
      </c>
      <c r="R2440">
        <v>18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123.9</v>
      </c>
      <c r="Y2440">
        <v>0</v>
      </c>
      <c r="Z2440">
        <v>0</v>
      </c>
    </row>
    <row r="2441" spans="1:26" x14ac:dyDescent="0.25">
      <c r="A2441">
        <v>2003951</v>
      </c>
      <c r="B2441">
        <v>1</v>
      </c>
      <c r="C2441" t="s">
        <v>76</v>
      </c>
      <c r="D2441" t="s">
        <v>96</v>
      </c>
      <c r="E2441" t="s">
        <v>186</v>
      </c>
      <c r="F2441" t="s">
        <v>7222</v>
      </c>
      <c r="G2441" t="s">
        <v>168</v>
      </c>
      <c r="H2441" t="s">
        <v>47</v>
      </c>
      <c r="I2441" t="s">
        <v>129</v>
      </c>
      <c r="J2441" t="s">
        <v>130</v>
      </c>
      <c r="K2441" t="s">
        <v>154</v>
      </c>
      <c r="L2441" t="s">
        <v>7223</v>
      </c>
      <c r="M2441" t="s">
        <v>7224</v>
      </c>
      <c r="N2441">
        <v>1.1362166659999999</v>
      </c>
      <c r="O2441">
        <v>13</v>
      </c>
      <c r="P2441">
        <v>67</v>
      </c>
      <c r="Q2441">
        <v>0</v>
      </c>
      <c r="R2441">
        <v>0</v>
      </c>
      <c r="S2441">
        <v>0</v>
      </c>
      <c r="T2441">
        <v>0</v>
      </c>
      <c r="U2441">
        <v>14.770816999999999</v>
      </c>
      <c r="V2441">
        <v>76.126517000000007</v>
      </c>
      <c r="W2441">
        <v>0</v>
      </c>
      <c r="X2441">
        <v>0</v>
      </c>
      <c r="Y2441">
        <v>0</v>
      </c>
      <c r="Z2441">
        <v>0</v>
      </c>
    </row>
    <row r="2442" spans="1:26" x14ac:dyDescent="0.25">
      <c r="A2442">
        <v>2003953</v>
      </c>
      <c r="B2442">
        <v>1</v>
      </c>
      <c r="C2442" t="s">
        <v>76</v>
      </c>
      <c r="D2442" t="s">
        <v>100</v>
      </c>
      <c r="E2442" t="s">
        <v>182</v>
      </c>
      <c r="F2442" t="s">
        <v>7225</v>
      </c>
      <c r="G2442" t="s">
        <v>389</v>
      </c>
      <c r="H2442" t="s">
        <v>46</v>
      </c>
      <c r="I2442" t="s">
        <v>129</v>
      </c>
      <c r="J2442" t="s">
        <v>130</v>
      </c>
      <c r="K2442" t="s">
        <v>131</v>
      </c>
      <c r="L2442" t="s">
        <v>7226</v>
      </c>
      <c r="M2442" t="s">
        <v>7227</v>
      </c>
      <c r="N2442">
        <v>6.2486111109999998</v>
      </c>
      <c r="O2442">
        <v>0</v>
      </c>
      <c r="P2442">
        <v>176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1099.7555560000001</v>
      </c>
      <c r="W2442">
        <v>0</v>
      </c>
      <c r="X2442">
        <v>0</v>
      </c>
      <c r="Y2442">
        <v>0</v>
      </c>
      <c r="Z2442">
        <v>0</v>
      </c>
    </row>
    <row r="2443" spans="1:26" x14ac:dyDescent="0.25">
      <c r="A2443">
        <v>2003962</v>
      </c>
      <c r="B2443">
        <v>1</v>
      </c>
      <c r="C2443" t="s">
        <v>76</v>
      </c>
      <c r="D2443" t="s">
        <v>88</v>
      </c>
      <c r="E2443" t="s">
        <v>134</v>
      </c>
      <c r="F2443" t="s">
        <v>7228</v>
      </c>
      <c r="G2443" t="s">
        <v>136</v>
      </c>
      <c r="H2443" t="s">
        <v>46</v>
      </c>
      <c r="I2443" t="s">
        <v>129</v>
      </c>
      <c r="J2443" t="s">
        <v>130</v>
      </c>
      <c r="K2443" t="s">
        <v>131</v>
      </c>
      <c r="L2443" t="s">
        <v>7229</v>
      </c>
      <c r="M2443" t="s">
        <v>7230</v>
      </c>
      <c r="N2443">
        <v>8.4047222220000002</v>
      </c>
      <c r="O2443">
        <v>0</v>
      </c>
      <c r="P2443">
        <v>1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8.4047219999999996</v>
      </c>
      <c r="W2443">
        <v>0</v>
      </c>
      <c r="X2443">
        <v>0</v>
      </c>
      <c r="Y2443">
        <v>0</v>
      </c>
      <c r="Z2443">
        <v>0</v>
      </c>
    </row>
    <row r="2444" spans="1:26" x14ac:dyDescent="0.25">
      <c r="A2444">
        <v>2003956</v>
      </c>
      <c r="B2444">
        <v>1</v>
      </c>
      <c r="C2444" t="s">
        <v>76</v>
      </c>
      <c r="D2444" t="s">
        <v>90</v>
      </c>
      <c r="E2444" t="s">
        <v>134</v>
      </c>
      <c r="F2444" t="s">
        <v>7231</v>
      </c>
      <c r="G2444" t="s">
        <v>136</v>
      </c>
      <c r="H2444" t="s">
        <v>46</v>
      </c>
      <c r="I2444" t="s">
        <v>129</v>
      </c>
      <c r="J2444" t="s">
        <v>130</v>
      </c>
      <c r="K2444" t="s">
        <v>131</v>
      </c>
      <c r="L2444" t="s">
        <v>7232</v>
      </c>
      <c r="M2444" t="s">
        <v>7233</v>
      </c>
      <c r="N2444">
        <v>0.83444444399999995</v>
      </c>
      <c r="O2444">
        <v>0</v>
      </c>
      <c r="P2444">
        <v>0</v>
      </c>
      <c r="Q2444">
        <v>0</v>
      </c>
      <c r="R2444">
        <v>0</v>
      </c>
      <c r="S2444">
        <v>0</v>
      </c>
      <c r="T2444">
        <v>3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2.503333</v>
      </c>
    </row>
    <row r="2445" spans="1:26" x14ac:dyDescent="0.25">
      <c r="A2445">
        <v>2003960</v>
      </c>
      <c r="B2445">
        <v>1</v>
      </c>
      <c r="C2445" t="s">
        <v>77</v>
      </c>
      <c r="D2445" t="s">
        <v>108</v>
      </c>
      <c r="E2445" t="s">
        <v>134</v>
      </c>
      <c r="F2445" t="s">
        <v>7234</v>
      </c>
      <c r="G2445" t="s">
        <v>136</v>
      </c>
      <c r="H2445" t="s">
        <v>46</v>
      </c>
      <c r="I2445" t="s">
        <v>129</v>
      </c>
      <c r="J2445" t="s">
        <v>130</v>
      </c>
      <c r="K2445" t="s">
        <v>131</v>
      </c>
      <c r="L2445" t="s">
        <v>7235</v>
      </c>
      <c r="M2445" t="s">
        <v>7236</v>
      </c>
      <c r="N2445">
        <v>2.199166666</v>
      </c>
      <c r="O2445">
        <v>0</v>
      </c>
      <c r="P2445">
        <v>1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2.1991670000000001</v>
      </c>
      <c r="W2445">
        <v>0</v>
      </c>
      <c r="X2445">
        <v>0</v>
      </c>
      <c r="Y2445">
        <v>0</v>
      </c>
      <c r="Z2445">
        <v>0</v>
      </c>
    </row>
    <row r="2446" spans="1:26" x14ac:dyDescent="0.25">
      <c r="A2446">
        <v>2003958</v>
      </c>
      <c r="B2446">
        <v>1</v>
      </c>
      <c r="C2446" t="s">
        <v>76</v>
      </c>
      <c r="D2446" t="s">
        <v>106</v>
      </c>
      <c r="E2446" t="s">
        <v>171</v>
      </c>
      <c r="F2446" t="s">
        <v>7237</v>
      </c>
      <c r="G2446" t="s">
        <v>152</v>
      </c>
      <c r="H2446" t="s">
        <v>47</v>
      </c>
      <c r="I2446" t="s">
        <v>257</v>
      </c>
      <c r="J2446" t="s">
        <v>130</v>
      </c>
      <c r="K2446" t="s">
        <v>131</v>
      </c>
      <c r="L2446" t="s">
        <v>7238</v>
      </c>
      <c r="M2446" t="s">
        <v>7239</v>
      </c>
      <c r="N2446">
        <v>1.3888888E-2</v>
      </c>
      <c r="O2446">
        <v>2</v>
      </c>
      <c r="P2446">
        <v>8128</v>
      </c>
      <c r="Q2446">
        <v>0</v>
      </c>
      <c r="R2446">
        <v>0</v>
      </c>
      <c r="S2446">
        <v>0</v>
      </c>
      <c r="T2446">
        <v>0</v>
      </c>
      <c r="U2446">
        <v>2.7778000000000001E-2</v>
      </c>
      <c r="V2446">
        <v>112.888882</v>
      </c>
      <c r="W2446">
        <v>0</v>
      </c>
      <c r="X2446">
        <v>0</v>
      </c>
      <c r="Y2446">
        <v>0</v>
      </c>
      <c r="Z2446">
        <v>0</v>
      </c>
    </row>
    <row r="2447" spans="1:26" x14ac:dyDescent="0.25">
      <c r="A2447">
        <v>2003964</v>
      </c>
      <c r="B2447">
        <v>1</v>
      </c>
      <c r="C2447" t="s">
        <v>76</v>
      </c>
      <c r="D2447" t="s">
        <v>92</v>
      </c>
      <c r="E2447" t="s">
        <v>134</v>
      </c>
      <c r="F2447" t="s">
        <v>7240</v>
      </c>
      <c r="G2447" t="s">
        <v>136</v>
      </c>
      <c r="H2447" t="s">
        <v>46</v>
      </c>
      <c r="I2447" t="s">
        <v>129</v>
      </c>
      <c r="J2447" t="s">
        <v>130</v>
      </c>
      <c r="K2447" t="s">
        <v>131</v>
      </c>
      <c r="L2447" t="s">
        <v>7241</v>
      </c>
      <c r="M2447" t="s">
        <v>7242</v>
      </c>
      <c r="N2447">
        <v>1.3969444440000001</v>
      </c>
      <c r="O2447">
        <v>0</v>
      </c>
      <c r="P2447">
        <v>0</v>
      </c>
      <c r="Q2447">
        <v>0</v>
      </c>
      <c r="R2447">
        <v>2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2.7938890000000001</v>
      </c>
      <c r="Y2447">
        <v>0</v>
      </c>
      <c r="Z2447">
        <v>0</v>
      </c>
    </row>
    <row r="2448" spans="1:26" x14ac:dyDescent="0.25">
      <c r="A2448">
        <v>2003975</v>
      </c>
      <c r="B2448">
        <v>1</v>
      </c>
      <c r="C2448" t="s">
        <v>76</v>
      </c>
      <c r="D2448" t="s">
        <v>79</v>
      </c>
      <c r="E2448" t="s">
        <v>134</v>
      </c>
      <c r="F2448" t="s">
        <v>7243</v>
      </c>
      <c r="G2448" t="s">
        <v>140</v>
      </c>
      <c r="H2448" t="s">
        <v>46</v>
      </c>
      <c r="I2448" t="s">
        <v>129</v>
      </c>
      <c r="J2448" t="s">
        <v>130</v>
      </c>
      <c r="K2448" t="s">
        <v>131</v>
      </c>
      <c r="L2448" t="s">
        <v>7244</v>
      </c>
      <c r="M2448" t="s">
        <v>7245</v>
      </c>
      <c r="N2448">
        <v>1.3374999999999999</v>
      </c>
      <c r="O2448">
        <v>0</v>
      </c>
      <c r="P2448">
        <v>13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17.387499999999999</v>
      </c>
      <c r="W2448">
        <v>0</v>
      </c>
      <c r="X2448">
        <v>0</v>
      </c>
      <c r="Y2448">
        <v>0</v>
      </c>
      <c r="Z2448">
        <v>0</v>
      </c>
    </row>
    <row r="2449" spans="1:26" x14ac:dyDescent="0.25">
      <c r="A2449">
        <v>2003970</v>
      </c>
      <c r="B2449">
        <v>1</v>
      </c>
      <c r="C2449" t="s">
        <v>77</v>
      </c>
      <c r="D2449" t="s">
        <v>114</v>
      </c>
      <c r="E2449" t="s">
        <v>134</v>
      </c>
      <c r="F2449" t="s">
        <v>7246</v>
      </c>
      <c r="G2449" t="s">
        <v>250</v>
      </c>
      <c r="H2449" t="s">
        <v>46</v>
      </c>
      <c r="I2449" t="s">
        <v>129</v>
      </c>
      <c r="J2449" t="s">
        <v>15</v>
      </c>
      <c r="K2449" t="s">
        <v>131</v>
      </c>
      <c r="L2449" t="s">
        <v>7247</v>
      </c>
      <c r="M2449" t="s">
        <v>7248</v>
      </c>
      <c r="N2449">
        <v>4.2758333329999996</v>
      </c>
      <c r="O2449">
        <v>0</v>
      </c>
      <c r="P2449">
        <v>6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25.655000000000001</v>
      </c>
      <c r="W2449">
        <v>0</v>
      </c>
      <c r="X2449">
        <v>0</v>
      </c>
      <c r="Y2449">
        <v>0</v>
      </c>
      <c r="Z2449">
        <v>0</v>
      </c>
    </row>
    <row r="2450" spans="1:26" x14ac:dyDescent="0.25">
      <c r="A2450">
        <v>2003963</v>
      </c>
      <c r="B2450">
        <v>1</v>
      </c>
      <c r="C2450" t="s">
        <v>76</v>
      </c>
      <c r="D2450" t="s">
        <v>102</v>
      </c>
      <c r="E2450" t="s">
        <v>171</v>
      </c>
      <c r="F2450" t="s">
        <v>7249</v>
      </c>
      <c r="G2450" t="s">
        <v>250</v>
      </c>
      <c r="H2450" t="s">
        <v>47</v>
      </c>
      <c r="I2450" t="s">
        <v>129</v>
      </c>
      <c r="J2450" t="s">
        <v>15</v>
      </c>
      <c r="K2450" t="s">
        <v>131</v>
      </c>
      <c r="L2450" t="s">
        <v>7250</v>
      </c>
      <c r="M2450" t="s">
        <v>7251</v>
      </c>
      <c r="N2450">
        <v>0.61472222200000004</v>
      </c>
      <c r="O2450">
        <v>25</v>
      </c>
      <c r="P2450">
        <v>11762</v>
      </c>
      <c r="Q2450">
        <v>0</v>
      </c>
      <c r="R2450">
        <v>0</v>
      </c>
      <c r="S2450">
        <v>0</v>
      </c>
      <c r="T2450">
        <v>0</v>
      </c>
      <c r="U2450">
        <v>15.368055999999999</v>
      </c>
      <c r="V2450">
        <v>7230.3627749999996</v>
      </c>
      <c r="W2450">
        <v>0</v>
      </c>
      <c r="X2450">
        <v>0</v>
      </c>
      <c r="Y2450">
        <v>0</v>
      </c>
      <c r="Z2450">
        <v>0</v>
      </c>
    </row>
    <row r="2451" spans="1:26" x14ac:dyDescent="0.25">
      <c r="A2451">
        <v>2003968</v>
      </c>
      <c r="B2451">
        <v>1</v>
      </c>
      <c r="C2451" t="s">
        <v>76</v>
      </c>
      <c r="D2451" t="s">
        <v>79</v>
      </c>
      <c r="E2451" t="s">
        <v>182</v>
      </c>
      <c r="F2451" t="s">
        <v>7252</v>
      </c>
      <c r="G2451" t="s">
        <v>168</v>
      </c>
      <c r="H2451" t="s">
        <v>46</v>
      </c>
      <c r="I2451" t="s">
        <v>129</v>
      </c>
      <c r="J2451" t="s">
        <v>130</v>
      </c>
      <c r="K2451" t="s">
        <v>154</v>
      </c>
      <c r="L2451" t="s">
        <v>7253</v>
      </c>
      <c r="M2451" t="s">
        <v>7254</v>
      </c>
      <c r="N2451">
        <v>6.6523250000000003</v>
      </c>
      <c r="O2451">
        <v>0</v>
      </c>
      <c r="P2451">
        <v>54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359.22555</v>
      </c>
      <c r="W2451">
        <v>0</v>
      </c>
      <c r="X2451">
        <v>0</v>
      </c>
      <c r="Y2451">
        <v>0</v>
      </c>
      <c r="Z2451">
        <v>0</v>
      </c>
    </row>
    <row r="2452" spans="1:26" x14ac:dyDescent="0.25">
      <c r="A2452">
        <v>2003969</v>
      </c>
      <c r="B2452">
        <v>1</v>
      </c>
      <c r="C2452" t="s">
        <v>76</v>
      </c>
      <c r="D2452" t="s">
        <v>80</v>
      </c>
      <c r="E2452" t="s">
        <v>186</v>
      </c>
      <c r="F2452" t="s">
        <v>7255</v>
      </c>
      <c r="G2452" t="s">
        <v>152</v>
      </c>
      <c r="H2452" t="s">
        <v>47</v>
      </c>
      <c r="I2452" t="s">
        <v>129</v>
      </c>
      <c r="J2452" t="s">
        <v>130</v>
      </c>
      <c r="K2452" t="s">
        <v>131</v>
      </c>
      <c r="L2452" t="s">
        <v>7256</v>
      </c>
      <c r="M2452" t="s">
        <v>7257</v>
      </c>
      <c r="N2452">
        <v>0.12416666599999999</v>
      </c>
      <c r="O2452">
        <v>11</v>
      </c>
      <c r="P2452">
        <v>230</v>
      </c>
      <c r="Q2452">
        <v>0</v>
      </c>
      <c r="R2452">
        <v>0</v>
      </c>
      <c r="S2452">
        <v>0</v>
      </c>
      <c r="T2452">
        <v>0</v>
      </c>
      <c r="U2452">
        <v>1.3658330000000001</v>
      </c>
      <c r="V2452">
        <v>28.558333000000001</v>
      </c>
      <c r="W2452">
        <v>0</v>
      </c>
      <c r="X2452">
        <v>0</v>
      </c>
      <c r="Y2452">
        <v>0</v>
      </c>
      <c r="Z2452">
        <v>0</v>
      </c>
    </row>
    <row r="2453" spans="1:26" x14ac:dyDescent="0.25">
      <c r="A2453">
        <v>2003971</v>
      </c>
      <c r="B2453">
        <v>1</v>
      </c>
      <c r="C2453" t="s">
        <v>77</v>
      </c>
      <c r="D2453" t="s">
        <v>114</v>
      </c>
      <c r="E2453" t="s">
        <v>161</v>
      </c>
      <c r="F2453" t="s">
        <v>7258</v>
      </c>
      <c r="G2453" t="s">
        <v>163</v>
      </c>
      <c r="H2453" t="s">
        <v>47</v>
      </c>
      <c r="I2453" t="s">
        <v>129</v>
      </c>
      <c r="J2453" t="s">
        <v>130</v>
      </c>
      <c r="K2453" t="s">
        <v>131</v>
      </c>
      <c r="L2453" t="s">
        <v>7259</v>
      </c>
      <c r="M2453" t="s">
        <v>7260</v>
      </c>
      <c r="N2453">
        <v>0.63333333300000005</v>
      </c>
      <c r="O2453">
        <v>0</v>
      </c>
      <c r="P2453">
        <v>0</v>
      </c>
      <c r="Q2453">
        <v>0</v>
      </c>
      <c r="R2453">
        <v>0</v>
      </c>
      <c r="S2453">
        <v>7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4.4333330000000002</v>
      </c>
      <c r="Z2453">
        <v>0</v>
      </c>
    </row>
    <row r="2454" spans="1:26" x14ac:dyDescent="0.25">
      <c r="A2454">
        <v>2003995</v>
      </c>
      <c r="B2454">
        <v>1</v>
      </c>
      <c r="C2454" t="s">
        <v>76</v>
      </c>
      <c r="D2454" t="s">
        <v>102</v>
      </c>
      <c r="E2454" t="s">
        <v>171</v>
      </c>
      <c r="F2454" t="s">
        <v>7261</v>
      </c>
      <c r="G2454" t="s">
        <v>250</v>
      </c>
      <c r="H2454" t="s">
        <v>47</v>
      </c>
      <c r="I2454" t="s">
        <v>129</v>
      </c>
      <c r="J2454" t="s">
        <v>15</v>
      </c>
      <c r="K2454" t="s">
        <v>131</v>
      </c>
      <c r="L2454" t="s">
        <v>7262</v>
      </c>
      <c r="M2454" t="s">
        <v>7263</v>
      </c>
      <c r="N2454">
        <v>5.9027777769999998</v>
      </c>
      <c r="O2454">
        <v>1</v>
      </c>
      <c r="P2454">
        <v>1682</v>
      </c>
      <c r="Q2454">
        <v>0</v>
      </c>
      <c r="R2454">
        <v>0</v>
      </c>
      <c r="S2454">
        <v>0</v>
      </c>
      <c r="T2454">
        <v>0</v>
      </c>
      <c r="U2454">
        <v>5.9027779999999996</v>
      </c>
      <c r="V2454">
        <v>9928.472221</v>
      </c>
      <c r="W2454">
        <v>0</v>
      </c>
      <c r="X2454">
        <v>0</v>
      </c>
      <c r="Y2454">
        <v>0</v>
      </c>
      <c r="Z2454">
        <v>0</v>
      </c>
    </row>
    <row r="2455" spans="1:26" x14ac:dyDescent="0.25">
      <c r="A2455">
        <v>2003972</v>
      </c>
      <c r="B2455">
        <v>1</v>
      </c>
      <c r="C2455" t="s">
        <v>76</v>
      </c>
      <c r="D2455" t="s">
        <v>85</v>
      </c>
      <c r="E2455" t="s">
        <v>182</v>
      </c>
      <c r="F2455" t="s">
        <v>7264</v>
      </c>
      <c r="G2455" t="s">
        <v>168</v>
      </c>
      <c r="H2455" t="s">
        <v>46</v>
      </c>
      <c r="I2455" t="s">
        <v>129</v>
      </c>
      <c r="J2455" t="s">
        <v>130</v>
      </c>
      <c r="K2455" t="s">
        <v>154</v>
      </c>
      <c r="L2455" t="s">
        <v>7265</v>
      </c>
      <c r="M2455" t="s">
        <v>7266</v>
      </c>
      <c r="N2455">
        <v>6.0523027770000004</v>
      </c>
      <c r="O2455">
        <v>0</v>
      </c>
      <c r="P2455">
        <v>39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236.03980799999999</v>
      </c>
      <c r="W2455">
        <v>0</v>
      </c>
      <c r="X2455">
        <v>0</v>
      </c>
      <c r="Y2455">
        <v>0</v>
      </c>
      <c r="Z2455">
        <v>0</v>
      </c>
    </row>
    <row r="2456" spans="1:26" x14ac:dyDescent="0.25">
      <c r="A2456">
        <v>2004044</v>
      </c>
      <c r="B2456">
        <v>1</v>
      </c>
      <c r="C2456" t="s">
        <v>77</v>
      </c>
      <c r="D2456" t="s">
        <v>119</v>
      </c>
      <c r="E2456" t="s">
        <v>134</v>
      </c>
      <c r="F2456" t="s">
        <v>7267</v>
      </c>
      <c r="G2456" t="s">
        <v>136</v>
      </c>
      <c r="H2456" t="s">
        <v>46</v>
      </c>
      <c r="I2456" t="s">
        <v>129</v>
      </c>
      <c r="J2456" t="s">
        <v>130</v>
      </c>
      <c r="K2456" t="s">
        <v>131</v>
      </c>
      <c r="L2456" t="s">
        <v>7268</v>
      </c>
      <c r="M2456" t="s">
        <v>7269</v>
      </c>
      <c r="N2456">
        <v>4.3802777769999999</v>
      </c>
      <c r="O2456">
        <v>0</v>
      </c>
      <c r="P2456">
        <v>2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8.7605559999999993</v>
      </c>
      <c r="W2456">
        <v>0</v>
      </c>
      <c r="X2456">
        <v>0</v>
      </c>
      <c r="Y2456">
        <v>0</v>
      </c>
      <c r="Z2456">
        <v>0</v>
      </c>
    </row>
    <row r="2457" spans="1:26" x14ac:dyDescent="0.25">
      <c r="A2457">
        <v>2003976</v>
      </c>
      <c r="B2457">
        <v>1</v>
      </c>
      <c r="C2457" t="s">
        <v>76</v>
      </c>
      <c r="D2457" t="s">
        <v>100</v>
      </c>
      <c r="E2457" t="s">
        <v>134</v>
      </c>
      <c r="F2457" t="s">
        <v>7270</v>
      </c>
      <c r="G2457" t="s">
        <v>250</v>
      </c>
      <c r="H2457" t="s">
        <v>46</v>
      </c>
      <c r="I2457" t="s">
        <v>129</v>
      </c>
      <c r="J2457" t="s">
        <v>130</v>
      </c>
      <c r="K2457" t="s">
        <v>131</v>
      </c>
      <c r="L2457" t="s">
        <v>7271</v>
      </c>
      <c r="M2457" t="s">
        <v>7272</v>
      </c>
      <c r="N2457">
        <v>5.2455555550000001</v>
      </c>
      <c r="O2457">
        <v>0</v>
      </c>
      <c r="P2457">
        <v>1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5.2455559999999997</v>
      </c>
      <c r="W2457">
        <v>0</v>
      </c>
      <c r="X2457">
        <v>0</v>
      </c>
      <c r="Y2457">
        <v>0</v>
      </c>
      <c r="Z2457">
        <v>0</v>
      </c>
    </row>
    <row r="2458" spans="1:26" x14ac:dyDescent="0.25">
      <c r="A2458">
        <v>2003981</v>
      </c>
      <c r="B2458">
        <v>1</v>
      </c>
      <c r="C2458" t="s">
        <v>76</v>
      </c>
      <c r="D2458" t="s">
        <v>89</v>
      </c>
      <c r="E2458" t="s">
        <v>171</v>
      </c>
      <c r="F2458" t="s">
        <v>7273</v>
      </c>
      <c r="G2458" t="s">
        <v>163</v>
      </c>
      <c r="H2458" t="s">
        <v>47</v>
      </c>
      <c r="I2458" t="s">
        <v>129</v>
      </c>
      <c r="J2458" t="s">
        <v>130</v>
      </c>
      <c r="K2458" t="s">
        <v>131</v>
      </c>
      <c r="L2458" t="s">
        <v>7274</v>
      </c>
      <c r="M2458" t="s">
        <v>7275</v>
      </c>
      <c r="N2458">
        <v>1.3438888879999999</v>
      </c>
      <c r="O2458">
        <v>12</v>
      </c>
      <c r="P2458">
        <v>0</v>
      </c>
      <c r="Q2458">
        <v>0</v>
      </c>
      <c r="R2458">
        <v>0</v>
      </c>
      <c r="S2458">
        <v>0</v>
      </c>
      <c r="T2458">
        <v>0</v>
      </c>
      <c r="U2458">
        <v>16.126667000000001</v>
      </c>
      <c r="V2458">
        <v>0</v>
      </c>
      <c r="W2458">
        <v>0</v>
      </c>
      <c r="X2458">
        <v>0</v>
      </c>
      <c r="Y2458">
        <v>0</v>
      </c>
      <c r="Z2458">
        <v>0</v>
      </c>
    </row>
    <row r="2459" spans="1:26" x14ac:dyDescent="0.25">
      <c r="A2459">
        <v>2003978</v>
      </c>
      <c r="B2459">
        <v>1</v>
      </c>
      <c r="C2459" t="s">
        <v>77</v>
      </c>
      <c r="D2459" t="s">
        <v>119</v>
      </c>
      <c r="E2459" t="s">
        <v>171</v>
      </c>
      <c r="F2459" t="s">
        <v>7276</v>
      </c>
      <c r="G2459" t="s">
        <v>163</v>
      </c>
      <c r="H2459" t="s">
        <v>47</v>
      </c>
      <c r="I2459" t="s">
        <v>129</v>
      </c>
      <c r="J2459" t="s">
        <v>130</v>
      </c>
      <c r="K2459" t="s">
        <v>131</v>
      </c>
      <c r="L2459" t="s">
        <v>7277</v>
      </c>
      <c r="M2459" t="s">
        <v>7278</v>
      </c>
      <c r="N2459">
        <v>0.26722222200000001</v>
      </c>
      <c r="O2459">
        <v>18</v>
      </c>
      <c r="P2459">
        <v>123</v>
      </c>
      <c r="Q2459">
        <v>0</v>
      </c>
      <c r="R2459">
        <v>0</v>
      </c>
      <c r="S2459">
        <v>0</v>
      </c>
      <c r="T2459">
        <v>0</v>
      </c>
      <c r="U2459">
        <v>4.8099999999999996</v>
      </c>
      <c r="V2459">
        <v>32.868333</v>
      </c>
      <c r="W2459">
        <v>0</v>
      </c>
      <c r="X2459">
        <v>0</v>
      </c>
      <c r="Y2459">
        <v>0</v>
      </c>
      <c r="Z2459">
        <v>0</v>
      </c>
    </row>
    <row r="2460" spans="1:26" x14ac:dyDescent="0.25">
      <c r="A2460">
        <v>2003983</v>
      </c>
      <c r="B2460">
        <v>1</v>
      </c>
      <c r="C2460" t="s">
        <v>76</v>
      </c>
      <c r="D2460" t="s">
        <v>92</v>
      </c>
      <c r="E2460" t="s">
        <v>134</v>
      </c>
      <c r="F2460" t="s">
        <v>7279</v>
      </c>
      <c r="G2460" t="s">
        <v>140</v>
      </c>
      <c r="H2460" t="s">
        <v>46</v>
      </c>
      <c r="I2460" t="s">
        <v>129</v>
      </c>
      <c r="J2460" t="s">
        <v>130</v>
      </c>
      <c r="K2460" t="s">
        <v>131</v>
      </c>
      <c r="L2460" t="s">
        <v>7280</v>
      </c>
      <c r="M2460" t="s">
        <v>7281</v>
      </c>
      <c r="N2460">
        <v>8.0449999999999999</v>
      </c>
      <c r="O2460">
        <v>0</v>
      </c>
      <c r="P2460">
        <v>0</v>
      </c>
      <c r="Q2460">
        <v>0</v>
      </c>
      <c r="R2460">
        <v>1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8.0449999999999999</v>
      </c>
      <c r="Y2460">
        <v>0</v>
      </c>
      <c r="Z2460">
        <v>0</v>
      </c>
    </row>
    <row r="2461" spans="1:26" x14ac:dyDescent="0.25">
      <c r="A2461">
        <v>2003982</v>
      </c>
      <c r="B2461">
        <v>1</v>
      </c>
      <c r="C2461" t="s">
        <v>76</v>
      </c>
      <c r="D2461" t="s">
        <v>80</v>
      </c>
      <c r="E2461" t="s">
        <v>182</v>
      </c>
      <c r="F2461" t="s">
        <v>7282</v>
      </c>
      <c r="G2461" t="s">
        <v>179</v>
      </c>
      <c r="H2461" t="s">
        <v>46</v>
      </c>
      <c r="I2461" t="s">
        <v>129</v>
      </c>
      <c r="J2461" t="s">
        <v>130</v>
      </c>
      <c r="K2461" t="s">
        <v>154</v>
      </c>
      <c r="L2461" t="s">
        <v>7283</v>
      </c>
      <c r="M2461" t="s">
        <v>7284</v>
      </c>
      <c r="N2461">
        <v>2.8905555550000002</v>
      </c>
      <c r="O2461">
        <v>0</v>
      </c>
      <c r="P2461">
        <v>134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387.33444400000002</v>
      </c>
      <c r="W2461">
        <v>0</v>
      </c>
      <c r="X2461">
        <v>0</v>
      </c>
      <c r="Y2461">
        <v>0</v>
      </c>
      <c r="Z2461">
        <v>0</v>
      </c>
    </row>
    <row r="2462" spans="1:26" x14ac:dyDescent="0.25">
      <c r="A2462">
        <v>2003992</v>
      </c>
      <c r="B2462">
        <v>1</v>
      </c>
      <c r="C2462" t="s">
        <v>76</v>
      </c>
      <c r="D2462" t="s">
        <v>102</v>
      </c>
      <c r="E2462" t="s">
        <v>171</v>
      </c>
      <c r="F2462" t="s">
        <v>7285</v>
      </c>
      <c r="G2462" t="s">
        <v>250</v>
      </c>
      <c r="H2462" t="s">
        <v>47</v>
      </c>
      <c r="I2462" t="s">
        <v>129</v>
      </c>
      <c r="J2462" t="s">
        <v>15</v>
      </c>
      <c r="K2462" t="s">
        <v>131</v>
      </c>
      <c r="L2462" t="s">
        <v>7286</v>
      </c>
      <c r="M2462" t="s">
        <v>7287</v>
      </c>
      <c r="N2462">
        <v>5.3380555550000004</v>
      </c>
      <c r="O2462">
        <v>0</v>
      </c>
      <c r="P2462">
        <v>2793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14909.189165</v>
      </c>
      <c r="W2462">
        <v>0</v>
      </c>
      <c r="X2462">
        <v>0</v>
      </c>
      <c r="Y2462">
        <v>0</v>
      </c>
      <c r="Z2462">
        <v>0</v>
      </c>
    </row>
    <row r="2463" spans="1:26" x14ac:dyDescent="0.25">
      <c r="A2463">
        <v>2003986</v>
      </c>
      <c r="B2463">
        <v>1</v>
      </c>
      <c r="C2463" t="s">
        <v>77</v>
      </c>
      <c r="D2463" t="s">
        <v>108</v>
      </c>
      <c r="E2463" t="s">
        <v>161</v>
      </c>
      <c r="F2463" t="s">
        <v>4340</v>
      </c>
      <c r="G2463" t="s">
        <v>163</v>
      </c>
      <c r="H2463" t="s">
        <v>47</v>
      </c>
      <c r="I2463" t="s">
        <v>257</v>
      </c>
      <c r="J2463" t="s">
        <v>130</v>
      </c>
      <c r="K2463" t="s">
        <v>131</v>
      </c>
      <c r="L2463" t="s">
        <v>7288</v>
      </c>
      <c r="M2463" t="s">
        <v>7289</v>
      </c>
      <c r="N2463">
        <v>1.1111111E-2</v>
      </c>
      <c r="O2463">
        <v>3</v>
      </c>
      <c r="P2463">
        <v>179</v>
      </c>
      <c r="Q2463">
        <v>0</v>
      </c>
      <c r="R2463">
        <v>37</v>
      </c>
      <c r="S2463">
        <v>5</v>
      </c>
      <c r="T2463">
        <v>436</v>
      </c>
      <c r="U2463">
        <v>3.3333000000000002E-2</v>
      </c>
      <c r="V2463">
        <v>1.9888889999999999</v>
      </c>
      <c r="W2463">
        <v>0</v>
      </c>
      <c r="X2463">
        <v>0.411111</v>
      </c>
      <c r="Y2463">
        <v>5.5556000000000001E-2</v>
      </c>
      <c r="Z2463">
        <v>4.8444440000000002</v>
      </c>
    </row>
    <row r="2464" spans="1:26" x14ac:dyDescent="0.25">
      <c r="A2464">
        <v>2003991</v>
      </c>
      <c r="B2464">
        <v>1</v>
      </c>
      <c r="C2464" t="s">
        <v>77</v>
      </c>
      <c r="D2464" t="s">
        <v>123</v>
      </c>
      <c r="E2464" t="s">
        <v>134</v>
      </c>
      <c r="F2464" t="s">
        <v>6710</v>
      </c>
      <c r="G2464" t="s">
        <v>140</v>
      </c>
      <c r="H2464" t="s">
        <v>46</v>
      </c>
      <c r="I2464" t="s">
        <v>129</v>
      </c>
      <c r="J2464" t="s">
        <v>130</v>
      </c>
      <c r="K2464" t="s">
        <v>131</v>
      </c>
      <c r="L2464" t="s">
        <v>7290</v>
      </c>
      <c r="M2464" t="s">
        <v>7291</v>
      </c>
      <c r="N2464">
        <v>2.7344444440000002</v>
      </c>
      <c r="O2464">
        <v>0</v>
      </c>
      <c r="P2464">
        <v>12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32.813333</v>
      </c>
      <c r="W2464">
        <v>0</v>
      </c>
      <c r="X2464">
        <v>0</v>
      </c>
      <c r="Y2464">
        <v>0</v>
      </c>
      <c r="Z2464">
        <v>0</v>
      </c>
    </row>
    <row r="2465" spans="1:26" x14ac:dyDescent="0.25">
      <c r="A2465">
        <v>2004073</v>
      </c>
      <c r="B2465">
        <v>1</v>
      </c>
      <c r="C2465" t="s">
        <v>77</v>
      </c>
      <c r="D2465" t="s">
        <v>124</v>
      </c>
      <c r="E2465" t="s">
        <v>134</v>
      </c>
      <c r="F2465" t="s">
        <v>7292</v>
      </c>
      <c r="G2465" t="s">
        <v>136</v>
      </c>
      <c r="H2465" t="s">
        <v>46</v>
      </c>
      <c r="I2465" t="s">
        <v>129</v>
      </c>
      <c r="J2465" t="s">
        <v>130</v>
      </c>
      <c r="K2465" t="s">
        <v>131</v>
      </c>
      <c r="L2465" t="s">
        <v>7293</v>
      </c>
      <c r="M2465" t="s">
        <v>7294</v>
      </c>
      <c r="N2465">
        <v>4.0788888879999998</v>
      </c>
      <c r="O2465">
        <v>0</v>
      </c>
      <c r="P2465">
        <v>2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8.1577780000000004</v>
      </c>
      <c r="W2465">
        <v>0</v>
      </c>
      <c r="X2465">
        <v>0</v>
      </c>
      <c r="Y2465">
        <v>0</v>
      </c>
      <c r="Z2465">
        <v>0</v>
      </c>
    </row>
    <row r="2466" spans="1:26" x14ac:dyDescent="0.25">
      <c r="A2466">
        <v>2003990</v>
      </c>
      <c r="B2466">
        <v>1</v>
      </c>
      <c r="C2466" t="s">
        <v>76</v>
      </c>
      <c r="D2466" t="s">
        <v>104</v>
      </c>
      <c r="E2466" t="s">
        <v>161</v>
      </c>
      <c r="F2466" t="s">
        <v>7295</v>
      </c>
      <c r="G2466" t="s">
        <v>168</v>
      </c>
      <c r="H2466" t="s">
        <v>47</v>
      </c>
      <c r="I2466" t="s">
        <v>129</v>
      </c>
      <c r="J2466" t="s">
        <v>130</v>
      </c>
      <c r="K2466" t="s">
        <v>154</v>
      </c>
      <c r="L2466" t="s">
        <v>7296</v>
      </c>
      <c r="M2466" t="s">
        <v>7297</v>
      </c>
      <c r="N2466">
        <v>3.925505555</v>
      </c>
      <c r="O2466">
        <v>0</v>
      </c>
      <c r="P2466">
        <v>0</v>
      </c>
      <c r="Q2466">
        <v>0</v>
      </c>
      <c r="R2466">
        <v>0</v>
      </c>
      <c r="S2466">
        <v>0</v>
      </c>
      <c r="T2466">
        <v>42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164.87123299999999</v>
      </c>
    </row>
    <row r="2467" spans="1:26" x14ac:dyDescent="0.25">
      <c r="A2467">
        <v>2003993</v>
      </c>
      <c r="B2467">
        <v>1</v>
      </c>
      <c r="C2467" t="s">
        <v>76</v>
      </c>
      <c r="D2467" t="s">
        <v>104</v>
      </c>
      <c r="E2467" t="s">
        <v>161</v>
      </c>
      <c r="F2467" t="s">
        <v>7298</v>
      </c>
      <c r="G2467" t="s">
        <v>168</v>
      </c>
      <c r="H2467" t="s">
        <v>47</v>
      </c>
      <c r="I2467" t="s">
        <v>129</v>
      </c>
      <c r="J2467" t="s">
        <v>130</v>
      </c>
      <c r="K2467" t="s">
        <v>154</v>
      </c>
      <c r="L2467" t="s">
        <v>7299</v>
      </c>
      <c r="M2467" t="s">
        <v>7300</v>
      </c>
      <c r="N2467">
        <v>3.9278988880000001</v>
      </c>
      <c r="O2467">
        <v>0</v>
      </c>
      <c r="P2467">
        <v>0</v>
      </c>
      <c r="Q2467">
        <v>0</v>
      </c>
      <c r="R2467">
        <v>0</v>
      </c>
      <c r="S2467">
        <v>0</v>
      </c>
      <c r="T2467">
        <v>64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251.38552899999999</v>
      </c>
    </row>
    <row r="2468" spans="1:26" x14ac:dyDescent="0.25">
      <c r="A2468">
        <v>2003997</v>
      </c>
      <c r="B2468">
        <v>1</v>
      </c>
      <c r="C2468" t="s">
        <v>77</v>
      </c>
      <c r="D2468" t="s">
        <v>119</v>
      </c>
      <c r="E2468" t="s">
        <v>161</v>
      </c>
      <c r="F2468" t="s">
        <v>7301</v>
      </c>
      <c r="G2468" t="s">
        <v>163</v>
      </c>
      <c r="H2468" t="s">
        <v>47</v>
      </c>
      <c r="I2468" t="s">
        <v>129</v>
      </c>
      <c r="J2468" t="s">
        <v>130</v>
      </c>
      <c r="K2468" t="s">
        <v>131</v>
      </c>
      <c r="L2468" t="s">
        <v>7302</v>
      </c>
      <c r="M2468" t="s">
        <v>7303</v>
      </c>
      <c r="N2468">
        <v>2.6838888879999998</v>
      </c>
      <c r="O2468">
        <v>0</v>
      </c>
      <c r="P2468">
        <v>2268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6087.0599979999997</v>
      </c>
      <c r="W2468">
        <v>0</v>
      </c>
      <c r="X2468">
        <v>0</v>
      </c>
      <c r="Y2468">
        <v>0</v>
      </c>
      <c r="Z2468">
        <v>0</v>
      </c>
    </row>
    <row r="2469" spans="1:26" x14ac:dyDescent="0.25">
      <c r="A2469">
        <v>2004000</v>
      </c>
      <c r="B2469">
        <v>1</v>
      </c>
      <c r="C2469" t="s">
        <v>76</v>
      </c>
      <c r="D2469" t="s">
        <v>81</v>
      </c>
      <c r="E2469" t="s">
        <v>134</v>
      </c>
      <c r="F2469" t="s">
        <v>7304</v>
      </c>
      <c r="G2469" t="s">
        <v>140</v>
      </c>
      <c r="H2469" t="s">
        <v>46</v>
      </c>
      <c r="I2469" t="s">
        <v>129</v>
      </c>
      <c r="J2469" t="s">
        <v>130</v>
      </c>
      <c r="K2469" t="s">
        <v>131</v>
      </c>
      <c r="L2469" t="s">
        <v>7305</v>
      </c>
      <c r="M2469" t="s">
        <v>7306</v>
      </c>
      <c r="N2469">
        <v>1.7741666659999999</v>
      </c>
      <c r="O2469">
        <v>0</v>
      </c>
      <c r="P2469">
        <v>2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3.548333</v>
      </c>
      <c r="W2469">
        <v>0</v>
      </c>
      <c r="X2469">
        <v>0</v>
      </c>
      <c r="Y2469">
        <v>0</v>
      </c>
      <c r="Z2469">
        <v>0</v>
      </c>
    </row>
    <row r="2470" spans="1:26" x14ac:dyDescent="0.25">
      <c r="A2470">
        <v>2004003</v>
      </c>
      <c r="B2470">
        <v>1</v>
      </c>
      <c r="C2470" t="s">
        <v>76</v>
      </c>
      <c r="D2470" t="s">
        <v>89</v>
      </c>
      <c r="E2470" t="s">
        <v>134</v>
      </c>
      <c r="F2470" t="s">
        <v>7307</v>
      </c>
      <c r="G2470" t="s">
        <v>136</v>
      </c>
      <c r="H2470" t="s">
        <v>46</v>
      </c>
      <c r="I2470" t="s">
        <v>129</v>
      </c>
      <c r="J2470" t="s">
        <v>130</v>
      </c>
      <c r="K2470" t="s">
        <v>131</v>
      </c>
      <c r="L2470" t="s">
        <v>7308</v>
      </c>
      <c r="M2470" t="s">
        <v>7309</v>
      </c>
      <c r="N2470">
        <v>6.2683333330000002</v>
      </c>
      <c r="O2470">
        <v>0</v>
      </c>
      <c r="P2470">
        <v>0</v>
      </c>
      <c r="Q2470">
        <v>0</v>
      </c>
      <c r="R2470">
        <v>0</v>
      </c>
      <c r="S2470">
        <v>0</v>
      </c>
      <c r="T2470">
        <v>1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6.2683330000000002</v>
      </c>
    </row>
    <row r="2471" spans="1:26" x14ac:dyDescent="0.25">
      <c r="A2471">
        <v>2004001</v>
      </c>
      <c r="B2471">
        <v>1</v>
      </c>
      <c r="C2471" t="s">
        <v>77</v>
      </c>
      <c r="D2471" t="s">
        <v>124</v>
      </c>
      <c r="E2471" t="s">
        <v>186</v>
      </c>
      <c r="F2471" t="s">
        <v>7310</v>
      </c>
      <c r="G2471" t="s">
        <v>163</v>
      </c>
      <c r="H2471" t="s">
        <v>47</v>
      </c>
      <c r="I2471" t="s">
        <v>129</v>
      </c>
      <c r="J2471" t="s">
        <v>130</v>
      </c>
      <c r="K2471" t="s">
        <v>131</v>
      </c>
      <c r="L2471" t="s">
        <v>7311</v>
      </c>
      <c r="M2471" t="s">
        <v>7312</v>
      </c>
      <c r="N2471">
        <v>8.6388887999999997E-2</v>
      </c>
      <c r="O2471">
        <v>26</v>
      </c>
      <c r="P2471">
        <v>0</v>
      </c>
      <c r="Q2471">
        <v>0</v>
      </c>
      <c r="R2471">
        <v>0</v>
      </c>
      <c r="S2471">
        <v>0</v>
      </c>
      <c r="T2471">
        <v>0</v>
      </c>
      <c r="U2471">
        <v>2.246111</v>
      </c>
      <c r="V2471">
        <v>0</v>
      </c>
      <c r="W2471">
        <v>0</v>
      </c>
      <c r="X2471">
        <v>0</v>
      </c>
      <c r="Y2471">
        <v>0</v>
      </c>
      <c r="Z2471">
        <v>0</v>
      </c>
    </row>
    <row r="2472" spans="1:26" x14ac:dyDescent="0.25">
      <c r="A2472">
        <v>2004006</v>
      </c>
      <c r="B2472">
        <v>1</v>
      </c>
      <c r="C2472" t="s">
        <v>77</v>
      </c>
      <c r="D2472" t="s">
        <v>108</v>
      </c>
      <c r="E2472" t="s">
        <v>182</v>
      </c>
      <c r="F2472" t="s">
        <v>7313</v>
      </c>
      <c r="G2472" t="s">
        <v>1326</v>
      </c>
      <c r="H2472" t="s">
        <v>46</v>
      </c>
      <c r="I2472" t="s">
        <v>129</v>
      </c>
      <c r="J2472" t="s">
        <v>130</v>
      </c>
      <c r="K2472" t="s">
        <v>131</v>
      </c>
      <c r="L2472" t="s">
        <v>7314</v>
      </c>
      <c r="M2472" t="s">
        <v>7315</v>
      </c>
      <c r="N2472">
        <v>8.7372222219999998</v>
      </c>
      <c r="O2472">
        <v>0</v>
      </c>
      <c r="P2472">
        <v>0</v>
      </c>
      <c r="Q2472">
        <v>0</v>
      </c>
      <c r="R2472">
        <v>0</v>
      </c>
      <c r="S2472">
        <v>0</v>
      </c>
      <c r="T2472">
        <v>8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69.897778000000002</v>
      </c>
    </row>
    <row r="2473" spans="1:26" x14ac:dyDescent="0.25">
      <c r="A2473">
        <v>2004010</v>
      </c>
      <c r="B2473">
        <v>1</v>
      </c>
      <c r="C2473" t="s">
        <v>76</v>
      </c>
      <c r="D2473" t="s">
        <v>84</v>
      </c>
      <c r="E2473" t="s">
        <v>134</v>
      </c>
      <c r="F2473" t="s">
        <v>7316</v>
      </c>
      <c r="G2473" t="s">
        <v>238</v>
      </c>
      <c r="H2473" t="s">
        <v>46</v>
      </c>
      <c r="I2473" t="s">
        <v>129</v>
      </c>
      <c r="J2473" t="s">
        <v>130</v>
      </c>
      <c r="K2473" t="s">
        <v>131</v>
      </c>
      <c r="L2473" t="s">
        <v>7317</v>
      </c>
      <c r="M2473" t="s">
        <v>7318</v>
      </c>
      <c r="N2473">
        <v>0.95694444400000001</v>
      </c>
      <c r="O2473">
        <v>0</v>
      </c>
      <c r="P2473">
        <v>2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1.913889</v>
      </c>
      <c r="W2473">
        <v>0</v>
      </c>
      <c r="X2473">
        <v>0</v>
      </c>
      <c r="Y2473">
        <v>0</v>
      </c>
      <c r="Z2473">
        <v>0</v>
      </c>
    </row>
    <row r="2474" spans="1:26" x14ac:dyDescent="0.25">
      <c r="A2474">
        <v>2004009</v>
      </c>
      <c r="B2474">
        <v>1</v>
      </c>
      <c r="C2474" t="s">
        <v>76</v>
      </c>
      <c r="D2474" t="s">
        <v>102</v>
      </c>
      <c r="E2474" t="s">
        <v>171</v>
      </c>
      <c r="F2474" t="s">
        <v>7249</v>
      </c>
      <c r="G2474" t="s">
        <v>152</v>
      </c>
      <c r="H2474" t="s">
        <v>47</v>
      </c>
      <c r="I2474" t="s">
        <v>257</v>
      </c>
      <c r="J2474" t="s">
        <v>130</v>
      </c>
      <c r="K2474" t="s">
        <v>131</v>
      </c>
      <c r="L2474" t="s">
        <v>7319</v>
      </c>
      <c r="M2474" t="s">
        <v>7320</v>
      </c>
      <c r="N2474">
        <v>3.6944444E-2</v>
      </c>
      <c r="O2474">
        <v>24</v>
      </c>
      <c r="P2474">
        <v>10080</v>
      </c>
      <c r="Q2474">
        <v>0</v>
      </c>
      <c r="R2474">
        <v>0</v>
      </c>
      <c r="S2474">
        <v>0</v>
      </c>
      <c r="T2474">
        <v>0</v>
      </c>
      <c r="U2474">
        <v>0.88666699999999998</v>
      </c>
      <c r="V2474">
        <v>372.39999599999999</v>
      </c>
      <c r="W2474">
        <v>0</v>
      </c>
      <c r="X2474">
        <v>0</v>
      </c>
      <c r="Y2474">
        <v>0</v>
      </c>
      <c r="Z2474">
        <v>0</v>
      </c>
    </row>
    <row r="2475" spans="1:26" x14ac:dyDescent="0.25">
      <c r="A2475">
        <v>2004008</v>
      </c>
      <c r="B2475">
        <v>1</v>
      </c>
      <c r="C2475" t="s">
        <v>76</v>
      </c>
      <c r="D2475" t="s">
        <v>80</v>
      </c>
      <c r="E2475" t="s">
        <v>186</v>
      </c>
      <c r="F2475" t="s">
        <v>7321</v>
      </c>
      <c r="G2475" t="s">
        <v>168</v>
      </c>
      <c r="H2475" t="s">
        <v>47</v>
      </c>
      <c r="I2475" t="s">
        <v>129</v>
      </c>
      <c r="J2475" t="s">
        <v>130</v>
      </c>
      <c r="K2475" t="s">
        <v>154</v>
      </c>
      <c r="L2475" t="s">
        <v>7322</v>
      </c>
      <c r="M2475" t="s">
        <v>7323</v>
      </c>
      <c r="N2475">
        <v>1.0719444440000001</v>
      </c>
      <c r="O2475">
        <v>4</v>
      </c>
      <c r="P2475">
        <v>49</v>
      </c>
      <c r="Q2475">
        <v>0</v>
      </c>
      <c r="R2475">
        <v>0</v>
      </c>
      <c r="S2475">
        <v>0</v>
      </c>
      <c r="T2475">
        <v>0</v>
      </c>
      <c r="U2475">
        <v>4.2877780000000003</v>
      </c>
      <c r="V2475">
        <v>52.525278</v>
      </c>
      <c r="W2475">
        <v>0</v>
      </c>
      <c r="X2475">
        <v>0</v>
      </c>
      <c r="Y2475">
        <v>0</v>
      </c>
      <c r="Z2475">
        <v>0</v>
      </c>
    </row>
    <row r="2476" spans="1:26" x14ac:dyDescent="0.25">
      <c r="A2476">
        <v>2004016</v>
      </c>
      <c r="B2476">
        <v>1</v>
      </c>
      <c r="C2476" t="s">
        <v>76</v>
      </c>
      <c r="D2476" t="s">
        <v>100</v>
      </c>
      <c r="E2476" t="s">
        <v>134</v>
      </c>
      <c r="F2476" t="s">
        <v>7324</v>
      </c>
      <c r="G2476" t="s">
        <v>238</v>
      </c>
      <c r="H2476" t="s">
        <v>46</v>
      </c>
      <c r="I2476" t="s">
        <v>129</v>
      </c>
      <c r="J2476" t="s">
        <v>130</v>
      </c>
      <c r="K2476" t="s">
        <v>131</v>
      </c>
      <c r="L2476" t="s">
        <v>7325</v>
      </c>
      <c r="M2476" t="s">
        <v>7326</v>
      </c>
      <c r="N2476">
        <v>6.4141666659999999</v>
      </c>
      <c r="O2476">
        <v>0</v>
      </c>
      <c r="P2476">
        <v>9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57.727499999999999</v>
      </c>
      <c r="W2476">
        <v>0</v>
      </c>
      <c r="X2476">
        <v>0</v>
      </c>
      <c r="Y2476">
        <v>0</v>
      </c>
      <c r="Z2476">
        <v>0</v>
      </c>
    </row>
    <row r="2477" spans="1:26" x14ac:dyDescent="0.25">
      <c r="A2477">
        <v>2004011</v>
      </c>
      <c r="B2477">
        <v>1</v>
      </c>
      <c r="C2477" t="s">
        <v>77</v>
      </c>
      <c r="D2477" t="s">
        <v>116</v>
      </c>
      <c r="E2477" t="s">
        <v>161</v>
      </c>
      <c r="F2477" t="s">
        <v>560</v>
      </c>
      <c r="G2477" t="s">
        <v>163</v>
      </c>
      <c r="H2477" t="s">
        <v>47</v>
      </c>
      <c r="I2477" t="s">
        <v>257</v>
      </c>
      <c r="J2477" t="s">
        <v>130</v>
      </c>
      <c r="K2477" t="s">
        <v>131</v>
      </c>
      <c r="L2477" t="s">
        <v>7327</v>
      </c>
      <c r="M2477" t="s">
        <v>7328</v>
      </c>
      <c r="N2477">
        <v>1.6666666E-2</v>
      </c>
      <c r="O2477">
        <v>90</v>
      </c>
      <c r="P2477">
        <v>1206</v>
      </c>
      <c r="Q2477">
        <v>0</v>
      </c>
      <c r="R2477">
        <v>0</v>
      </c>
      <c r="S2477">
        <v>0</v>
      </c>
      <c r="T2477">
        <v>0</v>
      </c>
      <c r="U2477">
        <v>1.5</v>
      </c>
      <c r="V2477">
        <v>20.099999</v>
      </c>
      <c r="W2477">
        <v>0</v>
      </c>
      <c r="X2477">
        <v>0</v>
      </c>
      <c r="Y2477">
        <v>0</v>
      </c>
      <c r="Z2477">
        <v>0</v>
      </c>
    </row>
    <row r="2478" spans="1:26" x14ac:dyDescent="0.25">
      <c r="A2478">
        <v>2004017</v>
      </c>
      <c r="B2478">
        <v>1</v>
      </c>
      <c r="C2478" t="s">
        <v>76</v>
      </c>
      <c r="D2478" t="s">
        <v>88</v>
      </c>
      <c r="E2478" t="s">
        <v>134</v>
      </c>
      <c r="F2478" t="s">
        <v>7329</v>
      </c>
      <c r="G2478" t="s">
        <v>140</v>
      </c>
      <c r="H2478" t="s">
        <v>46</v>
      </c>
      <c r="I2478" t="s">
        <v>129</v>
      </c>
      <c r="J2478" t="s">
        <v>130</v>
      </c>
      <c r="K2478" t="s">
        <v>131</v>
      </c>
      <c r="L2478" t="s">
        <v>7330</v>
      </c>
      <c r="M2478" t="s">
        <v>7331</v>
      </c>
      <c r="N2478">
        <v>9.386666666</v>
      </c>
      <c r="O2478">
        <v>0</v>
      </c>
      <c r="P2478">
        <v>5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46.933332999999998</v>
      </c>
      <c r="W2478">
        <v>0</v>
      </c>
      <c r="X2478">
        <v>0</v>
      </c>
      <c r="Y2478">
        <v>0</v>
      </c>
      <c r="Z2478">
        <v>0</v>
      </c>
    </row>
    <row r="2479" spans="1:26" x14ac:dyDescent="0.25">
      <c r="A2479">
        <v>2004018</v>
      </c>
      <c r="B2479">
        <v>1</v>
      </c>
      <c r="C2479" t="s">
        <v>76</v>
      </c>
      <c r="D2479" t="s">
        <v>102</v>
      </c>
      <c r="E2479" t="s">
        <v>171</v>
      </c>
      <c r="F2479" t="s">
        <v>7249</v>
      </c>
      <c r="G2479" t="s">
        <v>152</v>
      </c>
      <c r="H2479" t="s">
        <v>47</v>
      </c>
      <c r="I2479" t="s">
        <v>129</v>
      </c>
      <c r="J2479" t="s">
        <v>130</v>
      </c>
      <c r="K2479" t="s">
        <v>131</v>
      </c>
      <c r="L2479" t="s">
        <v>7332</v>
      </c>
      <c r="M2479" t="s">
        <v>7333</v>
      </c>
      <c r="N2479">
        <v>6.0277776999999998E-2</v>
      </c>
      <c r="O2479">
        <v>24</v>
      </c>
      <c r="P2479">
        <v>10080</v>
      </c>
      <c r="Q2479">
        <v>0</v>
      </c>
      <c r="R2479">
        <v>0</v>
      </c>
      <c r="S2479">
        <v>0</v>
      </c>
      <c r="T2479">
        <v>0</v>
      </c>
      <c r="U2479">
        <v>1.4466669999999999</v>
      </c>
      <c r="V2479">
        <v>607.59999200000004</v>
      </c>
      <c r="W2479">
        <v>0</v>
      </c>
      <c r="X2479">
        <v>0</v>
      </c>
      <c r="Y2479">
        <v>0</v>
      </c>
      <c r="Z2479">
        <v>0</v>
      </c>
    </row>
    <row r="2480" spans="1:26" x14ac:dyDescent="0.25">
      <c r="A2480">
        <v>2004023</v>
      </c>
      <c r="B2480">
        <v>1</v>
      </c>
      <c r="C2480" t="s">
        <v>76</v>
      </c>
      <c r="D2480" t="s">
        <v>99</v>
      </c>
      <c r="E2480" t="s">
        <v>134</v>
      </c>
      <c r="F2480" t="s">
        <v>7334</v>
      </c>
      <c r="G2480" t="s">
        <v>250</v>
      </c>
      <c r="H2480" t="s">
        <v>46</v>
      </c>
      <c r="I2480" t="s">
        <v>129</v>
      </c>
      <c r="J2480" t="s">
        <v>15</v>
      </c>
      <c r="K2480" t="s">
        <v>131</v>
      </c>
      <c r="L2480" t="s">
        <v>7335</v>
      </c>
      <c r="M2480" t="s">
        <v>7336</v>
      </c>
      <c r="N2480">
        <v>1.8122222219999999</v>
      </c>
      <c r="O2480">
        <v>0</v>
      </c>
      <c r="P2480">
        <v>3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5.4366669999999999</v>
      </c>
      <c r="W2480">
        <v>0</v>
      </c>
      <c r="X2480">
        <v>0</v>
      </c>
      <c r="Y2480">
        <v>0</v>
      </c>
      <c r="Z2480">
        <v>0</v>
      </c>
    </row>
    <row r="2481" spans="1:26" x14ac:dyDescent="0.25">
      <c r="A2481">
        <v>2004028</v>
      </c>
      <c r="B2481">
        <v>1</v>
      </c>
      <c r="C2481" t="s">
        <v>76</v>
      </c>
      <c r="D2481" t="s">
        <v>84</v>
      </c>
      <c r="E2481" t="s">
        <v>134</v>
      </c>
      <c r="F2481" t="s">
        <v>7337</v>
      </c>
      <c r="G2481" t="s">
        <v>250</v>
      </c>
      <c r="H2481" t="s">
        <v>46</v>
      </c>
      <c r="I2481" t="s">
        <v>129</v>
      </c>
      <c r="J2481" t="s">
        <v>15</v>
      </c>
      <c r="K2481" t="s">
        <v>131</v>
      </c>
      <c r="L2481" t="s">
        <v>7338</v>
      </c>
      <c r="M2481" t="s">
        <v>7339</v>
      </c>
      <c r="N2481">
        <v>1.0733333329999999</v>
      </c>
      <c r="O2481">
        <v>0</v>
      </c>
      <c r="P2481">
        <v>18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19.32</v>
      </c>
      <c r="W2481">
        <v>0</v>
      </c>
      <c r="X2481">
        <v>0</v>
      </c>
      <c r="Y2481">
        <v>0</v>
      </c>
      <c r="Z2481">
        <v>0</v>
      </c>
    </row>
    <row r="2482" spans="1:26" x14ac:dyDescent="0.25">
      <c r="A2482">
        <v>2004030</v>
      </c>
      <c r="B2482">
        <v>1</v>
      </c>
      <c r="C2482" t="s">
        <v>76</v>
      </c>
      <c r="D2482" t="s">
        <v>78</v>
      </c>
      <c r="E2482" t="s">
        <v>126</v>
      </c>
      <c r="F2482" t="s">
        <v>7340</v>
      </c>
      <c r="G2482" t="s">
        <v>144</v>
      </c>
      <c r="H2482" t="s">
        <v>46</v>
      </c>
      <c r="I2482" t="s">
        <v>129</v>
      </c>
      <c r="J2482" t="s">
        <v>130</v>
      </c>
      <c r="K2482" t="s">
        <v>131</v>
      </c>
      <c r="L2482" t="s">
        <v>7341</v>
      </c>
      <c r="M2482" t="s">
        <v>7342</v>
      </c>
      <c r="N2482">
        <v>1.534166666</v>
      </c>
      <c r="O2482">
        <v>0</v>
      </c>
      <c r="P2482">
        <v>98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150.348333</v>
      </c>
      <c r="W2482">
        <v>0</v>
      </c>
      <c r="X2482">
        <v>0</v>
      </c>
      <c r="Y2482">
        <v>0</v>
      </c>
      <c r="Z2482">
        <v>0</v>
      </c>
    </row>
    <row r="2483" spans="1:26" x14ac:dyDescent="0.25">
      <c r="A2483">
        <v>2004031</v>
      </c>
      <c r="B2483">
        <v>1</v>
      </c>
      <c r="C2483" t="s">
        <v>76</v>
      </c>
      <c r="D2483" t="s">
        <v>92</v>
      </c>
      <c r="E2483" t="s">
        <v>134</v>
      </c>
      <c r="F2483" t="s">
        <v>7343</v>
      </c>
      <c r="G2483" t="s">
        <v>238</v>
      </c>
      <c r="H2483" t="s">
        <v>46</v>
      </c>
      <c r="I2483" t="s">
        <v>129</v>
      </c>
      <c r="J2483" t="s">
        <v>130</v>
      </c>
      <c r="K2483" t="s">
        <v>131</v>
      </c>
      <c r="L2483" t="s">
        <v>7344</v>
      </c>
      <c r="M2483" t="s">
        <v>7345</v>
      </c>
      <c r="N2483">
        <v>3.87</v>
      </c>
      <c r="O2483">
        <v>0</v>
      </c>
      <c r="P2483">
        <v>0</v>
      </c>
      <c r="Q2483">
        <v>0</v>
      </c>
      <c r="R2483">
        <v>1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3.87</v>
      </c>
      <c r="Y2483">
        <v>0</v>
      </c>
      <c r="Z2483">
        <v>0</v>
      </c>
    </row>
    <row r="2484" spans="1:26" x14ac:dyDescent="0.25">
      <c r="A2484">
        <v>2004033</v>
      </c>
      <c r="B2484">
        <v>1</v>
      </c>
      <c r="C2484" t="s">
        <v>76</v>
      </c>
      <c r="D2484" t="s">
        <v>90</v>
      </c>
      <c r="E2484" t="s">
        <v>134</v>
      </c>
      <c r="F2484" t="s">
        <v>7346</v>
      </c>
      <c r="G2484" t="s">
        <v>136</v>
      </c>
      <c r="H2484" t="s">
        <v>46</v>
      </c>
      <c r="I2484" t="s">
        <v>129</v>
      </c>
      <c r="J2484" t="s">
        <v>130</v>
      </c>
      <c r="K2484" t="s">
        <v>131</v>
      </c>
      <c r="L2484" t="s">
        <v>7347</v>
      </c>
      <c r="M2484" t="s">
        <v>7348</v>
      </c>
      <c r="N2484">
        <v>4.2566666660000001</v>
      </c>
      <c r="O2484">
        <v>0</v>
      </c>
      <c r="P2484">
        <v>1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4.2566670000000002</v>
      </c>
      <c r="W2484">
        <v>0</v>
      </c>
      <c r="X2484">
        <v>0</v>
      </c>
      <c r="Y2484">
        <v>0</v>
      </c>
      <c r="Z2484">
        <v>0</v>
      </c>
    </row>
    <row r="2485" spans="1:26" x14ac:dyDescent="0.25">
      <c r="A2485">
        <v>2004048</v>
      </c>
      <c r="B2485">
        <v>1</v>
      </c>
      <c r="C2485" t="s">
        <v>76</v>
      </c>
      <c r="D2485" t="s">
        <v>100</v>
      </c>
      <c r="E2485" t="s">
        <v>182</v>
      </c>
      <c r="F2485" t="s">
        <v>7349</v>
      </c>
      <c r="G2485" t="s">
        <v>250</v>
      </c>
      <c r="H2485" t="s">
        <v>46</v>
      </c>
      <c r="I2485" t="s">
        <v>129</v>
      </c>
      <c r="J2485" t="s">
        <v>130</v>
      </c>
      <c r="K2485" t="s">
        <v>131</v>
      </c>
      <c r="L2485" t="s">
        <v>7350</v>
      </c>
      <c r="M2485" t="s">
        <v>7351</v>
      </c>
      <c r="N2485">
        <v>4.5372222219999996</v>
      </c>
      <c r="O2485">
        <v>0</v>
      </c>
      <c r="P2485">
        <v>70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317.60555599999998</v>
      </c>
      <c r="W2485">
        <v>0</v>
      </c>
      <c r="X2485">
        <v>0</v>
      </c>
      <c r="Y2485">
        <v>0</v>
      </c>
      <c r="Z2485">
        <v>0</v>
      </c>
    </row>
    <row r="2486" spans="1:26" x14ac:dyDescent="0.25">
      <c r="A2486">
        <v>2004038</v>
      </c>
      <c r="B2486">
        <v>1</v>
      </c>
      <c r="C2486" t="s">
        <v>77</v>
      </c>
      <c r="D2486" t="s">
        <v>116</v>
      </c>
      <c r="E2486" t="s">
        <v>186</v>
      </c>
      <c r="F2486" t="s">
        <v>7352</v>
      </c>
      <c r="G2486" t="s">
        <v>163</v>
      </c>
      <c r="H2486" t="s">
        <v>47</v>
      </c>
      <c r="I2486" t="s">
        <v>129</v>
      </c>
      <c r="J2486" t="s">
        <v>130</v>
      </c>
      <c r="K2486" t="s">
        <v>131</v>
      </c>
      <c r="L2486" t="s">
        <v>7353</v>
      </c>
      <c r="M2486" t="s">
        <v>7354</v>
      </c>
      <c r="N2486">
        <v>1.736388888</v>
      </c>
      <c r="O2486">
        <v>34</v>
      </c>
      <c r="P2486">
        <v>31</v>
      </c>
      <c r="Q2486">
        <v>1</v>
      </c>
      <c r="R2486">
        <v>0</v>
      </c>
      <c r="S2486">
        <v>0</v>
      </c>
      <c r="T2486">
        <v>0</v>
      </c>
      <c r="U2486">
        <v>59.037222</v>
      </c>
      <c r="V2486">
        <v>53.828055999999997</v>
      </c>
      <c r="W2486">
        <v>1.736389</v>
      </c>
      <c r="X2486">
        <v>0</v>
      </c>
      <c r="Y2486">
        <v>0</v>
      </c>
      <c r="Z2486">
        <v>0</v>
      </c>
    </row>
    <row r="2487" spans="1:26" x14ac:dyDescent="0.25">
      <c r="A2487">
        <v>2004041</v>
      </c>
      <c r="B2487">
        <v>1</v>
      </c>
      <c r="C2487" t="s">
        <v>77</v>
      </c>
      <c r="D2487" t="s">
        <v>113</v>
      </c>
      <c r="E2487" t="s">
        <v>134</v>
      </c>
      <c r="F2487" t="s">
        <v>7355</v>
      </c>
      <c r="G2487" t="s">
        <v>136</v>
      </c>
      <c r="H2487" t="s">
        <v>46</v>
      </c>
      <c r="I2487" t="s">
        <v>129</v>
      </c>
      <c r="J2487" t="s">
        <v>130</v>
      </c>
      <c r="K2487" t="s">
        <v>131</v>
      </c>
      <c r="L2487" t="s">
        <v>7356</v>
      </c>
      <c r="M2487" t="s">
        <v>7357</v>
      </c>
      <c r="N2487">
        <v>1.0169444439999999</v>
      </c>
      <c r="O2487">
        <v>0</v>
      </c>
      <c r="P2487">
        <v>0</v>
      </c>
      <c r="Q2487">
        <v>0</v>
      </c>
      <c r="R2487">
        <v>0</v>
      </c>
      <c r="S2487">
        <v>0</v>
      </c>
      <c r="T2487">
        <v>1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1.0169440000000001</v>
      </c>
    </row>
    <row r="2488" spans="1:26" x14ac:dyDescent="0.25">
      <c r="A2488">
        <v>2004039</v>
      </c>
      <c r="B2488">
        <v>1</v>
      </c>
      <c r="C2488" t="s">
        <v>77</v>
      </c>
      <c r="D2488" t="s">
        <v>114</v>
      </c>
      <c r="E2488" t="s">
        <v>186</v>
      </c>
      <c r="F2488" t="s">
        <v>2237</v>
      </c>
      <c r="G2488" t="s">
        <v>163</v>
      </c>
      <c r="H2488" t="s">
        <v>47</v>
      </c>
      <c r="I2488" t="s">
        <v>257</v>
      </c>
      <c r="J2488" t="s">
        <v>130</v>
      </c>
      <c r="K2488" t="s">
        <v>131</v>
      </c>
      <c r="L2488" t="s">
        <v>7358</v>
      </c>
      <c r="M2488" t="s">
        <v>7359</v>
      </c>
      <c r="N2488">
        <v>7.4999999999999997E-3</v>
      </c>
      <c r="O2488">
        <v>4</v>
      </c>
      <c r="P2488">
        <v>0</v>
      </c>
      <c r="Q2488">
        <v>0</v>
      </c>
      <c r="R2488">
        <v>0</v>
      </c>
      <c r="S2488">
        <v>125</v>
      </c>
      <c r="T2488">
        <v>488</v>
      </c>
      <c r="U2488">
        <v>0.03</v>
      </c>
      <c r="V2488">
        <v>0</v>
      </c>
      <c r="W2488">
        <v>0</v>
      </c>
      <c r="X2488">
        <v>0</v>
      </c>
      <c r="Y2488">
        <v>0.9375</v>
      </c>
      <c r="Z2488">
        <v>3.66</v>
      </c>
    </row>
    <row r="2489" spans="1:26" x14ac:dyDescent="0.25">
      <c r="A2489">
        <v>2004046</v>
      </c>
      <c r="B2489">
        <v>1</v>
      </c>
      <c r="C2489" t="s">
        <v>77</v>
      </c>
      <c r="D2489" t="s">
        <v>111</v>
      </c>
      <c r="E2489" t="s">
        <v>134</v>
      </c>
      <c r="F2489" t="s">
        <v>7360</v>
      </c>
      <c r="G2489" t="s">
        <v>136</v>
      </c>
      <c r="H2489" t="s">
        <v>46</v>
      </c>
      <c r="I2489" t="s">
        <v>129</v>
      </c>
      <c r="J2489" t="s">
        <v>130</v>
      </c>
      <c r="K2489" t="s">
        <v>131</v>
      </c>
      <c r="L2489" t="s">
        <v>7361</v>
      </c>
      <c r="M2489" t="s">
        <v>7362</v>
      </c>
      <c r="N2489">
        <v>1.349444444</v>
      </c>
      <c r="O2489">
        <v>0</v>
      </c>
      <c r="P2489">
        <v>0</v>
      </c>
      <c r="Q2489">
        <v>0</v>
      </c>
      <c r="R2489">
        <v>1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1.3494440000000001</v>
      </c>
      <c r="Y2489">
        <v>0</v>
      </c>
      <c r="Z2489">
        <v>0</v>
      </c>
    </row>
    <row r="2490" spans="1:26" x14ac:dyDescent="0.25">
      <c r="A2490">
        <v>2004043</v>
      </c>
      <c r="B2490">
        <v>1</v>
      </c>
      <c r="C2490" t="s">
        <v>77</v>
      </c>
      <c r="D2490" t="s">
        <v>116</v>
      </c>
      <c r="E2490" t="s">
        <v>134</v>
      </c>
      <c r="F2490" t="s">
        <v>7363</v>
      </c>
      <c r="G2490" t="s">
        <v>238</v>
      </c>
      <c r="H2490" t="s">
        <v>46</v>
      </c>
      <c r="I2490" t="s">
        <v>129</v>
      </c>
      <c r="J2490" t="s">
        <v>130</v>
      </c>
      <c r="K2490" t="s">
        <v>131</v>
      </c>
      <c r="L2490" t="s">
        <v>7364</v>
      </c>
      <c r="M2490" t="s">
        <v>7365</v>
      </c>
      <c r="N2490">
        <v>1.123611111</v>
      </c>
      <c r="O2490">
        <v>0</v>
      </c>
      <c r="P2490">
        <v>1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1.1236109999999999</v>
      </c>
      <c r="W2490">
        <v>0</v>
      </c>
      <c r="X2490">
        <v>0</v>
      </c>
      <c r="Y2490">
        <v>0</v>
      </c>
      <c r="Z2490">
        <v>0</v>
      </c>
    </row>
    <row r="2491" spans="1:26" x14ac:dyDescent="0.25">
      <c r="A2491">
        <v>2004045</v>
      </c>
      <c r="B2491">
        <v>1</v>
      </c>
      <c r="C2491" t="s">
        <v>77</v>
      </c>
      <c r="D2491" t="s">
        <v>112</v>
      </c>
      <c r="E2491" t="s">
        <v>186</v>
      </c>
      <c r="F2491" t="s">
        <v>7366</v>
      </c>
      <c r="G2491" t="s">
        <v>163</v>
      </c>
      <c r="H2491" t="s">
        <v>47</v>
      </c>
      <c r="I2491" t="s">
        <v>129</v>
      </c>
      <c r="J2491" t="s">
        <v>130</v>
      </c>
      <c r="K2491" t="s">
        <v>131</v>
      </c>
      <c r="L2491" t="s">
        <v>7367</v>
      </c>
      <c r="M2491" t="s">
        <v>7368</v>
      </c>
      <c r="N2491">
        <v>0.71111111100000002</v>
      </c>
      <c r="O2491">
        <v>0</v>
      </c>
      <c r="P2491">
        <v>0</v>
      </c>
      <c r="Q2491">
        <v>119</v>
      </c>
      <c r="R2491">
        <v>79</v>
      </c>
      <c r="S2491">
        <v>0</v>
      </c>
      <c r="T2491">
        <v>0</v>
      </c>
      <c r="U2491">
        <v>0</v>
      </c>
      <c r="V2491">
        <v>0</v>
      </c>
      <c r="W2491">
        <v>84.622221999999994</v>
      </c>
      <c r="X2491">
        <v>56.177778000000004</v>
      </c>
      <c r="Y2491">
        <v>0</v>
      </c>
      <c r="Z2491">
        <v>0</v>
      </c>
    </row>
    <row r="2492" spans="1:26" x14ac:dyDescent="0.25">
      <c r="A2492">
        <v>2004047</v>
      </c>
      <c r="B2492">
        <v>1</v>
      </c>
      <c r="C2492" t="s">
        <v>76</v>
      </c>
      <c r="D2492" t="s">
        <v>79</v>
      </c>
      <c r="E2492" t="s">
        <v>182</v>
      </c>
      <c r="F2492" t="s">
        <v>7369</v>
      </c>
      <c r="G2492" t="s">
        <v>144</v>
      </c>
      <c r="H2492" t="s">
        <v>46</v>
      </c>
      <c r="I2492" t="s">
        <v>129</v>
      </c>
      <c r="J2492" t="s">
        <v>130</v>
      </c>
      <c r="K2492" t="s">
        <v>131</v>
      </c>
      <c r="L2492" t="s">
        <v>7370</v>
      </c>
      <c r="M2492" t="s">
        <v>7371</v>
      </c>
      <c r="N2492">
        <v>2.983055555</v>
      </c>
      <c r="O2492">
        <v>0</v>
      </c>
      <c r="P2492">
        <v>90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268.47500000000002</v>
      </c>
      <c r="W2492">
        <v>0</v>
      </c>
      <c r="X2492">
        <v>0</v>
      </c>
      <c r="Y2492">
        <v>0</v>
      </c>
      <c r="Z2492">
        <v>0</v>
      </c>
    </row>
    <row r="2493" spans="1:26" x14ac:dyDescent="0.25">
      <c r="A2493">
        <v>2004074</v>
      </c>
      <c r="B2493">
        <v>1</v>
      </c>
      <c r="C2493" t="s">
        <v>76</v>
      </c>
      <c r="D2493" t="s">
        <v>94</v>
      </c>
      <c r="E2493" t="s">
        <v>186</v>
      </c>
      <c r="F2493" t="s">
        <v>7108</v>
      </c>
      <c r="G2493" t="s">
        <v>168</v>
      </c>
      <c r="H2493" t="s">
        <v>47</v>
      </c>
      <c r="I2493" t="s">
        <v>129</v>
      </c>
      <c r="J2493" t="s">
        <v>130</v>
      </c>
      <c r="K2493" t="s">
        <v>154</v>
      </c>
      <c r="L2493" t="s">
        <v>7372</v>
      </c>
      <c r="M2493" t="s">
        <v>7373</v>
      </c>
      <c r="N2493">
        <v>2.4333333330000002</v>
      </c>
      <c r="O2493">
        <v>0</v>
      </c>
      <c r="P2493">
        <v>0</v>
      </c>
      <c r="Q2493">
        <v>0</v>
      </c>
      <c r="R2493">
        <v>0</v>
      </c>
      <c r="S2493">
        <v>11</v>
      </c>
      <c r="T2493">
        <v>410</v>
      </c>
      <c r="U2493">
        <v>0</v>
      </c>
      <c r="V2493">
        <v>0</v>
      </c>
      <c r="W2493">
        <v>0</v>
      </c>
      <c r="X2493">
        <v>0</v>
      </c>
      <c r="Y2493">
        <v>26.766667000000002</v>
      </c>
      <c r="Z2493">
        <v>997.66666699999996</v>
      </c>
    </row>
    <row r="2494" spans="1:26" x14ac:dyDescent="0.25">
      <c r="A2494">
        <v>2004052</v>
      </c>
      <c r="B2494">
        <v>1</v>
      </c>
      <c r="C2494" t="s">
        <v>76</v>
      </c>
      <c r="D2494" t="s">
        <v>96</v>
      </c>
      <c r="E2494" t="s">
        <v>166</v>
      </c>
      <c r="F2494" t="s">
        <v>7374</v>
      </c>
      <c r="G2494" t="s">
        <v>250</v>
      </c>
      <c r="H2494" t="s">
        <v>46</v>
      </c>
      <c r="I2494" t="s">
        <v>129</v>
      </c>
      <c r="J2494" t="s">
        <v>15</v>
      </c>
      <c r="K2494" t="s">
        <v>131</v>
      </c>
      <c r="L2494" t="s">
        <v>7375</v>
      </c>
      <c r="M2494" t="s">
        <v>7376</v>
      </c>
      <c r="N2494">
        <v>2.0894444440000002</v>
      </c>
      <c r="O2494">
        <v>0</v>
      </c>
      <c r="P2494">
        <v>78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162.97666699999999</v>
      </c>
      <c r="W2494">
        <v>0</v>
      </c>
      <c r="X2494">
        <v>0</v>
      </c>
      <c r="Y2494">
        <v>0</v>
      </c>
      <c r="Z2494">
        <v>0</v>
      </c>
    </row>
    <row r="2495" spans="1:26" x14ac:dyDescent="0.25">
      <c r="A2495">
        <v>2004054</v>
      </c>
      <c r="B2495">
        <v>1</v>
      </c>
      <c r="C2495" t="s">
        <v>76</v>
      </c>
      <c r="D2495" t="s">
        <v>92</v>
      </c>
      <c r="E2495" t="s">
        <v>134</v>
      </c>
      <c r="F2495" t="s">
        <v>7377</v>
      </c>
      <c r="G2495" t="s">
        <v>140</v>
      </c>
      <c r="H2495" t="s">
        <v>46</v>
      </c>
      <c r="I2495" t="s">
        <v>129</v>
      </c>
      <c r="J2495" t="s">
        <v>130</v>
      </c>
      <c r="K2495" t="s">
        <v>131</v>
      </c>
      <c r="L2495" t="s">
        <v>7378</v>
      </c>
      <c r="M2495" t="s">
        <v>7379</v>
      </c>
      <c r="N2495">
        <v>3.786944444</v>
      </c>
      <c r="O2495">
        <v>0</v>
      </c>
      <c r="P2495">
        <v>0</v>
      </c>
      <c r="Q2495">
        <v>0</v>
      </c>
      <c r="R2495">
        <v>0</v>
      </c>
      <c r="S2495">
        <v>0</v>
      </c>
      <c r="T2495">
        <v>1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3.7869440000000001</v>
      </c>
    </row>
    <row r="2496" spans="1:26" x14ac:dyDescent="0.25">
      <c r="A2496">
        <v>2004056</v>
      </c>
      <c r="B2496">
        <v>1</v>
      </c>
      <c r="C2496" t="s">
        <v>76</v>
      </c>
      <c r="D2496" t="s">
        <v>88</v>
      </c>
      <c r="E2496" t="s">
        <v>134</v>
      </c>
      <c r="F2496" t="s">
        <v>7380</v>
      </c>
      <c r="G2496" t="s">
        <v>140</v>
      </c>
      <c r="H2496" t="s">
        <v>46</v>
      </c>
      <c r="I2496" t="s">
        <v>129</v>
      </c>
      <c r="J2496" t="s">
        <v>130</v>
      </c>
      <c r="K2496" t="s">
        <v>131</v>
      </c>
      <c r="L2496" t="s">
        <v>7381</v>
      </c>
      <c r="M2496" t="s">
        <v>7382</v>
      </c>
      <c r="N2496">
        <v>3.2433333329999998</v>
      </c>
      <c r="O2496">
        <v>0</v>
      </c>
      <c r="P2496">
        <v>1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3.2433329999999998</v>
      </c>
      <c r="W2496">
        <v>0</v>
      </c>
      <c r="X2496">
        <v>0</v>
      </c>
      <c r="Y2496">
        <v>0</v>
      </c>
      <c r="Z2496">
        <v>0</v>
      </c>
    </row>
    <row r="2497" spans="1:26" x14ac:dyDescent="0.25">
      <c r="A2497">
        <v>2004051</v>
      </c>
      <c r="B2497">
        <v>1</v>
      </c>
      <c r="C2497" t="s">
        <v>76</v>
      </c>
      <c r="D2497" t="s">
        <v>78</v>
      </c>
      <c r="E2497" t="s">
        <v>161</v>
      </c>
      <c r="F2497" t="s">
        <v>7383</v>
      </c>
      <c r="G2497" t="s">
        <v>152</v>
      </c>
      <c r="H2497" t="s">
        <v>47</v>
      </c>
      <c r="I2497" t="s">
        <v>129</v>
      </c>
      <c r="J2497" t="s">
        <v>130</v>
      </c>
      <c r="K2497" t="s">
        <v>131</v>
      </c>
      <c r="L2497" t="s">
        <v>7384</v>
      </c>
      <c r="M2497" t="s">
        <v>7385</v>
      </c>
      <c r="N2497">
        <v>0.64194444399999995</v>
      </c>
      <c r="O2497">
        <v>0</v>
      </c>
      <c r="P2497">
        <v>775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497.50694399999998</v>
      </c>
      <c r="W2497">
        <v>0</v>
      </c>
      <c r="X2497">
        <v>0</v>
      </c>
      <c r="Y2497">
        <v>0</v>
      </c>
      <c r="Z2497">
        <v>0</v>
      </c>
    </row>
    <row r="2498" spans="1:26" x14ac:dyDescent="0.25">
      <c r="A2498">
        <v>2004066</v>
      </c>
      <c r="B2498">
        <v>1</v>
      </c>
      <c r="C2498" t="s">
        <v>76</v>
      </c>
      <c r="D2498" t="s">
        <v>95</v>
      </c>
      <c r="E2498" t="s">
        <v>134</v>
      </c>
      <c r="F2498" t="s">
        <v>7386</v>
      </c>
      <c r="G2498" t="s">
        <v>136</v>
      </c>
      <c r="H2498" t="s">
        <v>46</v>
      </c>
      <c r="I2498" t="s">
        <v>129</v>
      </c>
      <c r="J2498" t="s">
        <v>130</v>
      </c>
      <c r="K2498" t="s">
        <v>131</v>
      </c>
      <c r="L2498" t="s">
        <v>7387</v>
      </c>
      <c r="M2498" t="s">
        <v>7388</v>
      </c>
      <c r="N2498">
        <v>1.0338888879999999</v>
      </c>
      <c r="O2498">
        <v>0</v>
      </c>
      <c r="P2498">
        <v>0</v>
      </c>
      <c r="Q2498">
        <v>0</v>
      </c>
      <c r="R2498">
        <v>2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2.0677780000000001</v>
      </c>
      <c r="Y2498">
        <v>0</v>
      </c>
      <c r="Z2498">
        <v>0</v>
      </c>
    </row>
    <row r="2499" spans="1:26" x14ac:dyDescent="0.25">
      <c r="A2499">
        <v>2004057</v>
      </c>
      <c r="B2499">
        <v>1</v>
      </c>
      <c r="C2499" t="s">
        <v>77</v>
      </c>
      <c r="D2499" t="s">
        <v>108</v>
      </c>
      <c r="E2499" t="s">
        <v>134</v>
      </c>
      <c r="F2499" t="s">
        <v>7389</v>
      </c>
      <c r="G2499" t="s">
        <v>136</v>
      </c>
      <c r="H2499" t="s">
        <v>46</v>
      </c>
      <c r="I2499" t="s">
        <v>129</v>
      </c>
      <c r="J2499" t="s">
        <v>130</v>
      </c>
      <c r="K2499" t="s">
        <v>131</v>
      </c>
      <c r="L2499" t="s">
        <v>7390</v>
      </c>
      <c r="M2499" t="s">
        <v>7391</v>
      </c>
      <c r="N2499">
        <v>3.710555555</v>
      </c>
      <c r="O2499">
        <v>0</v>
      </c>
      <c r="P2499">
        <v>2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7.4211109999999998</v>
      </c>
      <c r="W2499">
        <v>0</v>
      </c>
      <c r="X2499">
        <v>0</v>
      </c>
      <c r="Y2499">
        <v>0</v>
      </c>
      <c r="Z2499">
        <v>0</v>
      </c>
    </row>
    <row r="2500" spans="1:26" x14ac:dyDescent="0.25">
      <c r="A2500">
        <v>2004061</v>
      </c>
      <c r="B2500">
        <v>1</v>
      </c>
      <c r="C2500" t="s">
        <v>77</v>
      </c>
      <c r="D2500" t="s">
        <v>114</v>
      </c>
      <c r="E2500" t="s">
        <v>134</v>
      </c>
      <c r="F2500" t="s">
        <v>7392</v>
      </c>
      <c r="G2500" t="s">
        <v>250</v>
      </c>
      <c r="H2500" t="s">
        <v>46</v>
      </c>
      <c r="I2500" t="s">
        <v>129</v>
      </c>
      <c r="J2500" t="s">
        <v>15</v>
      </c>
      <c r="K2500" t="s">
        <v>131</v>
      </c>
      <c r="L2500" t="s">
        <v>7393</v>
      </c>
      <c r="M2500" t="s">
        <v>7394</v>
      </c>
      <c r="N2500">
        <v>1.5141666659999999</v>
      </c>
      <c r="O2500">
        <v>0</v>
      </c>
      <c r="P2500">
        <v>12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18.170000000000002</v>
      </c>
      <c r="W2500">
        <v>0</v>
      </c>
      <c r="X2500">
        <v>0</v>
      </c>
      <c r="Y2500">
        <v>0</v>
      </c>
      <c r="Z2500">
        <v>0</v>
      </c>
    </row>
    <row r="2501" spans="1:26" x14ac:dyDescent="0.25">
      <c r="A2501">
        <v>2004064</v>
      </c>
      <c r="B2501">
        <v>1</v>
      </c>
      <c r="C2501" t="s">
        <v>77</v>
      </c>
      <c r="D2501" t="s">
        <v>113</v>
      </c>
      <c r="E2501" t="s">
        <v>134</v>
      </c>
      <c r="F2501" t="s">
        <v>7395</v>
      </c>
      <c r="G2501" t="s">
        <v>136</v>
      </c>
      <c r="H2501" t="s">
        <v>46</v>
      </c>
      <c r="I2501" t="s">
        <v>129</v>
      </c>
      <c r="J2501" t="s">
        <v>130</v>
      </c>
      <c r="K2501" t="s">
        <v>131</v>
      </c>
      <c r="L2501" t="s">
        <v>7396</v>
      </c>
      <c r="M2501" t="s">
        <v>7397</v>
      </c>
      <c r="N2501">
        <v>0.696944444</v>
      </c>
      <c r="O2501">
        <v>0</v>
      </c>
      <c r="P2501">
        <v>0</v>
      </c>
      <c r="Q2501">
        <v>0</v>
      </c>
      <c r="R2501">
        <v>0</v>
      </c>
      <c r="S2501">
        <v>0</v>
      </c>
      <c r="T2501">
        <v>1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0.69694400000000001</v>
      </c>
    </row>
    <row r="2502" spans="1:26" x14ac:dyDescent="0.25">
      <c r="A2502">
        <v>2004065</v>
      </c>
      <c r="B2502">
        <v>1</v>
      </c>
      <c r="C2502" t="s">
        <v>76</v>
      </c>
      <c r="D2502" t="s">
        <v>80</v>
      </c>
      <c r="E2502" t="s">
        <v>134</v>
      </c>
      <c r="F2502" t="s">
        <v>7398</v>
      </c>
      <c r="G2502" t="s">
        <v>250</v>
      </c>
      <c r="H2502" t="s">
        <v>46</v>
      </c>
      <c r="I2502" t="s">
        <v>129</v>
      </c>
      <c r="J2502" t="s">
        <v>15</v>
      </c>
      <c r="K2502" t="s">
        <v>131</v>
      </c>
      <c r="L2502" t="s">
        <v>7399</v>
      </c>
      <c r="M2502" t="s">
        <v>7400</v>
      </c>
      <c r="N2502">
        <v>2.91</v>
      </c>
      <c r="O2502">
        <v>0</v>
      </c>
      <c r="P2502">
        <v>2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5.82</v>
      </c>
      <c r="W2502">
        <v>0</v>
      </c>
      <c r="X2502">
        <v>0</v>
      </c>
      <c r="Y2502">
        <v>0</v>
      </c>
      <c r="Z2502">
        <v>0</v>
      </c>
    </row>
    <row r="2503" spans="1:26" x14ac:dyDescent="0.25">
      <c r="A2503">
        <v>2004063</v>
      </c>
      <c r="B2503">
        <v>1</v>
      </c>
      <c r="C2503" t="s">
        <v>76</v>
      </c>
      <c r="D2503" t="s">
        <v>84</v>
      </c>
      <c r="E2503" t="s">
        <v>182</v>
      </c>
      <c r="F2503" t="s">
        <v>7401</v>
      </c>
      <c r="G2503" t="s">
        <v>812</v>
      </c>
      <c r="H2503" t="s">
        <v>46</v>
      </c>
      <c r="I2503" t="s">
        <v>129</v>
      </c>
      <c r="J2503" t="s">
        <v>130</v>
      </c>
      <c r="K2503" t="s">
        <v>131</v>
      </c>
      <c r="L2503" t="s">
        <v>7402</v>
      </c>
      <c r="M2503" t="s">
        <v>7403</v>
      </c>
      <c r="N2503">
        <v>3.1258333330000001</v>
      </c>
      <c r="O2503">
        <v>0</v>
      </c>
      <c r="P2503">
        <v>151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472.000833</v>
      </c>
      <c r="W2503">
        <v>0</v>
      </c>
      <c r="X2503">
        <v>0</v>
      </c>
      <c r="Y2503">
        <v>0</v>
      </c>
      <c r="Z2503">
        <v>0</v>
      </c>
    </row>
    <row r="2504" spans="1:26" x14ac:dyDescent="0.25">
      <c r="A2504">
        <v>2004067</v>
      </c>
      <c r="B2504">
        <v>1</v>
      </c>
      <c r="C2504" t="s">
        <v>76</v>
      </c>
      <c r="D2504" t="s">
        <v>93</v>
      </c>
      <c r="E2504" t="s">
        <v>134</v>
      </c>
      <c r="F2504" t="s">
        <v>7404</v>
      </c>
      <c r="G2504" t="s">
        <v>238</v>
      </c>
      <c r="H2504" t="s">
        <v>46</v>
      </c>
      <c r="I2504" t="s">
        <v>129</v>
      </c>
      <c r="J2504" t="s">
        <v>130</v>
      </c>
      <c r="K2504" t="s">
        <v>131</v>
      </c>
      <c r="L2504" t="s">
        <v>7405</v>
      </c>
      <c r="M2504" t="s">
        <v>7406</v>
      </c>
      <c r="N2504">
        <v>1.0461111110000001</v>
      </c>
      <c r="O2504">
        <v>0</v>
      </c>
      <c r="P2504">
        <v>1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1.046111</v>
      </c>
      <c r="W2504">
        <v>0</v>
      </c>
      <c r="X2504">
        <v>0</v>
      </c>
      <c r="Y2504">
        <v>0</v>
      </c>
      <c r="Z2504">
        <v>0</v>
      </c>
    </row>
    <row r="2505" spans="1:26" x14ac:dyDescent="0.25">
      <c r="A2505">
        <v>2004071</v>
      </c>
      <c r="B2505">
        <v>1</v>
      </c>
      <c r="C2505" t="s">
        <v>76</v>
      </c>
      <c r="D2505" t="s">
        <v>99</v>
      </c>
      <c r="E2505" t="s">
        <v>166</v>
      </c>
      <c r="F2505" t="s">
        <v>7407</v>
      </c>
      <c r="G2505" t="s">
        <v>250</v>
      </c>
      <c r="H2505" t="s">
        <v>46</v>
      </c>
      <c r="I2505" t="s">
        <v>129</v>
      </c>
      <c r="J2505" t="s">
        <v>15</v>
      </c>
      <c r="K2505" t="s">
        <v>131</v>
      </c>
      <c r="L2505" t="s">
        <v>7408</v>
      </c>
      <c r="M2505" t="s">
        <v>7409</v>
      </c>
      <c r="N2505">
        <v>4.2188888880000004</v>
      </c>
      <c r="O2505">
        <v>0</v>
      </c>
      <c r="P2505">
        <v>716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3020.7244439999999</v>
      </c>
      <c r="W2505">
        <v>0</v>
      </c>
      <c r="X2505">
        <v>0</v>
      </c>
      <c r="Y2505">
        <v>0</v>
      </c>
      <c r="Z2505">
        <v>0</v>
      </c>
    </row>
    <row r="2506" spans="1:26" x14ac:dyDescent="0.25">
      <c r="A2506">
        <v>2004072</v>
      </c>
      <c r="B2506">
        <v>1</v>
      </c>
      <c r="C2506" t="s">
        <v>76</v>
      </c>
      <c r="D2506" t="s">
        <v>84</v>
      </c>
      <c r="E2506" t="s">
        <v>126</v>
      </c>
      <c r="F2506" t="s">
        <v>7410</v>
      </c>
      <c r="G2506" t="s">
        <v>144</v>
      </c>
      <c r="H2506" t="s">
        <v>46</v>
      </c>
      <c r="I2506" t="s">
        <v>129</v>
      </c>
      <c r="J2506" t="s">
        <v>130</v>
      </c>
      <c r="K2506" t="s">
        <v>131</v>
      </c>
      <c r="L2506" t="s">
        <v>7411</v>
      </c>
      <c r="M2506" t="s">
        <v>7412</v>
      </c>
      <c r="N2506">
        <v>1.2138888880000001</v>
      </c>
      <c r="O2506">
        <v>0</v>
      </c>
      <c r="P2506">
        <v>31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37.630555999999999</v>
      </c>
      <c r="W2506">
        <v>0</v>
      </c>
      <c r="X2506">
        <v>0</v>
      </c>
      <c r="Y2506">
        <v>0</v>
      </c>
      <c r="Z2506">
        <v>0</v>
      </c>
    </row>
    <row r="2507" spans="1:26" x14ac:dyDescent="0.25">
      <c r="A2507">
        <v>2004076</v>
      </c>
      <c r="B2507">
        <v>1</v>
      </c>
      <c r="C2507" t="s">
        <v>76</v>
      </c>
      <c r="D2507" t="s">
        <v>101</v>
      </c>
      <c r="E2507" t="s">
        <v>166</v>
      </c>
      <c r="F2507" t="s">
        <v>2181</v>
      </c>
      <c r="G2507" t="s">
        <v>657</v>
      </c>
      <c r="H2507" t="s">
        <v>46</v>
      </c>
      <c r="I2507" t="s">
        <v>129</v>
      </c>
      <c r="J2507" t="s">
        <v>130</v>
      </c>
      <c r="K2507" t="s">
        <v>131</v>
      </c>
      <c r="L2507" t="s">
        <v>7413</v>
      </c>
      <c r="M2507" t="s">
        <v>7414</v>
      </c>
      <c r="N2507">
        <v>0.64638888800000005</v>
      </c>
      <c r="O2507">
        <v>0</v>
      </c>
      <c r="P2507">
        <v>151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97.604721999999995</v>
      </c>
      <c r="W2507">
        <v>0</v>
      </c>
      <c r="X2507">
        <v>0</v>
      </c>
      <c r="Y2507">
        <v>0</v>
      </c>
      <c r="Z2507">
        <v>0</v>
      </c>
    </row>
    <row r="2508" spans="1:26" x14ac:dyDescent="0.25">
      <c r="A2508">
        <v>2004075</v>
      </c>
      <c r="B2508">
        <v>1</v>
      </c>
      <c r="C2508" t="s">
        <v>76</v>
      </c>
      <c r="D2508" t="s">
        <v>99</v>
      </c>
      <c r="E2508" t="s">
        <v>186</v>
      </c>
      <c r="F2508" t="s">
        <v>7415</v>
      </c>
      <c r="G2508" t="s">
        <v>163</v>
      </c>
      <c r="H2508" t="s">
        <v>47</v>
      </c>
      <c r="I2508" t="s">
        <v>129</v>
      </c>
      <c r="J2508" t="s">
        <v>130</v>
      </c>
      <c r="K2508" t="s">
        <v>131</v>
      </c>
      <c r="L2508" t="s">
        <v>7416</v>
      </c>
      <c r="M2508" t="s">
        <v>7417</v>
      </c>
      <c r="N2508">
        <v>0.41416666600000002</v>
      </c>
      <c r="O2508">
        <v>107</v>
      </c>
      <c r="P2508">
        <v>2766</v>
      </c>
      <c r="Q2508">
        <v>0</v>
      </c>
      <c r="R2508">
        <v>0</v>
      </c>
      <c r="S2508">
        <v>0</v>
      </c>
      <c r="T2508">
        <v>0</v>
      </c>
      <c r="U2508">
        <v>44.315832999999998</v>
      </c>
      <c r="V2508">
        <v>1145.584998</v>
      </c>
      <c r="W2508">
        <v>0</v>
      </c>
      <c r="X2508">
        <v>0</v>
      </c>
      <c r="Y2508">
        <v>0</v>
      </c>
      <c r="Z2508">
        <v>0</v>
      </c>
    </row>
    <row r="2509" spans="1:26" x14ac:dyDescent="0.25">
      <c r="A2509">
        <v>2004079</v>
      </c>
      <c r="B2509">
        <v>1</v>
      </c>
      <c r="C2509" t="s">
        <v>77</v>
      </c>
      <c r="D2509" t="s">
        <v>124</v>
      </c>
      <c r="E2509" t="s">
        <v>186</v>
      </c>
      <c r="F2509" t="s">
        <v>7418</v>
      </c>
      <c r="G2509" t="s">
        <v>163</v>
      </c>
      <c r="H2509" t="s">
        <v>47</v>
      </c>
      <c r="I2509" t="s">
        <v>129</v>
      </c>
      <c r="J2509" t="s">
        <v>130</v>
      </c>
      <c r="K2509" t="s">
        <v>131</v>
      </c>
      <c r="L2509" t="s">
        <v>7419</v>
      </c>
      <c r="M2509" t="s">
        <v>7420</v>
      </c>
      <c r="N2509">
        <v>0.768055555</v>
      </c>
      <c r="O2509">
        <v>1</v>
      </c>
      <c r="P2509">
        <v>0</v>
      </c>
      <c r="Q2509">
        <v>0</v>
      </c>
      <c r="R2509">
        <v>0</v>
      </c>
      <c r="S2509">
        <v>0</v>
      </c>
      <c r="T2509">
        <v>0</v>
      </c>
      <c r="U2509">
        <v>0.76805599999999996</v>
      </c>
      <c r="V2509">
        <v>0</v>
      </c>
      <c r="W2509">
        <v>0</v>
      </c>
      <c r="X2509">
        <v>0</v>
      </c>
      <c r="Y2509">
        <v>0</v>
      </c>
      <c r="Z2509">
        <v>0</v>
      </c>
    </row>
    <row r="2510" spans="1:26" x14ac:dyDescent="0.25">
      <c r="A2510">
        <v>2004080</v>
      </c>
      <c r="B2510">
        <v>1</v>
      </c>
      <c r="C2510" t="s">
        <v>76</v>
      </c>
      <c r="D2510" t="s">
        <v>103</v>
      </c>
      <c r="E2510" t="s">
        <v>134</v>
      </c>
      <c r="F2510" t="s">
        <v>7421</v>
      </c>
      <c r="G2510" t="s">
        <v>238</v>
      </c>
      <c r="H2510" t="s">
        <v>46</v>
      </c>
      <c r="I2510" t="s">
        <v>129</v>
      </c>
      <c r="J2510" t="s">
        <v>130</v>
      </c>
      <c r="K2510" t="s">
        <v>131</v>
      </c>
      <c r="L2510" t="s">
        <v>7422</v>
      </c>
      <c r="M2510" t="s">
        <v>7423</v>
      </c>
      <c r="N2510">
        <v>3.7136111110000001</v>
      </c>
      <c r="O2510">
        <v>0</v>
      </c>
      <c r="P2510">
        <v>0</v>
      </c>
      <c r="Q2510">
        <v>0</v>
      </c>
      <c r="R2510">
        <v>1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3.7136110000000002</v>
      </c>
      <c r="Y2510">
        <v>0</v>
      </c>
      <c r="Z2510">
        <v>0</v>
      </c>
    </row>
    <row r="2511" spans="1:26" x14ac:dyDescent="0.25">
      <c r="A2511">
        <v>2004081</v>
      </c>
      <c r="B2511">
        <v>1</v>
      </c>
      <c r="C2511" t="s">
        <v>76</v>
      </c>
      <c r="D2511" t="s">
        <v>95</v>
      </c>
      <c r="E2511" t="s">
        <v>134</v>
      </c>
      <c r="F2511" t="s">
        <v>7424</v>
      </c>
      <c r="G2511" t="s">
        <v>136</v>
      </c>
      <c r="H2511" t="s">
        <v>46</v>
      </c>
      <c r="I2511" t="s">
        <v>129</v>
      </c>
      <c r="J2511" t="s">
        <v>130</v>
      </c>
      <c r="K2511" t="s">
        <v>131</v>
      </c>
      <c r="L2511" t="s">
        <v>7425</v>
      </c>
      <c r="M2511" t="s">
        <v>7426</v>
      </c>
      <c r="N2511">
        <v>2.1288888880000001</v>
      </c>
      <c r="O2511">
        <v>0</v>
      </c>
      <c r="P2511">
        <v>1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2.128889</v>
      </c>
      <c r="W2511">
        <v>0</v>
      </c>
      <c r="X2511">
        <v>0</v>
      </c>
      <c r="Y2511">
        <v>0</v>
      </c>
      <c r="Z2511">
        <v>0</v>
      </c>
    </row>
    <row r="2512" spans="1:26" x14ac:dyDescent="0.25">
      <c r="A2512">
        <v>2004083</v>
      </c>
      <c r="B2512">
        <v>1</v>
      </c>
      <c r="C2512" t="s">
        <v>76</v>
      </c>
      <c r="D2512" t="s">
        <v>99</v>
      </c>
      <c r="E2512" t="s">
        <v>161</v>
      </c>
      <c r="F2512" t="s">
        <v>7427</v>
      </c>
      <c r="G2512" t="s">
        <v>163</v>
      </c>
      <c r="H2512" t="s">
        <v>47</v>
      </c>
      <c r="I2512" t="s">
        <v>129</v>
      </c>
      <c r="J2512" t="s">
        <v>130</v>
      </c>
      <c r="K2512" t="s">
        <v>131</v>
      </c>
      <c r="L2512" t="s">
        <v>7428</v>
      </c>
      <c r="M2512" t="s">
        <v>7429</v>
      </c>
      <c r="N2512">
        <v>0.67694444399999998</v>
      </c>
      <c r="O2512">
        <v>0</v>
      </c>
      <c r="P2512">
        <v>1727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1169.0830550000001</v>
      </c>
      <c r="W2512">
        <v>0</v>
      </c>
      <c r="X2512">
        <v>0</v>
      </c>
      <c r="Y2512">
        <v>0</v>
      </c>
      <c r="Z2512">
        <v>0</v>
      </c>
    </row>
    <row r="2513" spans="1:26" x14ac:dyDescent="0.25">
      <c r="A2513">
        <v>2004084</v>
      </c>
      <c r="B2513">
        <v>1</v>
      </c>
      <c r="C2513" t="s">
        <v>76</v>
      </c>
      <c r="D2513" t="s">
        <v>99</v>
      </c>
      <c r="E2513" t="s">
        <v>161</v>
      </c>
      <c r="F2513" t="s">
        <v>7430</v>
      </c>
      <c r="G2513" t="s">
        <v>163</v>
      </c>
      <c r="H2513" t="s">
        <v>47</v>
      </c>
      <c r="I2513" t="s">
        <v>129</v>
      </c>
      <c r="J2513" t="s">
        <v>130</v>
      </c>
      <c r="K2513" t="s">
        <v>131</v>
      </c>
      <c r="L2513" t="s">
        <v>7431</v>
      </c>
      <c r="M2513" t="s">
        <v>7432</v>
      </c>
      <c r="N2513">
        <v>0.69083333300000005</v>
      </c>
      <c r="O2513">
        <v>2</v>
      </c>
      <c r="P2513">
        <v>2437</v>
      </c>
      <c r="Q2513">
        <v>0</v>
      </c>
      <c r="R2513">
        <v>0</v>
      </c>
      <c r="S2513">
        <v>0</v>
      </c>
      <c r="T2513">
        <v>0</v>
      </c>
      <c r="U2513">
        <v>1.381667</v>
      </c>
      <c r="V2513">
        <v>1683.560833</v>
      </c>
      <c r="W2513">
        <v>0</v>
      </c>
      <c r="X2513">
        <v>0</v>
      </c>
      <c r="Y2513">
        <v>0</v>
      </c>
      <c r="Z2513">
        <v>0</v>
      </c>
    </row>
    <row r="2514" spans="1:26" x14ac:dyDescent="0.25">
      <c r="A2514">
        <v>2004088</v>
      </c>
      <c r="B2514">
        <v>1</v>
      </c>
      <c r="C2514" t="s">
        <v>76</v>
      </c>
      <c r="D2514" t="s">
        <v>92</v>
      </c>
      <c r="E2514" t="s">
        <v>182</v>
      </c>
      <c r="F2514" t="s">
        <v>7433</v>
      </c>
      <c r="G2514" t="s">
        <v>812</v>
      </c>
      <c r="H2514" t="s">
        <v>46</v>
      </c>
      <c r="I2514" t="s">
        <v>129</v>
      </c>
      <c r="J2514" t="s">
        <v>130</v>
      </c>
      <c r="K2514" t="s">
        <v>131</v>
      </c>
      <c r="L2514" t="s">
        <v>7434</v>
      </c>
      <c r="M2514" t="s">
        <v>7435</v>
      </c>
      <c r="N2514">
        <v>5.2661111109999998</v>
      </c>
      <c r="O2514">
        <v>0</v>
      </c>
      <c r="P2514">
        <v>0</v>
      </c>
      <c r="Q2514">
        <v>0</v>
      </c>
      <c r="R2514">
        <v>13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68.459444000000005</v>
      </c>
      <c r="Y2514">
        <v>0</v>
      </c>
      <c r="Z2514">
        <v>0</v>
      </c>
    </row>
    <row r="2515" spans="1:26" x14ac:dyDescent="0.25">
      <c r="A2515">
        <v>2004089</v>
      </c>
      <c r="B2515">
        <v>1</v>
      </c>
      <c r="C2515" t="s">
        <v>76</v>
      </c>
      <c r="D2515" t="s">
        <v>87</v>
      </c>
      <c r="E2515" t="s">
        <v>171</v>
      </c>
      <c r="F2515" t="s">
        <v>7436</v>
      </c>
      <c r="G2515" t="s">
        <v>163</v>
      </c>
      <c r="H2515" t="s">
        <v>47</v>
      </c>
      <c r="I2515" t="s">
        <v>129</v>
      </c>
      <c r="J2515" t="s">
        <v>130</v>
      </c>
      <c r="K2515" t="s">
        <v>131</v>
      </c>
      <c r="L2515" t="s">
        <v>7437</v>
      </c>
      <c r="M2515" t="s">
        <v>7438</v>
      </c>
      <c r="N2515">
        <v>6.4444444000000004E-2</v>
      </c>
      <c r="O2515">
        <v>27</v>
      </c>
      <c r="P2515">
        <v>311</v>
      </c>
      <c r="Q2515">
        <v>6</v>
      </c>
      <c r="R2515">
        <v>29</v>
      </c>
      <c r="S2515">
        <v>0</v>
      </c>
      <c r="T2515">
        <v>0</v>
      </c>
      <c r="U2515">
        <v>1.74</v>
      </c>
      <c r="V2515">
        <v>20.042221999999999</v>
      </c>
      <c r="W2515">
        <v>0.38666699999999998</v>
      </c>
      <c r="X2515">
        <v>1.868889</v>
      </c>
      <c r="Y2515">
        <v>0</v>
      </c>
      <c r="Z2515">
        <v>0</v>
      </c>
    </row>
    <row r="2516" spans="1:26" x14ac:dyDescent="0.25">
      <c r="A2516">
        <v>2004090</v>
      </c>
      <c r="B2516">
        <v>1</v>
      </c>
      <c r="C2516" t="s">
        <v>76</v>
      </c>
      <c r="D2516" t="s">
        <v>91</v>
      </c>
      <c r="E2516" t="s">
        <v>161</v>
      </c>
      <c r="F2516" t="s">
        <v>1816</v>
      </c>
      <c r="G2516" t="s">
        <v>341</v>
      </c>
      <c r="H2516" t="s">
        <v>47</v>
      </c>
      <c r="I2516" t="s">
        <v>129</v>
      </c>
      <c r="J2516" t="s">
        <v>130</v>
      </c>
      <c r="K2516" t="s">
        <v>131</v>
      </c>
      <c r="L2516" t="s">
        <v>7439</v>
      </c>
      <c r="M2516" t="s">
        <v>7440</v>
      </c>
      <c r="N2516">
        <v>1.7013888880000001</v>
      </c>
      <c r="O2516">
        <v>1</v>
      </c>
      <c r="P2516">
        <v>0</v>
      </c>
      <c r="Q2516">
        <v>0</v>
      </c>
      <c r="R2516">
        <v>0</v>
      </c>
      <c r="S2516">
        <v>0</v>
      </c>
      <c r="T2516">
        <v>0</v>
      </c>
      <c r="U2516">
        <v>1.701389</v>
      </c>
      <c r="V2516">
        <v>0</v>
      </c>
      <c r="W2516">
        <v>0</v>
      </c>
      <c r="X2516">
        <v>0</v>
      </c>
      <c r="Y2516">
        <v>0</v>
      </c>
      <c r="Z2516">
        <v>0</v>
      </c>
    </row>
    <row r="2517" spans="1:26" x14ac:dyDescent="0.25">
      <c r="A2517">
        <v>2004096</v>
      </c>
      <c r="B2517">
        <v>1</v>
      </c>
      <c r="C2517" t="s">
        <v>76</v>
      </c>
      <c r="D2517" t="s">
        <v>103</v>
      </c>
      <c r="E2517" t="s">
        <v>134</v>
      </c>
      <c r="F2517" t="s">
        <v>7441</v>
      </c>
      <c r="G2517" t="s">
        <v>140</v>
      </c>
      <c r="H2517" t="s">
        <v>46</v>
      </c>
      <c r="I2517" t="s">
        <v>129</v>
      </c>
      <c r="J2517" t="s">
        <v>130</v>
      </c>
      <c r="K2517" t="s">
        <v>131</v>
      </c>
      <c r="L2517" t="s">
        <v>7442</v>
      </c>
      <c r="M2517" t="s">
        <v>7443</v>
      </c>
      <c r="N2517">
        <v>2.1611111109999999</v>
      </c>
      <c r="O2517">
        <v>0</v>
      </c>
      <c r="P2517">
        <v>0</v>
      </c>
      <c r="Q2517">
        <v>0</v>
      </c>
      <c r="R2517">
        <v>1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2.161111</v>
      </c>
      <c r="Y2517">
        <v>0</v>
      </c>
      <c r="Z2517">
        <v>0</v>
      </c>
    </row>
    <row r="2518" spans="1:26" x14ac:dyDescent="0.25">
      <c r="A2518">
        <v>2004094</v>
      </c>
      <c r="B2518">
        <v>1</v>
      </c>
      <c r="C2518" t="s">
        <v>76</v>
      </c>
      <c r="D2518" t="s">
        <v>107</v>
      </c>
      <c r="E2518" t="s">
        <v>134</v>
      </c>
      <c r="F2518" t="s">
        <v>7444</v>
      </c>
      <c r="G2518" t="s">
        <v>238</v>
      </c>
      <c r="H2518" t="s">
        <v>46</v>
      </c>
      <c r="I2518" t="s">
        <v>129</v>
      </c>
      <c r="J2518" t="s">
        <v>130</v>
      </c>
      <c r="K2518" t="s">
        <v>131</v>
      </c>
      <c r="L2518" t="s">
        <v>7445</v>
      </c>
      <c r="M2518" t="s">
        <v>7446</v>
      </c>
      <c r="N2518">
        <v>2.6583333329999999</v>
      </c>
      <c r="O2518">
        <v>0</v>
      </c>
      <c r="P2518">
        <v>1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2.6583329999999998</v>
      </c>
      <c r="W2518">
        <v>0</v>
      </c>
      <c r="X2518">
        <v>0</v>
      </c>
      <c r="Y2518">
        <v>0</v>
      </c>
      <c r="Z2518">
        <v>0</v>
      </c>
    </row>
    <row r="2519" spans="1:26" x14ac:dyDescent="0.25">
      <c r="A2519">
        <v>2004097</v>
      </c>
      <c r="B2519">
        <v>1</v>
      </c>
      <c r="C2519" t="s">
        <v>76</v>
      </c>
      <c r="D2519" t="s">
        <v>99</v>
      </c>
      <c r="E2519" t="s">
        <v>166</v>
      </c>
      <c r="F2519" t="s">
        <v>7447</v>
      </c>
      <c r="G2519" t="s">
        <v>1326</v>
      </c>
      <c r="H2519" t="s">
        <v>46</v>
      </c>
      <c r="I2519" t="s">
        <v>129</v>
      </c>
      <c r="J2519" t="s">
        <v>130</v>
      </c>
      <c r="K2519" t="s">
        <v>131</v>
      </c>
      <c r="L2519" t="s">
        <v>7448</v>
      </c>
      <c r="M2519" t="s">
        <v>7449</v>
      </c>
      <c r="N2519">
        <v>1.2836111109999999</v>
      </c>
      <c r="O2519">
        <v>0</v>
      </c>
      <c r="P2519">
        <v>406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521.14611100000002</v>
      </c>
      <c r="W2519">
        <v>0</v>
      </c>
      <c r="X2519">
        <v>0</v>
      </c>
      <c r="Y2519">
        <v>0</v>
      </c>
      <c r="Z2519">
        <v>0</v>
      </c>
    </row>
    <row r="2520" spans="1:26" x14ac:dyDescent="0.25">
      <c r="A2520">
        <v>2004095</v>
      </c>
      <c r="B2520">
        <v>1</v>
      </c>
      <c r="C2520" t="s">
        <v>77</v>
      </c>
      <c r="D2520" t="s">
        <v>116</v>
      </c>
      <c r="E2520" t="s">
        <v>182</v>
      </c>
      <c r="F2520" t="s">
        <v>7450</v>
      </c>
      <c r="G2520" t="s">
        <v>144</v>
      </c>
      <c r="H2520" t="s">
        <v>46</v>
      </c>
      <c r="I2520" t="s">
        <v>129</v>
      </c>
      <c r="J2520" t="s">
        <v>130</v>
      </c>
      <c r="K2520" t="s">
        <v>131</v>
      </c>
      <c r="L2520" t="s">
        <v>7451</v>
      </c>
      <c r="M2520" t="s">
        <v>7452</v>
      </c>
      <c r="N2520">
        <v>1.1786111109999999</v>
      </c>
      <c r="O2520">
        <v>0</v>
      </c>
      <c r="P2520">
        <v>99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116.6825</v>
      </c>
      <c r="W2520">
        <v>0</v>
      </c>
      <c r="X2520">
        <v>0</v>
      </c>
      <c r="Y2520">
        <v>0</v>
      </c>
      <c r="Z2520">
        <v>0</v>
      </c>
    </row>
    <row r="2521" spans="1:26" x14ac:dyDescent="0.25">
      <c r="A2521">
        <v>2004102</v>
      </c>
      <c r="B2521">
        <v>1</v>
      </c>
      <c r="C2521" t="s">
        <v>76</v>
      </c>
      <c r="D2521" t="s">
        <v>96</v>
      </c>
      <c r="E2521" t="s">
        <v>171</v>
      </c>
      <c r="F2521" t="s">
        <v>7453</v>
      </c>
      <c r="G2521" t="s">
        <v>163</v>
      </c>
      <c r="H2521" t="s">
        <v>47</v>
      </c>
      <c r="I2521" t="s">
        <v>129</v>
      </c>
      <c r="J2521" t="s">
        <v>130</v>
      </c>
      <c r="K2521" t="s">
        <v>131</v>
      </c>
      <c r="L2521" t="s">
        <v>7454</v>
      </c>
      <c r="M2521" t="s">
        <v>7455</v>
      </c>
      <c r="N2521">
        <v>1.1530555549999999</v>
      </c>
      <c r="O2521">
        <v>68</v>
      </c>
      <c r="P2521">
        <v>22</v>
      </c>
      <c r="Q2521">
        <v>0</v>
      </c>
      <c r="R2521">
        <v>0</v>
      </c>
      <c r="S2521">
        <v>0</v>
      </c>
      <c r="T2521">
        <v>0</v>
      </c>
      <c r="U2521">
        <v>78.407777999999993</v>
      </c>
      <c r="V2521">
        <v>25.367222000000002</v>
      </c>
      <c r="W2521">
        <v>0</v>
      </c>
      <c r="X2521">
        <v>0</v>
      </c>
      <c r="Y2521">
        <v>0</v>
      </c>
      <c r="Z2521">
        <v>0</v>
      </c>
    </row>
    <row r="2522" spans="1:26" x14ac:dyDescent="0.25">
      <c r="A2522">
        <v>2004109</v>
      </c>
      <c r="B2522">
        <v>1</v>
      </c>
      <c r="C2522" t="s">
        <v>77</v>
      </c>
      <c r="D2522" t="s">
        <v>123</v>
      </c>
      <c r="E2522" t="s">
        <v>182</v>
      </c>
      <c r="F2522" t="s">
        <v>7456</v>
      </c>
      <c r="G2522" t="s">
        <v>144</v>
      </c>
      <c r="H2522" t="s">
        <v>46</v>
      </c>
      <c r="I2522" t="s">
        <v>129</v>
      </c>
      <c r="J2522" t="s">
        <v>130</v>
      </c>
      <c r="K2522" t="s">
        <v>131</v>
      </c>
      <c r="L2522" t="s">
        <v>7457</v>
      </c>
      <c r="M2522" t="s">
        <v>7458</v>
      </c>
      <c r="N2522">
        <v>1.8819444439999999</v>
      </c>
      <c r="O2522">
        <v>0</v>
      </c>
      <c r="P2522">
        <v>48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90.333332999999996</v>
      </c>
      <c r="W2522">
        <v>0</v>
      </c>
      <c r="X2522">
        <v>0</v>
      </c>
      <c r="Y2522">
        <v>0</v>
      </c>
      <c r="Z2522">
        <v>0</v>
      </c>
    </row>
    <row r="2523" spans="1:26" x14ac:dyDescent="0.25">
      <c r="A2523">
        <v>2004116</v>
      </c>
      <c r="B2523">
        <v>1</v>
      </c>
      <c r="C2523" t="s">
        <v>76</v>
      </c>
      <c r="D2523" t="s">
        <v>80</v>
      </c>
      <c r="E2523" t="s">
        <v>134</v>
      </c>
      <c r="F2523" t="s">
        <v>7459</v>
      </c>
      <c r="G2523" t="s">
        <v>238</v>
      </c>
      <c r="H2523" t="s">
        <v>46</v>
      </c>
      <c r="I2523" t="s">
        <v>129</v>
      </c>
      <c r="J2523" t="s">
        <v>130</v>
      </c>
      <c r="K2523" t="s">
        <v>131</v>
      </c>
      <c r="L2523" t="s">
        <v>7460</v>
      </c>
      <c r="M2523" t="s">
        <v>7461</v>
      </c>
      <c r="N2523">
        <v>2.415277777</v>
      </c>
      <c r="O2523">
        <v>0</v>
      </c>
      <c r="P2523">
        <v>11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26.568055999999999</v>
      </c>
      <c r="W2523">
        <v>0</v>
      </c>
      <c r="X2523">
        <v>0</v>
      </c>
      <c r="Y2523">
        <v>0</v>
      </c>
      <c r="Z2523">
        <v>0</v>
      </c>
    </row>
    <row r="2524" spans="1:26" x14ac:dyDescent="0.25">
      <c r="A2524">
        <v>2004107</v>
      </c>
      <c r="B2524">
        <v>1</v>
      </c>
      <c r="C2524" t="s">
        <v>77</v>
      </c>
      <c r="D2524" t="s">
        <v>122</v>
      </c>
      <c r="E2524" t="s">
        <v>186</v>
      </c>
      <c r="F2524" t="s">
        <v>7462</v>
      </c>
      <c r="G2524" t="s">
        <v>163</v>
      </c>
      <c r="H2524" t="s">
        <v>47</v>
      </c>
      <c r="I2524" t="s">
        <v>257</v>
      </c>
      <c r="J2524" t="s">
        <v>130</v>
      </c>
      <c r="K2524" t="s">
        <v>131</v>
      </c>
      <c r="L2524" t="s">
        <v>7463</v>
      </c>
      <c r="M2524" t="s">
        <v>7464</v>
      </c>
      <c r="N2524">
        <v>6.3888879999999997E-3</v>
      </c>
      <c r="O2524">
        <v>0</v>
      </c>
      <c r="P2524">
        <v>2</v>
      </c>
      <c r="Q2524">
        <v>9</v>
      </c>
      <c r="R2524">
        <v>114</v>
      </c>
      <c r="S2524">
        <v>36</v>
      </c>
      <c r="T2524">
        <v>792</v>
      </c>
      <c r="U2524">
        <v>0</v>
      </c>
      <c r="V2524">
        <v>1.2777999999999999E-2</v>
      </c>
      <c r="W2524">
        <v>5.7500000000000002E-2</v>
      </c>
      <c r="X2524">
        <v>0.72833300000000001</v>
      </c>
      <c r="Y2524">
        <v>0.23</v>
      </c>
      <c r="Z2524">
        <v>5.0599990000000004</v>
      </c>
    </row>
    <row r="2525" spans="1:26" x14ac:dyDescent="0.25">
      <c r="A2525">
        <v>2004113</v>
      </c>
      <c r="B2525">
        <v>1</v>
      </c>
      <c r="C2525" t="s">
        <v>76</v>
      </c>
      <c r="D2525" t="s">
        <v>99</v>
      </c>
      <c r="E2525" t="s">
        <v>171</v>
      </c>
      <c r="F2525" t="s">
        <v>7465</v>
      </c>
      <c r="G2525" t="s">
        <v>163</v>
      </c>
      <c r="H2525" t="s">
        <v>47</v>
      </c>
      <c r="I2525" t="s">
        <v>129</v>
      </c>
      <c r="J2525" t="s">
        <v>130</v>
      </c>
      <c r="K2525" t="s">
        <v>131</v>
      </c>
      <c r="L2525" t="s">
        <v>7466</v>
      </c>
      <c r="M2525" t="s">
        <v>7467</v>
      </c>
      <c r="N2525">
        <v>0.98833333300000004</v>
      </c>
      <c r="O2525">
        <v>0</v>
      </c>
      <c r="P2525">
        <v>4914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4856.6699980000003</v>
      </c>
      <c r="W2525">
        <v>0</v>
      </c>
      <c r="X2525">
        <v>0</v>
      </c>
      <c r="Y2525">
        <v>0</v>
      </c>
      <c r="Z2525">
        <v>0</v>
      </c>
    </row>
    <row r="2526" spans="1:26" x14ac:dyDescent="0.25">
      <c r="A2526">
        <v>2004129</v>
      </c>
      <c r="B2526">
        <v>1</v>
      </c>
      <c r="C2526" t="s">
        <v>77</v>
      </c>
      <c r="D2526" t="s">
        <v>108</v>
      </c>
      <c r="E2526" t="s">
        <v>161</v>
      </c>
      <c r="F2526" t="s">
        <v>7468</v>
      </c>
      <c r="G2526" t="s">
        <v>341</v>
      </c>
      <c r="H2526" t="s">
        <v>47</v>
      </c>
      <c r="I2526" t="s">
        <v>129</v>
      </c>
      <c r="J2526" t="s">
        <v>130</v>
      </c>
      <c r="K2526" t="s">
        <v>131</v>
      </c>
      <c r="L2526" t="s">
        <v>7469</v>
      </c>
      <c r="M2526" t="s">
        <v>7470</v>
      </c>
      <c r="N2526">
        <v>4.1449999999999996</v>
      </c>
      <c r="O2526">
        <v>0</v>
      </c>
      <c r="P2526">
        <v>0</v>
      </c>
      <c r="Q2526">
        <v>0</v>
      </c>
      <c r="R2526">
        <v>0</v>
      </c>
      <c r="S2526">
        <v>0</v>
      </c>
      <c r="T2526">
        <v>176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729.52</v>
      </c>
    </row>
    <row r="2527" spans="1:26" x14ac:dyDescent="0.25">
      <c r="A2527">
        <v>2004118</v>
      </c>
      <c r="B2527">
        <v>1</v>
      </c>
      <c r="C2527" t="s">
        <v>76</v>
      </c>
      <c r="D2527" t="s">
        <v>92</v>
      </c>
      <c r="E2527" t="s">
        <v>134</v>
      </c>
      <c r="F2527" t="s">
        <v>7471</v>
      </c>
      <c r="G2527" t="s">
        <v>238</v>
      </c>
      <c r="H2527" t="s">
        <v>46</v>
      </c>
      <c r="I2527" t="s">
        <v>129</v>
      </c>
      <c r="J2527" t="s">
        <v>130</v>
      </c>
      <c r="K2527" t="s">
        <v>131</v>
      </c>
      <c r="L2527" t="s">
        <v>7266</v>
      </c>
      <c r="M2527" t="s">
        <v>7472</v>
      </c>
      <c r="N2527">
        <v>1.293055555</v>
      </c>
      <c r="O2527">
        <v>0</v>
      </c>
      <c r="P2527">
        <v>0</v>
      </c>
      <c r="Q2527">
        <v>0</v>
      </c>
      <c r="R2527">
        <v>0</v>
      </c>
      <c r="S2527">
        <v>0</v>
      </c>
      <c r="T2527">
        <v>14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18.102778000000001</v>
      </c>
    </row>
    <row r="2528" spans="1:26" x14ac:dyDescent="0.25">
      <c r="A2528">
        <v>2004123</v>
      </c>
      <c r="B2528">
        <v>1</v>
      </c>
      <c r="C2528" t="s">
        <v>77</v>
      </c>
      <c r="D2528" t="s">
        <v>118</v>
      </c>
      <c r="E2528" t="s">
        <v>134</v>
      </c>
      <c r="F2528" t="s">
        <v>7473</v>
      </c>
      <c r="G2528" t="s">
        <v>136</v>
      </c>
      <c r="H2528" t="s">
        <v>46</v>
      </c>
      <c r="I2528" t="s">
        <v>129</v>
      </c>
      <c r="J2528" t="s">
        <v>130</v>
      </c>
      <c r="K2528" t="s">
        <v>131</v>
      </c>
      <c r="L2528" t="s">
        <v>7474</v>
      </c>
      <c r="M2528" t="s">
        <v>7475</v>
      </c>
      <c r="N2528">
        <v>3.8788888880000001</v>
      </c>
      <c r="O2528">
        <v>0</v>
      </c>
      <c r="P2528">
        <v>1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3.878889</v>
      </c>
      <c r="W2528">
        <v>0</v>
      </c>
      <c r="X2528">
        <v>0</v>
      </c>
      <c r="Y2528">
        <v>0</v>
      </c>
      <c r="Z2528">
        <v>0</v>
      </c>
    </row>
    <row r="2529" spans="1:26" x14ac:dyDescent="0.25">
      <c r="A2529">
        <v>2004121</v>
      </c>
      <c r="B2529">
        <v>1</v>
      </c>
      <c r="C2529" t="s">
        <v>76</v>
      </c>
      <c r="D2529" t="s">
        <v>99</v>
      </c>
      <c r="E2529" t="s">
        <v>166</v>
      </c>
      <c r="F2529" t="s">
        <v>1207</v>
      </c>
      <c r="G2529" t="s">
        <v>657</v>
      </c>
      <c r="H2529" t="s">
        <v>46</v>
      </c>
      <c r="I2529" t="s">
        <v>129</v>
      </c>
      <c r="J2529" t="s">
        <v>130</v>
      </c>
      <c r="K2529" t="s">
        <v>131</v>
      </c>
      <c r="L2529" t="s">
        <v>7476</v>
      </c>
      <c r="M2529" t="s">
        <v>7477</v>
      </c>
      <c r="N2529">
        <v>0.56166666600000004</v>
      </c>
      <c r="O2529">
        <v>0</v>
      </c>
      <c r="P2529">
        <v>181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101.66166699999999</v>
      </c>
      <c r="W2529">
        <v>0</v>
      </c>
      <c r="X2529">
        <v>0</v>
      </c>
      <c r="Y2529">
        <v>0</v>
      </c>
      <c r="Z2529">
        <v>0</v>
      </c>
    </row>
    <row r="2530" spans="1:26" x14ac:dyDescent="0.25">
      <c r="A2530">
        <v>2004119</v>
      </c>
      <c r="B2530">
        <v>1</v>
      </c>
      <c r="C2530" t="s">
        <v>76</v>
      </c>
      <c r="D2530" t="s">
        <v>89</v>
      </c>
      <c r="E2530" t="s">
        <v>182</v>
      </c>
      <c r="F2530" t="s">
        <v>7478</v>
      </c>
      <c r="G2530" t="s">
        <v>144</v>
      </c>
      <c r="H2530" t="s">
        <v>46</v>
      </c>
      <c r="I2530" t="s">
        <v>129</v>
      </c>
      <c r="J2530" t="s">
        <v>130</v>
      </c>
      <c r="K2530" t="s">
        <v>131</v>
      </c>
      <c r="L2530" t="s">
        <v>7479</v>
      </c>
      <c r="M2530" t="s">
        <v>7480</v>
      </c>
      <c r="N2530">
        <v>0.72722222199999997</v>
      </c>
      <c r="O2530">
        <v>0</v>
      </c>
      <c r="P2530">
        <v>0</v>
      </c>
      <c r="Q2530">
        <v>0</v>
      </c>
      <c r="R2530">
        <v>0</v>
      </c>
      <c r="S2530">
        <v>0</v>
      </c>
      <c r="T2530">
        <v>12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8.7266670000000008</v>
      </c>
    </row>
    <row r="2531" spans="1:26" x14ac:dyDescent="0.25">
      <c r="A2531">
        <v>2004130</v>
      </c>
      <c r="B2531">
        <v>1</v>
      </c>
      <c r="C2531" t="s">
        <v>77</v>
      </c>
      <c r="D2531" t="s">
        <v>108</v>
      </c>
      <c r="E2531" t="s">
        <v>182</v>
      </c>
      <c r="F2531" t="s">
        <v>7481</v>
      </c>
      <c r="G2531" t="s">
        <v>144</v>
      </c>
      <c r="H2531" t="s">
        <v>46</v>
      </c>
      <c r="I2531" t="s">
        <v>129</v>
      </c>
      <c r="J2531" t="s">
        <v>130</v>
      </c>
      <c r="K2531" t="s">
        <v>131</v>
      </c>
      <c r="L2531" t="s">
        <v>7482</v>
      </c>
      <c r="M2531" t="s">
        <v>7483</v>
      </c>
      <c r="N2531">
        <v>5.2208333329999999</v>
      </c>
      <c r="O2531">
        <v>0</v>
      </c>
      <c r="P2531">
        <v>27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140.96250000000001</v>
      </c>
      <c r="W2531">
        <v>0</v>
      </c>
      <c r="X2531">
        <v>0</v>
      </c>
      <c r="Y2531">
        <v>0</v>
      </c>
      <c r="Z2531">
        <v>0</v>
      </c>
    </row>
    <row r="2532" spans="1:26" x14ac:dyDescent="0.25">
      <c r="A2532">
        <v>2004135</v>
      </c>
      <c r="B2532">
        <v>1</v>
      </c>
      <c r="C2532" t="s">
        <v>76</v>
      </c>
      <c r="D2532" t="s">
        <v>103</v>
      </c>
      <c r="E2532" t="s">
        <v>134</v>
      </c>
      <c r="F2532" t="s">
        <v>7484</v>
      </c>
      <c r="G2532" t="s">
        <v>128</v>
      </c>
      <c r="H2532" t="s">
        <v>46</v>
      </c>
      <c r="I2532" t="s">
        <v>129</v>
      </c>
      <c r="J2532" t="s">
        <v>130</v>
      </c>
      <c r="K2532" t="s">
        <v>131</v>
      </c>
      <c r="L2532" t="s">
        <v>7485</v>
      </c>
      <c r="M2532" t="s">
        <v>7486</v>
      </c>
      <c r="N2532">
        <v>2.494444444</v>
      </c>
      <c r="O2532">
        <v>0</v>
      </c>
      <c r="P2532">
        <v>0</v>
      </c>
      <c r="Q2532">
        <v>0</v>
      </c>
      <c r="R2532">
        <v>0</v>
      </c>
      <c r="S2532">
        <v>0</v>
      </c>
      <c r="T2532">
        <v>17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42.405555999999997</v>
      </c>
    </row>
    <row r="2533" spans="1:26" x14ac:dyDescent="0.25">
      <c r="A2533">
        <v>2004131</v>
      </c>
      <c r="B2533">
        <v>1</v>
      </c>
      <c r="C2533" t="s">
        <v>76</v>
      </c>
      <c r="D2533" t="s">
        <v>92</v>
      </c>
      <c r="E2533" t="s">
        <v>134</v>
      </c>
      <c r="F2533" t="s">
        <v>7487</v>
      </c>
      <c r="G2533" t="s">
        <v>136</v>
      </c>
      <c r="H2533" t="s">
        <v>46</v>
      </c>
      <c r="I2533" t="s">
        <v>129</v>
      </c>
      <c r="J2533" t="s">
        <v>130</v>
      </c>
      <c r="K2533" t="s">
        <v>131</v>
      </c>
      <c r="L2533" t="s">
        <v>7488</v>
      </c>
      <c r="M2533" t="s">
        <v>7489</v>
      </c>
      <c r="N2533">
        <v>1.2102777769999999</v>
      </c>
      <c r="O2533">
        <v>0</v>
      </c>
      <c r="P2533">
        <v>0</v>
      </c>
      <c r="Q2533">
        <v>0</v>
      </c>
      <c r="R2533">
        <v>0</v>
      </c>
      <c r="S2533">
        <v>0</v>
      </c>
      <c r="T2533">
        <v>1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1.210278</v>
      </c>
    </row>
    <row r="2534" spans="1:26" x14ac:dyDescent="0.25">
      <c r="A2534">
        <v>2004134</v>
      </c>
      <c r="B2534">
        <v>1</v>
      </c>
      <c r="C2534" t="s">
        <v>77</v>
      </c>
      <c r="D2534" t="s">
        <v>109</v>
      </c>
      <c r="E2534" t="s">
        <v>134</v>
      </c>
      <c r="F2534" t="s">
        <v>7490</v>
      </c>
      <c r="G2534" t="s">
        <v>238</v>
      </c>
      <c r="H2534" t="s">
        <v>46</v>
      </c>
      <c r="I2534" t="s">
        <v>129</v>
      </c>
      <c r="J2534" t="s">
        <v>130</v>
      </c>
      <c r="K2534" t="s">
        <v>131</v>
      </c>
      <c r="L2534" t="s">
        <v>7491</v>
      </c>
      <c r="M2534" t="s">
        <v>7492</v>
      </c>
      <c r="N2534">
        <v>1.1455555550000001</v>
      </c>
      <c r="O2534">
        <v>0</v>
      </c>
      <c r="P2534">
        <v>1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1.145556</v>
      </c>
      <c r="W2534">
        <v>0</v>
      </c>
      <c r="X2534">
        <v>0</v>
      </c>
      <c r="Y2534">
        <v>0</v>
      </c>
      <c r="Z2534">
        <v>0</v>
      </c>
    </row>
    <row r="2535" spans="1:26" x14ac:dyDescent="0.25">
      <c r="A2535">
        <v>2004138</v>
      </c>
      <c r="B2535">
        <v>1</v>
      </c>
      <c r="C2535" t="s">
        <v>76</v>
      </c>
      <c r="D2535" t="s">
        <v>95</v>
      </c>
      <c r="E2535" t="s">
        <v>134</v>
      </c>
      <c r="F2535" t="s">
        <v>7493</v>
      </c>
      <c r="G2535" t="s">
        <v>136</v>
      </c>
      <c r="H2535" t="s">
        <v>46</v>
      </c>
      <c r="I2535" t="s">
        <v>129</v>
      </c>
      <c r="J2535" t="s">
        <v>130</v>
      </c>
      <c r="K2535" t="s">
        <v>131</v>
      </c>
      <c r="L2535" t="s">
        <v>7494</v>
      </c>
      <c r="M2535" t="s">
        <v>7495</v>
      </c>
      <c r="N2535">
        <v>3.3055555550000002</v>
      </c>
      <c r="O2535">
        <v>0</v>
      </c>
      <c r="P2535">
        <v>0</v>
      </c>
      <c r="Q2535">
        <v>0</v>
      </c>
      <c r="R2535">
        <v>5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16.527778000000001</v>
      </c>
      <c r="Y2535">
        <v>0</v>
      </c>
      <c r="Z2535">
        <v>0</v>
      </c>
    </row>
    <row r="2536" spans="1:26" x14ac:dyDescent="0.25">
      <c r="A2536">
        <v>2004139</v>
      </c>
      <c r="B2536">
        <v>1</v>
      </c>
      <c r="C2536" t="s">
        <v>77</v>
      </c>
      <c r="D2536" t="s">
        <v>116</v>
      </c>
      <c r="E2536" t="s">
        <v>182</v>
      </c>
      <c r="F2536" t="s">
        <v>7496</v>
      </c>
      <c r="G2536" t="s">
        <v>144</v>
      </c>
      <c r="H2536" t="s">
        <v>46</v>
      </c>
      <c r="I2536" t="s">
        <v>129</v>
      </c>
      <c r="J2536" t="s">
        <v>130</v>
      </c>
      <c r="K2536" t="s">
        <v>131</v>
      </c>
      <c r="L2536" t="s">
        <v>7497</v>
      </c>
      <c r="M2536" t="s">
        <v>7498</v>
      </c>
      <c r="N2536">
        <v>3.926111111</v>
      </c>
      <c r="O2536">
        <v>0</v>
      </c>
      <c r="P2536">
        <v>157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616.39944400000002</v>
      </c>
      <c r="W2536">
        <v>0</v>
      </c>
      <c r="X2536">
        <v>0</v>
      </c>
      <c r="Y2536">
        <v>0</v>
      </c>
      <c r="Z2536">
        <v>0</v>
      </c>
    </row>
    <row r="2537" spans="1:26" x14ac:dyDescent="0.25">
      <c r="A2537">
        <v>2004144</v>
      </c>
      <c r="B2537">
        <v>1</v>
      </c>
      <c r="C2537" t="s">
        <v>76</v>
      </c>
      <c r="D2537" t="s">
        <v>95</v>
      </c>
      <c r="E2537" t="s">
        <v>134</v>
      </c>
      <c r="F2537" t="s">
        <v>7499</v>
      </c>
      <c r="G2537" t="s">
        <v>136</v>
      </c>
      <c r="H2537" t="s">
        <v>46</v>
      </c>
      <c r="I2537" t="s">
        <v>129</v>
      </c>
      <c r="J2537" t="s">
        <v>130</v>
      </c>
      <c r="K2537" t="s">
        <v>131</v>
      </c>
      <c r="L2537" t="s">
        <v>7500</v>
      </c>
      <c r="M2537" t="s">
        <v>7501</v>
      </c>
      <c r="N2537">
        <v>2.3208333329999999</v>
      </c>
      <c r="O2537">
        <v>0</v>
      </c>
      <c r="P2537">
        <v>0</v>
      </c>
      <c r="Q2537">
        <v>0</v>
      </c>
      <c r="R2537">
        <v>3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6.9625000000000004</v>
      </c>
      <c r="Y2537">
        <v>0</v>
      </c>
      <c r="Z2537">
        <v>0</v>
      </c>
    </row>
    <row r="2538" spans="1:26" x14ac:dyDescent="0.25">
      <c r="A2538">
        <v>2004141</v>
      </c>
      <c r="B2538">
        <v>1</v>
      </c>
      <c r="C2538" t="s">
        <v>76</v>
      </c>
      <c r="D2538" t="s">
        <v>103</v>
      </c>
      <c r="E2538" t="s">
        <v>126</v>
      </c>
      <c r="F2538" t="s">
        <v>7502</v>
      </c>
      <c r="G2538" t="s">
        <v>144</v>
      </c>
      <c r="H2538" t="s">
        <v>46</v>
      </c>
      <c r="I2538" t="s">
        <v>129</v>
      </c>
      <c r="J2538" t="s">
        <v>130</v>
      </c>
      <c r="K2538" t="s">
        <v>131</v>
      </c>
      <c r="L2538" t="s">
        <v>7503</v>
      </c>
      <c r="M2538" t="s">
        <v>7504</v>
      </c>
      <c r="N2538">
        <v>2.6349999999999998</v>
      </c>
      <c r="O2538">
        <v>0</v>
      </c>
      <c r="P2538">
        <v>0</v>
      </c>
      <c r="Q2538">
        <v>0</v>
      </c>
      <c r="R2538">
        <v>6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15.81</v>
      </c>
      <c r="Y2538">
        <v>0</v>
      </c>
      <c r="Z2538">
        <v>0</v>
      </c>
    </row>
    <row r="2539" spans="1:26" x14ac:dyDescent="0.25">
      <c r="A2539">
        <v>2004137</v>
      </c>
      <c r="B2539">
        <v>1</v>
      </c>
      <c r="C2539" t="s">
        <v>76</v>
      </c>
      <c r="D2539" t="s">
        <v>89</v>
      </c>
      <c r="E2539" t="s">
        <v>134</v>
      </c>
      <c r="F2539" t="s">
        <v>7505</v>
      </c>
      <c r="G2539" t="s">
        <v>238</v>
      </c>
      <c r="H2539" t="s">
        <v>46</v>
      </c>
      <c r="I2539" t="s">
        <v>129</v>
      </c>
      <c r="J2539" t="s">
        <v>130</v>
      </c>
      <c r="K2539" t="s">
        <v>131</v>
      </c>
      <c r="L2539" t="s">
        <v>7506</v>
      </c>
      <c r="M2539" t="s">
        <v>7507</v>
      </c>
      <c r="N2539">
        <v>1.476111111</v>
      </c>
      <c r="O2539">
        <v>0</v>
      </c>
      <c r="P2539">
        <v>1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1.476111</v>
      </c>
      <c r="W2539">
        <v>0</v>
      </c>
      <c r="X2539">
        <v>0</v>
      </c>
      <c r="Y2539">
        <v>0</v>
      </c>
      <c r="Z2539">
        <v>0</v>
      </c>
    </row>
    <row r="2540" spans="1:26" x14ac:dyDescent="0.25">
      <c r="A2540">
        <v>2004145</v>
      </c>
      <c r="B2540">
        <v>1</v>
      </c>
      <c r="C2540" t="s">
        <v>76</v>
      </c>
      <c r="D2540" t="s">
        <v>93</v>
      </c>
      <c r="E2540" t="s">
        <v>134</v>
      </c>
      <c r="F2540" t="s">
        <v>7508</v>
      </c>
      <c r="G2540" t="s">
        <v>144</v>
      </c>
      <c r="H2540" t="s">
        <v>46</v>
      </c>
      <c r="I2540" t="s">
        <v>129</v>
      </c>
      <c r="J2540" t="s">
        <v>130</v>
      </c>
      <c r="K2540" t="s">
        <v>131</v>
      </c>
      <c r="L2540" t="s">
        <v>7509</v>
      </c>
      <c r="M2540" t="s">
        <v>7510</v>
      </c>
      <c r="N2540">
        <v>1.4455555550000001</v>
      </c>
      <c r="O2540">
        <v>0</v>
      </c>
      <c r="P2540">
        <v>1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1.4455560000000001</v>
      </c>
      <c r="W2540">
        <v>0</v>
      </c>
      <c r="X2540">
        <v>0</v>
      </c>
      <c r="Y2540">
        <v>0</v>
      </c>
      <c r="Z2540">
        <v>0</v>
      </c>
    </row>
    <row r="2541" spans="1:26" x14ac:dyDescent="0.25">
      <c r="A2541">
        <v>2004140</v>
      </c>
      <c r="B2541">
        <v>1</v>
      </c>
      <c r="C2541" t="s">
        <v>76</v>
      </c>
      <c r="D2541" t="s">
        <v>85</v>
      </c>
      <c r="E2541" t="s">
        <v>171</v>
      </c>
      <c r="F2541" t="s">
        <v>7511</v>
      </c>
      <c r="G2541" t="s">
        <v>152</v>
      </c>
      <c r="H2541" t="s">
        <v>47</v>
      </c>
      <c r="I2541" t="s">
        <v>129</v>
      </c>
      <c r="J2541" t="s">
        <v>130</v>
      </c>
      <c r="K2541" t="s">
        <v>131</v>
      </c>
      <c r="L2541" t="s">
        <v>7512</v>
      </c>
      <c r="M2541" t="s">
        <v>7513</v>
      </c>
      <c r="N2541">
        <v>0.30222222199999998</v>
      </c>
      <c r="O2541">
        <v>28</v>
      </c>
      <c r="P2541">
        <v>6055</v>
      </c>
      <c r="Q2541">
        <v>0</v>
      </c>
      <c r="R2541">
        <v>0</v>
      </c>
      <c r="S2541">
        <v>0</v>
      </c>
      <c r="T2541">
        <v>0</v>
      </c>
      <c r="U2541">
        <v>8.4622220000000006</v>
      </c>
      <c r="V2541">
        <v>1829.9555539999999</v>
      </c>
      <c r="W2541">
        <v>0</v>
      </c>
      <c r="X2541">
        <v>0</v>
      </c>
      <c r="Y2541">
        <v>0</v>
      </c>
      <c r="Z2541">
        <v>0</v>
      </c>
    </row>
    <row r="2542" spans="1:26" x14ac:dyDescent="0.25">
      <c r="A2542">
        <v>2004142</v>
      </c>
      <c r="B2542">
        <v>1</v>
      </c>
      <c r="C2542" t="s">
        <v>76</v>
      </c>
      <c r="D2542" t="s">
        <v>85</v>
      </c>
      <c r="E2542" t="s">
        <v>171</v>
      </c>
      <c r="F2542" t="s">
        <v>7514</v>
      </c>
      <c r="G2542" t="s">
        <v>250</v>
      </c>
      <c r="H2542" t="s">
        <v>47</v>
      </c>
      <c r="I2542" t="s">
        <v>129</v>
      </c>
      <c r="J2542" t="s">
        <v>130</v>
      </c>
      <c r="K2542" t="s">
        <v>131</v>
      </c>
      <c r="L2542" t="s">
        <v>7512</v>
      </c>
      <c r="M2542" t="s">
        <v>7515</v>
      </c>
      <c r="N2542">
        <v>0.68361111100000005</v>
      </c>
      <c r="O2542">
        <v>11</v>
      </c>
      <c r="P2542">
        <v>680</v>
      </c>
      <c r="Q2542">
        <v>0</v>
      </c>
      <c r="R2542">
        <v>0</v>
      </c>
      <c r="S2542">
        <v>0</v>
      </c>
      <c r="T2542">
        <v>0</v>
      </c>
      <c r="U2542">
        <v>7.5197219999999998</v>
      </c>
      <c r="V2542">
        <v>464.85555499999998</v>
      </c>
      <c r="W2542">
        <v>0</v>
      </c>
      <c r="X2542">
        <v>0</v>
      </c>
      <c r="Y2542">
        <v>0</v>
      </c>
      <c r="Z2542">
        <v>0</v>
      </c>
    </row>
    <row r="2543" spans="1:26" x14ac:dyDescent="0.25">
      <c r="A2543">
        <v>2004154</v>
      </c>
      <c r="B2543">
        <v>1</v>
      </c>
      <c r="C2543" t="s">
        <v>76</v>
      </c>
      <c r="D2543" t="s">
        <v>96</v>
      </c>
      <c r="E2543" t="s">
        <v>186</v>
      </c>
      <c r="F2543" t="s">
        <v>7516</v>
      </c>
      <c r="G2543" t="s">
        <v>163</v>
      </c>
      <c r="H2543" t="s">
        <v>47</v>
      </c>
      <c r="I2543" t="s">
        <v>129</v>
      </c>
      <c r="J2543" t="s">
        <v>130</v>
      </c>
      <c r="K2543" t="s">
        <v>131</v>
      </c>
      <c r="L2543" t="s">
        <v>7517</v>
      </c>
      <c r="M2543" t="s">
        <v>7518</v>
      </c>
      <c r="N2543">
        <v>0.78249999999999997</v>
      </c>
      <c r="O2543">
        <v>18</v>
      </c>
      <c r="P2543">
        <v>48</v>
      </c>
      <c r="Q2543">
        <v>0</v>
      </c>
      <c r="R2543">
        <v>0</v>
      </c>
      <c r="S2543">
        <v>0</v>
      </c>
      <c r="T2543">
        <v>0</v>
      </c>
      <c r="U2543">
        <v>14.085000000000001</v>
      </c>
      <c r="V2543">
        <v>37.56</v>
      </c>
      <c r="W2543">
        <v>0</v>
      </c>
      <c r="X2543">
        <v>0</v>
      </c>
      <c r="Y2543">
        <v>0</v>
      </c>
      <c r="Z2543">
        <v>0</v>
      </c>
    </row>
    <row r="2544" spans="1:26" x14ac:dyDescent="0.25">
      <c r="A2544">
        <v>2004149</v>
      </c>
      <c r="B2544">
        <v>1</v>
      </c>
      <c r="C2544" t="s">
        <v>77</v>
      </c>
      <c r="D2544" t="s">
        <v>116</v>
      </c>
      <c r="E2544" t="s">
        <v>186</v>
      </c>
      <c r="F2544" t="s">
        <v>7519</v>
      </c>
      <c r="G2544" t="s">
        <v>163</v>
      </c>
      <c r="H2544" t="s">
        <v>47</v>
      </c>
      <c r="I2544" t="s">
        <v>129</v>
      </c>
      <c r="J2544" t="s">
        <v>130</v>
      </c>
      <c r="K2544" t="s">
        <v>131</v>
      </c>
      <c r="L2544" t="s">
        <v>7520</v>
      </c>
      <c r="M2544" t="s">
        <v>7521</v>
      </c>
      <c r="N2544">
        <v>0.45472222200000001</v>
      </c>
      <c r="O2544">
        <v>1</v>
      </c>
      <c r="P2544">
        <v>459</v>
      </c>
      <c r="Q2544">
        <v>0</v>
      </c>
      <c r="R2544">
        <v>0</v>
      </c>
      <c r="S2544">
        <v>0</v>
      </c>
      <c r="T2544">
        <v>0</v>
      </c>
      <c r="U2544">
        <v>0.45472200000000002</v>
      </c>
      <c r="V2544">
        <v>208.7175</v>
      </c>
      <c r="W2544">
        <v>0</v>
      </c>
      <c r="X2544">
        <v>0</v>
      </c>
      <c r="Y2544">
        <v>0</v>
      </c>
      <c r="Z2544">
        <v>0</v>
      </c>
    </row>
    <row r="2545" spans="1:26" x14ac:dyDescent="0.25">
      <c r="A2545">
        <v>2004151</v>
      </c>
      <c r="B2545">
        <v>1</v>
      </c>
      <c r="C2545" t="s">
        <v>76</v>
      </c>
      <c r="D2545" t="s">
        <v>84</v>
      </c>
      <c r="E2545" t="s">
        <v>134</v>
      </c>
      <c r="F2545" t="s">
        <v>7522</v>
      </c>
      <c r="G2545" t="s">
        <v>140</v>
      </c>
      <c r="H2545" t="s">
        <v>46</v>
      </c>
      <c r="I2545" t="s">
        <v>129</v>
      </c>
      <c r="J2545" t="s">
        <v>130</v>
      </c>
      <c r="K2545" t="s">
        <v>131</v>
      </c>
      <c r="L2545" t="s">
        <v>7523</v>
      </c>
      <c r="M2545" t="s">
        <v>7524</v>
      </c>
      <c r="N2545">
        <v>4.5616666659999998</v>
      </c>
      <c r="O2545">
        <v>0</v>
      </c>
      <c r="P2545">
        <v>12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54.74</v>
      </c>
      <c r="W2545">
        <v>0</v>
      </c>
      <c r="X2545">
        <v>0</v>
      </c>
      <c r="Y2545">
        <v>0</v>
      </c>
      <c r="Z2545">
        <v>0</v>
      </c>
    </row>
    <row r="2546" spans="1:26" x14ac:dyDescent="0.25">
      <c r="A2546">
        <v>2004156</v>
      </c>
      <c r="B2546">
        <v>1</v>
      </c>
      <c r="C2546" t="s">
        <v>76</v>
      </c>
      <c r="D2546" t="s">
        <v>99</v>
      </c>
      <c r="E2546" t="s">
        <v>134</v>
      </c>
      <c r="F2546" t="s">
        <v>7525</v>
      </c>
      <c r="G2546" t="s">
        <v>136</v>
      </c>
      <c r="H2546" t="s">
        <v>46</v>
      </c>
      <c r="I2546" t="s">
        <v>129</v>
      </c>
      <c r="J2546" t="s">
        <v>130</v>
      </c>
      <c r="K2546" t="s">
        <v>131</v>
      </c>
      <c r="L2546" t="s">
        <v>7526</v>
      </c>
      <c r="M2546" t="s">
        <v>7527</v>
      </c>
      <c r="N2546">
        <v>1.569722222</v>
      </c>
      <c r="O2546">
        <v>0</v>
      </c>
      <c r="P2546">
        <v>1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1.5697220000000001</v>
      </c>
      <c r="W2546">
        <v>0</v>
      </c>
      <c r="X2546">
        <v>0</v>
      </c>
      <c r="Y2546">
        <v>0</v>
      </c>
      <c r="Z2546">
        <v>0</v>
      </c>
    </row>
    <row r="2547" spans="1:26" x14ac:dyDescent="0.25">
      <c r="A2547">
        <v>2004157</v>
      </c>
      <c r="B2547">
        <v>1</v>
      </c>
      <c r="C2547" t="s">
        <v>76</v>
      </c>
      <c r="D2547" t="s">
        <v>102</v>
      </c>
      <c r="E2547" t="s">
        <v>182</v>
      </c>
      <c r="F2547" t="s">
        <v>7528</v>
      </c>
      <c r="G2547" t="s">
        <v>144</v>
      </c>
      <c r="H2547" t="s">
        <v>46</v>
      </c>
      <c r="I2547" t="s">
        <v>129</v>
      </c>
      <c r="J2547" t="s">
        <v>130</v>
      </c>
      <c r="K2547" t="s">
        <v>131</v>
      </c>
      <c r="L2547" t="s">
        <v>7529</v>
      </c>
      <c r="M2547" t="s">
        <v>7530</v>
      </c>
      <c r="N2547">
        <v>0.91305555500000002</v>
      </c>
      <c r="O2547">
        <v>0</v>
      </c>
      <c r="P2547">
        <v>1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0.91305599999999998</v>
      </c>
      <c r="W2547">
        <v>0</v>
      </c>
      <c r="X2547">
        <v>0</v>
      </c>
      <c r="Y2547">
        <v>0</v>
      </c>
      <c r="Z2547">
        <v>0</v>
      </c>
    </row>
    <row r="2548" spans="1:26" x14ac:dyDescent="0.25">
      <c r="A2548">
        <v>2004152</v>
      </c>
      <c r="B2548">
        <v>1</v>
      </c>
      <c r="C2548" t="s">
        <v>76</v>
      </c>
      <c r="D2548" t="s">
        <v>85</v>
      </c>
      <c r="E2548" t="s">
        <v>161</v>
      </c>
      <c r="F2548" t="s">
        <v>7531</v>
      </c>
      <c r="G2548" t="s">
        <v>250</v>
      </c>
      <c r="H2548" t="s">
        <v>47</v>
      </c>
      <c r="I2548" t="s">
        <v>129</v>
      </c>
      <c r="J2548" t="s">
        <v>130</v>
      </c>
      <c r="K2548" t="s">
        <v>131</v>
      </c>
      <c r="L2548" t="s">
        <v>7532</v>
      </c>
      <c r="M2548" t="s">
        <v>7533</v>
      </c>
      <c r="N2548">
        <v>2.2761111110000001</v>
      </c>
      <c r="O2548">
        <v>5</v>
      </c>
      <c r="P2548">
        <v>326</v>
      </c>
      <c r="Q2548">
        <v>0</v>
      </c>
      <c r="R2548">
        <v>0</v>
      </c>
      <c r="S2548">
        <v>0</v>
      </c>
      <c r="T2548">
        <v>0</v>
      </c>
      <c r="U2548">
        <v>11.380556</v>
      </c>
      <c r="V2548">
        <v>742.01222199999995</v>
      </c>
      <c r="W2548">
        <v>0</v>
      </c>
      <c r="X2548">
        <v>0</v>
      </c>
      <c r="Y2548">
        <v>0</v>
      </c>
      <c r="Z2548">
        <v>0</v>
      </c>
    </row>
    <row r="2549" spans="1:26" x14ac:dyDescent="0.25">
      <c r="A2549">
        <v>2004158</v>
      </c>
      <c r="B2549">
        <v>1</v>
      </c>
      <c r="C2549" t="s">
        <v>76</v>
      </c>
      <c r="D2549" t="s">
        <v>89</v>
      </c>
      <c r="E2549" t="s">
        <v>182</v>
      </c>
      <c r="F2549" t="s">
        <v>7534</v>
      </c>
      <c r="G2549" t="s">
        <v>144</v>
      </c>
      <c r="H2549" t="s">
        <v>46</v>
      </c>
      <c r="I2549" t="s">
        <v>129</v>
      </c>
      <c r="J2549" t="s">
        <v>130</v>
      </c>
      <c r="K2549" t="s">
        <v>131</v>
      </c>
      <c r="L2549" t="s">
        <v>7535</v>
      </c>
      <c r="M2549" t="s">
        <v>7536</v>
      </c>
      <c r="N2549">
        <v>1.3886111109999999</v>
      </c>
      <c r="O2549">
        <v>0</v>
      </c>
      <c r="P2549">
        <v>10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13.886111</v>
      </c>
      <c r="W2549">
        <v>0</v>
      </c>
      <c r="X2549">
        <v>0</v>
      </c>
      <c r="Y2549">
        <v>0</v>
      </c>
      <c r="Z2549">
        <v>0</v>
      </c>
    </row>
    <row r="2550" spans="1:26" x14ac:dyDescent="0.25">
      <c r="A2550">
        <v>2004162</v>
      </c>
      <c r="B2550">
        <v>1</v>
      </c>
      <c r="C2550" t="s">
        <v>77</v>
      </c>
      <c r="D2550" t="s">
        <v>108</v>
      </c>
      <c r="E2550" t="s">
        <v>134</v>
      </c>
      <c r="F2550" t="s">
        <v>7537</v>
      </c>
      <c r="G2550" t="s">
        <v>136</v>
      </c>
      <c r="H2550" t="s">
        <v>46</v>
      </c>
      <c r="I2550" t="s">
        <v>129</v>
      </c>
      <c r="J2550" t="s">
        <v>130</v>
      </c>
      <c r="K2550" t="s">
        <v>131</v>
      </c>
      <c r="L2550" t="s">
        <v>7538</v>
      </c>
      <c r="M2550" t="s">
        <v>7539</v>
      </c>
      <c r="N2550">
        <v>2.2238888879999998</v>
      </c>
      <c r="O2550">
        <v>0</v>
      </c>
      <c r="P2550">
        <v>1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2.2238889999999998</v>
      </c>
      <c r="W2550">
        <v>0</v>
      </c>
      <c r="X2550">
        <v>0</v>
      </c>
      <c r="Y2550">
        <v>0</v>
      </c>
      <c r="Z2550">
        <v>0</v>
      </c>
    </row>
    <row r="2551" spans="1:26" x14ac:dyDescent="0.25">
      <c r="A2551">
        <v>2004168</v>
      </c>
      <c r="B2551">
        <v>1</v>
      </c>
      <c r="C2551" t="s">
        <v>77</v>
      </c>
      <c r="D2551" t="s">
        <v>111</v>
      </c>
      <c r="E2551" t="s">
        <v>182</v>
      </c>
      <c r="F2551" t="s">
        <v>7540</v>
      </c>
      <c r="G2551" t="s">
        <v>144</v>
      </c>
      <c r="H2551" t="s">
        <v>46</v>
      </c>
      <c r="I2551" t="s">
        <v>129</v>
      </c>
      <c r="J2551" t="s">
        <v>130</v>
      </c>
      <c r="K2551" t="s">
        <v>131</v>
      </c>
      <c r="L2551" t="s">
        <v>7541</v>
      </c>
      <c r="M2551" t="s">
        <v>7542</v>
      </c>
      <c r="N2551">
        <v>2.3147222219999999</v>
      </c>
      <c r="O2551">
        <v>0</v>
      </c>
      <c r="P2551">
        <v>0</v>
      </c>
      <c r="Q2551">
        <v>0</v>
      </c>
      <c r="R2551">
        <v>0</v>
      </c>
      <c r="S2551">
        <v>0</v>
      </c>
      <c r="T2551">
        <v>7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16.203056</v>
      </c>
    </row>
    <row r="2552" spans="1:26" x14ac:dyDescent="0.25">
      <c r="A2552">
        <v>2004163</v>
      </c>
      <c r="B2552">
        <v>1</v>
      </c>
      <c r="C2552" t="s">
        <v>76</v>
      </c>
      <c r="D2552" t="s">
        <v>93</v>
      </c>
      <c r="E2552" t="s">
        <v>166</v>
      </c>
      <c r="F2552" t="s">
        <v>7130</v>
      </c>
      <c r="G2552" t="s">
        <v>144</v>
      </c>
      <c r="H2552" t="s">
        <v>46</v>
      </c>
      <c r="I2552" t="s">
        <v>129</v>
      </c>
      <c r="J2552" t="s">
        <v>130</v>
      </c>
      <c r="K2552" t="s">
        <v>131</v>
      </c>
      <c r="L2552" t="s">
        <v>7543</v>
      </c>
      <c r="M2552" t="s">
        <v>7544</v>
      </c>
      <c r="N2552">
        <v>1.7594444440000001</v>
      </c>
      <c r="O2552">
        <v>0</v>
      </c>
      <c r="P2552">
        <v>412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724.89111100000002</v>
      </c>
      <c r="W2552">
        <v>0</v>
      </c>
      <c r="X2552">
        <v>0</v>
      </c>
      <c r="Y2552">
        <v>0</v>
      </c>
      <c r="Z2552">
        <v>0</v>
      </c>
    </row>
    <row r="2553" spans="1:26" x14ac:dyDescent="0.25">
      <c r="A2553">
        <v>2004169</v>
      </c>
      <c r="B2553">
        <v>1</v>
      </c>
      <c r="C2553" t="s">
        <v>77</v>
      </c>
      <c r="D2553" t="s">
        <v>112</v>
      </c>
      <c r="E2553" t="s">
        <v>186</v>
      </c>
      <c r="F2553" t="s">
        <v>7545</v>
      </c>
      <c r="G2553" t="s">
        <v>163</v>
      </c>
      <c r="H2553" t="s">
        <v>47</v>
      </c>
      <c r="I2553" t="s">
        <v>129</v>
      </c>
      <c r="J2553" t="s">
        <v>130</v>
      </c>
      <c r="K2553" t="s">
        <v>131</v>
      </c>
      <c r="L2553" t="s">
        <v>7546</v>
      </c>
      <c r="M2553" t="s">
        <v>7547</v>
      </c>
      <c r="N2553">
        <v>0.66388888800000001</v>
      </c>
      <c r="O2553">
        <v>0</v>
      </c>
      <c r="P2553">
        <v>0</v>
      </c>
      <c r="Q2553">
        <v>0</v>
      </c>
      <c r="R2553">
        <v>0</v>
      </c>
      <c r="S2553">
        <v>5</v>
      </c>
      <c r="T2553">
        <v>573</v>
      </c>
      <c r="U2553">
        <v>0</v>
      </c>
      <c r="V2553">
        <v>0</v>
      </c>
      <c r="W2553">
        <v>0</v>
      </c>
      <c r="X2553">
        <v>0</v>
      </c>
      <c r="Y2553">
        <v>3.3194439999999998</v>
      </c>
      <c r="Z2553">
        <v>380.40833300000003</v>
      </c>
    </row>
    <row r="2554" spans="1:26" x14ac:dyDescent="0.25">
      <c r="A2554">
        <v>2004166</v>
      </c>
      <c r="B2554">
        <v>1</v>
      </c>
      <c r="C2554" t="s">
        <v>76</v>
      </c>
      <c r="D2554" t="s">
        <v>79</v>
      </c>
      <c r="E2554" t="s">
        <v>134</v>
      </c>
      <c r="F2554" t="s">
        <v>7548</v>
      </c>
      <c r="G2554" t="s">
        <v>136</v>
      </c>
      <c r="H2554" t="s">
        <v>46</v>
      </c>
      <c r="I2554" t="s">
        <v>129</v>
      </c>
      <c r="J2554" t="s">
        <v>130</v>
      </c>
      <c r="K2554" t="s">
        <v>131</v>
      </c>
      <c r="L2554" t="s">
        <v>7549</v>
      </c>
      <c r="M2554" t="s">
        <v>7550</v>
      </c>
      <c r="N2554">
        <v>1.3047222220000001</v>
      </c>
      <c r="O2554">
        <v>0</v>
      </c>
      <c r="P2554">
        <v>3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3.914167</v>
      </c>
      <c r="W2554">
        <v>0</v>
      </c>
      <c r="X2554">
        <v>0</v>
      </c>
      <c r="Y2554">
        <v>0</v>
      </c>
      <c r="Z2554">
        <v>0</v>
      </c>
    </row>
    <row r="2555" spans="1:26" x14ac:dyDescent="0.25">
      <c r="A2555">
        <v>2004173</v>
      </c>
      <c r="B2555">
        <v>1</v>
      </c>
      <c r="C2555" t="s">
        <v>76</v>
      </c>
      <c r="D2555" t="s">
        <v>96</v>
      </c>
      <c r="E2555" t="s">
        <v>166</v>
      </c>
      <c r="F2555" t="s">
        <v>7551</v>
      </c>
      <c r="G2555" t="s">
        <v>349</v>
      </c>
      <c r="H2555" t="s">
        <v>46</v>
      </c>
      <c r="I2555" t="s">
        <v>129</v>
      </c>
      <c r="J2555" t="s">
        <v>130</v>
      </c>
      <c r="K2555" t="s">
        <v>131</v>
      </c>
      <c r="L2555" t="s">
        <v>7552</v>
      </c>
      <c r="M2555" t="s">
        <v>7553</v>
      </c>
      <c r="N2555">
        <v>0.59222222199999996</v>
      </c>
      <c r="O2555">
        <v>0</v>
      </c>
      <c r="P2555">
        <v>39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23.096667</v>
      </c>
      <c r="W2555">
        <v>0</v>
      </c>
      <c r="X2555">
        <v>0</v>
      </c>
      <c r="Y2555">
        <v>0</v>
      </c>
      <c r="Z2555">
        <v>0</v>
      </c>
    </row>
    <row r="2556" spans="1:26" x14ac:dyDescent="0.25">
      <c r="A2556">
        <v>2004175</v>
      </c>
      <c r="B2556">
        <v>1</v>
      </c>
      <c r="C2556" t="s">
        <v>76</v>
      </c>
      <c r="D2556" t="s">
        <v>104</v>
      </c>
      <c r="E2556" t="s">
        <v>166</v>
      </c>
      <c r="F2556" t="s">
        <v>7554</v>
      </c>
      <c r="G2556" t="s">
        <v>657</v>
      </c>
      <c r="H2556" t="s">
        <v>46</v>
      </c>
      <c r="I2556" t="s">
        <v>129</v>
      </c>
      <c r="J2556" t="s">
        <v>130</v>
      </c>
      <c r="K2556" t="s">
        <v>131</v>
      </c>
      <c r="L2556" t="s">
        <v>7555</v>
      </c>
      <c r="M2556" t="s">
        <v>7556</v>
      </c>
      <c r="N2556">
        <v>0.82222222199999995</v>
      </c>
      <c r="O2556">
        <v>0</v>
      </c>
      <c r="P2556">
        <v>0</v>
      </c>
      <c r="Q2556">
        <v>0</v>
      </c>
      <c r="R2556">
        <v>59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48.511111</v>
      </c>
      <c r="Y2556">
        <v>0</v>
      </c>
      <c r="Z2556">
        <v>0</v>
      </c>
    </row>
    <row r="2557" spans="1:26" x14ac:dyDescent="0.25">
      <c r="A2557">
        <v>2004177</v>
      </c>
      <c r="B2557">
        <v>1</v>
      </c>
      <c r="C2557" t="s">
        <v>76</v>
      </c>
      <c r="D2557" t="s">
        <v>90</v>
      </c>
      <c r="E2557" t="s">
        <v>134</v>
      </c>
      <c r="F2557" t="s">
        <v>7557</v>
      </c>
      <c r="G2557" t="s">
        <v>136</v>
      </c>
      <c r="H2557" t="s">
        <v>46</v>
      </c>
      <c r="I2557" t="s">
        <v>129</v>
      </c>
      <c r="J2557" t="s">
        <v>130</v>
      </c>
      <c r="K2557" t="s">
        <v>131</v>
      </c>
      <c r="L2557" t="s">
        <v>7558</v>
      </c>
      <c r="M2557" t="s">
        <v>7559</v>
      </c>
      <c r="N2557">
        <v>0.70638888799999999</v>
      </c>
      <c r="O2557">
        <v>0</v>
      </c>
      <c r="P2557">
        <v>1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0.70638900000000004</v>
      </c>
      <c r="W2557">
        <v>0</v>
      </c>
      <c r="X2557">
        <v>0</v>
      </c>
      <c r="Y2557">
        <v>0</v>
      </c>
      <c r="Z2557">
        <v>0</v>
      </c>
    </row>
    <row r="2558" spans="1:26" x14ac:dyDescent="0.25">
      <c r="A2558">
        <v>2004180</v>
      </c>
      <c r="B2558">
        <v>1</v>
      </c>
      <c r="C2558" t="s">
        <v>76</v>
      </c>
      <c r="D2558" t="s">
        <v>103</v>
      </c>
      <c r="E2558" t="s">
        <v>134</v>
      </c>
      <c r="F2558" t="s">
        <v>7560</v>
      </c>
      <c r="G2558" t="s">
        <v>140</v>
      </c>
      <c r="H2558" t="s">
        <v>46</v>
      </c>
      <c r="I2558" t="s">
        <v>129</v>
      </c>
      <c r="J2558" t="s">
        <v>130</v>
      </c>
      <c r="K2558" t="s">
        <v>131</v>
      </c>
      <c r="L2558" t="s">
        <v>7561</v>
      </c>
      <c r="M2558" t="s">
        <v>7562</v>
      </c>
      <c r="N2558">
        <v>4.4133333329999997</v>
      </c>
      <c r="O2558">
        <v>0</v>
      </c>
      <c r="P2558">
        <v>0</v>
      </c>
      <c r="Q2558">
        <v>0</v>
      </c>
      <c r="R2558">
        <v>1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4.4133329999999997</v>
      </c>
      <c r="Y2558">
        <v>0</v>
      </c>
      <c r="Z2558">
        <v>0</v>
      </c>
    </row>
    <row r="2559" spans="1:26" x14ac:dyDescent="0.25">
      <c r="A2559">
        <v>2004179</v>
      </c>
      <c r="B2559">
        <v>1</v>
      </c>
      <c r="C2559" t="s">
        <v>77</v>
      </c>
      <c r="D2559" t="s">
        <v>117</v>
      </c>
      <c r="E2559" t="s">
        <v>134</v>
      </c>
      <c r="F2559" t="s">
        <v>7563</v>
      </c>
      <c r="G2559" t="s">
        <v>136</v>
      </c>
      <c r="H2559" t="s">
        <v>46</v>
      </c>
      <c r="I2559" t="s">
        <v>129</v>
      </c>
      <c r="J2559" t="s">
        <v>130</v>
      </c>
      <c r="K2559" t="s">
        <v>131</v>
      </c>
      <c r="L2559" t="s">
        <v>7564</v>
      </c>
      <c r="M2559" t="s">
        <v>7565</v>
      </c>
      <c r="N2559">
        <v>1.4650000000000001</v>
      </c>
      <c r="O2559">
        <v>0</v>
      </c>
      <c r="P2559">
        <v>0</v>
      </c>
      <c r="Q2559">
        <v>0</v>
      </c>
      <c r="R2559">
        <v>0</v>
      </c>
      <c r="S2559">
        <v>0</v>
      </c>
      <c r="T2559">
        <v>1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1.4650000000000001</v>
      </c>
    </row>
    <row r="2560" spans="1:26" x14ac:dyDescent="0.25">
      <c r="A2560">
        <v>2004183</v>
      </c>
      <c r="B2560">
        <v>1</v>
      </c>
      <c r="C2560" t="s">
        <v>76</v>
      </c>
      <c r="D2560" t="s">
        <v>91</v>
      </c>
      <c r="E2560" t="s">
        <v>186</v>
      </c>
      <c r="F2560" t="s">
        <v>3753</v>
      </c>
      <c r="G2560" t="s">
        <v>163</v>
      </c>
      <c r="H2560" t="s">
        <v>47</v>
      </c>
      <c r="I2560" t="s">
        <v>129</v>
      </c>
      <c r="J2560" t="s">
        <v>130</v>
      </c>
      <c r="K2560" t="s">
        <v>131</v>
      </c>
      <c r="L2560" t="s">
        <v>7566</v>
      </c>
      <c r="M2560" t="s">
        <v>7567</v>
      </c>
      <c r="N2560">
        <v>0.59194444400000001</v>
      </c>
      <c r="O2560">
        <v>24</v>
      </c>
      <c r="P2560">
        <v>0</v>
      </c>
      <c r="Q2560">
        <v>0</v>
      </c>
      <c r="R2560">
        <v>0</v>
      </c>
      <c r="S2560">
        <v>0</v>
      </c>
      <c r="T2560">
        <v>0</v>
      </c>
      <c r="U2560">
        <v>14.206666999999999</v>
      </c>
      <c r="V2560">
        <v>0</v>
      </c>
      <c r="W2560">
        <v>0</v>
      </c>
      <c r="X2560">
        <v>0</v>
      </c>
      <c r="Y2560">
        <v>0</v>
      </c>
      <c r="Z2560">
        <v>0</v>
      </c>
    </row>
    <row r="2561" spans="1:26" x14ac:dyDescent="0.25">
      <c r="A2561">
        <v>2004181</v>
      </c>
      <c r="B2561">
        <v>1</v>
      </c>
      <c r="C2561" t="s">
        <v>76</v>
      </c>
      <c r="D2561" t="s">
        <v>99</v>
      </c>
      <c r="E2561" t="s">
        <v>134</v>
      </c>
      <c r="F2561" t="s">
        <v>7568</v>
      </c>
      <c r="G2561" t="s">
        <v>136</v>
      </c>
      <c r="H2561" t="s">
        <v>46</v>
      </c>
      <c r="I2561" t="s">
        <v>129</v>
      </c>
      <c r="J2561" t="s">
        <v>130</v>
      </c>
      <c r="K2561" t="s">
        <v>131</v>
      </c>
      <c r="L2561" t="s">
        <v>7569</v>
      </c>
      <c r="M2561" t="s">
        <v>7570</v>
      </c>
      <c r="N2561">
        <v>0.97694444400000002</v>
      </c>
      <c r="O2561">
        <v>0</v>
      </c>
      <c r="P2561">
        <v>1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0.97694400000000003</v>
      </c>
      <c r="W2561">
        <v>0</v>
      </c>
      <c r="X2561">
        <v>0</v>
      </c>
      <c r="Y2561">
        <v>0</v>
      </c>
      <c r="Z2561">
        <v>0</v>
      </c>
    </row>
    <row r="2562" spans="1:26" x14ac:dyDescent="0.25">
      <c r="A2562">
        <v>2004185</v>
      </c>
      <c r="B2562">
        <v>1</v>
      </c>
      <c r="C2562" t="s">
        <v>76</v>
      </c>
      <c r="D2562" t="s">
        <v>103</v>
      </c>
      <c r="E2562" t="s">
        <v>134</v>
      </c>
      <c r="F2562" t="s">
        <v>7571</v>
      </c>
      <c r="G2562" t="s">
        <v>140</v>
      </c>
      <c r="H2562" t="s">
        <v>46</v>
      </c>
      <c r="I2562" t="s">
        <v>129</v>
      </c>
      <c r="J2562" t="s">
        <v>130</v>
      </c>
      <c r="K2562" t="s">
        <v>131</v>
      </c>
      <c r="L2562" t="s">
        <v>7572</v>
      </c>
      <c r="M2562" t="s">
        <v>7573</v>
      </c>
      <c r="N2562">
        <v>4.3763888880000001</v>
      </c>
      <c r="O2562">
        <v>0</v>
      </c>
      <c r="P2562">
        <v>0</v>
      </c>
      <c r="Q2562">
        <v>0</v>
      </c>
      <c r="R2562">
        <v>1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4.3763889999999996</v>
      </c>
      <c r="Y2562">
        <v>0</v>
      </c>
      <c r="Z2562">
        <v>0</v>
      </c>
    </row>
    <row r="2563" spans="1:26" x14ac:dyDescent="0.25">
      <c r="A2563">
        <v>2004189</v>
      </c>
      <c r="B2563">
        <v>1</v>
      </c>
      <c r="C2563" t="s">
        <v>76</v>
      </c>
      <c r="D2563" t="s">
        <v>90</v>
      </c>
      <c r="E2563" t="s">
        <v>182</v>
      </c>
      <c r="F2563" t="s">
        <v>7574</v>
      </c>
      <c r="G2563" t="s">
        <v>524</v>
      </c>
      <c r="H2563" t="s">
        <v>46</v>
      </c>
      <c r="I2563" t="s">
        <v>129</v>
      </c>
      <c r="J2563" t="s">
        <v>130</v>
      </c>
      <c r="K2563" t="s">
        <v>131</v>
      </c>
      <c r="L2563" t="s">
        <v>7575</v>
      </c>
      <c r="M2563" t="s">
        <v>7576</v>
      </c>
      <c r="N2563">
        <v>2.778333333</v>
      </c>
      <c r="O2563">
        <v>0</v>
      </c>
      <c r="P2563">
        <v>0</v>
      </c>
      <c r="Q2563">
        <v>0</v>
      </c>
      <c r="R2563">
        <v>0</v>
      </c>
      <c r="S2563">
        <v>0</v>
      </c>
      <c r="T2563">
        <v>13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36.118333</v>
      </c>
    </row>
    <row r="2564" spans="1:26" x14ac:dyDescent="0.25">
      <c r="A2564">
        <v>2004186</v>
      </c>
      <c r="B2564">
        <v>1</v>
      </c>
      <c r="C2564" t="s">
        <v>76</v>
      </c>
      <c r="D2564" t="s">
        <v>97</v>
      </c>
      <c r="E2564" t="s">
        <v>182</v>
      </c>
      <c r="F2564" t="s">
        <v>7577</v>
      </c>
      <c r="G2564" t="s">
        <v>144</v>
      </c>
      <c r="H2564" t="s">
        <v>46</v>
      </c>
      <c r="I2564" t="s">
        <v>129</v>
      </c>
      <c r="J2564" t="s">
        <v>130</v>
      </c>
      <c r="K2564" t="s">
        <v>131</v>
      </c>
      <c r="L2564" t="s">
        <v>7578</v>
      </c>
      <c r="M2564" t="s">
        <v>7579</v>
      </c>
      <c r="N2564">
        <v>0.99472222200000004</v>
      </c>
      <c r="O2564">
        <v>0</v>
      </c>
      <c r="P2564">
        <v>27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26.857500000000002</v>
      </c>
      <c r="W2564">
        <v>0</v>
      </c>
      <c r="X2564">
        <v>0</v>
      </c>
      <c r="Y2564">
        <v>0</v>
      </c>
      <c r="Z2564">
        <v>0</v>
      </c>
    </row>
    <row r="2565" spans="1:26" x14ac:dyDescent="0.25">
      <c r="A2565">
        <v>2004188</v>
      </c>
      <c r="B2565">
        <v>1</v>
      </c>
      <c r="C2565" t="s">
        <v>77</v>
      </c>
      <c r="D2565" t="s">
        <v>114</v>
      </c>
      <c r="E2565" t="s">
        <v>161</v>
      </c>
      <c r="F2565" t="s">
        <v>7580</v>
      </c>
      <c r="G2565" t="s">
        <v>242</v>
      </c>
      <c r="H2565" t="s">
        <v>47</v>
      </c>
      <c r="I2565" t="s">
        <v>129</v>
      </c>
      <c r="J2565" t="s">
        <v>130</v>
      </c>
      <c r="K2565" t="s">
        <v>131</v>
      </c>
      <c r="L2565" t="s">
        <v>7581</v>
      </c>
      <c r="M2565" t="s">
        <v>7582</v>
      </c>
      <c r="N2565">
        <v>1.3625</v>
      </c>
      <c r="O2565">
        <v>1</v>
      </c>
      <c r="P2565">
        <v>5</v>
      </c>
      <c r="Q2565">
        <v>0</v>
      </c>
      <c r="R2565">
        <v>0</v>
      </c>
      <c r="S2565">
        <v>0</v>
      </c>
      <c r="T2565">
        <v>0</v>
      </c>
      <c r="U2565">
        <v>1.3625</v>
      </c>
      <c r="V2565">
        <v>6.8125</v>
      </c>
      <c r="W2565">
        <v>0</v>
      </c>
      <c r="X2565">
        <v>0</v>
      </c>
      <c r="Y2565">
        <v>0</v>
      </c>
      <c r="Z2565">
        <v>0</v>
      </c>
    </row>
    <row r="2566" spans="1:26" x14ac:dyDescent="0.25">
      <c r="A2566">
        <v>2004190</v>
      </c>
      <c r="B2566">
        <v>1</v>
      </c>
      <c r="C2566" t="s">
        <v>76</v>
      </c>
      <c r="D2566" t="s">
        <v>92</v>
      </c>
      <c r="E2566" t="s">
        <v>134</v>
      </c>
      <c r="F2566" t="s">
        <v>7583</v>
      </c>
      <c r="G2566" t="s">
        <v>140</v>
      </c>
      <c r="H2566" t="s">
        <v>46</v>
      </c>
      <c r="I2566" t="s">
        <v>129</v>
      </c>
      <c r="J2566" t="s">
        <v>130</v>
      </c>
      <c r="K2566" t="s">
        <v>131</v>
      </c>
      <c r="L2566" t="s">
        <v>7584</v>
      </c>
      <c r="M2566" t="s">
        <v>7585</v>
      </c>
      <c r="N2566">
        <v>3.4591666659999998</v>
      </c>
      <c r="O2566">
        <v>0</v>
      </c>
      <c r="P2566">
        <v>0</v>
      </c>
      <c r="Q2566">
        <v>0</v>
      </c>
      <c r="R2566">
        <v>0</v>
      </c>
      <c r="S2566">
        <v>0</v>
      </c>
      <c r="T2566">
        <v>1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3.4591669999999999</v>
      </c>
    </row>
    <row r="2567" spans="1:26" x14ac:dyDescent="0.25">
      <c r="A2567">
        <v>2004199</v>
      </c>
      <c r="B2567">
        <v>1</v>
      </c>
      <c r="C2567" t="s">
        <v>76</v>
      </c>
      <c r="D2567" t="s">
        <v>97</v>
      </c>
      <c r="E2567" t="s">
        <v>161</v>
      </c>
      <c r="F2567" t="s">
        <v>7586</v>
      </c>
      <c r="G2567" t="s">
        <v>163</v>
      </c>
      <c r="H2567" t="s">
        <v>47</v>
      </c>
      <c r="I2567" t="s">
        <v>129</v>
      </c>
      <c r="J2567" t="s">
        <v>130</v>
      </c>
      <c r="K2567" t="s">
        <v>131</v>
      </c>
      <c r="L2567" t="s">
        <v>7587</v>
      </c>
      <c r="M2567" t="s">
        <v>7588</v>
      </c>
      <c r="N2567">
        <v>0.36194444399999998</v>
      </c>
      <c r="O2567">
        <v>7</v>
      </c>
      <c r="P2567">
        <v>159</v>
      </c>
      <c r="Q2567">
        <v>0</v>
      </c>
      <c r="R2567">
        <v>0</v>
      </c>
      <c r="S2567">
        <v>0</v>
      </c>
      <c r="T2567">
        <v>0</v>
      </c>
      <c r="U2567">
        <v>2.5336110000000001</v>
      </c>
      <c r="V2567">
        <v>57.549166999999997</v>
      </c>
      <c r="W2567">
        <v>0</v>
      </c>
      <c r="X2567">
        <v>0</v>
      </c>
      <c r="Y2567">
        <v>0</v>
      </c>
      <c r="Z2567">
        <v>0</v>
      </c>
    </row>
    <row r="2568" spans="1:26" x14ac:dyDescent="0.25">
      <c r="A2568">
        <v>2004192</v>
      </c>
      <c r="B2568">
        <v>1</v>
      </c>
      <c r="C2568" t="s">
        <v>76</v>
      </c>
      <c r="D2568" t="s">
        <v>85</v>
      </c>
      <c r="E2568" t="s">
        <v>171</v>
      </c>
      <c r="F2568" t="s">
        <v>7514</v>
      </c>
      <c r="G2568" t="s">
        <v>163</v>
      </c>
      <c r="H2568" t="s">
        <v>47</v>
      </c>
      <c r="I2568" t="s">
        <v>257</v>
      </c>
      <c r="J2568" t="s">
        <v>130</v>
      </c>
      <c r="K2568" t="s">
        <v>131</v>
      </c>
      <c r="L2568" t="s">
        <v>7589</v>
      </c>
      <c r="M2568" t="s">
        <v>7590</v>
      </c>
      <c r="N2568">
        <v>4.6666666000000002E-2</v>
      </c>
      <c r="O2568">
        <v>6</v>
      </c>
      <c r="P2568">
        <v>354</v>
      </c>
      <c r="Q2568">
        <v>0</v>
      </c>
      <c r="R2568">
        <v>0</v>
      </c>
      <c r="S2568">
        <v>0</v>
      </c>
      <c r="T2568">
        <v>0</v>
      </c>
      <c r="U2568">
        <v>0.28000000000000003</v>
      </c>
      <c r="V2568">
        <v>16.52</v>
      </c>
      <c r="W2568">
        <v>0</v>
      </c>
      <c r="X2568">
        <v>0</v>
      </c>
      <c r="Y2568">
        <v>0</v>
      </c>
      <c r="Z2568">
        <v>0</v>
      </c>
    </row>
    <row r="2569" spans="1:26" x14ac:dyDescent="0.25">
      <c r="A2569">
        <v>2004193</v>
      </c>
      <c r="B2569">
        <v>1</v>
      </c>
      <c r="C2569" t="s">
        <v>76</v>
      </c>
      <c r="D2569" t="s">
        <v>85</v>
      </c>
      <c r="E2569" t="s">
        <v>171</v>
      </c>
      <c r="F2569" t="s">
        <v>7511</v>
      </c>
      <c r="G2569" t="s">
        <v>163</v>
      </c>
      <c r="H2569" t="s">
        <v>47</v>
      </c>
      <c r="I2569" t="s">
        <v>129</v>
      </c>
      <c r="J2569" t="s">
        <v>130</v>
      </c>
      <c r="K2569" t="s">
        <v>131</v>
      </c>
      <c r="L2569" t="s">
        <v>7591</v>
      </c>
      <c r="M2569" t="s">
        <v>7592</v>
      </c>
      <c r="N2569">
        <v>8.6666666000000003E-2</v>
      </c>
      <c r="O2569">
        <v>28</v>
      </c>
      <c r="P2569">
        <v>6055</v>
      </c>
      <c r="Q2569">
        <v>0</v>
      </c>
      <c r="R2569">
        <v>0</v>
      </c>
      <c r="S2569">
        <v>0</v>
      </c>
      <c r="T2569">
        <v>0</v>
      </c>
      <c r="U2569">
        <v>2.4266670000000001</v>
      </c>
      <c r="V2569">
        <v>524.76666299999999</v>
      </c>
      <c r="W2569">
        <v>0</v>
      </c>
      <c r="X2569">
        <v>0</v>
      </c>
      <c r="Y2569">
        <v>0</v>
      </c>
      <c r="Z2569">
        <v>0</v>
      </c>
    </row>
    <row r="2570" spans="1:26" x14ac:dyDescent="0.25">
      <c r="A2570">
        <v>2004197</v>
      </c>
      <c r="B2570">
        <v>1</v>
      </c>
      <c r="C2570" t="s">
        <v>77</v>
      </c>
      <c r="D2570" t="s">
        <v>123</v>
      </c>
      <c r="E2570" t="s">
        <v>134</v>
      </c>
      <c r="F2570" t="s">
        <v>7593</v>
      </c>
      <c r="G2570" t="s">
        <v>136</v>
      </c>
      <c r="H2570" t="s">
        <v>46</v>
      </c>
      <c r="I2570" t="s">
        <v>129</v>
      </c>
      <c r="J2570" t="s">
        <v>130</v>
      </c>
      <c r="K2570" t="s">
        <v>131</v>
      </c>
      <c r="L2570" t="s">
        <v>7594</v>
      </c>
      <c r="M2570" t="s">
        <v>7595</v>
      </c>
      <c r="N2570">
        <v>3.216388888</v>
      </c>
      <c r="O2570">
        <v>0</v>
      </c>
      <c r="P2570">
        <v>1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3.2163889999999999</v>
      </c>
      <c r="W2570">
        <v>0</v>
      </c>
      <c r="X2570">
        <v>0</v>
      </c>
      <c r="Y2570">
        <v>0</v>
      </c>
      <c r="Z2570">
        <v>0</v>
      </c>
    </row>
    <row r="2571" spans="1:26" x14ac:dyDescent="0.25">
      <c r="A2571">
        <v>2004202</v>
      </c>
      <c r="B2571">
        <v>1</v>
      </c>
      <c r="C2571" t="s">
        <v>76</v>
      </c>
      <c r="D2571" t="s">
        <v>96</v>
      </c>
      <c r="E2571" t="s">
        <v>134</v>
      </c>
      <c r="F2571" t="s">
        <v>7596</v>
      </c>
      <c r="G2571" t="s">
        <v>136</v>
      </c>
      <c r="H2571" t="s">
        <v>46</v>
      </c>
      <c r="I2571" t="s">
        <v>129</v>
      </c>
      <c r="J2571" t="s">
        <v>130</v>
      </c>
      <c r="K2571" t="s">
        <v>131</v>
      </c>
      <c r="L2571" t="s">
        <v>7597</v>
      </c>
      <c r="M2571" t="s">
        <v>7598</v>
      </c>
      <c r="N2571">
        <v>1.4172222219999999</v>
      </c>
      <c r="O2571">
        <v>0</v>
      </c>
      <c r="P2571">
        <v>1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1.417222</v>
      </c>
      <c r="W2571">
        <v>0</v>
      </c>
      <c r="X2571">
        <v>0</v>
      </c>
      <c r="Y2571">
        <v>0</v>
      </c>
      <c r="Z2571">
        <v>0</v>
      </c>
    </row>
    <row r="2572" spans="1:26" x14ac:dyDescent="0.25">
      <c r="A2572">
        <v>2004204</v>
      </c>
      <c r="B2572">
        <v>1</v>
      </c>
      <c r="C2572" t="s">
        <v>76</v>
      </c>
      <c r="D2572" t="s">
        <v>92</v>
      </c>
      <c r="E2572" t="s">
        <v>171</v>
      </c>
      <c r="F2572" t="s">
        <v>7599</v>
      </c>
      <c r="G2572" t="s">
        <v>163</v>
      </c>
      <c r="H2572" t="s">
        <v>47</v>
      </c>
      <c r="I2572" t="s">
        <v>129</v>
      </c>
      <c r="J2572" t="s">
        <v>130</v>
      </c>
      <c r="K2572" t="s">
        <v>131</v>
      </c>
      <c r="L2572" t="s">
        <v>7600</v>
      </c>
      <c r="M2572" t="s">
        <v>7601</v>
      </c>
      <c r="N2572">
        <v>0.222222222</v>
      </c>
      <c r="O2572">
        <v>0</v>
      </c>
      <c r="P2572">
        <v>0</v>
      </c>
      <c r="Q2572">
        <v>0</v>
      </c>
      <c r="R2572">
        <v>151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33.555556000000003</v>
      </c>
      <c r="Y2572">
        <v>0</v>
      </c>
      <c r="Z2572">
        <v>0</v>
      </c>
    </row>
    <row r="2573" spans="1:26" x14ac:dyDescent="0.25">
      <c r="A2573">
        <v>2004206</v>
      </c>
      <c r="B2573">
        <v>1</v>
      </c>
      <c r="C2573" t="s">
        <v>76</v>
      </c>
      <c r="D2573" t="s">
        <v>99</v>
      </c>
      <c r="E2573" t="s">
        <v>134</v>
      </c>
      <c r="F2573" t="s">
        <v>7602</v>
      </c>
      <c r="G2573" t="s">
        <v>238</v>
      </c>
      <c r="H2573" t="s">
        <v>46</v>
      </c>
      <c r="I2573" t="s">
        <v>129</v>
      </c>
      <c r="J2573" t="s">
        <v>130</v>
      </c>
      <c r="K2573" t="s">
        <v>131</v>
      </c>
      <c r="L2573" t="s">
        <v>7603</v>
      </c>
      <c r="M2573" t="s">
        <v>7604</v>
      </c>
      <c r="N2573">
        <v>0.173055555</v>
      </c>
      <c r="O2573">
        <v>0</v>
      </c>
      <c r="P2573">
        <v>1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0.17305599999999999</v>
      </c>
      <c r="W2573">
        <v>0</v>
      </c>
      <c r="X2573">
        <v>0</v>
      </c>
      <c r="Y2573">
        <v>0</v>
      </c>
      <c r="Z2573">
        <v>0</v>
      </c>
    </row>
    <row r="2574" spans="1:26" x14ac:dyDescent="0.25">
      <c r="A2574">
        <v>2004207</v>
      </c>
      <c r="B2574">
        <v>1</v>
      </c>
      <c r="C2574" t="s">
        <v>76</v>
      </c>
      <c r="D2574" t="s">
        <v>93</v>
      </c>
      <c r="E2574" t="s">
        <v>134</v>
      </c>
      <c r="F2574" t="s">
        <v>7605</v>
      </c>
      <c r="G2574" t="s">
        <v>136</v>
      </c>
      <c r="H2574" t="s">
        <v>46</v>
      </c>
      <c r="I2574" t="s">
        <v>129</v>
      </c>
      <c r="J2574" t="s">
        <v>130</v>
      </c>
      <c r="K2574" t="s">
        <v>131</v>
      </c>
      <c r="L2574" t="s">
        <v>7606</v>
      </c>
      <c r="M2574" t="s">
        <v>7607</v>
      </c>
      <c r="N2574">
        <v>2.0808333330000002</v>
      </c>
      <c r="O2574">
        <v>0</v>
      </c>
      <c r="P2574">
        <v>3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6.2424999999999997</v>
      </c>
      <c r="W2574">
        <v>0</v>
      </c>
      <c r="X2574">
        <v>0</v>
      </c>
      <c r="Y2574">
        <v>0</v>
      </c>
      <c r="Z2574">
        <v>0</v>
      </c>
    </row>
    <row r="2575" spans="1:26" x14ac:dyDescent="0.25">
      <c r="A2575">
        <v>2004209</v>
      </c>
      <c r="B2575">
        <v>1</v>
      </c>
      <c r="C2575" t="s">
        <v>76</v>
      </c>
      <c r="D2575" t="s">
        <v>103</v>
      </c>
      <c r="E2575" t="s">
        <v>134</v>
      </c>
      <c r="F2575" t="s">
        <v>7421</v>
      </c>
      <c r="G2575" t="s">
        <v>140</v>
      </c>
      <c r="H2575" t="s">
        <v>46</v>
      </c>
      <c r="I2575" t="s">
        <v>129</v>
      </c>
      <c r="J2575" t="s">
        <v>130</v>
      </c>
      <c r="K2575" t="s">
        <v>131</v>
      </c>
      <c r="L2575" t="s">
        <v>7608</v>
      </c>
      <c r="M2575" t="s">
        <v>7609</v>
      </c>
      <c r="N2575">
        <v>3.7430555550000002</v>
      </c>
      <c r="O2575">
        <v>0</v>
      </c>
      <c r="P2575">
        <v>0</v>
      </c>
      <c r="Q2575">
        <v>0</v>
      </c>
      <c r="R2575">
        <v>1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3.7430560000000002</v>
      </c>
      <c r="Y2575">
        <v>0</v>
      </c>
      <c r="Z2575">
        <v>0</v>
      </c>
    </row>
    <row r="2576" spans="1:26" x14ac:dyDescent="0.25">
      <c r="A2576">
        <v>2004213</v>
      </c>
      <c r="B2576">
        <v>1</v>
      </c>
      <c r="C2576" t="s">
        <v>77</v>
      </c>
      <c r="D2576" t="s">
        <v>109</v>
      </c>
      <c r="E2576" t="s">
        <v>134</v>
      </c>
      <c r="F2576" t="s">
        <v>7610</v>
      </c>
      <c r="G2576" t="s">
        <v>140</v>
      </c>
      <c r="H2576" t="s">
        <v>46</v>
      </c>
      <c r="I2576" t="s">
        <v>129</v>
      </c>
      <c r="J2576" t="s">
        <v>130</v>
      </c>
      <c r="K2576" t="s">
        <v>131</v>
      </c>
      <c r="L2576" t="s">
        <v>7611</v>
      </c>
      <c r="M2576" t="s">
        <v>7612</v>
      </c>
      <c r="N2576">
        <v>2.3025000000000002</v>
      </c>
      <c r="O2576">
        <v>0</v>
      </c>
      <c r="P2576">
        <v>4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9.2100000000000009</v>
      </c>
      <c r="W2576">
        <v>0</v>
      </c>
      <c r="X2576">
        <v>0</v>
      </c>
      <c r="Y2576">
        <v>0</v>
      </c>
      <c r="Z2576">
        <v>0</v>
      </c>
    </row>
    <row r="2577" spans="1:26" x14ac:dyDescent="0.25">
      <c r="A2577">
        <v>2004215</v>
      </c>
      <c r="B2577">
        <v>1</v>
      </c>
      <c r="C2577" t="s">
        <v>76</v>
      </c>
      <c r="D2577" t="s">
        <v>91</v>
      </c>
      <c r="E2577" t="s">
        <v>134</v>
      </c>
      <c r="F2577" t="s">
        <v>7613</v>
      </c>
      <c r="G2577" t="s">
        <v>238</v>
      </c>
      <c r="H2577" t="s">
        <v>46</v>
      </c>
      <c r="I2577" t="s">
        <v>129</v>
      </c>
      <c r="J2577" t="s">
        <v>130</v>
      </c>
      <c r="K2577" t="s">
        <v>131</v>
      </c>
      <c r="L2577" t="s">
        <v>7614</v>
      </c>
      <c r="M2577" t="s">
        <v>7615</v>
      </c>
      <c r="N2577">
        <v>0.93305555500000004</v>
      </c>
      <c r="O2577">
        <v>0</v>
      </c>
      <c r="P2577">
        <v>1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0.933056</v>
      </c>
      <c r="W2577">
        <v>0</v>
      </c>
      <c r="X2577">
        <v>0</v>
      </c>
      <c r="Y2577">
        <v>0</v>
      </c>
      <c r="Z2577">
        <v>0</v>
      </c>
    </row>
    <row r="2578" spans="1:26" x14ac:dyDescent="0.25">
      <c r="A2578">
        <v>2004216</v>
      </c>
      <c r="B2578">
        <v>1</v>
      </c>
      <c r="C2578" t="s">
        <v>76</v>
      </c>
      <c r="D2578" t="s">
        <v>80</v>
      </c>
      <c r="E2578" t="s">
        <v>171</v>
      </c>
      <c r="F2578" t="s">
        <v>7616</v>
      </c>
      <c r="G2578" t="s">
        <v>152</v>
      </c>
      <c r="H2578" t="s">
        <v>47</v>
      </c>
      <c r="I2578" t="s">
        <v>129</v>
      </c>
      <c r="J2578" t="s">
        <v>130</v>
      </c>
      <c r="K2578" t="s">
        <v>154</v>
      </c>
      <c r="L2578" t="s">
        <v>7617</v>
      </c>
      <c r="M2578" t="s">
        <v>7618</v>
      </c>
      <c r="N2578">
        <v>7.4444443999999999E-2</v>
      </c>
      <c r="O2578">
        <v>0</v>
      </c>
      <c r="P2578">
        <v>4207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313.18777599999999</v>
      </c>
      <c r="W2578">
        <v>0</v>
      </c>
      <c r="X2578">
        <v>0</v>
      </c>
      <c r="Y2578">
        <v>0</v>
      </c>
      <c r="Z2578">
        <v>0</v>
      </c>
    </row>
    <row r="2579" spans="1:26" x14ac:dyDescent="0.25">
      <c r="A2579">
        <v>2004219</v>
      </c>
      <c r="B2579">
        <v>1</v>
      </c>
      <c r="C2579" t="s">
        <v>76</v>
      </c>
      <c r="D2579" t="s">
        <v>91</v>
      </c>
      <c r="E2579" t="s">
        <v>171</v>
      </c>
      <c r="F2579" t="s">
        <v>7619</v>
      </c>
      <c r="G2579" t="s">
        <v>163</v>
      </c>
      <c r="H2579" t="s">
        <v>47</v>
      </c>
      <c r="I2579" t="s">
        <v>129</v>
      </c>
      <c r="J2579" t="s">
        <v>130</v>
      </c>
      <c r="K2579" t="s">
        <v>131</v>
      </c>
      <c r="L2579" t="s">
        <v>7620</v>
      </c>
      <c r="M2579" t="s">
        <v>7621</v>
      </c>
      <c r="N2579">
        <v>0.35111111099999998</v>
      </c>
      <c r="O2579">
        <v>2</v>
      </c>
      <c r="P2579">
        <v>159</v>
      </c>
      <c r="Q2579">
        <v>0</v>
      </c>
      <c r="R2579">
        <v>0</v>
      </c>
      <c r="S2579">
        <v>0</v>
      </c>
      <c r="T2579">
        <v>0</v>
      </c>
      <c r="U2579">
        <v>0.70222200000000001</v>
      </c>
      <c r="V2579">
        <v>55.826667</v>
      </c>
      <c r="W2579">
        <v>0</v>
      </c>
      <c r="X2579">
        <v>0</v>
      </c>
      <c r="Y2579">
        <v>0</v>
      </c>
      <c r="Z2579">
        <v>0</v>
      </c>
    </row>
    <row r="2580" spans="1:26" x14ac:dyDescent="0.25">
      <c r="A2580">
        <v>2004221</v>
      </c>
      <c r="B2580">
        <v>1</v>
      </c>
      <c r="C2580" t="s">
        <v>76</v>
      </c>
      <c r="D2580" t="s">
        <v>79</v>
      </c>
      <c r="E2580" t="s">
        <v>161</v>
      </c>
      <c r="F2580" t="s">
        <v>7622</v>
      </c>
      <c r="G2580" t="s">
        <v>152</v>
      </c>
      <c r="H2580" t="s">
        <v>47</v>
      </c>
      <c r="I2580" t="s">
        <v>129</v>
      </c>
      <c r="J2580" t="s">
        <v>130</v>
      </c>
      <c r="K2580" t="s">
        <v>154</v>
      </c>
      <c r="L2580" t="s">
        <v>7623</v>
      </c>
      <c r="M2580" t="s">
        <v>7624</v>
      </c>
      <c r="N2580">
        <v>9.3055554999999998E-2</v>
      </c>
      <c r="O2580">
        <v>1</v>
      </c>
      <c r="P2580">
        <v>1800</v>
      </c>
      <c r="Q2580">
        <v>0</v>
      </c>
      <c r="R2580">
        <v>0</v>
      </c>
      <c r="S2580">
        <v>0</v>
      </c>
      <c r="T2580">
        <v>0</v>
      </c>
      <c r="U2580">
        <v>9.3056E-2</v>
      </c>
      <c r="V2580">
        <v>167.499999</v>
      </c>
      <c r="W2580">
        <v>0</v>
      </c>
      <c r="X2580">
        <v>0</v>
      </c>
      <c r="Y2580">
        <v>0</v>
      </c>
      <c r="Z2580">
        <v>0</v>
      </c>
    </row>
    <row r="2581" spans="1:26" x14ac:dyDescent="0.25">
      <c r="A2581">
        <v>2004222</v>
      </c>
      <c r="B2581">
        <v>1</v>
      </c>
      <c r="C2581" t="s">
        <v>76</v>
      </c>
      <c r="D2581" t="s">
        <v>99</v>
      </c>
      <c r="E2581" t="s">
        <v>182</v>
      </c>
      <c r="F2581" t="s">
        <v>7625</v>
      </c>
      <c r="G2581" t="s">
        <v>294</v>
      </c>
      <c r="H2581" t="s">
        <v>46</v>
      </c>
      <c r="I2581" t="s">
        <v>129</v>
      </c>
      <c r="J2581" t="s">
        <v>130</v>
      </c>
      <c r="K2581" t="s">
        <v>131</v>
      </c>
      <c r="L2581" t="s">
        <v>7626</v>
      </c>
      <c r="M2581" t="s">
        <v>7627</v>
      </c>
      <c r="N2581">
        <v>2.071388888</v>
      </c>
      <c r="O2581">
        <v>0</v>
      </c>
      <c r="P2581">
        <v>80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165.71111099999999</v>
      </c>
      <c r="W2581">
        <v>0</v>
      </c>
      <c r="X2581">
        <v>0</v>
      </c>
      <c r="Y2581">
        <v>0</v>
      </c>
      <c r="Z2581">
        <v>0</v>
      </c>
    </row>
    <row r="2582" spans="1:26" x14ac:dyDescent="0.25">
      <c r="A2582">
        <v>2004233</v>
      </c>
      <c r="B2582">
        <v>1</v>
      </c>
      <c r="C2582" t="s">
        <v>76</v>
      </c>
      <c r="D2582" t="s">
        <v>80</v>
      </c>
      <c r="E2582" t="s">
        <v>161</v>
      </c>
      <c r="F2582" t="s">
        <v>7628</v>
      </c>
      <c r="G2582" t="s">
        <v>242</v>
      </c>
      <c r="H2582" t="s">
        <v>47</v>
      </c>
      <c r="I2582" t="s">
        <v>129</v>
      </c>
      <c r="J2582" t="s">
        <v>130</v>
      </c>
      <c r="K2582" t="s">
        <v>131</v>
      </c>
      <c r="L2582" t="s">
        <v>7629</v>
      </c>
      <c r="M2582" t="s">
        <v>7630</v>
      </c>
      <c r="N2582">
        <v>0.8</v>
      </c>
      <c r="O2582">
        <v>0</v>
      </c>
      <c r="P2582">
        <v>529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423.2</v>
      </c>
      <c r="W2582">
        <v>0</v>
      </c>
      <c r="X2582">
        <v>0</v>
      </c>
      <c r="Y2582">
        <v>0</v>
      </c>
      <c r="Z2582">
        <v>0</v>
      </c>
    </row>
    <row r="2583" spans="1:26" x14ac:dyDescent="0.25">
      <c r="A2583">
        <v>2004224</v>
      </c>
      <c r="B2583">
        <v>1</v>
      </c>
      <c r="C2583" t="s">
        <v>76</v>
      </c>
      <c r="D2583" t="s">
        <v>80</v>
      </c>
      <c r="E2583" t="s">
        <v>171</v>
      </c>
      <c r="F2583" t="s">
        <v>7631</v>
      </c>
      <c r="G2583" t="s">
        <v>163</v>
      </c>
      <c r="H2583" t="s">
        <v>47</v>
      </c>
      <c r="I2583" t="s">
        <v>129</v>
      </c>
      <c r="J2583" t="s">
        <v>130</v>
      </c>
      <c r="K2583" t="s">
        <v>131</v>
      </c>
      <c r="L2583" t="s">
        <v>7632</v>
      </c>
      <c r="M2583" t="s">
        <v>7633</v>
      </c>
      <c r="N2583">
        <v>0.51333333299999995</v>
      </c>
      <c r="O2583">
        <v>4</v>
      </c>
      <c r="P2583">
        <v>17533</v>
      </c>
      <c r="Q2583">
        <v>0</v>
      </c>
      <c r="R2583">
        <v>0</v>
      </c>
      <c r="S2583">
        <v>0</v>
      </c>
      <c r="T2583">
        <v>0</v>
      </c>
      <c r="U2583">
        <v>2.0533329999999999</v>
      </c>
      <c r="V2583">
        <v>9000.2733270000008</v>
      </c>
      <c r="W2583">
        <v>0</v>
      </c>
      <c r="X2583">
        <v>0</v>
      </c>
      <c r="Y2583">
        <v>0</v>
      </c>
      <c r="Z2583">
        <v>0</v>
      </c>
    </row>
    <row r="2584" spans="1:26" x14ac:dyDescent="0.25">
      <c r="A2584">
        <v>2004225</v>
      </c>
      <c r="B2584">
        <v>1</v>
      </c>
      <c r="C2584" t="s">
        <v>76</v>
      </c>
      <c r="D2584" t="s">
        <v>79</v>
      </c>
      <c r="E2584" t="s">
        <v>186</v>
      </c>
      <c r="F2584" t="s">
        <v>7634</v>
      </c>
      <c r="G2584" t="s">
        <v>163</v>
      </c>
      <c r="H2584" t="s">
        <v>47</v>
      </c>
      <c r="I2584" t="s">
        <v>129</v>
      </c>
      <c r="J2584" t="s">
        <v>130</v>
      </c>
      <c r="K2584" t="s">
        <v>131</v>
      </c>
      <c r="L2584" t="s">
        <v>7635</v>
      </c>
      <c r="M2584" t="s">
        <v>7636</v>
      </c>
      <c r="N2584">
        <v>1.1047222219999999</v>
      </c>
      <c r="O2584">
        <v>49</v>
      </c>
      <c r="P2584">
        <v>771</v>
      </c>
      <c r="Q2584">
        <v>0</v>
      </c>
      <c r="R2584">
        <v>0</v>
      </c>
      <c r="S2584">
        <v>0</v>
      </c>
      <c r="T2584">
        <v>0</v>
      </c>
      <c r="U2584">
        <v>54.131388999999999</v>
      </c>
      <c r="V2584">
        <v>851.74083299999995</v>
      </c>
      <c r="W2584">
        <v>0</v>
      </c>
      <c r="X2584">
        <v>0</v>
      </c>
      <c r="Y2584">
        <v>0</v>
      </c>
      <c r="Z2584">
        <v>0</v>
      </c>
    </row>
    <row r="2585" spans="1:26" x14ac:dyDescent="0.25">
      <c r="A2585">
        <v>2004230</v>
      </c>
      <c r="B2585">
        <v>1</v>
      </c>
      <c r="C2585" t="s">
        <v>76</v>
      </c>
      <c r="D2585" t="s">
        <v>80</v>
      </c>
      <c r="E2585" t="s">
        <v>171</v>
      </c>
      <c r="F2585" t="s">
        <v>7637</v>
      </c>
      <c r="G2585" t="s">
        <v>163</v>
      </c>
      <c r="H2585" t="s">
        <v>47</v>
      </c>
      <c r="I2585" t="s">
        <v>257</v>
      </c>
      <c r="J2585" t="s">
        <v>130</v>
      </c>
      <c r="K2585" t="s">
        <v>131</v>
      </c>
      <c r="L2585" t="s">
        <v>7638</v>
      </c>
      <c r="M2585" t="s">
        <v>7639</v>
      </c>
      <c r="N2585">
        <v>3.8055554999999998E-2</v>
      </c>
      <c r="O2585">
        <v>0</v>
      </c>
      <c r="P2585">
        <v>1176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44.753332999999998</v>
      </c>
      <c r="W2585">
        <v>0</v>
      </c>
      <c r="X2585">
        <v>0</v>
      </c>
      <c r="Y2585">
        <v>0</v>
      </c>
      <c r="Z2585">
        <v>0</v>
      </c>
    </row>
    <row r="2586" spans="1:26" x14ac:dyDescent="0.25">
      <c r="A2586">
        <v>2004234</v>
      </c>
      <c r="B2586">
        <v>1</v>
      </c>
      <c r="C2586" t="s">
        <v>76</v>
      </c>
      <c r="D2586" t="s">
        <v>89</v>
      </c>
      <c r="E2586" t="s">
        <v>182</v>
      </c>
      <c r="F2586" t="s">
        <v>7640</v>
      </c>
      <c r="G2586" t="s">
        <v>250</v>
      </c>
      <c r="H2586" t="s">
        <v>46</v>
      </c>
      <c r="I2586" t="s">
        <v>129</v>
      </c>
      <c r="J2586" t="s">
        <v>15</v>
      </c>
      <c r="K2586" t="s">
        <v>131</v>
      </c>
      <c r="L2586" t="s">
        <v>7641</v>
      </c>
      <c r="M2586" t="s">
        <v>7642</v>
      </c>
      <c r="N2586">
        <v>0.97638888800000001</v>
      </c>
      <c r="O2586">
        <v>0</v>
      </c>
      <c r="P2586">
        <v>134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130.83611099999999</v>
      </c>
      <c r="W2586">
        <v>0</v>
      </c>
      <c r="X2586">
        <v>0</v>
      </c>
      <c r="Y2586">
        <v>0</v>
      </c>
      <c r="Z2586">
        <v>0</v>
      </c>
    </row>
    <row r="2587" spans="1:26" x14ac:dyDescent="0.25">
      <c r="A2587">
        <v>2004236</v>
      </c>
      <c r="B2587">
        <v>1</v>
      </c>
      <c r="C2587" t="s">
        <v>76</v>
      </c>
      <c r="D2587" t="s">
        <v>104</v>
      </c>
      <c r="E2587" t="s">
        <v>186</v>
      </c>
      <c r="F2587" t="s">
        <v>7643</v>
      </c>
      <c r="G2587" t="s">
        <v>163</v>
      </c>
      <c r="H2587" t="s">
        <v>47</v>
      </c>
      <c r="I2587" t="s">
        <v>257</v>
      </c>
      <c r="J2587" t="s">
        <v>130</v>
      </c>
      <c r="K2587" t="s">
        <v>131</v>
      </c>
      <c r="L2587" t="s">
        <v>7644</v>
      </c>
      <c r="M2587" t="s">
        <v>7645</v>
      </c>
      <c r="N2587">
        <v>1.1111111E-2</v>
      </c>
      <c r="O2587">
        <v>0</v>
      </c>
      <c r="P2587">
        <v>1</v>
      </c>
      <c r="Q2587">
        <v>0</v>
      </c>
      <c r="R2587">
        <v>0</v>
      </c>
      <c r="S2587">
        <v>9</v>
      </c>
      <c r="T2587">
        <v>980</v>
      </c>
      <c r="U2587">
        <v>0</v>
      </c>
      <c r="V2587">
        <v>1.1110999999999999E-2</v>
      </c>
      <c r="W2587">
        <v>0</v>
      </c>
      <c r="X2587">
        <v>0</v>
      </c>
      <c r="Y2587">
        <v>0.1</v>
      </c>
      <c r="Z2587">
        <v>10.888889000000001</v>
      </c>
    </row>
    <row r="2588" spans="1:26" x14ac:dyDescent="0.25">
      <c r="A2588">
        <v>2004238</v>
      </c>
      <c r="B2588">
        <v>1</v>
      </c>
      <c r="C2588" t="s">
        <v>77</v>
      </c>
      <c r="D2588" t="s">
        <v>122</v>
      </c>
      <c r="E2588" t="s">
        <v>171</v>
      </c>
      <c r="F2588" t="s">
        <v>7646</v>
      </c>
      <c r="G2588" t="s">
        <v>163</v>
      </c>
      <c r="H2588" t="s">
        <v>47</v>
      </c>
      <c r="I2588" t="s">
        <v>129</v>
      </c>
      <c r="J2588" t="s">
        <v>130</v>
      </c>
      <c r="K2588" t="s">
        <v>131</v>
      </c>
      <c r="L2588" t="s">
        <v>7647</v>
      </c>
      <c r="M2588" t="s">
        <v>7648</v>
      </c>
      <c r="N2588">
        <v>4.113611111</v>
      </c>
      <c r="O2588">
        <v>0</v>
      </c>
      <c r="P2588">
        <v>4</v>
      </c>
      <c r="Q2588">
        <v>29</v>
      </c>
      <c r="R2588">
        <v>2267</v>
      </c>
      <c r="S2588">
        <v>0</v>
      </c>
      <c r="T2588">
        <v>0</v>
      </c>
      <c r="U2588">
        <v>0</v>
      </c>
      <c r="V2588">
        <v>16.454443999999999</v>
      </c>
      <c r="W2588">
        <v>119.29472199999999</v>
      </c>
      <c r="X2588">
        <v>9325.5563889999994</v>
      </c>
      <c r="Y2588">
        <v>0</v>
      </c>
      <c r="Z2588">
        <v>0</v>
      </c>
    </row>
    <row r="2589" spans="1:26" x14ac:dyDescent="0.25">
      <c r="A2589">
        <v>2004239</v>
      </c>
      <c r="B2589">
        <v>1</v>
      </c>
      <c r="C2589" t="s">
        <v>76</v>
      </c>
      <c r="D2589" t="s">
        <v>99</v>
      </c>
      <c r="E2589" t="s">
        <v>171</v>
      </c>
      <c r="F2589" t="s">
        <v>7649</v>
      </c>
      <c r="G2589" t="s">
        <v>168</v>
      </c>
      <c r="H2589" t="s">
        <v>47</v>
      </c>
      <c r="I2589" t="s">
        <v>129</v>
      </c>
      <c r="J2589" t="s">
        <v>130</v>
      </c>
      <c r="K2589" t="s">
        <v>154</v>
      </c>
      <c r="L2589" t="s">
        <v>7650</v>
      </c>
      <c r="M2589" t="s">
        <v>7651</v>
      </c>
      <c r="N2589">
        <v>0.94166666600000004</v>
      </c>
      <c r="O2589">
        <v>15</v>
      </c>
      <c r="P2589">
        <v>81</v>
      </c>
      <c r="Q2589">
        <v>0</v>
      </c>
      <c r="R2589">
        <v>0</v>
      </c>
      <c r="S2589">
        <v>0</v>
      </c>
      <c r="T2589">
        <v>0</v>
      </c>
      <c r="U2589">
        <v>14.125</v>
      </c>
      <c r="V2589">
        <v>76.275000000000006</v>
      </c>
      <c r="W2589">
        <v>0</v>
      </c>
      <c r="X2589">
        <v>0</v>
      </c>
      <c r="Y2589">
        <v>0</v>
      </c>
      <c r="Z2589">
        <v>0</v>
      </c>
    </row>
    <row r="2590" spans="1:26" x14ac:dyDescent="0.25">
      <c r="A2590">
        <v>2004240</v>
      </c>
      <c r="B2590">
        <v>1</v>
      </c>
      <c r="C2590" t="s">
        <v>76</v>
      </c>
      <c r="D2590" t="s">
        <v>101</v>
      </c>
      <c r="E2590" t="s">
        <v>182</v>
      </c>
      <c r="F2590" t="s">
        <v>430</v>
      </c>
      <c r="G2590" t="s">
        <v>144</v>
      </c>
      <c r="H2590" t="s">
        <v>46</v>
      </c>
      <c r="I2590" t="s">
        <v>129</v>
      </c>
      <c r="J2590" t="s">
        <v>130</v>
      </c>
      <c r="K2590" t="s">
        <v>131</v>
      </c>
      <c r="L2590" t="s">
        <v>7652</v>
      </c>
      <c r="M2590" t="s">
        <v>7653</v>
      </c>
      <c r="N2590">
        <v>0.52361111100000002</v>
      </c>
      <c r="O2590">
        <v>0</v>
      </c>
      <c r="P2590">
        <v>15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7.8541670000000003</v>
      </c>
      <c r="W2590">
        <v>0</v>
      </c>
      <c r="X2590">
        <v>0</v>
      </c>
      <c r="Y2590">
        <v>0</v>
      </c>
      <c r="Z2590">
        <v>0</v>
      </c>
    </row>
    <row r="2591" spans="1:26" x14ac:dyDescent="0.25">
      <c r="A2591">
        <v>2004241</v>
      </c>
      <c r="B2591">
        <v>1</v>
      </c>
      <c r="C2591" t="s">
        <v>77</v>
      </c>
      <c r="D2591" t="s">
        <v>118</v>
      </c>
      <c r="E2591" t="s">
        <v>171</v>
      </c>
      <c r="F2591" t="s">
        <v>3077</v>
      </c>
      <c r="G2591" t="s">
        <v>1798</v>
      </c>
      <c r="H2591" t="s">
        <v>47</v>
      </c>
      <c r="I2591" t="s">
        <v>129</v>
      </c>
      <c r="J2591" t="s">
        <v>15</v>
      </c>
      <c r="K2591" t="s">
        <v>131</v>
      </c>
      <c r="L2591" t="s">
        <v>7654</v>
      </c>
      <c r="M2591" t="s">
        <v>7655</v>
      </c>
      <c r="N2591">
        <v>0.96499999999999997</v>
      </c>
      <c r="O2591">
        <v>12</v>
      </c>
      <c r="P2591">
        <v>19266</v>
      </c>
      <c r="Q2591">
        <v>0</v>
      </c>
      <c r="R2591">
        <v>0</v>
      </c>
      <c r="S2591">
        <v>0</v>
      </c>
      <c r="T2591">
        <v>0</v>
      </c>
      <c r="U2591">
        <v>11.58</v>
      </c>
      <c r="V2591">
        <v>18591.689999999999</v>
      </c>
      <c r="W2591">
        <v>0</v>
      </c>
      <c r="X2591">
        <v>0</v>
      </c>
      <c r="Y2591">
        <v>0</v>
      </c>
      <c r="Z2591">
        <v>0</v>
      </c>
    </row>
    <row r="2592" spans="1:26" x14ac:dyDescent="0.25">
      <c r="A2592">
        <v>2004245</v>
      </c>
      <c r="B2592">
        <v>1</v>
      </c>
      <c r="C2592" t="s">
        <v>77</v>
      </c>
      <c r="D2592" t="s">
        <v>124</v>
      </c>
      <c r="E2592" t="s">
        <v>171</v>
      </c>
      <c r="F2592" t="s">
        <v>7656</v>
      </c>
      <c r="G2592" t="s">
        <v>179</v>
      </c>
      <c r="H2592" t="s">
        <v>47</v>
      </c>
      <c r="I2592" t="s">
        <v>129</v>
      </c>
      <c r="J2592" t="s">
        <v>130</v>
      </c>
      <c r="K2592" t="s">
        <v>154</v>
      </c>
      <c r="L2592" t="s">
        <v>7657</v>
      </c>
      <c r="M2592" t="s">
        <v>7658</v>
      </c>
      <c r="N2592">
        <v>5.3775000000000004</v>
      </c>
      <c r="O2592">
        <v>56</v>
      </c>
      <c r="P2592">
        <v>2567</v>
      </c>
      <c r="Q2592">
        <v>0</v>
      </c>
      <c r="R2592">
        <v>0</v>
      </c>
      <c r="S2592">
        <v>3</v>
      </c>
      <c r="T2592">
        <v>875</v>
      </c>
      <c r="U2592">
        <v>301.14</v>
      </c>
      <c r="V2592">
        <v>13804.0425</v>
      </c>
      <c r="W2592">
        <v>0</v>
      </c>
      <c r="X2592">
        <v>0</v>
      </c>
      <c r="Y2592">
        <v>16.1325</v>
      </c>
      <c r="Z2592">
        <v>4705.3125</v>
      </c>
    </row>
    <row r="2593" spans="1:26" x14ac:dyDescent="0.25">
      <c r="A2593">
        <v>2004243</v>
      </c>
      <c r="B2593">
        <v>1</v>
      </c>
      <c r="C2593" t="s">
        <v>76</v>
      </c>
      <c r="D2593" t="s">
        <v>105</v>
      </c>
      <c r="E2593" t="s">
        <v>171</v>
      </c>
      <c r="F2593" t="s">
        <v>7659</v>
      </c>
      <c r="G2593" t="s">
        <v>163</v>
      </c>
      <c r="H2593" t="s">
        <v>47</v>
      </c>
      <c r="I2593" t="s">
        <v>129</v>
      </c>
      <c r="J2593" t="s">
        <v>130</v>
      </c>
      <c r="K2593" t="s">
        <v>131</v>
      </c>
      <c r="L2593" t="s">
        <v>7660</v>
      </c>
      <c r="M2593" t="s">
        <v>7661</v>
      </c>
      <c r="N2593">
        <v>0.14222222200000001</v>
      </c>
      <c r="O2593">
        <v>0</v>
      </c>
      <c r="P2593">
        <v>0</v>
      </c>
      <c r="Q2593">
        <v>0</v>
      </c>
      <c r="R2593">
        <v>389</v>
      </c>
      <c r="S2593">
        <v>0</v>
      </c>
      <c r="T2593">
        <v>162</v>
      </c>
      <c r="U2593">
        <v>0</v>
      </c>
      <c r="V2593">
        <v>0</v>
      </c>
      <c r="W2593">
        <v>0</v>
      </c>
      <c r="X2593">
        <v>55.324444</v>
      </c>
      <c r="Y2593">
        <v>0</v>
      </c>
      <c r="Z2593">
        <v>23.04</v>
      </c>
    </row>
    <row r="2594" spans="1:26" x14ac:dyDescent="0.25">
      <c r="A2594">
        <v>2004244</v>
      </c>
      <c r="B2594">
        <v>1</v>
      </c>
      <c r="C2594" t="s">
        <v>77</v>
      </c>
      <c r="D2594" t="s">
        <v>109</v>
      </c>
      <c r="E2594" t="s">
        <v>186</v>
      </c>
      <c r="F2594" t="s">
        <v>7662</v>
      </c>
      <c r="G2594" t="s">
        <v>163</v>
      </c>
      <c r="H2594" t="s">
        <v>47</v>
      </c>
      <c r="I2594" t="s">
        <v>129</v>
      </c>
      <c r="J2594" t="s">
        <v>130</v>
      </c>
      <c r="K2594" t="s">
        <v>131</v>
      </c>
      <c r="L2594" t="s">
        <v>7663</v>
      </c>
      <c r="M2594" t="s">
        <v>7664</v>
      </c>
      <c r="N2594">
        <v>0.72833333300000003</v>
      </c>
      <c r="O2594">
        <v>16</v>
      </c>
      <c r="P2594">
        <v>105</v>
      </c>
      <c r="Q2594">
        <v>0</v>
      </c>
      <c r="R2594">
        <v>0</v>
      </c>
      <c r="S2594">
        <v>0</v>
      </c>
      <c r="T2594">
        <v>0</v>
      </c>
      <c r="U2594">
        <v>11.653333</v>
      </c>
      <c r="V2594">
        <v>76.474999999999994</v>
      </c>
      <c r="W2594">
        <v>0</v>
      </c>
      <c r="X2594">
        <v>0</v>
      </c>
      <c r="Y2594">
        <v>0</v>
      </c>
      <c r="Z2594">
        <v>0</v>
      </c>
    </row>
    <row r="2595" spans="1:26" x14ac:dyDescent="0.25">
      <c r="A2595">
        <v>2004248</v>
      </c>
      <c r="B2595">
        <v>1</v>
      </c>
      <c r="C2595" t="s">
        <v>77</v>
      </c>
      <c r="D2595" t="s">
        <v>117</v>
      </c>
      <c r="E2595" t="s">
        <v>186</v>
      </c>
      <c r="F2595" t="s">
        <v>7665</v>
      </c>
      <c r="G2595" t="s">
        <v>163</v>
      </c>
      <c r="H2595" t="s">
        <v>47</v>
      </c>
      <c r="I2595" t="s">
        <v>129</v>
      </c>
      <c r="J2595" t="s">
        <v>130</v>
      </c>
      <c r="K2595" t="s">
        <v>131</v>
      </c>
      <c r="L2595" t="s">
        <v>7666</v>
      </c>
      <c r="M2595" t="s">
        <v>7667</v>
      </c>
      <c r="N2595">
        <v>1.486111111</v>
      </c>
      <c r="O2595">
        <v>0</v>
      </c>
      <c r="P2595">
        <v>0</v>
      </c>
      <c r="Q2595">
        <v>1</v>
      </c>
      <c r="R2595">
        <v>74</v>
      </c>
      <c r="S2595">
        <v>6</v>
      </c>
      <c r="T2595">
        <v>222</v>
      </c>
      <c r="U2595">
        <v>0</v>
      </c>
      <c r="V2595">
        <v>0</v>
      </c>
      <c r="W2595">
        <v>1.486111</v>
      </c>
      <c r="X2595">
        <v>109.972222</v>
      </c>
      <c r="Y2595">
        <v>8.9166670000000003</v>
      </c>
      <c r="Z2595">
        <v>329.91666700000002</v>
      </c>
    </row>
    <row r="2596" spans="1:26" x14ac:dyDescent="0.25">
      <c r="A2596">
        <v>2004249</v>
      </c>
      <c r="B2596">
        <v>1</v>
      </c>
      <c r="C2596" t="s">
        <v>77</v>
      </c>
      <c r="D2596" t="s">
        <v>109</v>
      </c>
      <c r="E2596" t="s">
        <v>171</v>
      </c>
      <c r="F2596" t="s">
        <v>2334</v>
      </c>
      <c r="G2596" t="s">
        <v>163</v>
      </c>
      <c r="H2596" t="s">
        <v>47</v>
      </c>
      <c r="I2596" t="s">
        <v>257</v>
      </c>
      <c r="J2596" t="s">
        <v>130</v>
      </c>
      <c r="K2596" t="s">
        <v>131</v>
      </c>
      <c r="L2596" t="s">
        <v>7668</v>
      </c>
      <c r="M2596" t="s">
        <v>7669</v>
      </c>
      <c r="N2596">
        <v>7.7777769999999996E-3</v>
      </c>
      <c r="O2596">
        <v>0</v>
      </c>
      <c r="P2596">
        <v>3</v>
      </c>
      <c r="Q2596">
        <v>3</v>
      </c>
      <c r="R2596">
        <v>710</v>
      </c>
      <c r="S2596">
        <v>1</v>
      </c>
      <c r="T2596">
        <v>908</v>
      </c>
      <c r="U2596">
        <v>0</v>
      </c>
      <c r="V2596">
        <v>2.3333E-2</v>
      </c>
      <c r="W2596">
        <v>2.3333E-2</v>
      </c>
      <c r="X2596">
        <v>5.5222220000000002</v>
      </c>
      <c r="Y2596">
        <v>7.7780000000000002E-3</v>
      </c>
      <c r="Z2596">
        <v>7.0622220000000002</v>
      </c>
    </row>
    <row r="2597" spans="1:26" x14ac:dyDescent="0.25">
      <c r="A2597">
        <v>2004252</v>
      </c>
      <c r="B2597">
        <v>1</v>
      </c>
      <c r="C2597" t="s">
        <v>77</v>
      </c>
      <c r="D2597" t="s">
        <v>116</v>
      </c>
      <c r="E2597" t="s">
        <v>166</v>
      </c>
      <c r="F2597" t="s">
        <v>7670</v>
      </c>
      <c r="G2597" t="s">
        <v>657</v>
      </c>
      <c r="H2597" t="s">
        <v>46</v>
      </c>
      <c r="I2597" t="s">
        <v>129</v>
      </c>
      <c r="J2597" t="s">
        <v>130</v>
      </c>
      <c r="K2597" t="s">
        <v>131</v>
      </c>
      <c r="L2597" t="s">
        <v>7671</v>
      </c>
      <c r="M2597" t="s">
        <v>7672</v>
      </c>
      <c r="N2597">
        <v>1.939444444</v>
      </c>
      <c r="O2597">
        <v>0</v>
      </c>
      <c r="P2597">
        <v>0</v>
      </c>
      <c r="Q2597">
        <v>0</v>
      </c>
      <c r="R2597">
        <v>0</v>
      </c>
      <c r="S2597">
        <v>0</v>
      </c>
      <c r="T2597">
        <v>4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7.7577780000000001</v>
      </c>
    </row>
    <row r="2598" spans="1:26" x14ac:dyDescent="0.25">
      <c r="A2598">
        <v>2004250</v>
      </c>
      <c r="B2598">
        <v>1</v>
      </c>
      <c r="C2598" t="s">
        <v>76</v>
      </c>
      <c r="D2598" t="s">
        <v>102</v>
      </c>
      <c r="E2598" t="s">
        <v>171</v>
      </c>
      <c r="F2598" t="s">
        <v>7673</v>
      </c>
      <c r="G2598" t="s">
        <v>163</v>
      </c>
      <c r="H2598" t="s">
        <v>47</v>
      </c>
      <c r="I2598" t="s">
        <v>129</v>
      </c>
      <c r="J2598" t="s">
        <v>130</v>
      </c>
      <c r="K2598" t="s">
        <v>131</v>
      </c>
      <c r="L2598" t="s">
        <v>7674</v>
      </c>
      <c r="M2598" t="s">
        <v>7675</v>
      </c>
      <c r="N2598">
        <v>0.11</v>
      </c>
      <c r="O2598">
        <v>4</v>
      </c>
      <c r="P2598">
        <v>5322</v>
      </c>
      <c r="Q2598">
        <v>0</v>
      </c>
      <c r="R2598">
        <v>0</v>
      </c>
      <c r="S2598">
        <v>0</v>
      </c>
      <c r="T2598">
        <v>0</v>
      </c>
      <c r="U2598">
        <v>0.44</v>
      </c>
      <c r="V2598">
        <v>585.41999999999996</v>
      </c>
      <c r="W2598">
        <v>0</v>
      </c>
      <c r="X2598">
        <v>0</v>
      </c>
      <c r="Y2598">
        <v>0</v>
      </c>
      <c r="Z2598">
        <v>0</v>
      </c>
    </row>
    <row r="2599" spans="1:26" x14ac:dyDescent="0.25">
      <c r="A2599">
        <v>2004254</v>
      </c>
      <c r="B2599">
        <v>1</v>
      </c>
      <c r="C2599" t="s">
        <v>76</v>
      </c>
      <c r="D2599" t="s">
        <v>102</v>
      </c>
      <c r="E2599" t="s">
        <v>161</v>
      </c>
      <c r="F2599" t="s">
        <v>7676</v>
      </c>
      <c r="G2599" t="s">
        <v>1410</v>
      </c>
      <c r="H2599" t="s">
        <v>47</v>
      </c>
      <c r="I2599" t="s">
        <v>129</v>
      </c>
      <c r="J2599" t="s">
        <v>130</v>
      </c>
      <c r="K2599" t="s">
        <v>131</v>
      </c>
      <c r="L2599" t="s">
        <v>7677</v>
      </c>
      <c r="M2599" t="s">
        <v>7678</v>
      </c>
      <c r="N2599">
        <v>1.4794444440000001</v>
      </c>
      <c r="O2599">
        <v>1</v>
      </c>
      <c r="P2599">
        <v>837</v>
      </c>
      <c r="Q2599">
        <v>0</v>
      </c>
      <c r="R2599">
        <v>0</v>
      </c>
      <c r="S2599">
        <v>0</v>
      </c>
      <c r="T2599">
        <v>0</v>
      </c>
      <c r="U2599">
        <v>1.479444</v>
      </c>
      <c r="V2599">
        <v>1238.2950000000001</v>
      </c>
      <c r="W2599">
        <v>0</v>
      </c>
      <c r="X2599">
        <v>0</v>
      </c>
      <c r="Y2599">
        <v>0</v>
      </c>
      <c r="Z2599">
        <v>0</v>
      </c>
    </row>
    <row r="2600" spans="1:26" x14ac:dyDescent="0.25">
      <c r="A2600">
        <v>2004255</v>
      </c>
      <c r="B2600">
        <v>1</v>
      </c>
      <c r="C2600" t="s">
        <v>77</v>
      </c>
      <c r="D2600" t="s">
        <v>118</v>
      </c>
      <c r="E2600" t="s">
        <v>186</v>
      </c>
      <c r="F2600" t="s">
        <v>3926</v>
      </c>
      <c r="G2600" t="s">
        <v>163</v>
      </c>
      <c r="H2600" t="s">
        <v>47</v>
      </c>
      <c r="I2600" t="s">
        <v>129</v>
      </c>
      <c r="J2600" t="s">
        <v>130</v>
      </c>
      <c r="K2600" t="s">
        <v>131</v>
      </c>
      <c r="L2600" t="s">
        <v>7679</v>
      </c>
      <c r="M2600" t="s">
        <v>7680</v>
      </c>
      <c r="N2600">
        <v>1.0097222219999999</v>
      </c>
      <c r="O2600">
        <v>0</v>
      </c>
      <c r="P2600">
        <v>57</v>
      </c>
      <c r="Q2600">
        <v>0</v>
      </c>
      <c r="R2600">
        <v>0</v>
      </c>
      <c r="S2600">
        <v>9</v>
      </c>
      <c r="T2600">
        <v>423</v>
      </c>
      <c r="U2600">
        <v>0</v>
      </c>
      <c r="V2600">
        <v>57.554167</v>
      </c>
      <c r="W2600">
        <v>0</v>
      </c>
      <c r="X2600">
        <v>0</v>
      </c>
      <c r="Y2600">
        <v>9.0875000000000004</v>
      </c>
      <c r="Z2600">
        <v>427.11250000000001</v>
      </c>
    </row>
    <row r="2601" spans="1:26" x14ac:dyDescent="0.25">
      <c r="A2601">
        <v>2004256</v>
      </c>
      <c r="B2601">
        <v>1</v>
      </c>
      <c r="C2601" t="s">
        <v>77</v>
      </c>
      <c r="D2601" t="s">
        <v>118</v>
      </c>
      <c r="E2601" t="s">
        <v>171</v>
      </c>
      <c r="F2601" t="s">
        <v>7681</v>
      </c>
      <c r="G2601" t="s">
        <v>163</v>
      </c>
      <c r="H2601" t="s">
        <v>47</v>
      </c>
      <c r="I2601" t="s">
        <v>129</v>
      </c>
      <c r="J2601" t="s">
        <v>130</v>
      </c>
      <c r="K2601" t="s">
        <v>131</v>
      </c>
      <c r="L2601" t="s">
        <v>7682</v>
      </c>
      <c r="M2601" t="s">
        <v>7683</v>
      </c>
      <c r="N2601">
        <v>0.67416666599999997</v>
      </c>
      <c r="O2601">
        <v>0</v>
      </c>
      <c r="P2601">
        <v>4202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2832.8483310000001</v>
      </c>
      <c r="W2601">
        <v>0</v>
      </c>
      <c r="X2601">
        <v>0</v>
      </c>
      <c r="Y2601">
        <v>0</v>
      </c>
      <c r="Z2601">
        <v>0</v>
      </c>
    </row>
    <row r="2602" spans="1:26" x14ac:dyDescent="0.25">
      <c r="A2602">
        <v>2004257</v>
      </c>
      <c r="B2602">
        <v>1</v>
      </c>
      <c r="C2602" t="s">
        <v>77</v>
      </c>
      <c r="D2602" t="s">
        <v>124</v>
      </c>
      <c r="E2602" t="s">
        <v>171</v>
      </c>
      <c r="F2602" t="s">
        <v>7684</v>
      </c>
      <c r="G2602" t="s">
        <v>163</v>
      </c>
      <c r="H2602" t="s">
        <v>47</v>
      </c>
      <c r="I2602" t="s">
        <v>129</v>
      </c>
      <c r="J2602" t="s">
        <v>130</v>
      </c>
      <c r="K2602" t="s">
        <v>131</v>
      </c>
      <c r="L2602" t="s">
        <v>7685</v>
      </c>
      <c r="M2602" t="s">
        <v>7686</v>
      </c>
      <c r="N2602">
        <v>9.1388888000000001E-2</v>
      </c>
      <c r="O2602">
        <v>47</v>
      </c>
      <c r="P2602">
        <v>9575</v>
      </c>
      <c r="Q2602">
        <v>0</v>
      </c>
      <c r="R2602">
        <v>0</v>
      </c>
      <c r="S2602">
        <v>0</v>
      </c>
      <c r="T2602">
        <v>0</v>
      </c>
      <c r="U2602">
        <v>4.2952779999999997</v>
      </c>
      <c r="V2602">
        <v>875.04860299999996</v>
      </c>
      <c r="W2602">
        <v>0</v>
      </c>
      <c r="X2602">
        <v>0</v>
      </c>
      <c r="Y2602">
        <v>0</v>
      </c>
      <c r="Z2602">
        <v>0</v>
      </c>
    </row>
    <row r="2603" spans="1:26" x14ac:dyDescent="0.25">
      <c r="A2603">
        <v>2004262</v>
      </c>
      <c r="B2603">
        <v>1</v>
      </c>
      <c r="C2603" t="s">
        <v>76</v>
      </c>
      <c r="D2603" t="s">
        <v>100</v>
      </c>
      <c r="E2603" t="s">
        <v>150</v>
      </c>
      <c r="F2603" t="s">
        <v>7687</v>
      </c>
      <c r="G2603" t="s">
        <v>163</v>
      </c>
      <c r="H2603" t="s">
        <v>47</v>
      </c>
      <c r="I2603" t="s">
        <v>129</v>
      </c>
      <c r="J2603" t="s">
        <v>130</v>
      </c>
      <c r="K2603" t="s">
        <v>131</v>
      </c>
      <c r="L2603" t="s">
        <v>7688</v>
      </c>
      <c r="M2603" t="s">
        <v>7689</v>
      </c>
      <c r="N2603">
        <v>0.55361111100000004</v>
      </c>
      <c r="O2603">
        <v>92</v>
      </c>
      <c r="P2603">
        <v>74</v>
      </c>
      <c r="Q2603">
        <v>0</v>
      </c>
      <c r="R2603">
        <v>0</v>
      </c>
      <c r="S2603">
        <v>0</v>
      </c>
      <c r="T2603">
        <v>0</v>
      </c>
      <c r="U2603">
        <v>50.932222000000003</v>
      </c>
      <c r="V2603">
        <v>40.967222</v>
      </c>
      <c r="W2603">
        <v>0</v>
      </c>
      <c r="X2603">
        <v>0</v>
      </c>
      <c r="Y2603">
        <v>0</v>
      </c>
      <c r="Z2603">
        <v>0</v>
      </c>
    </row>
    <row r="2604" spans="1:26" x14ac:dyDescent="0.25">
      <c r="A2604">
        <v>2004260</v>
      </c>
      <c r="B2604">
        <v>1</v>
      </c>
      <c r="C2604" t="s">
        <v>76</v>
      </c>
      <c r="D2604" t="s">
        <v>104</v>
      </c>
      <c r="E2604" t="s">
        <v>186</v>
      </c>
      <c r="F2604" t="s">
        <v>3128</v>
      </c>
      <c r="G2604" t="s">
        <v>163</v>
      </c>
      <c r="H2604" t="s">
        <v>47</v>
      </c>
      <c r="I2604" t="s">
        <v>257</v>
      </c>
      <c r="J2604" t="s">
        <v>130</v>
      </c>
      <c r="K2604" t="s">
        <v>131</v>
      </c>
      <c r="L2604" t="s">
        <v>7690</v>
      </c>
      <c r="M2604" t="s">
        <v>7691</v>
      </c>
      <c r="N2604">
        <v>8.3333330000000001E-3</v>
      </c>
      <c r="O2604">
        <v>0</v>
      </c>
      <c r="P2604">
        <v>1</v>
      </c>
      <c r="Q2604">
        <v>0</v>
      </c>
      <c r="R2604">
        <v>0</v>
      </c>
      <c r="S2604">
        <v>15</v>
      </c>
      <c r="T2604">
        <v>2391</v>
      </c>
      <c r="U2604">
        <v>0</v>
      </c>
      <c r="V2604">
        <v>8.3330000000000001E-3</v>
      </c>
      <c r="W2604">
        <v>0</v>
      </c>
      <c r="X2604">
        <v>0</v>
      </c>
      <c r="Y2604">
        <v>0.125</v>
      </c>
      <c r="Z2604">
        <v>19.924999</v>
      </c>
    </row>
    <row r="2605" spans="1:26" x14ac:dyDescent="0.25">
      <c r="A2605">
        <v>2004263</v>
      </c>
      <c r="B2605">
        <v>1</v>
      </c>
      <c r="C2605" t="s">
        <v>76</v>
      </c>
      <c r="D2605" t="s">
        <v>99</v>
      </c>
      <c r="E2605" t="s">
        <v>182</v>
      </c>
      <c r="F2605" t="s">
        <v>7692</v>
      </c>
      <c r="G2605" t="s">
        <v>294</v>
      </c>
      <c r="H2605" t="s">
        <v>46</v>
      </c>
      <c r="I2605" t="s">
        <v>129</v>
      </c>
      <c r="J2605" t="s">
        <v>130</v>
      </c>
      <c r="K2605" t="s">
        <v>131</v>
      </c>
      <c r="L2605" t="s">
        <v>7693</v>
      </c>
      <c r="M2605" t="s">
        <v>7694</v>
      </c>
      <c r="N2605">
        <v>3.4011111110000001</v>
      </c>
      <c r="O2605">
        <v>0</v>
      </c>
      <c r="P2605">
        <v>81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275.49</v>
      </c>
      <c r="W2605">
        <v>0</v>
      </c>
      <c r="X2605">
        <v>0</v>
      </c>
      <c r="Y2605">
        <v>0</v>
      </c>
      <c r="Z2605">
        <v>0</v>
      </c>
    </row>
    <row r="2606" spans="1:26" x14ac:dyDescent="0.25">
      <c r="A2606">
        <v>2004264</v>
      </c>
      <c r="B2606">
        <v>1</v>
      </c>
      <c r="C2606" t="s">
        <v>76</v>
      </c>
      <c r="D2606" t="s">
        <v>89</v>
      </c>
      <c r="E2606" t="s">
        <v>171</v>
      </c>
      <c r="F2606" t="s">
        <v>2160</v>
      </c>
      <c r="G2606" t="s">
        <v>163</v>
      </c>
      <c r="H2606" t="s">
        <v>47</v>
      </c>
      <c r="I2606" t="s">
        <v>129</v>
      </c>
      <c r="J2606" t="s">
        <v>130</v>
      </c>
      <c r="K2606" t="s">
        <v>131</v>
      </c>
      <c r="L2606" t="s">
        <v>7695</v>
      </c>
      <c r="M2606" t="s">
        <v>7696</v>
      </c>
      <c r="N2606">
        <v>0.463888888</v>
      </c>
      <c r="O2606">
        <v>21</v>
      </c>
      <c r="P2606">
        <v>18</v>
      </c>
      <c r="Q2606">
        <v>0</v>
      </c>
      <c r="R2606">
        <v>0</v>
      </c>
      <c r="S2606">
        <v>14</v>
      </c>
      <c r="T2606">
        <v>63</v>
      </c>
      <c r="U2606">
        <v>9.7416669999999996</v>
      </c>
      <c r="V2606">
        <v>8.35</v>
      </c>
      <c r="W2606">
        <v>0</v>
      </c>
      <c r="X2606">
        <v>0</v>
      </c>
      <c r="Y2606">
        <v>6.4944439999999997</v>
      </c>
      <c r="Z2606">
        <v>29.225000000000001</v>
      </c>
    </row>
    <row r="2607" spans="1:26" x14ac:dyDescent="0.25">
      <c r="A2607">
        <v>2004268</v>
      </c>
      <c r="B2607">
        <v>1</v>
      </c>
      <c r="C2607" t="s">
        <v>77</v>
      </c>
      <c r="D2607" t="s">
        <v>112</v>
      </c>
      <c r="E2607" t="s">
        <v>161</v>
      </c>
      <c r="F2607" t="s">
        <v>998</v>
      </c>
      <c r="G2607" t="s">
        <v>341</v>
      </c>
      <c r="H2607" t="s">
        <v>47</v>
      </c>
      <c r="I2607" t="s">
        <v>129</v>
      </c>
      <c r="J2607" t="s">
        <v>130</v>
      </c>
      <c r="K2607" t="s">
        <v>131</v>
      </c>
      <c r="L2607" t="s">
        <v>7697</v>
      </c>
      <c r="M2607" t="s">
        <v>7698</v>
      </c>
      <c r="N2607">
        <v>2.7944444439999998</v>
      </c>
      <c r="O2607">
        <v>0</v>
      </c>
      <c r="P2607">
        <v>0</v>
      </c>
      <c r="Q2607">
        <v>0</v>
      </c>
      <c r="R2607">
        <v>0</v>
      </c>
      <c r="S2607">
        <v>0</v>
      </c>
      <c r="T2607">
        <v>226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631.544444</v>
      </c>
    </row>
    <row r="2608" spans="1:26" x14ac:dyDescent="0.25">
      <c r="A2608">
        <v>2004266</v>
      </c>
      <c r="B2608">
        <v>1</v>
      </c>
      <c r="C2608" t="s">
        <v>76</v>
      </c>
      <c r="D2608" t="s">
        <v>99</v>
      </c>
      <c r="E2608" t="s">
        <v>134</v>
      </c>
      <c r="F2608" t="s">
        <v>7699</v>
      </c>
      <c r="G2608" t="s">
        <v>238</v>
      </c>
      <c r="H2608" t="s">
        <v>46</v>
      </c>
      <c r="I2608" t="s">
        <v>129</v>
      </c>
      <c r="J2608" t="s">
        <v>130</v>
      </c>
      <c r="K2608" t="s">
        <v>131</v>
      </c>
      <c r="L2608" t="s">
        <v>7700</v>
      </c>
      <c r="M2608" t="s">
        <v>7701</v>
      </c>
      <c r="N2608">
        <v>0.7</v>
      </c>
      <c r="O2608">
        <v>0</v>
      </c>
      <c r="P2608">
        <v>7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4.9000000000000004</v>
      </c>
      <c r="W2608">
        <v>0</v>
      </c>
      <c r="X2608">
        <v>0</v>
      </c>
      <c r="Y2608">
        <v>0</v>
      </c>
      <c r="Z2608">
        <v>0</v>
      </c>
    </row>
    <row r="2609" spans="1:26" x14ac:dyDescent="0.25">
      <c r="A2609">
        <v>2004269</v>
      </c>
      <c r="B2609">
        <v>1</v>
      </c>
      <c r="C2609" t="s">
        <v>77</v>
      </c>
      <c r="D2609" t="s">
        <v>119</v>
      </c>
      <c r="E2609" t="s">
        <v>166</v>
      </c>
      <c r="F2609" t="s">
        <v>6448</v>
      </c>
      <c r="G2609" t="s">
        <v>168</v>
      </c>
      <c r="H2609" t="s">
        <v>46</v>
      </c>
      <c r="I2609" t="s">
        <v>129</v>
      </c>
      <c r="J2609" t="s">
        <v>130</v>
      </c>
      <c r="K2609" t="s">
        <v>154</v>
      </c>
      <c r="L2609" t="s">
        <v>7702</v>
      </c>
      <c r="M2609" t="s">
        <v>7703</v>
      </c>
      <c r="N2609">
        <v>8.3103694440000009</v>
      </c>
      <c r="O2609">
        <v>0</v>
      </c>
      <c r="P2609">
        <v>48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398.89773300000002</v>
      </c>
      <c r="W2609">
        <v>0</v>
      </c>
      <c r="X2609">
        <v>0</v>
      </c>
      <c r="Y2609">
        <v>0</v>
      </c>
      <c r="Z2609">
        <v>0</v>
      </c>
    </row>
    <row r="2610" spans="1:26" x14ac:dyDescent="0.25">
      <c r="A2610">
        <v>2004333</v>
      </c>
      <c r="B2610">
        <v>1</v>
      </c>
      <c r="C2610" t="s">
        <v>77</v>
      </c>
      <c r="D2610" t="s">
        <v>110</v>
      </c>
      <c r="E2610" t="s">
        <v>161</v>
      </c>
      <c r="F2610" t="s">
        <v>7704</v>
      </c>
      <c r="G2610" t="s">
        <v>341</v>
      </c>
      <c r="H2610" t="s">
        <v>47</v>
      </c>
      <c r="I2610" t="s">
        <v>129</v>
      </c>
      <c r="J2610" t="s">
        <v>130</v>
      </c>
      <c r="K2610" t="s">
        <v>131</v>
      </c>
      <c r="L2610" t="s">
        <v>7705</v>
      </c>
      <c r="M2610" t="s">
        <v>7706</v>
      </c>
      <c r="N2610">
        <v>3.1547222220000002</v>
      </c>
      <c r="O2610">
        <v>0</v>
      </c>
      <c r="P2610">
        <v>0</v>
      </c>
      <c r="Q2610">
        <v>0</v>
      </c>
      <c r="R2610">
        <v>0</v>
      </c>
      <c r="S2610">
        <v>0</v>
      </c>
      <c r="T2610">
        <v>77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242.913611</v>
      </c>
    </row>
    <row r="2611" spans="1:26" x14ac:dyDescent="0.25">
      <c r="A2611">
        <v>2004270</v>
      </c>
      <c r="B2611">
        <v>1</v>
      </c>
      <c r="C2611" t="s">
        <v>77</v>
      </c>
      <c r="D2611" t="s">
        <v>114</v>
      </c>
      <c r="E2611" t="s">
        <v>182</v>
      </c>
      <c r="F2611" t="s">
        <v>7707</v>
      </c>
      <c r="G2611" t="s">
        <v>168</v>
      </c>
      <c r="H2611" t="s">
        <v>46</v>
      </c>
      <c r="I2611" t="s">
        <v>129</v>
      </c>
      <c r="J2611" t="s">
        <v>130</v>
      </c>
      <c r="K2611" t="s">
        <v>154</v>
      </c>
      <c r="L2611" t="s">
        <v>7708</v>
      </c>
      <c r="M2611" t="s">
        <v>7709</v>
      </c>
      <c r="N2611">
        <v>7.8976027770000004</v>
      </c>
      <c r="O2611">
        <v>0</v>
      </c>
      <c r="P2611">
        <v>0</v>
      </c>
      <c r="Q2611">
        <v>0</v>
      </c>
      <c r="R2611">
        <v>0</v>
      </c>
      <c r="S2611">
        <v>0</v>
      </c>
      <c r="T2611">
        <v>83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655.50103000000001</v>
      </c>
    </row>
    <row r="2612" spans="1:26" x14ac:dyDescent="0.25">
      <c r="A2612">
        <v>2004273</v>
      </c>
      <c r="B2612">
        <v>1</v>
      </c>
      <c r="C2612" t="s">
        <v>77</v>
      </c>
      <c r="D2612" t="s">
        <v>114</v>
      </c>
      <c r="E2612" t="s">
        <v>150</v>
      </c>
      <c r="F2612" t="s">
        <v>379</v>
      </c>
      <c r="G2612" t="s">
        <v>163</v>
      </c>
      <c r="H2612" t="s">
        <v>47</v>
      </c>
      <c r="I2612" t="s">
        <v>129</v>
      </c>
      <c r="J2612" t="s">
        <v>130</v>
      </c>
      <c r="K2612" t="s">
        <v>131</v>
      </c>
      <c r="L2612" t="s">
        <v>7710</v>
      </c>
      <c r="M2612" t="s">
        <v>7711</v>
      </c>
      <c r="N2612">
        <v>0.19</v>
      </c>
      <c r="O2612">
        <v>0</v>
      </c>
      <c r="P2612">
        <v>0</v>
      </c>
      <c r="Q2612">
        <v>3</v>
      </c>
      <c r="R2612">
        <v>0</v>
      </c>
      <c r="S2612">
        <v>194</v>
      </c>
      <c r="T2612">
        <v>1184</v>
      </c>
      <c r="U2612">
        <v>0</v>
      </c>
      <c r="V2612">
        <v>0</v>
      </c>
      <c r="W2612">
        <v>0.56999999999999995</v>
      </c>
      <c r="X2612">
        <v>0</v>
      </c>
      <c r="Y2612">
        <v>36.86</v>
      </c>
      <c r="Z2612">
        <v>224.96</v>
      </c>
    </row>
    <row r="2613" spans="1:26" x14ac:dyDescent="0.25">
      <c r="A2613">
        <v>2004272</v>
      </c>
      <c r="B2613">
        <v>1</v>
      </c>
      <c r="C2613" t="s">
        <v>76</v>
      </c>
      <c r="D2613" t="s">
        <v>87</v>
      </c>
      <c r="E2613" t="s">
        <v>186</v>
      </c>
      <c r="F2613" t="s">
        <v>7712</v>
      </c>
      <c r="G2613" t="s">
        <v>168</v>
      </c>
      <c r="H2613" t="s">
        <v>47</v>
      </c>
      <c r="I2613" t="s">
        <v>129</v>
      </c>
      <c r="J2613" t="s">
        <v>130</v>
      </c>
      <c r="K2613" t="s">
        <v>154</v>
      </c>
      <c r="L2613" t="s">
        <v>7713</v>
      </c>
      <c r="M2613" t="s">
        <v>7714</v>
      </c>
      <c r="N2613">
        <v>8.5922972219999991</v>
      </c>
      <c r="O2613">
        <v>0</v>
      </c>
      <c r="P2613">
        <v>0</v>
      </c>
      <c r="Q2613">
        <v>0</v>
      </c>
      <c r="R2613">
        <v>0</v>
      </c>
      <c r="S2613">
        <v>6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51.553783000000003</v>
      </c>
      <c r="Z2613">
        <v>0</v>
      </c>
    </row>
    <row r="2614" spans="1:26" x14ac:dyDescent="0.25">
      <c r="A2614">
        <v>2004282</v>
      </c>
      <c r="B2614">
        <v>1</v>
      </c>
      <c r="C2614" t="s">
        <v>76</v>
      </c>
      <c r="D2614" t="s">
        <v>103</v>
      </c>
      <c r="E2614" t="s">
        <v>134</v>
      </c>
      <c r="F2614" t="s">
        <v>7715</v>
      </c>
      <c r="G2614" t="s">
        <v>144</v>
      </c>
      <c r="H2614" t="s">
        <v>46</v>
      </c>
      <c r="I2614" t="s">
        <v>129</v>
      </c>
      <c r="J2614" t="s">
        <v>130</v>
      </c>
      <c r="K2614" t="s">
        <v>131</v>
      </c>
      <c r="L2614" t="s">
        <v>7716</v>
      </c>
      <c r="M2614" t="s">
        <v>7717</v>
      </c>
      <c r="N2614">
        <v>5.0047222219999998</v>
      </c>
      <c r="O2614">
        <v>0</v>
      </c>
      <c r="P2614">
        <v>0</v>
      </c>
      <c r="Q2614">
        <v>0</v>
      </c>
      <c r="R2614">
        <v>1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5.0047220000000001</v>
      </c>
      <c r="Y2614">
        <v>0</v>
      </c>
      <c r="Z2614">
        <v>0</v>
      </c>
    </row>
    <row r="2615" spans="1:26" x14ac:dyDescent="0.25">
      <c r="A2615">
        <v>2004275</v>
      </c>
      <c r="B2615">
        <v>1</v>
      </c>
      <c r="C2615" t="s">
        <v>76</v>
      </c>
      <c r="D2615" t="s">
        <v>80</v>
      </c>
      <c r="E2615" t="s">
        <v>161</v>
      </c>
      <c r="F2615" t="s">
        <v>7718</v>
      </c>
      <c r="G2615" t="s">
        <v>3074</v>
      </c>
      <c r="H2615" t="s">
        <v>47</v>
      </c>
      <c r="I2615" t="s">
        <v>129</v>
      </c>
      <c r="J2615" t="s">
        <v>130</v>
      </c>
      <c r="K2615" t="s">
        <v>154</v>
      </c>
      <c r="L2615" t="s">
        <v>7719</v>
      </c>
      <c r="M2615" t="s">
        <v>7720</v>
      </c>
      <c r="N2615">
        <v>8.1247222220000008</v>
      </c>
      <c r="O2615">
        <v>0</v>
      </c>
      <c r="P2615">
        <v>368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2989.897778</v>
      </c>
      <c r="W2615">
        <v>0</v>
      </c>
      <c r="X2615">
        <v>0</v>
      </c>
      <c r="Y2615">
        <v>0</v>
      </c>
      <c r="Z2615">
        <v>0</v>
      </c>
    </row>
    <row r="2616" spans="1:26" x14ac:dyDescent="0.25">
      <c r="A2616">
        <v>2004277</v>
      </c>
      <c r="B2616">
        <v>1</v>
      </c>
      <c r="C2616" t="s">
        <v>76</v>
      </c>
      <c r="D2616" t="s">
        <v>99</v>
      </c>
      <c r="E2616" t="s">
        <v>161</v>
      </c>
      <c r="F2616" t="s">
        <v>7721</v>
      </c>
      <c r="G2616" t="s">
        <v>163</v>
      </c>
      <c r="H2616" t="s">
        <v>47</v>
      </c>
      <c r="I2616" t="s">
        <v>129</v>
      </c>
      <c r="J2616" t="s">
        <v>130</v>
      </c>
      <c r="K2616" t="s">
        <v>131</v>
      </c>
      <c r="L2616" t="s">
        <v>7722</v>
      </c>
      <c r="M2616" t="s">
        <v>7723</v>
      </c>
      <c r="N2616">
        <v>1.285833333</v>
      </c>
      <c r="O2616">
        <v>1</v>
      </c>
      <c r="P2616">
        <v>2118</v>
      </c>
      <c r="Q2616">
        <v>0</v>
      </c>
      <c r="R2616">
        <v>0</v>
      </c>
      <c r="S2616">
        <v>0</v>
      </c>
      <c r="T2616">
        <v>0</v>
      </c>
      <c r="U2616">
        <v>1.285833</v>
      </c>
      <c r="V2616">
        <v>2723.3949990000001</v>
      </c>
      <c r="W2616">
        <v>0</v>
      </c>
      <c r="X2616">
        <v>0</v>
      </c>
      <c r="Y2616">
        <v>0</v>
      </c>
      <c r="Z2616">
        <v>0</v>
      </c>
    </row>
    <row r="2617" spans="1:26" x14ac:dyDescent="0.25">
      <c r="A2617">
        <v>2004274</v>
      </c>
      <c r="B2617">
        <v>1</v>
      </c>
      <c r="C2617" t="s">
        <v>76</v>
      </c>
      <c r="D2617" t="s">
        <v>78</v>
      </c>
      <c r="E2617" t="s">
        <v>161</v>
      </c>
      <c r="F2617" t="s">
        <v>7724</v>
      </c>
      <c r="G2617" t="s">
        <v>3074</v>
      </c>
      <c r="H2617" t="s">
        <v>47</v>
      </c>
      <c r="I2617" t="s">
        <v>129</v>
      </c>
      <c r="J2617" t="s">
        <v>130</v>
      </c>
      <c r="K2617" t="s">
        <v>154</v>
      </c>
      <c r="L2617" t="s">
        <v>7725</v>
      </c>
      <c r="M2617" t="s">
        <v>7726</v>
      </c>
      <c r="N2617">
        <v>5.4402777770000004</v>
      </c>
      <c r="O2617">
        <v>0</v>
      </c>
      <c r="P2617">
        <v>192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1044.5333330000001</v>
      </c>
      <c r="W2617">
        <v>0</v>
      </c>
      <c r="X2617">
        <v>0</v>
      </c>
      <c r="Y2617">
        <v>0</v>
      </c>
      <c r="Z2617">
        <v>0</v>
      </c>
    </row>
    <row r="2618" spans="1:26" x14ac:dyDescent="0.25">
      <c r="A2618">
        <v>2004281</v>
      </c>
      <c r="B2618">
        <v>1</v>
      </c>
      <c r="C2618" t="s">
        <v>76</v>
      </c>
      <c r="D2618" t="s">
        <v>94</v>
      </c>
      <c r="E2618" t="s">
        <v>171</v>
      </c>
      <c r="F2618" t="s">
        <v>7727</v>
      </c>
      <c r="G2618" t="s">
        <v>163</v>
      </c>
      <c r="H2618" t="s">
        <v>47</v>
      </c>
      <c r="I2618" t="s">
        <v>129</v>
      </c>
      <c r="J2618" t="s">
        <v>130</v>
      </c>
      <c r="K2618" t="s">
        <v>131</v>
      </c>
      <c r="L2618" t="s">
        <v>7728</v>
      </c>
      <c r="M2618" t="s">
        <v>7729</v>
      </c>
      <c r="N2618">
        <v>0.67805555500000003</v>
      </c>
      <c r="O2618">
        <v>7</v>
      </c>
      <c r="P2618">
        <v>2</v>
      </c>
      <c r="Q2618">
        <v>5</v>
      </c>
      <c r="R2618">
        <v>208</v>
      </c>
      <c r="S2618">
        <v>0</v>
      </c>
      <c r="T2618">
        <v>0</v>
      </c>
      <c r="U2618">
        <v>4.7463889999999997</v>
      </c>
      <c r="V2618">
        <v>1.3561110000000001</v>
      </c>
      <c r="W2618">
        <v>3.3902779999999999</v>
      </c>
      <c r="X2618">
        <v>141.03555499999999</v>
      </c>
      <c r="Y2618">
        <v>0</v>
      </c>
      <c r="Z2618">
        <v>0</v>
      </c>
    </row>
    <row r="2619" spans="1:26" x14ac:dyDescent="0.25">
      <c r="A2619">
        <v>2004280</v>
      </c>
      <c r="B2619">
        <v>1</v>
      </c>
      <c r="C2619" t="s">
        <v>76</v>
      </c>
      <c r="D2619" t="s">
        <v>89</v>
      </c>
      <c r="E2619" t="s">
        <v>182</v>
      </c>
      <c r="F2619" t="s">
        <v>7730</v>
      </c>
      <c r="G2619" t="s">
        <v>2878</v>
      </c>
      <c r="H2619" t="s">
        <v>46</v>
      </c>
      <c r="I2619" t="s">
        <v>129</v>
      </c>
      <c r="J2619" t="s">
        <v>130</v>
      </c>
      <c r="K2619" t="s">
        <v>131</v>
      </c>
      <c r="L2619" t="s">
        <v>7731</v>
      </c>
      <c r="M2619" t="s">
        <v>7732</v>
      </c>
      <c r="N2619">
        <v>2.7238888879999998</v>
      </c>
      <c r="O2619">
        <v>0</v>
      </c>
      <c r="P2619">
        <v>43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117.127222</v>
      </c>
      <c r="W2619">
        <v>0</v>
      </c>
      <c r="X2619">
        <v>0</v>
      </c>
      <c r="Y2619">
        <v>0</v>
      </c>
      <c r="Z2619">
        <v>0</v>
      </c>
    </row>
    <row r="2620" spans="1:26" x14ac:dyDescent="0.25">
      <c r="A2620">
        <v>2004278</v>
      </c>
      <c r="B2620">
        <v>1</v>
      </c>
      <c r="C2620" t="s">
        <v>76</v>
      </c>
      <c r="D2620" t="s">
        <v>96</v>
      </c>
      <c r="E2620" t="s">
        <v>161</v>
      </c>
      <c r="F2620" t="s">
        <v>7733</v>
      </c>
      <c r="G2620" t="s">
        <v>179</v>
      </c>
      <c r="H2620" t="s">
        <v>47</v>
      </c>
      <c r="I2620" t="s">
        <v>129</v>
      </c>
      <c r="J2620" t="s">
        <v>130</v>
      </c>
      <c r="K2620" t="s">
        <v>154</v>
      </c>
      <c r="L2620" t="s">
        <v>7734</v>
      </c>
      <c r="M2620" t="s">
        <v>7735</v>
      </c>
      <c r="N2620">
        <v>1.6127794440000001</v>
      </c>
      <c r="O2620">
        <v>5</v>
      </c>
      <c r="P2620">
        <v>0</v>
      </c>
      <c r="Q2620">
        <v>0</v>
      </c>
      <c r="R2620">
        <v>0</v>
      </c>
      <c r="S2620">
        <v>0</v>
      </c>
      <c r="T2620">
        <v>0</v>
      </c>
      <c r="U2620">
        <v>8.0638970000000008</v>
      </c>
      <c r="V2620">
        <v>0</v>
      </c>
      <c r="W2620">
        <v>0</v>
      </c>
      <c r="X2620">
        <v>0</v>
      </c>
      <c r="Y2620">
        <v>0</v>
      </c>
      <c r="Z2620">
        <v>0</v>
      </c>
    </row>
    <row r="2621" spans="1:26" x14ac:dyDescent="0.25">
      <c r="A2621">
        <v>2004279</v>
      </c>
      <c r="B2621">
        <v>1</v>
      </c>
      <c r="C2621" t="s">
        <v>76</v>
      </c>
      <c r="D2621" t="s">
        <v>104</v>
      </c>
      <c r="E2621" t="s">
        <v>166</v>
      </c>
      <c r="F2621" t="s">
        <v>7736</v>
      </c>
      <c r="G2621" t="s">
        <v>168</v>
      </c>
      <c r="H2621" t="s">
        <v>46</v>
      </c>
      <c r="I2621" t="s">
        <v>129</v>
      </c>
      <c r="J2621" t="s">
        <v>130</v>
      </c>
      <c r="K2621" t="s">
        <v>154</v>
      </c>
      <c r="L2621" t="s">
        <v>7737</v>
      </c>
      <c r="M2621" t="s">
        <v>7738</v>
      </c>
      <c r="N2621">
        <v>8.2934238879999995</v>
      </c>
      <c r="O2621">
        <v>0</v>
      </c>
      <c r="P2621">
        <v>0</v>
      </c>
      <c r="Q2621">
        <v>0</v>
      </c>
      <c r="R2621">
        <v>0</v>
      </c>
      <c r="S2621">
        <v>0</v>
      </c>
      <c r="T2621">
        <v>68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563.95282399999996</v>
      </c>
    </row>
    <row r="2622" spans="1:26" x14ac:dyDescent="0.25">
      <c r="A2622">
        <v>2004290</v>
      </c>
      <c r="B2622">
        <v>1</v>
      </c>
      <c r="C2622" t="s">
        <v>76</v>
      </c>
      <c r="D2622" t="s">
        <v>89</v>
      </c>
      <c r="E2622" t="s">
        <v>134</v>
      </c>
      <c r="F2622" t="s">
        <v>7739</v>
      </c>
      <c r="G2622" t="s">
        <v>136</v>
      </c>
      <c r="H2622" t="s">
        <v>46</v>
      </c>
      <c r="I2622" t="s">
        <v>129</v>
      </c>
      <c r="J2622" t="s">
        <v>130</v>
      </c>
      <c r="K2622" t="s">
        <v>131</v>
      </c>
      <c r="L2622" t="s">
        <v>7740</v>
      </c>
      <c r="M2622" t="s">
        <v>7741</v>
      </c>
      <c r="N2622">
        <v>1.6033333329999999</v>
      </c>
      <c r="O2622">
        <v>0</v>
      </c>
      <c r="P2622">
        <v>1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1.6033329999999999</v>
      </c>
      <c r="W2622">
        <v>0</v>
      </c>
      <c r="X2622">
        <v>0</v>
      </c>
      <c r="Y2622">
        <v>0</v>
      </c>
      <c r="Z2622">
        <v>0</v>
      </c>
    </row>
    <row r="2623" spans="1:26" x14ac:dyDescent="0.25">
      <c r="A2623">
        <v>2004283</v>
      </c>
      <c r="B2623">
        <v>1</v>
      </c>
      <c r="C2623" t="s">
        <v>77</v>
      </c>
      <c r="D2623" t="s">
        <v>117</v>
      </c>
      <c r="E2623" t="s">
        <v>161</v>
      </c>
      <c r="F2623" t="s">
        <v>7742</v>
      </c>
      <c r="G2623" t="s">
        <v>168</v>
      </c>
      <c r="H2623" t="s">
        <v>47</v>
      </c>
      <c r="I2623" t="s">
        <v>129</v>
      </c>
      <c r="J2623" t="s">
        <v>130</v>
      </c>
      <c r="K2623" t="s">
        <v>154</v>
      </c>
      <c r="L2623" t="s">
        <v>7743</v>
      </c>
      <c r="M2623" t="s">
        <v>7744</v>
      </c>
      <c r="N2623">
        <v>7.8886111110000003</v>
      </c>
      <c r="O2623">
        <v>0</v>
      </c>
      <c r="P2623">
        <v>0</v>
      </c>
      <c r="Q2623">
        <v>0</v>
      </c>
      <c r="R2623">
        <v>0</v>
      </c>
      <c r="S2623">
        <v>0</v>
      </c>
      <c r="T2623">
        <v>37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291.87861099999998</v>
      </c>
    </row>
    <row r="2624" spans="1:26" x14ac:dyDescent="0.25">
      <c r="A2624">
        <v>2004284</v>
      </c>
      <c r="B2624">
        <v>1</v>
      </c>
      <c r="C2624" t="s">
        <v>76</v>
      </c>
      <c r="D2624" t="s">
        <v>99</v>
      </c>
      <c r="E2624" t="s">
        <v>186</v>
      </c>
      <c r="F2624" t="s">
        <v>7745</v>
      </c>
      <c r="G2624" t="s">
        <v>168</v>
      </c>
      <c r="H2624" t="s">
        <v>47</v>
      </c>
      <c r="I2624" t="s">
        <v>129</v>
      </c>
      <c r="J2624" t="s">
        <v>130</v>
      </c>
      <c r="K2624" t="s">
        <v>154</v>
      </c>
      <c r="L2624" t="s">
        <v>7746</v>
      </c>
      <c r="M2624" t="s">
        <v>7747</v>
      </c>
      <c r="N2624">
        <v>1.8833333329999999</v>
      </c>
      <c r="O2624">
        <v>2</v>
      </c>
      <c r="P2624">
        <v>0</v>
      </c>
      <c r="Q2624">
        <v>0</v>
      </c>
      <c r="R2624">
        <v>0</v>
      </c>
      <c r="S2624">
        <v>0</v>
      </c>
      <c r="T2624">
        <v>0</v>
      </c>
      <c r="U2624">
        <v>3.766667</v>
      </c>
      <c r="V2624">
        <v>0</v>
      </c>
      <c r="W2624">
        <v>0</v>
      </c>
      <c r="X2624">
        <v>0</v>
      </c>
      <c r="Y2624">
        <v>0</v>
      </c>
      <c r="Z2624">
        <v>0</v>
      </c>
    </row>
    <row r="2625" spans="1:26" x14ac:dyDescent="0.25">
      <c r="A2625">
        <v>2004285</v>
      </c>
      <c r="B2625">
        <v>1</v>
      </c>
      <c r="C2625" t="s">
        <v>76</v>
      </c>
      <c r="D2625" t="s">
        <v>91</v>
      </c>
      <c r="E2625" t="s">
        <v>182</v>
      </c>
      <c r="F2625" t="s">
        <v>7748</v>
      </c>
      <c r="G2625" t="s">
        <v>168</v>
      </c>
      <c r="H2625" t="s">
        <v>46</v>
      </c>
      <c r="I2625" t="s">
        <v>129</v>
      </c>
      <c r="J2625" t="s">
        <v>130</v>
      </c>
      <c r="K2625" t="s">
        <v>154</v>
      </c>
      <c r="L2625" t="s">
        <v>7749</v>
      </c>
      <c r="M2625" t="s">
        <v>7750</v>
      </c>
      <c r="N2625">
        <v>8.0294238880000002</v>
      </c>
      <c r="O2625">
        <v>0</v>
      </c>
      <c r="P2625">
        <v>84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674.47160699999995</v>
      </c>
      <c r="W2625">
        <v>0</v>
      </c>
      <c r="X2625">
        <v>0</v>
      </c>
      <c r="Y2625">
        <v>0</v>
      </c>
      <c r="Z2625">
        <v>0</v>
      </c>
    </row>
    <row r="2626" spans="1:26" x14ac:dyDescent="0.25">
      <c r="A2626">
        <v>2004286</v>
      </c>
      <c r="B2626">
        <v>1</v>
      </c>
      <c r="C2626" t="s">
        <v>76</v>
      </c>
      <c r="D2626" t="s">
        <v>105</v>
      </c>
      <c r="E2626" t="s">
        <v>161</v>
      </c>
      <c r="F2626" t="s">
        <v>7751</v>
      </c>
      <c r="G2626" t="s">
        <v>168</v>
      </c>
      <c r="H2626" t="s">
        <v>47</v>
      </c>
      <c r="I2626" t="s">
        <v>129</v>
      </c>
      <c r="J2626" t="s">
        <v>130</v>
      </c>
      <c r="K2626" t="s">
        <v>154</v>
      </c>
      <c r="L2626" t="s">
        <v>7752</v>
      </c>
      <c r="M2626" t="s">
        <v>7753</v>
      </c>
      <c r="N2626">
        <v>8.8666666660000004</v>
      </c>
      <c r="O2626">
        <v>0</v>
      </c>
      <c r="P2626">
        <v>0</v>
      </c>
      <c r="Q2626">
        <v>0</v>
      </c>
      <c r="R2626">
        <v>42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372.4</v>
      </c>
      <c r="Y2626">
        <v>0</v>
      </c>
      <c r="Z2626">
        <v>0</v>
      </c>
    </row>
    <row r="2627" spans="1:26" x14ac:dyDescent="0.25">
      <c r="A2627">
        <v>2004292</v>
      </c>
      <c r="B2627">
        <v>1</v>
      </c>
      <c r="C2627" t="s">
        <v>76</v>
      </c>
      <c r="D2627" t="s">
        <v>100</v>
      </c>
      <c r="E2627" t="s">
        <v>150</v>
      </c>
      <c r="F2627" t="s">
        <v>7687</v>
      </c>
      <c r="G2627" t="s">
        <v>163</v>
      </c>
      <c r="H2627" t="s">
        <v>47</v>
      </c>
      <c r="I2627" t="s">
        <v>129</v>
      </c>
      <c r="J2627" t="s">
        <v>130</v>
      </c>
      <c r="K2627" t="s">
        <v>131</v>
      </c>
      <c r="L2627" t="s">
        <v>7754</v>
      </c>
      <c r="M2627" t="s">
        <v>7755</v>
      </c>
      <c r="N2627">
        <v>0.65249999999999997</v>
      </c>
      <c r="O2627">
        <v>92</v>
      </c>
      <c r="P2627">
        <v>74</v>
      </c>
      <c r="Q2627">
        <v>0</v>
      </c>
      <c r="R2627">
        <v>0</v>
      </c>
      <c r="S2627">
        <v>0</v>
      </c>
      <c r="T2627">
        <v>0</v>
      </c>
      <c r="U2627">
        <v>60.03</v>
      </c>
      <c r="V2627">
        <v>48.284999999999997</v>
      </c>
      <c r="W2627">
        <v>0</v>
      </c>
      <c r="X2627">
        <v>0</v>
      </c>
      <c r="Y2627">
        <v>0</v>
      </c>
      <c r="Z2627">
        <v>0</v>
      </c>
    </row>
    <row r="2628" spans="1:26" x14ac:dyDescent="0.25">
      <c r="A2628">
        <v>2004289</v>
      </c>
      <c r="B2628">
        <v>1</v>
      </c>
      <c r="C2628" t="s">
        <v>76</v>
      </c>
      <c r="D2628" t="s">
        <v>93</v>
      </c>
      <c r="E2628" t="s">
        <v>186</v>
      </c>
      <c r="F2628" t="s">
        <v>7756</v>
      </c>
      <c r="G2628" t="s">
        <v>168</v>
      </c>
      <c r="H2628" t="s">
        <v>47</v>
      </c>
      <c r="I2628" t="s">
        <v>129</v>
      </c>
      <c r="J2628" t="s">
        <v>130</v>
      </c>
      <c r="K2628" t="s">
        <v>154</v>
      </c>
      <c r="L2628" t="s">
        <v>7757</v>
      </c>
      <c r="M2628" t="s">
        <v>7758</v>
      </c>
      <c r="N2628">
        <v>7.3038888880000004</v>
      </c>
      <c r="O2628">
        <v>14</v>
      </c>
      <c r="P2628">
        <v>775</v>
      </c>
      <c r="Q2628">
        <v>0</v>
      </c>
      <c r="R2628">
        <v>0</v>
      </c>
      <c r="S2628">
        <v>0</v>
      </c>
      <c r="T2628">
        <v>0</v>
      </c>
      <c r="U2628">
        <v>102.25444400000001</v>
      </c>
      <c r="V2628">
        <v>5660.5138880000004</v>
      </c>
      <c r="W2628">
        <v>0</v>
      </c>
      <c r="X2628">
        <v>0</v>
      </c>
      <c r="Y2628">
        <v>0</v>
      </c>
      <c r="Z2628">
        <v>0</v>
      </c>
    </row>
    <row r="2629" spans="1:26" x14ac:dyDescent="0.25">
      <c r="A2629">
        <v>2004293</v>
      </c>
      <c r="B2629">
        <v>1</v>
      </c>
      <c r="C2629" t="s">
        <v>77</v>
      </c>
      <c r="D2629" t="s">
        <v>116</v>
      </c>
      <c r="E2629" t="s">
        <v>186</v>
      </c>
      <c r="F2629" t="s">
        <v>7759</v>
      </c>
      <c r="G2629" t="s">
        <v>163</v>
      </c>
      <c r="H2629" t="s">
        <v>47</v>
      </c>
      <c r="I2629" t="s">
        <v>129</v>
      </c>
      <c r="J2629" t="s">
        <v>130</v>
      </c>
      <c r="K2629" t="s">
        <v>131</v>
      </c>
      <c r="L2629" t="s">
        <v>7760</v>
      </c>
      <c r="M2629" t="s">
        <v>7761</v>
      </c>
      <c r="N2629">
        <v>0.67888888800000002</v>
      </c>
      <c r="O2629">
        <v>35</v>
      </c>
      <c r="P2629">
        <v>617</v>
      </c>
      <c r="Q2629">
        <v>0</v>
      </c>
      <c r="R2629">
        <v>0</v>
      </c>
      <c r="S2629">
        <v>0</v>
      </c>
      <c r="T2629">
        <v>0</v>
      </c>
      <c r="U2629">
        <v>23.761111</v>
      </c>
      <c r="V2629">
        <v>418.87444399999998</v>
      </c>
      <c r="W2629">
        <v>0</v>
      </c>
      <c r="X2629">
        <v>0</v>
      </c>
      <c r="Y2629">
        <v>0</v>
      </c>
      <c r="Z2629">
        <v>0</v>
      </c>
    </row>
    <row r="2630" spans="1:26" x14ac:dyDescent="0.25">
      <c r="A2630">
        <v>2004288</v>
      </c>
      <c r="B2630">
        <v>1</v>
      </c>
      <c r="C2630" t="s">
        <v>77</v>
      </c>
      <c r="D2630" t="s">
        <v>108</v>
      </c>
      <c r="E2630" t="s">
        <v>182</v>
      </c>
      <c r="F2630" t="s">
        <v>2494</v>
      </c>
      <c r="G2630" t="s">
        <v>168</v>
      </c>
      <c r="H2630" t="s">
        <v>46</v>
      </c>
      <c r="I2630" t="s">
        <v>129</v>
      </c>
      <c r="J2630" t="s">
        <v>130</v>
      </c>
      <c r="K2630" t="s">
        <v>154</v>
      </c>
      <c r="L2630" t="s">
        <v>7762</v>
      </c>
      <c r="M2630" t="s">
        <v>7763</v>
      </c>
      <c r="N2630">
        <v>8.2295980550000003</v>
      </c>
      <c r="O2630">
        <v>0</v>
      </c>
      <c r="P2630">
        <v>75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617.21985400000005</v>
      </c>
      <c r="W2630">
        <v>0</v>
      </c>
      <c r="X2630">
        <v>0</v>
      </c>
      <c r="Y2630">
        <v>0</v>
      </c>
      <c r="Z2630">
        <v>0</v>
      </c>
    </row>
    <row r="2631" spans="1:26" x14ac:dyDescent="0.25">
      <c r="A2631">
        <v>2004291</v>
      </c>
      <c r="B2631">
        <v>1</v>
      </c>
      <c r="C2631" t="s">
        <v>76</v>
      </c>
      <c r="D2631" t="s">
        <v>82</v>
      </c>
      <c r="E2631" t="s">
        <v>182</v>
      </c>
      <c r="F2631" t="s">
        <v>6456</v>
      </c>
      <c r="G2631" t="s">
        <v>904</v>
      </c>
      <c r="H2631" t="s">
        <v>46</v>
      </c>
      <c r="I2631" t="s">
        <v>129</v>
      </c>
      <c r="J2631" t="s">
        <v>130</v>
      </c>
      <c r="K2631" t="s">
        <v>131</v>
      </c>
      <c r="L2631" t="s">
        <v>7764</v>
      </c>
      <c r="M2631" t="s">
        <v>7765</v>
      </c>
      <c r="N2631">
        <v>2.7508333330000001</v>
      </c>
      <c r="O2631">
        <v>0</v>
      </c>
      <c r="P2631">
        <v>84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231.07</v>
      </c>
      <c r="W2631">
        <v>0</v>
      </c>
      <c r="X2631">
        <v>0</v>
      </c>
      <c r="Y2631">
        <v>0</v>
      </c>
      <c r="Z2631">
        <v>0</v>
      </c>
    </row>
    <row r="2632" spans="1:26" x14ac:dyDescent="0.25">
      <c r="A2632">
        <v>2004297</v>
      </c>
      <c r="B2632">
        <v>1</v>
      </c>
      <c r="C2632" t="s">
        <v>76</v>
      </c>
      <c r="D2632" t="s">
        <v>100</v>
      </c>
      <c r="E2632" t="s">
        <v>161</v>
      </c>
      <c r="F2632" t="s">
        <v>7766</v>
      </c>
      <c r="G2632" t="s">
        <v>341</v>
      </c>
      <c r="H2632" t="s">
        <v>47</v>
      </c>
      <c r="I2632" t="s">
        <v>129</v>
      </c>
      <c r="J2632" t="s">
        <v>130</v>
      </c>
      <c r="K2632" t="s">
        <v>131</v>
      </c>
      <c r="L2632" t="s">
        <v>7767</v>
      </c>
      <c r="M2632" t="s">
        <v>7768</v>
      </c>
      <c r="N2632">
        <v>1.39</v>
      </c>
      <c r="O2632">
        <v>1</v>
      </c>
      <c r="P2632">
        <v>0</v>
      </c>
      <c r="Q2632">
        <v>0</v>
      </c>
      <c r="R2632">
        <v>0</v>
      </c>
      <c r="S2632">
        <v>0</v>
      </c>
      <c r="T2632">
        <v>0</v>
      </c>
      <c r="U2632">
        <v>1.39</v>
      </c>
      <c r="V2632">
        <v>0</v>
      </c>
      <c r="W2632">
        <v>0</v>
      </c>
      <c r="X2632">
        <v>0</v>
      </c>
      <c r="Y2632">
        <v>0</v>
      </c>
      <c r="Z2632">
        <v>0</v>
      </c>
    </row>
    <row r="2633" spans="1:26" x14ac:dyDescent="0.25">
      <c r="A2633">
        <v>2004294</v>
      </c>
      <c r="B2633">
        <v>1</v>
      </c>
      <c r="C2633" t="s">
        <v>76</v>
      </c>
      <c r="D2633" t="s">
        <v>86</v>
      </c>
      <c r="E2633" t="s">
        <v>150</v>
      </c>
      <c r="F2633" t="s">
        <v>7769</v>
      </c>
      <c r="G2633" t="s">
        <v>163</v>
      </c>
      <c r="H2633" t="s">
        <v>47</v>
      </c>
      <c r="I2633" t="s">
        <v>129</v>
      </c>
      <c r="J2633" t="s">
        <v>130</v>
      </c>
      <c r="K2633" t="s">
        <v>131</v>
      </c>
      <c r="L2633" t="s">
        <v>7770</v>
      </c>
      <c r="M2633" t="s">
        <v>7771</v>
      </c>
      <c r="N2633">
        <v>0.67173777700000004</v>
      </c>
      <c r="O2633">
        <v>3</v>
      </c>
      <c r="P2633">
        <v>1256</v>
      </c>
      <c r="Q2633">
        <v>0</v>
      </c>
      <c r="R2633">
        <v>0</v>
      </c>
      <c r="S2633">
        <v>0</v>
      </c>
      <c r="T2633">
        <v>0</v>
      </c>
      <c r="U2633">
        <v>2.0152130000000001</v>
      </c>
      <c r="V2633">
        <v>843.70264799999995</v>
      </c>
      <c r="W2633">
        <v>0</v>
      </c>
      <c r="X2633">
        <v>0</v>
      </c>
      <c r="Y2633">
        <v>0</v>
      </c>
      <c r="Z2633">
        <v>0</v>
      </c>
    </row>
    <row r="2634" spans="1:26" x14ac:dyDescent="0.25">
      <c r="A2634">
        <v>2004295</v>
      </c>
      <c r="B2634">
        <v>1</v>
      </c>
      <c r="C2634" t="s">
        <v>77</v>
      </c>
      <c r="D2634" t="s">
        <v>115</v>
      </c>
      <c r="E2634" t="s">
        <v>171</v>
      </c>
      <c r="F2634" t="s">
        <v>4621</v>
      </c>
      <c r="G2634" t="s">
        <v>163</v>
      </c>
      <c r="H2634" t="s">
        <v>47</v>
      </c>
      <c r="I2634" t="s">
        <v>129</v>
      </c>
      <c r="J2634" t="s">
        <v>130</v>
      </c>
      <c r="K2634" t="s">
        <v>131</v>
      </c>
      <c r="L2634" t="s">
        <v>7772</v>
      </c>
      <c r="M2634" t="s">
        <v>7773</v>
      </c>
      <c r="N2634">
        <v>9.7777776999999996E-2</v>
      </c>
      <c r="O2634">
        <v>0</v>
      </c>
      <c r="P2634">
        <v>4</v>
      </c>
      <c r="Q2634">
        <v>33</v>
      </c>
      <c r="R2634">
        <v>1709</v>
      </c>
      <c r="S2634">
        <v>5</v>
      </c>
      <c r="T2634">
        <v>1105</v>
      </c>
      <c r="U2634">
        <v>0</v>
      </c>
      <c r="V2634">
        <v>0.39111099999999999</v>
      </c>
      <c r="W2634">
        <v>3.226667</v>
      </c>
      <c r="X2634">
        <v>167.10222099999999</v>
      </c>
      <c r="Y2634">
        <v>0.48888900000000002</v>
      </c>
      <c r="Z2634">
        <v>108.044444</v>
      </c>
    </row>
    <row r="2635" spans="1:26" x14ac:dyDescent="0.25">
      <c r="A2635">
        <v>2004304</v>
      </c>
      <c r="B2635">
        <v>1</v>
      </c>
      <c r="C2635" t="s">
        <v>76</v>
      </c>
      <c r="D2635" t="s">
        <v>100</v>
      </c>
      <c r="E2635" t="s">
        <v>150</v>
      </c>
      <c r="F2635" t="s">
        <v>7774</v>
      </c>
      <c r="G2635" t="s">
        <v>250</v>
      </c>
      <c r="H2635" t="s">
        <v>47</v>
      </c>
      <c r="I2635" t="s">
        <v>129</v>
      </c>
      <c r="J2635" t="s">
        <v>130</v>
      </c>
      <c r="K2635" t="s">
        <v>131</v>
      </c>
      <c r="L2635" t="s">
        <v>7775</v>
      </c>
      <c r="M2635" t="s">
        <v>7776</v>
      </c>
      <c r="N2635">
        <v>2.4730555550000002</v>
      </c>
      <c r="O2635">
        <v>91</v>
      </c>
      <c r="P2635">
        <v>353</v>
      </c>
      <c r="Q2635">
        <v>0</v>
      </c>
      <c r="R2635">
        <v>0</v>
      </c>
      <c r="S2635">
        <v>0</v>
      </c>
      <c r="T2635">
        <v>0</v>
      </c>
      <c r="U2635">
        <v>225.048056</v>
      </c>
      <c r="V2635">
        <v>872.98861099999999</v>
      </c>
      <c r="W2635">
        <v>0</v>
      </c>
      <c r="X2635">
        <v>0</v>
      </c>
      <c r="Y2635">
        <v>0</v>
      </c>
      <c r="Z2635">
        <v>0</v>
      </c>
    </row>
    <row r="2636" spans="1:26" x14ac:dyDescent="0.25">
      <c r="A2636">
        <v>2004370</v>
      </c>
      <c r="B2636">
        <v>1</v>
      </c>
      <c r="C2636" t="s">
        <v>76</v>
      </c>
      <c r="D2636" t="s">
        <v>79</v>
      </c>
      <c r="E2636" t="s">
        <v>186</v>
      </c>
      <c r="F2636" t="s">
        <v>7777</v>
      </c>
      <c r="G2636" t="s">
        <v>163</v>
      </c>
      <c r="H2636" t="s">
        <v>47</v>
      </c>
      <c r="I2636" t="s">
        <v>129</v>
      </c>
      <c r="J2636" t="s">
        <v>130</v>
      </c>
      <c r="K2636" t="s">
        <v>131</v>
      </c>
      <c r="L2636" t="s">
        <v>7778</v>
      </c>
      <c r="M2636" t="s">
        <v>7779</v>
      </c>
      <c r="N2636">
        <v>2.4111111109999999</v>
      </c>
      <c r="O2636">
        <v>3</v>
      </c>
      <c r="P2636">
        <v>8</v>
      </c>
      <c r="Q2636">
        <v>0</v>
      </c>
      <c r="R2636">
        <v>0</v>
      </c>
      <c r="S2636">
        <v>0</v>
      </c>
      <c r="T2636">
        <v>0</v>
      </c>
      <c r="U2636">
        <v>7.233333</v>
      </c>
      <c r="V2636">
        <v>19.288889000000001</v>
      </c>
      <c r="W2636">
        <v>0</v>
      </c>
      <c r="X2636">
        <v>0</v>
      </c>
      <c r="Y2636">
        <v>0</v>
      </c>
      <c r="Z2636">
        <v>0</v>
      </c>
    </row>
    <row r="2637" spans="1:26" x14ac:dyDescent="0.25">
      <c r="A2637">
        <v>2004310</v>
      </c>
      <c r="B2637">
        <v>1</v>
      </c>
      <c r="C2637" t="s">
        <v>76</v>
      </c>
      <c r="D2637" t="s">
        <v>80</v>
      </c>
      <c r="E2637" t="s">
        <v>182</v>
      </c>
      <c r="F2637" t="s">
        <v>7780</v>
      </c>
      <c r="G2637" t="s">
        <v>144</v>
      </c>
      <c r="H2637" t="s">
        <v>46</v>
      </c>
      <c r="I2637" t="s">
        <v>129</v>
      </c>
      <c r="J2637" t="s">
        <v>130</v>
      </c>
      <c r="K2637" t="s">
        <v>131</v>
      </c>
      <c r="L2637" t="s">
        <v>7781</v>
      </c>
      <c r="M2637" t="s">
        <v>7782</v>
      </c>
      <c r="N2637">
        <v>1.5336111109999999</v>
      </c>
      <c r="O2637">
        <v>0</v>
      </c>
      <c r="P2637">
        <v>164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251.51222200000001</v>
      </c>
      <c r="W2637">
        <v>0</v>
      </c>
      <c r="X2637">
        <v>0</v>
      </c>
      <c r="Y2637">
        <v>0</v>
      </c>
      <c r="Z2637">
        <v>0</v>
      </c>
    </row>
    <row r="2638" spans="1:26" x14ac:dyDescent="0.25">
      <c r="A2638">
        <v>2004308</v>
      </c>
      <c r="B2638">
        <v>1</v>
      </c>
      <c r="C2638" t="s">
        <v>77</v>
      </c>
      <c r="D2638" t="s">
        <v>113</v>
      </c>
      <c r="E2638" t="s">
        <v>166</v>
      </c>
      <c r="F2638" t="s">
        <v>7783</v>
      </c>
      <c r="G2638" t="s">
        <v>179</v>
      </c>
      <c r="H2638" t="s">
        <v>46</v>
      </c>
      <c r="I2638" t="s">
        <v>129</v>
      </c>
      <c r="J2638" t="s">
        <v>130</v>
      </c>
      <c r="K2638" t="s">
        <v>154</v>
      </c>
      <c r="L2638" t="s">
        <v>7784</v>
      </c>
      <c r="M2638" t="s">
        <v>7785</v>
      </c>
      <c r="N2638">
        <v>1.9146869440000001</v>
      </c>
      <c r="O2638">
        <v>0</v>
      </c>
      <c r="P2638">
        <v>0</v>
      </c>
      <c r="Q2638">
        <v>0</v>
      </c>
      <c r="R2638">
        <v>83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158.919016</v>
      </c>
      <c r="Y2638">
        <v>0</v>
      </c>
      <c r="Z2638">
        <v>0</v>
      </c>
    </row>
    <row r="2639" spans="1:26" x14ac:dyDescent="0.25">
      <c r="A2639">
        <v>2004311</v>
      </c>
      <c r="B2639">
        <v>1</v>
      </c>
      <c r="C2639" t="s">
        <v>76</v>
      </c>
      <c r="D2639" t="s">
        <v>87</v>
      </c>
      <c r="E2639" t="s">
        <v>171</v>
      </c>
      <c r="F2639" t="s">
        <v>7786</v>
      </c>
      <c r="G2639" t="s">
        <v>179</v>
      </c>
      <c r="H2639" t="s">
        <v>47</v>
      </c>
      <c r="I2639" t="s">
        <v>129</v>
      </c>
      <c r="J2639" t="s">
        <v>130</v>
      </c>
      <c r="K2639" t="s">
        <v>154</v>
      </c>
      <c r="L2639" t="s">
        <v>7787</v>
      </c>
      <c r="M2639" t="s">
        <v>7788</v>
      </c>
      <c r="N2639">
        <v>1.173611111</v>
      </c>
      <c r="O2639">
        <v>0</v>
      </c>
      <c r="P2639">
        <v>0</v>
      </c>
      <c r="Q2639">
        <v>40</v>
      </c>
      <c r="R2639">
        <v>252</v>
      </c>
      <c r="S2639">
        <v>61</v>
      </c>
      <c r="T2639">
        <v>1243</v>
      </c>
      <c r="U2639">
        <v>0</v>
      </c>
      <c r="V2639">
        <v>0</v>
      </c>
      <c r="W2639">
        <v>46.944443999999997</v>
      </c>
      <c r="X2639">
        <v>295.75</v>
      </c>
      <c r="Y2639">
        <v>71.590277999999998</v>
      </c>
      <c r="Z2639">
        <v>1458.7986109999999</v>
      </c>
    </row>
    <row r="2640" spans="1:26" x14ac:dyDescent="0.25">
      <c r="A2640">
        <v>2004312</v>
      </c>
      <c r="B2640">
        <v>1</v>
      </c>
      <c r="C2640" t="s">
        <v>77</v>
      </c>
      <c r="D2640" t="s">
        <v>117</v>
      </c>
      <c r="E2640" t="s">
        <v>161</v>
      </c>
      <c r="F2640" t="s">
        <v>7789</v>
      </c>
      <c r="G2640" t="s">
        <v>179</v>
      </c>
      <c r="H2640" t="s">
        <v>47</v>
      </c>
      <c r="I2640" t="s">
        <v>129</v>
      </c>
      <c r="J2640" t="s">
        <v>130</v>
      </c>
      <c r="K2640" t="s">
        <v>154</v>
      </c>
      <c r="L2640" t="s">
        <v>7790</v>
      </c>
      <c r="M2640" t="s">
        <v>7791</v>
      </c>
      <c r="N2640">
        <v>1.0430388880000001</v>
      </c>
      <c r="O2640">
        <v>0</v>
      </c>
      <c r="P2640">
        <v>0</v>
      </c>
      <c r="Q2640">
        <v>0</v>
      </c>
      <c r="R2640">
        <v>361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376.53703899999999</v>
      </c>
      <c r="Y2640">
        <v>0</v>
      </c>
      <c r="Z2640">
        <v>0</v>
      </c>
    </row>
    <row r="2641" spans="1:26" x14ac:dyDescent="0.25">
      <c r="A2641">
        <v>2004328</v>
      </c>
      <c r="B2641">
        <v>1</v>
      </c>
      <c r="C2641" t="s">
        <v>77</v>
      </c>
      <c r="D2641" t="s">
        <v>108</v>
      </c>
      <c r="E2641" t="s">
        <v>182</v>
      </c>
      <c r="F2641" t="s">
        <v>7792</v>
      </c>
      <c r="G2641" t="s">
        <v>144</v>
      </c>
      <c r="H2641" t="s">
        <v>46</v>
      </c>
      <c r="I2641" t="s">
        <v>129</v>
      </c>
      <c r="J2641" t="s">
        <v>130</v>
      </c>
      <c r="K2641" t="s">
        <v>131</v>
      </c>
      <c r="L2641" t="s">
        <v>7793</v>
      </c>
      <c r="M2641" t="s">
        <v>7794</v>
      </c>
      <c r="N2641">
        <v>2.239166666</v>
      </c>
      <c r="O2641">
        <v>0</v>
      </c>
      <c r="P2641">
        <v>114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255.26499999999999</v>
      </c>
      <c r="W2641">
        <v>0</v>
      </c>
      <c r="X2641">
        <v>0</v>
      </c>
      <c r="Y2641">
        <v>0</v>
      </c>
      <c r="Z2641">
        <v>0</v>
      </c>
    </row>
    <row r="2642" spans="1:26" x14ac:dyDescent="0.25">
      <c r="A2642">
        <v>2004319</v>
      </c>
      <c r="B2642">
        <v>1</v>
      </c>
      <c r="C2642" t="s">
        <v>76</v>
      </c>
      <c r="D2642" t="s">
        <v>106</v>
      </c>
      <c r="E2642" t="s">
        <v>134</v>
      </c>
      <c r="F2642" t="s">
        <v>7795</v>
      </c>
      <c r="G2642" t="s">
        <v>140</v>
      </c>
      <c r="H2642" t="s">
        <v>46</v>
      </c>
      <c r="I2642" t="s">
        <v>129</v>
      </c>
      <c r="J2642" t="s">
        <v>130</v>
      </c>
      <c r="K2642" t="s">
        <v>131</v>
      </c>
      <c r="L2642" t="s">
        <v>7796</v>
      </c>
      <c r="M2642" t="s">
        <v>7797</v>
      </c>
      <c r="N2642">
        <v>2.3088888879999998</v>
      </c>
      <c r="O2642">
        <v>0</v>
      </c>
      <c r="P2642">
        <v>1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2.3088890000000002</v>
      </c>
      <c r="W2642">
        <v>0</v>
      </c>
      <c r="X2642">
        <v>0</v>
      </c>
      <c r="Y2642">
        <v>0</v>
      </c>
      <c r="Z2642">
        <v>0</v>
      </c>
    </row>
    <row r="2643" spans="1:26" x14ac:dyDescent="0.25">
      <c r="A2643">
        <v>2004321</v>
      </c>
      <c r="B2643">
        <v>1</v>
      </c>
      <c r="C2643" t="s">
        <v>76</v>
      </c>
      <c r="D2643" t="s">
        <v>103</v>
      </c>
      <c r="E2643" t="s">
        <v>171</v>
      </c>
      <c r="F2643" t="s">
        <v>7798</v>
      </c>
      <c r="G2643" t="s">
        <v>163</v>
      </c>
      <c r="H2643" t="s">
        <v>47</v>
      </c>
      <c r="I2643" t="s">
        <v>129</v>
      </c>
      <c r="J2643" t="s">
        <v>130</v>
      </c>
      <c r="K2643" t="s">
        <v>131</v>
      </c>
      <c r="L2643" t="s">
        <v>7799</v>
      </c>
      <c r="M2643" t="s">
        <v>7800</v>
      </c>
      <c r="N2643">
        <v>0.88972222199999995</v>
      </c>
      <c r="O2643">
        <v>0</v>
      </c>
      <c r="P2643">
        <v>0</v>
      </c>
      <c r="Q2643">
        <v>2</v>
      </c>
      <c r="R2643">
        <v>3140</v>
      </c>
      <c r="S2643">
        <v>0</v>
      </c>
      <c r="T2643">
        <v>0</v>
      </c>
      <c r="U2643">
        <v>0</v>
      </c>
      <c r="V2643">
        <v>0</v>
      </c>
      <c r="W2643">
        <v>1.779444</v>
      </c>
      <c r="X2643">
        <v>2793.7277770000001</v>
      </c>
      <c r="Y2643">
        <v>0</v>
      </c>
      <c r="Z2643">
        <v>0</v>
      </c>
    </row>
    <row r="2644" spans="1:26" x14ac:dyDescent="0.25">
      <c r="A2644">
        <v>2004316</v>
      </c>
      <c r="B2644">
        <v>1</v>
      </c>
      <c r="C2644" t="s">
        <v>76</v>
      </c>
      <c r="D2644" t="s">
        <v>98</v>
      </c>
      <c r="E2644" t="s">
        <v>161</v>
      </c>
      <c r="F2644" t="s">
        <v>7801</v>
      </c>
      <c r="G2644" t="s">
        <v>168</v>
      </c>
      <c r="H2644" t="s">
        <v>47</v>
      </c>
      <c r="I2644" t="s">
        <v>129</v>
      </c>
      <c r="J2644" t="s">
        <v>130</v>
      </c>
      <c r="K2644" t="s">
        <v>154</v>
      </c>
      <c r="L2644" t="s">
        <v>7802</v>
      </c>
      <c r="M2644" t="s">
        <v>7803</v>
      </c>
      <c r="N2644">
        <v>7.0648055550000004</v>
      </c>
      <c r="O2644">
        <v>0</v>
      </c>
      <c r="P2644">
        <v>0</v>
      </c>
      <c r="Q2644">
        <v>0</v>
      </c>
      <c r="R2644">
        <v>0</v>
      </c>
      <c r="S2644">
        <v>0</v>
      </c>
      <c r="T2644">
        <v>44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310.85144400000001</v>
      </c>
    </row>
    <row r="2645" spans="1:26" x14ac:dyDescent="0.25">
      <c r="A2645">
        <v>2004317</v>
      </c>
      <c r="B2645">
        <v>1</v>
      </c>
      <c r="C2645" t="s">
        <v>76</v>
      </c>
      <c r="D2645" t="s">
        <v>95</v>
      </c>
      <c r="E2645" t="s">
        <v>182</v>
      </c>
      <c r="F2645" t="s">
        <v>7804</v>
      </c>
      <c r="G2645" t="s">
        <v>179</v>
      </c>
      <c r="H2645" t="s">
        <v>46</v>
      </c>
      <c r="I2645" t="s">
        <v>129</v>
      </c>
      <c r="J2645" t="s">
        <v>130</v>
      </c>
      <c r="K2645" t="s">
        <v>154</v>
      </c>
      <c r="L2645" t="s">
        <v>7805</v>
      </c>
      <c r="M2645" t="s">
        <v>7806</v>
      </c>
      <c r="N2645">
        <v>1.6013563879999999</v>
      </c>
      <c r="O2645">
        <v>0</v>
      </c>
      <c r="P2645">
        <v>122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195.36547899999999</v>
      </c>
      <c r="W2645">
        <v>0</v>
      </c>
      <c r="X2645">
        <v>0</v>
      </c>
      <c r="Y2645">
        <v>0</v>
      </c>
      <c r="Z2645">
        <v>0</v>
      </c>
    </row>
    <row r="2646" spans="1:26" x14ac:dyDescent="0.25">
      <c r="A2646">
        <v>2004320</v>
      </c>
      <c r="B2646">
        <v>1</v>
      </c>
      <c r="C2646" t="s">
        <v>76</v>
      </c>
      <c r="D2646" t="s">
        <v>90</v>
      </c>
      <c r="E2646" t="s">
        <v>182</v>
      </c>
      <c r="F2646" t="s">
        <v>7807</v>
      </c>
      <c r="G2646" t="s">
        <v>168</v>
      </c>
      <c r="H2646" t="s">
        <v>46</v>
      </c>
      <c r="I2646" t="s">
        <v>129</v>
      </c>
      <c r="J2646" t="s">
        <v>130</v>
      </c>
      <c r="K2646" t="s">
        <v>154</v>
      </c>
      <c r="L2646" t="s">
        <v>7808</v>
      </c>
      <c r="M2646" t="s">
        <v>7809</v>
      </c>
      <c r="N2646">
        <v>6.7098833329999996</v>
      </c>
      <c r="O2646">
        <v>0</v>
      </c>
      <c r="P2646">
        <v>18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120.7779</v>
      </c>
      <c r="W2646">
        <v>0</v>
      </c>
      <c r="X2646">
        <v>0</v>
      </c>
      <c r="Y2646">
        <v>0</v>
      </c>
      <c r="Z2646">
        <v>0</v>
      </c>
    </row>
    <row r="2647" spans="1:26" x14ac:dyDescent="0.25">
      <c r="A2647">
        <v>2004323</v>
      </c>
      <c r="B2647">
        <v>1</v>
      </c>
      <c r="C2647" t="s">
        <v>77</v>
      </c>
      <c r="D2647" t="s">
        <v>123</v>
      </c>
      <c r="E2647" t="s">
        <v>161</v>
      </c>
      <c r="F2647" t="s">
        <v>7810</v>
      </c>
      <c r="G2647" t="s">
        <v>163</v>
      </c>
      <c r="H2647" t="s">
        <v>47</v>
      </c>
      <c r="I2647" t="s">
        <v>129</v>
      </c>
      <c r="J2647" t="s">
        <v>130</v>
      </c>
      <c r="K2647" t="s">
        <v>131</v>
      </c>
      <c r="L2647" t="s">
        <v>7811</v>
      </c>
      <c r="M2647" t="s">
        <v>7812</v>
      </c>
      <c r="N2647">
        <v>1.471944444</v>
      </c>
      <c r="O2647">
        <v>133</v>
      </c>
      <c r="P2647">
        <v>527</v>
      </c>
      <c r="Q2647">
        <v>0</v>
      </c>
      <c r="R2647">
        <v>0</v>
      </c>
      <c r="S2647">
        <v>0</v>
      </c>
      <c r="T2647">
        <v>0</v>
      </c>
      <c r="U2647">
        <v>195.76861099999999</v>
      </c>
      <c r="V2647">
        <v>775.71472200000005</v>
      </c>
      <c r="W2647">
        <v>0</v>
      </c>
      <c r="X2647">
        <v>0</v>
      </c>
      <c r="Y2647">
        <v>0</v>
      </c>
      <c r="Z2647">
        <v>0</v>
      </c>
    </row>
    <row r="2648" spans="1:26" x14ac:dyDescent="0.25">
      <c r="A2648">
        <v>2004326</v>
      </c>
      <c r="B2648">
        <v>1</v>
      </c>
      <c r="C2648" t="s">
        <v>76</v>
      </c>
      <c r="D2648" t="s">
        <v>86</v>
      </c>
      <c r="E2648" t="s">
        <v>150</v>
      </c>
      <c r="F2648" t="s">
        <v>7813</v>
      </c>
      <c r="G2648" t="s">
        <v>163</v>
      </c>
      <c r="H2648" t="s">
        <v>47</v>
      </c>
      <c r="I2648" t="s">
        <v>129</v>
      </c>
      <c r="J2648" t="s">
        <v>130</v>
      </c>
      <c r="K2648" t="s">
        <v>131</v>
      </c>
      <c r="L2648" t="s">
        <v>7814</v>
      </c>
      <c r="M2648" t="s">
        <v>7815</v>
      </c>
      <c r="N2648">
        <v>0.96666666599999995</v>
      </c>
      <c r="O2648">
        <v>3</v>
      </c>
      <c r="P2648">
        <v>5979</v>
      </c>
      <c r="Q2648">
        <v>0</v>
      </c>
      <c r="R2648">
        <v>0</v>
      </c>
      <c r="S2648">
        <v>0</v>
      </c>
      <c r="T2648">
        <v>0</v>
      </c>
      <c r="U2648">
        <v>2.9</v>
      </c>
      <c r="V2648">
        <v>5779.6999960000003</v>
      </c>
      <c r="W2648">
        <v>0</v>
      </c>
      <c r="X2648">
        <v>0</v>
      </c>
      <c r="Y2648">
        <v>0</v>
      </c>
      <c r="Z2648">
        <v>0</v>
      </c>
    </row>
    <row r="2649" spans="1:26" x14ac:dyDescent="0.25">
      <c r="A2649">
        <v>2004324</v>
      </c>
      <c r="B2649">
        <v>1</v>
      </c>
      <c r="C2649" t="s">
        <v>76</v>
      </c>
      <c r="D2649" t="s">
        <v>86</v>
      </c>
      <c r="E2649" t="s">
        <v>161</v>
      </c>
      <c r="F2649" t="s">
        <v>7816</v>
      </c>
      <c r="G2649" t="s">
        <v>341</v>
      </c>
      <c r="H2649" t="s">
        <v>47</v>
      </c>
      <c r="I2649" t="s">
        <v>129</v>
      </c>
      <c r="J2649" t="s">
        <v>130</v>
      </c>
      <c r="K2649" t="s">
        <v>131</v>
      </c>
      <c r="L2649" t="s">
        <v>7817</v>
      </c>
      <c r="M2649" t="s">
        <v>7818</v>
      </c>
      <c r="N2649">
        <v>1.037222222</v>
      </c>
      <c r="O2649">
        <v>0</v>
      </c>
      <c r="P2649">
        <v>157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162.84388899999999</v>
      </c>
      <c r="W2649">
        <v>0</v>
      </c>
      <c r="X2649">
        <v>0</v>
      </c>
      <c r="Y2649">
        <v>0</v>
      </c>
      <c r="Z2649">
        <v>0</v>
      </c>
    </row>
    <row r="2650" spans="1:26" x14ac:dyDescent="0.25">
      <c r="A2650">
        <v>2004332</v>
      </c>
      <c r="B2650">
        <v>1</v>
      </c>
      <c r="C2650" t="s">
        <v>76</v>
      </c>
      <c r="D2650" t="s">
        <v>93</v>
      </c>
      <c r="E2650" t="s">
        <v>150</v>
      </c>
      <c r="F2650" t="s">
        <v>5692</v>
      </c>
      <c r="G2650" t="s">
        <v>163</v>
      </c>
      <c r="H2650" t="s">
        <v>47</v>
      </c>
      <c r="I2650" t="s">
        <v>129</v>
      </c>
      <c r="J2650" t="s">
        <v>130</v>
      </c>
      <c r="K2650" t="s">
        <v>131</v>
      </c>
      <c r="L2650" t="s">
        <v>7819</v>
      </c>
      <c r="M2650" t="s">
        <v>7820</v>
      </c>
      <c r="N2650">
        <v>0.16666666599999999</v>
      </c>
      <c r="O2650">
        <v>37</v>
      </c>
      <c r="P2650">
        <v>5654</v>
      </c>
      <c r="Q2650">
        <v>0</v>
      </c>
      <c r="R2650">
        <v>0</v>
      </c>
      <c r="S2650">
        <v>0</v>
      </c>
      <c r="T2650">
        <v>0</v>
      </c>
      <c r="U2650">
        <v>6.1666670000000003</v>
      </c>
      <c r="V2650">
        <v>942.33333000000005</v>
      </c>
      <c r="W2650">
        <v>0</v>
      </c>
      <c r="X2650">
        <v>0</v>
      </c>
      <c r="Y2650">
        <v>0</v>
      </c>
      <c r="Z2650">
        <v>0</v>
      </c>
    </row>
    <row r="2651" spans="1:26" x14ac:dyDescent="0.25">
      <c r="A2651">
        <v>2004337</v>
      </c>
      <c r="B2651">
        <v>1</v>
      </c>
      <c r="C2651" t="s">
        <v>76</v>
      </c>
      <c r="D2651" t="s">
        <v>103</v>
      </c>
      <c r="E2651" t="s">
        <v>134</v>
      </c>
      <c r="F2651" t="s">
        <v>7821</v>
      </c>
      <c r="G2651" t="s">
        <v>136</v>
      </c>
      <c r="H2651" t="s">
        <v>46</v>
      </c>
      <c r="I2651" t="s">
        <v>129</v>
      </c>
      <c r="J2651" t="s">
        <v>130</v>
      </c>
      <c r="K2651" t="s">
        <v>131</v>
      </c>
      <c r="L2651" t="s">
        <v>7822</v>
      </c>
      <c r="M2651" t="s">
        <v>7823</v>
      </c>
      <c r="N2651">
        <v>3.4866666660000001</v>
      </c>
      <c r="O2651">
        <v>0</v>
      </c>
      <c r="P2651">
        <v>0</v>
      </c>
      <c r="Q2651">
        <v>0</v>
      </c>
      <c r="R2651">
        <v>1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3.4866670000000002</v>
      </c>
      <c r="Y2651">
        <v>0</v>
      </c>
      <c r="Z2651">
        <v>0</v>
      </c>
    </row>
    <row r="2652" spans="1:26" x14ac:dyDescent="0.25">
      <c r="A2652">
        <v>2004331</v>
      </c>
      <c r="B2652">
        <v>1</v>
      </c>
      <c r="C2652" t="s">
        <v>77</v>
      </c>
      <c r="D2652" t="s">
        <v>109</v>
      </c>
      <c r="E2652" t="s">
        <v>134</v>
      </c>
      <c r="F2652" t="s">
        <v>7824</v>
      </c>
      <c r="G2652" t="s">
        <v>140</v>
      </c>
      <c r="H2652" t="s">
        <v>46</v>
      </c>
      <c r="I2652" t="s">
        <v>129</v>
      </c>
      <c r="J2652" t="s">
        <v>130</v>
      </c>
      <c r="K2652" t="s">
        <v>131</v>
      </c>
      <c r="L2652" t="s">
        <v>7825</v>
      </c>
      <c r="M2652" t="s">
        <v>7826</v>
      </c>
      <c r="N2652">
        <v>4.7591666659999996</v>
      </c>
      <c r="O2652">
        <v>0</v>
      </c>
      <c r="P2652">
        <v>3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14.2775</v>
      </c>
      <c r="W2652">
        <v>0</v>
      </c>
      <c r="X2652">
        <v>0</v>
      </c>
      <c r="Y2652">
        <v>0</v>
      </c>
      <c r="Z2652">
        <v>0</v>
      </c>
    </row>
    <row r="2653" spans="1:26" x14ac:dyDescent="0.25">
      <c r="A2653">
        <v>2004334</v>
      </c>
      <c r="B2653">
        <v>1</v>
      </c>
      <c r="C2653" t="s">
        <v>77</v>
      </c>
      <c r="D2653" t="s">
        <v>113</v>
      </c>
      <c r="E2653" t="s">
        <v>134</v>
      </c>
      <c r="F2653" t="s">
        <v>7827</v>
      </c>
      <c r="G2653" t="s">
        <v>136</v>
      </c>
      <c r="H2653" t="s">
        <v>46</v>
      </c>
      <c r="I2653" t="s">
        <v>129</v>
      </c>
      <c r="J2653" t="s">
        <v>130</v>
      </c>
      <c r="K2653" t="s">
        <v>131</v>
      </c>
      <c r="L2653" t="s">
        <v>7828</v>
      </c>
      <c r="M2653" t="s">
        <v>7829</v>
      </c>
      <c r="N2653">
        <v>2.525833333</v>
      </c>
      <c r="O2653">
        <v>0</v>
      </c>
      <c r="P2653">
        <v>0</v>
      </c>
      <c r="Q2653">
        <v>0</v>
      </c>
      <c r="R2653">
        <v>1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2.525833</v>
      </c>
      <c r="Y2653">
        <v>0</v>
      </c>
      <c r="Z2653">
        <v>0</v>
      </c>
    </row>
    <row r="2654" spans="1:26" x14ac:dyDescent="0.25">
      <c r="A2654">
        <v>2004335</v>
      </c>
      <c r="B2654">
        <v>1</v>
      </c>
      <c r="C2654" t="s">
        <v>76</v>
      </c>
      <c r="D2654" t="s">
        <v>81</v>
      </c>
      <c r="E2654" t="s">
        <v>134</v>
      </c>
      <c r="F2654" t="s">
        <v>7304</v>
      </c>
      <c r="G2654" t="s">
        <v>136</v>
      </c>
      <c r="H2654" t="s">
        <v>46</v>
      </c>
      <c r="I2654" t="s">
        <v>129</v>
      </c>
      <c r="J2654" t="s">
        <v>130</v>
      </c>
      <c r="K2654" t="s">
        <v>131</v>
      </c>
      <c r="L2654" t="s">
        <v>7830</v>
      </c>
      <c r="M2654" t="s">
        <v>7831</v>
      </c>
      <c r="N2654">
        <v>1.9072222219999999</v>
      </c>
      <c r="O2654">
        <v>0</v>
      </c>
      <c r="P2654">
        <v>2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3.8144439999999999</v>
      </c>
      <c r="W2654">
        <v>0</v>
      </c>
      <c r="X2654">
        <v>0</v>
      </c>
      <c r="Y2654">
        <v>0</v>
      </c>
      <c r="Z2654">
        <v>0</v>
      </c>
    </row>
    <row r="2655" spans="1:26" x14ac:dyDescent="0.25">
      <c r="A2655">
        <v>2004341</v>
      </c>
      <c r="B2655">
        <v>1</v>
      </c>
      <c r="C2655" t="s">
        <v>76</v>
      </c>
      <c r="D2655" t="s">
        <v>96</v>
      </c>
      <c r="E2655" t="s">
        <v>134</v>
      </c>
      <c r="F2655" t="s">
        <v>7832</v>
      </c>
      <c r="G2655" t="s">
        <v>136</v>
      </c>
      <c r="H2655" t="s">
        <v>46</v>
      </c>
      <c r="I2655" t="s">
        <v>129</v>
      </c>
      <c r="J2655" t="s">
        <v>130</v>
      </c>
      <c r="K2655" t="s">
        <v>131</v>
      </c>
      <c r="L2655" t="s">
        <v>7833</v>
      </c>
      <c r="M2655" t="s">
        <v>7834</v>
      </c>
      <c r="N2655">
        <v>2.6941666660000001</v>
      </c>
      <c r="O2655">
        <v>0</v>
      </c>
      <c r="P2655">
        <v>4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10.776667</v>
      </c>
      <c r="W2655">
        <v>0</v>
      </c>
      <c r="X2655">
        <v>0</v>
      </c>
      <c r="Y2655">
        <v>0</v>
      </c>
      <c r="Z2655">
        <v>0</v>
      </c>
    </row>
    <row r="2656" spans="1:26" x14ac:dyDescent="0.25">
      <c r="A2656">
        <v>2004344</v>
      </c>
      <c r="B2656">
        <v>1</v>
      </c>
      <c r="C2656" t="s">
        <v>77</v>
      </c>
      <c r="D2656" t="s">
        <v>123</v>
      </c>
      <c r="E2656" t="s">
        <v>182</v>
      </c>
      <c r="F2656" t="s">
        <v>7835</v>
      </c>
      <c r="G2656" t="s">
        <v>250</v>
      </c>
      <c r="H2656" t="s">
        <v>46</v>
      </c>
      <c r="I2656" t="s">
        <v>129</v>
      </c>
      <c r="J2656" t="s">
        <v>15</v>
      </c>
      <c r="K2656" t="s">
        <v>131</v>
      </c>
      <c r="L2656" t="s">
        <v>7836</v>
      </c>
      <c r="M2656" t="s">
        <v>7837</v>
      </c>
      <c r="N2656">
        <v>2.4566666659999998</v>
      </c>
      <c r="O2656">
        <v>0</v>
      </c>
      <c r="P2656">
        <v>22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54.046666999999999</v>
      </c>
      <c r="W2656">
        <v>0</v>
      </c>
      <c r="X2656">
        <v>0</v>
      </c>
      <c r="Y2656">
        <v>0</v>
      </c>
      <c r="Z2656">
        <v>0</v>
      </c>
    </row>
    <row r="2657" spans="1:26" x14ac:dyDescent="0.25">
      <c r="A2657">
        <v>2004339</v>
      </c>
      <c r="B2657">
        <v>1</v>
      </c>
      <c r="C2657" t="s">
        <v>77</v>
      </c>
      <c r="D2657" t="s">
        <v>109</v>
      </c>
      <c r="E2657" t="s">
        <v>182</v>
      </c>
      <c r="F2657" t="s">
        <v>7838</v>
      </c>
      <c r="G2657" t="s">
        <v>144</v>
      </c>
      <c r="H2657" t="s">
        <v>46</v>
      </c>
      <c r="I2657" t="s">
        <v>129</v>
      </c>
      <c r="J2657" t="s">
        <v>130</v>
      </c>
      <c r="K2657" t="s">
        <v>131</v>
      </c>
      <c r="L2657" t="s">
        <v>7839</v>
      </c>
      <c r="M2657" t="s">
        <v>7840</v>
      </c>
      <c r="N2657">
        <v>0.819722222</v>
      </c>
      <c r="O2657">
        <v>0</v>
      </c>
      <c r="P2657">
        <v>0</v>
      </c>
      <c r="Q2657">
        <v>0</v>
      </c>
      <c r="R2657">
        <v>0</v>
      </c>
      <c r="S2657">
        <v>0</v>
      </c>
      <c r="T2657">
        <v>21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17.214167</v>
      </c>
    </row>
    <row r="2658" spans="1:26" x14ac:dyDescent="0.25">
      <c r="A2658">
        <v>2004353</v>
      </c>
      <c r="B2658">
        <v>1</v>
      </c>
      <c r="C2658" t="s">
        <v>76</v>
      </c>
      <c r="D2658" t="s">
        <v>99</v>
      </c>
      <c r="E2658" t="s">
        <v>171</v>
      </c>
      <c r="F2658" t="s">
        <v>7841</v>
      </c>
      <c r="G2658" t="s">
        <v>179</v>
      </c>
      <c r="H2658" t="s">
        <v>47</v>
      </c>
      <c r="I2658" t="s">
        <v>129</v>
      </c>
      <c r="J2658" t="s">
        <v>130</v>
      </c>
      <c r="K2658" t="s">
        <v>154</v>
      </c>
      <c r="L2658" t="s">
        <v>7842</v>
      </c>
      <c r="M2658" t="s">
        <v>7843</v>
      </c>
      <c r="N2658">
        <v>3.5533333329999999</v>
      </c>
      <c r="O2658">
        <v>43</v>
      </c>
      <c r="P2658">
        <v>67</v>
      </c>
      <c r="Q2658">
        <v>0</v>
      </c>
      <c r="R2658">
        <v>0</v>
      </c>
      <c r="S2658">
        <v>0</v>
      </c>
      <c r="T2658">
        <v>0</v>
      </c>
      <c r="U2658">
        <v>152.79333299999999</v>
      </c>
      <c r="V2658">
        <v>238.07333299999999</v>
      </c>
      <c r="W2658">
        <v>0</v>
      </c>
      <c r="X2658">
        <v>0</v>
      </c>
      <c r="Y2658">
        <v>0</v>
      </c>
      <c r="Z2658">
        <v>0</v>
      </c>
    </row>
    <row r="2659" spans="1:26" x14ac:dyDescent="0.25">
      <c r="A2659">
        <v>2004349</v>
      </c>
      <c r="B2659">
        <v>1</v>
      </c>
      <c r="C2659" t="s">
        <v>76</v>
      </c>
      <c r="D2659" t="s">
        <v>97</v>
      </c>
      <c r="E2659" t="s">
        <v>161</v>
      </c>
      <c r="F2659" t="s">
        <v>7844</v>
      </c>
      <c r="G2659" t="s">
        <v>179</v>
      </c>
      <c r="H2659" t="s">
        <v>47</v>
      </c>
      <c r="I2659" t="s">
        <v>129</v>
      </c>
      <c r="J2659" t="s">
        <v>130</v>
      </c>
      <c r="K2659" t="s">
        <v>154</v>
      </c>
      <c r="L2659" t="s">
        <v>7845</v>
      </c>
      <c r="M2659" t="s">
        <v>7846</v>
      </c>
      <c r="N2659">
        <v>1.3791666659999999</v>
      </c>
      <c r="O2659">
        <v>15</v>
      </c>
      <c r="P2659">
        <v>122</v>
      </c>
      <c r="Q2659">
        <v>0</v>
      </c>
      <c r="R2659">
        <v>0</v>
      </c>
      <c r="S2659">
        <v>0</v>
      </c>
      <c r="T2659">
        <v>0</v>
      </c>
      <c r="U2659">
        <v>20.6875</v>
      </c>
      <c r="V2659">
        <v>168.25833299999999</v>
      </c>
      <c r="W2659">
        <v>0</v>
      </c>
      <c r="X2659">
        <v>0</v>
      </c>
      <c r="Y2659">
        <v>0</v>
      </c>
      <c r="Z2659">
        <v>0</v>
      </c>
    </row>
    <row r="2660" spans="1:26" x14ac:dyDescent="0.25">
      <c r="A2660">
        <v>2004350</v>
      </c>
      <c r="B2660">
        <v>1</v>
      </c>
      <c r="C2660" t="s">
        <v>77</v>
      </c>
      <c r="D2660" t="s">
        <v>109</v>
      </c>
      <c r="E2660" t="s">
        <v>134</v>
      </c>
      <c r="F2660" t="s">
        <v>7847</v>
      </c>
      <c r="G2660" t="s">
        <v>136</v>
      </c>
      <c r="H2660" t="s">
        <v>46</v>
      </c>
      <c r="I2660" t="s">
        <v>129</v>
      </c>
      <c r="J2660" t="s">
        <v>130</v>
      </c>
      <c r="K2660" t="s">
        <v>131</v>
      </c>
      <c r="L2660" t="s">
        <v>7848</v>
      </c>
      <c r="M2660" t="s">
        <v>7849</v>
      </c>
      <c r="N2660">
        <v>3.0297222220000002</v>
      </c>
      <c r="O2660">
        <v>0</v>
      </c>
      <c r="P2660">
        <v>1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3.029722</v>
      </c>
      <c r="W2660">
        <v>0</v>
      </c>
      <c r="X2660">
        <v>0</v>
      </c>
      <c r="Y2660">
        <v>0</v>
      </c>
      <c r="Z2660">
        <v>0</v>
      </c>
    </row>
    <row r="2661" spans="1:26" x14ac:dyDescent="0.25">
      <c r="A2661">
        <v>2004346</v>
      </c>
      <c r="B2661">
        <v>1</v>
      </c>
      <c r="C2661" t="s">
        <v>76</v>
      </c>
      <c r="D2661" t="s">
        <v>80</v>
      </c>
      <c r="E2661" t="s">
        <v>186</v>
      </c>
      <c r="F2661" t="s">
        <v>7850</v>
      </c>
      <c r="G2661" t="s">
        <v>163</v>
      </c>
      <c r="H2661" t="s">
        <v>47</v>
      </c>
      <c r="I2661" t="s">
        <v>129</v>
      </c>
      <c r="J2661" t="s">
        <v>130</v>
      </c>
      <c r="K2661" t="s">
        <v>131</v>
      </c>
      <c r="L2661" t="s">
        <v>7851</v>
      </c>
      <c r="M2661" t="s">
        <v>7852</v>
      </c>
      <c r="N2661">
        <v>0.209166666</v>
      </c>
      <c r="O2661">
        <v>33</v>
      </c>
      <c r="P2661">
        <v>738</v>
      </c>
      <c r="Q2661">
        <v>0</v>
      </c>
      <c r="R2661">
        <v>0</v>
      </c>
      <c r="S2661">
        <v>0</v>
      </c>
      <c r="T2661">
        <v>0</v>
      </c>
      <c r="U2661">
        <v>6.9024999999999999</v>
      </c>
      <c r="V2661">
        <v>154.36500000000001</v>
      </c>
      <c r="W2661">
        <v>0</v>
      </c>
      <c r="X2661">
        <v>0</v>
      </c>
      <c r="Y2661">
        <v>0</v>
      </c>
      <c r="Z2661">
        <v>0</v>
      </c>
    </row>
    <row r="2662" spans="1:26" x14ac:dyDescent="0.25">
      <c r="A2662">
        <v>2004352</v>
      </c>
      <c r="B2662">
        <v>1</v>
      </c>
      <c r="C2662" t="s">
        <v>76</v>
      </c>
      <c r="D2662" t="s">
        <v>88</v>
      </c>
      <c r="E2662" t="s">
        <v>171</v>
      </c>
      <c r="F2662" t="s">
        <v>7853</v>
      </c>
      <c r="G2662" t="s">
        <v>163</v>
      </c>
      <c r="H2662" t="s">
        <v>47</v>
      </c>
      <c r="I2662" t="s">
        <v>129</v>
      </c>
      <c r="J2662" t="s">
        <v>130</v>
      </c>
      <c r="K2662" t="s">
        <v>131</v>
      </c>
      <c r="L2662" t="s">
        <v>7854</v>
      </c>
      <c r="M2662" t="s">
        <v>7855</v>
      </c>
      <c r="N2662">
        <v>1.0886111110000001</v>
      </c>
      <c r="O2662">
        <v>9</v>
      </c>
      <c r="P2662">
        <v>1135</v>
      </c>
      <c r="Q2662">
        <v>0</v>
      </c>
      <c r="R2662">
        <v>0</v>
      </c>
      <c r="S2662">
        <v>0</v>
      </c>
      <c r="T2662">
        <v>0</v>
      </c>
      <c r="U2662">
        <v>9.7974999999999994</v>
      </c>
      <c r="V2662">
        <v>1235.573611</v>
      </c>
      <c r="W2662">
        <v>0</v>
      </c>
      <c r="X2662">
        <v>0</v>
      </c>
      <c r="Y2662">
        <v>0</v>
      </c>
      <c r="Z2662">
        <v>0</v>
      </c>
    </row>
    <row r="2663" spans="1:26" x14ac:dyDescent="0.25">
      <c r="A2663">
        <v>2004348</v>
      </c>
      <c r="B2663">
        <v>1</v>
      </c>
      <c r="C2663" t="s">
        <v>76</v>
      </c>
      <c r="D2663" t="s">
        <v>100</v>
      </c>
      <c r="E2663" t="s">
        <v>161</v>
      </c>
      <c r="F2663" t="s">
        <v>7856</v>
      </c>
      <c r="G2663" t="s">
        <v>341</v>
      </c>
      <c r="H2663" t="s">
        <v>47</v>
      </c>
      <c r="I2663" t="s">
        <v>129</v>
      </c>
      <c r="J2663" t="s">
        <v>130</v>
      </c>
      <c r="K2663" t="s">
        <v>131</v>
      </c>
      <c r="L2663" t="s">
        <v>7857</v>
      </c>
      <c r="M2663" t="s">
        <v>7858</v>
      </c>
      <c r="N2663">
        <v>5.4574999999999996</v>
      </c>
      <c r="O2663">
        <v>0</v>
      </c>
      <c r="P2663">
        <v>10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54.575000000000003</v>
      </c>
      <c r="W2663">
        <v>0</v>
      </c>
      <c r="X2663">
        <v>0</v>
      </c>
      <c r="Y2663">
        <v>0</v>
      </c>
      <c r="Z2663">
        <v>0</v>
      </c>
    </row>
    <row r="2664" spans="1:26" x14ac:dyDescent="0.25">
      <c r="A2664">
        <v>2004347</v>
      </c>
      <c r="B2664">
        <v>1</v>
      </c>
      <c r="C2664" t="s">
        <v>76</v>
      </c>
      <c r="D2664" t="s">
        <v>106</v>
      </c>
      <c r="E2664" t="s">
        <v>161</v>
      </c>
      <c r="F2664" t="s">
        <v>7859</v>
      </c>
      <c r="G2664" t="s">
        <v>168</v>
      </c>
      <c r="H2664" t="s">
        <v>47</v>
      </c>
      <c r="I2664" t="s">
        <v>129</v>
      </c>
      <c r="J2664" t="s">
        <v>130</v>
      </c>
      <c r="K2664" t="s">
        <v>154</v>
      </c>
      <c r="L2664" t="s">
        <v>7860</v>
      </c>
      <c r="M2664" t="s">
        <v>7861</v>
      </c>
      <c r="N2664">
        <v>2.9361988879999998</v>
      </c>
      <c r="O2664">
        <v>0</v>
      </c>
      <c r="P2664">
        <v>2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5.8723979999999996</v>
      </c>
      <c r="W2664">
        <v>0</v>
      </c>
      <c r="X2664">
        <v>0</v>
      </c>
      <c r="Y2664">
        <v>0</v>
      </c>
      <c r="Z2664">
        <v>0</v>
      </c>
    </row>
    <row r="2665" spans="1:26" x14ac:dyDescent="0.25">
      <c r="A2665">
        <v>2004361</v>
      </c>
      <c r="B2665">
        <v>1</v>
      </c>
      <c r="C2665" t="s">
        <v>76</v>
      </c>
      <c r="D2665" t="s">
        <v>99</v>
      </c>
      <c r="E2665" t="s">
        <v>134</v>
      </c>
      <c r="F2665" t="s">
        <v>7862</v>
      </c>
      <c r="G2665" t="s">
        <v>136</v>
      </c>
      <c r="H2665" t="s">
        <v>46</v>
      </c>
      <c r="I2665" t="s">
        <v>129</v>
      </c>
      <c r="J2665" t="s">
        <v>130</v>
      </c>
      <c r="K2665" t="s">
        <v>131</v>
      </c>
      <c r="L2665" t="s">
        <v>7863</v>
      </c>
      <c r="M2665" t="s">
        <v>7864</v>
      </c>
      <c r="N2665">
        <v>1.412222222</v>
      </c>
      <c r="O2665">
        <v>0</v>
      </c>
      <c r="P2665">
        <v>2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2.8244440000000002</v>
      </c>
      <c r="W2665">
        <v>0</v>
      </c>
      <c r="X2665">
        <v>0</v>
      </c>
      <c r="Y2665">
        <v>0</v>
      </c>
      <c r="Z2665">
        <v>0</v>
      </c>
    </row>
    <row r="2666" spans="1:26" x14ac:dyDescent="0.25">
      <c r="A2666">
        <v>2004363</v>
      </c>
      <c r="B2666">
        <v>1</v>
      </c>
      <c r="C2666" t="s">
        <v>76</v>
      </c>
      <c r="D2666" t="s">
        <v>103</v>
      </c>
      <c r="E2666" t="s">
        <v>134</v>
      </c>
      <c r="F2666" t="s">
        <v>7865</v>
      </c>
      <c r="G2666" t="s">
        <v>238</v>
      </c>
      <c r="H2666" t="s">
        <v>46</v>
      </c>
      <c r="I2666" t="s">
        <v>129</v>
      </c>
      <c r="J2666" t="s">
        <v>130</v>
      </c>
      <c r="K2666" t="s">
        <v>131</v>
      </c>
      <c r="L2666" t="s">
        <v>7866</v>
      </c>
      <c r="M2666" t="s">
        <v>7867</v>
      </c>
      <c r="N2666">
        <v>3.1274999999999999</v>
      </c>
      <c r="O2666">
        <v>0</v>
      </c>
      <c r="P2666">
        <v>0</v>
      </c>
      <c r="Q2666">
        <v>0</v>
      </c>
      <c r="R2666">
        <v>2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6.2549999999999999</v>
      </c>
      <c r="Y2666">
        <v>0</v>
      </c>
      <c r="Z2666">
        <v>0</v>
      </c>
    </row>
    <row r="2667" spans="1:26" x14ac:dyDescent="0.25">
      <c r="A2667">
        <v>2004360</v>
      </c>
      <c r="B2667">
        <v>1</v>
      </c>
      <c r="C2667" t="s">
        <v>76</v>
      </c>
      <c r="D2667" t="s">
        <v>99</v>
      </c>
      <c r="E2667" t="s">
        <v>134</v>
      </c>
      <c r="F2667" t="s">
        <v>7868</v>
      </c>
      <c r="G2667" t="s">
        <v>136</v>
      </c>
      <c r="H2667" t="s">
        <v>46</v>
      </c>
      <c r="I2667" t="s">
        <v>129</v>
      </c>
      <c r="J2667" t="s">
        <v>130</v>
      </c>
      <c r="K2667" t="s">
        <v>131</v>
      </c>
      <c r="L2667" t="s">
        <v>7869</v>
      </c>
      <c r="M2667" t="s">
        <v>7870</v>
      </c>
      <c r="N2667">
        <v>0.50166666599999998</v>
      </c>
      <c r="O2667">
        <v>0</v>
      </c>
      <c r="P2667">
        <v>3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1.5049999999999999</v>
      </c>
      <c r="W2667">
        <v>0</v>
      </c>
      <c r="X2667">
        <v>0</v>
      </c>
      <c r="Y2667">
        <v>0</v>
      </c>
      <c r="Z2667">
        <v>0</v>
      </c>
    </row>
    <row r="2668" spans="1:26" x14ac:dyDescent="0.25">
      <c r="A2668">
        <v>2004396</v>
      </c>
      <c r="B2668">
        <v>1</v>
      </c>
      <c r="C2668" t="s">
        <v>76</v>
      </c>
      <c r="D2668" t="s">
        <v>97</v>
      </c>
      <c r="E2668" t="s">
        <v>161</v>
      </c>
      <c r="F2668" t="s">
        <v>7871</v>
      </c>
      <c r="G2668" t="s">
        <v>341</v>
      </c>
      <c r="H2668" t="s">
        <v>47</v>
      </c>
      <c r="I2668" t="s">
        <v>129</v>
      </c>
      <c r="J2668" t="s">
        <v>130</v>
      </c>
      <c r="K2668" t="s">
        <v>131</v>
      </c>
      <c r="L2668" t="s">
        <v>7872</v>
      </c>
      <c r="M2668" t="s">
        <v>7873</v>
      </c>
      <c r="N2668">
        <v>2.9638888880000001</v>
      </c>
      <c r="O2668">
        <v>4</v>
      </c>
      <c r="P2668">
        <v>0</v>
      </c>
      <c r="Q2668">
        <v>0</v>
      </c>
      <c r="R2668">
        <v>0</v>
      </c>
      <c r="S2668">
        <v>0</v>
      </c>
      <c r="T2668">
        <v>0</v>
      </c>
      <c r="U2668">
        <v>11.855556</v>
      </c>
      <c r="V2668">
        <v>0</v>
      </c>
      <c r="W2668">
        <v>0</v>
      </c>
      <c r="X2668">
        <v>0</v>
      </c>
      <c r="Y2668">
        <v>0</v>
      </c>
      <c r="Z2668">
        <v>0</v>
      </c>
    </row>
    <row r="2669" spans="1:26" x14ac:dyDescent="0.25">
      <c r="A2669">
        <v>2004356</v>
      </c>
      <c r="B2669">
        <v>1</v>
      </c>
      <c r="C2669" t="s">
        <v>76</v>
      </c>
      <c r="D2669" t="s">
        <v>83</v>
      </c>
      <c r="E2669" t="s">
        <v>161</v>
      </c>
      <c r="F2669" t="s">
        <v>7874</v>
      </c>
      <c r="G2669" t="s">
        <v>163</v>
      </c>
      <c r="H2669" t="s">
        <v>47</v>
      </c>
      <c r="I2669" t="s">
        <v>129</v>
      </c>
      <c r="J2669" t="s">
        <v>130</v>
      </c>
      <c r="K2669" t="s">
        <v>131</v>
      </c>
      <c r="L2669" t="s">
        <v>7875</v>
      </c>
      <c r="M2669" t="s">
        <v>7876</v>
      </c>
      <c r="N2669">
        <v>0.55888888800000003</v>
      </c>
      <c r="O2669">
        <v>0</v>
      </c>
      <c r="P2669">
        <v>3296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1842.097775</v>
      </c>
      <c r="W2669">
        <v>0</v>
      </c>
      <c r="X2669">
        <v>0</v>
      </c>
      <c r="Y2669">
        <v>0</v>
      </c>
      <c r="Z2669">
        <v>0</v>
      </c>
    </row>
    <row r="2670" spans="1:26" x14ac:dyDescent="0.25">
      <c r="A2670">
        <v>2004375</v>
      </c>
      <c r="B2670">
        <v>1</v>
      </c>
      <c r="C2670" t="s">
        <v>77</v>
      </c>
      <c r="D2670" t="s">
        <v>119</v>
      </c>
      <c r="E2670" t="s">
        <v>134</v>
      </c>
      <c r="F2670" t="s">
        <v>7877</v>
      </c>
      <c r="G2670" t="s">
        <v>136</v>
      </c>
      <c r="H2670" t="s">
        <v>46</v>
      </c>
      <c r="I2670" t="s">
        <v>129</v>
      </c>
      <c r="J2670" t="s">
        <v>130</v>
      </c>
      <c r="K2670" t="s">
        <v>131</v>
      </c>
      <c r="L2670" t="s">
        <v>7878</v>
      </c>
      <c r="M2670" t="s">
        <v>7879</v>
      </c>
      <c r="N2670">
        <v>1.7963888880000001</v>
      </c>
      <c r="O2670">
        <v>0</v>
      </c>
      <c r="P2670">
        <v>1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1.796389</v>
      </c>
      <c r="W2670">
        <v>0</v>
      </c>
      <c r="X2670">
        <v>0</v>
      </c>
      <c r="Y2670">
        <v>0</v>
      </c>
      <c r="Z2670">
        <v>0</v>
      </c>
    </row>
    <row r="2671" spans="1:26" x14ac:dyDescent="0.25">
      <c r="A2671">
        <v>2004373</v>
      </c>
      <c r="B2671">
        <v>1</v>
      </c>
      <c r="C2671" t="s">
        <v>76</v>
      </c>
      <c r="D2671" t="s">
        <v>80</v>
      </c>
      <c r="E2671" t="s">
        <v>161</v>
      </c>
      <c r="F2671" t="s">
        <v>7880</v>
      </c>
      <c r="G2671" t="s">
        <v>341</v>
      </c>
      <c r="H2671" t="s">
        <v>47</v>
      </c>
      <c r="I2671" t="s">
        <v>129</v>
      </c>
      <c r="J2671" t="s">
        <v>130</v>
      </c>
      <c r="K2671" t="s">
        <v>131</v>
      </c>
      <c r="L2671" t="s">
        <v>7881</v>
      </c>
      <c r="M2671" t="s">
        <v>7882</v>
      </c>
      <c r="N2671">
        <v>2.3877777770000002</v>
      </c>
      <c r="O2671">
        <v>0</v>
      </c>
      <c r="P2671">
        <v>16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38.204444000000002</v>
      </c>
      <c r="W2671">
        <v>0</v>
      </c>
      <c r="X2671">
        <v>0</v>
      </c>
      <c r="Y2671">
        <v>0</v>
      </c>
      <c r="Z2671">
        <v>0</v>
      </c>
    </row>
    <row r="2672" spans="1:26" x14ac:dyDescent="0.25">
      <c r="A2672">
        <v>2004379</v>
      </c>
      <c r="B2672">
        <v>1</v>
      </c>
      <c r="C2672" t="s">
        <v>76</v>
      </c>
      <c r="D2672" t="s">
        <v>103</v>
      </c>
      <c r="E2672" t="s">
        <v>166</v>
      </c>
      <c r="F2672" t="s">
        <v>3070</v>
      </c>
      <c r="G2672" t="s">
        <v>657</v>
      </c>
      <c r="H2672" t="s">
        <v>46</v>
      </c>
      <c r="I2672" t="s">
        <v>129</v>
      </c>
      <c r="J2672" t="s">
        <v>130</v>
      </c>
      <c r="K2672" t="s">
        <v>131</v>
      </c>
      <c r="L2672" t="s">
        <v>7883</v>
      </c>
      <c r="M2672" t="s">
        <v>7884</v>
      </c>
      <c r="N2672">
        <v>1.163888888</v>
      </c>
      <c r="O2672">
        <v>0</v>
      </c>
      <c r="P2672">
        <v>0</v>
      </c>
      <c r="Q2672">
        <v>0</v>
      </c>
      <c r="R2672">
        <v>0</v>
      </c>
      <c r="S2672">
        <v>0</v>
      </c>
      <c r="T2672">
        <v>132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153.63333299999999</v>
      </c>
    </row>
    <row r="2673" spans="1:26" x14ac:dyDescent="0.25">
      <c r="A2673">
        <v>2004367</v>
      </c>
      <c r="B2673">
        <v>1</v>
      </c>
      <c r="C2673" t="s">
        <v>76</v>
      </c>
      <c r="D2673" t="s">
        <v>80</v>
      </c>
      <c r="E2673" t="s">
        <v>134</v>
      </c>
      <c r="F2673" t="s">
        <v>7885</v>
      </c>
      <c r="G2673" t="s">
        <v>238</v>
      </c>
      <c r="H2673" t="s">
        <v>46</v>
      </c>
      <c r="I2673" t="s">
        <v>129</v>
      </c>
      <c r="J2673" t="s">
        <v>130</v>
      </c>
      <c r="K2673" t="s">
        <v>131</v>
      </c>
      <c r="L2673" t="s">
        <v>7886</v>
      </c>
      <c r="M2673" t="s">
        <v>7887</v>
      </c>
      <c r="N2673">
        <v>3.673611111</v>
      </c>
      <c r="O2673">
        <v>0</v>
      </c>
      <c r="P2673">
        <v>7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25.715278000000001</v>
      </c>
      <c r="W2673">
        <v>0</v>
      </c>
      <c r="X2673">
        <v>0</v>
      </c>
      <c r="Y2673">
        <v>0</v>
      </c>
      <c r="Z2673">
        <v>0</v>
      </c>
    </row>
    <row r="2674" spans="1:26" x14ac:dyDescent="0.25">
      <c r="A2674">
        <v>2004377</v>
      </c>
      <c r="B2674">
        <v>1</v>
      </c>
      <c r="C2674" t="s">
        <v>76</v>
      </c>
      <c r="D2674" t="s">
        <v>100</v>
      </c>
      <c r="E2674" t="s">
        <v>161</v>
      </c>
      <c r="F2674" t="s">
        <v>7888</v>
      </c>
      <c r="G2674" t="s">
        <v>2786</v>
      </c>
      <c r="H2674" t="s">
        <v>47</v>
      </c>
      <c r="I2674" t="s">
        <v>129</v>
      </c>
      <c r="J2674" t="s">
        <v>130</v>
      </c>
      <c r="K2674" t="s">
        <v>131</v>
      </c>
      <c r="L2674" t="s">
        <v>7889</v>
      </c>
      <c r="M2674" t="s">
        <v>7890</v>
      </c>
      <c r="N2674">
        <v>2.1286111110000001</v>
      </c>
      <c r="O2674">
        <v>0</v>
      </c>
      <c r="P2674">
        <v>474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1008.961667</v>
      </c>
      <c r="W2674">
        <v>0</v>
      </c>
      <c r="X2674">
        <v>0</v>
      </c>
      <c r="Y2674">
        <v>0</v>
      </c>
      <c r="Z2674">
        <v>0</v>
      </c>
    </row>
    <row r="2675" spans="1:26" x14ac:dyDescent="0.25">
      <c r="A2675">
        <v>2004374</v>
      </c>
      <c r="B2675">
        <v>1</v>
      </c>
      <c r="C2675" t="s">
        <v>76</v>
      </c>
      <c r="D2675" t="s">
        <v>95</v>
      </c>
      <c r="E2675" t="s">
        <v>182</v>
      </c>
      <c r="F2675" t="s">
        <v>7891</v>
      </c>
      <c r="G2675" t="s">
        <v>179</v>
      </c>
      <c r="H2675" t="s">
        <v>46</v>
      </c>
      <c r="I2675" t="s">
        <v>129</v>
      </c>
      <c r="J2675" t="s">
        <v>130</v>
      </c>
      <c r="K2675" t="s">
        <v>154</v>
      </c>
      <c r="L2675" t="s">
        <v>7892</v>
      </c>
      <c r="M2675" t="s">
        <v>7893</v>
      </c>
      <c r="N2675">
        <v>1.4524999999999999</v>
      </c>
      <c r="O2675">
        <v>0</v>
      </c>
      <c r="P2675">
        <v>30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43.575000000000003</v>
      </c>
      <c r="W2675">
        <v>0</v>
      </c>
      <c r="X2675">
        <v>0</v>
      </c>
      <c r="Y2675">
        <v>0</v>
      </c>
      <c r="Z2675">
        <v>0</v>
      </c>
    </row>
    <row r="2676" spans="1:26" x14ac:dyDescent="0.25">
      <c r="A2676">
        <v>2004380</v>
      </c>
      <c r="B2676">
        <v>1</v>
      </c>
      <c r="C2676" t="s">
        <v>77</v>
      </c>
      <c r="D2676" t="s">
        <v>121</v>
      </c>
      <c r="E2676" t="s">
        <v>161</v>
      </c>
      <c r="F2676" t="s">
        <v>7894</v>
      </c>
      <c r="G2676" t="s">
        <v>341</v>
      </c>
      <c r="H2676" t="s">
        <v>47</v>
      </c>
      <c r="I2676" t="s">
        <v>129</v>
      </c>
      <c r="J2676" t="s">
        <v>130</v>
      </c>
      <c r="K2676" t="s">
        <v>131</v>
      </c>
      <c r="L2676" t="s">
        <v>7895</v>
      </c>
      <c r="M2676" t="s">
        <v>7896</v>
      </c>
      <c r="N2676">
        <v>3.400833333</v>
      </c>
      <c r="O2676">
        <v>0</v>
      </c>
      <c r="P2676">
        <v>0</v>
      </c>
      <c r="Q2676">
        <v>10</v>
      </c>
      <c r="R2676">
        <v>23</v>
      </c>
      <c r="S2676">
        <v>0</v>
      </c>
      <c r="T2676">
        <v>0</v>
      </c>
      <c r="U2676">
        <v>0</v>
      </c>
      <c r="V2676">
        <v>0</v>
      </c>
      <c r="W2676">
        <v>34.008333</v>
      </c>
      <c r="X2676">
        <v>78.219166999999999</v>
      </c>
      <c r="Y2676">
        <v>0</v>
      </c>
      <c r="Z2676">
        <v>0</v>
      </c>
    </row>
    <row r="2677" spans="1:26" x14ac:dyDescent="0.25">
      <c r="A2677">
        <v>2004387</v>
      </c>
      <c r="B2677">
        <v>1</v>
      </c>
      <c r="C2677" t="s">
        <v>76</v>
      </c>
      <c r="D2677" t="s">
        <v>99</v>
      </c>
      <c r="E2677" t="s">
        <v>134</v>
      </c>
      <c r="F2677" t="s">
        <v>7897</v>
      </c>
      <c r="G2677" t="s">
        <v>250</v>
      </c>
      <c r="H2677" t="s">
        <v>46</v>
      </c>
      <c r="I2677" t="s">
        <v>129</v>
      </c>
      <c r="J2677" t="s">
        <v>130</v>
      </c>
      <c r="K2677" t="s">
        <v>131</v>
      </c>
      <c r="L2677" t="s">
        <v>7898</v>
      </c>
      <c r="M2677" t="s">
        <v>7899</v>
      </c>
      <c r="N2677">
        <v>4.9852777770000003</v>
      </c>
      <c r="O2677">
        <v>0</v>
      </c>
      <c r="P2677">
        <v>3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14.955833</v>
      </c>
      <c r="W2677">
        <v>0</v>
      </c>
      <c r="X2677">
        <v>0</v>
      </c>
      <c r="Y2677">
        <v>0</v>
      </c>
      <c r="Z2677">
        <v>0</v>
      </c>
    </row>
    <row r="2678" spans="1:26" x14ac:dyDescent="0.25">
      <c r="A2678">
        <v>2004384</v>
      </c>
      <c r="B2678">
        <v>1</v>
      </c>
      <c r="C2678" t="s">
        <v>77</v>
      </c>
      <c r="D2678" t="s">
        <v>114</v>
      </c>
      <c r="E2678" t="s">
        <v>182</v>
      </c>
      <c r="F2678" t="s">
        <v>7900</v>
      </c>
      <c r="G2678" t="s">
        <v>144</v>
      </c>
      <c r="H2678" t="s">
        <v>46</v>
      </c>
      <c r="I2678" t="s">
        <v>129</v>
      </c>
      <c r="J2678" t="s">
        <v>130</v>
      </c>
      <c r="K2678" t="s">
        <v>131</v>
      </c>
      <c r="L2678" t="s">
        <v>7901</v>
      </c>
      <c r="M2678" t="s">
        <v>7902</v>
      </c>
      <c r="N2678">
        <v>1.6697222220000001</v>
      </c>
      <c r="O2678">
        <v>0</v>
      </c>
      <c r="P2678">
        <v>0</v>
      </c>
      <c r="Q2678">
        <v>0</v>
      </c>
      <c r="R2678">
        <v>0</v>
      </c>
      <c r="S2678">
        <v>0</v>
      </c>
      <c r="T2678">
        <v>23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38.403610999999998</v>
      </c>
    </row>
    <row r="2679" spans="1:26" x14ac:dyDescent="0.25">
      <c r="A2679">
        <v>2004382</v>
      </c>
      <c r="B2679">
        <v>1</v>
      </c>
      <c r="C2679" t="s">
        <v>77</v>
      </c>
      <c r="D2679" t="s">
        <v>114</v>
      </c>
      <c r="E2679" t="s">
        <v>186</v>
      </c>
      <c r="F2679" t="s">
        <v>7903</v>
      </c>
      <c r="G2679" t="s">
        <v>163</v>
      </c>
      <c r="H2679" t="s">
        <v>47</v>
      </c>
      <c r="I2679" t="s">
        <v>257</v>
      </c>
      <c r="J2679" t="s">
        <v>130</v>
      </c>
      <c r="K2679" t="s">
        <v>131</v>
      </c>
      <c r="L2679" t="s">
        <v>7904</v>
      </c>
      <c r="M2679" t="s">
        <v>7905</v>
      </c>
      <c r="N2679">
        <v>1.1111111E-2</v>
      </c>
      <c r="O2679">
        <v>39</v>
      </c>
      <c r="P2679">
        <v>1740</v>
      </c>
      <c r="Q2679">
        <v>0</v>
      </c>
      <c r="R2679">
        <v>0</v>
      </c>
      <c r="S2679">
        <v>54</v>
      </c>
      <c r="T2679">
        <v>1503</v>
      </c>
      <c r="U2679">
        <v>0.43333300000000002</v>
      </c>
      <c r="V2679">
        <v>19.333333</v>
      </c>
      <c r="W2679">
        <v>0</v>
      </c>
      <c r="X2679">
        <v>0</v>
      </c>
      <c r="Y2679">
        <v>0.6</v>
      </c>
      <c r="Z2679">
        <v>16.7</v>
      </c>
    </row>
    <row r="2680" spans="1:26" x14ac:dyDescent="0.25">
      <c r="A2680">
        <v>2004402</v>
      </c>
      <c r="B2680">
        <v>1</v>
      </c>
      <c r="C2680" t="s">
        <v>76</v>
      </c>
      <c r="D2680" t="s">
        <v>101</v>
      </c>
      <c r="E2680" t="s">
        <v>182</v>
      </c>
      <c r="F2680" t="s">
        <v>7906</v>
      </c>
      <c r="G2680" t="s">
        <v>503</v>
      </c>
      <c r="H2680" t="s">
        <v>46</v>
      </c>
      <c r="I2680" t="s">
        <v>129</v>
      </c>
      <c r="J2680" t="s">
        <v>130</v>
      </c>
      <c r="K2680" t="s">
        <v>131</v>
      </c>
      <c r="L2680" t="s">
        <v>7907</v>
      </c>
      <c r="M2680" t="s">
        <v>7908</v>
      </c>
      <c r="N2680">
        <v>2.4708333329999999</v>
      </c>
      <c r="O2680">
        <v>0</v>
      </c>
      <c r="P2680">
        <v>178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439.808333</v>
      </c>
      <c r="W2680">
        <v>0</v>
      </c>
      <c r="X2680">
        <v>0</v>
      </c>
      <c r="Y2680">
        <v>0</v>
      </c>
      <c r="Z2680">
        <v>0</v>
      </c>
    </row>
    <row r="2681" spans="1:26" x14ac:dyDescent="0.25">
      <c r="A2681">
        <v>2004389</v>
      </c>
      <c r="B2681">
        <v>1</v>
      </c>
      <c r="C2681" t="s">
        <v>76</v>
      </c>
      <c r="D2681" t="s">
        <v>94</v>
      </c>
      <c r="E2681" t="s">
        <v>182</v>
      </c>
      <c r="F2681" t="s">
        <v>7909</v>
      </c>
      <c r="G2681" t="s">
        <v>294</v>
      </c>
      <c r="H2681" t="s">
        <v>46</v>
      </c>
      <c r="I2681" t="s">
        <v>129</v>
      </c>
      <c r="J2681" t="s">
        <v>130</v>
      </c>
      <c r="K2681" t="s">
        <v>131</v>
      </c>
      <c r="L2681" t="s">
        <v>7910</v>
      </c>
      <c r="M2681" t="s">
        <v>7911</v>
      </c>
      <c r="N2681">
        <v>2.5952777770000002</v>
      </c>
      <c r="O2681">
        <v>0</v>
      </c>
      <c r="P2681">
        <v>36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93.43</v>
      </c>
      <c r="W2681">
        <v>0</v>
      </c>
      <c r="X2681">
        <v>0</v>
      </c>
      <c r="Y2681">
        <v>0</v>
      </c>
      <c r="Z2681">
        <v>0</v>
      </c>
    </row>
    <row r="2682" spans="1:26" x14ac:dyDescent="0.25">
      <c r="A2682">
        <v>2004390</v>
      </c>
      <c r="B2682">
        <v>1</v>
      </c>
      <c r="C2682" t="s">
        <v>76</v>
      </c>
      <c r="D2682" t="s">
        <v>100</v>
      </c>
      <c r="E2682" t="s">
        <v>171</v>
      </c>
      <c r="F2682" t="s">
        <v>7912</v>
      </c>
      <c r="G2682" t="s">
        <v>168</v>
      </c>
      <c r="H2682" t="s">
        <v>47</v>
      </c>
      <c r="I2682" t="s">
        <v>129</v>
      </c>
      <c r="J2682" t="s">
        <v>130</v>
      </c>
      <c r="K2682" t="s">
        <v>154</v>
      </c>
      <c r="L2682" t="s">
        <v>7913</v>
      </c>
      <c r="M2682" t="s">
        <v>7914</v>
      </c>
      <c r="N2682">
        <v>1.543223888</v>
      </c>
      <c r="O2682">
        <v>27</v>
      </c>
      <c r="P2682">
        <v>14</v>
      </c>
      <c r="Q2682">
        <v>0</v>
      </c>
      <c r="R2682">
        <v>0</v>
      </c>
      <c r="S2682">
        <v>0</v>
      </c>
      <c r="T2682">
        <v>0</v>
      </c>
      <c r="U2682">
        <v>41.667045000000002</v>
      </c>
      <c r="V2682">
        <v>21.605134</v>
      </c>
      <c r="W2682">
        <v>0</v>
      </c>
      <c r="X2682">
        <v>0</v>
      </c>
      <c r="Y2682">
        <v>0</v>
      </c>
      <c r="Z2682">
        <v>0</v>
      </c>
    </row>
    <row r="2683" spans="1:26" x14ac:dyDescent="0.25">
      <c r="A2683">
        <v>2004399</v>
      </c>
      <c r="B2683">
        <v>1</v>
      </c>
      <c r="C2683" t="s">
        <v>76</v>
      </c>
      <c r="D2683" t="s">
        <v>100</v>
      </c>
      <c r="E2683" t="s">
        <v>134</v>
      </c>
      <c r="F2683" t="s">
        <v>7915</v>
      </c>
      <c r="G2683" t="s">
        <v>140</v>
      </c>
      <c r="H2683" t="s">
        <v>46</v>
      </c>
      <c r="I2683" t="s">
        <v>129</v>
      </c>
      <c r="J2683" t="s">
        <v>130</v>
      </c>
      <c r="K2683" t="s">
        <v>131</v>
      </c>
      <c r="L2683" t="s">
        <v>7916</v>
      </c>
      <c r="M2683" t="s">
        <v>7917</v>
      </c>
      <c r="N2683">
        <v>2.747777777</v>
      </c>
      <c r="O2683">
        <v>0</v>
      </c>
      <c r="P2683">
        <v>1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2.7477779999999998</v>
      </c>
      <c r="W2683">
        <v>0</v>
      </c>
      <c r="X2683">
        <v>0</v>
      </c>
      <c r="Y2683">
        <v>0</v>
      </c>
      <c r="Z2683">
        <v>0</v>
      </c>
    </row>
    <row r="2684" spans="1:26" x14ac:dyDescent="0.25">
      <c r="A2684">
        <v>2004397</v>
      </c>
      <c r="B2684">
        <v>1</v>
      </c>
      <c r="C2684" t="s">
        <v>76</v>
      </c>
      <c r="D2684" t="s">
        <v>88</v>
      </c>
      <c r="E2684" t="s">
        <v>134</v>
      </c>
      <c r="F2684" t="s">
        <v>7918</v>
      </c>
      <c r="G2684" t="s">
        <v>136</v>
      </c>
      <c r="H2684" t="s">
        <v>46</v>
      </c>
      <c r="I2684" t="s">
        <v>129</v>
      </c>
      <c r="J2684" t="s">
        <v>130</v>
      </c>
      <c r="K2684" t="s">
        <v>131</v>
      </c>
      <c r="L2684" t="s">
        <v>7919</v>
      </c>
      <c r="M2684" t="s">
        <v>7920</v>
      </c>
      <c r="N2684">
        <v>1.7480555550000001</v>
      </c>
      <c r="O2684">
        <v>0</v>
      </c>
      <c r="P2684">
        <v>1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1.7480560000000001</v>
      </c>
      <c r="W2684">
        <v>0</v>
      </c>
      <c r="X2684">
        <v>0</v>
      </c>
      <c r="Y2684">
        <v>0</v>
      </c>
      <c r="Z2684">
        <v>0</v>
      </c>
    </row>
    <row r="2685" spans="1:26" x14ac:dyDescent="0.25">
      <c r="A2685">
        <v>2004392</v>
      </c>
      <c r="B2685">
        <v>1</v>
      </c>
      <c r="C2685" t="s">
        <v>77</v>
      </c>
      <c r="D2685" t="s">
        <v>117</v>
      </c>
      <c r="E2685" t="s">
        <v>182</v>
      </c>
      <c r="F2685" t="s">
        <v>7921</v>
      </c>
      <c r="G2685" t="s">
        <v>179</v>
      </c>
      <c r="H2685" t="s">
        <v>46</v>
      </c>
      <c r="I2685" t="s">
        <v>129</v>
      </c>
      <c r="J2685" t="s">
        <v>130</v>
      </c>
      <c r="K2685" t="s">
        <v>154</v>
      </c>
      <c r="L2685" t="s">
        <v>7922</v>
      </c>
      <c r="M2685" t="s">
        <v>7923</v>
      </c>
      <c r="N2685">
        <v>3.4783905549999998</v>
      </c>
      <c r="O2685">
        <v>0</v>
      </c>
      <c r="P2685">
        <v>0</v>
      </c>
      <c r="Q2685">
        <v>0</v>
      </c>
      <c r="R2685">
        <v>24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83.481373000000005</v>
      </c>
      <c r="Y2685">
        <v>0</v>
      </c>
      <c r="Z2685">
        <v>0</v>
      </c>
    </row>
    <row r="2686" spans="1:26" x14ac:dyDescent="0.25">
      <c r="A2686">
        <v>2004409</v>
      </c>
      <c r="B2686">
        <v>1</v>
      </c>
      <c r="C2686" t="s">
        <v>76</v>
      </c>
      <c r="D2686" t="s">
        <v>89</v>
      </c>
      <c r="E2686" t="s">
        <v>134</v>
      </c>
      <c r="F2686" t="s">
        <v>7924</v>
      </c>
      <c r="G2686" t="s">
        <v>136</v>
      </c>
      <c r="H2686" t="s">
        <v>46</v>
      </c>
      <c r="I2686" t="s">
        <v>129</v>
      </c>
      <c r="J2686" t="s">
        <v>130</v>
      </c>
      <c r="K2686" t="s">
        <v>131</v>
      </c>
      <c r="L2686" t="s">
        <v>7925</v>
      </c>
      <c r="M2686" t="s">
        <v>7926</v>
      </c>
      <c r="N2686">
        <v>1.3963888879999999</v>
      </c>
      <c r="O2686">
        <v>0</v>
      </c>
      <c r="P2686">
        <v>0</v>
      </c>
      <c r="Q2686">
        <v>0</v>
      </c>
      <c r="R2686">
        <v>2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2.7927780000000002</v>
      </c>
      <c r="Y2686">
        <v>0</v>
      </c>
      <c r="Z2686">
        <v>0</v>
      </c>
    </row>
    <row r="2687" spans="1:26" x14ac:dyDescent="0.25">
      <c r="A2687">
        <v>2004411</v>
      </c>
      <c r="B2687">
        <v>1</v>
      </c>
      <c r="C2687" t="s">
        <v>77</v>
      </c>
      <c r="D2687" t="s">
        <v>115</v>
      </c>
      <c r="E2687" t="s">
        <v>182</v>
      </c>
      <c r="F2687" t="s">
        <v>7927</v>
      </c>
      <c r="G2687" t="s">
        <v>144</v>
      </c>
      <c r="H2687" t="s">
        <v>46</v>
      </c>
      <c r="I2687" t="s">
        <v>129</v>
      </c>
      <c r="J2687" t="s">
        <v>130</v>
      </c>
      <c r="K2687" t="s">
        <v>131</v>
      </c>
      <c r="L2687" t="s">
        <v>7928</v>
      </c>
      <c r="M2687" t="s">
        <v>7929</v>
      </c>
      <c r="N2687">
        <v>2.628055555</v>
      </c>
      <c r="O2687">
        <v>0</v>
      </c>
      <c r="P2687">
        <v>0</v>
      </c>
      <c r="Q2687">
        <v>0</v>
      </c>
      <c r="R2687">
        <v>0</v>
      </c>
      <c r="S2687">
        <v>0</v>
      </c>
      <c r="T2687">
        <v>19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49.933056000000001</v>
      </c>
    </row>
    <row r="2688" spans="1:26" x14ac:dyDescent="0.25">
      <c r="A2688">
        <v>2004410</v>
      </c>
      <c r="B2688">
        <v>1</v>
      </c>
      <c r="C2688" t="s">
        <v>76</v>
      </c>
      <c r="D2688" t="s">
        <v>94</v>
      </c>
      <c r="E2688" t="s">
        <v>134</v>
      </c>
      <c r="F2688" t="s">
        <v>7930</v>
      </c>
      <c r="G2688" t="s">
        <v>136</v>
      </c>
      <c r="H2688" t="s">
        <v>46</v>
      </c>
      <c r="I2688" t="s">
        <v>129</v>
      </c>
      <c r="J2688" t="s">
        <v>130</v>
      </c>
      <c r="K2688" t="s">
        <v>131</v>
      </c>
      <c r="L2688" t="s">
        <v>7931</v>
      </c>
      <c r="M2688" t="s">
        <v>7932</v>
      </c>
      <c r="N2688">
        <v>1.5219444440000001</v>
      </c>
      <c r="O2688">
        <v>0</v>
      </c>
      <c r="P2688">
        <v>0</v>
      </c>
      <c r="Q2688">
        <v>0</v>
      </c>
      <c r="R2688">
        <v>0</v>
      </c>
      <c r="S2688">
        <v>0</v>
      </c>
      <c r="T2688">
        <v>2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3.0438890000000001</v>
      </c>
    </row>
    <row r="2689" spans="1:26" x14ac:dyDescent="0.25">
      <c r="A2689">
        <v>2004407</v>
      </c>
      <c r="B2689">
        <v>1</v>
      </c>
      <c r="C2689" t="s">
        <v>77</v>
      </c>
      <c r="D2689" t="s">
        <v>113</v>
      </c>
      <c r="E2689" t="s">
        <v>134</v>
      </c>
      <c r="F2689" t="s">
        <v>7933</v>
      </c>
      <c r="G2689" t="s">
        <v>136</v>
      </c>
      <c r="H2689" t="s">
        <v>46</v>
      </c>
      <c r="I2689" t="s">
        <v>129</v>
      </c>
      <c r="J2689" t="s">
        <v>130</v>
      </c>
      <c r="K2689" t="s">
        <v>131</v>
      </c>
      <c r="L2689" t="s">
        <v>7934</v>
      </c>
      <c r="M2689" t="s">
        <v>7935</v>
      </c>
      <c r="N2689">
        <v>1.2661111110000001</v>
      </c>
      <c r="O2689">
        <v>0</v>
      </c>
      <c r="P2689">
        <v>0</v>
      </c>
      <c r="Q2689">
        <v>0</v>
      </c>
      <c r="R2689">
        <v>1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1.266111</v>
      </c>
      <c r="Y2689">
        <v>0</v>
      </c>
      <c r="Z2689">
        <v>0</v>
      </c>
    </row>
    <row r="2690" spans="1:26" x14ac:dyDescent="0.25">
      <c r="A2690">
        <v>2004412</v>
      </c>
      <c r="B2690">
        <v>1</v>
      </c>
      <c r="C2690" t="s">
        <v>76</v>
      </c>
      <c r="D2690" t="s">
        <v>88</v>
      </c>
      <c r="E2690" t="s">
        <v>134</v>
      </c>
      <c r="F2690" t="s">
        <v>7936</v>
      </c>
      <c r="G2690" t="s">
        <v>136</v>
      </c>
      <c r="H2690" t="s">
        <v>46</v>
      </c>
      <c r="I2690" t="s">
        <v>129</v>
      </c>
      <c r="J2690" t="s">
        <v>130</v>
      </c>
      <c r="K2690" t="s">
        <v>131</v>
      </c>
      <c r="L2690" t="s">
        <v>7937</v>
      </c>
      <c r="M2690" t="s">
        <v>7938</v>
      </c>
      <c r="N2690">
        <v>1.8811111110000001</v>
      </c>
      <c r="O2690">
        <v>0</v>
      </c>
      <c r="P2690">
        <v>1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1.881111</v>
      </c>
      <c r="W2690">
        <v>0</v>
      </c>
      <c r="X2690">
        <v>0</v>
      </c>
      <c r="Y2690">
        <v>0</v>
      </c>
      <c r="Z2690">
        <v>0</v>
      </c>
    </row>
    <row r="2691" spans="1:26" x14ac:dyDescent="0.25">
      <c r="A2691">
        <v>2004414</v>
      </c>
      <c r="B2691">
        <v>1</v>
      </c>
      <c r="C2691" t="s">
        <v>76</v>
      </c>
      <c r="D2691" t="s">
        <v>101</v>
      </c>
      <c r="E2691" t="s">
        <v>126</v>
      </c>
      <c r="F2691" t="s">
        <v>7939</v>
      </c>
      <c r="G2691" t="s">
        <v>128</v>
      </c>
      <c r="H2691" t="s">
        <v>46</v>
      </c>
      <c r="I2691" t="s">
        <v>129</v>
      </c>
      <c r="J2691" t="s">
        <v>130</v>
      </c>
      <c r="K2691" t="s">
        <v>131</v>
      </c>
      <c r="L2691" t="s">
        <v>7940</v>
      </c>
      <c r="M2691" t="s">
        <v>7941</v>
      </c>
      <c r="N2691">
        <v>0.243888888</v>
      </c>
      <c r="O2691">
        <v>0</v>
      </c>
      <c r="P2691">
        <v>2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0.48777799999999999</v>
      </c>
      <c r="W2691">
        <v>0</v>
      </c>
      <c r="X2691">
        <v>0</v>
      </c>
      <c r="Y2691">
        <v>0</v>
      </c>
      <c r="Z2691">
        <v>0</v>
      </c>
    </row>
    <row r="2692" spans="1:26" x14ac:dyDescent="0.25">
      <c r="A2692">
        <v>2004417</v>
      </c>
      <c r="B2692">
        <v>1</v>
      </c>
      <c r="C2692" t="s">
        <v>77</v>
      </c>
      <c r="D2692" t="s">
        <v>123</v>
      </c>
      <c r="E2692" t="s">
        <v>166</v>
      </c>
      <c r="F2692" t="s">
        <v>7942</v>
      </c>
      <c r="G2692" t="s">
        <v>657</v>
      </c>
      <c r="H2692" t="s">
        <v>46</v>
      </c>
      <c r="I2692" t="s">
        <v>129</v>
      </c>
      <c r="J2692" t="s">
        <v>130</v>
      </c>
      <c r="K2692" t="s">
        <v>131</v>
      </c>
      <c r="L2692" t="s">
        <v>7943</v>
      </c>
      <c r="M2692" t="s">
        <v>7944</v>
      </c>
      <c r="N2692">
        <v>1.4608333330000001</v>
      </c>
      <c r="O2692">
        <v>0</v>
      </c>
      <c r="P2692">
        <v>62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90.571667000000005</v>
      </c>
      <c r="W2692">
        <v>0</v>
      </c>
      <c r="X2692">
        <v>0</v>
      </c>
      <c r="Y2692">
        <v>0</v>
      </c>
      <c r="Z2692">
        <v>0</v>
      </c>
    </row>
    <row r="2693" spans="1:26" x14ac:dyDescent="0.25">
      <c r="A2693">
        <v>2004423</v>
      </c>
      <c r="B2693">
        <v>1</v>
      </c>
      <c r="C2693" t="s">
        <v>77</v>
      </c>
      <c r="D2693" t="s">
        <v>124</v>
      </c>
      <c r="E2693" t="s">
        <v>134</v>
      </c>
      <c r="F2693" t="s">
        <v>7945</v>
      </c>
      <c r="G2693" t="s">
        <v>136</v>
      </c>
      <c r="H2693" t="s">
        <v>46</v>
      </c>
      <c r="I2693" t="s">
        <v>129</v>
      </c>
      <c r="J2693" t="s">
        <v>130</v>
      </c>
      <c r="K2693" t="s">
        <v>131</v>
      </c>
      <c r="L2693" t="s">
        <v>7946</v>
      </c>
      <c r="M2693" t="s">
        <v>7947</v>
      </c>
      <c r="N2693">
        <v>1.9697222219999999</v>
      </c>
      <c r="O2693">
        <v>0</v>
      </c>
      <c r="P2693">
        <v>1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1.969722</v>
      </c>
      <c r="W2693">
        <v>0</v>
      </c>
      <c r="X2693">
        <v>0</v>
      </c>
      <c r="Y2693">
        <v>0</v>
      </c>
      <c r="Z2693">
        <v>0</v>
      </c>
    </row>
    <row r="2694" spans="1:26" x14ac:dyDescent="0.25">
      <c r="A2694">
        <v>2004430</v>
      </c>
      <c r="B2694">
        <v>1</v>
      </c>
      <c r="C2694" t="s">
        <v>76</v>
      </c>
      <c r="D2694" t="s">
        <v>100</v>
      </c>
      <c r="E2694" t="s">
        <v>182</v>
      </c>
      <c r="F2694" t="s">
        <v>7948</v>
      </c>
      <c r="G2694" t="s">
        <v>144</v>
      </c>
      <c r="H2694" t="s">
        <v>46</v>
      </c>
      <c r="I2694" t="s">
        <v>129</v>
      </c>
      <c r="J2694" t="s">
        <v>130</v>
      </c>
      <c r="K2694" t="s">
        <v>131</v>
      </c>
      <c r="L2694" t="s">
        <v>7949</v>
      </c>
      <c r="M2694" t="s">
        <v>7950</v>
      </c>
      <c r="N2694">
        <v>2.2230555550000002</v>
      </c>
      <c r="O2694">
        <v>0</v>
      </c>
      <c r="P2694">
        <v>31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68.914721999999998</v>
      </c>
      <c r="W2694">
        <v>0</v>
      </c>
      <c r="X2694">
        <v>0</v>
      </c>
      <c r="Y2694">
        <v>0</v>
      </c>
      <c r="Z2694">
        <v>0</v>
      </c>
    </row>
    <row r="2695" spans="1:26" x14ac:dyDescent="0.25">
      <c r="A2695">
        <v>2004428</v>
      </c>
      <c r="B2695">
        <v>1</v>
      </c>
      <c r="C2695" t="s">
        <v>76</v>
      </c>
      <c r="D2695" t="s">
        <v>80</v>
      </c>
      <c r="E2695" t="s">
        <v>134</v>
      </c>
      <c r="F2695" t="s">
        <v>7951</v>
      </c>
      <c r="G2695" t="s">
        <v>136</v>
      </c>
      <c r="H2695" t="s">
        <v>46</v>
      </c>
      <c r="I2695" t="s">
        <v>129</v>
      </c>
      <c r="J2695" t="s">
        <v>130</v>
      </c>
      <c r="K2695" t="s">
        <v>131</v>
      </c>
      <c r="L2695" t="s">
        <v>7952</v>
      </c>
      <c r="M2695" t="s">
        <v>7953</v>
      </c>
      <c r="N2695">
        <v>1.8174999999999999</v>
      </c>
      <c r="O2695">
        <v>0</v>
      </c>
      <c r="P2695">
        <v>1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1.8174999999999999</v>
      </c>
      <c r="W2695">
        <v>0</v>
      </c>
      <c r="X2695">
        <v>0</v>
      </c>
      <c r="Y2695">
        <v>0</v>
      </c>
      <c r="Z2695">
        <v>0</v>
      </c>
    </row>
    <row r="2696" spans="1:26" x14ac:dyDescent="0.25">
      <c r="A2696">
        <v>2004427</v>
      </c>
      <c r="B2696">
        <v>1</v>
      </c>
      <c r="C2696" t="s">
        <v>76</v>
      </c>
      <c r="D2696" t="s">
        <v>100</v>
      </c>
      <c r="E2696" t="s">
        <v>150</v>
      </c>
      <c r="F2696" t="s">
        <v>7687</v>
      </c>
      <c r="G2696" t="s">
        <v>152</v>
      </c>
      <c r="H2696" t="s">
        <v>47</v>
      </c>
      <c r="I2696" t="s">
        <v>129</v>
      </c>
      <c r="J2696" t="s">
        <v>130</v>
      </c>
      <c r="K2696" t="s">
        <v>131</v>
      </c>
      <c r="L2696" t="s">
        <v>7954</v>
      </c>
      <c r="M2696" t="s">
        <v>7955</v>
      </c>
      <c r="N2696">
        <v>0.61194444400000003</v>
      </c>
      <c r="O2696">
        <v>92</v>
      </c>
      <c r="P2696">
        <v>74</v>
      </c>
      <c r="Q2696">
        <v>0</v>
      </c>
      <c r="R2696">
        <v>0</v>
      </c>
      <c r="S2696">
        <v>0</v>
      </c>
      <c r="T2696">
        <v>0</v>
      </c>
      <c r="U2696">
        <v>56.298889000000003</v>
      </c>
      <c r="V2696">
        <v>45.283889000000002</v>
      </c>
      <c r="W2696">
        <v>0</v>
      </c>
      <c r="X2696">
        <v>0</v>
      </c>
      <c r="Y2696">
        <v>0</v>
      </c>
      <c r="Z2696">
        <v>0</v>
      </c>
    </row>
    <row r="2697" spans="1:26" x14ac:dyDescent="0.25">
      <c r="A2697">
        <v>2004431</v>
      </c>
      <c r="B2697">
        <v>1</v>
      </c>
      <c r="C2697" t="s">
        <v>76</v>
      </c>
      <c r="D2697" t="s">
        <v>102</v>
      </c>
      <c r="E2697" t="s">
        <v>134</v>
      </c>
      <c r="F2697" t="s">
        <v>7956</v>
      </c>
      <c r="G2697" t="s">
        <v>136</v>
      </c>
      <c r="H2697" t="s">
        <v>46</v>
      </c>
      <c r="I2697" t="s">
        <v>129</v>
      </c>
      <c r="J2697" t="s">
        <v>130</v>
      </c>
      <c r="K2697" t="s">
        <v>131</v>
      </c>
      <c r="L2697" t="s">
        <v>7957</v>
      </c>
      <c r="M2697" t="s">
        <v>7958</v>
      </c>
      <c r="N2697">
        <v>1.331111111</v>
      </c>
      <c r="O2697">
        <v>0</v>
      </c>
      <c r="P2697">
        <v>3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3.9933329999999998</v>
      </c>
      <c r="W2697">
        <v>0</v>
      </c>
      <c r="X2697">
        <v>0</v>
      </c>
      <c r="Y2697">
        <v>0</v>
      </c>
      <c r="Z2697">
        <v>0</v>
      </c>
    </row>
    <row r="2698" spans="1:26" x14ac:dyDescent="0.25">
      <c r="A2698">
        <v>2004445</v>
      </c>
      <c r="B2698">
        <v>1</v>
      </c>
      <c r="C2698" t="s">
        <v>76</v>
      </c>
      <c r="D2698" t="s">
        <v>96</v>
      </c>
      <c r="E2698" t="s">
        <v>161</v>
      </c>
      <c r="F2698" t="s">
        <v>3147</v>
      </c>
      <c r="G2698" t="s">
        <v>163</v>
      </c>
      <c r="H2698" t="s">
        <v>47</v>
      </c>
      <c r="I2698" t="s">
        <v>129</v>
      </c>
      <c r="J2698" t="s">
        <v>130</v>
      </c>
      <c r="K2698" t="s">
        <v>131</v>
      </c>
      <c r="L2698" t="s">
        <v>7959</v>
      </c>
      <c r="M2698" t="s">
        <v>7960</v>
      </c>
      <c r="N2698">
        <v>5.4722222000000001E-2</v>
      </c>
      <c r="O2698">
        <v>0</v>
      </c>
      <c r="P2698">
        <v>1014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55.488332999999997</v>
      </c>
      <c r="W2698">
        <v>0</v>
      </c>
      <c r="X2698">
        <v>0</v>
      </c>
      <c r="Y2698">
        <v>0</v>
      </c>
      <c r="Z2698">
        <v>0</v>
      </c>
    </row>
    <row r="2699" spans="1:26" x14ac:dyDescent="0.25">
      <c r="A2699">
        <v>2004442</v>
      </c>
      <c r="B2699">
        <v>1</v>
      </c>
      <c r="C2699" t="s">
        <v>77</v>
      </c>
      <c r="D2699" t="s">
        <v>116</v>
      </c>
      <c r="E2699" t="s">
        <v>186</v>
      </c>
      <c r="F2699" t="s">
        <v>6354</v>
      </c>
      <c r="G2699" t="s">
        <v>163</v>
      </c>
      <c r="H2699" t="s">
        <v>47</v>
      </c>
      <c r="I2699" t="s">
        <v>129</v>
      </c>
      <c r="J2699" t="s">
        <v>130</v>
      </c>
      <c r="K2699" t="s">
        <v>131</v>
      </c>
      <c r="L2699" t="s">
        <v>7961</v>
      </c>
      <c r="M2699" t="s">
        <v>7962</v>
      </c>
      <c r="N2699">
        <v>0.76111111099999995</v>
      </c>
      <c r="O2699">
        <v>65</v>
      </c>
      <c r="P2699">
        <v>88</v>
      </c>
      <c r="Q2699">
        <v>0</v>
      </c>
      <c r="R2699">
        <v>0</v>
      </c>
      <c r="S2699">
        <v>0</v>
      </c>
      <c r="T2699">
        <v>0</v>
      </c>
      <c r="U2699">
        <v>49.472222000000002</v>
      </c>
      <c r="V2699">
        <v>66.977778000000001</v>
      </c>
      <c r="W2699">
        <v>0</v>
      </c>
      <c r="X2699">
        <v>0</v>
      </c>
      <c r="Y2699">
        <v>0</v>
      </c>
      <c r="Z2699">
        <v>0</v>
      </c>
    </row>
    <row r="2700" spans="1:26" x14ac:dyDescent="0.25">
      <c r="A2700">
        <v>2004441</v>
      </c>
      <c r="B2700">
        <v>1</v>
      </c>
      <c r="C2700" t="s">
        <v>76</v>
      </c>
      <c r="D2700" t="s">
        <v>90</v>
      </c>
      <c r="E2700" t="s">
        <v>182</v>
      </c>
      <c r="F2700" t="s">
        <v>7963</v>
      </c>
      <c r="G2700" t="s">
        <v>294</v>
      </c>
      <c r="H2700" t="s">
        <v>46</v>
      </c>
      <c r="I2700" t="s">
        <v>129</v>
      </c>
      <c r="J2700" t="s">
        <v>130</v>
      </c>
      <c r="K2700" t="s">
        <v>131</v>
      </c>
      <c r="L2700" t="s">
        <v>7964</v>
      </c>
      <c r="M2700" t="s">
        <v>7965</v>
      </c>
      <c r="N2700">
        <v>0.81305555500000004</v>
      </c>
      <c r="O2700">
        <v>0</v>
      </c>
      <c r="P2700">
        <v>0</v>
      </c>
      <c r="Q2700">
        <v>0</v>
      </c>
      <c r="R2700">
        <v>0</v>
      </c>
      <c r="S2700">
        <v>0</v>
      </c>
      <c r="T2700">
        <v>47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38.213611</v>
      </c>
    </row>
    <row r="2701" spans="1:26" x14ac:dyDescent="0.25">
      <c r="A2701">
        <v>2004444</v>
      </c>
      <c r="B2701">
        <v>1</v>
      </c>
      <c r="C2701" t="s">
        <v>76</v>
      </c>
      <c r="D2701" t="s">
        <v>92</v>
      </c>
      <c r="E2701" t="s">
        <v>134</v>
      </c>
      <c r="F2701" t="s">
        <v>7966</v>
      </c>
      <c r="G2701" t="s">
        <v>238</v>
      </c>
      <c r="H2701" t="s">
        <v>46</v>
      </c>
      <c r="I2701" t="s">
        <v>129</v>
      </c>
      <c r="J2701" t="s">
        <v>130</v>
      </c>
      <c r="K2701" t="s">
        <v>131</v>
      </c>
      <c r="L2701" t="s">
        <v>7967</v>
      </c>
      <c r="M2701" t="s">
        <v>7968</v>
      </c>
      <c r="N2701">
        <v>1.0238888880000001</v>
      </c>
      <c r="O2701">
        <v>0</v>
      </c>
      <c r="P2701">
        <v>0</v>
      </c>
      <c r="Q2701">
        <v>0</v>
      </c>
      <c r="R2701">
        <v>0</v>
      </c>
      <c r="S2701">
        <v>0</v>
      </c>
      <c r="T2701">
        <v>1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1.023889</v>
      </c>
    </row>
    <row r="2702" spans="1:26" x14ac:dyDescent="0.25">
      <c r="A2702">
        <v>2004448</v>
      </c>
      <c r="B2702">
        <v>1</v>
      </c>
      <c r="C2702" t="s">
        <v>76</v>
      </c>
      <c r="D2702" t="s">
        <v>104</v>
      </c>
      <c r="E2702" t="s">
        <v>182</v>
      </c>
      <c r="F2702" t="s">
        <v>7969</v>
      </c>
      <c r="G2702" t="s">
        <v>310</v>
      </c>
      <c r="H2702" t="s">
        <v>46</v>
      </c>
      <c r="I2702" t="s">
        <v>129</v>
      </c>
      <c r="J2702" t="s">
        <v>130</v>
      </c>
      <c r="K2702" t="s">
        <v>131</v>
      </c>
      <c r="L2702" t="s">
        <v>7970</v>
      </c>
      <c r="M2702" t="s">
        <v>7971</v>
      </c>
      <c r="N2702">
        <v>4.8061111109999999</v>
      </c>
      <c r="O2702">
        <v>0</v>
      </c>
      <c r="P2702">
        <v>0</v>
      </c>
      <c r="Q2702">
        <v>0</v>
      </c>
      <c r="R2702">
        <v>24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115.346667</v>
      </c>
      <c r="Y2702">
        <v>0</v>
      </c>
      <c r="Z2702">
        <v>0</v>
      </c>
    </row>
    <row r="2703" spans="1:26" x14ac:dyDescent="0.25">
      <c r="A2703">
        <v>2004475</v>
      </c>
      <c r="B2703">
        <v>1</v>
      </c>
      <c r="C2703" t="s">
        <v>77</v>
      </c>
      <c r="D2703" t="s">
        <v>108</v>
      </c>
      <c r="E2703" t="s">
        <v>182</v>
      </c>
      <c r="F2703" t="s">
        <v>7972</v>
      </c>
      <c r="G2703" t="s">
        <v>144</v>
      </c>
      <c r="H2703" t="s">
        <v>46</v>
      </c>
      <c r="I2703" t="s">
        <v>129</v>
      </c>
      <c r="J2703" t="s">
        <v>130</v>
      </c>
      <c r="K2703" t="s">
        <v>131</v>
      </c>
      <c r="L2703" t="s">
        <v>7973</v>
      </c>
      <c r="M2703" t="s">
        <v>7974</v>
      </c>
      <c r="N2703">
        <v>2.2594444440000001</v>
      </c>
      <c r="O2703">
        <v>0</v>
      </c>
      <c r="P2703">
        <v>74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167.19888900000001</v>
      </c>
      <c r="W2703">
        <v>0</v>
      </c>
      <c r="X2703">
        <v>0</v>
      </c>
      <c r="Y2703">
        <v>0</v>
      </c>
      <c r="Z2703">
        <v>0</v>
      </c>
    </row>
    <row r="2704" spans="1:26" x14ac:dyDescent="0.25">
      <c r="A2704">
        <v>2004457</v>
      </c>
      <c r="B2704">
        <v>1</v>
      </c>
      <c r="C2704" t="s">
        <v>76</v>
      </c>
      <c r="D2704" t="s">
        <v>78</v>
      </c>
      <c r="E2704" t="s">
        <v>134</v>
      </c>
      <c r="F2704" t="s">
        <v>7975</v>
      </c>
      <c r="G2704" t="s">
        <v>136</v>
      </c>
      <c r="H2704" t="s">
        <v>46</v>
      </c>
      <c r="I2704" t="s">
        <v>129</v>
      </c>
      <c r="J2704" t="s">
        <v>130</v>
      </c>
      <c r="K2704" t="s">
        <v>131</v>
      </c>
      <c r="L2704" t="s">
        <v>7976</v>
      </c>
      <c r="M2704" t="s">
        <v>7977</v>
      </c>
      <c r="N2704">
        <v>1.4783333329999999</v>
      </c>
      <c r="O2704">
        <v>0</v>
      </c>
      <c r="P2704">
        <v>1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1.4783329999999999</v>
      </c>
      <c r="W2704">
        <v>0</v>
      </c>
      <c r="X2704">
        <v>0</v>
      </c>
      <c r="Y2704">
        <v>0</v>
      </c>
      <c r="Z2704">
        <v>0</v>
      </c>
    </row>
    <row r="2705" spans="1:26" x14ac:dyDescent="0.25">
      <c r="A2705">
        <v>2004459</v>
      </c>
      <c r="B2705">
        <v>1</v>
      </c>
      <c r="C2705" t="s">
        <v>77</v>
      </c>
      <c r="D2705" t="s">
        <v>120</v>
      </c>
      <c r="E2705" t="s">
        <v>182</v>
      </c>
      <c r="F2705" t="s">
        <v>7978</v>
      </c>
      <c r="G2705" t="s">
        <v>250</v>
      </c>
      <c r="H2705" t="s">
        <v>46</v>
      </c>
      <c r="I2705" t="s">
        <v>129</v>
      </c>
      <c r="J2705" t="s">
        <v>15</v>
      </c>
      <c r="K2705" t="s">
        <v>131</v>
      </c>
      <c r="L2705" t="s">
        <v>7979</v>
      </c>
      <c r="M2705" t="s">
        <v>7980</v>
      </c>
      <c r="N2705">
        <v>2.185277777</v>
      </c>
      <c r="O2705">
        <v>0</v>
      </c>
      <c r="P2705">
        <v>0</v>
      </c>
      <c r="Q2705">
        <v>0</v>
      </c>
      <c r="R2705">
        <v>37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80.855277999999998</v>
      </c>
      <c r="Y2705">
        <v>0</v>
      </c>
      <c r="Z2705">
        <v>0</v>
      </c>
    </row>
    <row r="2706" spans="1:26" x14ac:dyDescent="0.25">
      <c r="A2706">
        <v>2004460</v>
      </c>
      <c r="B2706">
        <v>1</v>
      </c>
      <c r="C2706" t="s">
        <v>76</v>
      </c>
      <c r="D2706" t="s">
        <v>90</v>
      </c>
      <c r="E2706" t="s">
        <v>182</v>
      </c>
      <c r="F2706" t="s">
        <v>7981</v>
      </c>
      <c r="G2706" t="s">
        <v>310</v>
      </c>
      <c r="H2706" t="s">
        <v>46</v>
      </c>
      <c r="I2706" t="s">
        <v>129</v>
      </c>
      <c r="J2706" t="s">
        <v>130</v>
      </c>
      <c r="K2706" t="s">
        <v>131</v>
      </c>
      <c r="L2706" t="s">
        <v>7982</v>
      </c>
      <c r="M2706" t="s">
        <v>7983</v>
      </c>
      <c r="N2706">
        <v>0.5</v>
      </c>
      <c r="O2706">
        <v>0</v>
      </c>
      <c r="P2706">
        <v>122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61</v>
      </c>
      <c r="W2706">
        <v>0</v>
      </c>
      <c r="X2706">
        <v>0</v>
      </c>
      <c r="Y2706">
        <v>0</v>
      </c>
      <c r="Z2706">
        <v>0</v>
      </c>
    </row>
    <row r="2707" spans="1:26" x14ac:dyDescent="0.25">
      <c r="A2707">
        <v>2004461</v>
      </c>
      <c r="B2707">
        <v>1</v>
      </c>
      <c r="C2707" t="s">
        <v>76</v>
      </c>
      <c r="D2707" t="s">
        <v>103</v>
      </c>
      <c r="E2707" t="s">
        <v>134</v>
      </c>
      <c r="F2707" t="s">
        <v>7984</v>
      </c>
      <c r="G2707" t="s">
        <v>250</v>
      </c>
      <c r="H2707" t="s">
        <v>46</v>
      </c>
      <c r="I2707" t="s">
        <v>129</v>
      </c>
      <c r="J2707" t="s">
        <v>130</v>
      </c>
      <c r="K2707" t="s">
        <v>131</v>
      </c>
      <c r="L2707" t="s">
        <v>7985</v>
      </c>
      <c r="M2707" t="s">
        <v>7986</v>
      </c>
      <c r="N2707">
        <v>1.3858333329999999</v>
      </c>
      <c r="O2707">
        <v>0</v>
      </c>
      <c r="P2707">
        <v>0</v>
      </c>
      <c r="Q2707">
        <v>0</v>
      </c>
      <c r="R2707">
        <v>7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9.7008329999999994</v>
      </c>
      <c r="Y2707">
        <v>0</v>
      </c>
      <c r="Z2707">
        <v>0</v>
      </c>
    </row>
    <row r="2708" spans="1:26" x14ac:dyDescent="0.25">
      <c r="A2708">
        <v>2004464</v>
      </c>
      <c r="B2708">
        <v>1</v>
      </c>
      <c r="C2708" t="s">
        <v>76</v>
      </c>
      <c r="D2708" t="s">
        <v>90</v>
      </c>
      <c r="E2708" t="s">
        <v>134</v>
      </c>
      <c r="F2708" t="s">
        <v>7987</v>
      </c>
      <c r="G2708" t="s">
        <v>136</v>
      </c>
      <c r="H2708" t="s">
        <v>46</v>
      </c>
      <c r="I2708" t="s">
        <v>129</v>
      </c>
      <c r="J2708" t="s">
        <v>130</v>
      </c>
      <c r="K2708" t="s">
        <v>131</v>
      </c>
      <c r="L2708" t="s">
        <v>7988</v>
      </c>
      <c r="M2708" t="s">
        <v>7989</v>
      </c>
      <c r="N2708">
        <v>4.5211111109999997</v>
      </c>
      <c r="O2708">
        <v>0</v>
      </c>
      <c r="P2708">
        <v>0</v>
      </c>
      <c r="Q2708">
        <v>0</v>
      </c>
      <c r="R2708">
        <v>0</v>
      </c>
      <c r="S2708">
        <v>0</v>
      </c>
      <c r="T2708">
        <v>1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4.5211110000000003</v>
      </c>
    </row>
    <row r="2709" spans="1:26" x14ac:dyDescent="0.25">
      <c r="A2709">
        <v>2004487</v>
      </c>
      <c r="B2709">
        <v>1</v>
      </c>
      <c r="C2709" t="s">
        <v>76</v>
      </c>
      <c r="D2709" t="s">
        <v>93</v>
      </c>
      <c r="E2709" t="s">
        <v>134</v>
      </c>
      <c r="F2709" t="s">
        <v>7990</v>
      </c>
      <c r="G2709" t="s">
        <v>140</v>
      </c>
      <c r="H2709" t="s">
        <v>46</v>
      </c>
      <c r="I2709" t="s">
        <v>129</v>
      </c>
      <c r="J2709" t="s">
        <v>130</v>
      </c>
      <c r="K2709" t="s">
        <v>131</v>
      </c>
      <c r="L2709" t="s">
        <v>7991</v>
      </c>
      <c r="M2709" t="s">
        <v>7992</v>
      </c>
      <c r="N2709">
        <v>4.2697222220000004</v>
      </c>
      <c r="O2709">
        <v>0</v>
      </c>
      <c r="P2709">
        <v>2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8.5394439999999996</v>
      </c>
      <c r="W2709">
        <v>0</v>
      </c>
      <c r="X2709">
        <v>0</v>
      </c>
      <c r="Y2709">
        <v>0</v>
      </c>
      <c r="Z2709">
        <v>0</v>
      </c>
    </row>
    <row r="2710" spans="1:26" x14ac:dyDescent="0.25">
      <c r="A2710">
        <v>2004469</v>
      </c>
      <c r="B2710">
        <v>1</v>
      </c>
      <c r="C2710" t="s">
        <v>76</v>
      </c>
      <c r="D2710" t="s">
        <v>92</v>
      </c>
      <c r="E2710" t="s">
        <v>134</v>
      </c>
      <c r="F2710" t="s">
        <v>7993</v>
      </c>
      <c r="G2710" t="s">
        <v>140</v>
      </c>
      <c r="H2710" t="s">
        <v>46</v>
      </c>
      <c r="I2710" t="s">
        <v>129</v>
      </c>
      <c r="J2710" t="s">
        <v>130</v>
      </c>
      <c r="K2710" t="s">
        <v>131</v>
      </c>
      <c r="L2710" t="s">
        <v>7994</v>
      </c>
      <c r="M2710" t="s">
        <v>7995</v>
      </c>
      <c r="N2710">
        <v>0.936111111</v>
      </c>
      <c r="O2710">
        <v>0</v>
      </c>
      <c r="P2710">
        <v>0</v>
      </c>
      <c r="Q2710">
        <v>0</v>
      </c>
      <c r="R2710">
        <v>1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0.93611100000000003</v>
      </c>
      <c r="Y2710">
        <v>0</v>
      </c>
      <c r="Z2710">
        <v>0</v>
      </c>
    </row>
    <row r="2711" spans="1:26" x14ac:dyDescent="0.25">
      <c r="A2711">
        <v>2004490</v>
      </c>
      <c r="B2711">
        <v>1</v>
      </c>
      <c r="C2711" t="s">
        <v>76</v>
      </c>
      <c r="D2711" t="s">
        <v>103</v>
      </c>
      <c r="E2711" t="s">
        <v>134</v>
      </c>
      <c r="F2711" t="s">
        <v>7996</v>
      </c>
      <c r="G2711" t="s">
        <v>140</v>
      </c>
      <c r="H2711" t="s">
        <v>46</v>
      </c>
      <c r="I2711" t="s">
        <v>129</v>
      </c>
      <c r="J2711" t="s">
        <v>130</v>
      </c>
      <c r="K2711" t="s">
        <v>131</v>
      </c>
      <c r="L2711" t="s">
        <v>7997</v>
      </c>
      <c r="M2711" t="s">
        <v>7998</v>
      </c>
      <c r="N2711">
        <v>5.3222222219999997</v>
      </c>
      <c r="O2711">
        <v>0</v>
      </c>
      <c r="P2711">
        <v>0</v>
      </c>
      <c r="Q2711">
        <v>0</v>
      </c>
      <c r="R2711">
        <v>1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5.322222</v>
      </c>
      <c r="Y2711">
        <v>0</v>
      </c>
      <c r="Z2711">
        <v>0</v>
      </c>
    </row>
    <row r="2712" spans="1:26" x14ac:dyDescent="0.25">
      <c r="A2712">
        <v>2004473</v>
      </c>
      <c r="B2712">
        <v>1</v>
      </c>
      <c r="C2712" t="s">
        <v>76</v>
      </c>
      <c r="D2712" t="s">
        <v>101</v>
      </c>
      <c r="E2712" t="s">
        <v>182</v>
      </c>
      <c r="F2712" t="s">
        <v>7999</v>
      </c>
      <c r="G2712" t="s">
        <v>503</v>
      </c>
      <c r="H2712" t="s">
        <v>46</v>
      </c>
      <c r="I2712" t="s">
        <v>129</v>
      </c>
      <c r="J2712" t="s">
        <v>130</v>
      </c>
      <c r="K2712" t="s">
        <v>131</v>
      </c>
      <c r="L2712" t="s">
        <v>8000</v>
      </c>
      <c r="M2712" t="s">
        <v>8001</v>
      </c>
      <c r="N2712">
        <v>4.3838888880000004</v>
      </c>
      <c r="O2712">
        <v>0</v>
      </c>
      <c r="P2712">
        <v>121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530.45055500000001</v>
      </c>
      <c r="W2712">
        <v>0</v>
      </c>
      <c r="X2712">
        <v>0</v>
      </c>
      <c r="Y2712">
        <v>0</v>
      </c>
      <c r="Z2712">
        <v>0</v>
      </c>
    </row>
    <row r="2713" spans="1:26" x14ac:dyDescent="0.25">
      <c r="A2713">
        <v>2004491</v>
      </c>
      <c r="B2713">
        <v>1</v>
      </c>
      <c r="C2713" t="s">
        <v>76</v>
      </c>
      <c r="D2713" t="s">
        <v>103</v>
      </c>
      <c r="E2713" t="s">
        <v>134</v>
      </c>
      <c r="F2713" t="s">
        <v>8002</v>
      </c>
      <c r="G2713" t="s">
        <v>140</v>
      </c>
      <c r="H2713" t="s">
        <v>46</v>
      </c>
      <c r="I2713" t="s">
        <v>129</v>
      </c>
      <c r="J2713" t="s">
        <v>130</v>
      </c>
      <c r="K2713" t="s">
        <v>131</v>
      </c>
      <c r="L2713" t="s">
        <v>8003</v>
      </c>
      <c r="M2713" t="s">
        <v>8004</v>
      </c>
      <c r="N2713">
        <v>3.400833333</v>
      </c>
      <c r="O2713">
        <v>0</v>
      </c>
      <c r="P2713">
        <v>0</v>
      </c>
      <c r="Q2713">
        <v>0</v>
      </c>
      <c r="R2713">
        <v>2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6.8016670000000001</v>
      </c>
      <c r="Y2713">
        <v>0</v>
      </c>
      <c r="Z2713">
        <v>0</v>
      </c>
    </row>
    <row r="2714" spans="1:26" x14ac:dyDescent="0.25">
      <c r="A2714">
        <v>2004481</v>
      </c>
      <c r="B2714">
        <v>1</v>
      </c>
      <c r="C2714" t="s">
        <v>77</v>
      </c>
      <c r="D2714" t="s">
        <v>114</v>
      </c>
      <c r="E2714" t="s">
        <v>150</v>
      </c>
      <c r="F2714" t="s">
        <v>472</v>
      </c>
      <c r="G2714" t="s">
        <v>163</v>
      </c>
      <c r="H2714" t="s">
        <v>47</v>
      </c>
      <c r="I2714" t="s">
        <v>129</v>
      </c>
      <c r="J2714" t="s">
        <v>130</v>
      </c>
      <c r="K2714" t="s">
        <v>131</v>
      </c>
      <c r="L2714" t="s">
        <v>8005</v>
      </c>
      <c r="M2714" t="s">
        <v>8006</v>
      </c>
      <c r="N2714">
        <v>0.50694444400000005</v>
      </c>
      <c r="O2714">
        <v>0</v>
      </c>
      <c r="P2714">
        <v>0</v>
      </c>
      <c r="Q2714">
        <v>3</v>
      </c>
      <c r="R2714">
        <v>0</v>
      </c>
      <c r="S2714">
        <v>194</v>
      </c>
      <c r="T2714">
        <v>1184</v>
      </c>
      <c r="U2714">
        <v>0</v>
      </c>
      <c r="V2714">
        <v>0</v>
      </c>
      <c r="W2714">
        <v>1.5208330000000001</v>
      </c>
      <c r="X2714">
        <v>0</v>
      </c>
      <c r="Y2714">
        <v>98.347222000000002</v>
      </c>
      <c r="Z2714">
        <v>600.22222199999999</v>
      </c>
    </row>
    <row r="2715" spans="1:26" x14ac:dyDescent="0.25">
      <c r="A2715">
        <v>2004485</v>
      </c>
      <c r="B2715">
        <v>1</v>
      </c>
      <c r="C2715" t="s">
        <v>76</v>
      </c>
      <c r="D2715" t="s">
        <v>89</v>
      </c>
      <c r="E2715" t="s">
        <v>171</v>
      </c>
      <c r="F2715" t="s">
        <v>602</v>
      </c>
      <c r="G2715" t="s">
        <v>163</v>
      </c>
      <c r="H2715" t="s">
        <v>47</v>
      </c>
      <c r="I2715" t="s">
        <v>129</v>
      </c>
      <c r="J2715" t="s">
        <v>130</v>
      </c>
      <c r="K2715" t="s">
        <v>131</v>
      </c>
      <c r="L2715" t="s">
        <v>8007</v>
      </c>
      <c r="M2715" t="s">
        <v>8008</v>
      </c>
      <c r="N2715">
        <v>0.40222222200000002</v>
      </c>
      <c r="O2715">
        <v>0</v>
      </c>
      <c r="P2715">
        <v>0</v>
      </c>
      <c r="Q2715">
        <v>0</v>
      </c>
      <c r="R2715">
        <v>2</v>
      </c>
      <c r="S2715">
        <v>2</v>
      </c>
      <c r="T2715">
        <v>1020</v>
      </c>
      <c r="U2715">
        <v>0</v>
      </c>
      <c r="V2715">
        <v>0</v>
      </c>
      <c r="W2715">
        <v>0</v>
      </c>
      <c r="X2715">
        <v>0.80444400000000005</v>
      </c>
      <c r="Y2715">
        <v>0.80444400000000005</v>
      </c>
      <c r="Z2715">
        <v>410.26666599999999</v>
      </c>
    </row>
    <row r="2716" spans="1:26" x14ac:dyDescent="0.25">
      <c r="A2716">
        <v>2004492</v>
      </c>
      <c r="B2716">
        <v>1</v>
      </c>
      <c r="C2716" t="s">
        <v>76</v>
      </c>
      <c r="D2716" t="s">
        <v>101</v>
      </c>
      <c r="E2716" t="s">
        <v>161</v>
      </c>
      <c r="F2716" t="s">
        <v>8009</v>
      </c>
      <c r="G2716" t="s">
        <v>341</v>
      </c>
      <c r="H2716" t="s">
        <v>47</v>
      </c>
      <c r="I2716" t="s">
        <v>129</v>
      </c>
      <c r="J2716" t="s">
        <v>130</v>
      </c>
      <c r="K2716" t="s">
        <v>131</v>
      </c>
      <c r="L2716" t="s">
        <v>8010</v>
      </c>
      <c r="M2716" t="s">
        <v>8011</v>
      </c>
      <c r="N2716">
        <v>1.5802777770000001</v>
      </c>
      <c r="O2716">
        <v>0</v>
      </c>
      <c r="P2716">
        <v>116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183.31222199999999</v>
      </c>
      <c r="W2716">
        <v>0</v>
      </c>
      <c r="X2716">
        <v>0</v>
      </c>
      <c r="Y2716">
        <v>0</v>
      </c>
      <c r="Z2716">
        <v>0</v>
      </c>
    </row>
    <row r="2717" spans="1:26" x14ac:dyDescent="0.25">
      <c r="A2717">
        <v>2004493</v>
      </c>
      <c r="B2717">
        <v>1</v>
      </c>
      <c r="C2717" t="s">
        <v>76</v>
      </c>
      <c r="D2717" t="s">
        <v>87</v>
      </c>
      <c r="E2717" t="s">
        <v>161</v>
      </c>
      <c r="F2717" t="s">
        <v>8012</v>
      </c>
      <c r="G2717" t="s">
        <v>341</v>
      </c>
      <c r="H2717" t="s">
        <v>47</v>
      </c>
      <c r="I2717" t="s">
        <v>129</v>
      </c>
      <c r="J2717" t="s">
        <v>130</v>
      </c>
      <c r="K2717" t="s">
        <v>131</v>
      </c>
      <c r="L2717" t="s">
        <v>8013</v>
      </c>
      <c r="M2717" t="s">
        <v>8014</v>
      </c>
      <c r="N2717">
        <v>0.85833333300000003</v>
      </c>
      <c r="O2717">
        <v>0</v>
      </c>
      <c r="P2717">
        <v>3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2.5750000000000002</v>
      </c>
      <c r="W2717">
        <v>0</v>
      </c>
      <c r="X2717">
        <v>0</v>
      </c>
      <c r="Y2717">
        <v>0</v>
      </c>
      <c r="Z2717">
        <v>0</v>
      </c>
    </row>
    <row r="2718" spans="1:26" x14ac:dyDescent="0.25">
      <c r="A2718">
        <v>2004496</v>
      </c>
      <c r="B2718">
        <v>1</v>
      </c>
      <c r="C2718" t="s">
        <v>76</v>
      </c>
      <c r="D2718" t="s">
        <v>106</v>
      </c>
      <c r="E2718" t="s">
        <v>182</v>
      </c>
      <c r="F2718" t="s">
        <v>8015</v>
      </c>
      <c r="G2718" t="s">
        <v>812</v>
      </c>
      <c r="H2718" t="s">
        <v>46</v>
      </c>
      <c r="I2718" t="s">
        <v>129</v>
      </c>
      <c r="J2718" t="s">
        <v>130</v>
      </c>
      <c r="K2718" t="s">
        <v>131</v>
      </c>
      <c r="L2718" t="s">
        <v>8016</v>
      </c>
      <c r="M2718" t="s">
        <v>8017</v>
      </c>
      <c r="N2718">
        <v>2.6397222220000001</v>
      </c>
      <c r="O2718">
        <v>0</v>
      </c>
      <c r="P2718">
        <v>31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81.831389000000001</v>
      </c>
      <c r="W2718">
        <v>0</v>
      </c>
      <c r="X2718">
        <v>0</v>
      </c>
      <c r="Y2718">
        <v>0</v>
      </c>
      <c r="Z2718">
        <v>0</v>
      </c>
    </row>
    <row r="2719" spans="1:26" x14ac:dyDescent="0.25">
      <c r="A2719">
        <v>2004500</v>
      </c>
      <c r="B2719">
        <v>1</v>
      </c>
      <c r="C2719" t="s">
        <v>76</v>
      </c>
      <c r="D2719" t="s">
        <v>83</v>
      </c>
      <c r="E2719" t="s">
        <v>182</v>
      </c>
      <c r="F2719" t="s">
        <v>8018</v>
      </c>
      <c r="G2719" t="s">
        <v>812</v>
      </c>
      <c r="H2719" t="s">
        <v>46</v>
      </c>
      <c r="I2719" t="s">
        <v>129</v>
      </c>
      <c r="J2719" t="s">
        <v>130</v>
      </c>
      <c r="K2719" t="s">
        <v>131</v>
      </c>
      <c r="L2719" t="s">
        <v>8019</v>
      </c>
      <c r="M2719" t="s">
        <v>8020</v>
      </c>
      <c r="N2719">
        <v>3.823611111</v>
      </c>
      <c r="O2719">
        <v>0</v>
      </c>
      <c r="P2719">
        <v>124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474.12777799999998</v>
      </c>
      <c r="W2719">
        <v>0</v>
      </c>
      <c r="X2719">
        <v>0</v>
      </c>
      <c r="Y2719">
        <v>0</v>
      </c>
      <c r="Z2719">
        <v>0</v>
      </c>
    </row>
    <row r="2720" spans="1:26" x14ac:dyDescent="0.25">
      <c r="A2720">
        <v>2004499</v>
      </c>
      <c r="B2720">
        <v>1</v>
      </c>
      <c r="C2720" t="s">
        <v>77</v>
      </c>
      <c r="D2720" t="s">
        <v>123</v>
      </c>
      <c r="E2720" t="s">
        <v>166</v>
      </c>
      <c r="F2720" t="s">
        <v>7942</v>
      </c>
      <c r="G2720" t="s">
        <v>657</v>
      </c>
      <c r="H2720" t="s">
        <v>46</v>
      </c>
      <c r="I2720" t="s">
        <v>129</v>
      </c>
      <c r="J2720" t="s">
        <v>130</v>
      </c>
      <c r="K2720" t="s">
        <v>131</v>
      </c>
      <c r="L2720" t="s">
        <v>8021</v>
      </c>
      <c r="M2720" t="s">
        <v>8022</v>
      </c>
      <c r="N2720">
        <v>1.011666666</v>
      </c>
      <c r="O2720">
        <v>0</v>
      </c>
      <c r="P2720">
        <v>62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62.723332999999997</v>
      </c>
      <c r="W2720">
        <v>0</v>
      </c>
      <c r="X2720">
        <v>0</v>
      </c>
      <c r="Y2720">
        <v>0</v>
      </c>
      <c r="Z2720">
        <v>0</v>
      </c>
    </row>
    <row r="2721" spans="1:26" x14ac:dyDescent="0.25">
      <c r="A2721">
        <v>2004501</v>
      </c>
      <c r="B2721">
        <v>1</v>
      </c>
      <c r="C2721" t="s">
        <v>76</v>
      </c>
      <c r="D2721" t="s">
        <v>80</v>
      </c>
      <c r="E2721" t="s">
        <v>134</v>
      </c>
      <c r="F2721" t="s">
        <v>8023</v>
      </c>
      <c r="G2721" t="s">
        <v>238</v>
      </c>
      <c r="H2721" t="s">
        <v>46</v>
      </c>
      <c r="I2721" t="s">
        <v>129</v>
      </c>
      <c r="J2721" t="s">
        <v>130</v>
      </c>
      <c r="K2721" t="s">
        <v>131</v>
      </c>
      <c r="L2721" t="s">
        <v>8024</v>
      </c>
      <c r="M2721" t="s">
        <v>8025</v>
      </c>
      <c r="N2721">
        <v>0.97222222199999997</v>
      </c>
      <c r="O2721">
        <v>0</v>
      </c>
      <c r="P2721">
        <v>5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4.8611110000000002</v>
      </c>
      <c r="W2721">
        <v>0</v>
      </c>
      <c r="X2721">
        <v>0</v>
      </c>
      <c r="Y2721">
        <v>0</v>
      </c>
      <c r="Z2721">
        <v>0</v>
      </c>
    </row>
    <row r="2722" spans="1:26" x14ac:dyDescent="0.25">
      <c r="A2722">
        <v>2004505</v>
      </c>
      <c r="B2722">
        <v>1</v>
      </c>
      <c r="C2722" t="s">
        <v>76</v>
      </c>
      <c r="D2722" t="s">
        <v>101</v>
      </c>
      <c r="E2722" t="s">
        <v>134</v>
      </c>
      <c r="F2722" t="s">
        <v>8026</v>
      </c>
      <c r="G2722" t="s">
        <v>136</v>
      </c>
      <c r="H2722" t="s">
        <v>46</v>
      </c>
      <c r="I2722" t="s">
        <v>129</v>
      </c>
      <c r="J2722" t="s">
        <v>130</v>
      </c>
      <c r="K2722" t="s">
        <v>131</v>
      </c>
      <c r="L2722" t="s">
        <v>8027</v>
      </c>
      <c r="M2722" t="s">
        <v>8028</v>
      </c>
      <c r="N2722">
        <v>1.3525</v>
      </c>
      <c r="O2722">
        <v>0</v>
      </c>
      <c r="P2722">
        <v>1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1.3525</v>
      </c>
      <c r="W2722">
        <v>0</v>
      </c>
      <c r="X2722">
        <v>0</v>
      </c>
      <c r="Y2722">
        <v>0</v>
      </c>
      <c r="Z2722">
        <v>0</v>
      </c>
    </row>
    <row r="2723" spans="1:26" x14ac:dyDescent="0.25">
      <c r="A2723">
        <v>2004507</v>
      </c>
      <c r="B2723">
        <v>1</v>
      </c>
      <c r="C2723" t="s">
        <v>76</v>
      </c>
      <c r="D2723" t="s">
        <v>104</v>
      </c>
      <c r="E2723" t="s">
        <v>134</v>
      </c>
      <c r="F2723" t="s">
        <v>8029</v>
      </c>
      <c r="G2723" t="s">
        <v>136</v>
      </c>
      <c r="H2723" t="s">
        <v>46</v>
      </c>
      <c r="I2723" t="s">
        <v>129</v>
      </c>
      <c r="J2723" t="s">
        <v>130</v>
      </c>
      <c r="K2723" t="s">
        <v>131</v>
      </c>
      <c r="L2723" t="s">
        <v>8030</v>
      </c>
      <c r="M2723" t="s">
        <v>8031</v>
      </c>
      <c r="N2723">
        <v>2.5338888879999999</v>
      </c>
      <c r="O2723">
        <v>0</v>
      </c>
      <c r="P2723">
        <v>0</v>
      </c>
      <c r="Q2723">
        <v>0</v>
      </c>
      <c r="R2723">
        <v>0</v>
      </c>
      <c r="S2723">
        <v>0</v>
      </c>
      <c r="T2723">
        <v>1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2.5338889999999998</v>
      </c>
    </row>
    <row r="2724" spans="1:26" x14ac:dyDescent="0.25">
      <c r="A2724">
        <v>2004509</v>
      </c>
      <c r="B2724">
        <v>1</v>
      </c>
      <c r="C2724" t="s">
        <v>76</v>
      </c>
      <c r="D2724" t="s">
        <v>89</v>
      </c>
      <c r="E2724" t="s">
        <v>182</v>
      </c>
      <c r="F2724" t="s">
        <v>8032</v>
      </c>
      <c r="G2724" t="s">
        <v>294</v>
      </c>
      <c r="H2724" t="s">
        <v>46</v>
      </c>
      <c r="I2724" t="s">
        <v>129</v>
      </c>
      <c r="J2724" t="s">
        <v>130</v>
      </c>
      <c r="K2724" t="s">
        <v>131</v>
      </c>
      <c r="L2724" t="s">
        <v>8033</v>
      </c>
      <c r="M2724" t="s">
        <v>8034</v>
      </c>
      <c r="N2724">
        <v>1.625555555</v>
      </c>
      <c r="O2724">
        <v>0</v>
      </c>
      <c r="P2724">
        <v>151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245.458889</v>
      </c>
      <c r="W2724">
        <v>0</v>
      </c>
      <c r="X2724">
        <v>0</v>
      </c>
      <c r="Y2724">
        <v>0</v>
      </c>
      <c r="Z2724">
        <v>0</v>
      </c>
    </row>
    <row r="2725" spans="1:26" x14ac:dyDescent="0.25">
      <c r="A2725">
        <v>2004508</v>
      </c>
      <c r="B2725">
        <v>1</v>
      </c>
      <c r="C2725" t="s">
        <v>76</v>
      </c>
      <c r="D2725" t="s">
        <v>102</v>
      </c>
      <c r="E2725" t="s">
        <v>166</v>
      </c>
      <c r="F2725" t="s">
        <v>8035</v>
      </c>
      <c r="G2725" t="s">
        <v>657</v>
      </c>
      <c r="H2725" t="s">
        <v>46</v>
      </c>
      <c r="I2725" t="s">
        <v>129</v>
      </c>
      <c r="J2725" t="s">
        <v>130</v>
      </c>
      <c r="K2725" t="s">
        <v>131</v>
      </c>
      <c r="L2725" t="s">
        <v>8036</v>
      </c>
      <c r="M2725" t="s">
        <v>8037</v>
      </c>
      <c r="N2725">
        <v>0.72055555500000001</v>
      </c>
      <c r="O2725">
        <v>0</v>
      </c>
      <c r="P2725">
        <v>328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236.34222199999999</v>
      </c>
      <c r="W2725">
        <v>0</v>
      </c>
      <c r="X2725">
        <v>0</v>
      </c>
      <c r="Y2725">
        <v>0</v>
      </c>
      <c r="Z2725">
        <v>0</v>
      </c>
    </row>
    <row r="2726" spans="1:26" x14ac:dyDescent="0.25">
      <c r="A2726">
        <v>2004511</v>
      </c>
      <c r="B2726">
        <v>1</v>
      </c>
      <c r="C2726" t="s">
        <v>76</v>
      </c>
      <c r="D2726" t="s">
        <v>80</v>
      </c>
      <c r="E2726" t="s">
        <v>134</v>
      </c>
      <c r="F2726" t="s">
        <v>8038</v>
      </c>
      <c r="G2726" t="s">
        <v>136</v>
      </c>
      <c r="H2726" t="s">
        <v>46</v>
      </c>
      <c r="I2726" t="s">
        <v>129</v>
      </c>
      <c r="J2726" t="s">
        <v>130</v>
      </c>
      <c r="K2726" t="s">
        <v>131</v>
      </c>
      <c r="L2726" t="s">
        <v>8039</v>
      </c>
      <c r="M2726" t="s">
        <v>8040</v>
      </c>
      <c r="N2726">
        <v>2.3133333330000001</v>
      </c>
      <c r="O2726">
        <v>0</v>
      </c>
      <c r="P2726">
        <v>1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2.3133330000000001</v>
      </c>
      <c r="W2726">
        <v>0</v>
      </c>
      <c r="X2726">
        <v>0</v>
      </c>
      <c r="Y2726">
        <v>0</v>
      </c>
      <c r="Z2726">
        <v>0</v>
      </c>
    </row>
    <row r="2727" spans="1:26" x14ac:dyDescent="0.25">
      <c r="A2727">
        <v>2004512</v>
      </c>
      <c r="B2727">
        <v>1</v>
      </c>
      <c r="C2727" t="s">
        <v>77</v>
      </c>
      <c r="D2727" t="s">
        <v>124</v>
      </c>
      <c r="E2727" t="s">
        <v>186</v>
      </c>
      <c r="F2727" t="s">
        <v>8041</v>
      </c>
      <c r="G2727" t="s">
        <v>163</v>
      </c>
      <c r="H2727" t="s">
        <v>47</v>
      </c>
      <c r="I2727" t="s">
        <v>257</v>
      </c>
      <c r="J2727" t="s">
        <v>130</v>
      </c>
      <c r="K2727" t="s">
        <v>131</v>
      </c>
      <c r="L2727" t="s">
        <v>8042</v>
      </c>
      <c r="M2727" t="s">
        <v>8043</v>
      </c>
      <c r="N2727">
        <v>4.6666666000000002E-2</v>
      </c>
      <c r="O2727">
        <v>38</v>
      </c>
      <c r="P2727">
        <v>1352</v>
      </c>
      <c r="Q2727">
        <v>0</v>
      </c>
      <c r="R2727">
        <v>0</v>
      </c>
      <c r="S2727">
        <v>0</v>
      </c>
      <c r="T2727">
        <v>0</v>
      </c>
      <c r="U2727">
        <v>1.773333</v>
      </c>
      <c r="V2727">
        <v>63.093331999999997</v>
      </c>
      <c r="W2727">
        <v>0</v>
      </c>
      <c r="X2727">
        <v>0</v>
      </c>
      <c r="Y2727">
        <v>0</v>
      </c>
      <c r="Z2727">
        <v>0</v>
      </c>
    </row>
    <row r="2728" spans="1:26" x14ac:dyDescent="0.25">
      <c r="A2728">
        <v>2004513</v>
      </c>
      <c r="B2728">
        <v>1</v>
      </c>
      <c r="C2728" t="s">
        <v>77</v>
      </c>
      <c r="D2728" t="s">
        <v>120</v>
      </c>
      <c r="E2728" t="s">
        <v>182</v>
      </c>
      <c r="F2728" t="s">
        <v>8044</v>
      </c>
      <c r="G2728" t="s">
        <v>144</v>
      </c>
      <c r="H2728" t="s">
        <v>46</v>
      </c>
      <c r="I2728" t="s">
        <v>129</v>
      </c>
      <c r="J2728" t="s">
        <v>130</v>
      </c>
      <c r="K2728" t="s">
        <v>131</v>
      </c>
      <c r="L2728" t="s">
        <v>8045</v>
      </c>
      <c r="M2728" t="s">
        <v>8046</v>
      </c>
      <c r="N2728">
        <v>0.68388888800000003</v>
      </c>
      <c r="O2728">
        <v>0</v>
      </c>
      <c r="P2728">
        <v>0</v>
      </c>
      <c r="Q2728">
        <v>0</v>
      </c>
      <c r="R2728">
        <v>46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31.458888999999999</v>
      </c>
      <c r="Y2728">
        <v>0</v>
      </c>
      <c r="Z2728">
        <v>0</v>
      </c>
    </row>
    <row r="2729" spans="1:26" x14ac:dyDescent="0.25">
      <c r="A2729">
        <v>2004524</v>
      </c>
      <c r="B2729">
        <v>1</v>
      </c>
      <c r="C2729" t="s">
        <v>76</v>
      </c>
      <c r="D2729" t="s">
        <v>91</v>
      </c>
      <c r="E2729" t="s">
        <v>171</v>
      </c>
      <c r="F2729" t="s">
        <v>7619</v>
      </c>
      <c r="G2729" t="s">
        <v>163</v>
      </c>
      <c r="H2729" t="s">
        <v>47</v>
      </c>
      <c r="I2729" t="s">
        <v>129</v>
      </c>
      <c r="J2729" t="s">
        <v>130</v>
      </c>
      <c r="K2729" t="s">
        <v>131</v>
      </c>
      <c r="L2729" t="s">
        <v>8047</v>
      </c>
      <c r="M2729" t="s">
        <v>8048</v>
      </c>
      <c r="N2729">
        <v>0.79055555499999997</v>
      </c>
      <c r="O2729">
        <v>2</v>
      </c>
      <c r="P2729">
        <v>159</v>
      </c>
      <c r="Q2729">
        <v>0</v>
      </c>
      <c r="R2729">
        <v>0</v>
      </c>
      <c r="S2729">
        <v>0</v>
      </c>
      <c r="T2729">
        <v>0</v>
      </c>
      <c r="U2729">
        <v>1.5811109999999999</v>
      </c>
      <c r="V2729">
        <v>125.69833300000001</v>
      </c>
      <c r="W2729">
        <v>0</v>
      </c>
      <c r="X2729">
        <v>0</v>
      </c>
      <c r="Y2729">
        <v>0</v>
      </c>
      <c r="Z2729">
        <v>0</v>
      </c>
    </row>
    <row r="2730" spans="1:26" x14ac:dyDescent="0.25">
      <c r="A2730">
        <v>2004515</v>
      </c>
      <c r="B2730">
        <v>1</v>
      </c>
      <c r="C2730" t="s">
        <v>76</v>
      </c>
      <c r="D2730" t="s">
        <v>91</v>
      </c>
      <c r="E2730" t="s">
        <v>186</v>
      </c>
      <c r="F2730" t="s">
        <v>8049</v>
      </c>
      <c r="G2730" t="s">
        <v>163</v>
      </c>
      <c r="H2730" t="s">
        <v>47</v>
      </c>
      <c r="I2730" t="s">
        <v>129</v>
      </c>
      <c r="J2730" t="s">
        <v>130</v>
      </c>
      <c r="K2730" t="s">
        <v>131</v>
      </c>
      <c r="L2730" t="s">
        <v>8050</v>
      </c>
      <c r="M2730" t="s">
        <v>8051</v>
      </c>
      <c r="N2730">
        <v>7.8333333000000005E-2</v>
      </c>
      <c r="O2730">
        <v>24</v>
      </c>
      <c r="P2730">
        <v>471</v>
      </c>
      <c r="Q2730">
        <v>0</v>
      </c>
      <c r="R2730">
        <v>0</v>
      </c>
      <c r="S2730">
        <v>0</v>
      </c>
      <c r="T2730">
        <v>0</v>
      </c>
      <c r="U2730">
        <v>1.88</v>
      </c>
      <c r="V2730">
        <v>36.895000000000003</v>
      </c>
      <c r="W2730">
        <v>0</v>
      </c>
      <c r="X2730">
        <v>0</v>
      </c>
      <c r="Y2730">
        <v>0</v>
      </c>
      <c r="Z2730">
        <v>0</v>
      </c>
    </row>
    <row r="2731" spans="1:26" x14ac:dyDescent="0.25">
      <c r="A2731">
        <v>2004528</v>
      </c>
      <c r="B2731">
        <v>1</v>
      </c>
      <c r="C2731" t="s">
        <v>76</v>
      </c>
      <c r="D2731" t="s">
        <v>101</v>
      </c>
      <c r="E2731" t="s">
        <v>134</v>
      </c>
      <c r="F2731" t="s">
        <v>8052</v>
      </c>
      <c r="G2731" t="s">
        <v>136</v>
      </c>
      <c r="H2731" t="s">
        <v>46</v>
      </c>
      <c r="I2731" t="s">
        <v>129</v>
      </c>
      <c r="J2731" t="s">
        <v>130</v>
      </c>
      <c r="K2731" t="s">
        <v>131</v>
      </c>
      <c r="L2731" t="s">
        <v>8053</v>
      </c>
      <c r="M2731" t="s">
        <v>8054</v>
      </c>
      <c r="N2731">
        <v>1.5280555549999999</v>
      </c>
      <c r="O2731">
        <v>0</v>
      </c>
      <c r="P2731">
        <v>1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1.5280560000000001</v>
      </c>
      <c r="W2731">
        <v>0</v>
      </c>
      <c r="X2731">
        <v>0</v>
      </c>
      <c r="Y2731">
        <v>0</v>
      </c>
      <c r="Z2731">
        <v>0</v>
      </c>
    </row>
    <row r="2732" spans="1:26" x14ac:dyDescent="0.25">
      <c r="A2732">
        <v>2004521</v>
      </c>
      <c r="B2732">
        <v>1</v>
      </c>
      <c r="C2732" t="s">
        <v>76</v>
      </c>
      <c r="D2732" t="s">
        <v>83</v>
      </c>
      <c r="E2732" t="s">
        <v>166</v>
      </c>
      <c r="F2732" t="s">
        <v>8055</v>
      </c>
      <c r="G2732" t="s">
        <v>128</v>
      </c>
      <c r="H2732" t="s">
        <v>46</v>
      </c>
      <c r="I2732" t="s">
        <v>129</v>
      </c>
      <c r="J2732" t="s">
        <v>130</v>
      </c>
      <c r="K2732" t="s">
        <v>131</v>
      </c>
      <c r="L2732" t="s">
        <v>8056</v>
      </c>
      <c r="M2732" t="s">
        <v>8057</v>
      </c>
      <c r="N2732">
        <v>0.66805555500000002</v>
      </c>
      <c r="O2732">
        <v>0</v>
      </c>
      <c r="P2732">
        <v>570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380.79166600000002</v>
      </c>
      <c r="W2732">
        <v>0</v>
      </c>
      <c r="X2732">
        <v>0</v>
      </c>
      <c r="Y2732">
        <v>0</v>
      </c>
      <c r="Z2732">
        <v>0</v>
      </c>
    </row>
    <row r="2733" spans="1:26" x14ac:dyDescent="0.25">
      <c r="A2733">
        <v>2004525</v>
      </c>
      <c r="B2733">
        <v>1</v>
      </c>
      <c r="C2733" t="s">
        <v>76</v>
      </c>
      <c r="D2733" t="s">
        <v>79</v>
      </c>
      <c r="E2733" t="s">
        <v>134</v>
      </c>
      <c r="F2733" t="s">
        <v>8058</v>
      </c>
      <c r="G2733" t="s">
        <v>136</v>
      </c>
      <c r="H2733" t="s">
        <v>46</v>
      </c>
      <c r="I2733" t="s">
        <v>129</v>
      </c>
      <c r="J2733" t="s">
        <v>130</v>
      </c>
      <c r="K2733" t="s">
        <v>131</v>
      </c>
      <c r="L2733" t="s">
        <v>8059</v>
      </c>
      <c r="M2733" t="s">
        <v>8060</v>
      </c>
      <c r="N2733">
        <v>1.460555555</v>
      </c>
      <c r="O2733">
        <v>0</v>
      </c>
      <c r="P2733">
        <v>8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11.684443999999999</v>
      </c>
      <c r="W2733">
        <v>0</v>
      </c>
      <c r="X2733">
        <v>0</v>
      </c>
      <c r="Y2733">
        <v>0</v>
      </c>
      <c r="Z2733">
        <v>0</v>
      </c>
    </row>
    <row r="2734" spans="1:26" x14ac:dyDescent="0.25">
      <c r="A2734">
        <v>2004530</v>
      </c>
      <c r="B2734">
        <v>1</v>
      </c>
      <c r="C2734" t="s">
        <v>76</v>
      </c>
      <c r="D2734" t="s">
        <v>100</v>
      </c>
      <c r="E2734" t="s">
        <v>186</v>
      </c>
      <c r="F2734" t="s">
        <v>8061</v>
      </c>
      <c r="G2734" t="s">
        <v>163</v>
      </c>
      <c r="H2734" t="s">
        <v>47</v>
      </c>
      <c r="I2734" t="s">
        <v>129</v>
      </c>
      <c r="J2734" t="s">
        <v>130</v>
      </c>
      <c r="K2734" t="s">
        <v>131</v>
      </c>
      <c r="L2734" t="s">
        <v>8062</v>
      </c>
      <c r="M2734" t="s">
        <v>8063</v>
      </c>
      <c r="N2734">
        <v>2.468611111</v>
      </c>
      <c r="O2734">
        <v>9</v>
      </c>
      <c r="P2734">
        <v>367</v>
      </c>
      <c r="Q2734">
        <v>0</v>
      </c>
      <c r="R2734">
        <v>0</v>
      </c>
      <c r="S2734">
        <v>0</v>
      </c>
      <c r="T2734">
        <v>0</v>
      </c>
      <c r="U2734">
        <v>22.217500000000001</v>
      </c>
      <c r="V2734">
        <v>905.980278</v>
      </c>
      <c r="W2734">
        <v>0</v>
      </c>
      <c r="X2734">
        <v>0</v>
      </c>
      <c r="Y2734">
        <v>0</v>
      </c>
      <c r="Z2734">
        <v>0</v>
      </c>
    </row>
    <row r="2735" spans="1:26" x14ac:dyDescent="0.25">
      <c r="A2735">
        <v>2004531</v>
      </c>
      <c r="B2735">
        <v>1</v>
      </c>
      <c r="C2735" t="s">
        <v>76</v>
      </c>
      <c r="D2735" t="s">
        <v>102</v>
      </c>
      <c r="E2735" t="s">
        <v>126</v>
      </c>
      <c r="F2735" t="s">
        <v>8064</v>
      </c>
      <c r="G2735" t="s">
        <v>452</v>
      </c>
      <c r="H2735" t="s">
        <v>46</v>
      </c>
      <c r="I2735" t="s">
        <v>129</v>
      </c>
      <c r="J2735" t="s">
        <v>130</v>
      </c>
      <c r="K2735" t="s">
        <v>131</v>
      </c>
      <c r="L2735" t="s">
        <v>8065</v>
      </c>
      <c r="M2735" t="s">
        <v>8066</v>
      </c>
      <c r="N2735">
        <v>1.6616666659999999</v>
      </c>
      <c r="O2735">
        <v>0</v>
      </c>
      <c r="P2735">
        <v>39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64.805000000000007</v>
      </c>
      <c r="W2735">
        <v>0</v>
      </c>
      <c r="X2735">
        <v>0</v>
      </c>
      <c r="Y2735">
        <v>0</v>
      </c>
      <c r="Z2735">
        <v>0</v>
      </c>
    </row>
    <row r="2736" spans="1:26" x14ac:dyDescent="0.25">
      <c r="A2736">
        <v>2004533</v>
      </c>
      <c r="B2736">
        <v>1</v>
      </c>
      <c r="C2736" t="s">
        <v>76</v>
      </c>
      <c r="D2736" t="s">
        <v>92</v>
      </c>
      <c r="E2736" t="s">
        <v>134</v>
      </c>
      <c r="F2736" t="s">
        <v>7966</v>
      </c>
      <c r="G2736" t="s">
        <v>3495</v>
      </c>
      <c r="H2736" t="s">
        <v>46</v>
      </c>
      <c r="I2736" t="s">
        <v>129</v>
      </c>
      <c r="J2736" t="s">
        <v>130</v>
      </c>
      <c r="K2736" t="s">
        <v>131</v>
      </c>
      <c r="L2736" t="s">
        <v>8067</v>
      </c>
      <c r="M2736" t="s">
        <v>8068</v>
      </c>
      <c r="N2736">
        <v>2.0644444439999998</v>
      </c>
      <c r="O2736">
        <v>0</v>
      </c>
      <c r="P2736">
        <v>0</v>
      </c>
      <c r="Q2736">
        <v>0</v>
      </c>
      <c r="R2736">
        <v>0</v>
      </c>
      <c r="S2736">
        <v>0</v>
      </c>
      <c r="T2736">
        <v>1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2.0644439999999999</v>
      </c>
    </row>
    <row r="2737" spans="1:26" x14ac:dyDescent="0.25">
      <c r="A2737">
        <v>2004537</v>
      </c>
      <c r="B2737">
        <v>1</v>
      </c>
      <c r="C2737" t="s">
        <v>77</v>
      </c>
      <c r="D2737" t="s">
        <v>109</v>
      </c>
      <c r="E2737" t="s">
        <v>150</v>
      </c>
      <c r="F2737" t="s">
        <v>8069</v>
      </c>
      <c r="G2737" t="s">
        <v>163</v>
      </c>
      <c r="H2737" t="s">
        <v>47</v>
      </c>
      <c r="I2737" t="s">
        <v>129</v>
      </c>
      <c r="J2737" t="s">
        <v>130</v>
      </c>
      <c r="K2737" t="s">
        <v>131</v>
      </c>
      <c r="L2737" t="s">
        <v>8070</v>
      </c>
      <c r="M2737" t="s">
        <v>8071</v>
      </c>
      <c r="N2737">
        <v>8.8888887999999999E-2</v>
      </c>
      <c r="O2737">
        <v>109</v>
      </c>
      <c r="P2737">
        <v>3019</v>
      </c>
      <c r="Q2737">
        <v>40</v>
      </c>
      <c r="R2737">
        <v>12</v>
      </c>
      <c r="S2737">
        <v>157</v>
      </c>
      <c r="T2737">
        <v>1982</v>
      </c>
      <c r="U2737">
        <v>9.6888889999999996</v>
      </c>
      <c r="V2737">
        <v>268.35555299999999</v>
      </c>
      <c r="W2737">
        <v>3.5555560000000002</v>
      </c>
      <c r="X2737">
        <v>1.066667</v>
      </c>
      <c r="Y2737">
        <v>13.955555</v>
      </c>
      <c r="Z2737">
        <v>176.17777599999999</v>
      </c>
    </row>
    <row r="2738" spans="1:26" x14ac:dyDescent="0.25">
      <c r="A2738">
        <v>2004540</v>
      </c>
      <c r="B2738">
        <v>1</v>
      </c>
      <c r="C2738" t="s">
        <v>76</v>
      </c>
      <c r="D2738" t="s">
        <v>103</v>
      </c>
      <c r="E2738" t="s">
        <v>166</v>
      </c>
      <c r="F2738" t="s">
        <v>8072</v>
      </c>
      <c r="G2738" t="s">
        <v>294</v>
      </c>
      <c r="H2738" t="s">
        <v>46</v>
      </c>
      <c r="I2738" t="s">
        <v>129</v>
      </c>
      <c r="J2738" t="s">
        <v>130</v>
      </c>
      <c r="K2738" t="s">
        <v>131</v>
      </c>
      <c r="L2738" t="s">
        <v>8073</v>
      </c>
      <c r="M2738" t="s">
        <v>8074</v>
      </c>
      <c r="N2738">
        <v>1.949166666</v>
      </c>
      <c r="O2738">
        <v>0</v>
      </c>
      <c r="P2738">
        <v>0</v>
      </c>
      <c r="Q2738">
        <v>0</v>
      </c>
      <c r="R2738">
        <v>24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46.78</v>
      </c>
      <c r="Y2738">
        <v>0</v>
      </c>
      <c r="Z2738">
        <v>0</v>
      </c>
    </row>
    <row r="2739" spans="1:26" x14ac:dyDescent="0.25">
      <c r="A2739">
        <v>2004539</v>
      </c>
      <c r="B2739">
        <v>1</v>
      </c>
      <c r="C2739" t="s">
        <v>76</v>
      </c>
      <c r="D2739" t="s">
        <v>80</v>
      </c>
      <c r="E2739" t="s">
        <v>171</v>
      </c>
      <c r="F2739" t="s">
        <v>7637</v>
      </c>
      <c r="G2739" t="s">
        <v>152</v>
      </c>
      <c r="H2739" t="s">
        <v>47</v>
      </c>
      <c r="I2739" t="s">
        <v>129</v>
      </c>
      <c r="J2739" t="s">
        <v>130</v>
      </c>
      <c r="K2739" t="s">
        <v>131</v>
      </c>
      <c r="L2739" t="s">
        <v>8075</v>
      </c>
      <c r="M2739" t="s">
        <v>8076</v>
      </c>
      <c r="N2739">
        <v>6.1388888000000003E-2</v>
      </c>
      <c r="O2739">
        <v>0</v>
      </c>
      <c r="P2739">
        <v>1176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72.193331999999998</v>
      </c>
      <c r="W2739">
        <v>0</v>
      </c>
      <c r="X2739">
        <v>0</v>
      </c>
      <c r="Y2739">
        <v>0</v>
      </c>
      <c r="Z2739">
        <v>0</v>
      </c>
    </row>
    <row r="2740" spans="1:26" x14ac:dyDescent="0.25">
      <c r="A2740">
        <v>2004548</v>
      </c>
      <c r="B2740">
        <v>1</v>
      </c>
      <c r="C2740" t="s">
        <v>76</v>
      </c>
      <c r="D2740" t="s">
        <v>93</v>
      </c>
      <c r="E2740" t="s">
        <v>134</v>
      </c>
      <c r="F2740" t="s">
        <v>8077</v>
      </c>
      <c r="G2740" t="s">
        <v>238</v>
      </c>
      <c r="H2740" t="s">
        <v>46</v>
      </c>
      <c r="I2740" t="s">
        <v>129</v>
      </c>
      <c r="J2740" t="s">
        <v>130</v>
      </c>
      <c r="K2740" t="s">
        <v>131</v>
      </c>
      <c r="L2740" t="s">
        <v>8078</v>
      </c>
      <c r="M2740" t="s">
        <v>8079</v>
      </c>
      <c r="N2740">
        <v>0.86638888800000002</v>
      </c>
      <c r="O2740">
        <v>0</v>
      </c>
      <c r="P2740">
        <v>1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0.86638899999999996</v>
      </c>
      <c r="W2740">
        <v>0</v>
      </c>
      <c r="X2740">
        <v>0</v>
      </c>
      <c r="Y2740">
        <v>0</v>
      </c>
      <c r="Z2740">
        <v>0</v>
      </c>
    </row>
    <row r="2741" spans="1:26" x14ac:dyDescent="0.25">
      <c r="A2741">
        <v>2004549</v>
      </c>
      <c r="B2741">
        <v>1</v>
      </c>
      <c r="C2741" t="s">
        <v>77</v>
      </c>
      <c r="D2741" t="s">
        <v>123</v>
      </c>
      <c r="E2741" t="s">
        <v>134</v>
      </c>
      <c r="F2741" t="s">
        <v>8080</v>
      </c>
      <c r="G2741" t="s">
        <v>136</v>
      </c>
      <c r="H2741" t="s">
        <v>46</v>
      </c>
      <c r="I2741" t="s">
        <v>129</v>
      </c>
      <c r="J2741" t="s">
        <v>130</v>
      </c>
      <c r="K2741" t="s">
        <v>131</v>
      </c>
      <c r="L2741" t="s">
        <v>8081</v>
      </c>
      <c r="M2741" t="s">
        <v>8082</v>
      </c>
      <c r="N2741">
        <v>1.1844444439999999</v>
      </c>
      <c r="O2741">
        <v>0</v>
      </c>
      <c r="P2741">
        <v>1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1.1844440000000001</v>
      </c>
      <c r="W2741">
        <v>0</v>
      </c>
      <c r="X2741">
        <v>0</v>
      </c>
      <c r="Y2741">
        <v>0</v>
      </c>
      <c r="Z2741">
        <v>0</v>
      </c>
    </row>
    <row r="2742" spans="1:26" x14ac:dyDescent="0.25">
      <c r="A2742">
        <v>2004552</v>
      </c>
      <c r="B2742">
        <v>1</v>
      </c>
      <c r="C2742" t="s">
        <v>77</v>
      </c>
      <c r="D2742" t="s">
        <v>117</v>
      </c>
      <c r="E2742" t="s">
        <v>182</v>
      </c>
      <c r="F2742" t="s">
        <v>8083</v>
      </c>
      <c r="G2742" t="s">
        <v>144</v>
      </c>
      <c r="H2742" t="s">
        <v>46</v>
      </c>
      <c r="I2742" t="s">
        <v>129</v>
      </c>
      <c r="J2742" t="s">
        <v>130</v>
      </c>
      <c r="K2742" t="s">
        <v>131</v>
      </c>
      <c r="L2742" t="s">
        <v>8084</v>
      </c>
      <c r="M2742" t="s">
        <v>8085</v>
      </c>
      <c r="N2742">
        <v>1.513055555</v>
      </c>
      <c r="O2742">
        <v>0</v>
      </c>
      <c r="P2742">
        <v>0</v>
      </c>
      <c r="Q2742">
        <v>0</v>
      </c>
      <c r="R2742">
        <v>0</v>
      </c>
      <c r="S2742">
        <v>0</v>
      </c>
      <c r="T2742">
        <v>6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9.0783330000000007</v>
      </c>
    </row>
    <row r="2743" spans="1:26" x14ac:dyDescent="0.25">
      <c r="A2743">
        <v>2004553</v>
      </c>
      <c r="B2743">
        <v>1</v>
      </c>
      <c r="C2743" t="s">
        <v>76</v>
      </c>
      <c r="D2743" t="s">
        <v>99</v>
      </c>
      <c r="E2743" t="s">
        <v>161</v>
      </c>
      <c r="F2743" t="s">
        <v>8086</v>
      </c>
      <c r="G2743" t="s">
        <v>341</v>
      </c>
      <c r="H2743" t="s">
        <v>47</v>
      </c>
      <c r="I2743" t="s">
        <v>129</v>
      </c>
      <c r="J2743" t="s">
        <v>130</v>
      </c>
      <c r="K2743" t="s">
        <v>131</v>
      </c>
      <c r="L2743" t="s">
        <v>8087</v>
      </c>
      <c r="M2743" t="s">
        <v>8088</v>
      </c>
      <c r="N2743">
        <v>0.896666666</v>
      </c>
      <c r="O2743">
        <v>5</v>
      </c>
      <c r="P2743">
        <v>454</v>
      </c>
      <c r="Q2743">
        <v>0</v>
      </c>
      <c r="R2743">
        <v>0</v>
      </c>
      <c r="S2743">
        <v>0</v>
      </c>
      <c r="T2743">
        <v>0</v>
      </c>
      <c r="U2743">
        <v>4.483333</v>
      </c>
      <c r="V2743">
        <v>407.08666599999998</v>
      </c>
      <c r="W2743">
        <v>0</v>
      </c>
      <c r="X2743">
        <v>0</v>
      </c>
      <c r="Y2743">
        <v>0</v>
      </c>
      <c r="Z2743">
        <v>0</v>
      </c>
    </row>
    <row r="2744" spans="1:26" x14ac:dyDescent="0.25">
      <c r="A2744">
        <v>2004555</v>
      </c>
      <c r="B2744">
        <v>1</v>
      </c>
      <c r="C2744" t="s">
        <v>76</v>
      </c>
      <c r="D2744" t="s">
        <v>85</v>
      </c>
      <c r="E2744" t="s">
        <v>171</v>
      </c>
      <c r="F2744" t="s">
        <v>7511</v>
      </c>
      <c r="G2744" t="s">
        <v>163</v>
      </c>
      <c r="H2744" t="s">
        <v>47</v>
      </c>
      <c r="I2744" t="s">
        <v>129</v>
      </c>
      <c r="J2744" t="s">
        <v>130</v>
      </c>
      <c r="K2744" t="s">
        <v>131</v>
      </c>
      <c r="L2744" t="s">
        <v>8089</v>
      </c>
      <c r="M2744" t="s">
        <v>8090</v>
      </c>
      <c r="N2744">
        <v>0.85</v>
      </c>
      <c r="O2744">
        <v>28</v>
      </c>
      <c r="P2744">
        <v>6055</v>
      </c>
      <c r="Q2744">
        <v>0</v>
      </c>
      <c r="R2744">
        <v>0</v>
      </c>
      <c r="S2744">
        <v>0</v>
      </c>
      <c r="T2744">
        <v>0</v>
      </c>
      <c r="U2744">
        <v>23.8</v>
      </c>
      <c r="V2744">
        <v>5146.75</v>
      </c>
      <c r="W2744">
        <v>0</v>
      </c>
      <c r="X2744">
        <v>0</v>
      </c>
      <c r="Y2744">
        <v>0</v>
      </c>
      <c r="Z2744">
        <v>0</v>
      </c>
    </row>
    <row r="2745" spans="1:26" x14ac:dyDescent="0.25">
      <c r="A2745">
        <v>2004557</v>
      </c>
      <c r="B2745">
        <v>1</v>
      </c>
      <c r="C2745" t="s">
        <v>76</v>
      </c>
      <c r="D2745" t="s">
        <v>89</v>
      </c>
      <c r="E2745" t="s">
        <v>182</v>
      </c>
      <c r="F2745" t="s">
        <v>6954</v>
      </c>
      <c r="G2745" t="s">
        <v>144</v>
      </c>
      <c r="H2745" t="s">
        <v>46</v>
      </c>
      <c r="I2745" t="s">
        <v>129</v>
      </c>
      <c r="J2745" t="s">
        <v>130</v>
      </c>
      <c r="K2745" t="s">
        <v>131</v>
      </c>
      <c r="L2745" t="s">
        <v>8091</v>
      </c>
      <c r="M2745" t="s">
        <v>8092</v>
      </c>
      <c r="N2745">
        <v>0.93527777700000003</v>
      </c>
      <c r="O2745">
        <v>0</v>
      </c>
      <c r="P2745">
        <v>12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11.223333</v>
      </c>
      <c r="W2745">
        <v>0</v>
      </c>
      <c r="X2745">
        <v>0</v>
      </c>
      <c r="Y2745">
        <v>0</v>
      </c>
      <c r="Z2745">
        <v>0</v>
      </c>
    </row>
    <row r="2746" spans="1:26" x14ac:dyDescent="0.25">
      <c r="A2746">
        <v>2004578</v>
      </c>
      <c r="B2746">
        <v>1</v>
      </c>
      <c r="C2746" t="s">
        <v>76</v>
      </c>
      <c r="D2746" t="s">
        <v>100</v>
      </c>
      <c r="E2746" t="s">
        <v>186</v>
      </c>
      <c r="F2746" t="s">
        <v>1429</v>
      </c>
      <c r="G2746" t="s">
        <v>163</v>
      </c>
      <c r="H2746" t="s">
        <v>47</v>
      </c>
      <c r="I2746" t="s">
        <v>129</v>
      </c>
      <c r="J2746" t="s">
        <v>130</v>
      </c>
      <c r="K2746" t="s">
        <v>131</v>
      </c>
      <c r="L2746" t="s">
        <v>8093</v>
      </c>
      <c r="M2746" t="s">
        <v>8094</v>
      </c>
      <c r="N2746">
        <v>0.16666666599999999</v>
      </c>
      <c r="O2746">
        <v>5</v>
      </c>
      <c r="P2746">
        <v>282</v>
      </c>
      <c r="Q2746">
        <v>0</v>
      </c>
      <c r="R2746">
        <v>0</v>
      </c>
      <c r="S2746">
        <v>0</v>
      </c>
      <c r="T2746">
        <v>0</v>
      </c>
      <c r="U2746">
        <v>0.83333299999999999</v>
      </c>
      <c r="V2746">
        <v>47</v>
      </c>
      <c r="W2746">
        <v>0</v>
      </c>
      <c r="X2746">
        <v>0</v>
      </c>
      <c r="Y2746">
        <v>0</v>
      </c>
      <c r="Z2746">
        <v>0</v>
      </c>
    </row>
    <row r="2747" spans="1:26" x14ac:dyDescent="0.25">
      <c r="A2747">
        <v>2004568</v>
      </c>
      <c r="B2747">
        <v>1</v>
      </c>
      <c r="C2747" t="s">
        <v>76</v>
      </c>
      <c r="D2747" t="s">
        <v>104</v>
      </c>
      <c r="E2747" t="s">
        <v>134</v>
      </c>
      <c r="F2747" t="s">
        <v>8095</v>
      </c>
      <c r="G2747" t="s">
        <v>136</v>
      </c>
      <c r="H2747" t="s">
        <v>46</v>
      </c>
      <c r="I2747" t="s">
        <v>129</v>
      </c>
      <c r="J2747" t="s">
        <v>130</v>
      </c>
      <c r="K2747" t="s">
        <v>131</v>
      </c>
      <c r="L2747" t="s">
        <v>8096</v>
      </c>
      <c r="M2747" t="s">
        <v>8097</v>
      </c>
      <c r="N2747">
        <v>2.0563888879999999</v>
      </c>
      <c r="O2747">
        <v>0</v>
      </c>
      <c r="P2747">
        <v>0</v>
      </c>
      <c r="Q2747">
        <v>0</v>
      </c>
      <c r="R2747">
        <v>1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2.0563889999999998</v>
      </c>
      <c r="Y2747">
        <v>0</v>
      </c>
      <c r="Z2747">
        <v>0</v>
      </c>
    </row>
    <row r="2748" spans="1:26" x14ac:dyDescent="0.25">
      <c r="A2748">
        <v>2004569</v>
      </c>
      <c r="B2748">
        <v>1</v>
      </c>
      <c r="C2748" t="s">
        <v>76</v>
      </c>
      <c r="D2748" t="s">
        <v>99</v>
      </c>
      <c r="E2748" t="s">
        <v>186</v>
      </c>
      <c r="F2748" t="s">
        <v>8098</v>
      </c>
      <c r="G2748" t="s">
        <v>163</v>
      </c>
      <c r="H2748" t="s">
        <v>47</v>
      </c>
      <c r="I2748" t="s">
        <v>129</v>
      </c>
      <c r="J2748" t="s">
        <v>130</v>
      </c>
      <c r="K2748" t="s">
        <v>131</v>
      </c>
      <c r="L2748" t="s">
        <v>8099</v>
      </c>
      <c r="M2748" t="s">
        <v>8100</v>
      </c>
      <c r="N2748">
        <v>9.8611111000000001E-2</v>
      </c>
      <c r="O2748">
        <v>191</v>
      </c>
      <c r="P2748">
        <v>6696</v>
      </c>
      <c r="Q2748">
        <v>0</v>
      </c>
      <c r="R2748">
        <v>0</v>
      </c>
      <c r="S2748">
        <v>0</v>
      </c>
      <c r="T2748">
        <v>0</v>
      </c>
      <c r="U2748">
        <v>18.834721999999999</v>
      </c>
      <c r="V2748">
        <v>660.29999899999996</v>
      </c>
      <c r="W2748">
        <v>0</v>
      </c>
      <c r="X2748">
        <v>0</v>
      </c>
      <c r="Y2748">
        <v>0</v>
      </c>
      <c r="Z2748">
        <v>0</v>
      </c>
    </row>
    <row r="2749" spans="1:26" x14ac:dyDescent="0.25">
      <c r="A2749">
        <v>2004583</v>
      </c>
      <c r="B2749">
        <v>1</v>
      </c>
      <c r="C2749" t="s">
        <v>76</v>
      </c>
      <c r="D2749" t="s">
        <v>80</v>
      </c>
      <c r="E2749" t="s">
        <v>134</v>
      </c>
      <c r="F2749" t="s">
        <v>8101</v>
      </c>
      <c r="G2749" t="s">
        <v>136</v>
      </c>
      <c r="H2749" t="s">
        <v>46</v>
      </c>
      <c r="I2749" t="s">
        <v>129</v>
      </c>
      <c r="J2749" t="s">
        <v>130</v>
      </c>
      <c r="K2749" t="s">
        <v>131</v>
      </c>
      <c r="L2749" t="s">
        <v>8102</v>
      </c>
      <c r="M2749" t="s">
        <v>8103</v>
      </c>
      <c r="N2749">
        <v>2.3455555549999998</v>
      </c>
      <c r="O2749">
        <v>0</v>
      </c>
      <c r="P2749">
        <v>2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4.6911110000000003</v>
      </c>
      <c r="W2749">
        <v>0</v>
      </c>
      <c r="X2749">
        <v>0</v>
      </c>
      <c r="Y2749">
        <v>0</v>
      </c>
      <c r="Z2749">
        <v>0</v>
      </c>
    </row>
    <row r="2750" spans="1:26" x14ac:dyDescent="0.25">
      <c r="A2750">
        <v>2004572</v>
      </c>
      <c r="B2750">
        <v>1</v>
      </c>
      <c r="C2750" t="s">
        <v>77</v>
      </c>
      <c r="D2750" t="s">
        <v>124</v>
      </c>
      <c r="E2750" t="s">
        <v>182</v>
      </c>
      <c r="F2750" t="s">
        <v>8104</v>
      </c>
      <c r="G2750" t="s">
        <v>294</v>
      </c>
      <c r="H2750" t="s">
        <v>46</v>
      </c>
      <c r="I2750" t="s">
        <v>129</v>
      </c>
      <c r="J2750" t="s">
        <v>130</v>
      </c>
      <c r="K2750" t="s">
        <v>131</v>
      </c>
      <c r="L2750" t="s">
        <v>8105</v>
      </c>
      <c r="M2750" t="s">
        <v>8106</v>
      </c>
      <c r="N2750">
        <v>3.821111111</v>
      </c>
      <c r="O2750">
        <v>0</v>
      </c>
      <c r="P2750">
        <v>65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248.37222199999999</v>
      </c>
      <c r="W2750">
        <v>0</v>
      </c>
      <c r="X2750">
        <v>0</v>
      </c>
      <c r="Y2750">
        <v>0</v>
      </c>
      <c r="Z2750">
        <v>0</v>
      </c>
    </row>
    <row r="2751" spans="1:26" x14ac:dyDescent="0.25">
      <c r="A2751">
        <v>2004576</v>
      </c>
      <c r="B2751">
        <v>1</v>
      </c>
      <c r="C2751" t="s">
        <v>76</v>
      </c>
      <c r="D2751" t="s">
        <v>85</v>
      </c>
      <c r="E2751" t="s">
        <v>171</v>
      </c>
      <c r="F2751" t="s">
        <v>8107</v>
      </c>
      <c r="G2751" t="s">
        <v>152</v>
      </c>
      <c r="H2751" t="s">
        <v>47</v>
      </c>
      <c r="I2751" t="s">
        <v>129</v>
      </c>
      <c r="J2751" t="s">
        <v>130</v>
      </c>
      <c r="K2751" t="s">
        <v>131</v>
      </c>
      <c r="L2751" t="s">
        <v>8090</v>
      </c>
      <c r="M2751" t="s">
        <v>8108</v>
      </c>
      <c r="N2751">
        <v>0.116666666</v>
      </c>
      <c r="O2751">
        <v>24</v>
      </c>
      <c r="P2751">
        <v>1229</v>
      </c>
      <c r="Q2751">
        <v>0</v>
      </c>
      <c r="R2751">
        <v>0</v>
      </c>
      <c r="S2751">
        <v>0</v>
      </c>
      <c r="T2751">
        <v>0</v>
      </c>
      <c r="U2751">
        <v>2.8</v>
      </c>
      <c r="V2751">
        <v>143.38333299999999</v>
      </c>
      <c r="W2751">
        <v>0</v>
      </c>
      <c r="X2751">
        <v>0</v>
      </c>
      <c r="Y2751">
        <v>0</v>
      </c>
      <c r="Z2751">
        <v>0</v>
      </c>
    </row>
    <row r="2752" spans="1:26" x14ac:dyDescent="0.25">
      <c r="A2752">
        <v>2004580</v>
      </c>
      <c r="B2752">
        <v>1</v>
      </c>
      <c r="C2752" t="s">
        <v>76</v>
      </c>
      <c r="D2752" t="s">
        <v>102</v>
      </c>
      <c r="E2752" t="s">
        <v>134</v>
      </c>
      <c r="F2752" t="s">
        <v>8109</v>
      </c>
      <c r="G2752" t="s">
        <v>250</v>
      </c>
      <c r="H2752" t="s">
        <v>46</v>
      </c>
      <c r="I2752" t="s">
        <v>129</v>
      </c>
      <c r="J2752" t="s">
        <v>130</v>
      </c>
      <c r="K2752" t="s">
        <v>131</v>
      </c>
      <c r="L2752" t="s">
        <v>8110</v>
      </c>
      <c r="M2752" t="s">
        <v>8111</v>
      </c>
      <c r="N2752">
        <v>1.333611111</v>
      </c>
      <c r="O2752">
        <v>0</v>
      </c>
      <c r="P2752">
        <v>1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1.3336110000000001</v>
      </c>
      <c r="W2752">
        <v>0</v>
      </c>
      <c r="X2752">
        <v>0</v>
      </c>
      <c r="Y2752">
        <v>0</v>
      </c>
      <c r="Z2752">
        <v>0</v>
      </c>
    </row>
    <row r="2753" spans="1:26" x14ac:dyDescent="0.25">
      <c r="A2753">
        <v>2004582</v>
      </c>
      <c r="B2753">
        <v>1</v>
      </c>
      <c r="C2753" t="s">
        <v>77</v>
      </c>
      <c r="D2753" t="s">
        <v>109</v>
      </c>
      <c r="E2753" t="s">
        <v>182</v>
      </c>
      <c r="F2753" t="s">
        <v>8112</v>
      </c>
      <c r="G2753" t="s">
        <v>144</v>
      </c>
      <c r="H2753" t="s">
        <v>46</v>
      </c>
      <c r="I2753" t="s">
        <v>129</v>
      </c>
      <c r="J2753" t="s">
        <v>130</v>
      </c>
      <c r="K2753" t="s">
        <v>131</v>
      </c>
      <c r="L2753" t="s">
        <v>8113</v>
      </c>
      <c r="M2753" t="s">
        <v>8114</v>
      </c>
      <c r="N2753">
        <v>1.8672222220000001</v>
      </c>
      <c r="O2753">
        <v>0</v>
      </c>
      <c r="P2753">
        <v>0</v>
      </c>
      <c r="Q2753">
        <v>0</v>
      </c>
      <c r="R2753">
        <v>8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14.937778</v>
      </c>
      <c r="Y2753">
        <v>0</v>
      </c>
      <c r="Z2753">
        <v>0</v>
      </c>
    </row>
    <row r="2754" spans="1:26" x14ac:dyDescent="0.25">
      <c r="A2754">
        <v>2004584</v>
      </c>
      <c r="B2754">
        <v>1</v>
      </c>
      <c r="C2754" t="s">
        <v>77</v>
      </c>
      <c r="D2754" t="s">
        <v>108</v>
      </c>
      <c r="E2754" t="s">
        <v>134</v>
      </c>
      <c r="F2754" t="s">
        <v>8115</v>
      </c>
      <c r="G2754" t="s">
        <v>136</v>
      </c>
      <c r="H2754" t="s">
        <v>46</v>
      </c>
      <c r="I2754" t="s">
        <v>129</v>
      </c>
      <c r="J2754" t="s">
        <v>130</v>
      </c>
      <c r="K2754" t="s">
        <v>131</v>
      </c>
      <c r="L2754" t="s">
        <v>8116</v>
      </c>
      <c r="M2754" t="s">
        <v>8117</v>
      </c>
      <c r="N2754">
        <v>1.2030555549999999</v>
      </c>
      <c r="O2754">
        <v>0</v>
      </c>
      <c r="P2754">
        <v>1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1.2030559999999999</v>
      </c>
      <c r="W2754">
        <v>0</v>
      </c>
      <c r="X2754">
        <v>0</v>
      </c>
      <c r="Y2754">
        <v>0</v>
      </c>
      <c r="Z2754">
        <v>0</v>
      </c>
    </row>
    <row r="2755" spans="1:26" x14ac:dyDescent="0.25">
      <c r="A2755">
        <v>2004586</v>
      </c>
      <c r="B2755">
        <v>1</v>
      </c>
      <c r="C2755" t="s">
        <v>76</v>
      </c>
      <c r="D2755" t="s">
        <v>103</v>
      </c>
      <c r="E2755" t="s">
        <v>186</v>
      </c>
      <c r="F2755" t="s">
        <v>8118</v>
      </c>
      <c r="G2755" t="s">
        <v>163</v>
      </c>
      <c r="H2755" t="s">
        <v>47</v>
      </c>
      <c r="I2755" t="s">
        <v>129</v>
      </c>
      <c r="J2755" t="s">
        <v>130</v>
      </c>
      <c r="K2755" t="s">
        <v>131</v>
      </c>
      <c r="L2755" t="s">
        <v>8119</v>
      </c>
      <c r="M2755" t="s">
        <v>8120</v>
      </c>
      <c r="N2755">
        <v>1.1855555550000001</v>
      </c>
      <c r="O2755">
        <v>0</v>
      </c>
      <c r="P2755">
        <v>0</v>
      </c>
      <c r="Q2755">
        <v>21</v>
      </c>
      <c r="R2755">
        <v>1135</v>
      </c>
      <c r="S2755">
        <v>0</v>
      </c>
      <c r="T2755">
        <v>0</v>
      </c>
      <c r="U2755">
        <v>0</v>
      </c>
      <c r="V2755">
        <v>0</v>
      </c>
      <c r="W2755">
        <v>24.896667000000001</v>
      </c>
      <c r="X2755">
        <v>1345.6055550000001</v>
      </c>
      <c r="Y2755">
        <v>0</v>
      </c>
      <c r="Z2755">
        <v>0</v>
      </c>
    </row>
    <row r="2756" spans="1:26" x14ac:dyDescent="0.25">
      <c r="A2756">
        <v>2004591</v>
      </c>
      <c r="B2756">
        <v>1</v>
      </c>
      <c r="C2756" t="s">
        <v>76</v>
      </c>
      <c r="D2756" t="s">
        <v>103</v>
      </c>
      <c r="E2756" t="s">
        <v>182</v>
      </c>
      <c r="F2756" t="s">
        <v>8121</v>
      </c>
      <c r="G2756" t="s">
        <v>144</v>
      </c>
      <c r="H2756" t="s">
        <v>46</v>
      </c>
      <c r="I2756" t="s">
        <v>129</v>
      </c>
      <c r="J2756" t="s">
        <v>130</v>
      </c>
      <c r="K2756" t="s">
        <v>131</v>
      </c>
      <c r="L2756" t="s">
        <v>8122</v>
      </c>
      <c r="M2756" t="s">
        <v>8123</v>
      </c>
      <c r="N2756">
        <v>2.6575000000000002</v>
      </c>
      <c r="O2756">
        <v>0</v>
      </c>
      <c r="P2756">
        <v>0</v>
      </c>
      <c r="Q2756">
        <v>0</v>
      </c>
      <c r="R2756">
        <v>0</v>
      </c>
      <c r="S2756">
        <v>0</v>
      </c>
      <c r="T2756">
        <v>61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162.10749999999999</v>
      </c>
    </row>
    <row r="2757" spans="1:26" x14ac:dyDescent="0.25">
      <c r="A2757">
        <v>2004593</v>
      </c>
      <c r="B2757">
        <v>1</v>
      </c>
      <c r="C2757" t="s">
        <v>77</v>
      </c>
      <c r="D2757" t="s">
        <v>109</v>
      </c>
      <c r="E2757" t="s">
        <v>182</v>
      </c>
      <c r="F2757" t="s">
        <v>8124</v>
      </c>
      <c r="G2757" t="s">
        <v>144</v>
      </c>
      <c r="H2757" t="s">
        <v>46</v>
      </c>
      <c r="I2757" t="s">
        <v>129</v>
      </c>
      <c r="J2757" t="s">
        <v>130</v>
      </c>
      <c r="K2757" t="s">
        <v>131</v>
      </c>
      <c r="L2757" t="s">
        <v>8125</v>
      </c>
      <c r="M2757" t="s">
        <v>8126</v>
      </c>
      <c r="N2757">
        <v>2.616666666</v>
      </c>
      <c r="O2757">
        <v>0</v>
      </c>
      <c r="P2757">
        <v>0</v>
      </c>
      <c r="Q2757">
        <v>0</v>
      </c>
      <c r="R2757">
        <v>0</v>
      </c>
      <c r="S2757">
        <v>0</v>
      </c>
      <c r="T2757">
        <v>1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2.6166670000000001</v>
      </c>
    </row>
    <row r="2758" spans="1:26" x14ac:dyDescent="0.25">
      <c r="A2758">
        <v>2004595</v>
      </c>
      <c r="B2758">
        <v>1</v>
      </c>
      <c r="C2758" t="s">
        <v>76</v>
      </c>
      <c r="D2758" t="s">
        <v>85</v>
      </c>
      <c r="E2758" t="s">
        <v>171</v>
      </c>
      <c r="F2758" t="s">
        <v>8127</v>
      </c>
      <c r="G2758" t="s">
        <v>163</v>
      </c>
      <c r="H2758" t="s">
        <v>47</v>
      </c>
      <c r="I2758" t="s">
        <v>129</v>
      </c>
      <c r="J2758" t="s">
        <v>130</v>
      </c>
      <c r="K2758" t="s">
        <v>131</v>
      </c>
      <c r="L2758" t="s">
        <v>8128</v>
      </c>
      <c r="M2758" t="s">
        <v>8129</v>
      </c>
      <c r="N2758">
        <v>1.009166666</v>
      </c>
      <c r="O2758">
        <v>8</v>
      </c>
      <c r="P2758">
        <v>0</v>
      </c>
      <c r="Q2758">
        <v>0</v>
      </c>
      <c r="R2758">
        <v>0</v>
      </c>
      <c r="S2758">
        <v>0</v>
      </c>
      <c r="T2758">
        <v>0</v>
      </c>
      <c r="U2758">
        <v>8.0733329999999999</v>
      </c>
      <c r="V2758">
        <v>0</v>
      </c>
      <c r="W2758">
        <v>0</v>
      </c>
      <c r="X2758">
        <v>0</v>
      </c>
      <c r="Y2758">
        <v>0</v>
      </c>
      <c r="Z2758">
        <v>0</v>
      </c>
    </row>
    <row r="2759" spans="1:26" x14ac:dyDescent="0.25">
      <c r="A2759">
        <v>2004597</v>
      </c>
      <c r="B2759">
        <v>1</v>
      </c>
      <c r="C2759" t="s">
        <v>76</v>
      </c>
      <c r="D2759" t="s">
        <v>100</v>
      </c>
      <c r="E2759" t="s">
        <v>134</v>
      </c>
      <c r="F2759" t="s">
        <v>8130</v>
      </c>
      <c r="G2759" t="s">
        <v>136</v>
      </c>
      <c r="H2759" t="s">
        <v>46</v>
      </c>
      <c r="I2759" t="s">
        <v>129</v>
      </c>
      <c r="J2759" t="s">
        <v>130</v>
      </c>
      <c r="K2759" t="s">
        <v>131</v>
      </c>
      <c r="L2759" t="s">
        <v>8131</v>
      </c>
      <c r="M2759" t="s">
        <v>8132</v>
      </c>
      <c r="N2759">
        <v>1.9841666659999999</v>
      </c>
      <c r="O2759">
        <v>0</v>
      </c>
      <c r="P2759">
        <v>1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1.984167</v>
      </c>
      <c r="W2759">
        <v>0</v>
      </c>
      <c r="X2759">
        <v>0</v>
      </c>
      <c r="Y2759">
        <v>0</v>
      </c>
      <c r="Z2759">
        <v>0</v>
      </c>
    </row>
    <row r="2760" spans="1:26" x14ac:dyDescent="0.25">
      <c r="A2760">
        <v>2004649</v>
      </c>
      <c r="B2760">
        <v>1</v>
      </c>
      <c r="C2760" t="s">
        <v>76</v>
      </c>
      <c r="D2760" t="s">
        <v>99</v>
      </c>
      <c r="E2760" t="s">
        <v>186</v>
      </c>
      <c r="F2760" t="s">
        <v>8133</v>
      </c>
      <c r="G2760" t="s">
        <v>163</v>
      </c>
      <c r="H2760" t="s">
        <v>47</v>
      </c>
      <c r="I2760" t="s">
        <v>129</v>
      </c>
      <c r="J2760" t="s">
        <v>130</v>
      </c>
      <c r="K2760" t="s">
        <v>131</v>
      </c>
      <c r="L2760" t="s">
        <v>8134</v>
      </c>
      <c r="M2760" t="s">
        <v>8135</v>
      </c>
      <c r="N2760">
        <v>0.83250000000000002</v>
      </c>
      <c r="O2760">
        <v>19</v>
      </c>
      <c r="P2760">
        <v>1447</v>
      </c>
      <c r="Q2760">
        <v>0</v>
      </c>
      <c r="R2760">
        <v>0</v>
      </c>
      <c r="S2760">
        <v>0</v>
      </c>
      <c r="T2760">
        <v>0</v>
      </c>
      <c r="U2760">
        <v>15.817500000000001</v>
      </c>
      <c r="V2760">
        <v>1204.6275000000001</v>
      </c>
      <c r="W2760">
        <v>0</v>
      </c>
      <c r="X2760">
        <v>0</v>
      </c>
      <c r="Y2760">
        <v>0</v>
      </c>
      <c r="Z2760">
        <v>0</v>
      </c>
    </row>
    <row r="2761" spans="1:26" x14ac:dyDescent="0.25">
      <c r="A2761">
        <v>2004704</v>
      </c>
      <c r="B2761">
        <v>1</v>
      </c>
      <c r="C2761" t="s">
        <v>77</v>
      </c>
      <c r="D2761" t="s">
        <v>124</v>
      </c>
      <c r="E2761" t="s">
        <v>134</v>
      </c>
      <c r="F2761" t="s">
        <v>8136</v>
      </c>
      <c r="G2761" t="s">
        <v>136</v>
      </c>
      <c r="H2761" t="s">
        <v>46</v>
      </c>
      <c r="I2761" t="s">
        <v>129</v>
      </c>
      <c r="J2761" t="s">
        <v>130</v>
      </c>
      <c r="K2761" t="s">
        <v>131</v>
      </c>
      <c r="L2761" t="s">
        <v>8137</v>
      </c>
      <c r="M2761" t="s">
        <v>8138</v>
      </c>
      <c r="N2761">
        <v>2.6602777770000001</v>
      </c>
      <c r="O2761">
        <v>0</v>
      </c>
      <c r="P2761">
        <v>1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2.6602779999999999</v>
      </c>
      <c r="W2761">
        <v>0</v>
      </c>
      <c r="X2761">
        <v>0</v>
      </c>
      <c r="Y2761">
        <v>0</v>
      </c>
      <c r="Z2761">
        <v>0</v>
      </c>
    </row>
    <row r="2762" spans="1:26" x14ac:dyDescent="0.25">
      <c r="A2762">
        <v>2004827</v>
      </c>
      <c r="B2762">
        <v>1</v>
      </c>
      <c r="C2762" t="s">
        <v>76</v>
      </c>
      <c r="D2762" t="s">
        <v>96</v>
      </c>
      <c r="E2762" t="s">
        <v>134</v>
      </c>
      <c r="F2762" t="s">
        <v>8139</v>
      </c>
      <c r="G2762" t="s">
        <v>136</v>
      </c>
      <c r="H2762" t="s">
        <v>46</v>
      </c>
      <c r="I2762" t="s">
        <v>129</v>
      </c>
      <c r="J2762" t="s">
        <v>130</v>
      </c>
      <c r="K2762" t="s">
        <v>131</v>
      </c>
      <c r="L2762" t="s">
        <v>8140</v>
      </c>
      <c r="M2762" t="s">
        <v>8141</v>
      </c>
      <c r="N2762">
        <v>0.52777777699999995</v>
      </c>
      <c r="O2762">
        <v>0</v>
      </c>
      <c r="P2762">
        <v>1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0.52777799999999997</v>
      </c>
      <c r="W2762">
        <v>0</v>
      </c>
      <c r="X2762">
        <v>0</v>
      </c>
      <c r="Y2762">
        <v>0</v>
      </c>
      <c r="Z2762">
        <v>0</v>
      </c>
    </row>
    <row r="2763" spans="1:26" x14ac:dyDescent="0.25">
      <c r="A2763">
        <v>2004829</v>
      </c>
      <c r="B2763">
        <v>1</v>
      </c>
      <c r="C2763" t="s">
        <v>77</v>
      </c>
      <c r="D2763" t="s">
        <v>115</v>
      </c>
      <c r="E2763" t="s">
        <v>171</v>
      </c>
      <c r="F2763" t="s">
        <v>8142</v>
      </c>
      <c r="G2763" t="s">
        <v>152</v>
      </c>
      <c r="H2763" t="s">
        <v>47</v>
      </c>
      <c r="I2763" t="s">
        <v>257</v>
      </c>
      <c r="J2763" t="s">
        <v>130</v>
      </c>
      <c r="K2763" t="s">
        <v>131</v>
      </c>
      <c r="L2763" t="s">
        <v>8143</v>
      </c>
      <c r="M2763" t="s">
        <v>8144</v>
      </c>
      <c r="N2763">
        <v>1.4722222E-2</v>
      </c>
      <c r="O2763">
        <v>0</v>
      </c>
      <c r="P2763">
        <v>0</v>
      </c>
      <c r="Q2763">
        <v>17</v>
      </c>
      <c r="R2763">
        <v>1179</v>
      </c>
      <c r="S2763">
        <v>0</v>
      </c>
      <c r="T2763">
        <v>0</v>
      </c>
      <c r="U2763">
        <v>0</v>
      </c>
      <c r="V2763">
        <v>0</v>
      </c>
      <c r="W2763">
        <v>0.250278</v>
      </c>
      <c r="X2763">
        <v>17.357500000000002</v>
      </c>
      <c r="Y2763">
        <v>0</v>
      </c>
      <c r="Z2763">
        <v>0</v>
      </c>
    </row>
    <row r="2764" spans="1:26" x14ac:dyDescent="0.25">
      <c r="A2764">
        <v>2004830</v>
      </c>
      <c r="B2764">
        <v>1</v>
      </c>
      <c r="C2764" t="s">
        <v>77</v>
      </c>
      <c r="D2764" t="s">
        <v>115</v>
      </c>
      <c r="E2764" t="s">
        <v>171</v>
      </c>
      <c r="F2764" t="s">
        <v>8145</v>
      </c>
      <c r="G2764" t="s">
        <v>163</v>
      </c>
      <c r="H2764" t="s">
        <v>47</v>
      </c>
      <c r="I2764" t="s">
        <v>257</v>
      </c>
      <c r="J2764" t="s">
        <v>130</v>
      </c>
      <c r="K2764" t="s">
        <v>131</v>
      </c>
      <c r="L2764" t="s">
        <v>8146</v>
      </c>
      <c r="M2764" t="s">
        <v>8147</v>
      </c>
      <c r="N2764">
        <v>8.3333330000000001E-3</v>
      </c>
      <c r="O2764">
        <v>0</v>
      </c>
      <c r="P2764">
        <v>0</v>
      </c>
      <c r="Q2764">
        <v>17</v>
      </c>
      <c r="R2764">
        <v>1179</v>
      </c>
      <c r="S2764">
        <v>0</v>
      </c>
      <c r="T2764">
        <v>0</v>
      </c>
      <c r="U2764">
        <v>0</v>
      </c>
      <c r="V2764">
        <v>0</v>
      </c>
      <c r="W2764">
        <v>0.14166699999999999</v>
      </c>
      <c r="X2764">
        <v>9.8249999999999993</v>
      </c>
      <c r="Y2764">
        <v>0</v>
      </c>
      <c r="Z2764">
        <v>0</v>
      </c>
    </row>
    <row r="2765" spans="1:26" x14ac:dyDescent="0.25">
      <c r="A2765">
        <v>2004831</v>
      </c>
      <c r="B2765">
        <v>1</v>
      </c>
      <c r="C2765" t="s">
        <v>77</v>
      </c>
      <c r="D2765" t="s">
        <v>115</v>
      </c>
      <c r="E2765" t="s">
        <v>171</v>
      </c>
      <c r="F2765" t="s">
        <v>8145</v>
      </c>
      <c r="G2765" t="s">
        <v>163</v>
      </c>
      <c r="H2765" t="s">
        <v>47</v>
      </c>
      <c r="I2765" t="s">
        <v>257</v>
      </c>
      <c r="J2765" t="s">
        <v>130</v>
      </c>
      <c r="K2765" t="s">
        <v>131</v>
      </c>
      <c r="L2765" t="s">
        <v>8148</v>
      </c>
      <c r="M2765" t="s">
        <v>8149</v>
      </c>
      <c r="N2765">
        <v>3.1111111E-2</v>
      </c>
      <c r="O2765">
        <v>0</v>
      </c>
      <c r="P2765">
        <v>0</v>
      </c>
      <c r="Q2765">
        <v>17</v>
      </c>
      <c r="R2765">
        <v>1179</v>
      </c>
      <c r="S2765">
        <v>0</v>
      </c>
      <c r="T2765">
        <v>0</v>
      </c>
      <c r="U2765">
        <v>0</v>
      </c>
      <c r="V2765">
        <v>0</v>
      </c>
      <c r="W2765">
        <v>0.52888900000000005</v>
      </c>
      <c r="X2765">
        <v>36.68</v>
      </c>
      <c r="Y2765">
        <v>0</v>
      </c>
      <c r="Z2765">
        <v>0</v>
      </c>
    </row>
    <row r="2766" spans="1:26" x14ac:dyDescent="0.25">
      <c r="A2766">
        <v>2004832</v>
      </c>
      <c r="B2766">
        <v>1</v>
      </c>
      <c r="C2766" t="s">
        <v>76</v>
      </c>
      <c r="D2766" t="s">
        <v>104</v>
      </c>
      <c r="E2766" t="s">
        <v>186</v>
      </c>
      <c r="F2766" t="s">
        <v>8150</v>
      </c>
      <c r="G2766" t="s">
        <v>163</v>
      </c>
      <c r="H2766" t="s">
        <v>47</v>
      </c>
      <c r="I2766" t="s">
        <v>257</v>
      </c>
      <c r="J2766" t="s">
        <v>130</v>
      </c>
      <c r="K2766" t="s">
        <v>131</v>
      </c>
      <c r="L2766" t="s">
        <v>8151</v>
      </c>
      <c r="M2766" t="s">
        <v>8152</v>
      </c>
      <c r="N2766">
        <v>3.2777777000000001E-2</v>
      </c>
      <c r="O2766">
        <v>0</v>
      </c>
      <c r="P2766">
        <v>0</v>
      </c>
      <c r="Q2766">
        <v>2</v>
      </c>
      <c r="R2766">
        <v>545</v>
      </c>
      <c r="S2766">
        <v>0</v>
      </c>
      <c r="T2766">
        <v>104</v>
      </c>
      <c r="U2766">
        <v>0</v>
      </c>
      <c r="V2766">
        <v>0</v>
      </c>
      <c r="W2766">
        <v>6.5556000000000003E-2</v>
      </c>
      <c r="X2766">
        <v>17.863887999999999</v>
      </c>
      <c r="Y2766">
        <v>0</v>
      </c>
      <c r="Z2766">
        <v>3.4088889999999998</v>
      </c>
    </row>
    <row r="2767" spans="1:26" x14ac:dyDescent="0.25">
      <c r="A2767">
        <v>2004833</v>
      </c>
      <c r="B2767">
        <v>1</v>
      </c>
      <c r="C2767" t="s">
        <v>76</v>
      </c>
      <c r="D2767" t="s">
        <v>78</v>
      </c>
      <c r="E2767" t="s">
        <v>134</v>
      </c>
      <c r="F2767" t="s">
        <v>8153</v>
      </c>
      <c r="G2767" t="s">
        <v>136</v>
      </c>
      <c r="H2767" t="s">
        <v>46</v>
      </c>
      <c r="I2767" t="s">
        <v>129</v>
      </c>
      <c r="J2767" t="s">
        <v>130</v>
      </c>
      <c r="K2767" t="s">
        <v>131</v>
      </c>
      <c r="L2767" t="s">
        <v>8154</v>
      </c>
      <c r="M2767" t="s">
        <v>8155</v>
      </c>
      <c r="N2767">
        <v>2.3172222219999998</v>
      </c>
      <c r="O2767">
        <v>0</v>
      </c>
      <c r="P2767">
        <v>2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4.6344440000000002</v>
      </c>
      <c r="W2767">
        <v>0</v>
      </c>
      <c r="X2767">
        <v>0</v>
      </c>
      <c r="Y2767">
        <v>0</v>
      </c>
      <c r="Z2767">
        <v>0</v>
      </c>
    </row>
    <row r="2768" spans="1:26" x14ac:dyDescent="0.25">
      <c r="A2768">
        <v>2004834</v>
      </c>
      <c r="B2768">
        <v>1</v>
      </c>
      <c r="C2768" t="s">
        <v>76</v>
      </c>
      <c r="D2768" t="s">
        <v>80</v>
      </c>
      <c r="E2768" t="s">
        <v>161</v>
      </c>
      <c r="F2768" t="s">
        <v>8156</v>
      </c>
      <c r="G2768" t="s">
        <v>152</v>
      </c>
      <c r="H2768" t="s">
        <v>47</v>
      </c>
      <c r="I2768" t="s">
        <v>129</v>
      </c>
      <c r="J2768" t="s">
        <v>130</v>
      </c>
      <c r="K2768" t="s">
        <v>154</v>
      </c>
      <c r="L2768" t="s">
        <v>8157</v>
      </c>
      <c r="M2768" t="s">
        <v>8158</v>
      </c>
      <c r="N2768">
        <v>5.7777777000000002E-2</v>
      </c>
      <c r="O2768">
        <v>0</v>
      </c>
      <c r="P2768">
        <v>2430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140.39999800000001</v>
      </c>
      <c r="W2768">
        <v>0</v>
      </c>
      <c r="X2768">
        <v>0</v>
      </c>
      <c r="Y2768">
        <v>0</v>
      </c>
      <c r="Z2768">
        <v>0</v>
      </c>
    </row>
    <row r="2769" spans="1:26" x14ac:dyDescent="0.25">
      <c r="A2769">
        <v>2004835</v>
      </c>
      <c r="B2769">
        <v>1</v>
      </c>
      <c r="C2769" t="s">
        <v>76</v>
      </c>
      <c r="D2769" t="s">
        <v>83</v>
      </c>
      <c r="E2769" t="s">
        <v>171</v>
      </c>
      <c r="F2769" t="s">
        <v>8159</v>
      </c>
      <c r="G2769" t="s">
        <v>163</v>
      </c>
      <c r="H2769" t="s">
        <v>47</v>
      </c>
      <c r="I2769" t="s">
        <v>129</v>
      </c>
      <c r="J2769" t="s">
        <v>130</v>
      </c>
      <c r="K2769" t="s">
        <v>131</v>
      </c>
      <c r="L2769" t="s">
        <v>8160</v>
      </c>
      <c r="M2769" t="s">
        <v>8161</v>
      </c>
      <c r="N2769">
        <v>0.85055555500000002</v>
      </c>
      <c r="O2769">
        <v>20</v>
      </c>
      <c r="P2769">
        <v>136</v>
      </c>
      <c r="Q2769">
        <v>0</v>
      </c>
      <c r="R2769">
        <v>0</v>
      </c>
      <c r="S2769">
        <v>0</v>
      </c>
      <c r="T2769">
        <v>0</v>
      </c>
      <c r="U2769">
        <v>17.011111</v>
      </c>
      <c r="V2769">
        <v>115.675555</v>
      </c>
      <c r="W2769">
        <v>0</v>
      </c>
      <c r="X2769">
        <v>0</v>
      </c>
      <c r="Y2769">
        <v>0</v>
      </c>
      <c r="Z2769">
        <v>0</v>
      </c>
    </row>
    <row r="2770" spans="1:26" x14ac:dyDescent="0.25">
      <c r="A2770">
        <v>2004837</v>
      </c>
      <c r="B2770">
        <v>1</v>
      </c>
      <c r="C2770" t="s">
        <v>76</v>
      </c>
      <c r="D2770" t="s">
        <v>91</v>
      </c>
      <c r="E2770" t="s">
        <v>182</v>
      </c>
      <c r="F2770" t="s">
        <v>8162</v>
      </c>
      <c r="G2770" t="s">
        <v>144</v>
      </c>
      <c r="H2770" t="s">
        <v>46</v>
      </c>
      <c r="I2770" t="s">
        <v>129</v>
      </c>
      <c r="J2770" t="s">
        <v>130</v>
      </c>
      <c r="K2770" t="s">
        <v>131</v>
      </c>
      <c r="L2770" t="s">
        <v>8163</v>
      </c>
      <c r="M2770" t="s">
        <v>8164</v>
      </c>
      <c r="N2770">
        <v>1.180555555</v>
      </c>
      <c r="O2770">
        <v>0</v>
      </c>
      <c r="P2770">
        <v>106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125.13888900000001</v>
      </c>
      <c r="W2770">
        <v>0</v>
      </c>
      <c r="X2770">
        <v>0</v>
      </c>
      <c r="Y2770">
        <v>0</v>
      </c>
      <c r="Z2770">
        <v>0</v>
      </c>
    </row>
    <row r="2771" spans="1:26" x14ac:dyDescent="0.25">
      <c r="A2771">
        <v>2004839</v>
      </c>
      <c r="B2771">
        <v>1</v>
      </c>
      <c r="C2771" t="s">
        <v>76</v>
      </c>
      <c r="D2771" t="s">
        <v>83</v>
      </c>
      <c r="E2771" t="s">
        <v>171</v>
      </c>
      <c r="F2771" t="s">
        <v>8159</v>
      </c>
      <c r="G2771" t="s">
        <v>163</v>
      </c>
      <c r="H2771" t="s">
        <v>47</v>
      </c>
      <c r="I2771" t="s">
        <v>257</v>
      </c>
      <c r="J2771" t="s">
        <v>130</v>
      </c>
      <c r="K2771" t="s">
        <v>131</v>
      </c>
      <c r="L2771" t="s">
        <v>8165</v>
      </c>
      <c r="M2771" t="s">
        <v>8166</v>
      </c>
      <c r="N2771">
        <v>1.9166665999999999E-2</v>
      </c>
      <c r="O2771">
        <v>20</v>
      </c>
      <c r="P2771">
        <v>136</v>
      </c>
      <c r="Q2771">
        <v>0</v>
      </c>
      <c r="R2771">
        <v>0</v>
      </c>
      <c r="S2771">
        <v>0</v>
      </c>
      <c r="T2771">
        <v>0</v>
      </c>
      <c r="U2771">
        <v>0.38333299999999998</v>
      </c>
      <c r="V2771">
        <v>2.6066669999999998</v>
      </c>
      <c r="W2771">
        <v>0</v>
      </c>
      <c r="X2771">
        <v>0</v>
      </c>
      <c r="Y2771">
        <v>0</v>
      </c>
      <c r="Z2771">
        <v>0</v>
      </c>
    </row>
    <row r="2772" spans="1:26" x14ac:dyDescent="0.25">
      <c r="A2772">
        <v>2004840</v>
      </c>
      <c r="B2772">
        <v>1</v>
      </c>
      <c r="C2772" t="s">
        <v>76</v>
      </c>
      <c r="D2772" t="s">
        <v>85</v>
      </c>
      <c r="E2772" t="s">
        <v>171</v>
      </c>
      <c r="F2772" t="s">
        <v>8167</v>
      </c>
      <c r="G2772" t="s">
        <v>163</v>
      </c>
      <c r="H2772" t="s">
        <v>47</v>
      </c>
      <c r="I2772" t="s">
        <v>129</v>
      </c>
      <c r="J2772" t="s">
        <v>130</v>
      </c>
      <c r="K2772" t="s">
        <v>131</v>
      </c>
      <c r="L2772" t="s">
        <v>8168</v>
      </c>
      <c r="M2772" t="s">
        <v>8169</v>
      </c>
      <c r="N2772">
        <v>0.67944444400000004</v>
      </c>
      <c r="O2772">
        <v>0</v>
      </c>
      <c r="P2772">
        <v>2557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1737.3394430000001</v>
      </c>
      <c r="W2772">
        <v>0</v>
      </c>
      <c r="X2772">
        <v>0</v>
      </c>
      <c r="Y2772">
        <v>0</v>
      </c>
      <c r="Z2772">
        <v>0</v>
      </c>
    </row>
    <row r="2773" spans="1:26" x14ac:dyDescent="0.25">
      <c r="A2773">
        <v>2004842</v>
      </c>
      <c r="B2773">
        <v>1</v>
      </c>
      <c r="C2773" t="s">
        <v>76</v>
      </c>
      <c r="D2773" t="s">
        <v>85</v>
      </c>
      <c r="E2773" t="s">
        <v>161</v>
      </c>
      <c r="F2773" t="s">
        <v>8170</v>
      </c>
      <c r="G2773" t="s">
        <v>8171</v>
      </c>
      <c r="H2773" t="s">
        <v>47</v>
      </c>
      <c r="I2773" t="s">
        <v>129</v>
      </c>
      <c r="J2773" t="s">
        <v>130</v>
      </c>
      <c r="K2773" t="s">
        <v>131</v>
      </c>
      <c r="L2773" t="s">
        <v>8172</v>
      </c>
      <c r="M2773" t="s">
        <v>8173</v>
      </c>
      <c r="N2773">
        <v>0.66111111099999997</v>
      </c>
      <c r="O2773">
        <v>0</v>
      </c>
      <c r="P2773">
        <v>1882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1244.2111110000001</v>
      </c>
      <c r="W2773">
        <v>0</v>
      </c>
      <c r="X2773">
        <v>0</v>
      </c>
      <c r="Y2773">
        <v>0</v>
      </c>
      <c r="Z2773">
        <v>0</v>
      </c>
    </row>
    <row r="2774" spans="1:26" x14ac:dyDescent="0.25">
      <c r="A2774">
        <v>2004846</v>
      </c>
      <c r="B2774">
        <v>1</v>
      </c>
      <c r="C2774" t="s">
        <v>76</v>
      </c>
      <c r="D2774" t="s">
        <v>100</v>
      </c>
      <c r="E2774" t="s">
        <v>182</v>
      </c>
      <c r="F2774" t="s">
        <v>8174</v>
      </c>
      <c r="G2774" t="s">
        <v>144</v>
      </c>
      <c r="H2774" t="s">
        <v>46</v>
      </c>
      <c r="I2774" t="s">
        <v>129</v>
      </c>
      <c r="J2774" t="s">
        <v>130</v>
      </c>
      <c r="K2774" t="s">
        <v>131</v>
      </c>
      <c r="L2774" t="s">
        <v>8175</v>
      </c>
      <c r="M2774" t="s">
        <v>8176</v>
      </c>
      <c r="N2774">
        <v>0.890833333</v>
      </c>
      <c r="O2774">
        <v>0</v>
      </c>
      <c r="P2774">
        <v>5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4.454167</v>
      </c>
      <c r="W2774">
        <v>0</v>
      </c>
      <c r="X2774">
        <v>0</v>
      </c>
      <c r="Y2774">
        <v>0</v>
      </c>
      <c r="Z2774">
        <v>0</v>
      </c>
    </row>
    <row r="2775" spans="1:26" x14ac:dyDescent="0.25">
      <c r="A2775">
        <v>2004848</v>
      </c>
      <c r="B2775">
        <v>1</v>
      </c>
      <c r="C2775" t="s">
        <v>76</v>
      </c>
      <c r="D2775" t="s">
        <v>100</v>
      </c>
      <c r="E2775" t="s">
        <v>171</v>
      </c>
      <c r="F2775" t="s">
        <v>5842</v>
      </c>
      <c r="G2775" t="s">
        <v>163</v>
      </c>
      <c r="H2775" t="s">
        <v>47</v>
      </c>
      <c r="I2775" t="s">
        <v>129</v>
      </c>
      <c r="J2775" t="s">
        <v>130</v>
      </c>
      <c r="K2775" t="s">
        <v>131</v>
      </c>
      <c r="L2775" t="s">
        <v>8177</v>
      </c>
      <c r="M2775" t="s">
        <v>8178</v>
      </c>
      <c r="N2775">
        <v>2.0858333330000001</v>
      </c>
      <c r="O2775">
        <v>4</v>
      </c>
      <c r="P2775">
        <v>181</v>
      </c>
      <c r="Q2775">
        <v>0</v>
      </c>
      <c r="R2775">
        <v>0</v>
      </c>
      <c r="S2775">
        <v>0</v>
      </c>
      <c r="T2775">
        <v>0</v>
      </c>
      <c r="U2775">
        <v>8.3433329999999994</v>
      </c>
      <c r="V2775">
        <v>377.53583300000003</v>
      </c>
      <c r="W2775">
        <v>0</v>
      </c>
      <c r="X2775">
        <v>0</v>
      </c>
      <c r="Y2775">
        <v>0</v>
      </c>
      <c r="Z2775">
        <v>0</v>
      </c>
    </row>
    <row r="2776" spans="1:26" x14ac:dyDescent="0.25">
      <c r="A2776">
        <v>2004851</v>
      </c>
      <c r="B2776">
        <v>1</v>
      </c>
      <c r="C2776" t="s">
        <v>76</v>
      </c>
      <c r="D2776" t="s">
        <v>102</v>
      </c>
      <c r="E2776" t="s">
        <v>186</v>
      </c>
      <c r="F2776" t="s">
        <v>5113</v>
      </c>
      <c r="G2776" t="s">
        <v>163</v>
      </c>
      <c r="H2776" t="s">
        <v>47</v>
      </c>
      <c r="I2776" t="s">
        <v>129</v>
      </c>
      <c r="J2776" t="s">
        <v>130</v>
      </c>
      <c r="K2776" t="s">
        <v>131</v>
      </c>
      <c r="L2776" t="s">
        <v>8179</v>
      </c>
      <c r="M2776" t="s">
        <v>8180</v>
      </c>
      <c r="N2776">
        <v>0.89249999999999996</v>
      </c>
      <c r="O2776">
        <v>0</v>
      </c>
      <c r="P2776">
        <v>0</v>
      </c>
      <c r="Q2776">
        <v>0</v>
      </c>
      <c r="R2776">
        <v>0</v>
      </c>
      <c r="S2776">
        <v>30</v>
      </c>
      <c r="T2776">
        <v>1533</v>
      </c>
      <c r="U2776">
        <v>0</v>
      </c>
      <c r="V2776">
        <v>0</v>
      </c>
      <c r="W2776">
        <v>0</v>
      </c>
      <c r="X2776">
        <v>0</v>
      </c>
      <c r="Y2776">
        <v>26.774999999999999</v>
      </c>
      <c r="Z2776">
        <v>1368.2025000000001</v>
      </c>
    </row>
    <row r="2777" spans="1:26" x14ac:dyDescent="0.25">
      <c r="A2777">
        <v>2004854</v>
      </c>
      <c r="B2777">
        <v>1</v>
      </c>
      <c r="C2777" t="s">
        <v>77</v>
      </c>
      <c r="D2777" t="s">
        <v>117</v>
      </c>
      <c r="E2777" t="s">
        <v>186</v>
      </c>
      <c r="F2777" t="s">
        <v>8181</v>
      </c>
      <c r="G2777" t="s">
        <v>163</v>
      </c>
      <c r="H2777" t="s">
        <v>47</v>
      </c>
      <c r="I2777" t="s">
        <v>129</v>
      </c>
      <c r="J2777" t="s">
        <v>130</v>
      </c>
      <c r="K2777" t="s">
        <v>131</v>
      </c>
      <c r="L2777" t="s">
        <v>8182</v>
      </c>
      <c r="M2777" t="s">
        <v>8183</v>
      </c>
      <c r="N2777">
        <v>1.329722222</v>
      </c>
      <c r="O2777">
        <v>0</v>
      </c>
      <c r="P2777">
        <v>0</v>
      </c>
      <c r="Q2777">
        <v>1</v>
      </c>
      <c r="R2777">
        <v>237</v>
      </c>
      <c r="S2777">
        <v>1</v>
      </c>
      <c r="T2777">
        <v>277</v>
      </c>
      <c r="U2777">
        <v>0</v>
      </c>
      <c r="V2777">
        <v>0</v>
      </c>
      <c r="W2777">
        <v>1.3297220000000001</v>
      </c>
      <c r="X2777">
        <v>315.14416699999998</v>
      </c>
      <c r="Y2777">
        <v>1.3297220000000001</v>
      </c>
      <c r="Z2777">
        <v>368.333055</v>
      </c>
    </row>
    <row r="2778" spans="1:26" x14ac:dyDescent="0.25">
      <c r="A2778">
        <v>2004861</v>
      </c>
      <c r="B2778">
        <v>1</v>
      </c>
      <c r="C2778" t="s">
        <v>76</v>
      </c>
      <c r="D2778" t="s">
        <v>106</v>
      </c>
      <c r="E2778" t="s">
        <v>126</v>
      </c>
      <c r="F2778" t="s">
        <v>8184</v>
      </c>
      <c r="G2778" t="s">
        <v>250</v>
      </c>
      <c r="H2778" t="s">
        <v>46</v>
      </c>
      <c r="I2778" t="s">
        <v>129</v>
      </c>
      <c r="J2778" t="s">
        <v>130</v>
      </c>
      <c r="K2778" t="s">
        <v>131</v>
      </c>
      <c r="L2778" t="s">
        <v>8185</v>
      </c>
      <c r="M2778" t="s">
        <v>8186</v>
      </c>
      <c r="N2778">
        <v>3.7561111110000001</v>
      </c>
      <c r="O2778">
        <v>0</v>
      </c>
      <c r="P2778">
        <v>3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11.268333</v>
      </c>
      <c r="W2778">
        <v>0</v>
      </c>
      <c r="X2778">
        <v>0</v>
      </c>
      <c r="Y2778">
        <v>0</v>
      </c>
      <c r="Z2778">
        <v>0</v>
      </c>
    </row>
    <row r="2779" spans="1:26" x14ac:dyDescent="0.25">
      <c r="A2779">
        <v>2004858</v>
      </c>
      <c r="B2779">
        <v>1</v>
      </c>
      <c r="C2779" t="s">
        <v>76</v>
      </c>
      <c r="D2779" t="s">
        <v>102</v>
      </c>
      <c r="E2779" t="s">
        <v>134</v>
      </c>
      <c r="F2779" t="s">
        <v>8187</v>
      </c>
      <c r="G2779" t="s">
        <v>238</v>
      </c>
      <c r="H2779" t="s">
        <v>46</v>
      </c>
      <c r="I2779" t="s">
        <v>129</v>
      </c>
      <c r="J2779" t="s">
        <v>130</v>
      </c>
      <c r="K2779" t="s">
        <v>131</v>
      </c>
      <c r="L2779" t="s">
        <v>8188</v>
      </c>
      <c r="M2779" t="s">
        <v>8189</v>
      </c>
      <c r="N2779">
        <v>2.5244444439999998</v>
      </c>
      <c r="O2779">
        <v>0</v>
      </c>
      <c r="P2779">
        <v>4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10.097778</v>
      </c>
      <c r="W2779">
        <v>0</v>
      </c>
      <c r="X2779">
        <v>0</v>
      </c>
      <c r="Y2779">
        <v>0</v>
      </c>
      <c r="Z2779">
        <v>0</v>
      </c>
    </row>
    <row r="2780" spans="1:26" x14ac:dyDescent="0.25">
      <c r="A2780">
        <v>2004859</v>
      </c>
      <c r="B2780">
        <v>1</v>
      </c>
      <c r="C2780" t="s">
        <v>76</v>
      </c>
      <c r="D2780" t="s">
        <v>100</v>
      </c>
      <c r="E2780" t="s">
        <v>134</v>
      </c>
      <c r="F2780" t="s">
        <v>8190</v>
      </c>
      <c r="G2780" t="s">
        <v>136</v>
      </c>
      <c r="H2780" t="s">
        <v>46</v>
      </c>
      <c r="I2780" t="s">
        <v>129</v>
      </c>
      <c r="J2780" t="s">
        <v>130</v>
      </c>
      <c r="K2780" t="s">
        <v>131</v>
      </c>
      <c r="L2780" t="s">
        <v>8191</v>
      </c>
      <c r="M2780" t="s">
        <v>8192</v>
      </c>
      <c r="N2780">
        <v>7.6216666660000003</v>
      </c>
      <c r="O2780">
        <v>0</v>
      </c>
      <c r="P2780">
        <v>1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7.6216670000000004</v>
      </c>
      <c r="W2780">
        <v>0</v>
      </c>
      <c r="X2780">
        <v>0</v>
      </c>
      <c r="Y2780">
        <v>0</v>
      </c>
      <c r="Z2780">
        <v>0</v>
      </c>
    </row>
    <row r="2781" spans="1:26" x14ac:dyDescent="0.25">
      <c r="A2781">
        <v>2004862</v>
      </c>
      <c r="B2781">
        <v>1</v>
      </c>
      <c r="C2781" t="s">
        <v>76</v>
      </c>
      <c r="D2781" t="s">
        <v>100</v>
      </c>
      <c r="E2781" t="s">
        <v>166</v>
      </c>
      <c r="F2781" t="s">
        <v>8193</v>
      </c>
      <c r="G2781" t="s">
        <v>812</v>
      </c>
      <c r="H2781" t="s">
        <v>46</v>
      </c>
      <c r="I2781" t="s">
        <v>129</v>
      </c>
      <c r="J2781" t="s">
        <v>130</v>
      </c>
      <c r="K2781" t="s">
        <v>131</v>
      </c>
      <c r="L2781" t="s">
        <v>8194</v>
      </c>
      <c r="M2781" t="s">
        <v>8195</v>
      </c>
      <c r="N2781">
        <v>9.6655555549999992</v>
      </c>
      <c r="O2781">
        <v>8</v>
      </c>
      <c r="P2781">
        <v>0</v>
      </c>
      <c r="Q2781">
        <v>0</v>
      </c>
      <c r="R2781">
        <v>0</v>
      </c>
      <c r="S2781">
        <v>0</v>
      </c>
      <c r="T2781">
        <v>0</v>
      </c>
      <c r="U2781">
        <v>77.324444</v>
      </c>
      <c r="V2781">
        <v>0</v>
      </c>
      <c r="W2781">
        <v>0</v>
      </c>
      <c r="X2781">
        <v>0</v>
      </c>
      <c r="Y2781">
        <v>0</v>
      </c>
      <c r="Z2781">
        <v>0</v>
      </c>
    </row>
    <row r="2782" spans="1:26" x14ac:dyDescent="0.25">
      <c r="A2782">
        <v>2004864</v>
      </c>
      <c r="B2782">
        <v>1</v>
      </c>
      <c r="C2782" t="s">
        <v>76</v>
      </c>
      <c r="D2782" t="s">
        <v>105</v>
      </c>
      <c r="E2782" t="s">
        <v>182</v>
      </c>
      <c r="F2782" t="s">
        <v>8196</v>
      </c>
      <c r="G2782" t="s">
        <v>904</v>
      </c>
      <c r="H2782" t="s">
        <v>46</v>
      </c>
      <c r="I2782" t="s">
        <v>129</v>
      </c>
      <c r="J2782" t="s">
        <v>130</v>
      </c>
      <c r="K2782" t="s">
        <v>131</v>
      </c>
      <c r="L2782" t="s">
        <v>8197</v>
      </c>
      <c r="M2782" t="s">
        <v>8198</v>
      </c>
      <c r="N2782">
        <v>4.3197222220000002</v>
      </c>
      <c r="O2782">
        <v>0</v>
      </c>
      <c r="P2782">
        <v>0</v>
      </c>
      <c r="Q2782">
        <v>0</v>
      </c>
      <c r="R2782">
        <v>10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43.197221999999996</v>
      </c>
      <c r="Y2782">
        <v>0</v>
      </c>
      <c r="Z2782">
        <v>0</v>
      </c>
    </row>
    <row r="2783" spans="1:26" x14ac:dyDescent="0.25">
      <c r="A2783">
        <v>2004865</v>
      </c>
      <c r="B2783">
        <v>1</v>
      </c>
      <c r="C2783" t="s">
        <v>76</v>
      </c>
      <c r="D2783" t="s">
        <v>100</v>
      </c>
      <c r="E2783" t="s">
        <v>161</v>
      </c>
      <c r="F2783" t="s">
        <v>8199</v>
      </c>
      <c r="G2783" t="s">
        <v>163</v>
      </c>
      <c r="H2783" t="s">
        <v>47</v>
      </c>
      <c r="I2783" t="s">
        <v>129</v>
      </c>
      <c r="J2783" t="s">
        <v>130</v>
      </c>
      <c r="K2783" t="s">
        <v>131</v>
      </c>
      <c r="L2783" t="s">
        <v>8200</v>
      </c>
      <c r="M2783" t="s">
        <v>8201</v>
      </c>
      <c r="N2783">
        <v>0.51638888800000005</v>
      </c>
      <c r="O2783">
        <v>18</v>
      </c>
      <c r="P2783">
        <v>4468</v>
      </c>
      <c r="Q2783">
        <v>0</v>
      </c>
      <c r="R2783">
        <v>0</v>
      </c>
      <c r="S2783">
        <v>0</v>
      </c>
      <c r="T2783">
        <v>0</v>
      </c>
      <c r="U2783">
        <v>9.2949999999999999</v>
      </c>
      <c r="V2783">
        <v>2307.2255519999999</v>
      </c>
      <c r="W2783">
        <v>0</v>
      </c>
      <c r="X2783">
        <v>0</v>
      </c>
      <c r="Y2783">
        <v>0</v>
      </c>
      <c r="Z2783">
        <v>0</v>
      </c>
    </row>
    <row r="2784" spans="1:26" x14ac:dyDescent="0.25">
      <c r="A2784">
        <v>2004866</v>
      </c>
      <c r="B2784">
        <v>1</v>
      </c>
      <c r="C2784" t="s">
        <v>76</v>
      </c>
      <c r="D2784" t="s">
        <v>90</v>
      </c>
      <c r="E2784" t="s">
        <v>171</v>
      </c>
      <c r="F2784" t="s">
        <v>8202</v>
      </c>
      <c r="G2784" t="s">
        <v>163</v>
      </c>
      <c r="H2784" t="s">
        <v>47</v>
      </c>
      <c r="I2784" t="s">
        <v>257</v>
      </c>
      <c r="J2784" t="s">
        <v>130</v>
      </c>
      <c r="K2784" t="s">
        <v>131</v>
      </c>
      <c r="L2784" t="s">
        <v>8203</v>
      </c>
      <c r="M2784" t="s">
        <v>8204</v>
      </c>
      <c r="N2784">
        <v>1.3333332999999999E-2</v>
      </c>
      <c r="O2784">
        <v>0</v>
      </c>
      <c r="P2784">
        <v>0</v>
      </c>
      <c r="Q2784">
        <v>0</v>
      </c>
      <c r="R2784">
        <v>0</v>
      </c>
      <c r="S2784">
        <v>1</v>
      </c>
      <c r="T2784">
        <v>605</v>
      </c>
      <c r="U2784">
        <v>0</v>
      </c>
      <c r="V2784">
        <v>0</v>
      </c>
      <c r="W2784">
        <v>0</v>
      </c>
      <c r="X2784">
        <v>0</v>
      </c>
      <c r="Y2784">
        <v>1.3332999999999999E-2</v>
      </c>
      <c r="Z2784">
        <v>8.0666659999999997</v>
      </c>
    </row>
    <row r="2785" spans="1:26" x14ac:dyDescent="0.25">
      <c r="A2785">
        <v>2004868</v>
      </c>
      <c r="B2785">
        <v>1</v>
      </c>
      <c r="C2785" t="s">
        <v>76</v>
      </c>
      <c r="D2785" t="s">
        <v>83</v>
      </c>
      <c r="E2785" t="s">
        <v>134</v>
      </c>
      <c r="F2785" t="s">
        <v>8205</v>
      </c>
      <c r="G2785" t="s">
        <v>345</v>
      </c>
      <c r="H2785" t="s">
        <v>46</v>
      </c>
      <c r="I2785" t="s">
        <v>129</v>
      </c>
      <c r="J2785" t="s">
        <v>130</v>
      </c>
      <c r="K2785" t="s">
        <v>131</v>
      </c>
      <c r="L2785" t="s">
        <v>8206</v>
      </c>
      <c r="M2785" t="s">
        <v>8207</v>
      </c>
      <c r="N2785">
        <v>0.90583333300000002</v>
      </c>
      <c r="O2785">
        <v>0</v>
      </c>
      <c r="P2785">
        <v>2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1.8116669999999999</v>
      </c>
      <c r="W2785">
        <v>0</v>
      </c>
      <c r="X2785">
        <v>0</v>
      </c>
      <c r="Y2785">
        <v>0</v>
      </c>
      <c r="Z2785">
        <v>0</v>
      </c>
    </row>
    <row r="2786" spans="1:26" x14ac:dyDescent="0.25">
      <c r="A2786">
        <v>2004871</v>
      </c>
      <c r="B2786">
        <v>1</v>
      </c>
      <c r="C2786" t="s">
        <v>76</v>
      </c>
      <c r="D2786" t="s">
        <v>100</v>
      </c>
      <c r="E2786" t="s">
        <v>161</v>
      </c>
      <c r="F2786" t="s">
        <v>8208</v>
      </c>
      <c r="G2786" t="s">
        <v>203</v>
      </c>
      <c r="H2786" t="s">
        <v>47</v>
      </c>
      <c r="I2786" t="s">
        <v>129</v>
      </c>
      <c r="J2786" t="s">
        <v>130</v>
      </c>
      <c r="K2786" t="s">
        <v>131</v>
      </c>
      <c r="L2786" t="s">
        <v>8209</v>
      </c>
      <c r="M2786" t="s">
        <v>8210</v>
      </c>
      <c r="N2786">
        <v>1.0133333330000001</v>
      </c>
      <c r="O2786">
        <v>0</v>
      </c>
      <c r="P2786">
        <v>192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194.56</v>
      </c>
      <c r="W2786">
        <v>0</v>
      </c>
      <c r="X2786">
        <v>0</v>
      </c>
      <c r="Y2786">
        <v>0</v>
      </c>
      <c r="Z2786">
        <v>0</v>
      </c>
    </row>
    <row r="2787" spans="1:26" x14ac:dyDescent="0.25">
      <c r="A2787">
        <v>2004870</v>
      </c>
      <c r="B2787">
        <v>1</v>
      </c>
      <c r="C2787" t="s">
        <v>77</v>
      </c>
      <c r="D2787" t="s">
        <v>124</v>
      </c>
      <c r="E2787" t="s">
        <v>186</v>
      </c>
      <c r="F2787" t="s">
        <v>870</v>
      </c>
      <c r="G2787" t="s">
        <v>179</v>
      </c>
      <c r="H2787" t="s">
        <v>47</v>
      </c>
      <c r="I2787" t="s">
        <v>129</v>
      </c>
      <c r="J2787" t="s">
        <v>130</v>
      </c>
      <c r="K2787" t="s">
        <v>154</v>
      </c>
      <c r="L2787" t="s">
        <v>8211</v>
      </c>
      <c r="M2787" t="s">
        <v>8212</v>
      </c>
      <c r="N2787">
        <v>8.1437869440000004</v>
      </c>
      <c r="O2787">
        <v>20</v>
      </c>
      <c r="P2787">
        <v>298</v>
      </c>
      <c r="Q2787">
        <v>0</v>
      </c>
      <c r="R2787">
        <v>0</v>
      </c>
      <c r="S2787">
        <v>0</v>
      </c>
      <c r="T2787">
        <v>0</v>
      </c>
      <c r="U2787">
        <v>162.87573900000001</v>
      </c>
      <c r="V2787">
        <v>2426.8485089999999</v>
      </c>
      <c r="W2787">
        <v>0</v>
      </c>
      <c r="X2787">
        <v>0</v>
      </c>
      <c r="Y2787">
        <v>0</v>
      </c>
      <c r="Z2787">
        <v>0</v>
      </c>
    </row>
    <row r="2788" spans="1:26" x14ac:dyDescent="0.25">
      <c r="A2788">
        <v>2004872</v>
      </c>
      <c r="B2788">
        <v>1</v>
      </c>
      <c r="C2788" t="s">
        <v>77</v>
      </c>
      <c r="D2788" t="s">
        <v>114</v>
      </c>
      <c r="E2788" t="s">
        <v>161</v>
      </c>
      <c r="F2788" t="s">
        <v>8213</v>
      </c>
      <c r="G2788" t="s">
        <v>179</v>
      </c>
      <c r="H2788" t="s">
        <v>47</v>
      </c>
      <c r="I2788" t="s">
        <v>129</v>
      </c>
      <c r="J2788" t="s">
        <v>130</v>
      </c>
      <c r="K2788" t="s">
        <v>154</v>
      </c>
      <c r="L2788" t="s">
        <v>8214</v>
      </c>
      <c r="M2788" t="s">
        <v>8215</v>
      </c>
      <c r="N2788">
        <v>4.5531369440000002</v>
      </c>
      <c r="O2788">
        <v>0</v>
      </c>
      <c r="P2788">
        <v>846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3851.9538550000002</v>
      </c>
      <c r="W2788">
        <v>0</v>
      </c>
      <c r="X2788">
        <v>0</v>
      </c>
      <c r="Y2788">
        <v>0</v>
      </c>
      <c r="Z2788">
        <v>0</v>
      </c>
    </row>
    <row r="2789" spans="1:26" x14ac:dyDescent="0.25">
      <c r="A2789">
        <v>2004878</v>
      </c>
      <c r="B2789">
        <v>1</v>
      </c>
      <c r="C2789" t="s">
        <v>76</v>
      </c>
      <c r="D2789" t="s">
        <v>83</v>
      </c>
      <c r="E2789" t="s">
        <v>134</v>
      </c>
      <c r="F2789" t="s">
        <v>8216</v>
      </c>
      <c r="G2789" t="s">
        <v>144</v>
      </c>
      <c r="H2789" t="s">
        <v>46</v>
      </c>
      <c r="I2789" t="s">
        <v>129</v>
      </c>
      <c r="J2789" t="s">
        <v>130</v>
      </c>
      <c r="K2789" t="s">
        <v>131</v>
      </c>
      <c r="L2789" t="s">
        <v>8217</v>
      </c>
      <c r="M2789" t="s">
        <v>8218</v>
      </c>
      <c r="N2789">
        <v>3.238611111</v>
      </c>
      <c r="O2789">
        <v>0</v>
      </c>
      <c r="P2789">
        <v>4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12.954444000000001</v>
      </c>
      <c r="W2789">
        <v>0</v>
      </c>
      <c r="X2789">
        <v>0</v>
      </c>
      <c r="Y2789">
        <v>0</v>
      </c>
      <c r="Z2789">
        <v>0</v>
      </c>
    </row>
    <row r="2790" spans="1:26" x14ac:dyDescent="0.25">
      <c r="A2790">
        <v>2004873</v>
      </c>
      <c r="B2790">
        <v>1</v>
      </c>
      <c r="C2790" t="s">
        <v>77</v>
      </c>
      <c r="D2790" t="s">
        <v>116</v>
      </c>
      <c r="E2790" t="s">
        <v>166</v>
      </c>
      <c r="F2790" t="s">
        <v>8219</v>
      </c>
      <c r="G2790" t="s">
        <v>168</v>
      </c>
      <c r="H2790" t="s">
        <v>46</v>
      </c>
      <c r="I2790" t="s">
        <v>129</v>
      </c>
      <c r="J2790" t="s">
        <v>130</v>
      </c>
      <c r="K2790" t="s">
        <v>154</v>
      </c>
      <c r="L2790" t="s">
        <v>8220</v>
      </c>
      <c r="M2790" t="s">
        <v>8221</v>
      </c>
      <c r="N2790">
        <v>8.9499758329999999</v>
      </c>
      <c r="O2790">
        <v>0</v>
      </c>
      <c r="P2790">
        <v>73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653.34823600000004</v>
      </c>
      <c r="W2790">
        <v>0</v>
      </c>
      <c r="X2790">
        <v>0</v>
      </c>
      <c r="Y2790">
        <v>0</v>
      </c>
      <c r="Z2790">
        <v>0</v>
      </c>
    </row>
    <row r="2791" spans="1:26" x14ac:dyDescent="0.25">
      <c r="A2791">
        <v>2004879</v>
      </c>
      <c r="B2791">
        <v>1</v>
      </c>
      <c r="C2791" t="s">
        <v>76</v>
      </c>
      <c r="D2791" t="s">
        <v>80</v>
      </c>
      <c r="E2791" t="s">
        <v>161</v>
      </c>
      <c r="F2791" t="s">
        <v>8222</v>
      </c>
      <c r="G2791" t="s">
        <v>3074</v>
      </c>
      <c r="H2791" t="s">
        <v>47</v>
      </c>
      <c r="I2791" t="s">
        <v>129</v>
      </c>
      <c r="J2791" t="s">
        <v>130</v>
      </c>
      <c r="K2791" t="s">
        <v>154</v>
      </c>
      <c r="L2791" t="s">
        <v>8223</v>
      </c>
      <c r="M2791" t="s">
        <v>8224</v>
      </c>
      <c r="N2791">
        <v>8.1667655549999996</v>
      </c>
      <c r="O2791">
        <v>0</v>
      </c>
      <c r="P2791">
        <v>614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5014.3940510000002</v>
      </c>
      <c r="W2791">
        <v>0</v>
      </c>
      <c r="X2791">
        <v>0</v>
      </c>
      <c r="Y2791">
        <v>0</v>
      </c>
      <c r="Z2791">
        <v>0</v>
      </c>
    </row>
    <row r="2792" spans="1:26" x14ac:dyDescent="0.25">
      <c r="A2792">
        <v>2004881</v>
      </c>
      <c r="B2792">
        <v>1</v>
      </c>
      <c r="C2792" t="s">
        <v>77</v>
      </c>
      <c r="D2792" t="s">
        <v>108</v>
      </c>
      <c r="E2792" t="s">
        <v>182</v>
      </c>
      <c r="F2792" t="s">
        <v>2494</v>
      </c>
      <c r="G2792" t="s">
        <v>168</v>
      </c>
      <c r="H2792" t="s">
        <v>46</v>
      </c>
      <c r="I2792" t="s">
        <v>129</v>
      </c>
      <c r="J2792" t="s">
        <v>130</v>
      </c>
      <c r="K2792" t="s">
        <v>154</v>
      </c>
      <c r="L2792" t="s">
        <v>8225</v>
      </c>
      <c r="M2792" t="s">
        <v>8226</v>
      </c>
      <c r="N2792">
        <v>8.1318527770000006</v>
      </c>
      <c r="O2792">
        <v>0</v>
      </c>
      <c r="P2792">
        <v>75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609.888958</v>
      </c>
      <c r="W2792">
        <v>0</v>
      </c>
      <c r="X2792">
        <v>0</v>
      </c>
      <c r="Y2792">
        <v>0</v>
      </c>
      <c r="Z2792">
        <v>0</v>
      </c>
    </row>
    <row r="2793" spans="1:26" x14ac:dyDescent="0.25">
      <c r="A2793">
        <v>2004882</v>
      </c>
      <c r="B2793">
        <v>1</v>
      </c>
      <c r="C2793" t="s">
        <v>76</v>
      </c>
      <c r="D2793" t="s">
        <v>98</v>
      </c>
      <c r="E2793" t="s">
        <v>171</v>
      </c>
      <c r="F2793" t="s">
        <v>8227</v>
      </c>
      <c r="G2793" t="s">
        <v>168</v>
      </c>
      <c r="H2793" t="s">
        <v>47</v>
      </c>
      <c r="I2793" t="s">
        <v>129</v>
      </c>
      <c r="J2793" t="s">
        <v>130</v>
      </c>
      <c r="K2793" t="s">
        <v>154</v>
      </c>
      <c r="L2793" t="s">
        <v>8228</v>
      </c>
      <c r="M2793" t="s">
        <v>8229</v>
      </c>
      <c r="N2793">
        <v>4.9279480549999999</v>
      </c>
      <c r="O2793">
        <v>0</v>
      </c>
      <c r="P2793">
        <v>0</v>
      </c>
      <c r="Q2793">
        <v>10</v>
      </c>
      <c r="R2793">
        <v>366</v>
      </c>
      <c r="S2793">
        <v>2</v>
      </c>
      <c r="T2793">
        <v>665</v>
      </c>
      <c r="U2793">
        <v>0</v>
      </c>
      <c r="V2793">
        <v>0</v>
      </c>
      <c r="W2793">
        <v>49.279480999999997</v>
      </c>
      <c r="X2793">
        <v>1803.6289879999999</v>
      </c>
      <c r="Y2793">
        <v>9.8558959999999995</v>
      </c>
      <c r="Z2793">
        <v>3277.0854570000001</v>
      </c>
    </row>
    <row r="2794" spans="1:26" x14ac:dyDescent="0.25">
      <c r="A2794">
        <v>2004886</v>
      </c>
      <c r="B2794">
        <v>1</v>
      </c>
      <c r="C2794" t="s">
        <v>76</v>
      </c>
      <c r="D2794" t="s">
        <v>78</v>
      </c>
      <c r="E2794" t="s">
        <v>134</v>
      </c>
      <c r="F2794" t="s">
        <v>8230</v>
      </c>
      <c r="G2794" t="s">
        <v>140</v>
      </c>
      <c r="H2794" t="s">
        <v>46</v>
      </c>
      <c r="I2794" t="s">
        <v>129</v>
      </c>
      <c r="J2794" t="s">
        <v>130</v>
      </c>
      <c r="K2794" t="s">
        <v>131</v>
      </c>
      <c r="L2794" t="s">
        <v>8231</v>
      </c>
      <c r="M2794" t="s">
        <v>8232</v>
      </c>
      <c r="N2794">
        <v>4.1852777769999996</v>
      </c>
      <c r="O2794">
        <v>0</v>
      </c>
      <c r="P2794">
        <v>15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62.779167000000001</v>
      </c>
      <c r="W2794">
        <v>0</v>
      </c>
      <c r="X2794">
        <v>0</v>
      </c>
      <c r="Y2794">
        <v>0</v>
      </c>
      <c r="Z2794">
        <v>0</v>
      </c>
    </row>
    <row r="2795" spans="1:26" x14ac:dyDescent="0.25">
      <c r="A2795">
        <v>2004883</v>
      </c>
      <c r="B2795">
        <v>1</v>
      </c>
      <c r="C2795" t="s">
        <v>76</v>
      </c>
      <c r="D2795" t="s">
        <v>102</v>
      </c>
      <c r="E2795" t="s">
        <v>166</v>
      </c>
      <c r="F2795" t="s">
        <v>8233</v>
      </c>
      <c r="G2795" t="s">
        <v>168</v>
      </c>
      <c r="H2795" t="s">
        <v>46</v>
      </c>
      <c r="I2795" t="s">
        <v>129</v>
      </c>
      <c r="J2795" t="s">
        <v>130</v>
      </c>
      <c r="K2795" t="s">
        <v>154</v>
      </c>
      <c r="L2795" t="s">
        <v>8234</v>
      </c>
      <c r="M2795" t="s">
        <v>8235</v>
      </c>
      <c r="N2795">
        <v>9.1730147219999996</v>
      </c>
      <c r="O2795">
        <v>0</v>
      </c>
      <c r="P2795">
        <v>39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357.74757399999999</v>
      </c>
      <c r="W2795">
        <v>0</v>
      </c>
      <c r="X2795">
        <v>0</v>
      </c>
      <c r="Y2795">
        <v>0</v>
      </c>
      <c r="Z2795">
        <v>0</v>
      </c>
    </row>
    <row r="2796" spans="1:26" x14ac:dyDescent="0.25">
      <c r="A2796">
        <v>2004885</v>
      </c>
      <c r="B2796">
        <v>1</v>
      </c>
      <c r="C2796" t="s">
        <v>76</v>
      </c>
      <c r="D2796" t="s">
        <v>95</v>
      </c>
      <c r="E2796" t="s">
        <v>134</v>
      </c>
      <c r="F2796" t="s">
        <v>8236</v>
      </c>
      <c r="G2796" t="s">
        <v>3495</v>
      </c>
      <c r="H2796" t="s">
        <v>46</v>
      </c>
      <c r="I2796" t="s">
        <v>129</v>
      </c>
      <c r="J2796" t="s">
        <v>130</v>
      </c>
      <c r="K2796" t="s">
        <v>131</v>
      </c>
      <c r="L2796" t="s">
        <v>8237</v>
      </c>
      <c r="M2796" t="s">
        <v>8238</v>
      </c>
      <c r="N2796">
        <v>1.0280555549999999</v>
      </c>
      <c r="O2796">
        <v>0</v>
      </c>
      <c r="P2796">
        <v>0</v>
      </c>
      <c r="Q2796">
        <v>0</v>
      </c>
      <c r="R2796">
        <v>1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1.0280560000000001</v>
      </c>
      <c r="Y2796">
        <v>0</v>
      </c>
      <c r="Z2796">
        <v>0</v>
      </c>
    </row>
    <row r="2797" spans="1:26" x14ac:dyDescent="0.25">
      <c r="A2797">
        <v>2004905</v>
      </c>
      <c r="B2797">
        <v>1</v>
      </c>
      <c r="C2797" t="s">
        <v>77</v>
      </c>
      <c r="D2797" t="s">
        <v>121</v>
      </c>
      <c r="E2797" t="s">
        <v>186</v>
      </c>
      <c r="F2797" t="s">
        <v>1650</v>
      </c>
      <c r="G2797" t="s">
        <v>179</v>
      </c>
      <c r="H2797" t="s">
        <v>47</v>
      </c>
      <c r="I2797" t="s">
        <v>129</v>
      </c>
      <c r="J2797" t="s">
        <v>130</v>
      </c>
      <c r="K2797" t="s">
        <v>154</v>
      </c>
      <c r="L2797" t="s">
        <v>8239</v>
      </c>
      <c r="M2797" t="s">
        <v>8240</v>
      </c>
      <c r="N2797">
        <v>8.1088888879999992</v>
      </c>
      <c r="O2797">
        <v>0</v>
      </c>
      <c r="P2797">
        <v>0</v>
      </c>
      <c r="Q2797">
        <v>1</v>
      </c>
      <c r="R2797">
        <v>182</v>
      </c>
      <c r="S2797">
        <v>2</v>
      </c>
      <c r="T2797">
        <v>156</v>
      </c>
      <c r="U2797">
        <v>0</v>
      </c>
      <c r="V2797">
        <v>0</v>
      </c>
      <c r="W2797">
        <v>8.1088889999999996</v>
      </c>
      <c r="X2797">
        <v>1475.8177780000001</v>
      </c>
      <c r="Y2797">
        <v>16.217777999999999</v>
      </c>
      <c r="Z2797">
        <v>1264.9866669999999</v>
      </c>
    </row>
    <row r="2798" spans="1:26" x14ac:dyDescent="0.25">
      <c r="A2798">
        <v>2004889</v>
      </c>
      <c r="B2798">
        <v>1</v>
      </c>
      <c r="C2798" t="s">
        <v>76</v>
      </c>
      <c r="D2798" t="s">
        <v>96</v>
      </c>
      <c r="E2798" t="s">
        <v>171</v>
      </c>
      <c r="F2798" t="s">
        <v>3144</v>
      </c>
      <c r="G2798" t="s">
        <v>163</v>
      </c>
      <c r="H2798" t="s">
        <v>47</v>
      </c>
      <c r="I2798" t="s">
        <v>129</v>
      </c>
      <c r="J2798" t="s">
        <v>130</v>
      </c>
      <c r="K2798" t="s">
        <v>131</v>
      </c>
      <c r="L2798" t="s">
        <v>8241</v>
      </c>
      <c r="M2798" t="s">
        <v>8242</v>
      </c>
      <c r="N2798">
        <v>0.16750000000000001</v>
      </c>
      <c r="O2798">
        <v>80</v>
      </c>
      <c r="P2798">
        <v>1374</v>
      </c>
      <c r="Q2798">
        <v>0</v>
      </c>
      <c r="R2798">
        <v>0</v>
      </c>
      <c r="S2798">
        <v>0</v>
      </c>
      <c r="T2798">
        <v>0</v>
      </c>
      <c r="U2798">
        <v>13.4</v>
      </c>
      <c r="V2798">
        <v>230.14500000000001</v>
      </c>
      <c r="W2798">
        <v>0</v>
      </c>
      <c r="X2798">
        <v>0</v>
      </c>
      <c r="Y2798">
        <v>0</v>
      </c>
      <c r="Z2798">
        <v>0</v>
      </c>
    </row>
    <row r="2799" spans="1:26" x14ac:dyDescent="0.25">
      <c r="A2799">
        <v>2004890</v>
      </c>
      <c r="B2799">
        <v>1</v>
      </c>
      <c r="C2799" t="s">
        <v>76</v>
      </c>
      <c r="D2799" t="s">
        <v>96</v>
      </c>
      <c r="E2799" t="s">
        <v>186</v>
      </c>
      <c r="F2799" t="s">
        <v>8243</v>
      </c>
      <c r="G2799" t="s">
        <v>163</v>
      </c>
      <c r="H2799" t="s">
        <v>47</v>
      </c>
      <c r="I2799" t="s">
        <v>129</v>
      </c>
      <c r="J2799" t="s">
        <v>130</v>
      </c>
      <c r="K2799" t="s">
        <v>131</v>
      </c>
      <c r="L2799" t="s">
        <v>8241</v>
      </c>
      <c r="M2799" t="s">
        <v>8244</v>
      </c>
      <c r="N2799">
        <v>0.15083333300000001</v>
      </c>
      <c r="O2799">
        <v>10</v>
      </c>
      <c r="P2799">
        <v>366</v>
      </c>
      <c r="Q2799">
        <v>0</v>
      </c>
      <c r="R2799">
        <v>0</v>
      </c>
      <c r="S2799">
        <v>0</v>
      </c>
      <c r="T2799">
        <v>0</v>
      </c>
      <c r="U2799">
        <v>1.5083329999999999</v>
      </c>
      <c r="V2799">
        <v>55.204999999999998</v>
      </c>
      <c r="W2799">
        <v>0</v>
      </c>
      <c r="X2799">
        <v>0</v>
      </c>
      <c r="Y2799">
        <v>0</v>
      </c>
      <c r="Z2799">
        <v>0</v>
      </c>
    </row>
    <row r="2800" spans="1:26" x14ac:dyDescent="0.25">
      <c r="A2800">
        <v>2004891</v>
      </c>
      <c r="B2800">
        <v>1</v>
      </c>
      <c r="C2800" t="s">
        <v>76</v>
      </c>
      <c r="D2800" t="s">
        <v>79</v>
      </c>
      <c r="E2800" t="s">
        <v>150</v>
      </c>
      <c r="F2800" t="s">
        <v>8245</v>
      </c>
      <c r="G2800" t="s">
        <v>163</v>
      </c>
      <c r="H2800" t="s">
        <v>47</v>
      </c>
      <c r="I2800" t="s">
        <v>129</v>
      </c>
      <c r="J2800" t="s">
        <v>130</v>
      </c>
      <c r="K2800" t="s">
        <v>131</v>
      </c>
      <c r="L2800" t="s">
        <v>8246</v>
      </c>
      <c r="M2800" t="s">
        <v>8247</v>
      </c>
      <c r="N2800">
        <v>0.14592027699999999</v>
      </c>
      <c r="O2800">
        <v>80</v>
      </c>
      <c r="P2800">
        <v>1400</v>
      </c>
      <c r="Q2800">
        <v>0</v>
      </c>
      <c r="R2800">
        <v>0</v>
      </c>
      <c r="S2800">
        <v>0</v>
      </c>
      <c r="T2800">
        <v>0</v>
      </c>
      <c r="U2800">
        <v>11.673622</v>
      </c>
      <c r="V2800">
        <v>204.288388</v>
      </c>
      <c r="W2800">
        <v>0</v>
      </c>
      <c r="X2800">
        <v>0</v>
      </c>
      <c r="Y2800">
        <v>0</v>
      </c>
      <c r="Z2800">
        <v>0</v>
      </c>
    </row>
    <row r="2801" spans="1:26" x14ac:dyDescent="0.25">
      <c r="A2801">
        <v>2004892</v>
      </c>
      <c r="B2801">
        <v>1</v>
      </c>
      <c r="C2801" t="s">
        <v>76</v>
      </c>
      <c r="D2801" t="s">
        <v>87</v>
      </c>
      <c r="E2801" t="s">
        <v>186</v>
      </c>
      <c r="F2801" t="s">
        <v>8248</v>
      </c>
      <c r="G2801" t="s">
        <v>168</v>
      </c>
      <c r="H2801" t="s">
        <v>47</v>
      </c>
      <c r="I2801" t="s">
        <v>129</v>
      </c>
      <c r="J2801" t="s">
        <v>130</v>
      </c>
      <c r="K2801" t="s">
        <v>154</v>
      </c>
      <c r="L2801" t="s">
        <v>8249</v>
      </c>
      <c r="M2801" t="s">
        <v>8250</v>
      </c>
      <c r="N2801">
        <v>8.1058230550000001</v>
      </c>
      <c r="O2801">
        <v>2</v>
      </c>
      <c r="P2801">
        <v>997</v>
      </c>
      <c r="Q2801">
        <v>0</v>
      </c>
      <c r="R2801">
        <v>0</v>
      </c>
      <c r="S2801">
        <v>0</v>
      </c>
      <c r="T2801">
        <v>0</v>
      </c>
      <c r="U2801">
        <v>16.211646000000002</v>
      </c>
      <c r="V2801">
        <v>8081.5055860000002</v>
      </c>
      <c r="W2801">
        <v>0</v>
      </c>
      <c r="X2801">
        <v>0</v>
      </c>
      <c r="Y2801">
        <v>0</v>
      </c>
      <c r="Z2801">
        <v>0</v>
      </c>
    </row>
    <row r="2802" spans="1:26" x14ac:dyDescent="0.25">
      <c r="A2802">
        <v>2004895</v>
      </c>
      <c r="B2802">
        <v>1</v>
      </c>
      <c r="C2802" t="s">
        <v>76</v>
      </c>
      <c r="D2802" t="s">
        <v>79</v>
      </c>
      <c r="E2802" t="s">
        <v>134</v>
      </c>
      <c r="F2802" t="s">
        <v>8251</v>
      </c>
      <c r="G2802" t="s">
        <v>427</v>
      </c>
      <c r="H2802" t="s">
        <v>46</v>
      </c>
      <c r="I2802" t="s">
        <v>129</v>
      </c>
      <c r="J2802" t="s">
        <v>15</v>
      </c>
      <c r="K2802" t="s">
        <v>131</v>
      </c>
      <c r="L2802" t="s">
        <v>8252</v>
      </c>
      <c r="M2802" t="s">
        <v>8253</v>
      </c>
      <c r="N2802">
        <v>1.385277777</v>
      </c>
      <c r="O2802">
        <v>0</v>
      </c>
      <c r="P2802">
        <v>6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8.3116669999999999</v>
      </c>
      <c r="W2802">
        <v>0</v>
      </c>
      <c r="X2802">
        <v>0</v>
      </c>
      <c r="Y2802">
        <v>0</v>
      </c>
      <c r="Z2802">
        <v>0</v>
      </c>
    </row>
    <row r="2803" spans="1:26" x14ac:dyDescent="0.25">
      <c r="A2803">
        <v>2004903</v>
      </c>
      <c r="B2803">
        <v>1</v>
      </c>
      <c r="C2803" t="s">
        <v>76</v>
      </c>
      <c r="D2803" t="s">
        <v>100</v>
      </c>
      <c r="E2803" t="s">
        <v>161</v>
      </c>
      <c r="F2803" t="s">
        <v>8254</v>
      </c>
      <c r="G2803" t="s">
        <v>341</v>
      </c>
      <c r="H2803" t="s">
        <v>47</v>
      </c>
      <c r="I2803" t="s">
        <v>129</v>
      </c>
      <c r="J2803" t="s">
        <v>130</v>
      </c>
      <c r="K2803" t="s">
        <v>131</v>
      </c>
      <c r="L2803" t="s">
        <v>8255</v>
      </c>
      <c r="M2803" t="s">
        <v>8256</v>
      </c>
      <c r="N2803">
        <v>2.6219444439999999</v>
      </c>
      <c r="O2803">
        <v>0</v>
      </c>
      <c r="P2803">
        <v>158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414.267222</v>
      </c>
      <c r="W2803">
        <v>0</v>
      </c>
      <c r="X2803">
        <v>0</v>
      </c>
      <c r="Y2803">
        <v>0</v>
      </c>
      <c r="Z2803">
        <v>0</v>
      </c>
    </row>
    <row r="2804" spans="1:26" x14ac:dyDescent="0.25">
      <c r="A2804">
        <v>2004897</v>
      </c>
      <c r="B2804">
        <v>1</v>
      </c>
      <c r="C2804" t="s">
        <v>76</v>
      </c>
      <c r="D2804" t="s">
        <v>104</v>
      </c>
      <c r="E2804" t="s">
        <v>166</v>
      </c>
      <c r="F2804" t="s">
        <v>8257</v>
      </c>
      <c r="G2804" t="s">
        <v>168</v>
      </c>
      <c r="H2804" t="s">
        <v>46</v>
      </c>
      <c r="I2804" t="s">
        <v>129</v>
      </c>
      <c r="J2804" t="s">
        <v>130</v>
      </c>
      <c r="K2804" t="s">
        <v>154</v>
      </c>
      <c r="L2804" t="s">
        <v>8258</v>
      </c>
      <c r="M2804" t="s">
        <v>8259</v>
      </c>
      <c r="N2804">
        <v>8.4024999999999999</v>
      </c>
      <c r="O2804">
        <v>0</v>
      </c>
      <c r="P2804">
        <v>0</v>
      </c>
      <c r="Q2804">
        <v>0</v>
      </c>
      <c r="R2804">
        <v>0</v>
      </c>
      <c r="S2804">
        <v>0</v>
      </c>
      <c r="T2804">
        <v>44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369.71</v>
      </c>
    </row>
    <row r="2805" spans="1:26" x14ac:dyDescent="0.25">
      <c r="A2805">
        <v>2004896</v>
      </c>
      <c r="B2805">
        <v>1</v>
      </c>
      <c r="C2805" t="s">
        <v>77</v>
      </c>
      <c r="D2805" t="s">
        <v>117</v>
      </c>
      <c r="E2805" t="s">
        <v>182</v>
      </c>
      <c r="F2805" t="s">
        <v>4528</v>
      </c>
      <c r="G2805" t="s">
        <v>168</v>
      </c>
      <c r="H2805" t="s">
        <v>46</v>
      </c>
      <c r="I2805" t="s">
        <v>129</v>
      </c>
      <c r="J2805" t="s">
        <v>130</v>
      </c>
      <c r="K2805" t="s">
        <v>154</v>
      </c>
      <c r="L2805" t="s">
        <v>8260</v>
      </c>
      <c r="M2805" t="s">
        <v>8261</v>
      </c>
      <c r="N2805">
        <v>7.6129980550000003</v>
      </c>
      <c r="O2805">
        <v>0</v>
      </c>
      <c r="P2805">
        <v>0</v>
      </c>
      <c r="Q2805">
        <v>0</v>
      </c>
      <c r="R2805">
        <v>0</v>
      </c>
      <c r="S2805">
        <v>0</v>
      </c>
      <c r="T2805">
        <v>25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190.324951</v>
      </c>
    </row>
    <row r="2806" spans="1:26" x14ac:dyDescent="0.25">
      <c r="A2806">
        <v>2004901</v>
      </c>
      <c r="B2806">
        <v>1</v>
      </c>
      <c r="C2806" t="s">
        <v>76</v>
      </c>
      <c r="D2806" t="s">
        <v>87</v>
      </c>
      <c r="E2806" t="s">
        <v>134</v>
      </c>
      <c r="F2806" t="s">
        <v>8262</v>
      </c>
      <c r="G2806" t="s">
        <v>136</v>
      </c>
      <c r="H2806" t="s">
        <v>46</v>
      </c>
      <c r="I2806" t="s">
        <v>129</v>
      </c>
      <c r="J2806" t="s">
        <v>130</v>
      </c>
      <c r="K2806" t="s">
        <v>131</v>
      </c>
      <c r="L2806" t="s">
        <v>8263</v>
      </c>
      <c r="M2806" t="s">
        <v>8264</v>
      </c>
      <c r="N2806">
        <v>1.5380555549999999</v>
      </c>
      <c r="O2806">
        <v>0</v>
      </c>
      <c r="P2806">
        <v>1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1.5380560000000001</v>
      </c>
      <c r="W2806">
        <v>0</v>
      </c>
      <c r="X2806">
        <v>0</v>
      </c>
      <c r="Y2806">
        <v>0</v>
      </c>
      <c r="Z2806">
        <v>0</v>
      </c>
    </row>
    <row r="2807" spans="1:26" x14ac:dyDescent="0.25">
      <c r="A2807">
        <v>2004904</v>
      </c>
      <c r="B2807">
        <v>1</v>
      </c>
      <c r="C2807" t="s">
        <v>76</v>
      </c>
      <c r="D2807" t="s">
        <v>94</v>
      </c>
      <c r="E2807" t="s">
        <v>134</v>
      </c>
      <c r="F2807" t="s">
        <v>8265</v>
      </c>
      <c r="G2807" t="s">
        <v>128</v>
      </c>
      <c r="H2807" t="s">
        <v>46</v>
      </c>
      <c r="I2807" t="s">
        <v>129</v>
      </c>
      <c r="J2807" t="s">
        <v>130</v>
      </c>
      <c r="K2807" t="s">
        <v>131</v>
      </c>
      <c r="L2807" t="s">
        <v>8266</v>
      </c>
      <c r="M2807" t="s">
        <v>8267</v>
      </c>
      <c r="N2807">
        <v>1.656666666</v>
      </c>
      <c r="O2807">
        <v>0</v>
      </c>
      <c r="P2807">
        <v>1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1.6566669999999999</v>
      </c>
      <c r="W2807">
        <v>0</v>
      </c>
      <c r="X2807">
        <v>0</v>
      </c>
      <c r="Y2807">
        <v>0</v>
      </c>
      <c r="Z2807">
        <v>0</v>
      </c>
    </row>
    <row r="2808" spans="1:26" x14ac:dyDescent="0.25">
      <c r="A2808">
        <v>2004898</v>
      </c>
      <c r="B2808">
        <v>1</v>
      </c>
      <c r="C2808" t="s">
        <v>76</v>
      </c>
      <c r="D2808" t="s">
        <v>90</v>
      </c>
      <c r="E2808" t="s">
        <v>161</v>
      </c>
      <c r="F2808" t="s">
        <v>8268</v>
      </c>
      <c r="G2808" t="s">
        <v>179</v>
      </c>
      <c r="H2808" t="s">
        <v>47</v>
      </c>
      <c r="I2808" t="s">
        <v>129</v>
      </c>
      <c r="J2808" t="s">
        <v>130</v>
      </c>
      <c r="K2808" t="s">
        <v>154</v>
      </c>
      <c r="L2808" t="s">
        <v>8269</v>
      </c>
      <c r="M2808" t="s">
        <v>8270</v>
      </c>
      <c r="N2808">
        <v>1.409891666</v>
      </c>
      <c r="O2808">
        <v>26</v>
      </c>
      <c r="P2808">
        <v>783</v>
      </c>
      <c r="Q2808">
        <v>0</v>
      </c>
      <c r="R2808">
        <v>0</v>
      </c>
      <c r="S2808">
        <v>3</v>
      </c>
      <c r="T2808">
        <v>0</v>
      </c>
      <c r="U2808">
        <v>36.657183000000003</v>
      </c>
      <c r="V2808">
        <v>1103.945174</v>
      </c>
      <c r="W2808">
        <v>0</v>
      </c>
      <c r="X2808">
        <v>0</v>
      </c>
      <c r="Y2808">
        <v>4.2296750000000003</v>
      </c>
      <c r="Z2808">
        <v>0</v>
      </c>
    </row>
    <row r="2809" spans="1:26" x14ac:dyDescent="0.25">
      <c r="A2809">
        <v>2004902</v>
      </c>
      <c r="B2809">
        <v>1</v>
      </c>
      <c r="C2809" t="s">
        <v>76</v>
      </c>
      <c r="D2809" t="s">
        <v>80</v>
      </c>
      <c r="E2809" t="s">
        <v>161</v>
      </c>
      <c r="F2809" t="s">
        <v>8271</v>
      </c>
      <c r="G2809" t="s">
        <v>3074</v>
      </c>
      <c r="H2809" t="s">
        <v>47</v>
      </c>
      <c r="I2809" t="s">
        <v>129</v>
      </c>
      <c r="J2809" t="s">
        <v>130</v>
      </c>
      <c r="K2809" t="s">
        <v>154</v>
      </c>
      <c r="L2809" t="s">
        <v>8272</v>
      </c>
      <c r="M2809" t="s">
        <v>8273</v>
      </c>
      <c r="N2809">
        <v>3.5346183330000001</v>
      </c>
      <c r="O2809">
        <v>0</v>
      </c>
      <c r="P2809">
        <v>471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1664.805235</v>
      </c>
      <c r="W2809">
        <v>0</v>
      </c>
      <c r="X2809">
        <v>0</v>
      </c>
      <c r="Y2809">
        <v>0</v>
      </c>
      <c r="Z2809">
        <v>0</v>
      </c>
    </row>
    <row r="2810" spans="1:26" x14ac:dyDescent="0.25">
      <c r="A2810">
        <v>2004908</v>
      </c>
      <c r="B2810">
        <v>1</v>
      </c>
      <c r="C2810" t="s">
        <v>77</v>
      </c>
      <c r="D2810" t="s">
        <v>119</v>
      </c>
      <c r="E2810" t="s">
        <v>186</v>
      </c>
      <c r="F2810" t="s">
        <v>8274</v>
      </c>
      <c r="G2810" t="s">
        <v>163</v>
      </c>
      <c r="H2810" t="s">
        <v>47</v>
      </c>
      <c r="I2810" t="s">
        <v>129</v>
      </c>
      <c r="J2810" t="s">
        <v>130</v>
      </c>
      <c r="K2810" t="s">
        <v>131</v>
      </c>
      <c r="L2810" t="s">
        <v>8275</v>
      </c>
      <c r="M2810" t="s">
        <v>8276</v>
      </c>
      <c r="N2810">
        <v>1.390833333</v>
      </c>
      <c r="O2810">
        <v>1</v>
      </c>
      <c r="P2810">
        <v>40</v>
      </c>
      <c r="Q2810">
        <v>0</v>
      </c>
      <c r="R2810">
        <v>0</v>
      </c>
      <c r="S2810">
        <v>0</v>
      </c>
      <c r="T2810">
        <v>0</v>
      </c>
      <c r="U2810">
        <v>1.390833</v>
      </c>
      <c r="V2810">
        <v>55.633333</v>
      </c>
      <c r="W2810">
        <v>0</v>
      </c>
      <c r="X2810">
        <v>0</v>
      </c>
      <c r="Y2810">
        <v>0</v>
      </c>
      <c r="Z2810">
        <v>0</v>
      </c>
    </row>
    <row r="2811" spans="1:26" x14ac:dyDescent="0.25">
      <c r="A2811">
        <v>2004906</v>
      </c>
      <c r="B2811">
        <v>1</v>
      </c>
      <c r="C2811" t="s">
        <v>77</v>
      </c>
      <c r="D2811" t="s">
        <v>119</v>
      </c>
      <c r="E2811" t="s">
        <v>166</v>
      </c>
      <c r="F2811" t="s">
        <v>5822</v>
      </c>
      <c r="G2811" t="s">
        <v>168</v>
      </c>
      <c r="H2811" t="s">
        <v>46</v>
      </c>
      <c r="I2811" t="s">
        <v>129</v>
      </c>
      <c r="J2811" t="s">
        <v>130</v>
      </c>
      <c r="K2811" t="s">
        <v>154</v>
      </c>
      <c r="L2811" t="s">
        <v>8277</v>
      </c>
      <c r="M2811" t="s">
        <v>8278</v>
      </c>
      <c r="N2811">
        <v>7.6861897219999999</v>
      </c>
      <c r="O2811">
        <v>0</v>
      </c>
      <c r="P2811">
        <v>112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860.85324900000001</v>
      </c>
      <c r="W2811">
        <v>0</v>
      </c>
      <c r="X2811">
        <v>0</v>
      </c>
      <c r="Y2811">
        <v>0</v>
      </c>
      <c r="Z2811">
        <v>0</v>
      </c>
    </row>
    <row r="2812" spans="1:26" x14ac:dyDescent="0.25">
      <c r="A2812">
        <v>2004899</v>
      </c>
      <c r="B2812">
        <v>1</v>
      </c>
      <c r="C2812" t="s">
        <v>76</v>
      </c>
      <c r="D2812" t="s">
        <v>104</v>
      </c>
      <c r="E2812" t="s">
        <v>166</v>
      </c>
      <c r="F2812" t="s">
        <v>5856</v>
      </c>
      <c r="G2812" t="s">
        <v>904</v>
      </c>
      <c r="H2812" t="s">
        <v>46</v>
      </c>
      <c r="I2812" t="s">
        <v>129</v>
      </c>
      <c r="J2812" t="s">
        <v>130</v>
      </c>
      <c r="K2812" t="s">
        <v>131</v>
      </c>
      <c r="L2812" t="s">
        <v>8279</v>
      </c>
      <c r="M2812" t="s">
        <v>8280</v>
      </c>
      <c r="N2812">
        <v>3.4441666660000001</v>
      </c>
      <c r="O2812">
        <v>0</v>
      </c>
      <c r="P2812">
        <v>0</v>
      </c>
      <c r="Q2812">
        <v>0</v>
      </c>
      <c r="R2812">
        <v>77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265.20083299999999</v>
      </c>
      <c r="Y2812">
        <v>0</v>
      </c>
      <c r="Z2812">
        <v>0</v>
      </c>
    </row>
    <row r="2813" spans="1:26" x14ac:dyDescent="0.25">
      <c r="A2813">
        <v>2004913</v>
      </c>
      <c r="B2813">
        <v>1</v>
      </c>
      <c r="C2813" t="s">
        <v>76</v>
      </c>
      <c r="D2813" t="s">
        <v>81</v>
      </c>
      <c r="E2813" t="s">
        <v>161</v>
      </c>
      <c r="F2813" t="s">
        <v>3952</v>
      </c>
      <c r="G2813" t="s">
        <v>179</v>
      </c>
      <c r="H2813" t="s">
        <v>47</v>
      </c>
      <c r="I2813" t="s">
        <v>129</v>
      </c>
      <c r="J2813" t="s">
        <v>130</v>
      </c>
      <c r="K2813" t="s">
        <v>154</v>
      </c>
      <c r="L2813" t="s">
        <v>8281</v>
      </c>
      <c r="M2813" t="s">
        <v>8282</v>
      </c>
      <c r="N2813">
        <v>1.204722222</v>
      </c>
      <c r="O2813">
        <v>0</v>
      </c>
      <c r="P2813">
        <v>761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916.79361100000006</v>
      </c>
      <c r="W2813">
        <v>0</v>
      </c>
      <c r="X2813">
        <v>0</v>
      </c>
      <c r="Y2813">
        <v>0</v>
      </c>
      <c r="Z2813">
        <v>0</v>
      </c>
    </row>
    <row r="2814" spans="1:26" x14ac:dyDescent="0.25">
      <c r="A2814">
        <v>2004917</v>
      </c>
      <c r="B2814">
        <v>1</v>
      </c>
      <c r="C2814" t="s">
        <v>76</v>
      </c>
      <c r="D2814" t="s">
        <v>96</v>
      </c>
      <c r="E2814" t="s">
        <v>161</v>
      </c>
      <c r="F2814" t="s">
        <v>8283</v>
      </c>
      <c r="G2814" t="s">
        <v>341</v>
      </c>
      <c r="H2814" t="s">
        <v>47</v>
      </c>
      <c r="I2814" t="s">
        <v>129</v>
      </c>
      <c r="J2814" t="s">
        <v>130</v>
      </c>
      <c r="K2814" t="s">
        <v>131</v>
      </c>
      <c r="L2814" t="s">
        <v>8284</v>
      </c>
      <c r="M2814" t="s">
        <v>8285</v>
      </c>
      <c r="N2814">
        <v>1.08</v>
      </c>
      <c r="O2814">
        <v>0</v>
      </c>
      <c r="P2814">
        <v>76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82.08</v>
      </c>
      <c r="W2814">
        <v>0</v>
      </c>
      <c r="X2814">
        <v>0</v>
      </c>
      <c r="Y2814">
        <v>0</v>
      </c>
      <c r="Z2814">
        <v>0</v>
      </c>
    </row>
    <row r="2815" spans="1:26" x14ac:dyDescent="0.25">
      <c r="A2815">
        <v>2004909</v>
      </c>
      <c r="B2815">
        <v>1</v>
      </c>
      <c r="C2815" t="s">
        <v>76</v>
      </c>
      <c r="D2815" t="s">
        <v>93</v>
      </c>
      <c r="E2815" t="s">
        <v>182</v>
      </c>
      <c r="F2815" t="s">
        <v>8286</v>
      </c>
      <c r="G2815" t="s">
        <v>168</v>
      </c>
      <c r="H2815" t="s">
        <v>46</v>
      </c>
      <c r="I2815" t="s">
        <v>129</v>
      </c>
      <c r="J2815" t="s">
        <v>130</v>
      </c>
      <c r="K2815" t="s">
        <v>154</v>
      </c>
      <c r="L2815" t="s">
        <v>8287</v>
      </c>
      <c r="M2815" t="s">
        <v>8288</v>
      </c>
      <c r="N2815">
        <v>7.3456238880000004</v>
      </c>
      <c r="O2815">
        <v>0</v>
      </c>
      <c r="P2815">
        <v>0</v>
      </c>
      <c r="Q2815">
        <v>0</v>
      </c>
      <c r="R2815">
        <v>0</v>
      </c>
      <c r="S2815">
        <v>0</v>
      </c>
      <c r="T2815">
        <v>2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14.691248</v>
      </c>
    </row>
    <row r="2816" spans="1:26" x14ac:dyDescent="0.25">
      <c r="A2816">
        <v>2004920</v>
      </c>
      <c r="B2816">
        <v>1</v>
      </c>
      <c r="C2816" t="s">
        <v>76</v>
      </c>
      <c r="D2816" t="s">
        <v>100</v>
      </c>
      <c r="E2816" t="s">
        <v>182</v>
      </c>
      <c r="F2816" t="s">
        <v>8289</v>
      </c>
      <c r="G2816" t="s">
        <v>812</v>
      </c>
      <c r="H2816" t="s">
        <v>46</v>
      </c>
      <c r="I2816" t="s">
        <v>129</v>
      </c>
      <c r="J2816" t="s">
        <v>130</v>
      </c>
      <c r="K2816" t="s">
        <v>131</v>
      </c>
      <c r="L2816" t="s">
        <v>8290</v>
      </c>
      <c r="M2816" t="s">
        <v>8291</v>
      </c>
      <c r="N2816">
        <v>6.6036111110000002</v>
      </c>
      <c r="O2816">
        <v>0</v>
      </c>
      <c r="P2816">
        <v>26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171.69388900000001</v>
      </c>
      <c r="W2816">
        <v>0</v>
      </c>
      <c r="X2816">
        <v>0</v>
      </c>
      <c r="Y2816">
        <v>0</v>
      </c>
      <c r="Z2816">
        <v>0</v>
      </c>
    </row>
    <row r="2817" spans="1:26" x14ac:dyDescent="0.25">
      <c r="A2817">
        <v>2004910</v>
      </c>
      <c r="B2817">
        <v>1</v>
      </c>
      <c r="C2817" t="s">
        <v>76</v>
      </c>
      <c r="D2817" t="s">
        <v>90</v>
      </c>
      <c r="E2817" t="s">
        <v>171</v>
      </c>
      <c r="F2817" t="s">
        <v>8292</v>
      </c>
      <c r="G2817" t="s">
        <v>179</v>
      </c>
      <c r="H2817" t="s">
        <v>47</v>
      </c>
      <c r="I2817" t="s">
        <v>129</v>
      </c>
      <c r="J2817" t="s">
        <v>130</v>
      </c>
      <c r="K2817" t="s">
        <v>154</v>
      </c>
      <c r="L2817" t="s">
        <v>8293</v>
      </c>
      <c r="M2817" t="s">
        <v>8294</v>
      </c>
      <c r="N2817">
        <v>1.788333333</v>
      </c>
      <c r="O2817">
        <v>11</v>
      </c>
      <c r="P2817">
        <v>22</v>
      </c>
      <c r="Q2817">
        <v>0</v>
      </c>
      <c r="R2817">
        <v>0</v>
      </c>
      <c r="S2817">
        <v>0</v>
      </c>
      <c r="T2817">
        <v>0</v>
      </c>
      <c r="U2817">
        <v>19.671666999999999</v>
      </c>
      <c r="V2817">
        <v>39.343333000000001</v>
      </c>
      <c r="W2817">
        <v>0</v>
      </c>
      <c r="X2817">
        <v>0</v>
      </c>
      <c r="Y2817">
        <v>0</v>
      </c>
      <c r="Z2817">
        <v>0</v>
      </c>
    </row>
    <row r="2818" spans="1:26" x14ac:dyDescent="0.25">
      <c r="A2818">
        <v>2004918</v>
      </c>
      <c r="B2818">
        <v>1</v>
      </c>
      <c r="C2818" t="s">
        <v>76</v>
      </c>
      <c r="D2818" t="s">
        <v>91</v>
      </c>
      <c r="E2818" t="s">
        <v>161</v>
      </c>
      <c r="F2818" t="s">
        <v>8295</v>
      </c>
      <c r="G2818" t="s">
        <v>341</v>
      </c>
      <c r="H2818" t="s">
        <v>47</v>
      </c>
      <c r="I2818" t="s">
        <v>129</v>
      </c>
      <c r="J2818" t="s">
        <v>130</v>
      </c>
      <c r="K2818" t="s">
        <v>131</v>
      </c>
      <c r="L2818" t="s">
        <v>8296</v>
      </c>
      <c r="M2818" t="s">
        <v>8297</v>
      </c>
      <c r="N2818">
        <v>1.213055555</v>
      </c>
      <c r="O2818">
        <v>6</v>
      </c>
      <c r="P2818">
        <v>0</v>
      </c>
      <c r="Q2818">
        <v>0</v>
      </c>
      <c r="R2818">
        <v>0</v>
      </c>
      <c r="S2818">
        <v>0</v>
      </c>
      <c r="T2818">
        <v>0</v>
      </c>
      <c r="U2818">
        <v>7.2783329999999999</v>
      </c>
      <c r="V2818">
        <v>0</v>
      </c>
      <c r="W2818">
        <v>0</v>
      </c>
      <c r="X2818">
        <v>0</v>
      </c>
      <c r="Y2818">
        <v>0</v>
      </c>
      <c r="Z2818">
        <v>0</v>
      </c>
    </row>
    <row r="2819" spans="1:26" x14ac:dyDescent="0.25">
      <c r="A2819">
        <v>2004915</v>
      </c>
      <c r="B2819">
        <v>1</v>
      </c>
      <c r="C2819" t="s">
        <v>76</v>
      </c>
      <c r="D2819" t="s">
        <v>94</v>
      </c>
      <c r="E2819" t="s">
        <v>161</v>
      </c>
      <c r="F2819" t="s">
        <v>8298</v>
      </c>
      <c r="G2819" t="s">
        <v>168</v>
      </c>
      <c r="H2819" t="s">
        <v>47</v>
      </c>
      <c r="I2819" t="s">
        <v>129</v>
      </c>
      <c r="J2819" t="s">
        <v>130</v>
      </c>
      <c r="K2819" t="s">
        <v>154</v>
      </c>
      <c r="L2819" t="s">
        <v>8299</v>
      </c>
      <c r="M2819" t="s">
        <v>8300</v>
      </c>
      <c r="N2819">
        <v>7.7484230549999999</v>
      </c>
      <c r="O2819">
        <v>0</v>
      </c>
      <c r="P2819">
        <v>0</v>
      </c>
      <c r="Q2819">
        <v>0</v>
      </c>
      <c r="R2819">
        <v>0</v>
      </c>
      <c r="S2819">
        <v>0</v>
      </c>
      <c r="T2819">
        <v>24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185.962153</v>
      </c>
    </row>
    <row r="2820" spans="1:26" x14ac:dyDescent="0.25">
      <c r="A2820">
        <v>2004921</v>
      </c>
      <c r="B2820">
        <v>1</v>
      </c>
      <c r="C2820" t="s">
        <v>76</v>
      </c>
      <c r="D2820" t="s">
        <v>93</v>
      </c>
      <c r="E2820" t="s">
        <v>134</v>
      </c>
      <c r="F2820" t="s">
        <v>8301</v>
      </c>
      <c r="G2820" t="s">
        <v>250</v>
      </c>
      <c r="H2820" t="s">
        <v>46</v>
      </c>
      <c r="I2820" t="s">
        <v>129</v>
      </c>
      <c r="J2820" t="s">
        <v>130</v>
      </c>
      <c r="K2820" t="s">
        <v>131</v>
      </c>
      <c r="L2820" t="s">
        <v>8302</v>
      </c>
      <c r="M2820" t="s">
        <v>8303</v>
      </c>
      <c r="N2820">
        <v>3.020277777</v>
      </c>
      <c r="O2820">
        <v>0</v>
      </c>
      <c r="P2820">
        <v>1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3.0202779999999998</v>
      </c>
      <c r="W2820">
        <v>0</v>
      </c>
      <c r="X2820">
        <v>0</v>
      </c>
      <c r="Y2820">
        <v>0</v>
      </c>
      <c r="Z2820">
        <v>0</v>
      </c>
    </row>
    <row r="2821" spans="1:26" x14ac:dyDescent="0.25">
      <c r="A2821">
        <v>2004916</v>
      </c>
      <c r="B2821">
        <v>1</v>
      </c>
      <c r="C2821" t="s">
        <v>76</v>
      </c>
      <c r="D2821" t="s">
        <v>91</v>
      </c>
      <c r="E2821" t="s">
        <v>182</v>
      </c>
      <c r="F2821" t="s">
        <v>1756</v>
      </c>
      <c r="G2821" t="s">
        <v>168</v>
      </c>
      <c r="H2821" t="s">
        <v>46</v>
      </c>
      <c r="I2821" t="s">
        <v>129</v>
      </c>
      <c r="J2821" t="s">
        <v>130</v>
      </c>
      <c r="K2821" t="s">
        <v>154</v>
      </c>
      <c r="L2821" t="s">
        <v>8304</v>
      </c>
      <c r="M2821" t="s">
        <v>8305</v>
      </c>
      <c r="N2821">
        <v>7.5566230550000002</v>
      </c>
      <c r="O2821">
        <v>0</v>
      </c>
      <c r="P2821">
        <v>235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1775.8064179999999</v>
      </c>
      <c r="W2821">
        <v>0</v>
      </c>
      <c r="X2821">
        <v>0</v>
      </c>
      <c r="Y2821">
        <v>0</v>
      </c>
      <c r="Z2821">
        <v>0</v>
      </c>
    </row>
    <row r="2822" spans="1:26" x14ac:dyDescent="0.25">
      <c r="A2822">
        <v>2004914</v>
      </c>
      <c r="B2822">
        <v>1</v>
      </c>
      <c r="C2822" t="s">
        <v>77</v>
      </c>
      <c r="D2822" t="s">
        <v>123</v>
      </c>
      <c r="E2822" t="s">
        <v>186</v>
      </c>
      <c r="F2822" t="s">
        <v>8306</v>
      </c>
      <c r="G2822" t="s">
        <v>179</v>
      </c>
      <c r="H2822" t="s">
        <v>47</v>
      </c>
      <c r="I2822" t="s">
        <v>129</v>
      </c>
      <c r="J2822" t="s">
        <v>130</v>
      </c>
      <c r="K2822" t="s">
        <v>154</v>
      </c>
      <c r="L2822" t="s">
        <v>8307</v>
      </c>
      <c r="M2822" t="s">
        <v>8308</v>
      </c>
      <c r="N2822">
        <v>2.2050000000000001</v>
      </c>
      <c r="O2822">
        <v>12</v>
      </c>
      <c r="P2822">
        <v>598</v>
      </c>
      <c r="Q2822">
        <v>0</v>
      </c>
      <c r="R2822">
        <v>0</v>
      </c>
      <c r="S2822">
        <v>0</v>
      </c>
      <c r="T2822">
        <v>0</v>
      </c>
      <c r="U2822">
        <v>26.46</v>
      </c>
      <c r="V2822">
        <v>1318.59</v>
      </c>
      <c r="W2822">
        <v>0</v>
      </c>
      <c r="X2822">
        <v>0</v>
      </c>
      <c r="Y2822">
        <v>0</v>
      </c>
      <c r="Z2822">
        <v>0</v>
      </c>
    </row>
    <row r="2823" spans="1:26" x14ac:dyDescent="0.25">
      <c r="A2823">
        <v>2004943</v>
      </c>
      <c r="B2823">
        <v>1</v>
      </c>
      <c r="C2823" t="s">
        <v>76</v>
      </c>
      <c r="D2823" t="s">
        <v>89</v>
      </c>
      <c r="E2823" t="s">
        <v>182</v>
      </c>
      <c r="F2823" t="s">
        <v>8309</v>
      </c>
      <c r="G2823" t="s">
        <v>144</v>
      </c>
      <c r="H2823" t="s">
        <v>46</v>
      </c>
      <c r="I2823" t="s">
        <v>129</v>
      </c>
      <c r="J2823" t="s">
        <v>130</v>
      </c>
      <c r="K2823" t="s">
        <v>131</v>
      </c>
      <c r="L2823" t="s">
        <v>8310</v>
      </c>
      <c r="M2823" t="s">
        <v>8311</v>
      </c>
      <c r="N2823">
        <v>3.3111111110000002</v>
      </c>
      <c r="O2823">
        <v>0</v>
      </c>
      <c r="P2823">
        <v>0</v>
      </c>
      <c r="Q2823">
        <v>0</v>
      </c>
      <c r="R2823">
        <v>0</v>
      </c>
      <c r="S2823">
        <v>0</v>
      </c>
      <c r="T2823">
        <v>12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39.733333000000002</v>
      </c>
    </row>
    <row r="2824" spans="1:26" x14ac:dyDescent="0.25">
      <c r="A2824">
        <v>2004924</v>
      </c>
      <c r="B2824">
        <v>1</v>
      </c>
      <c r="C2824" t="s">
        <v>77</v>
      </c>
      <c r="D2824" t="s">
        <v>116</v>
      </c>
      <c r="E2824" t="s">
        <v>134</v>
      </c>
      <c r="F2824" t="s">
        <v>8312</v>
      </c>
      <c r="G2824" t="s">
        <v>250</v>
      </c>
      <c r="H2824" t="s">
        <v>46</v>
      </c>
      <c r="I2824" t="s">
        <v>129</v>
      </c>
      <c r="J2824" t="s">
        <v>130</v>
      </c>
      <c r="K2824" t="s">
        <v>131</v>
      </c>
      <c r="L2824" t="s">
        <v>8313</v>
      </c>
      <c r="M2824" t="s">
        <v>8314</v>
      </c>
      <c r="N2824">
        <v>4.3538888880000002</v>
      </c>
      <c r="O2824">
        <v>0</v>
      </c>
      <c r="P2824">
        <v>1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4.3538889999999997</v>
      </c>
      <c r="W2824">
        <v>0</v>
      </c>
      <c r="X2824">
        <v>0</v>
      </c>
      <c r="Y2824">
        <v>0</v>
      </c>
      <c r="Z2824">
        <v>0</v>
      </c>
    </row>
    <row r="2825" spans="1:26" x14ac:dyDescent="0.25">
      <c r="A2825">
        <v>2004922</v>
      </c>
      <c r="B2825">
        <v>1</v>
      </c>
      <c r="C2825" t="s">
        <v>77</v>
      </c>
      <c r="D2825" t="s">
        <v>118</v>
      </c>
      <c r="E2825" t="s">
        <v>186</v>
      </c>
      <c r="F2825" t="s">
        <v>8315</v>
      </c>
      <c r="G2825" t="s">
        <v>179</v>
      </c>
      <c r="H2825" t="s">
        <v>47</v>
      </c>
      <c r="I2825" t="s">
        <v>129</v>
      </c>
      <c r="J2825" t="s">
        <v>130</v>
      </c>
      <c r="K2825" t="s">
        <v>154</v>
      </c>
      <c r="L2825" t="s">
        <v>8316</v>
      </c>
      <c r="M2825" t="s">
        <v>8317</v>
      </c>
      <c r="N2825">
        <v>6.091043333</v>
      </c>
      <c r="O2825">
        <v>0</v>
      </c>
      <c r="P2825">
        <v>57</v>
      </c>
      <c r="Q2825">
        <v>0</v>
      </c>
      <c r="R2825">
        <v>0</v>
      </c>
      <c r="S2825">
        <v>9</v>
      </c>
      <c r="T2825">
        <v>423</v>
      </c>
      <c r="U2825">
        <v>0</v>
      </c>
      <c r="V2825">
        <v>347.18946999999997</v>
      </c>
      <c r="W2825">
        <v>0</v>
      </c>
      <c r="X2825">
        <v>0</v>
      </c>
      <c r="Y2825">
        <v>54.819389999999999</v>
      </c>
      <c r="Z2825">
        <v>2576.5113299999998</v>
      </c>
    </row>
    <row r="2826" spans="1:26" x14ac:dyDescent="0.25">
      <c r="A2826">
        <v>2004932</v>
      </c>
      <c r="B2826">
        <v>1</v>
      </c>
      <c r="C2826" t="s">
        <v>76</v>
      </c>
      <c r="D2826" t="s">
        <v>91</v>
      </c>
      <c r="E2826" t="s">
        <v>166</v>
      </c>
      <c r="F2826" t="s">
        <v>8318</v>
      </c>
      <c r="G2826" t="s">
        <v>904</v>
      </c>
      <c r="H2826" t="s">
        <v>46</v>
      </c>
      <c r="I2826" t="s">
        <v>129</v>
      </c>
      <c r="J2826" t="s">
        <v>130</v>
      </c>
      <c r="K2826" t="s">
        <v>131</v>
      </c>
      <c r="L2826" t="s">
        <v>8319</v>
      </c>
      <c r="M2826" t="s">
        <v>8320</v>
      </c>
      <c r="N2826">
        <v>0.48222222199999998</v>
      </c>
      <c r="O2826">
        <v>0</v>
      </c>
      <c r="P2826">
        <v>0</v>
      </c>
      <c r="Q2826">
        <v>0</v>
      </c>
      <c r="R2826">
        <v>453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218.44666699999999</v>
      </c>
      <c r="Y2826">
        <v>0</v>
      </c>
      <c r="Z2826">
        <v>0</v>
      </c>
    </row>
    <row r="2827" spans="1:26" x14ac:dyDescent="0.25">
      <c r="A2827">
        <v>2004926</v>
      </c>
      <c r="B2827">
        <v>1</v>
      </c>
      <c r="C2827" t="s">
        <v>76</v>
      </c>
      <c r="D2827" t="s">
        <v>100</v>
      </c>
      <c r="E2827" t="s">
        <v>161</v>
      </c>
      <c r="F2827" t="s">
        <v>8321</v>
      </c>
      <c r="G2827" t="s">
        <v>203</v>
      </c>
      <c r="H2827" t="s">
        <v>47</v>
      </c>
      <c r="I2827" t="s">
        <v>129</v>
      </c>
      <c r="J2827" t="s">
        <v>130</v>
      </c>
      <c r="K2827" t="s">
        <v>131</v>
      </c>
      <c r="L2827" t="s">
        <v>8322</v>
      </c>
      <c r="M2827" t="s">
        <v>8323</v>
      </c>
      <c r="N2827">
        <v>7.0277777769999998</v>
      </c>
      <c r="O2827">
        <v>0</v>
      </c>
      <c r="P2827">
        <v>169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1187.694444</v>
      </c>
      <c r="W2827">
        <v>0</v>
      </c>
      <c r="X2827">
        <v>0</v>
      </c>
      <c r="Y2827">
        <v>0</v>
      </c>
      <c r="Z2827">
        <v>0</v>
      </c>
    </row>
    <row r="2828" spans="1:26" x14ac:dyDescent="0.25">
      <c r="A2828">
        <v>2004928</v>
      </c>
      <c r="B2828">
        <v>1</v>
      </c>
      <c r="C2828" t="s">
        <v>76</v>
      </c>
      <c r="D2828" t="s">
        <v>93</v>
      </c>
      <c r="E2828" t="s">
        <v>134</v>
      </c>
      <c r="F2828" t="s">
        <v>8324</v>
      </c>
      <c r="G2828" t="s">
        <v>140</v>
      </c>
      <c r="H2828" t="s">
        <v>46</v>
      </c>
      <c r="I2828" t="s">
        <v>129</v>
      </c>
      <c r="J2828" t="s">
        <v>130</v>
      </c>
      <c r="K2828" t="s">
        <v>131</v>
      </c>
      <c r="L2828" t="s">
        <v>8325</v>
      </c>
      <c r="M2828" t="s">
        <v>8294</v>
      </c>
      <c r="N2828">
        <v>1.4283333330000001</v>
      </c>
      <c r="O2828">
        <v>0</v>
      </c>
      <c r="P2828">
        <v>4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5.7133330000000004</v>
      </c>
      <c r="W2828">
        <v>0</v>
      </c>
      <c r="X2828">
        <v>0</v>
      </c>
      <c r="Y2828">
        <v>0</v>
      </c>
      <c r="Z2828">
        <v>0</v>
      </c>
    </row>
    <row r="2829" spans="1:26" x14ac:dyDescent="0.25">
      <c r="A2829">
        <v>2004934</v>
      </c>
      <c r="B2829">
        <v>1</v>
      </c>
      <c r="C2829" t="s">
        <v>77</v>
      </c>
      <c r="D2829" t="s">
        <v>109</v>
      </c>
      <c r="E2829" t="s">
        <v>161</v>
      </c>
      <c r="F2829" t="s">
        <v>970</v>
      </c>
      <c r="G2829" t="s">
        <v>168</v>
      </c>
      <c r="H2829" t="s">
        <v>47</v>
      </c>
      <c r="I2829" t="s">
        <v>129</v>
      </c>
      <c r="J2829" t="s">
        <v>130</v>
      </c>
      <c r="K2829" t="s">
        <v>154</v>
      </c>
      <c r="L2829" t="s">
        <v>8326</v>
      </c>
      <c r="M2829" t="s">
        <v>8327</v>
      </c>
      <c r="N2829">
        <v>3.7947222219999999</v>
      </c>
      <c r="O2829">
        <v>0</v>
      </c>
      <c r="P2829">
        <v>0</v>
      </c>
      <c r="Q2829">
        <v>2</v>
      </c>
      <c r="R2829">
        <v>71</v>
      </c>
      <c r="S2829">
        <v>5</v>
      </c>
      <c r="T2829">
        <v>111</v>
      </c>
      <c r="U2829">
        <v>0</v>
      </c>
      <c r="V2829">
        <v>0</v>
      </c>
      <c r="W2829">
        <v>7.5894440000000003</v>
      </c>
      <c r="X2829">
        <v>269.42527799999999</v>
      </c>
      <c r="Y2829">
        <v>18.973610999999998</v>
      </c>
      <c r="Z2829">
        <v>421.21416699999997</v>
      </c>
    </row>
    <row r="2830" spans="1:26" x14ac:dyDescent="0.25">
      <c r="A2830">
        <v>2004935</v>
      </c>
      <c r="B2830">
        <v>1</v>
      </c>
      <c r="C2830" t="s">
        <v>76</v>
      </c>
      <c r="D2830" t="s">
        <v>104</v>
      </c>
      <c r="E2830" t="s">
        <v>186</v>
      </c>
      <c r="F2830" t="s">
        <v>6577</v>
      </c>
      <c r="G2830" t="s">
        <v>163</v>
      </c>
      <c r="H2830" t="s">
        <v>47</v>
      </c>
      <c r="I2830" t="s">
        <v>129</v>
      </c>
      <c r="J2830" t="s">
        <v>130</v>
      </c>
      <c r="K2830" t="s">
        <v>131</v>
      </c>
      <c r="L2830" t="s">
        <v>8328</v>
      </c>
      <c r="M2830" t="s">
        <v>8329</v>
      </c>
      <c r="N2830">
        <v>0.95250000000000001</v>
      </c>
      <c r="O2830">
        <v>0</v>
      </c>
      <c r="P2830">
        <v>0</v>
      </c>
      <c r="Q2830">
        <v>2</v>
      </c>
      <c r="R2830">
        <v>343</v>
      </c>
      <c r="S2830">
        <v>0</v>
      </c>
      <c r="T2830">
        <v>0</v>
      </c>
      <c r="U2830">
        <v>0</v>
      </c>
      <c r="V2830">
        <v>0</v>
      </c>
      <c r="W2830">
        <v>1.905</v>
      </c>
      <c r="X2830">
        <v>326.70749999999998</v>
      </c>
      <c r="Y2830">
        <v>0</v>
      </c>
      <c r="Z2830">
        <v>0</v>
      </c>
    </row>
    <row r="2831" spans="1:26" x14ac:dyDescent="0.25">
      <c r="A2831">
        <v>2004925</v>
      </c>
      <c r="B2831">
        <v>1</v>
      </c>
      <c r="C2831" t="s">
        <v>77</v>
      </c>
      <c r="D2831" t="s">
        <v>122</v>
      </c>
      <c r="E2831" t="s">
        <v>182</v>
      </c>
      <c r="F2831" t="s">
        <v>8330</v>
      </c>
      <c r="G2831" t="s">
        <v>144</v>
      </c>
      <c r="H2831" t="s">
        <v>46</v>
      </c>
      <c r="I2831" t="s">
        <v>129</v>
      </c>
      <c r="J2831" t="s">
        <v>130</v>
      </c>
      <c r="K2831" t="s">
        <v>131</v>
      </c>
      <c r="L2831" t="s">
        <v>8331</v>
      </c>
      <c r="M2831" t="s">
        <v>8332</v>
      </c>
      <c r="N2831">
        <v>0.88416666600000005</v>
      </c>
      <c r="O2831">
        <v>0</v>
      </c>
      <c r="P2831">
        <v>0</v>
      </c>
      <c r="Q2831">
        <v>0</v>
      </c>
      <c r="R2831">
        <v>4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3.536667</v>
      </c>
      <c r="Y2831">
        <v>0</v>
      </c>
      <c r="Z2831">
        <v>0</v>
      </c>
    </row>
    <row r="2832" spans="1:26" x14ac:dyDescent="0.25">
      <c r="A2832">
        <v>2004927</v>
      </c>
      <c r="B2832">
        <v>1</v>
      </c>
      <c r="C2832" t="s">
        <v>77</v>
      </c>
      <c r="D2832" t="s">
        <v>124</v>
      </c>
      <c r="E2832" t="s">
        <v>166</v>
      </c>
      <c r="F2832" t="s">
        <v>8333</v>
      </c>
      <c r="G2832" t="s">
        <v>179</v>
      </c>
      <c r="H2832" t="s">
        <v>46</v>
      </c>
      <c r="I2832" t="s">
        <v>129</v>
      </c>
      <c r="J2832" t="s">
        <v>130</v>
      </c>
      <c r="K2832" t="s">
        <v>154</v>
      </c>
      <c r="L2832" t="s">
        <v>8334</v>
      </c>
      <c r="M2832" t="s">
        <v>8335</v>
      </c>
      <c r="N2832">
        <v>1.205202777</v>
      </c>
      <c r="O2832">
        <v>0</v>
      </c>
      <c r="P2832">
        <v>352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424.23137800000001</v>
      </c>
      <c r="W2832">
        <v>0</v>
      </c>
      <c r="X2832">
        <v>0</v>
      </c>
      <c r="Y2832">
        <v>0</v>
      </c>
      <c r="Z2832">
        <v>0</v>
      </c>
    </row>
    <row r="2833" spans="1:26" x14ac:dyDescent="0.25">
      <c r="A2833">
        <v>2004937</v>
      </c>
      <c r="B2833">
        <v>1</v>
      </c>
      <c r="C2833" t="s">
        <v>76</v>
      </c>
      <c r="D2833" t="s">
        <v>92</v>
      </c>
      <c r="E2833" t="s">
        <v>182</v>
      </c>
      <c r="F2833" t="s">
        <v>8336</v>
      </c>
      <c r="G2833" t="s">
        <v>812</v>
      </c>
      <c r="H2833" t="s">
        <v>46</v>
      </c>
      <c r="I2833" t="s">
        <v>129</v>
      </c>
      <c r="J2833" t="s">
        <v>130</v>
      </c>
      <c r="K2833" t="s">
        <v>131</v>
      </c>
      <c r="L2833" t="s">
        <v>8337</v>
      </c>
      <c r="M2833" t="s">
        <v>8338</v>
      </c>
      <c r="N2833">
        <v>1.1936111110000001</v>
      </c>
      <c r="O2833">
        <v>0</v>
      </c>
      <c r="P2833">
        <v>0</v>
      </c>
      <c r="Q2833">
        <v>0</v>
      </c>
      <c r="R2833">
        <v>124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148.007778</v>
      </c>
      <c r="Y2833">
        <v>0</v>
      </c>
      <c r="Z2833">
        <v>0</v>
      </c>
    </row>
    <row r="2834" spans="1:26" x14ac:dyDescent="0.25">
      <c r="A2834">
        <v>2004938</v>
      </c>
      <c r="B2834">
        <v>1</v>
      </c>
      <c r="C2834" t="s">
        <v>76</v>
      </c>
      <c r="D2834" t="s">
        <v>100</v>
      </c>
      <c r="E2834" t="s">
        <v>186</v>
      </c>
      <c r="F2834" t="s">
        <v>8339</v>
      </c>
      <c r="G2834" t="s">
        <v>2185</v>
      </c>
      <c r="H2834" t="s">
        <v>47</v>
      </c>
      <c r="I2834" t="s">
        <v>129</v>
      </c>
      <c r="J2834" t="s">
        <v>130</v>
      </c>
      <c r="K2834" t="s">
        <v>131</v>
      </c>
      <c r="L2834" t="s">
        <v>8340</v>
      </c>
      <c r="M2834" t="s">
        <v>8341</v>
      </c>
      <c r="N2834">
        <v>0.32027777699999999</v>
      </c>
      <c r="O2834">
        <v>5</v>
      </c>
      <c r="P2834">
        <v>23</v>
      </c>
      <c r="Q2834">
        <v>0</v>
      </c>
      <c r="R2834">
        <v>0</v>
      </c>
      <c r="S2834">
        <v>0</v>
      </c>
      <c r="T2834">
        <v>0</v>
      </c>
      <c r="U2834">
        <v>1.601389</v>
      </c>
      <c r="V2834">
        <v>7.3663889999999999</v>
      </c>
      <c r="W2834">
        <v>0</v>
      </c>
      <c r="X2834">
        <v>0</v>
      </c>
      <c r="Y2834">
        <v>0</v>
      </c>
      <c r="Z2834">
        <v>0</v>
      </c>
    </row>
    <row r="2835" spans="1:26" x14ac:dyDescent="0.25">
      <c r="A2835">
        <v>2004939</v>
      </c>
      <c r="B2835">
        <v>1</v>
      </c>
      <c r="C2835" t="s">
        <v>77</v>
      </c>
      <c r="D2835" t="s">
        <v>122</v>
      </c>
      <c r="E2835" t="s">
        <v>161</v>
      </c>
      <c r="F2835" t="s">
        <v>8342</v>
      </c>
      <c r="G2835" t="s">
        <v>341</v>
      </c>
      <c r="H2835" t="s">
        <v>47</v>
      </c>
      <c r="I2835" t="s">
        <v>129</v>
      </c>
      <c r="J2835" t="s">
        <v>130</v>
      </c>
      <c r="K2835" t="s">
        <v>131</v>
      </c>
      <c r="L2835" t="s">
        <v>8343</v>
      </c>
      <c r="M2835" t="s">
        <v>8344</v>
      </c>
      <c r="N2835">
        <v>1.3274999999999999</v>
      </c>
      <c r="O2835">
        <v>0</v>
      </c>
      <c r="P2835">
        <v>0</v>
      </c>
      <c r="Q2835">
        <v>0</v>
      </c>
      <c r="R2835">
        <v>85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112.83750000000001</v>
      </c>
      <c r="Y2835">
        <v>0</v>
      </c>
      <c r="Z2835">
        <v>0</v>
      </c>
    </row>
    <row r="2836" spans="1:26" x14ac:dyDescent="0.25">
      <c r="A2836">
        <v>2004941</v>
      </c>
      <c r="B2836">
        <v>1</v>
      </c>
      <c r="C2836" t="s">
        <v>76</v>
      </c>
      <c r="D2836" t="s">
        <v>79</v>
      </c>
      <c r="E2836" t="s">
        <v>134</v>
      </c>
      <c r="F2836" t="s">
        <v>8345</v>
      </c>
      <c r="G2836" t="s">
        <v>238</v>
      </c>
      <c r="H2836" t="s">
        <v>46</v>
      </c>
      <c r="I2836" t="s">
        <v>129</v>
      </c>
      <c r="J2836" t="s">
        <v>130</v>
      </c>
      <c r="K2836" t="s">
        <v>131</v>
      </c>
      <c r="L2836" t="s">
        <v>8346</v>
      </c>
      <c r="M2836" t="s">
        <v>8347</v>
      </c>
      <c r="N2836">
        <v>1.350833333</v>
      </c>
      <c r="O2836">
        <v>0</v>
      </c>
      <c r="P2836">
        <v>1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1.350833</v>
      </c>
      <c r="W2836">
        <v>0</v>
      </c>
      <c r="X2836">
        <v>0</v>
      </c>
      <c r="Y2836">
        <v>0</v>
      </c>
      <c r="Z2836">
        <v>0</v>
      </c>
    </row>
    <row r="2837" spans="1:26" x14ac:dyDescent="0.25">
      <c r="A2837">
        <v>2004952</v>
      </c>
      <c r="B2837">
        <v>1</v>
      </c>
      <c r="C2837" t="s">
        <v>76</v>
      </c>
      <c r="D2837" t="s">
        <v>89</v>
      </c>
      <c r="E2837" t="s">
        <v>134</v>
      </c>
      <c r="F2837" t="s">
        <v>8348</v>
      </c>
      <c r="G2837" t="s">
        <v>136</v>
      </c>
      <c r="H2837" t="s">
        <v>46</v>
      </c>
      <c r="I2837" t="s">
        <v>129</v>
      </c>
      <c r="J2837" t="s">
        <v>130</v>
      </c>
      <c r="K2837" t="s">
        <v>131</v>
      </c>
      <c r="L2837" t="s">
        <v>8349</v>
      </c>
      <c r="M2837" t="s">
        <v>8350</v>
      </c>
      <c r="N2837">
        <v>2.7822222220000001</v>
      </c>
      <c r="O2837">
        <v>0</v>
      </c>
      <c r="P2837">
        <v>1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2.782222</v>
      </c>
      <c r="W2837">
        <v>0</v>
      </c>
      <c r="X2837">
        <v>0</v>
      </c>
      <c r="Y2837">
        <v>0</v>
      </c>
      <c r="Z2837">
        <v>0</v>
      </c>
    </row>
    <row r="2838" spans="1:26" x14ac:dyDescent="0.25">
      <c r="A2838">
        <v>2004945</v>
      </c>
      <c r="B2838">
        <v>1</v>
      </c>
      <c r="C2838" t="s">
        <v>76</v>
      </c>
      <c r="D2838" t="s">
        <v>94</v>
      </c>
      <c r="E2838" t="s">
        <v>134</v>
      </c>
      <c r="F2838" t="s">
        <v>8351</v>
      </c>
      <c r="G2838" t="s">
        <v>136</v>
      </c>
      <c r="H2838" t="s">
        <v>46</v>
      </c>
      <c r="I2838" t="s">
        <v>129</v>
      </c>
      <c r="J2838" t="s">
        <v>130</v>
      </c>
      <c r="K2838" t="s">
        <v>131</v>
      </c>
      <c r="L2838" t="s">
        <v>8352</v>
      </c>
      <c r="M2838" t="s">
        <v>8353</v>
      </c>
      <c r="N2838">
        <v>2.0447222219999999</v>
      </c>
      <c r="O2838">
        <v>0</v>
      </c>
      <c r="P2838">
        <v>0</v>
      </c>
      <c r="Q2838">
        <v>0</v>
      </c>
      <c r="R2838">
        <v>1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2.0447220000000002</v>
      </c>
      <c r="Y2838">
        <v>0</v>
      </c>
      <c r="Z2838">
        <v>0</v>
      </c>
    </row>
    <row r="2839" spans="1:26" x14ac:dyDescent="0.25">
      <c r="A2839">
        <v>2004956</v>
      </c>
      <c r="B2839">
        <v>1</v>
      </c>
      <c r="C2839" t="s">
        <v>76</v>
      </c>
      <c r="D2839" t="s">
        <v>96</v>
      </c>
      <c r="E2839" t="s">
        <v>134</v>
      </c>
      <c r="F2839" t="s">
        <v>8354</v>
      </c>
      <c r="G2839" t="s">
        <v>136</v>
      </c>
      <c r="H2839" t="s">
        <v>46</v>
      </c>
      <c r="I2839" t="s">
        <v>129</v>
      </c>
      <c r="J2839" t="s">
        <v>130</v>
      </c>
      <c r="K2839" t="s">
        <v>131</v>
      </c>
      <c r="L2839" t="s">
        <v>8355</v>
      </c>
      <c r="M2839" t="s">
        <v>8356</v>
      </c>
      <c r="N2839">
        <v>3.5613888880000002</v>
      </c>
      <c r="O2839">
        <v>0</v>
      </c>
      <c r="P2839">
        <v>3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10.684167</v>
      </c>
      <c r="W2839">
        <v>0</v>
      </c>
      <c r="X2839">
        <v>0</v>
      </c>
      <c r="Y2839">
        <v>0</v>
      </c>
      <c r="Z2839">
        <v>0</v>
      </c>
    </row>
    <row r="2840" spans="1:26" x14ac:dyDescent="0.25">
      <c r="A2840">
        <v>2004950</v>
      </c>
      <c r="B2840">
        <v>1</v>
      </c>
      <c r="C2840" t="s">
        <v>76</v>
      </c>
      <c r="D2840" t="s">
        <v>102</v>
      </c>
      <c r="E2840" t="s">
        <v>166</v>
      </c>
      <c r="F2840" t="s">
        <v>8357</v>
      </c>
      <c r="G2840" t="s">
        <v>657</v>
      </c>
      <c r="H2840" t="s">
        <v>46</v>
      </c>
      <c r="I2840" t="s">
        <v>129</v>
      </c>
      <c r="J2840" t="s">
        <v>130</v>
      </c>
      <c r="K2840" t="s">
        <v>131</v>
      </c>
      <c r="L2840" t="s">
        <v>8358</v>
      </c>
      <c r="M2840" t="s">
        <v>8359</v>
      </c>
      <c r="N2840">
        <v>2.269722222</v>
      </c>
      <c r="O2840">
        <v>0</v>
      </c>
      <c r="P2840">
        <v>55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124.834722</v>
      </c>
      <c r="W2840">
        <v>0</v>
      </c>
      <c r="X2840">
        <v>0</v>
      </c>
      <c r="Y2840">
        <v>0</v>
      </c>
      <c r="Z2840">
        <v>0</v>
      </c>
    </row>
    <row r="2841" spans="1:26" x14ac:dyDescent="0.25">
      <c r="A2841">
        <v>2004965</v>
      </c>
      <c r="B2841">
        <v>1</v>
      </c>
      <c r="C2841" t="s">
        <v>76</v>
      </c>
      <c r="D2841" t="s">
        <v>84</v>
      </c>
      <c r="E2841" t="s">
        <v>171</v>
      </c>
      <c r="F2841" t="s">
        <v>8360</v>
      </c>
      <c r="G2841" t="s">
        <v>163</v>
      </c>
      <c r="H2841" t="s">
        <v>47</v>
      </c>
      <c r="I2841" t="s">
        <v>129</v>
      </c>
      <c r="J2841" t="s">
        <v>130</v>
      </c>
      <c r="K2841" t="s">
        <v>131</v>
      </c>
      <c r="L2841" t="s">
        <v>8361</v>
      </c>
      <c r="M2841" t="s">
        <v>8362</v>
      </c>
      <c r="N2841">
        <v>0.35527777700000002</v>
      </c>
      <c r="O2841">
        <v>1</v>
      </c>
      <c r="P2841">
        <v>4924</v>
      </c>
      <c r="Q2841">
        <v>0</v>
      </c>
      <c r="R2841">
        <v>0</v>
      </c>
      <c r="S2841">
        <v>0</v>
      </c>
      <c r="T2841">
        <v>0</v>
      </c>
      <c r="U2841">
        <v>0.35527799999999998</v>
      </c>
      <c r="V2841">
        <v>1749.387774</v>
      </c>
      <c r="W2841">
        <v>0</v>
      </c>
      <c r="X2841">
        <v>0</v>
      </c>
      <c r="Y2841">
        <v>0</v>
      </c>
      <c r="Z2841">
        <v>0</v>
      </c>
    </row>
    <row r="2842" spans="1:26" x14ac:dyDescent="0.25">
      <c r="A2842">
        <v>2004960</v>
      </c>
      <c r="B2842">
        <v>1</v>
      </c>
      <c r="C2842" t="s">
        <v>76</v>
      </c>
      <c r="D2842" t="s">
        <v>101</v>
      </c>
      <c r="E2842" t="s">
        <v>171</v>
      </c>
      <c r="F2842" t="s">
        <v>6662</v>
      </c>
      <c r="G2842" t="s">
        <v>163</v>
      </c>
      <c r="H2842" t="s">
        <v>47</v>
      </c>
      <c r="I2842" t="s">
        <v>129</v>
      </c>
      <c r="J2842" t="s">
        <v>130</v>
      </c>
      <c r="K2842" t="s">
        <v>131</v>
      </c>
      <c r="L2842" t="s">
        <v>8363</v>
      </c>
      <c r="M2842" t="s">
        <v>8364</v>
      </c>
      <c r="N2842">
        <v>0.74777777700000003</v>
      </c>
      <c r="O2842">
        <v>1</v>
      </c>
      <c r="P2842">
        <v>3</v>
      </c>
      <c r="Q2842">
        <v>0</v>
      </c>
      <c r="R2842">
        <v>0</v>
      </c>
      <c r="S2842">
        <v>0</v>
      </c>
      <c r="T2842">
        <v>0</v>
      </c>
      <c r="U2842">
        <v>0.74777800000000005</v>
      </c>
      <c r="V2842">
        <v>2.2433329999999998</v>
      </c>
      <c r="W2842">
        <v>0</v>
      </c>
      <c r="X2842">
        <v>0</v>
      </c>
      <c r="Y2842">
        <v>0</v>
      </c>
      <c r="Z2842">
        <v>0</v>
      </c>
    </row>
    <row r="2843" spans="1:26" x14ac:dyDescent="0.25">
      <c r="A2843">
        <v>2004961</v>
      </c>
      <c r="B2843">
        <v>1</v>
      </c>
      <c r="C2843" t="s">
        <v>77</v>
      </c>
      <c r="D2843" t="s">
        <v>108</v>
      </c>
      <c r="E2843" t="s">
        <v>166</v>
      </c>
      <c r="F2843" t="s">
        <v>8365</v>
      </c>
      <c r="G2843" t="s">
        <v>657</v>
      </c>
      <c r="H2843" t="s">
        <v>46</v>
      </c>
      <c r="I2843" t="s">
        <v>129</v>
      </c>
      <c r="J2843" t="s">
        <v>130</v>
      </c>
      <c r="K2843" t="s">
        <v>131</v>
      </c>
      <c r="L2843" t="s">
        <v>8366</v>
      </c>
      <c r="M2843" t="s">
        <v>8367</v>
      </c>
      <c r="N2843">
        <v>1.713055555</v>
      </c>
      <c r="O2843">
        <v>0</v>
      </c>
      <c r="P2843">
        <v>17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29.121943999999999</v>
      </c>
      <c r="W2843">
        <v>0</v>
      </c>
      <c r="X2843">
        <v>0</v>
      </c>
      <c r="Y2843">
        <v>0</v>
      </c>
      <c r="Z2843">
        <v>0</v>
      </c>
    </row>
    <row r="2844" spans="1:26" x14ac:dyDescent="0.25">
      <c r="A2844">
        <v>2004963</v>
      </c>
      <c r="B2844">
        <v>1</v>
      </c>
      <c r="C2844" t="s">
        <v>76</v>
      </c>
      <c r="D2844" t="s">
        <v>80</v>
      </c>
      <c r="E2844" t="s">
        <v>134</v>
      </c>
      <c r="F2844" t="s">
        <v>8368</v>
      </c>
      <c r="G2844" t="s">
        <v>140</v>
      </c>
      <c r="H2844" t="s">
        <v>46</v>
      </c>
      <c r="I2844" t="s">
        <v>129</v>
      </c>
      <c r="J2844" t="s">
        <v>130</v>
      </c>
      <c r="K2844" t="s">
        <v>131</v>
      </c>
      <c r="L2844" t="s">
        <v>8369</v>
      </c>
      <c r="M2844" t="s">
        <v>8370</v>
      </c>
      <c r="N2844">
        <v>6.7566666660000001</v>
      </c>
      <c r="O2844">
        <v>0</v>
      </c>
      <c r="P2844">
        <v>2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13.513332999999999</v>
      </c>
      <c r="W2844">
        <v>0</v>
      </c>
      <c r="X2844">
        <v>0</v>
      </c>
      <c r="Y2844">
        <v>0</v>
      </c>
      <c r="Z2844">
        <v>0</v>
      </c>
    </row>
    <row r="2845" spans="1:26" x14ac:dyDescent="0.25">
      <c r="A2845">
        <v>2004978</v>
      </c>
      <c r="B2845">
        <v>1</v>
      </c>
      <c r="C2845" t="s">
        <v>76</v>
      </c>
      <c r="D2845" t="s">
        <v>96</v>
      </c>
      <c r="E2845" t="s">
        <v>161</v>
      </c>
      <c r="F2845" t="s">
        <v>8371</v>
      </c>
      <c r="G2845" t="s">
        <v>341</v>
      </c>
      <c r="H2845" t="s">
        <v>47</v>
      </c>
      <c r="I2845" t="s">
        <v>129</v>
      </c>
      <c r="J2845" t="s">
        <v>130</v>
      </c>
      <c r="K2845" t="s">
        <v>131</v>
      </c>
      <c r="L2845" t="s">
        <v>8372</v>
      </c>
      <c r="M2845" t="s">
        <v>8373</v>
      </c>
      <c r="N2845">
        <v>1.2438888880000001</v>
      </c>
      <c r="O2845">
        <v>0</v>
      </c>
      <c r="P2845">
        <v>24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29.853332999999999</v>
      </c>
      <c r="W2845">
        <v>0</v>
      </c>
      <c r="X2845">
        <v>0</v>
      </c>
      <c r="Y2845">
        <v>0</v>
      </c>
      <c r="Z2845">
        <v>0</v>
      </c>
    </row>
    <row r="2846" spans="1:26" x14ac:dyDescent="0.25">
      <c r="A2846">
        <v>2004968</v>
      </c>
      <c r="B2846">
        <v>1</v>
      </c>
      <c r="C2846" t="s">
        <v>76</v>
      </c>
      <c r="D2846" t="s">
        <v>93</v>
      </c>
      <c r="E2846" t="s">
        <v>171</v>
      </c>
      <c r="F2846" t="s">
        <v>8374</v>
      </c>
      <c r="G2846" t="s">
        <v>163</v>
      </c>
      <c r="H2846" t="s">
        <v>47</v>
      </c>
      <c r="I2846" t="s">
        <v>129</v>
      </c>
      <c r="J2846" t="s">
        <v>130</v>
      </c>
      <c r="K2846" t="s">
        <v>131</v>
      </c>
      <c r="L2846" t="s">
        <v>8375</v>
      </c>
      <c r="M2846" t="s">
        <v>8376</v>
      </c>
      <c r="N2846">
        <v>0.85222222199999997</v>
      </c>
      <c r="O2846">
        <v>2</v>
      </c>
      <c r="P2846">
        <v>660</v>
      </c>
      <c r="Q2846">
        <v>0</v>
      </c>
      <c r="R2846">
        <v>0</v>
      </c>
      <c r="S2846">
        <v>0</v>
      </c>
      <c r="T2846">
        <v>0</v>
      </c>
      <c r="U2846">
        <v>1.7044440000000001</v>
      </c>
      <c r="V2846">
        <v>562.46666700000003</v>
      </c>
      <c r="W2846">
        <v>0</v>
      </c>
      <c r="X2846">
        <v>0</v>
      </c>
      <c r="Y2846">
        <v>0</v>
      </c>
      <c r="Z2846">
        <v>0</v>
      </c>
    </row>
    <row r="2847" spans="1:26" x14ac:dyDescent="0.25">
      <c r="A2847">
        <v>2004969</v>
      </c>
      <c r="B2847">
        <v>1</v>
      </c>
      <c r="C2847" t="s">
        <v>76</v>
      </c>
      <c r="D2847" t="s">
        <v>80</v>
      </c>
      <c r="E2847" t="s">
        <v>186</v>
      </c>
      <c r="F2847" t="s">
        <v>5241</v>
      </c>
      <c r="G2847" t="s">
        <v>163</v>
      </c>
      <c r="H2847" t="s">
        <v>47</v>
      </c>
      <c r="I2847" t="s">
        <v>129</v>
      </c>
      <c r="J2847" t="s">
        <v>130</v>
      </c>
      <c r="K2847" t="s">
        <v>131</v>
      </c>
      <c r="L2847" t="s">
        <v>8377</v>
      </c>
      <c r="M2847" t="s">
        <v>8378</v>
      </c>
      <c r="N2847">
        <v>0.27305555500000001</v>
      </c>
      <c r="O2847">
        <v>46</v>
      </c>
      <c r="P2847">
        <v>1614</v>
      </c>
      <c r="Q2847">
        <v>0</v>
      </c>
      <c r="R2847">
        <v>0</v>
      </c>
      <c r="S2847">
        <v>0</v>
      </c>
      <c r="T2847">
        <v>0</v>
      </c>
      <c r="U2847">
        <v>12.560556</v>
      </c>
      <c r="V2847">
        <v>440.71166599999998</v>
      </c>
      <c r="W2847">
        <v>0</v>
      </c>
      <c r="X2847">
        <v>0</v>
      </c>
      <c r="Y2847">
        <v>0</v>
      </c>
      <c r="Z2847">
        <v>0</v>
      </c>
    </row>
    <row r="2848" spans="1:26" x14ac:dyDescent="0.25">
      <c r="A2848">
        <v>2004971</v>
      </c>
      <c r="B2848">
        <v>1</v>
      </c>
      <c r="C2848" t="s">
        <v>77</v>
      </c>
      <c r="D2848" t="s">
        <v>123</v>
      </c>
      <c r="E2848" t="s">
        <v>186</v>
      </c>
      <c r="F2848" t="s">
        <v>8379</v>
      </c>
      <c r="G2848" t="s">
        <v>163</v>
      </c>
      <c r="H2848" t="s">
        <v>47</v>
      </c>
      <c r="I2848" t="s">
        <v>129</v>
      </c>
      <c r="J2848" t="s">
        <v>130</v>
      </c>
      <c r="K2848" t="s">
        <v>131</v>
      </c>
      <c r="L2848" t="s">
        <v>8380</v>
      </c>
      <c r="M2848" t="s">
        <v>8381</v>
      </c>
      <c r="N2848">
        <v>0.34222222200000002</v>
      </c>
      <c r="O2848">
        <v>28</v>
      </c>
      <c r="P2848">
        <v>874</v>
      </c>
      <c r="Q2848">
        <v>0</v>
      </c>
      <c r="R2848">
        <v>0</v>
      </c>
      <c r="S2848">
        <v>0</v>
      </c>
      <c r="T2848">
        <v>0</v>
      </c>
      <c r="U2848">
        <v>9.5822219999999998</v>
      </c>
      <c r="V2848">
        <v>299.10222199999998</v>
      </c>
      <c r="W2848">
        <v>0</v>
      </c>
      <c r="X2848">
        <v>0</v>
      </c>
      <c r="Y2848">
        <v>0</v>
      </c>
      <c r="Z2848">
        <v>0</v>
      </c>
    </row>
    <row r="2849" spans="1:26" x14ac:dyDescent="0.25">
      <c r="A2849">
        <v>2004980</v>
      </c>
      <c r="B2849">
        <v>1</v>
      </c>
      <c r="C2849" t="s">
        <v>77</v>
      </c>
      <c r="D2849" t="s">
        <v>116</v>
      </c>
      <c r="E2849" t="s">
        <v>171</v>
      </c>
      <c r="F2849" t="s">
        <v>8382</v>
      </c>
      <c r="G2849" t="s">
        <v>163</v>
      </c>
      <c r="H2849" t="s">
        <v>47</v>
      </c>
      <c r="I2849" t="s">
        <v>129</v>
      </c>
      <c r="J2849" t="s">
        <v>130</v>
      </c>
      <c r="K2849" t="s">
        <v>131</v>
      </c>
      <c r="L2849" t="s">
        <v>8383</v>
      </c>
      <c r="M2849" t="s">
        <v>8384</v>
      </c>
      <c r="N2849">
        <v>1.2066666660000001</v>
      </c>
      <c r="O2849">
        <v>140</v>
      </c>
      <c r="P2849">
        <v>414</v>
      </c>
      <c r="Q2849">
        <v>0</v>
      </c>
      <c r="R2849">
        <v>0</v>
      </c>
      <c r="S2849">
        <v>7</v>
      </c>
      <c r="T2849">
        <v>40</v>
      </c>
      <c r="U2849">
        <v>168.933333</v>
      </c>
      <c r="V2849">
        <v>499.56</v>
      </c>
      <c r="W2849">
        <v>0</v>
      </c>
      <c r="X2849">
        <v>0</v>
      </c>
      <c r="Y2849">
        <v>8.4466669999999997</v>
      </c>
      <c r="Z2849">
        <v>48.266666999999998</v>
      </c>
    </row>
    <row r="2850" spans="1:26" x14ac:dyDescent="0.25">
      <c r="A2850">
        <v>2004988</v>
      </c>
      <c r="B2850">
        <v>1</v>
      </c>
      <c r="C2850" t="s">
        <v>76</v>
      </c>
      <c r="D2850" t="s">
        <v>99</v>
      </c>
      <c r="E2850" t="s">
        <v>166</v>
      </c>
      <c r="F2850" t="s">
        <v>8385</v>
      </c>
      <c r="G2850" t="s">
        <v>657</v>
      </c>
      <c r="H2850" t="s">
        <v>46</v>
      </c>
      <c r="I2850" t="s">
        <v>129</v>
      </c>
      <c r="J2850" t="s">
        <v>130</v>
      </c>
      <c r="K2850" t="s">
        <v>131</v>
      </c>
      <c r="L2850" t="s">
        <v>8386</v>
      </c>
      <c r="M2850" t="s">
        <v>8387</v>
      </c>
      <c r="N2850">
        <v>0.99694444400000004</v>
      </c>
      <c r="O2850">
        <v>0</v>
      </c>
      <c r="P2850">
        <v>233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232.28805500000001</v>
      </c>
      <c r="W2850">
        <v>0</v>
      </c>
      <c r="X2850">
        <v>0</v>
      </c>
      <c r="Y2850">
        <v>0</v>
      </c>
      <c r="Z2850">
        <v>0</v>
      </c>
    </row>
    <row r="2851" spans="1:26" x14ac:dyDescent="0.25">
      <c r="A2851">
        <v>2004995</v>
      </c>
      <c r="B2851">
        <v>1</v>
      </c>
      <c r="C2851" t="s">
        <v>77</v>
      </c>
      <c r="D2851" t="s">
        <v>108</v>
      </c>
      <c r="E2851" t="s">
        <v>182</v>
      </c>
      <c r="F2851" t="s">
        <v>2116</v>
      </c>
      <c r="G2851" t="s">
        <v>144</v>
      </c>
      <c r="H2851" t="s">
        <v>46</v>
      </c>
      <c r="I2851" t="s">
        <v>129</v>
      </c>
      <c r="J2851" t="s">
        <v>130</v>
      </c>
      <c r="K2851" t="s">
        <v>131</v>
      </c>
      <c r="L2851" t="s">
        <v>8388</v>
      </c>
      <c r="M2851" t="s">
        <v>8389</v>
      </c>
      <c r="N2851">
        <v>1.508888888</v>
      </c>
      <c r="O2851">
        <v>0</v>
      </c>
      <c r="P2851">
        <v>125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188.61111099999999</v>
      </c>
      <c r="W2851">
        <v>0</v>
      </c>
      <c r="X2851">
        <v>0</v>
      </c>
      <c r="Y2851">
        <v>0</v>
      </c>
      <c r="Z2851">
        <v>0</v>
      </c>
    </row>
    <row r="2852" spans="1:26" x14ac:dyDescent="0.25">
      <c r="A2852">
        <v>2004994</v>
      </c>
      <c r="B2852">
        <v>1</v>
      </c>
      <c r="C2852" t="s">
        <v>77</v>
      </c>
      <c r="D2852" t="s">
        <v>108</v>
      </c>
      <c r="E2852" t="s">
        <v>134</v>
      </c>
      <c r="F2852" t="s">
        <v>8390</v>
      </c>
      <c r="G2852" t="s">
        <v>136</v>
      </c>
      <c r="H2852" t="s">
        <v>46</v>
      </c>
      <c r="I2852" t="s">
        <v>129</v>
      </c>
      <c r="J2852" t="s">
        <v>130</v>
      </c>
      <c r="K2852" t="s">
        <v>131</v>
      </c>
      <c r="L2852" t="s">
        <v>8391</v>
      </c>
      <c r="M2852" t="s">
        <v>8392</v>
      </c>
      <c r="N2852">
        <v>4.869722222</v>
      </c>
      <c r="O2852">
        <v>0</v>
      </c>
      <c r="P2852">
        <v>2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9.7394440000000007</v>
      </c>
      <c r="W2852">
        <v>0</v>
      </c>
      <c r="X2852">
        <v>0</v>
      </c>
      <c r="Y2852">
        <v>0</v>
      </c>
      <c r="Z2852">
        <v>0</v>
      </c>
    </row>
    <row r="2853" spans="1:26" x14ac:dyDescent="0.25">
      <c r="A2853">
        <v>2004990</v>
      </c>
      <c r="B2853">
        <v>1</v>
      </c>
      <c r="C2853" t="s">
        <v>76</v>
      </c>
      <c r="D2853" t="s">
        <v>87</v>
      </c>
      <c r="E2853" t="s">
        <v>161</v>
      </c>
      <c r="F2853" t="s">
        <v>8393</v>
      </c>
      <c r="G2853" t="s">
        <v>341</v>
      </c>
      <c r="H2853" t="s">
        <v>47</v>
      </c>
      <c r="I2853" t="s">
        <v>129</v>
      </c>
      <c r="J2853" t="s">
        <v>130</v>
      </c>
      <c r="K2853" t="s">
        <v>131</v>
      </c>
      <c r="L2853" t="s">
        <v>8394</v>
      </c>
      <c r="M2853" t="s">
        <v>8395</v>
      </c>
      <c r="N2853">
        <v>2.622777777</v>
      </c>
      <c r="O2853">
        <v>0</v>
      </c>
      <c r="P2853">
        <v>0</v>
      </c>
      <c r="Q2853">
        <v>0</v>
      </c>
      <c r="R2853">
        <v>26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68.192222000000001</v>
      </c>
      <c r="Y2853">
        <v>0</v>
      </c>
      <c r="Z2853">
        <v>0</v>
      </c>
    </row>
    <row r="2854" spans="1:26" x14ac:dyDescent="0.25">
      <c r="A2854">
        <v>2004986</v>
      </c>
      <c r="B2854">
        <v>1</v>
      </c>
      <c r="C2854" t="s">
        <v>76</v>
      </c>
      <c r="D2854" t="s">
        <v>91</v>
      </c>
      <c r="E2854" t="s">
        <v>182</v>
      </c>
      <c r="F2854" t="s">
        <v>8396</v>
      </c>
      <c r="G2854" t="s">
        <v>904</v>
      </c>
      <c r="H2854" t="s">
        <v>46</v>
      </c>
      <c r="I2854" t="s">
        <v>129</v>
      </c>
      <c r="J2854" t="s">
        <v>130</v>
      </c>
      <c r="K2854" t="s">
        <v>131</v>
      </c>
      <c r="L2854" t="s">
        <v>8397</v>
      </c>
      <c r="M2854" t="s">
        <v>8398</v>
      </c>
      <c r="N2854">
        <v>0.461388888</v>
      </c>
      <c r="O2854">
        <v>0</v>
      </c>
      <c r="P2854">
        <v>0</v>
      </c>
      <c r="Q2854">
        <v>0</v>
      </c>
      <c r="R2854">
        <v>23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10.611943999999999</v>
      </c>
      <c r="Y2854">
        <v>0</v>
      </c>
      <c r="Z2854">
        <v>0</v>
      </c>
    </row>
    <row r="2855" spans="1:26" x14ac:dyDescent="0.25">
      <c r="A2855">
        <v>2004987</v>
      </c>
      <c r="B2855">
        <v>1</v>
      </c>
      <c r="C2855" t="s">
        <v>76</v>
      </c>
      <c r="D2855" t="s">
        <v>96</v>
      </c>
      <c r="E2855" t="s">
        <v>171</v>
      </c>
      <c r="F2855" t="s">
        <v>8399</v>
      </c>
      <c r="G2855" t="s">
        <v>163</v>
      </c>
      <c r="H2855" t="s">
        <v>47</v>
      </c>
      <c r="I2855" t="s">
        <v>129</v>
      </c>
      <c r="J2855" t="s">
        <v>130</v>
      </c>
      <c r="K2855" t="s">
        <v>131</v>
      </c>
      <c r="L2855" t="s">
        <v>8400</v>
      </c>
      <c r="M2855" t="s">
        <v>8401</v>
      </c>
      <c r="N2855">
        <v>0.34694444400000002</v>
      </c>
      <c r="O2855">
        <v>3</v>
      </c>
      <c r="P2855">
        <v>1476</v>
      </c>
      <c r="Q2855">
        <v>0</v>
      </c>
      <c r="R2855">
        <v>0</v>
      </c>
      <c r="S2855">
        <v>0</v>
      </c>
      <c r="T2855">
        <v>0</v>
      </c>
      <c r="U2855">
        <v>1.0408329999999999</v>
      </c>
      <c r="V2855">
        <v>512.08999900000003</v>
      </c>
      <c r="W2855">
        <v>0</v>
      </c>
      <c r="X2855">
        <v>0</v>
      </c>
      <c r="Y2855">
        <v>0</v>
      </c>
      <c r="Z2855">
        <v>0</v>
      </c>
    </row>
    <row r="2856" spans="1:26" x14ac:dyDescent="0.25">
      <c r="A2856">
        <v>2004996</v>
      </c>
      <c r="B2856">
        <v>1</v>
      </c>
      <c r="C2856" t="s">
        <v>76</v>
      </c>
      <c r="D2856" t="s">
        <v>101</v>
      </c>
      <c r="E2856" t="s">
        <v>134</v>
      </c>
      <c r="F2856" t="s">
        <v>8402</v>
      </c>
      <c r="G2856" t="s">
        <v>136</v>
      </c>
      <c r="H2856" t="s">
        <v>46</v>
      </c>
      <c r="I2856" t="s">
        <v>129</v>
      </c>
      <c r="J2856" t="s">
        <v>130</v>
      </c>
      <c r="K2856" t="s">
        <v>131</v>
      </c>
      <c r="L2856" t="s">
        <v>8403</v>
      </c>
      <c r="M2856" t="s">
        <v>8404</v>
      </c>
      <c r="N2856">
        <v>0.97722222199999997</v>
      </c>
      <c r="O2856">
        <v>0</v>
      </c>
      <c r="P2856">
        <v>1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0.97722200000000004</v>
      </c>
      <c r="W2856">
        <v>0</v>
      </c>
      <c r="X2856">
        <v>0</v>
      </c>
      <c r="Y2856">
        <v>0</v>
      </c>
      <c r="Z2856">
        <v>0</v>
      </c>
    </row>
    <row r="2857" spans="1:26" x14ac:dyDescent="0.25">
      <c r="A2857">
        <v>2004989</v>
      </c>
      <c r="B2857">
        <v>1</v>
      </c>
      <c r="C2857" t="s">
        <v>77</v>
      </c>
      <c r="D2857" t="s">
        <v>124</v>
      </c>
      <c r="E2857" t="s">
        <v>182</v>
      </c>
      <c r="F2857" t="s">
        <v>8405</v>
      </c>
      <c r="G2857" t="s">
        <v>904</v>
      </c>
      <c r="H2857" t="s">
        <v>46</v>
      </c>
      <c r="I2857" t="s">
        <v>129</v>
      </c>
      <c r="J2857" t="s">
        <v>130</v>
      </c>
      <c r="K2857" t="s">
        <v>131</v>
      </c>
      <c r="L2857" t="s">
        <v>8406</v>
      </c>
      <c r="M2857" t="s">
        <v>8407</v>
      </c>
      <c r="N2857">
        <v>1.7619444440000001</v>
      </c>
      <c r="O2857">
        <v>0</v>
      </c>
      <c r="P2857">
        <v>137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241.38638900000001</v>
      </c>
      <c r="W2857">
        <v>0</v>
      </c>
      <c r="X2857">
        <v>0</v>
      </c>
      <c r="Y2857">
        <v>0</v>
      </c>
      <c r="Z2857">
        <v>0</v>
      </c>
    </row>
    <row r="2858" spans="1:26" x14ac:dyDescent="0.25">
      <c r="A2858">
        <v>2004999</v>
      </c>
      <c r="B2858">
        <v>1</v>
      </c>
      <c r="C2858" t="s">
        <v>76</v>
      </c>
      <c r="D2858" t="s">
        <v>93</v>
      </c>
      <c r="E2858" t="s">
        <v>182</v>
      </c>
      <c r="F2858" t="s">
        <v>8408</v>
      </c>
      <c r="G2858" t="s">
        <v>294</v>
      </c>
      <c r="H2858" t="s">
        <v>46</v>
      </c>
      <c r="I2858" t="s">
        <v>129</v>
      </c>
      <c r="J2858" t="s">
        <v>130</v>
      </c>
      <c r="K2858" t="s">
        <v>131</v>
      </c>
      <c r="L2858" t="s">
        <v>8409</v>
      </c>
      <c r="M2858" t="s">
        <v>8410</v>
      </c>
      <c r="N2858">
        <v>1.8997222220000001</v>
      </c>
      <c r="O2858">
        <v>0</v>
      </c>
      <c r="P2858">
        <v>8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15.197778</v>
      </c>
      <c r="W2858">
        <v>0</v>
      </c>
      <c r="X2858">
        <v>0</v>
      </c>
      <c r="Y2858">
        <v>0</v>
      </c>
      <c r="Z2858">
        <v>0</v>
      </c>
    </row>
    <row r="2859" spans="1:26" x14ac:dyDescent="0.25">
      <c r="A2859">
        <v>2005003</v>
      </c>
      <c r="B2859">
        <v>1</v>
      </c>
      <c r="C2859" t="s">
        <v>76</v>
      </c>
      <c r="D2859" t="s">
        <v>79</v>
      </c>
      <c r="E2859" t="s">
        <v>134</v>
      </c>
      <c r="F2859" t="s">
        <v>8411</v>
      </c>
      <c r="G2859" t="s">
        <v>136</v>
      </c>
      <c r="H2859" t="s">
        <v>46</v>
      </c>
      <c r="I2859" t="s">
        <v>129</v>
      </c>
      <c r="J2859" t="s">
        <v>130</v>
      </c>
      <c r="K2859" t="s">
        <v>131</v>
      </c>
      <c r="L2859" t="s">
        <v>8412</v>
      </c>
      <c r="M2859" t="s">
        <v>8413</v>
      </c>
      <c r="N2859">
        <v>1.008611111</v>
      </c>
      <c r="O2859">
        <v>0</v>
      </c>
      <c r="P2859">
        <v>4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4.0344439999999997</v>
      </c>
      <c r="W2859">
        <v>0</v>
      </c>
      <c r="X2859">
        <v>0</v>
      </c>
      <c r="Y2859">
        <v>0</v>
      </c>
      <c r="Z2859">
        <v>0</v>
      </c>
    </row>
    <row r="2860" spans="1:26" x14ac:dyDescent="0.25">
      <c r="A2860">
        <v>2005001</v>
      </c>
      <c r="B2860">
        <v>1</v>
      </c>
      <c r="C2860" t="s">
        <v>76</v>
      </c>
      <c r="D2860" t="s">
        <v>88</v>
      </c>
      <c r="E2860" t="s">
        <v>182</v>
      </c>
      <c r="F2860" t="s">
        <v>8414</v>
      </c>
      <c r="G2860" t="s">
        <v>294</v>
      </c>
      <c r="H2860" t="s">
        <v>46</v>
      </c>
      <c r="I2860" t="s">
        <v>129</v>
      </c>
      <c r="J2860" t="s">
        <v>130</v>
      </c>
      <c r="K2860" t="s">
        <v>131</v>
      </c>
      <c r="L2860" t="s">
        <v>8415</v>
      </c>
      <c r="M2860" t="s">
        <v>8416</v>
      </c>
      <c r="N2860">
        <v>4.7088888879999997</v>
      </c>
      <c r="O2860">
        <v>0</v>
      </c>
      <c r="P2860">
        <v>1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4.7088890000000001</v>
      </c>
      <c r="W2860">
        <v>0</v>
      </c>
      <c r="X2860">
        <v>0</v>
      </c>
      <c r="Y2860">
        <v>0</v>
      </c>
      <c r="Z2860">
        <v>0</v>
      </c>
    </row>
    <row r="2861" spans="1:26" x14ac:dyDescent="0.25">
      <c r="A2861">
        <v>2005023</v>
      </c>
      <c r="B2861">
        <v>1</v>
      </c>
      <c r="C2861" t="s">
        <v>76</v>
      </c>
      <c r="D2861" t="s">
        <v>102</v>
      </c>
      <c r="E2861" t="s">
        <v>134</v>
      </c>
      <c r="F2861" t="s">
        <v>8417</v>
      </c>
      <c r="G2861" t="s">
        <v>128</v>
      </c>
      <c r="H2861" t="s">
        <v>46</v>
      </c>
      <c r="I2861" t="s">
        <v>129</v>
      </c>
      <c r="J2861" t="s">
        <v>130</v>
      </c>
      <c r="K2861" t="s">
        <v>131</v>
      </c>
      <c r="L2861" t="s">
        <v>8418</v>
      </c>
      <c r="M2861" t="s">
        <v>8419</v>
      </c>
      <c r="N2861">
        <v>7.3552777770000004</v>
      </c>
      <c r="O2861">
        <v>0</v>
      </c>
      <c r="P2861">
        <v>1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7.3552780000000002</v>
      </c>
      <c r="W2861">
        <v>0</v>
      </c>
      <c r="X2861">
        <v>0</v>
      </c>
      <c r="Y2861">
        <v>0</v>
      </c>
      <c r="Z2861">
        <v>0</v>
      </c>
    </row>
    <row r="2862" spans="1:26" x14ac:dyDescent="0.25">
      <c r="A2862">
        <v>2005005</v>
      </c>
      <c r="B2862">
        <v>1</v>
      </c>
      <c r="C2862" t="s">
        <v>77</v>
      </c>
      <c r="D2862" t="s">
        <v>113</v>
      </c>
      <c r="E2862" t="s">
        <v>134</v>
      </c>
      <c r="F2862" t="s">
        <v>8420</v>
      </c>
      <c r="G2862" t="s">
        <v>238</v>
      </c>
      <c r="H2862" t="s">
        <v>46</v>
      </c>
      <c r="I2862" t="s">
        <v>129</v>
      </c>
      <c r="J2862" t="s">
        <v>130</v>
      </c>
      <c r="K2862" t="s">
        <v>131</v>
      </c>
      <c r="L2862" t="s">
        <v>8421</v>
      </c>
      <c r="M2862" t="s">
        <v>8422</v>
      </c>
      <c r="N2862">
        <v>2.33</v>
      </c>
      <c r="O2862">
        <v>0</v>
      </c>
      <c r="P2862">
        <v>0</v>
      </c>
      <c r="Q2862">
        <v>0</v>
      </c>
      <c r="R2862">
        <v>0</v>
      </c>
      <c r="S2862">
        <v>0</v>
      </c>
      <c r="T2862">
        <v>1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2.33</v>
      </c>
    </row>
    <row r="2863" spans="1:26" x14ac:dyDescent="0.25">
      <c r="A2863">
        <v>2005007</v>
      </c>
      <c r="B2863">
        <v>1</v>
      </c>
      <c r="C2863" t="s">
        <v>76</v>
      </c>
      <c r="D2863" t="s">
        <v>91</v>
      </c>
      <c r="E2863" t="s">
        <v>182</v>
      </c>
      <c r="F2863" t="s">
        <v>8423</v>
      </c>
      <c r="G2863" t="s">
        <v>904</v>
      </c>
      <c r="H2863" t="s">
        <v>46</v>
      </c>
      <c r="I2863" t="s">
        <v>129</v>
      </c>
      <c r="J2863" t="s">
        <v>130</v>
      </c>
      <c r="K2863" t="s">
        <v>131</v>
      </c>
      <c r="L2863" t="s">
        <v>8424</v>
      </c>
      <c r="M2863" t="s">
        <v>8425</v>
      </c>
      <c r="N2863">
        <v>0.70388888800000005</v>
      </c>
      <c r="O2863">
        <v>0</v>
      </c>
      <c r="P2863">
        <v>23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16.189444000000002</v>
      </c>
      <c r="W2863">
        <v>0</v>
      </c>
      <c r="X2863">
        <v>0</v>
      </c>
      <c r="Y2863">
        <v>0</v>
      </c>
      <c r="Z2863">
        <v>0</v>
      </c>
    </row>
    <row r="2864" spans="1:26" x14ac:dyDescent="0.25">
      <c r="A2864">
        <v>2005021</v>
      </c>
      <c r="B2864">
        <v>1</v>
      </c>
      <c r="C2864" t="s">
        <v>76</v>
      </c>
      <c r="D2864" t="s">
        <v>103</v>
      </c>
      <c r="E2864" t="s">
        <v>126</v>
      </c>
      <c r="F2864" t="s">
        <v>8426</v>
      </c>
      <c r="G2864" t="s">
        <v>144</v>
      </c>
      <c r="H2864" t="s">
        <v>46</v>
      </c>
      <c r="I2864" t="s">
        <v>129</v>
      </c>
      <c r="J2864" t="s">
        <v>130</v>
      </c>
      <c r="K2864" t="s">
        <v>131</v>
      </c>
      <c r="L2864" t="s">
        <v>8427</v>
      </c>
      <c r="M2864" t="s">
        <v>8428</v>
      </c>
      <c r="N2864">
        <v>1.8630555550000001</v>
      </c>
      <c r="O2864">
        <v>0</v>
      </c>
      <c r="P2864">
        <v>0</v>
      </c>
      <c r="Q2864">
        <v>0</v>
      </c>
      <c r="R2864">
        <v>3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5.5891669999999998</v>
      </c>
      <c r="Y2864">
        <v>0</v>
      </c>
      <c r="Z2864">
        <v>0</v>
      </c>
    </row>
    <row r="2865" spans="1:26" x14ac:dyDescent="0.25">
      <c r="A2865">
        <v>2005029</v>
      </c>
      <c r="B2865">
        <v>1</v>
      </c>
      <c r="C2865" t="s">
        <v>76</v>
      </c>
      <c r="D2865" t="s">
        <v>96</v>
      </c>
      <c r="E2865" t="s">
        <v>171</v>
      </c>
      <c r="F2865" t="s">
        <v>7453</v>
      </c>
      <c r="G2865" t="s">
        <v>163</v>
      </c>
      <c r="H2865" t="s">
        <v>47</v>
      </c>
      <c r="I2865" t="s">
        <v>129</v>
      </c>
      <c r="J2865" t="s">
        <v>130</v>
      </c>
      <c r="K2865" t="s">
        <v>131</v>
      </c>
      <c r="L2865" t="s">
        <v>8429</v>
      </c>
      <c r="M2865" t="s">
        <v>8430</v>
      </c>
      <c r="N2865">
        <v>0.74388888799999997</v>
      </c>
      <c r="O2865">
        <v>68</v>
      </c>
      <c r="P2865">
        <v>22</v>
      </c>
      <c r="Q2865">
        <v>0</v>
      </c>
      <c r="R2865">
        <v>0</v>
      </c>
      <c r="S2865">
        <v>0</v>
      </c>
      <c r="T2865">
        <v>0</v>
      </c>
      <c r="U2865">
        <v>50.584443999999998</v>
      </c>
      <c r="V2865">
        <v>16.365556000000002</v>
      </c>
      <c r="W2865">
        <v>0</v>
      </c>
      <c r="X2865">
        <v>0</v>
      </c>
      <c r="Y2865">
        <v>0</v>
      </c>
      <c r="Z2865">
        <v>0</v>
      </c>
    </row>
    <row r="2866" spans="1:26" x14ac:dyDescent="0.25">
      <c r="A2866">
        <v>2005020</v>
      </c>
      <c r="B2866">
        <v>1</v>
      </c>
      <c r="C2866" t="s">
        <v>77</v>
      </c>
      <c r="D2866" t="s">
        <v>113</v>
      </c>
      <c r="E2866" t="s">
        <v>166</v>
      </c>
      <c r="F2866" t="s">
        <v>8431</v>
      </c>
      <c r="G2866" t="s">
        <v>250</v>
      </c>
      <c r="H2866" t="s">
        <v>46</v>
      </c>
      <c r="I2866" t="s">
        <v>129</v>
      </c>
      <c r="J2866" t="s">
        <v>15</v>
      </c>
      <c r="K2866" t="s">
        <v>131</v>
      </c>
      <c r="L2866" t="s">
        <v>8432</v>
      </c>
      <c r="M2866" t="s">
        <v>8433</v>
      </c>
      <c r="N2866">
        <v>0.41166666600000001</v>
      </c>
      <c r="O2866">
        <v>0</v>
      </c>
      <c r="P2866">
        <v>0</v>
      </c>
      <c r="Q2866">
        <v>0</v>
      </c>
      <c r="R2866">
        <v>253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104.15166600000001</v>
      </c>
      <c r="Y2866">
        <v>0</v>
      </c>
      <c r="Z2866">
        <v>0</v>
      </c>
    </row>
    <row r="2867" spans="1:26" x14ac:dyDescent="0.25">
      <c r="A2867">
        <v>2005025</v>
      </c>
      <c r="B2867">
        <v>1</v>
      </c>
      <c r="C2867" t="s">
        <v>77</v>
      </c>
      <c r="D2867" t="s">
        <v>113</v>
      </c>
      <c r="E2867" t="s">
        <v>134</v>
      </c>
      <c r="F2867" t="s">
        <v>8434</v>
      </c>
      <c r="G2867" t="s">
        <v>140</v>
      </c>
      <c r="H2867" t="s">
        <v>46</v>
      </c>
      <c r="I2867" t="s">
        <v>129</v>
      </c>
      <c r="J2867" t="s">
        <v>130</v>
      </c>
      <c r="K2867" t="s">
        <v>131</v>
      </c>
      <c r="L2867" t="s">
        <v>8435</v>
      </c>
      <c r="M2867" t="s">
        <v>8436</v>
      </c>
      <c r="N2867">
        <v>3.1213888879999998</v>
      </c>
      <c r="O2867">
        <v>0</v>
      </c>
      <c r="P2867">
        <v>0</v>
      </c>
      <c r="Q2867">
        <v>0</v>
      </c>
      <c r="R2867">
        <v>4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12.485556000000001</v>
      </c>
      <c r="Y2867">
        <v>0</v>
      </c>
      <c r="Z2867">
        <v>0</v>
      </c>
    </row>
    <row r="2868" spans="1:26" x14ac:dyDescent="0.25">
      <c r="A2868">
        <v>2005028</v>
      </c>
      <c r="B2868">
        <v>1</v>
      </c>
      <c r="C2868" t="s">
        <v>77</v>
      </c>
      <c r="D2868" t="s">
        <v>119</v>
      </c>
      <c r="E2868" t="s">
        <v>134</v>
      </c>
      <c r="F2868" t="s">
        <v>8437</v>
      </c>
      <c r="G2868" t="s">
        <v>136</v>
      </c>
      <c r="H2868" t="s">
        <v>46</v>
      </c>
      <c r="I2868" t="s">
        <v>129</v>
      </c>
      <c r="J2868" t="s">
        <v>130</v>
      </c>
      <c r="K2868" t="s">
        <v>131</v>
      </c>
      <c r="L2868" t="s">
        <v>8438</v>
      </c>
      <c r="M2868" t="s">
        <v>8439</v>
      </c>
      <c r="N2868">
        <v>3.8944444439999999</v>
      </c>
      <c r="O2868">
        <v>0</v>
      </c>
      <c r="P2868">
        <v>4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15.577778</v>
      </c>
      <c r="W2868">
        <v>0</v>
      </c>
      <c r="X2868">
        <v>0</v>
      </c>
      <c r="Y2868">
        <v>0</v>
      </c>
      <c r="Z2868">
        <v>0</v>
      </c>
    </row>
    <row r="2869" spans="1:26" x14ac:dyDescent="0.25">
      <c r="A2869">
        <v>2005031</v>
      </c>
      <c r="B2869">
        <v>1</v>
      </c>
      <c r="C2869" t="s">
        <v>77</v>
      </c>
      <c r="D2869" t="s">
        <v>124</v>
      </c>
      <c r="E2869" t="s">
        <v>166</v>
      </c>
      <c r="F2869" t="s">
        <v>8440</v>
      </c>
      <c r="G2869" t="s">
        <v>657</v>
      </c>
      <c r="H2869" t="s">
        <v>46</v>
      </c>
      <c r="I2869" t="s">
        <v>129</v>
      </c>
      <c r="J2869" t="s">
        <v>130</v>
      </c>
      <c r="K2869" t="s">
        <v>131</v>
      </c>
      <c r="L2869" t="s">
        <v>8441</v>
      </c>
      <c r="M2869" t="s">
        <v>8442</v>
      </c>
      <c r="N2869">
        <v>1.7052777770000001</v>
      </c>
      <c r="O2869">
        <v>0</v>
      </c>
      <c r="P2869">
        <v>172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293.30777799999998</v>
      </c>
      <c r="W2869">
        <v>0</v>
      </c>
      <c r="X2869">
        <v>0</v>
      </c>
      <c r="Y2869">
        <v>0</v>
      </c>
      <c r="Z2869">
        <v>0</v>
      </c>
    </row>
    <row r="2870" spans="1:26" x14ac:dyDescent="0.25">
      <c r="A2870">
        <v>2005033</v>
      </c>
      <c r="B2870">
        <v>1</v>
      </c>
      <c r="C2870" t="s">
        <v>77</v>
      </c>
      <c r="D2870" t="s">
        <v>116</v>
      </c>
      <c r="E2870" t="s">
        <v>186</v>
      </c>
      <c r="F2870" t="s">
        <v>8443</v>
      </c>
      <c r="G2870" t="s">
        <v>8444</v>
      </c>
      <c r="H2870" t="s">
        <v>47</v>
      </c>
      <c r="I2870" t="s">
        <v>129</v>
      </c>
      <c r="J2870" t="s">
        <v>130</v>
      </c>
      <c r="K2870" t="s">
        <v>131</v>
      </c>
      <c r="L2870" t="s">
        <v>8445</v>
      </c>
      <c r="M2870" t="s">
        <v>8446</v>
      </c>
      <c r="N2870">
        <v>1.9155555550000001</v>
      </c>
      <c r="O2870">
        <v>6</v>
      </c>
      <c r="P2870">
        <v>10</v>
      </c>
      <c r="Q2870">
        <v>0</v>
      </c>
      <c r="R2870">
        <v>0</v>
      </c>
      <c r="S2870">
        <v>1</v>
      </c>
      <c r="T2870">
        <v>25</v>
      </c>
      <c r="U2870">
        <v>11.493333</v>
      </c>
      <c r="V2870">
        <v>19.155556000000001</v>
      </c>
      <c r="W2870">
        <v>0</v>
      </c>
      <c r="X2870">
        <v>0</v>
      </c>
      <c r="Y2870">
        <v>1.915556</v>
      </c>
      <c r="Z2870">
        <v>47.888888999999999</v>
      </c>
    </row>
    <row r="2871" spans="1:26" x14ac:dyDescent="0.25">
      <c r="A2871">
        <v>2005034</v>
      </c>
      <c r="B2871">
        <v>1</v>
      </c>
      <c r="C2871" t="s">
        <v>77</v>
      </c>
      <c r="D2871" t="s">
        <v>119</v>
      </c>
      <c r="E2871" t="s">
        <v>166</v>
      </c>
      <c r="F2871" t="s">
        <v>8447</v>
      </c>
      <c r="G2871" t="s">
        <v>128</v>
      </c>
      <c r="H2871" t="s">
        <v>46</v>
      </c>
      <c r="I2871" t="s">
        <v>129</v>
      </c>
      <c r="J2871" t="s">
        <v>130</v>
      </c>
      <c r="K2871" t="s">
        <v>131</v>
      </c>
      <c r="L2871" t="s">
        <v>8448</v>
      </c>
      <c r="M2871" t="s">
        <v>8449</v>
      </c>
      <c r="N2871">
        <v>0.8</v>
      </c>
      <c r="O2871">
        <v>0</v>
      </c>
      <c r="P2871">
        <v>17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13.6</v>
      </c>
      <c r="W2871">
        <v>0</v>
      </c>
      <c r="X2871">
        <v>0</v>
      </c>
      <c r="Y2871">
        <v>0</v>
      </c>
      <c r="Z2871">
        <v>0</v>
      </c>
    </row>
    <row r="2872" spans="1:26" x14ac:dyDescent="0.25">
      <c r="A2872">
        <v>2005035</v>
      </c>
      <c r="B2872">
        <v>1</v>
      </c>
      <c r="C2872" t="s">
        <v>76</v>
      </c>
      <c r="D2872" t="s">
        <v>85</v>
      </c>
      <c r="E2872" t="s">
        <v>182</v>
      </c>
      <c r="F2872" t="s">
        <v>8450</v>
      </c>
      <c r="G2872" t="s">
        <v>294</v>
      </c>
      <c r="H2872" t="s">
        <v>46</v>
      </c>
      <c r="I2872" t="s">
        <v>129</v>
      </c>
      <c r="J2872" t="s">
        <v>130</v>
      </c>
      <c r="K2872" t="s">
        <v>131</v>
      </c>
      <c r="L2872" t="s">
        <v>8451</v>
      </c>
      <c r="M2872" t="s">
        <v>8452</v>
      </c>
      <c r="N2872">
        <v>1.4025000000000001</v>
      </c>
      <c r="O2872">
        <v>0</v>
      </c>
      <c r="P2872">
        <v>3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4.2074999999999996</v>
      </c>
      <c r="W2872">
        <v>0</v>
      </c>
      <c r="X2872">
        <v>0</v>
      </c>
      <c r="Y2872">
        <v>0</v>
      </c>
      <c r="Z2872">
        <v>0</v>
      </c>
    </row>
    <row r="2873" spans="1:26" x14ac:dyDescent="0.25">
      <c r="A2873">
        <v>2005036</v>
      </c>
      <c r="B2873">
        <v>1</v>
      </c>
      <c r="C2873" t="s">
        <v>76</v>
      </c>
      <c r="D2873" t="s">
        <v>84</v>
      </c>
      <c r="E2873" t="s">
        <v>134</v>
      </c>
      <c r="F2873" t="s">
        <v>8453</v>
      </c>
      <c r="G2873" t="s">
        <v>250</v>
      </c>
      <c r="H2873" t="s">
        <v>46</v>
      </c>
      <c r="I2873" t="s">
        <v>129</v>
      </c>
      <c r="J2873" t="s">
        <v>15</v>
      </c>
      <c r="K2873" t="s">
        <v>131</v>
      </c>
      <c r="L2873" t="s">
        <v>8454</v>
      </c>
      <c r="M2873" t="s">
        <v>8455</v>
      </c>
      <c r="N2873">
        <v>5.5102777769999998</v>
      </c>
      <c r="O2873">
        <v>0</v>
      </c>
      <c r="P2873">
        <v>6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33.061667</v>
      </c>
      <c r="W2873">
        <v>0</v>
      </c>
      <c r="X2873">
        <v>0</v>
      </c>
      <c r="Y2873">
        <v>0</v>
      </c>
      <c r="Z2873">
        <v>0</v>
      </c>
    </row>
    <row r="2874" spans="1:26" x14ac:dyDescent="0.25">
      <c r="A2874">
        <v>2005038</v>
      </c>
      <c r="B2874">
        <v>1</v>
      </c>
      <c r="C2874" t="s">
        <v>76</v>
      </c>
      <c r="D2874" t="s">
        <v>79</v>
      </c>
      <c r="E2874" t="s">
        <v>166</v>
      </c>
      <c r="F2874" t="s">
        <v>8456</v>
      </c>
      <c r="G2874" t="s">
        <v>168</v>
      </c>
      <c r="H2874" t="s">
        <v>46</v>
      </c>
      <c r="I2874" t="s">
        <v>129</v>
      </c>
      <c r="J2874" t="s">
        <v>130</v>
      </c>
      <c r="K2874" t="s">
        <v>154</v>
      </c>
      <c r="L2874" t="s">
        <v>8457</v>
      </c>
      <c r="M2874" t="s">
        <v>8458</v>
      </c>
      <c r="N2874">
        <v>0.5</v>
      </c>
      <c r="O2874">
        <v>0</v>
      </c>
      <c r="P2874">
        <v>44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22</v>
      </c>
      <c r="W2874">
        <v>0</v>
      </c>
      <c r="X2874">
        <v>0</v>
      </c>
      <c r="Y2874">
        <v>0</v>
      </c>
      <c r="Z2874">
        <v>0</v>
      </c>
    </row>
    <row r="2875" spans="1:26" x14ac:dyDescent="0.25">
      <c r="A2875">
        <v>2005040</v>
      </c>
      <c r="B2875">
        <v>1</v>
      </c>
      <c r="C2875" t="s">
        <v>76</v>
      </c>
      <c r="D2875" t="s">
        <v>86</v>
      </c>
      <c r="E2875" t="s">
        <v>134</v>
      </c>
      <c r="F2875" t="s">
        <v>8459</v>
      </c>
      <c r="G2875" t="s">
        <v>140</v>
      </c>
      <c r="H2875" t="s">
        <v>46</v>
      </c>
      <c r="I2875" t="s">
        <v>129</v>
      </c>
      <c r="J2875" t="s">
        <v>130</v>
      </c>
      <c r="K2875" t="s">
        <v>131</v>
      </c>
      <c r="L2875" t="s">
        <v>8460</v>
      </c>
      <c r="M2875" t="s">
        <v>8461</v>
      </c>
      <c r="N2875">
        <v>1.270277777</v>
      </c>
      <c r="O2875">
        <v>0</v>
      </c>
      <c r="P2875">
        <v>10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12.702778</v>
      </c>
      <c r="W2875">
        <v>0</v>
      </c>
      <c r="X2875">
        <v>0</v>
      </c>
      <c r="Y2875">
        <v>0</v>
      </c>
      <c r="Z2875">
        <v>0</v>
      </c>
    </row>
    <row r="2876" spans="1:26" x14ac:dyDescent="0.25">
      <c r="A2876">
        <v>2005041</v>
      </c>
      <c r="B2876">
        <v>1</v>
      </c>
      <c r="C2876" t="s">
        <v>77</v>
      </c>
      <c r="D2876" t="s">
        <v>119</v>
      </c>
      <c r="E2876" t="s">
        <v>134</v>
      </c>
      <c r="F2876" t="s">
        <v>8462</v>
      </c>
      <c r="G2876" t="s">
        <v>136</v>
      </c>
      <c r="H2876" t="s">
        <v>46</v>
      </c>
      <c r="I2876" t="s">
        <v>129</v>
      </c>
      <c r="J2876" t="s">
        <v>130</v>
      </c>
      <c r="K2876" t="s">
        <v>131</v>
      </c>
      <c r="L2876" t="s">
        <v>8463</v>
      </c>
      <c r="M2876" t="s">
        <v>8464</v>
      </c>
      <c r="N2876">
        <v>1.613888888</v>
      </c>
      <c r="O2876">
        <v>0</v>
      </c>
      <c r="P2876">
        <v>1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1.6138889999999999</v>
      </c>
      <c r="W2876">
        <v>0</v>
      </c>
      <c r="X2876">
        <v>0</v>
      </c>
      <c r="Y2876">
        <v>0</v>
      </c>
      <c r="Z2876">
        <v>0</v>
      </c>
    </row>
    <row r="2877" spans="1:26" x14ac:dyDescent="0.25">
      <c r="A2877">
        <v>2005047</v>
      </c>
      <c r="B2877">
        <v>1</v>
      </c>
      <c r="C2877" t="s">
        <v>76</v>
      </c>
      <c r="D2877" t="s">
        <v>104</v>
      </c>
      <c r="E2877" t="s">
        <v>182</v>
      </c>
      <c r="F2877" t="s">
        <v>8465</v>
      </c>
      <c r="G2877" t="s">
        <v>144</v>
      </c>
      <c r="H2877" t="s">
        <v>46</v>
      </c>
      <c r="I2877" t="s">
        <v>129</v>
      </c>
      <c r="J2877" t="s">
        <v>130</v>
      </c>
      <c r="K2877" t="s">
        <v>131</v>
      </c>
      <c r="L2877" t="s">
        <v>8466</v>
      </c>
      <c r="M2877" t="s">
        <v>8467</v>
      </c>
      <c r="N2877">
        <v>1.1599999999999999</v>
      </c>
      <c r="O2877">
        <v>0</v>
      </c>
      <c r="P2877">
        <v>0</v>
      </c>
      <c r="Q2877">
        <v>0</v>
      </c>
      <c r="R2877">
        <v>0</v>
      </c>
      <c r="S2877">
        <v>0</v>
      </c>
      <c r="T2877">
        <v>8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9.2799999999999994</v>
      </c>
    </row>
    <row r="2878" spans="1:26" x14ac:dyDescent="0.25">
      <c r="A2878">
        <v>2005048</v>
      </c>
      <c r="B2878">
        <v>1</v>
      </c>
      <c r="C2878" t="s">
        <v>76</v>
      </c>
      <c r="D2878" t="s">
        <v>99</v>
      </c>
      <c r="E2878" t="s">
        <v>161</v>
      </c>
      <c r="F2878" t="s">
        <v>8468</v>
      </c>
      <c r="G2878" t="s">
        <v>250</v>
      </c>
      <c r="H2878" t="s">
        <v>47</v>
      </c>
      <c r="I2878" t="s">
        <v>129</v>
      </c>
      <c r="J2878" t="s">
        <v>15</v>
      </c>
      <c r="K2878" t="s">
        <v>131</v>
      </c>
      <c r="L2878" t="s">
        <v>8469</v>
      </c>
      <c r="M2878" t="s">
        <v>8470</v>
      </c>
      <c r="N2878">
        <v>2.571111111</v>
      </c>
      <c r="O2878">
        <v>2</v>
      </c>
      <c r="P2878">
        <v>0</v>
      </c>
      <c r="Q2878">
        <v>0</v>
      </c>
      <c r="R2878">
        <v>0</v>
      </c>
      <c r="S2878">
        <v>0</v>
      </c>
      <c r="T2878">
        <v>0</v>
      </c>
      <c r="U2878">
        <v>5.1422220000000003</v>
      </c>
      <c r="V2878">
        <v>0</v>
      </c>
      <c r="W2878">
        <v>0</v>
      </c>
      <c r="X2878">
        <v>0</v>
      </c>
      <c r="Y2878">
        <v>0</v>
      </c>
      <c r="Z2878">
        <v>0</v>
      </c>
    </row>
    <row r="2879" spans="1:26" x14ac:dyDescent="0.25">
      <c r="A2879">
        <v>2005050</v>
      </c>
      <c r="B2879">
        <v>1</v>
      </c>
      <c r="C2879" t="s">
        <v>76</v>
      </c>
      <c r="D2879" t="s">
        <v>99</v>
      </c>
      <c r="E2879" t="s">
        <v>161</v>
      </c>
      <c r="F2879" t="s">
        <v>8471</v>
      </c>
      <c r="G2879" t="s">
        <v>163</v>
      </c>
      <c r="H2879" t="s">
        <v>47</v>
      </c>
      <c r="I2879" t="s">
        <v>129</v>
      </c>
      <c r="J2879" t="s">
        <v>130</v>
      </c>
      <c r="K2879" t="s">
        <v>131</v>
      </c>
      <c r="L2879" t="s">
        <v>8472</v>
      </c>
      <c r="M2879" t="s">
        <v>8473</v>
      </c>
      <c r="N2879">
        <v>1.433611111</v>
      </c>
      <c r="O2879">
        <v>0</v>
      </c>
      <c r="P2879">
        <v>730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1046.5361109999999</v>
      </c>
      <c r="W2879">
        <v>0</v>
      </c>
      <c r="X2879">
        <v>0</v>
      </c>
      <c r="Y2879">
        <v>0</v>
      </c>
      <c r="Z2879">
        <v>0</v>
      </c>
    </row>
    <row r="2880" spans="1:26" x14ac:dyDescent="0.25">
      <c r="A2880">
        <v>2005042</v>
      </c>
      <c r="B2880">
        <v>1</v>
      </c>
      <c r="C2880" t="s">
        <v>76</v>
      </c>
      <c r="D2880" t="s">
        <v>106</v>
      </c>
      <c r="E2880" t="s">
        <v>171</v>
      </c>
      <c r="F2880" t="s">
        <v>8474</v>
      </c>
      <c r="G2880" t="s">
        <v>250</v>
      </c>
      <c r="H2880" t="s">
        <v>47</v>
      </c>
      <c r="I2880" t="s">
        <v>129</v>
      </c>
      <c r="J2880" t="s">
        <v>15</v>
      </c>
      <c r="K2880" t="s">
        <v>131</v>
      </c>
      <c r="L2880" t="s">
        <v>8475</v>
      </c>
      <c r="M2880" t="s">
        <v>8476</v>
      </c>
      <c r="N2880">
        <v>0.69861111099999995</v>
      </c>
      <c r="O2880">
        <v>0</v>
      </c>
      <c r="P2880">
        <v>5143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3592.956944</v>
      </c>
      <c r="W2880">
        <v>0</v>
      </c>
      <c r="X2880">
        <v>0</v>
      </c>
      <c r="Y2880">
        <v>0</v>
      </c>
      <c r="Z2880">
        <v>0</v>
      </c>
    </row>
    <row r="2881" spans="1:26" x14ac:dyDescent="0.25">
      <c r="A2881">
        <v>2005044</v>
      </c>
      <c r="B2881">
        <v>1</v>
      </c>
      <c r="C2881" t="s">
        <v>76</v>
      </c>
      <c r="D2881" t="s">
        <v>79</v>
      </c>
      <c r="E2881" t="s">
        <v>182</v>
      </c>
      <c r="F2881" t="s">
        <v>8477</v>
      </c>
      <c r="G2881" t="s">
        <v>144</v>
      </c>
      <c r="H2881" t="s">
        <v>46</v>
      </c>
      <c r="I2881" t="s">
        <v>129</v>
      </c>
      <c r="J2881" t="s">
        <v>130</v>
      </c>
      <c r="K2881" t="s">
        <v>131</v>
      </c>
      <c r="L2881" t="s">
        <v>8478</v>
      </c>
      <c r="M2881" t="s">
        <v>8479</v>
      </c>
      <c r="N2881">
        <v>1.487777777</v>
      </c>
      <c r="O2881">
        <v>0</v>
      </c>
      <c r="P2881">
        <v>9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13.39</v>
      </c>
      <c r="W2881">
        <v>0</v>
      </c>
      <c r="X2881">
        <v>0</v>
      </c>
      <c r="Y2881">
        <v>0</v>
      </c>
      <c r="Z2881">
        <v>0</v>
      </c>
    </row>
    <row r="2882" spans="1:26" x14ac:dyDescent="0.25">
      <c r="A2882">
        <v>2005049</v>
      </c>
      <c r="B2882">
        <v>1</v>
      </c>
      <c r="C2882" t="s">
        <v>76</v>
      </c>
      <c r="D2882" t="s">
        <v>81</v>
      </c>
      <c r="E2882" t="s">
        <v>134</v>
      </c>
      <c r="F2882" t="s">
        <v>8480</v>
      </c>
      <c r="G2882" t="s">
        <v>136</v>
      </c>
      <c r="H2882" t="s">
        <v>46</v>
      </c>
      <c r="I2882" t="s">
        <v>129</v>
      </c>
      <c r="J2882" t="s">
        <v>130</v>
      </c>
      <c r="K2882" t="s">
        <v>131</v>
      </c>
      <c r="L2882" t="s">
        <v>8481</v>
      </c>
      <c r="M2882" t="s">
        <v>8482</v>
      </c>
      <c r="N2882">
        <v>2.3925000000000001</v>
      </c>
      <c r="O2882">
        <v>0</v>
      </c>
      <c r="P2882">
        <v>1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2.3925000000000001</v>
      </c>
      <c r="W2882">
        <v>0</v>
      </c>
      <c r="X2882">
        <v>0</v>
      </c>
      <c r="Y2882">
        <v>0</v>
      </c>
      <c r="Z2882">
        <v>0</v>
      </c>
    </row>
    <row r="2883" spans="1:26" x14ac:dyDescent="0.25">
      <c r="A2883">
        <v>2005052</v>
      </c>
      <c r="B2883">
        <v>1</v>
      </c>
      <c r="C2883" t="s">
        <v>77</v>
      </c>
      <c r="D2883" t="s">
        <v>113</v>
      </c>
      <c r="E2883" t="s">
        <v>186</v>
      </c>
      <c r="F2883" t="s">
        <v>7039</v>
      </c>
      <c r="G2883" t="s">
        <v>163</v>
      </c>
      <c r="H2883" t="s">
        <v>47</v>
      </c>
      <c r="I2883" t="s">
        <v>257</v>
      </c>
      <c r="J2883" t="s">
        <v>130</v>
      </c>
      <c r="K2883" t="s">
        <v>131</v>
      </c>
      <c r="L2883" t="s">
        <v>8483</v>
      </c>
      <c r="M2883" t="s">
        <v>8484</v>
      </c>
      <c r="N2883">
        <v>2.7777769999999999E-3</v>
      </c>
      <c r="O2883">
        <v>0</v>
      </c>
      <c r="P2883">
        <v>0</v>
      </c>
      <c r="Q2883">
        <v>26</v>
      </c>
      <c r="R2883">
        <v>134</v>
      </c>
      <c r="S2883">
        <v>26</v>
      </c>
      <c r="T2883">
        <v>221</v>
      </c>
      <c r="U2883">
        <v>0</v>
      </c>
      <c r="V2883">
        <v>0</v>
      </c>
      <c r="W2883">
        <v>7.2221999999999995E-2</v>
      </c>
      <c r="X2883">
        <v>0.372222</v>
      </c>
      <c r="Y2883">
        <v>7.2221999999999995E-2</v>
      </c>
      <c r="Z2883">
        <v>0.61388900000000002</v>
      </c>
    </row>
    <row r="2884" spans="1:26" x14ac:dyDescent="0.25">
      <c r="A2884">
        <v>2005054</v>
      </c>
      <c r="B2884">
        <v>1</v>
      </c>
      <c r="C2884" t="s">
        <v>76</v>
      </c>
      <c r="D2884" t="s">
        <v>79</v>
      </c>
      <c r="E2884" t="s">
        <v>134</v>
      </c>
      <c r="F2884" t="s">
        <v>8485</v>
      </c>
      <c r="G2884" t="s">
        <v>136</v>
      </c>
      <c r="H2884" t="s">
        <v>46</v>
      </c>
      <c r="I2884" t="s">
        <v>129</v>
      </c>
      <c r="J2884" t="s">
        <v>130</v>
      </c>
      <c r="K2884" t="s">
        <v>131</v>
      </c>
      <c r="L2884" t="s">
        <v>8486</v>
      </c>
      <c r="M2884" t="s">
        <v>8487</v>
      </c>
      <c r="N2884">
        <v>1.2069444439999999</v>
      </c>
      <c r="O2884">
        <v>0</v>
      </c>
      <c r="P2884">
        <v>3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3.6208330000000002</v>
      </c>
      <c r="W2884">
        <v>0</v>
      </c>
      <c r="X2884">
        <v>0</v>
      </c>
      <c r="Y2884">
        <v>0</v>
      </c>
      <c r="Z2884">
        <v>0</v>
      </c>
    </row>
    <row r="2885" spans="1:26" x14ac:dyDescent="0.25">
      <c r="A2885">
        <v>2005055</v>
      </c>
      <c r="B2885">
        <v>1</v>
      </c>
      <c r="C2885" t="s">
        <v>76</v>
      </c>
      <c r="D2885" t="s">
        <v>99</v>
      </c>
      <c r="E2885" t="s">
        <v>171</v>
      </c>
      <c r="F2885" t="s">
        <v>2363</v>
      </c>
      <c r="G2885" t="s">
        <v>250</v>
      </c>
      <c r="H2885" t="s">
        <v>47</v>
      </c>
      <c r="I2885" t="s">
        <v>129</v>
      </c>
      <c r="J2885" t="s">
        <v>15</v>
      </c>
      <c r="K2885" t="s">
        <v>131</v>
      </c>
      <c r="L2885" t="s">
        <v>8488</v>
      </c>
      <c r="M2885" t="s">
        <v>8489</v>
      </c>
      <c r="N2885">
        <v>0.91805555500000002</v>
      </c>
      <c r="O2885">
        <v>30</v>
      </c>
      <c r="P2885">
        <v>276</v>
      </c>
      <c r="Q2885">
        <v>0</v>
      </c>
      <c r="R2885">
        <v>0</v>
      </c>
      <c r="S2885">
        <v>0</v>
      </c>
      <c r="T2885">
        <v>0</v>
      </c>
      <c r="U2885">
        <v>27.541667</v>
      </c>
      <c r="V2885">
        <v>253.38333299999999</v>
      </c>
      <c r="W2885">
        <v>0</v>
      </c>
      <c r="X2885">
        <v>0</v>
      </c>
      <c r="Y2885">
        <v>0</v>
      </c>
      <c r="Z2885">
        <v>0</v>
      </c>
    </row>
    <row r="2886" spans="1:26" x14ac:dyDescent="0.25">
      <c r="A2886">
        <v>2005059</v>
      </c>
      <c r="B2886">
        <v>1</v>
      </c>
      <c r="C2886" t="s">
        <v>76</v>
      </c>
      <c r="D2886" t="s">
        <v>94</v>
      </c>
      <c r="E2886" t="s">
        <v>134</v>
      </c>
      <c r="F2886" t="s">
        <v>8490</v>
      </c>
      <c r="G2886" t="s">
        <v>136</v>
      </c>
      <c r="H2886" t="s">
        <v>46</v>
      </c>
      <c r="I2886" t="s">
        <v>129</v>
      </c>
      <c r="J2886" t="s">
        <v>130</v>
      </c>
      <c r="K2886" t="s">
        <v>131</v>
      </c>
      <c r="L2886" t="s">
        <v>8491</v>
      </c>
      <c r="M2886" t="s">
        <v>8492</v>
      </c>
      <c r="N2886">
        <v>1.5277777770000001</v>
      </c>
      <c r="O2886">
        <v>0</v>
      </c>
      <c r="P2886">
        <v>1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1.5277780000000001</v>
      </c>
      <c r="W2886">
        <v>0</v>
      </c>
      <c r="X2886">
        <v>0</v>
      </c>
      <c r="Y2886">
        <v>0</v>
      </c>
      <c r="Z2886">
        <v>0</v>
      </c>
    </row>
    <row r="2887" spans="1:26" x14ac:dyDescent="0.25">
      <c r="A2887">
        <v>2005057</v>
      </c>
      <c r="B2887">
        <v>1</v>
      </c>
      <c r="C2887" t="s">
        <v>76</v>
      </c>
      <c r="D2887" t="s">
        <v>91</v>
      </c>
      <c r="E2887" t="s">
        <v>182</v>
      </c>
      <c r="F2887" t="s">
        <v>8493</v>
      </c>
      <c r="G2887" t="s">
        <v>904</v>
      </c>
      <c r="H2887" t="s">
        <v>46</v>
      </c>
      <c r="I2887" t="s">
        <v>129</v>
      </c>
      <c r="J2887" t="s">
        <v>130</v>
      </c>
      <c r="K2887" t="s">
        <v>131</v>
      </c>
      <c r="L2887" t="s">
        <v>8494</v>
      </c>
      <c r="M2887" t="s">
        <v>8495</v>
      </c>
      <c r="N2887">
        <v>1.558888888</v>
      </c>
      <c r="O2887">
        <v>0</v>
      </c>
      <c r="P2887">
        <v>0</v>
      </c>
      <c r="Q2887">
        <v>0</v>
      </c>
      <c r="R2887">
        <v>29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45.207777999999998</v>
      </c>
      <c r="Y2887">
        <v>0</v>
      </c>
      <c r="Z2887">
        <v>0</v>
      </c>
    </row>
    <row r="2888" spans="1:26" x14ac:dyDescent="0.25">
      <c r="A2888">
        <v>2005058</v>
      </c>
      <c r="B2888">
        <v>1</v>
      </c>
      <c r="C2888" t="s">
        <v>77</v>
      </c>
      <c r="D2888" t="s">
        <v>123</v>
      </c>
      <c r="E2888" t="s">
        <v>182</v>
      </c>
      <c r="F2888" t="s">
        <v>8496</v>
      </c>
      <c r="G2888" t="s">
        <v>294</v>
      </c>
      <c r="H2888" t="s">
        <v>46</v>
      </c>
      <c r="I2888" t="s">
        <v>129</v>
      </c>
      <c r="J2888" t="s">
        <v>130</v>
      </c>
      <c r="K2888" t="s">
        <v>131</v>
      </c>
      <c r="L2888" t="s">
        <v>8497</v>
      </c>
      <c r="M2888" t="s">
        <v>8498</v>
      </c>
      <c r="N2888">
        <v>1.8133333330000001</v>
      </c>
      <c r="O2888">
        <v>0</v>
      </c>
      <c r="P2888">
        <v>1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1.8133330000000001</v>
      </c>
      <c r="W2888">
        <v>0</v>
      </c>
      <c r="X2888">
        <v>0</v>
      </c>
      <c r="Y2888">
        <v>0</v>
      </c>
      <c r="Z2888">
        <v>0</v>
      </c>
    </row>
    <row r="2889" spans="1:26" x14ac:dyDescent="0.25">
      <c r="A2889">
        <v>2005065</v>
      </c>
      <c r="B2889">
        <v>1</v>
      </c>
      <c r="C2889" t="s">
        <v>76</v>
      </c>
      <c r="D2889" t="s">
        <v>103</v>
      </c>
      <c r="E2889" t="s">
        <v>134</v>
      </c>
      <c r="F2889" t="s">
        <v>8499</v>
      </c>
      <c r="G2889" t="s">
        <v>140</v>
      </c>
      <c r="H2889" t="s">
        <v>46</v>
      </c>
      <c r="I2889" t="s">
        <v>129</v>
      </c>
      <c r="J2889" t="s">
        <v>130</v>
      </c>
      <c r="K2889" t="s">
        <v>131</v>
      </c>
      <c r="L2889" t="s">
        <v>8500</v>
      </c>
      <c r="M2889" t="s">
        <v>8501</v>
      </c>
      <c r="N2889">
        <v>4.0527777770000002</v>
      </c>
      <c r="O2889">
        <v>0</v>
      </c>
      <c r="P2889">
        <v>0</v>
      </c>
      <c r="Q2889">
        <v>0</v>
      </c>
      <c r="R2889">
        <v>1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4.052778</v>
      </c>
      <c r="Y2889">
        <v>0</v>
      </c>
      <c r="Z2889">
        <v>0</v>
      </c>
    </row>
    <row r="2890" spans="1:26" x14ac:dyDescent="0.25">
      <c r="A2890">
        <v>2005067</v>
      </c>
      <c r="B2890">
        <v>1</v>
      </c>
      <c r="C2890" t="s">
        <v>76</v>
      </c>
      <c r="D2890" t="s">
        <v>90</v>
      </c>
      <c r="E2890" t="s">
        <v>134</v>
      </c>
      <c r="F2890" t="s">
        <v>4467</v>
      </c>
      <c r="G2890" t="s">
        <v>136</v>
      </c>
      <c r="H2890" t="s">
        <v>46</v>
      </c>
      <c r="I2890" t="s">
        <v>129</v>
      </c>
      <c r="J2890" t="s">
        <v>130</v>
      </c>
      <c r="K2890" t="s">
        <v>131</v>
      </c>
      <c r="L2890" t="s">
        <v>8502</v>
      </c>
      <c r="M2890" t="s">
        <v>8503</v>
      </c>
      <c r="N2890">
        <v>4.8141666660000002</v>
      </c>
      <c r="O2890">
        <v>0</v>
      </c>
      <c r="P2890">
        <v>0</v>
      </c>
      <c r="Q2890">
        <v>0</v>
      </c>
      <c r="R2890">
        <v>0</v>
      </c>
      <c r="S2890">
        <v>0</v>
      </c>
      <c r="T2890">
        <v>1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4.8141670000000003</v>
      </c>
    </row>
    <row r="2891" spans="1:26" x14ac:dyDescent="0.25">
      <c r="A2891">
        <v>2005087</v>
      </c>
      <c r="B2891">
        <v>1</v>
      </c>
      <c r="C2891" t="s">
        <v>76</v>
      </c>
      <c r="D2891" t="s">
        <v>99</v>
      </c>
      <c r="E2891" t="s">
        <v>161</v>
      </c>
      <c r="F2891" t="s">
        <v>8504</v>
      </c>
      <c r="G2891" t="s">
        <v>163</v>
      </c>
      <c r="H2891" t="s">
        <v>47</v>
      </c>
      <c r="I2891" t="s">
        <v>129</v>
      </c>
      <c r="J2891" t="s">
        <v>130</v>
      </c>
      <c r="K2891" t="s">
        <v>131</v>
      </c>
      <c r="L2891" t="s">
        <v>8505</v>
      </c>
      <c r="M2891" t="s">
        <v>8506</v>
      </c>
      <c r="N2891">
        <v>1.2547222220000001</v>
      </c>
      <c r="O2891">
        <v>7</v>
      </c>
      <c r="P2891">
        <v>390</v>
      </c>
      <c r="Q2891">
        <v>0</v>
      </c>
      <c r="R2891">
        <v>0</v>
      </c>
      <c r="S2891">
        <v>0</v>
      </c>
      <c r="T2891">
        <v>0</v>
      </c>
      <c r="U2891">
        <v>8.7830560000000002</v>
      </c>
      <c r="V2891">
        <v>489.34166699999997</v>
      </c>
      <c r="W2891">
        <v>0</v>
      </c>
      <c r="X2891">
        <v>0</v>
      </c>
      <c r="Y2891">
        <v>0</v>
      </c>
      <c r="Z2891">
        <v>0</v>
      </c>
    </row>
    <row r="2892" spans="1:26" x14ac:dyDescent="0.25">
      <c r="A2892">
        <v>2005062</v>
      </c>
      <c r="B2892">
        <v>1</v>
      </c>
      <c r="C2892" t="s">
        <v>77</v>
      </c>
      <c r="D2892" t="s">
        <v>114</v>
      </c>
      <c r="E2892" t="s">
        <v>186</v>
      </c>
      <c r="F2892" t="s">
        <v>8507</v>
      </c>
      <c r="G2892" t="s">
        <v>163</v>
      </c>
      <c r="H2892" t="s">
        <v>47</v>
      </c>
      <c r="I2892" t="s">
        <v>129</v>
      </c>
      <c r="J2892" t="s">
        <v>130</v>
      </c>
      <c r="K2892" t="s">
        <v>131</v>
      </c>
      <c r="L2892" t="s">
        <v>8508</v>
      </c>
      <c r="M2892" t="s">
        <v>8509</v>
      </c>
      <c r="N2892">
        <v>0.52444444400000001</v>
      </c>
      <c r="O2892">
        <v>27</v>
      </c>
      <c r="P2892">
        <v>655</v>
      </c>
      <c r="Q2892">
        <v>0</v>
      </c>
      <c r="R2892">
        <v>0</v>
      </c>
      <c r="S2892">
        <v>0</v>
      </c>
      <c r="T2892">
        <v>0</v>
      </c>
      <c r="U2892">
        <v>14.16</v>
      </c>
      <c r="V2892">
        <v>343.51111100000003</v>
      </c>
      <c r="W2892">
        <v>0</v>
      </c>
      <c r="X2892">
        <v>0</v>
      </c>
      <c r="Y2892">
        <v>0</v>
      </c>
      <c r="Z2892">
        <v>0</v>
      </c>
    </row>
    <row r="2893" spans="1:26" x14ac:dyDescent="0.25">
      <c r="A2893">
        <v>2005068</v>
      </c>
      <c r="B2893">
        <v>1</v>
      </c>
      <c r="C2893" t="s">
        <v>76</v>
      </c>
      <c r="D2893" t="s">
        <v>106</v>
      </c>
      <c r="E2893" t="s">
        <v>161</v>
      </c>
      <c r="F2893" t="s">
        <v>8510</v>
      </c>
      <c r="G2893" t="s">
        <v>250</v>
      </c>
      <c r="H2893" t="s">
        <v>47</v>
      </c>
      <c r="I2893" t="s">
        <v>129</v>
      </c>
      <c r="J2893" t="s">
        <v>15</v>
      </c>
      <c r="K2893" t="s">
        <v>131</v>
      </c>
      <c r="L2893" t="s">
        <v>8511</v>
      </c>
      <c r="M2893" t="s">
        <v>8512</v>
      </c>
      <c r="N2893">
        <v>0.53277777699999995</v>
      </c>
      <c r="O2893">
        <v>0</v>
      </c>
      <c r="P2893">
        <v>294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156.63666599999999</v>
      </c>
      <c r="W2893">
        <v>0</v>
      </c>
      <c r="X2893">
        <v>0</v>
      </c>
      <c r="Y2893">
        <v>0</v>
      </c>
      <c r="Z2893">
        <v>0</v>
      </c>
    </row>
    <row r="2894" spans="1:26" x14ac:dyDescent="0.25">
      <c r="A2894">
        <v>2005072</v>
      </c>
      <c r="B2894">
        <v>1</v>
      </c>
      <c r="C2894" t="s">
        <v>76</v>
      </c>
      <c r="D2894" t="s">
        <v>103</v>
      </c>
      <c r="E2894" t="s">
        <v>134</v>
      </c>
      <c r="F2894" t="s">
        <v>8513</v>
      </c>
      <c r="G2894" t="s">
        <v>136</v>
      </c>
      <c r="H2894" t="s">
        <v>46</v>
      </c>
      <c r="I2894" t="s">
        <v>129</v>
      </c>
      <c r="J2894" t="s">
        <v>130</v>
      </c>
      <c r="K2894" t="s">
        <v>131</v>
      </c>
      <c r="L2894" t="s">
        <v>8514</v>
      </c>
      <c r="M2894" t="s">
        <v>8515</v>
      </c>
      <c r="N2894">
        <v>2.332222222</v>
      </c>
      <c r="O2894">
        <v>0</v>
      </c>
      <c r="P2894">
        <v>0</v>
      </c>
      <c r="Q2894">
        <v>0</v>
      </c>
      <c r="R2894">
        <v>1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2.3322219999999998</v>
      </c>
      <c r="Y2894">
        <v>0</v>
      </c>
      <c r="Z2894">
        <v>0</v>
      </c>
    </row>
    <row r="2895" spans="1:26" x14ac:dyDescent="0.25">
      <c r="A2895">
        <v>2005066</v>
      </c>
      <c r="B2895">
        <v>1</v>
      </c>
      <c r="C2895" t="s">
        <v>77</v>
      </c>
      <c r="D2895" t="s">
        <v>124</v>
      </c>
      <c r="E2895" t="s">
        <v>134</v>
      </c>
      <c r="F2895" t="s">
        <v>8516</v>
      </c>
      <c r="G2895" t="s">
        <v>250</v>
      </c>
      <c r="H2895" t="s">
        <v>46</v>
      </c>
      <c r="I2895" t="s">
        <v>129</v>
      </c>
      <c r="J2895" t="s">
        <v>130</v>
      </c>
      <c r="K2895" t="s">
        <v>131</v>
      </c>
      <c r="L2895" t="s">
        <v>8517</v>
      </c>
      <c r="M2895" t="s">
        <v>8518</v>
      </c>
      <c r="N2895">
        <v>3.4763888879999998</v>
      </c>
      <c r="O2895">
        <v>0</v>
      </c>
      <c r="P2895">
        <v>8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27.811111</v>
      </c>
      <c r="W2895">
        <v>0</v>
      </c>
      <c r="X2895">
        <v>0</v>
      </c>
      <c r="Y2895">
        <v>0</v>
      </c>
      <c r="Z2895">
        <v>0</v>
      </c>
    </row>
    <row r="2896" spans="1:26" x14ac:dyDescent="0.25">
      <c r="A2896">
        <v>2005080</v>
      </c>
      <c r="B2896">
        <v>1</v>
      </c>
      <c r="C2896" t="s">
        <v>76</v>
      </c>
      <c r="D2896" t="s">
        <v>88</v>
      </c>
      <c r="E2896" t="s">
        <v>134</v>
      </c>
      <c r="F2896" t="s">
        <v>8519</v>
      </c>
      <c r="G2896" t="s">
        <v>136</v>
      </c>
      <c r="H2896" t="s">
        <v>46</v>
      </c>
      <c r="I2896" t="s">
        <v>129</v>
      </c>
      <c r="J2896" t="s">
        <v>130</v>
      </c>
      <c r="K2896" t="s">
        <v>131</v>
      </c>
      <c r="L2896" t="s">
        <v>8520</v>
      </c>
      <c r="M2896" t="s">
        <v>8521</v>
      </c>
      <c r="N2896">
        <v>3.0813888880000002</v>
      </c>
      <c r="O2896">
        <v>0</v>
      </c>
      <c r="P2896">
        <v>1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3.0813890000000002</v>
      </c>
      <c r="W2896">
        <v>0</v>
      </c>
      <c r="X2896">
        <v>0</v>
      </c>
      <c r="Y2896">
        <v>0</v>
      </c>
      <c r="Z2896">
        <v>0</v>
      </c>
    </row>
    <row r="2897" spans="1:26" x14ac:dyDescent="0.25">
      <c r="A2897">
        <v>2005073</v>
      </c>
      <c r="B2897">
        <v>1</v>
      </c>
      <c r="C2897" t="s">
        <v>76</v>
      </c>
      <c r="D2897" t="s">
        <v>91</v>
      </c>
      <c r="E2897" t="s">
        <v>126</v>
      </c>
      <c r="F2897" t="s">
        <v>8522</v>
      </c>
      <c r="G2897" t="s">
        <v>904</v>
      </c>
      <c r="H2897" t="s">
        <v>46</v>
      </c>
      <c r="I2897" t="s">
        <v>129</v>
      </c>
      <c r="J2897" t="s">
        <v>130</v>
      </c>
      <c r="K2897" t="s">
        <v>131</v>
      </c>
      <c r="L2897" t="s">
        <v>8523</v>
      </c>
      <c r="M2897" t="s">
        <v>8524</v>
      </c>
      <c r="N2897">
        <v>1.234444444</v>
      </c>
      <c r="O2897">
        <v>0</v>
      </c>
      <c r="P2897">
        <v>10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12.344443999999999</v>
      </c>
      <c r="W2897">
        <v>0</v>
      </c>
      <c r="X2897">
        <v>0</v>
      </c>
      <c r="Y2897">
        <v>0</v>
      </c>
      <c r="Z2897">
        <v>0</v>
      </c>
    </row>
    <row r="2898" spans="1:26" x14ac:dyDescent="0.25">
      <c r="A2898">
        <v>2005100</v>
      </c>
      <c r="B2898">
        <v>1</v>
      </c>
      <c r="C2898" t="s">
        <v>76</v>
      </c>
      <c r="D2898" t="s">
        <v>99</v>
      </c>
      <c r="E2898" t="s">
        <v>182</v>
      </c>
      <c r="F2898" t="s">
        <v>8525</v>
      </c>
      <c r="G2898" t="s">
        <v>144</v>
      </c>
      <c r="H2898" t="s">
        <v>46</v>
      </c>
      <c r="I2898" t="s">
        <v>129</v>
      </c>
      <c r="J2898" t="s">
        <v>130</v>
      </c>
      <c r="K2898" t="s">
        <v>131</v>
      </c>
      <c r="L2898" t="s">
        <v>8526</v>
      </c>
      <c r="M2898" t="s">
        <v>8527</v>
      </c>
      <c r="N2898">
        <v>2.2466666659999999</v>
      </c>
      <c r="O2898">
        <v>0</v>
      </c>
      <c r="P2898">
        <v>79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177.48666700000001</v>
      </c>
      <c r="W2898">
        <v>0</v>
      </c>
      <c r="X2898">
        <v>0</v>
      </c>
      <c r="Y2898">
        <v>0</v>
      </c>
      <c r="Z2898">
        <v>0</v>
      </c>
    </row>
    <row r="2899" spans="1:26" x14ac:dyDescent="0.25">
      <c r="A2899">
        <v>2005096</v>
      </c>
      <c r="B2899">
        <v>1</v>
      </c>
      <c r="C2899" t="s">
        <v>77</v>
      </c>
      <c r="D2899" t="s">
        <v>120</v>
      </c>
      <c r="E2899" t="s">
        <v>182</v>
      </c>
      <c r="F2899" t="s">
        <v>7978</v>
      </c>
      <c r="G2899" t="s">
        <v>250</v>
      </c>
      <c r="H2899" t="s">
        <v>46</v>
      </c>
      <c r="I2899" t="s">
        <v>129</v>
      </c>
      <c r="J2899" t="s">
        <v>15</v>
      </c>
      <c r="K2899" t="s">
        <v>131</v>
      </c>
      <c r="L2899" t="s">
        <v>8528</v>
      </c>
      <c r="M2899" t="s">
        <v>8529</v>
      </c>
      <c r="N2899">
        <v>1.4983333329999999</v>
      </c>
      <c r="O2899">
        <v>0</v>
      </c>
      <c r="P2899">
        <v>0</v>
      </c>
      <c r="Q2899">
        <v>0</v>
      </c>
      <c r="R2899">
        <v>37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55.438333</v>
      </c>
      <c r="Y2899">
        <v>0</v>
      </c>
      <c r="Z2899">
        <v>0</v>
      </c>
    </row>
    <row r="2900" spans="1:26" x14ac:dyDescent="0.25">
      <c r="A2900">
        <v>2005090</v>
      </c>
      <c r="B2900">
        <v>1</v>
      </c>
      <c r="C2900" t="s">
        <v>77</v>
      </c>
      <c r="D2900" t="s">
        <v>123</v>
      </c>
      <c r="E2900" t="s">
        <v>134</v>
      </c>
      <c r="F2900" t="s">
        <v>8530</v>
      </c>
      <c r="G2900" t="s">
        <v>128</v>
      </c>
      <c r="H2900" t="s">
        <v>46</v>
      </c>
      <c r="I2900" t="s">
        <v>129</v>
      </c>
      <c r="J2900" t="s">
        <v>130</v>
      </c>
      <c r="K2900" t="s">
        <v>131</v>
      </c>
      <c r="L2900" t="s">
        <v>8531</v>
      </c>
      <c r="M2900" t="s">
        <v>8532</v>
      </c>
      <c r="N2900">
        <v>1.4611111109999999</v>
      </c>
      <c r="O2900">
        <v>0</v>
      </c>
      <c r="P2900">
        <v>5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7.3055560000000002</v>
      </c>
      <c r="W2900">
        <v>0</v>
      </c>
      <c r="X2900">
        <v>0</v>
      </c>
      <c r="Y2900">
        <v>0</v>
      </c>
      <c r="Z2900">
        <v>0</v>
      </c>
    </row>
    <row r="2901" spans="1:26" x14ac:dyDescent="0.25">
      <c r="A2901">
        <v>2005098</v>
      </c>
      <c r="B2901">
        <v>1</v>
      </c>
      <c r="C2901" t="s">
        <v>77</v>
      </c>
      <c r="D2901" t="s">
        <v>108</v>
      </c>
      <c r="E2901" t="s">
        <v>134</v>
      </c>
      <c r="F2901" t="s">
        <v>8533</v>
      </c>
      <c r="G2901" t="s">
        <v>136</v>
      </c>
      <c r="H2901" t="s">
        <v>46</v>
      </c>
      <c r="I2901" t="s">
        <v>129</v>
      </c>
      <c r="J2901" t="s">
        <v>130</v>
      </c>
      <c r="K2901" t="s">
        <v>131</v>
      </c>
      <c r="L2901" t="s">
        <v>8534</v>
      </c>
      <c r="M2901" t="s">
        <v>8535</v>
      </c>
      <c r="N2901">
        <v>4.1511111109999996</v>
      </c>
      <c r="O2901">
        <v>0</v>
      </c>
      <c r="P2901">
        <v>0</v>
      </c>
      <c r="Q2901">
        <v>0</v>
      </c>
      <c r="R2901">
        <v>0</v>
      </c>
      <c r="S2901">
        <v>0</v>
      </c>
      <c r="T2901">
        <v>1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4.1511110000000002</v>
      </c>
    </row>
    <row r="2902" spans="1:26" x14ac:dyDescent="0.25">
      <c r="A2902">
        <v>2005097</v>
      </c>
      <c r="B2902">
        <v>1</v>
      </c>
      <c r="C2902" t="s">
        <v>77</v>
      </c>
      <c r="D2902" t="s">
        <v>117</v>
      </c>
      <c r="E2902" t="s">
        <v>161</v>
      </c>
      <c r="F2902" t="s">
        <v>8536</v>
      </c>
      <c r="G2902" t="s">
        <v>163</v>
      </c>
      <c r="H2902" t="s">
        <v>47</v>
      </c>
      <c r="I2902" t="s">
        <v>129</v>
      </c>
      <c r="J2902" t="s">
        <v>130</v>
      </c>
      <c r="K2902" t="s">
        <v>131</v>
      </c>
      <c r="L2902" t="s">
        <v>8537</v>
      </c>
      <c r="M2902" t="s">
        <v>8538</v>
      </c>
      <c r="N2902">
        <v>1.4441666660000001</v>
      </c>
      <c r="O2902">
        <v>0</v>
      </c>
      <c r="P2902">
        <v>0</v>
      </c>
      <c r="Q2902">
        <v>5</v>
      </c>
      <c r="R2902">
        <v>1433</v>
      </c>
      <c r="S2902">
        <v>0</v>
      </c>
      <c r="T2902">
        <v>0</v>
      </c>
      <c r="U2902">
        <v>0</v>
      </c>
      <c r="V2902">
        <v>0</v>
      </c>
      <c r="W2902">
        <v>7.2208329999999998</v>
      </c>
      <c r="X2902">
        <v>2069.490832</v>
      </c>
      <c r="Y2902">
        <v>0</v>
      </c>
      <c r="Z2902">
        <v>0</v>
      </c>
    </row>
    <row r="2903" spans="1:26" x14ac:dyDescent="0.25">
      <c r="A2903">
        <v>2005101</v>
      </c>
      <c r="B2903">
        <v>1</v>
      </c>
      <c r="C2903" t="s">
        <v>76</v>
      </c>
      <c r="D2903" t="s">
        <v>99</v>
      </c>
      <c r="E2903" t="s">
        <v>134</v>
      </c>
      <c r="F2903" t="s">
        <v>6820</v>
      </c>
      <c r="G2903" t="s">
        <v>250</v>
      </c>
      <c r="H2903" t="s">
        <v>46</v>
      </c>
      <c r="I2903" t="s">
        <v>129</v>
      </c>
      <c r="J2903" t="s">
        <v>15</v>
      </c>
      <c r="K2903" t="s">
        <v>131</v>
      </c>
      <c r="L2903" t="s">
        <v>8539</v>
      </c>
      <c r="M2903" t="s">
        <v>8540</v>
      </c>
      <c r="N2903">
        <v>0.89722222200000001</v>
      </c>
      <c r="O2903">
        <v>0</v>
      </c>
      <c r="P2903">
        <v>1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0.89722199999999996</v>
      </c>
      <c r="W2903">
        <v>0</v>
      </c>
      <c r="X2903">
        <v>0</v>
      </c>
      <c r="Y2903">
        <v>0</v>
      </c>
      <c r="Z2903">
        <v>0</v>
      </c>
    </row>
    <row r="2904" spans="1:26" x14ac:dyDescent="0.25">
      <c r="A2904">
        <v>2005104</v>
      </c>
      <c r="B2904">
        <v>1</v>
      </c>
      <c r="C2904" t="s">
        <v>76</v>
      </c>
      <c r="D2904" t="s">
        <v>78</v>
      </c>
      <c r="E2904" t="s">
        <v>161</v>
      </c>
      <c r="F2904" t="s">
        <v>8541</v>
      </c>
      <c r="G2904" t="s">
        <v>341</v>
      </c>
      <c r="H2904" t="s">
        <v>47</v>
      </c>
      <c r="I2904" t="s">
        <v>129</v>
      </c>
      <c r="J2904" t="s">
        <v>130</v>
      </c>
      <c r="K2904" t="s">
        <v>131</v>
      </c>
      <c r="L2904" t="s">
        <v>8542</v>
      </c>
      <c r="M2904" t="s">
        <v>8543</v>
      </c>
      <c r="N2904">
        <v>1.735833333</v>
      </c>
      <c r="O2904">
        <v>1</v>
      </c>
      <c r="P2904">
        <v>0</v>
      </c>
      <c r="Q2904">
        <v>0</v>
      </c>
      <c r="R2904">
        <v>0</v>
      </c>
      <c r="S2904">
        <v>0</v>
      </c>
      <c r="T2904">
        <v>0</v>
      </c>
      <c r="U2904">
        <v>1.735833</v>
      </c>
      <c r="V2904">
        <v>0</v>
      </c>
      <c r="W2904">
        <v>0</v>
      </c>
      <c r="X2904">
        <v>0</v>
      </c>
      <c r="Y2904">
        <v>0</v>
      </c>
      <c r="Z2904">
        <v>0</v>
      </c>
    </row>
    <row r="2905" spans="1:26" x14ac:dyDescent="0.25">
      <c r="A2905">
        <v>2005110</v>
      </c>
      <c r="B2905">
        <v>1</v>
      </c>
      <c r="C2905" t="s">
        <v>76</v>
      </c>
      <c r="D2905" t="s">
        <v>99</v>
      </c>
      <c r="E2905" t="s">
        <v>171</v>
      </c>
      <c r="F2905" t="s">
        <v>8544</v>
      </c>
      <c r="G2905" t="s">
        <v>163</v>
      </c>
      <c r="H2905" t="s">
        <v>47</v>
      </c>
      <c r="I2905" t="s">
        <v>129</v>
      </c>
      <c r="J2905" t="s">
        <v>130</v>
      </c>
      <c r="K2905" t="s">
        <v>131</v>
      </c>
      <c r="L2905" t="s">
        <v>8545</v>
      </c>
      <c r="M2905" t="s">
        <v>8546</v>
      </c>
      <c r="N2905">
        <v>1.660833333</v>
      </c>
      <c r="O2905">
        <v>11</v>
      </c>
      <c r="P2905">
        <v>751</v>
      </c>
      <c r="Q2905">
        <v>0</v>
      </c>
      <c r="R2905">
        <v>0</v>
      </c>
      <c r="S2905">
        <v>0</v>
      </c>
      <c r="T2905">
        <v>0</v>
      </c>
      <c r="U2905">
        <v>18.269166999999999</v>
      </c>
      <c r="V2905">
        <v>1247.2858329999999</v>
      </c>
      <c r="W2905">
        <v>0</v>
      </c>
      <c r="X2905">
        <v>0</v>
      </c>
      <c r="Y2905">
        <v>0</v>
      </c>
      <c r="Z2905">
        <v>0</v>
      </c>
    </row>
    <row r="2906" spans="1:26" x14ac:dyDescent="0.25">
      <c r="A2906">
        <v>2005112</v>
      </c>
      <c r="B2906">
        <v>1</v>
      </c>
      <c r="C2906" t="s">
        <v>76</v>
      </c>
      <c r="D2906" t="s">
        <v>94</v>
      </c>
      <c r="E2906" t="s">
        <v>161</v>
      </c>
      <c r="F2906" t="s">
        <v>8547</v>
      </c>
      <c r="G2906" t="s">
        <v>341</v>
      </c>
      <c r="H2906" t="s">
        <v>47</v>
      </c>
      <c r="I2906" t="s">
        <v>129</v>
      </c>
      <c r="J2906" t="s">
        <v>130</v>
      </c>
      <c r="K2906" t="s">
        <v>131</v>
      </c>
      <c r="L2906" t="s">
        <v>8548</v>
      </c>
      <c r="M2906" t="s">
        <v>8549</v>
      </c>
      <c r="N2906">
        <v>4.3597222220000003</v>
      </c>
      <c r="O2906">
        <v>0</v>
      </c>
      <c r="P2906">
        <v>81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353.13749999999999</v>
      </c>
      <c r="W2906">
        <v>0</v>
      </c>
      <c r="X2906">
        <v>0</v>
      </c>
      <c r="Y2906">
        <v>0</v>
      </c>
      <c r="Z2906">
        <v>0</v>
      </c>
    </row>
    <row r="2907" spans="1:26" x14ac:dyDescent="0.25">
      <c r="A2907">
        <v>2005115</v>
      </c>
      <c r="B2907">
        <v>1</v>
      </c>
      <c r="C2907" t="s">
        <v>77</v>
      </c>
      <c r="D2907" t="s">
        <v>113</v>
      </c>
      <c r="E2907" t="s">
        <v>134</v>
      </c>
      <c r="F2907" t="s">
        <v>8550</v>
      </c>
      <c r="G2907" t="s">
        <v>140</v>
      </c>
      <c r="H2907" t="s">
        <v>46</v>
      </c>
      <c r="I2907" t="s">
        <v>129</v>
      </c>
      <c r="J2907" t="s">
        <v>130</v>
      </c>
      <c r="K2907" t="s">
        <v>131</v>
      </c>
      <c r="L2907" t="s">
        <v>8551</v>
      </c>
      <c r="M2907" t="s">
        <v>8552</v>
      </c>
      <c r="N2907">
        <v>1.3025</v>
      </c>
      <c r="O2907">
        <v>0</v>
      </c>
      <c r="P2907">
        <v>0</v>
      </c>
      <c r="Q2907">
        <v>0</v>
      </c>
      <c r="R2907">
        <v>2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2.605</v>
      </c>
      <c r="Y2907">
        <v>0</v>
      </c>
      <c r="Z2907">
        <v>0</v>
      </c>
    </row>
    <row r="2908" spans="1:26" x14ac:dyDescent="0.25">
      <c r="A2908">
        <v>2005118</v>
      </c>
      <c r="B2908">
        <v>1</v>
      </c>
      <c r="C2908" t="s">
        <v>77</v>
      </c>
      <c r="D2908" t="s">
        <v>116</v>
      </c>
      <c r="E2908" t="s">
        <v>186</v>
      </c>
      <c r="F2908" t="s">
        <v>8553</v>
      </c>
      <c r="G2908" t="s">
        <v>163</v>
      </c>
      <c r="H2908" t="s">
        <v>47</v>
      </c>
      <c r="I2908" t="s">
        <v>257</v>
      </c>
      <c r="J2908" t="s">
        <v>130</v>
      </c>
      <c r="K2908" t="s">
        <v>131</v>
      </c>
      <c r="L2908" t="s">
        <v>8554</v>
      </c>
      <c r="M2908" t="s">
        <v>8555</v>
      </c>
      <c r="N2908">
        <v>8.0555550000000007E-3</v>
      </c>
      <c r="O2908">
        <v>5</v>
      </c>
      <c r="P2908">
        <v>657</v>
      </c>
      <c r="Q2908">
        <v>0</v>
      </c>
      <c r="R2908">
        <v>0</v>
      </c>
      <c r="S2908">
        <v>0</v>
      </c>
      <c r="T2908">
        <v>0</v>
      </c>
      <c r="U2908">
        <v>4.0278000000000001E-2</v>
      </c>
      <c r="V2908">
        <v>5.2925000000000004</v>
      </c>
      <c r="W2908">
        <v>0</v>
      </c>
      <c r="X2908">
        <v>0</v>
      </c>
      <c r="Y2908">
        <v>0</v>
      </c>
      <c r="Z2908">
        <v>0</v>
      </c>
    </row>
    <row r="2909" spans="1:26" x14ac:dyDescent="0.25">
      <c r="A2909">
        <v>2005120</v>
      </c>
      <c r="B2909">
        <v>1</v>
      </c>
      <c r="C2909" t="s">
        <v>76</v>
      </c>
      <c r="D2909" t="s">
        <v>95</v>
      </c>
      <c r="E2909" t="s">
        <v>126</v>
      </c>
      <c r="F2909" t="s">
        <v>8556</v>
      </c>
      <c r="G2909" t="s">
        <v>144</v>
      </c>
      <c r="H2909" t="s">
        <v>46</v>
      </c>
      <c r="I2909" t="s">
        <v>129</v>
      </c>
      <c r="J2909" t="s">
        <v>130</v>
      </c>
      <c r="K2909" t="s">
        <v>131</v>
      </c>
      <c r="L2909" t="s">
        <v>8557</v>
      </c>
      <c r="M2909" t="s">
        <v>8558</v>
      </c>
      <c r="N2909">
        <v>3.349444444</v>
      </c>
      <c r="O2909">
        <v>0</v>
      </c>
      <c r="P2909">
        <v>6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20.096667</v>
      </c>
      <c r="W2909">
        <v>0</v>
      </c>
      <c r="X2909">
        <v>0</v>
      </c>
      <c r="Y2909">
        <v>0</v>
      </c>
      <c r="Z2909">
        <v>0</v>
      </c>
    </row>
    <row r="2910" spans="1:26" x14ac:dyDescent="0.25">
      <c r="A2910">
        <v>2005119</v>
      </c>
      <c r="B2910">
        <v>1</v>
      </c>
      <c r="C2910" t="s">
        <v>77</v>
      </c>
      <c r="D2910" t="s">
        <v>123</v>
      </c>
      <c r="E2910" t="s">
        <v>134</v>
      </c>
      <c r="F2910" t="s">
        <v>8559</v>
      </c>
      <c r="G2910" t="s">
        <v>136</v>
      </c>
      <c r="H2910" t="s">
        <v>46</v>
      </c>
      <c r="I2910" t="s">
        <v>129</v>
      </c>
      <c r="J2910" t="s">
        <v>130</v>
      </c>
      <c r="K2910" t="s">
        <v>131</v>
      </c>
      <c r="L2910" t="s">
        <v>8560</v>
      </c>
      <c r="M2910" t="s">
        <v>8561</v>
      </c>
      <c r="N2910">
        <v>3.4313888879999999</v>
      </c>
      <c r="O2910">
        <v>0</v>
      </c>
      <c r="P2910">
        <v>1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3.4313889999999998</v>
      </c>
      <c r="W2910">
        <v>0</v>
      </c>
      <c r="X2910">
        <v>0</v>
      </c>
      <c r="Y2910">
        <v>0</v>
      </c>
      <c r="Z2910">
        <v>0</v>
      </c>
    </row>
    <row r="2911" spans="1:26" x14ac:dyDescent="0.25">
      <c r="A2911">
        <v>2005126</v>
      </c>
      <c r="B2911">
        <v>1</v>
      </c>
      <c r="C2911" t="s">
        <v>76</v>
      </c>
      <c r="D2911" t="s">
        <v>89</v>
      </c>
      <c r="E2911" t="s">
        <v>134</v>
      </c>
      <c r="F2911" t="s">
        <v>8562</v>
      </c>
      <c r="G2911" t="s">
        <v>140</v>
      </c>
      <c r="H2911" t="s">
        <v>46</v>
      </c>
      <c r="I2911" t="s">
        <v>129</v>
      </c>
      <c r="J2911" t="s">
        <v>130</v>
      </c>
      <c r="K2911" t="s">
        <v>131</v>
      </c>
      <c r="L2911" t="s">
        <v>8563</v>
      </c>
      <c r="M2911" t="s">
        <v>8564</v>
      </c>
      <c r="N2911">
        <v>0.74305555499999998</v>
      </c>
      <c r="O2911">
        <v>0</v>
      </c>
      <c r="P2911">
        <v>2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1.486111</v>
      </c>
      <c r="W2911">
        <v>0</v>
      </c>
      <c r="X2911">
        <v>0</v>
      </c>
      <c r="Y2911">
        <v>0</v>
      </c>
      <c r="Z2911">
        <v>0</v>
      </c>
    </row>
    <row r="2912" spans="1:26" x14ac:dyDescent="0.25">
      <c r="A2912">
        <v>2005128</v>
      </c>
      <c r="B2912">
        <v>1</v>
      </c>
      <c r="C2912" t="s">
        <v>76</v>
      </c>
      <c r="D2912" t="s">
        <v>81</v>
      </c>
      <c r="E2912" t="s">
        <v>182</v>
      </c>
      <c r="F2912" t="s">
        <v>8565</v>
      </c>
      <c r="G2912" t="s">
        <v>389</v>
      </c>
      <c r="H2912" t="s">
        <v>46</v>
      </c>
      <c r="I2912" t="s">
        <v>129</v>
      </c>
      <c r="J2912" t="s">
        <v>130</v>
      </c>
      <c r="K2912" t="s">
        <v>131</v>
      </c>
      <c r="L2912" t="s">
        <v>8566</v>
      </c>
      <c r="M2912" t="s">
        <v>8567</v>
      </c>
      <c r="N2912">
        <v>3.7169444440000001</v>
      </c>
      <c r="O2912">
        <v>0</v>
      </c>
      <c r="P2912">
        <v>11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40.886389000000001</v>
      </c>
      <c r="W2912">
        <v>0</v>
      </c>
      <c r="X2912">
        <v>0</v>
      </c>
      <c r="Y2912">
        <v>0</v>
      </c>
      <c r="Z2912">
        <v>0</v>
      </c>
    </row>
    <row r="2913" spans="1:26" x14ac:dyDescent="0.25">
      <c r="A2913">
        <v>2005130</v>
      </c>
      <c r="B2913">
        <v>1</v>
      </c>
      <c r="C2913" t="s">
        <v>76</v>
      </c>
      <c r="D2913" t="s">
        <v>86</v>
      </c>
      <c r="E2913" t="s">
        <v>150</v>
      </c>
      <c r="F2913" t="s">
        <v>8568</v>
      </c>
      <c r="G2913" t="s">
        <v>203</v>
      </c>
      <c r="H2913" t="s">
        <v>47</v>
      </c>
      <c r="I2913" t="s">
        <v>129</v>
      </c>
      <c r="J2913" t="s">
        <v>130</v>
      </c>
      <c r="K2913" t="s">
        <v>131</v>
      </c>
      <c r="L2913" t="s">
        <v>8569</v>
      </c>
      <c r="M2913" t="s">
        <v>8570</v>
      </c>
      <c r="N2913">
        <v>1.215833333</v>
      </c>
      <c r="O2913">
        <v>1</v>
      </c>
      <c r="P2913">
        <v>6988</v>
      </c>
      <c r="Q2913">
        <v>0</v>
      </c>
      <c r="R2913">
        <v>0</v>
      </c>
      <c r="S2913">
        <v>0</v>
      </c>
      <c r="T2913">
        <v>0</v>
      </c>
      <c r="U2913">
        <v>1.2158329999999999</v>
      </c>
      <c r="V2913">
        <v>8496.2433309999997</v>
      </c>
      <c r="W2913">
        <v>0</v>
      </c>
      <c r="X2913">
        <v>0</v>
      </c>
      <c r="Y2913">
        <v>0</v>
      </c>
      <c r="Z2913">
        <v>0</v>
      </c>
    </row>
    <row r="2914" spans="1:26" x14ac:dyDescent="0.25">
      <c r="A2914">
        <v>2005141</v>
      </c>
      <c r="B2914">
        <v>1</v>
      </c>
      <c r="C2914" t="s">
        <v>77</v>
      </c>
      <c r="D2914" t="s">
        <v>121</v>
      </c>
      <c r="E2914" t="s">
        <v>182</v>
      </c>
      <c r="F2914" t="s">
        <v>8571</v>
      </c>
      <c r="G2914" t="s">
        <v>144</v>
      </c>
      <c r="H2914" t="s">
        <v>46</v>
      </c>
      <c r="I2914" t="s">
        <v>129</v>
      </c>
      <c r="J2914" t="s">
        <v>130</v>
      </c>
      <c r="K2914" t="s">
        <v>131</v>
      </c>
      <c r="L2914" t="s">
        <v>8572</v>
      </c>
      <c r="M2914" t="s">
        <v>8573</v>
      </c>
      <c r="N2914">
        <v>2.5422222219999999</v>
      </c>
      <c r="O2914">
        <v>0</v>
      </c>
      <c r="P2914">
        <v>0</v>
      </c>
      <c r="Q2914">
        <v>0</v>
      </c>
      <c r="R2914">
        <v>36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91.52</v>
      </c>
      <c r="Y2914">
        <v>0</v>
      </c>
      <c r="Z2914">
        <v>0</v>
      </c>
    </row>
    <row r="2915" spans="1:26" x14ac:dyDescent="0.25">
      <c r="A2915">
        <v>2005144</v>
      </c>
      <c r="B2915">
        <v>1</v>
      </c>
      <c r="C2915" t="s">
        <v>76</v>
      </c>
      <c r="D2915" t="s">
        <v>81</v>
      </c>
      <c r="E2915" t="s">
        <v>182</v>
      </c>
      <c r="F2915" t="s">
        <v>8574</v>
      </c>
      <c r="G2915" t="s">
        <v>144</v>
      </c>
      <c r="H2915" t="s">
        <v>46</v>
      </c>
      <c r="I2915" t="s">
        <v>129</v>
      </c>
      <c r="J2915" t="s">
        <v>130</v>
      </c>
      <c r="K2915" t="s">
        <v>131</v>
      </c>
      <c r="L2915" t="s">
        <v>8575</v>
      </c>
      <c r="M2915" t="s">
        <v>8576</v>
      </c>
      <c r="N2915">
        <v>4.1791666660000004</v>
      </c>
      <c r="O2915">
        <v>0</v>
      </c>
      <c r="P2915">
        <v>111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463.88749999999999</v>
      </c>
      <c r="W2915">
        <v>0</v>
      </c>
      <c r="X2915">
        <v>0</v>
      </c>
      <c r="Y2915">
        <v>0</v>
      </c>
      <c r="Z2915">
        <v>0</v>
      </c>
    </row>
    <row r="2916" spans="1:26" x14ac:dyDescent="0.25">
      <c r="A2916">
        <v>2005149</v>
      </c>
      <c r="B2916">
        <v>1</v>
      </c>
      <c r="C2916" t="s">
        <v>76</v>
      </c>
      <c r="D2916" t="s">
        <v>83</v>
      </c>
      <c r="E2916" t="s">
        <v>182</v>
      </c>
      <c r="F2916" t="s">
        <v>8577</v>
      </c>
      <c r="G2916" t="s">
        <v>144</v>
      </c>
      <c r="H2916" t="s">
        <v>46</v>
      </c>
      <c r="I2916" t="s">
        <v>129</v>
      </c>
      <c r="J2916" t="s">
        <v>130</v>
      </c>
      <c r="K2916" t="s">
        <v>131</v>
      </c>
      <c r="L2916" t="s">
        <v>8578</v>
      </c>
      <c r="M2916" t="s">
        <v>8579</v>
      </c>
      <c r="N2916">
        <v>4.0558333329999998</v>
      </c>
      <c r="O2916">
        <v>0</v>
      </c>
      <c r="P2916">
        <v>69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279.85250000000002</v>
      </c>
      <c r="W2916">
        <v>0</v>
      </c>
      <c r="X2916">
        <v>0</v>
      </c>
      <c r="Y2916">
        <v>0</v>
      </c>
      <c r="Z2916">
        <v>0</v>
      </c>
    </row>
    <row r="2917" spans="1:26" x14ac:dyDescent="0.25">
      <c r="A2917">
        <v>2005151</v>
      </c>
      <c r="B2917">
        <v>1</v>
      </c>
      <c r="C2917" t="s">
        <v>77</v>
      </c>
      <c r="D2917" t="s">
        <v>108</v>
      </c>
      <c r="E2917" t="s">
        <v>134</v>
      </c>
      <c r="F2917" t="s">
        <v>8115</v>
      </c>
      <c r="G2917" t="s">
        <v>136</v>
      </c>
      <c r="H2917" t="s">
        <v>46</v>
      </c>
      <c r="I2917" t="s">
        <v>129</v>
      </c>
      <c r="J2917" t="s">
        <v>130</v>
      </c>
      <c r="K2917" t="s">
        <v>131</v>
      </c>
      <c r="L2917" t="s">
        <v>8580</v>
      </c>
      <c r="M2917" t="s">
        <v>8581</v>
      </c>
      <c r="N2917">
        <v>0.86305555499999997</v>
      </c>
      <c r="O2917">
        <v>0</v>
      </c>
      <c r="P2917">
        <v>1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0.86305600000000005</v>
      </c>
      <c r="W2917">
        <v>0</v>
      </c>
      <c r="X2917">
        <v>0</v>
      </c>
      <c r="Y2917">
        <v>0</v>
      </c>
      <c r="Z2917">
        <v>0</v>
      </c>
    </row>
    <row r="2918" spans="1:26" x14ac:dyDescent="0.25">
      <c r="A2918">
        <v>2005158</v>
      </c>
      <c r="B2918">
        <v>1</v>
      </c>
      <c r="C2918" t="s">
        <v>77</v>
      </c>
      <c r="D2918" t="s">
        <v>120</v>
      </c>
      <c r="E2918" t="s">
        <v>134</v>
      </c>
      <c r="F2918" t="s">
        <v>8582</v>
      </c>
      <c r="G2918" t="s">
        <v>136</v>
      </c>
      <c r="H2918" t="s">
        <v>46</v>
      </c>
      <c r="I2918" t="s">
        <v>129</v>
      </c>
      <c r="J2918" t="s">
        <v>130</v>
      </c>
      <c r="K2918" t="s">
        <v>131</v>
      </c>
      <c r="L2918" t="s">
        <v>8583</v>
      </c>
      <c r="M2918" t="s">
        <v>8584</v>
      </c>
      <c r="N2918">
        <v>1.845277777</v>
      </c>
      <c r="O2918">
        <v>0</v>
      </c>
      <c r="P2918">
        <v>0</v>
      </c>
      <c r="Q2918">
        <v>0</v>
      </c>
      <c r="R2918">
        <v>1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1.845278</v>
      </c>
      <c r="Y2918">
        <v>0</v>
      </c>
      <c r="Z2918">
        <v>0</v>
      </c>
    </row>
    <row r="2919" spans="1:26" x14ac:dyDescent="0.25">
      <c r="A2919">
        <v>2005155</v>
      </c>
      <c r="B2919">
        <v>1</v>
      </c>
      <c r="C2919" t="s">
        <v>77</v>
      </c>
      <c r="D2919" t="s">
        <v>124</v>
      </c>
      <c r="E2919" t="s">
        <v>171</v>
      </c>
      <c r="F2919" t="s">
        <v>3289</v>
      </c>
      <c r="G2919" t="s">
        <v>163</v>
      </c>
      <c r="H2919" t="s">
        <v>47</v>
      </c>
      <c r="I2919" t="s">
        <v>129</v>
      </c>
      <c r="J2919" t="s">
        <v>130</v>
      </c>
      <c r="K2919" t="s">
        <v>131</v>
      </c>
      <c r="L2919" t="s">
        <v>8585</v>
      </c>
      <c r="M2919" t="s">
        <v>8586</v>
      </c>
      <c r="N2919">
        <v>1.1888888879999999</v>
      </c>
      <c r="O2919">
        <v>6</v>
      </c>
      <c r="P2919">
        <v>0</v>
      </c>
      <c r="Q2919">
        <v>0</v>
      </c>
      <c r="R2919">
        <v>0</v>
      </c>
      <c r="S2919">
        <v>0</v>
      </c>
      <c r="T2919">
        <v>0</v>
      </c>
      <c r="U2919">
        <v>7.1333330000000004</v>
      </c>
      <c r="V2919">
        <v>0</v>
      </c>
      <c r="W2919">
        <v>0</v>
      </c>
      <c r="X2919">
        <v>0</v>
      </c>
      <c r="Y2919">
        <v>0</v>
      </c>
      <c r="Z2919">
        <v>0</v>
      </c>
    </row>
    <row r="2920" spans="1:26" x14ac:dyDescent="0.25">
      <c r="A2920">
        <v>2005157</v>
      </c>
      <c r="B2920">
        <v>1</v>
      </c>
      <c r="C2920" t="s">
        <v>76</v>
      </c>
      <c r="D2920" t="s">
        <v>99</v>
      </c>
      <c r="E2920" t="s">
        <v>134</v>
      </c>
      <c r="F2920" t="s">
        <v>8587</v>
      </c>
      <c r="G2920" t="s">
        <v>238</v>
      </c>
      <c r="H2920" t="s">
        <v>46</v>
      </c>
      <c r="I2920" t="s">
        <v>129</v>
      </c>
      <c r="J2920" t="s">
        <v>130</v>
      </c>
      <c r="K2920" t="s">
        <v>131</v>
      </c>
      <c r="L2920" t="s">
        <v>8588</v>
      </c>
      <c r="M2920" t="s">
        <v>8589</v>
      </c>
      <c r="N2920">
        <v>0.56888888800000004</v>
      </c>
      <c r="O2920">
        <v>0</v>
      </c>
      <c r="P2920">
        <v>1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0.56888899999999998</v>
      </c>
      <c r="W2920">
        <v>0</v>
      </c>
      <c r="X2920">
        <v>0</v>
      </c>
      <c r="Y2920">
        <v>0</v>
      </c>
      <c r="Z2920">
        <v>0</v>
      </c>
    </row>
    <row r="2921" spans="1:26" x14ac:dyDescent="0.25">
      <c r="A2921">
        <v>2005159</v>
      </c>
      <c r="B2921">
        <v>1</v>
      </c>
      <c r="C2921" t="s">
        <v>76</v>
      </c>
      <c r="D2921" t="s">
        <v>83</v>
      </c>
      <c r="E2921" t="s">
        <v>126</v>
      </c>
      <c r="F2921" t="s">
        <v>8590</v>
      </c>
      <c r="G2921" t="s">
        <v>144</v>
      </c>
      <c r="H2921" t="s">
        <v>46</v>
      </c>
      <c r="I2921" t="s">
        <v>129</v>
      </c>
      <c r="J2921" t="s">
        <v>130</v>
      </c>
      <c r="K2921" t="s">
        <v>131</v>
      </c>
      <c r="L2921" t="s">
        <v>8591</v>
      </c>
      <c r="M2921" t="s">
        <v>8592</v>
      </c>
      <c r="N2921">
        <v>2.9963888879999998</v>
      </c>
      <c r="O2921">
        <v>0</v>
      </c>
      <c r="P2921">
        <v>4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11.985556000000001</v>
      </c>
      <c r="W2921">
        <v>0</v>
      </c>
      <c r="X2921">
        <v>0</v>
      </c>
      <c r="Y2921">
        <v>0</v>
      </c>
      <c r="Z2921">
        <v>0</v>
      </c>
    </row>
    <row r="2922" spans="1:26" x14ac:dyDescent="0.25">
      <c r="A2922">
        <v>2005163</v>
      </c>
      <c r="B2922">
        <v>1</v>
      </c>
      <c r="C2922" t="s">
        <v>77</v>
      </c>
      <c r="D2922" t="s">
        <v>124</v>
      </c>
      <c r="E2922" t="s">
        <v>166</v>
      </c>
      <c r="F2922" t="s">
        <v>8593</v>
      </c>
      <c r="G2922" t="s">
        <v>657</v>
      </c>
      <c r="H2922" t="s">
        <v>46</v>
      </c>
      <c r="I2922" t="s">
        <v>129</v>
      </c>
      <c r="J2922" t="s">
        <v>130</v>
      </c>
      <c r="K2922" t="s">
        <v>131</v>
      </c>
      <c r="L2922" t="s">
        <v>8594</v>
      </c>
      <c r="M2922" t="s">
        <v>8595</v>
      </c>
      <c r="N2922">
        <v>1.760277777</v>
      </c>
      <c r="O2922">
        <v>0</v>
      </c>
      <c r="P2922">
        <v>66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116.17833299999999</v>
      </c>
      <c r="W2922">
        <v>0</v>
      </c>
      <c r="X2922">
        <v>0</v>
      </c>
      <c r="Y2922">
        <v>0</v>
      </c>
      <c r="Z2922">
        <v>0</v>
      </c>
    </row>
    <row r="2923" spans="1:26" x14ac:dyDescent="0.25">
      <c r="A2923">
        <v>2005203</v>
      </c>
      <c r="B2923">
        <v>1</v>
      </c>
      <c r="C2923" t="s">
        <v>76</v>
      </c>
      <c r="D2923" t="s">
        <v>88</v>
      </c>
      <c r="E2923" t="s">
        <v>134</v>
      </c>
      <c r="F2923" t="s">
        <v>8596</v>
      </c>
      <c r="G2923" t="s">
        <v>250</v>
      </c>
      <c r="H2923" t="s">
        <v>46</v>
      </c>
      <c r="I2923" t="s">
        <v>129</v>
      </c>
      <c r="J2923" t="s">
        <v>130</v>
      </c>
      <c r="K2923" t="s">
        <v>131</v>
      </c>
      <c r="L2923" t="s">
        <v>8597</v>
      </c>
      <c r="M2923" t="s">
        <v>8598</v>
      </c>
      <c r="N2923">
        <v>4.2858333330000002</v>
      </c>
      <c r="O2923">
        <v>0</v>
      </c>
      <c r="P2923">
        <v>1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4.2858330000000002</v>
      </c>
      <c r="W2923">
        <v>0</v>
      </c>
      <c r="X2923">
        <v>0</v>
      </c>
      <c r="Y2923">
        <v>0</v>
      </c>
      <c r="Z2923">
        <v>0</v>
      </c>
    </row>
    <row r="2924" spans="1:26" x14ac:dyDescent="0.25">
      <c r="A2924">
        <v>2005165</v>
      </c>
      <c r="B2924">
        <v>1</v>
      </c>
      <c r="C2924" t="s">
        <v>76</v>
      </c>
      <c r="D2924" t="s">
        <v>83</v>
      </c>
      <c r="E2924" t="s">
        <v>171</v>
      </c>
      <c r="F2924" t="s">
        <v>8599</v>
      </c>
      <c r="G2924" t="s">
        <v>250</v>
      </c>
      <c r="H2924" t="s">
        <v>47</v>
      </c>
      <c r="I2924" t="s">
        <v>129</v>
      </c>
      <c r="J2924" t="s">
        <v>130</v>
      </c>
      <c r="K2924" t="s">
        <v>131</v>
      </c>
      <c r="L2924" t="s">
        <v>8600</v>
      </c>
      <c r="M2924" t="s">
        <v>8601</v>
      </c>
      <c r="N2924">
        <v>0.406388888</v>
      </c>
      <c r="O2924">
        <v>15</v>
      </c>
      <c r="P2924">
        <v>16</v>
      </c>
      <c r="Q2924">
        <v>0</v>
      </c>
      <c r="R2924">
        <v>0</v>
      </c>
      <c r="S2924">
        <v>0</v>
      </c>
      <c r="T2924">
        <v>0</v>
      </c>
      <c r="U2924">
        <v>6.0958329999999998</v>
      </c>
      <c r="V2924">
        <v>6.5022219999999997</v>
      </c>
      <c r="W2924">
        <v>0</v>
      </c>
      <c r="X2924">
        <v>0</v>
      </c>
      <c r="Y2924">
        <v>0</v>
      </c>
      <c r="Z2924">
        <v>0</v>
      </c>
    </row>
    <row r="2925" spans="1:26" x14ac:dyDescent="0.25">
      <c r="A2925">
        <v>2005166</v>
      </c>
      <c r="B2925">
        <v>1</v>
      </c>
      <c r="C2925" t="s">
        <v>76</v>
      </c>
      <c r="D2925" t="s">
        <v>94</v>
      </c>
      <c r="E2925" t="s">
        <v>134</v>
      </c>
      <c r="F2925" t="s">
        <v>8490</v>
      </c>
      <c r="G2925" t="s">
        <v>136</v>
      </c>
      <c r="H2925" t="s">
        <v>46</v>
      </c>
      <c r="I2925" t="s">
        <v>129</v>
      </c>
      <c r="J2925" t="s">
        <v>130</v>
      </c>
      <c r="K2925" t="s">
        <v>131</v>
      </c>
      <c r="L2925" t="s">
        <v>8602</v>
      </c>
      <c r="M2925" t="s">
        <v>8603</v>
      </c>
      <c r="N2925">
        <v>1.1950000000000001</v>
      </c>
      <c r="O2925">
        <v>0</v>
      </c>
      <c r="P2925">
        <v>1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1.1950000000000001</v>
      </c>
      <c r="W2925">
        <v>0</v>
      </c>
      <c r="X2925">
        <v>0</v>
      </c>
      <c r="Y2925">
        <v>0</v>
      </c>
      <c r="Z2925">
        <v>0</v>
      </c>
    </row>
    <row r="2926" spans="1:26" x14ac:dyDescent="0.25">
      <c r="A2926">
        <v>2005167</v>
      </c>
      <c r="B2926">
        <v>1</v>
      </c>
      <c r="C2926" t="s">
        <v>76</v>
      </c>
      <c r="D2926" t="s">
        <v>90</v>
      </c>
      <c r="E2926" t="s">
        <v>161</v>
      </c>
      <c r="F2926" t="s">
        <v>8604</v>
      </c>
      <c r="G2926" t="s">
        <v>179</v>
      </c>
      <c r="H2926" t="s">
        <v>47</v>
      </c>
      <c r="I2926" t="s">
        <v>129</v>
      </c>
      <c r="J2926" t="s">
        <v>130</v>
      </c>
      <c r="K2926" t="s">
        <v>154</v>
      </c>
      <c r="L2926" t="s">
        <v>8605</v>
      </c>
      <c r="M2926" t="s">
        <v>8606</v>
      </c>
      <c r="N2926">
        <v>0.98875999999999997</v>
      </c>
      <c r="O2926">
        <v>26</v>
      </c>
      <c r="P2926">
        <v>783</v>
      </c>
      <c r="Q2926">
        <v>0</v>
      </c>
      <c r="R2926">
        <v>0</v>
      </c>
      <c r="S2926">
        <v>3</v>
      </c>
      <c r="T2926">
        <v>0</v>
      </c>
      <c r="U2926">
        <v>25.70776</v>
      </c>
      <c r="V2926">
        <v>774.19907999999998</v>
      </c>
      <c r="W2926">
        <v>0</v>
      </c>
      <c r="X2926">
        <v>0</v>
      </c>
      <c r="Y2926">
        <v>2.9662799999999998</v>
      </c>
      <c r="Z2926">
        <v>0</v>
      </c>
    </row>
    <row r="2927" spans="1:26" x14ac:dyDescent="0.25">
      <c r="A2927">
        <v>2005172</v>
      </c>
      <c r="B2927">
        <v>1</v>
      </c>
      <c r="C2927" t="s">
        <v>76</v>
      </c>
      <c r="D2927" t="s">
        <v>99</v>
      </c>
      <c r="E2927" t="s">
        <v>134</v>
      </c>
      <c r="F2927" t="s">
        <v>8607</v>
      </c>
      <c r="G2927" t="s">
        <v>136</v>
      </c>
      <c r="H2927" t="s">
        <v>46</v>
      </c>
      <c r="I2927" t="s">
        <v>129</v>
      </c>
      <c r="J2927" t="s">
        <v>130</v>
      </c>
      <c r="K2927" t="s">
        <v>131</v>
      </c>
      <c r="L2927" t="s">
        <v>8608</v>
      </c>
      <c r="M2927" t="s">
        <v>8609</v>
      </c>
      <c r="N2927">
        <v>2.44</v>
      </c>
      <c r="O2927">
        <v>0</v>
      </c>
      <c r="P2927">
        <v>1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2.44</v>
      </c>
      <c r="W2927">
        <v>0</v>
      </c>
      <c r="X2927">
        <v>0</v>
      </c>
      <c r="Y2927">
        <v>0</v>
      </c>
      <c r="Z2927">
        <v>0</v>
      </c>
    </row>
    <row r="2928" spans="1:26" x14ac:dyDescent="0.25">
      <c r="A2928">
        <v>2005170</v>
      </c>
      <c r="B2928">
        <v>1</v>
      </c>
      <c r="C2928" t="s">
        <v>77</v>
      </c>
      <c r="D2928" t="s">
        <v>112</v>
      </c>
      <c r="E2928" t="s">
        <v>171</v>
      </c>
      <c r="F2928" t="s">
        <v>8610</v>
      </c>
      <c r="G2928" t="s">
        <v>163</v>
      </c>
      <c r="H2928" t="s">
        <v>47</v>
      </c>
      <c r="I2928" t="s">
        <v>129</v>
      </c>
      <c r="J2928" t="s">
        <v>130</v>
      </c>
      <c r="K2928" t="s">
        <v>131</v>
      </c>
      <c r="L2928" t="s">
        <v>8611</v>
      </c>
      <c r="M2928" t="s">
        <v>8612</v>
      </c>
      <c r="N2928">
        <v>0.313611111</v>
      </c>
      <c r="O2928">
        <v>0</v>
      </c>
      <c r="P2928">
        <v>0</v>
      </c>
      <c r="Q2928">
        <v>19</v>
      </c>
      <c r="R2928">
        <v>26</v>
      </c>
      <c r="S2928">
        <v>36</v>
      </c>
      <c r="T2928">
        <v>724</v>
      </c>
      <c r="U2928">
        <v>0</v>
      </c>
      <c r="V2928">
        <v>0</v>
      </c>
      <c r="W2928">
        <v>5.9586110000000003</v>
      </c>
      <c r="X2928">
        <v>8.1538889999999995</v>
      </c>
      <c r="Y2928">
        <v>11.29</v>
      </c>
      <c r="Z2928">
        <v>227.05444399999999</v>
      </c>
    </row>
    <row r="2929" spans="1:26" x14ac:dyDescent="0.25">
      <c r="A2929">
        <v>2005168</v>
      </c>
      <c r="B2929">
        <v>1</v>
      </c>
      <c r="C2929" t="s">
        <v>76</v>
      </c>
      <c r="D2929" t="s">
        <v>102</v>
      </c>
      <c r="E2929" t="s">
        <v>171</v>
      </c>
      <c r="F2929" t="s">
        <v>5016</v>
      </c>
      <c r="G2929" t="s">
        <v>163</v>
      </c>
      <c r="H2929" t="s">
        <v>47</v>
      </c>
      <c r="I2929" t="s">
        <v>129</v>
      </c>
      <c r="J2929" t="s">
        <v>130</v>
      </c>
      <c r="K2929" t="s">
        <v>131</v>
      </c>
      <c r="L2929" t="s">
        <v>8613</v>
      </c>
      <c r="M2929" t="s">
        <v>8614</v>
      </c>
      <c r="N2929">
        <v>0.80555555499999998</v>
      </c>
      <c r="O2929">
        <v>27</v>
      </c>
      <c r="P2929">
        <v>618</v>
      </c>
      <c r="Q2929">
        <v>0</v>
      </c>
      <c r="R2929">
        <v>0</v>
      </c>
      <c r="S2929">
        <v>119</v>
      </c>
      <c r="T2929">
        <v>537</v>
      </c>
      <c r="U2929">
        <v>21.75</v>
      </c>
      <c r="V2929">
        <v>497.83333299999998</v>
      </c>
      <c r="W2929">
        <v>0</v>
      </c>
      <c r="X2929">
        <v>0</v>
      </c>
      <c r="Y2929">
        <v>95.861110999999994</v>
      </c>
      <c r="Z2929">
        <v>432.58333299999998</v>
      </c>
    </row>
    <row r="2930" spans="1:26" x14ac:dyDescent="0.25">
      <c r="A2930">
        <v>2005178</v>
      </c>
      <c r="B2930">
        <v>1</v>
      </c>
      <c r="C2930" t="s">
        <v>76</v>
      </c>
      <c r="D2930" t="s">
        <v>98</v>
      </c>
      <c r="E2930" t="s">
        <v>182</v>
      </c>
      <c r="F2930" t="s">
        <v>8615</v>
      </c>
      <c r="G2930" t="s">
        <v>144</v>
      </c>
      <c r="H2930" t="s">
        <v>46</v>
      </c>
      <c r="I2930" t="s">
        <v>129</v>
      </c>
      <c r="J2930" t="s">
        <v>130</v>
      </c>
      <c r="K2930" t="s">
        <v>131</v>
      </c>
      <c r="L2930" t="s">
        <v>8616</v>
      </c>
      <c r="M2930" t="s">
        <v>8617</v>
      </c>
      <c r="N2930">
        <v>2.403333333</v>
      </c>
      <c r="O2930">
        <v>0</v>
      </c>
      <c r="P2930">
        <v>0</v>
      </c>
      <c r="Q2930">
        <v>0</v>
      </c>
      <c r="R2930">
        <v>22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52.873333000000002</v>
      </c>
      <c r="Y2930">
        <v>0</v>
      </c>
      <c r="Z2930">
        <v>0</v>
      </c>
    </row>
    <row r="2931" spans="1:26" x14ac:dyDescent="0.25">
      <c r="A2931">
        <v>2005176</v>
      </c>
      <c r="B2931">
        <v>1</v>
      </c>
      <c r="C2931" t="s">
        <v>76</v>
      </c>
      <c r="D2931" t="s">
        <v>85</v>
      </c>
      <c r="E2931" t="s">
        <v>182</v>
      </c>
      <c r="F2931" t="s">
        <v>7264</v>
      </c>
      <c r="G2931" t="s">
        <v>1326</v>
      </c>
      <c r="H2931" t="s">
        <v>46</v>
      </c>
      <c r="I2931" t="s">
        <v>129</v>
      </c>
      <c r="J2931" t="s">
        <v>130</v>
      </c>
      <c r="K2931" t="s">
        <v>131</v>
      </c>
      <c r="L2931" t="s">
        <v>8618</v>
      </c>
      <c r="M2931" t="s">
        <v>8619</v>
      </c>
      <c r="N2931">
        <v>0.63555555500000005</v>
      </c>
      <c r="O2931">
        <v>0</v>
      </c>
      <c r="P2931">
        <v>39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24.786667000000001</v>
      </c>
      <c r="W2931">
        <v>0</v>
      </c>
      <c r="X2931">
        <v>0</v>
      </c>
      <c r="Y2931">
        <v>0</v>
      </c>
      <c r="Z2931">
        <v>0</v>
      </c>
    </row>
    <row r="2932" spans="1:26" x14ac:dyDescent="0.25">
      <c r="A2932">
        <v>2005177</v>
      </c>
      <c r="B2932">
        <v>1</v>
      </c>
      <c r="C2932" t="s">
        <v>77</v>
      </c>
      <c r="D2932" t="s">
        <v>119</v>
      </c>
      <c r="E2932" t="s">
        <v>134</v>
      </c>
      <c r="F2932" t="s">
        <v>8620</v>
      </c>
      <c r="G2932" t="s">
        <v>136</v>
      </c>
      <c r="H2932" t="s">
        <v>46</v>
      </c>
      <c r="I2932" t="s">
        <v>129</v>
      </c>
      <c r="J2932" t="s">
        <v>130</v>
      </c>
      <c r="K2932" t="s">
        <v>131</v>
      </c>
      <c r="L2932" t="s">
        <v>8621</v>
      </c>
      <c r="M2932" t="s">
        <v>8622</v>
      </c>
      <c r="N2932">
        <v>1.6472222219999999</v>
      </c>
      <c r="O2932">
        <v>0</v>
      </c>
      <c r="P2932">
        <v>1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1.647222</v>
      </c>
      <c r="W2932">
        <v>0</v>
      </c>
      <c r="X2932">
        <v>0</v>
      </c>
      <c r="Y2932">
        <v>0</v>
      </c>
      <c r="Z2932">
        <v>0</v>
      </c>
    </row>
    <row r="2933" spans="1:26" x14ac:dyDescent="0.25">
      <c r="A2933">
        <v>2005183</v>
      </c>
      <c r="B2933">
        <v>1</v>
      </c>
      <c r="C2933" t="s">
        <v>77</v>
      </c>
      <c r="D2933" t="s">
        <v>115</v>
      </c>
      <c r="E2933" t="s">
        <v>134</v>
      </c>
      <c r="F2933" t="s">
        <v>8623</v>
      </c>
      <c r="G2933" t="s">
        <v>136</v>
      </c>
      <c r="H2933" t="s">
        <v>46</v>
      </c>
      <c r="I2933" t="s">
        <v>129</v>
      </c>
      <c r="J2933" t="s">
        <v>130</v>
      </c>
      <c r="K2933" t="s">
        <v>131</v>
      </c>
      <c r="L2933" t="s">
        <v>8624</v>
      </c>
      <c r="M2933" t="s">
        <v>8625</v>
      </c>
      <c r="N2933">
        <v>1.491666666</v>
      </c>
      <c r="O2933">
        <v>0</v>
      </c>
      <c r="P2933">
        <v>0</v>
      </c>
      <c r="Q2933">
        <v>0</v>
      </c>
      <c r="R2933">
        <v>0</v>
      </c>
      <c r="S2933">
        <v>0</v>
      </c>
      <c r="T2933">
        <v>1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1.4916670000000001</v>
      </c>
    </row>
    <row r="2934" spans="1:26" x14ac:dyDescent="0.25">
      <c r="A2934">
        <v>2005182</v>
      </c>
      <c r="B2934">
        <v>1</v>
      </c>
      <c r="C2934" t="s">
        <v>77</v>
      </c>
      <c r="D2934" t="s">
        <v>117</v>
      </c>
      <c r="E2934" t="s">
        <v>161</v>
      </c>
      <c r="F2934" t="s">
        <v>8626</v>
      </c>
      <c r="G2934" t="s">
        <v>163</v>
      </c>
      <c r="H2934" t="s">
        <v>47</v>
      </c>
      <c r="I2934" t="s">
        <v>257</v>
      </c>
      <c r="J2934" t="s">
        <v>130</v>
      </c>
      <c r="K2934" t="s">
        <v>131</v>
      </c>
      <c r="L2934" t="s">
        <v>8627</v>
      </c>
      <c r="M2934" t="s">
        <v>8628</v>
      </c>
      <c r="N2934">
        <v>1.1111111E-2</v>
      </c>
      <c r="O2934">
        <v>0</v>
      </c>
      <c r="P2934">
        <v>0</v>
      </c>
      <c r="Q2934">
        <v>0</v>
      </c>
      <c r="R2934">
        <v>113</v>
      </c>
      <c r="S2934">
        <v>2</v>
      </c>
      <c r="T2934">
        <v>989</v>
      </c>
      <c r="U2934">
        <v>0</v>
      </c>
      <c r="V2934">
        <v>0</v>
      </c>
      <c r="W2934">
        <v>0</v>
      </c>
      <c r="X2934">
        <v>1.2555559999999999</v>
      </c>
      <c r="Y2934">
        <v>2.2221999999999999E-2</v>
      </c>
      <c r="Z2934">
        <v>10.988889</v>
      </c>
    </row>
    <row r="2935" spans="1:26" x14ac:dyDescent="0.25">
      <c r="A2935">
        <v>2005185</v>
      </c>
      <c r="B2935">
        <v>1</v>
      </c>
      <c r="C2935" t="s">
        <v>77</v>
      </c>
      <c r="D2935" t="s">
        <v>108</v>
      </c>
      <c r="E2935" t="s">
        <v>182</v>
      </c>
      <c r="F2935" t="s">
        <v>8629</v>
      </c>
      <c r="G2935" t="s">
        <v>6602</v>
      </c>
      <c r="H2935" t="s">
        <v>46</v>
      </c>
      <c r="I2935" t="s">
        <v>129</v>
      </c>
      <c r="J2935" t="s">
        <v>130</v>
      </c>
      <c r="K2935" t="s">
        <v>131</v>
      </c>
      <c r="L2935" t="s">
        <v>8630</v>
      </c>
      <c r="M2935" t="s">
        <v>8631</v>
      </c>
      <c r="N2935">
        <v>3.926388888</v>
      </c>
      <c r="O2935">
        <v>0</v>
      </c>
      <c r="P2935">
        <v>0</v>
      </c>
      <c r="Q2935">
        <v>0</v>
      </c>
      <c r="R2935">
        <v>0</v>
      </c>
      <c r="S2935">
        <v>0</v>
      </c>
      <c r="T2935">
        <v>4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15.705556</v>
      </c>
    </row>
    <row r="2936" spans="1:26" x14ac:dyDescent="0.25">
      <c r="A2936">
        <v>2005188</v>
      </c>
      <c r="B2936">
        <v>1</v>
      </c>
      <c r="C2936" t="s">
        <v>76</v>
      </c>
      <c r="D2936" t="s">
        <v>107</v>
      </c>
      <c r="E2936" t="s">
        <v>134</v>
      </c>
      <c r="F2936" t="s">
        <v>8632</v>
      </c>
      <c r="G2936" t="s">
        <v>250</v>
      </c>
      <c r="H2936" t="s">
        <v>46</v>
      </c>
      <c r="I2936" t="s">
        <v>129</v>
      </c>
      <c r="J2936" t="s">
        <v>15</v>
      </c>
      <c r="K2936" t="s">
        <v>131</v>
      </c>
      <c r="L2936" t="s">
        <v>8633</v>
      </c>
      <c r="M2936" t="s">
        <v>8634</v>
      </c>
      <c r="N2936">
        <v>4.2938888879999997</v>
      </c>
      <c r="O2936">
        <v>0</v>
      </c>
      <c r="P2936">
        <v>7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30.057221999999999</v>
      </c>
      <c r="W2936">
        <v>0</v>
      </c>
      <c r="X2936">
        <v>0</v>
      </c>
      <c r="Y2936">
        <v>0</v>
      </c>
      <c r="Z2936">
        <v>0</v>
      </c>
    </row>
    <row r="2937" spans="1:26" x14ac:dyDescent="0.25">
      <c r="A2937">
        <v>2005186</v>
      </c>
      <c r="B2937">
        <v>1</v>
      </c>
      <c r="C2937" t="s">
        <v>77</v>
      </c>
      <c r="D2937" t="s">
        <v>124</v>
      </c>
      <c r="E2937" t="s">
        <v>171</v>
      </c>
      <c r="F2937" t="s">
        <v>8635</v>
      </c>
      <c r="G2937" t="s">
        <v>163</v>
      </c>
      <c r="H2937" t="s">
        <v>47</v>
      </c>
      <c r="I2937" t="s">
        <v>129</v>
      </c>
      <c r="J2937" t="s">
        <v>130</v>
      </c>
      <c r="K2937" t="s">
        <v>131</v>
      </c>
      <c r="L2937" t="s">
        <v>8636</v>
      </c>
      <c r="M2937" t="s">
        <v>8637</v>
      </c>
      <c r="N2937">
        <v>0.77666666600000001</v>
      </c>
      <c r="O2937">
        <v>12</v>
      </c>
      <c r="P2937">
        <v>2130</v>
      </c>
      <c r="Q2937">
        <v>0</v>
      </c>
      <c r="R2937">
        <v>0</v>
      </c>
      <c r="S2937">
        <v>0</v>
      </c>
      <c r="T2937">
        <v>0</v>
      </c>
      <c r="U2937">
        <v>9.32</v>
      </c>
      <c r="V2937">
        <v>1654.2999990000001</v>
      </c>
      <c r="W2937">
        <v>0</v>
      </c>
      <c r="X2937">
        <v>0</v>
      </c>
      <c r="Y2937">
        <v>0</v>
      </c>
      <c r="Z2937">
        <v>0</v>
      </c>
    </row>
    <row r="2938" spans="1:26" x14ac:dyDescent="0.25">
      <c r="A2938">
        <v>2005192</v>
      </c>
      <c r="B2938">
        <v>1</v>
      </c>
      <c r="C2938" t="s">
        <v>77</v>
      </c>
      <c r="D2938" t="s">
        <v>112</v>
      </c>
      <c r="E2938" t="s">
        <v>161</v>
      </c>
      <c r="F2938" t="s">
        <v>5147</v>
      </c>
      <c r="G2938" t="s">
        <v>341</v>
      </c>
      <c r="H2938" t="s">
        <v>47</v>
      </c>
      <c r="I2938" t="s">
        <v>129</v>
      </c>
      <c r="J2938" t="s">
        <v>130</v>
      </c>
      <c r="K2938" t="s">
        <v>131</v>
      </c>
      <c r="L2938" t="s">
        <v>8638</v>
      </c>
      <c r="M2938" t="s">
        <v>8639</v>
      </c>
      <c r="N2938">
        <v>0.76166666599999999</v>
      </c>
      <c r="O2938">
        <v>0</v>
      </c>
      <c r="P2938">
        <v>0</v>
      </c>
      <c r="Q2938">
        <v>0</v>
      </c>
      <c r="R2938">
        <v>0</v>
      </c>
      <c r="S2938">
        <v>0</v>
      </c>
      <c r="T2938">
        <v>6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4.57</v>
      </c>
    </row>
    <row r="2939" spans="1:26" x14ac:dyDescent="0.25">
      <c r="A2939">
        <v>2005194</v>
      </c>
      <c r="B2939">
        <v>1</v>
      </c>
      <c r="C2939" t="s">
        <v>76</v>
      </c>
      <c r="D2939" t="s">
        <v>104</v>
      </c>
      <c r="E2939" t="s">
        <v>186</v>
      </c>
      <c r="F2939" t="s">
        <v>8640</v>
      </c>
      <c r="G2939" t="s">
        <v>163</v>
      </c>
      <c r="H2939" t="s">
        <v>47</v>
      </c>
      <c r="I2939" t="s">
        <v>257</v>
      </c>
      <c r="J2939" t="s">
        <v>130</v>
      </c>
      <c r="K2939" t="s">
        <v>131</v>
      </c>
      <c r="L2939" t="s">
        <v>8641</v>
      </c>
      <c r="M2939" t="s">
        <v>8642</v>
      </c>
      <c r="N2939">
        <v>8.3333330000000001E-3</v>
      </c>
      <c r="O2939">
        <v>0</v>
      </c>
      <c r="P2939">
        <v>0</v>
      </c>
      <c r="Q2939">
        <v>1</v>
      </c>
      <c r="R2939">
        <v>185</v>
      </c>
      <c r="S2939">
        <v>3</v>
      </c>
      <c r="T2939">
        <v>344</v>
      </c>
      <c r="U2939">
        <v>0</v>
      </c>
      <c r="V2939">
        <v>0</v>
      </c>
      <c r="W2939">
        <v>8.3330000000000001E-3</v>
      </c>
      <c r="X2939">
        <v>1.5416669999999999</v>
      </c>
      <c r="Y2939">
        <v>2.5000000000000001E-2</v>
      </c>
      <c r="Z2939">
        <v>2.8666670000000001</v>
      </c>
    </row>
    <row r="2940" spans="1:26" x14ac:dyDescent="0.25">
      <c r="A2940">
        <v>2005204</v>
      </c>
      <c r="B2940">
        <v>1</v>
      </c>
      <c r="C2940" t="s">
        <v>76</v>
      </c>
      <c r="D2940" t="s">
        <v>93</v>
      </c>
      <c r="E2940" t="s">
        <v>171</v>
      </c>
      <c r="F2940" t="s">
        <v>5702</v>
      </c>
      <c r="G2940" t="s">
        <v>203</v>
      </c>
      <c r="H2940" t="s">
        <v>47</v>
      </c>
      <c r="I2940" t="s">
        <v>129</v>
      </c>
      <c r="J2940" t="s">
        <v>130</v>
      </c>
      <c r="K2940" t="s">
        <v>131</v>
      </c>
      <c r="L2940" t="s">
        <v>8643</v>
      </c>
      <c r="M2940" t="s">
        <v>8644</v>
      </c>
      <c r="N2940">
        <v>0.86666666599999997</v>
      </c>
      <c r="O2940">
        <v>118</v>
      </c>
      <c r="P2940">
        <v>23635</v>
      </c>
      <c r="Q2940">
        <v>0</v>
      </c>
      <c r="R2940">
        <v>0</v>
      </c>
      <c r="S2940">
        <v>0</v>
      </c>
      <c r="T2940">
        <v>0</v>
      </c>
      <c r="U2940">
        <v>102.266667</v>
      </c>
      <c r="V2940">
        <v>20483.666651</v>
      </c>
      <c r="W2940">
        <v>0</v>
      </c>
      <c r="X2940">
        <v>0</v>
      </c>
      <c r="Y2940">
        <v>0</v>
      </c>
      <c r="Z2940">
        <v>0</v>
      </c>
    </row>
    <row r="2941" spans="1:26" x14ac:dyDescent="0.25">
      <c r="A2941">
        <v>2005214</v>
      </c>
      <c r="B2941">
        <v>1</v>
      </c>
      <c r="C2941" t="s">
        <v>76</v>
      </c>
      <c r="D2941" t="s">
        <v>92</v>
      </c>
      <c r="E2941" t="s">
        <v>134</v>
      </c>
      <c r="F2941" t="s">
        <v>8645</v>
      </c>
      <c r="G2941" t="s">
        <v>136</v>
      </c>
      <c r="H2941" t="s">
        <v>46</v>
      </c>
      <c r="I2941" t="s">
        <v>129</v>
      </c>
      <c r="J2941" t="s">
        <v>130</v>
      </c>
      <c r="K2941" t="s">
        <v>131</v>
      </c>
      <c r="L2941" t="s">
        <v>8646</v>
      </c>
      <c r="M2941" t="s">
        <v>8647</v>
      </c>
      <c r="N2941">
        <v>3.2769444440000002</v>
      </c>
      <c r="O2941">
        <v>0</v>
      </c>
      <c r="P2941">
        <v>0</v>
      </c>
      <c r="Q2941">
        <v>0</v>
      </c>
      <c r="R2941">
        <v>1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3.2769439999999999</v>
      </c>
      <c r="Y2941">
        <v>0</v>
      </c>
      <c r="Z2941">
        <v>0</v>
      </c>
    </row>
    <row r="2942" spans="1:26" x14ac:dyDescent="0.25">
      <c r="A2942">
        <v>2005208</v>
      </c>
      <c r="B2942">
        <v>1</v>
      </c>
      <c r="C2942" t="s">
        <v>77</v>
      </c>
      <c r="D2942" t="s">
        <v>108</v>
      </c>
      <c r="E2942" t="s">
        <v>134</v>
      </c>
      <c r="F2942" t="s">
        <v>8648</v>
      </c>
      <c r="G2942" t="s">
        <v>128</v>
      </c>
      <c r="H2942" t="s">
        <v>46</v>
      </c>
      <c r="I2942" t="s">
        <v>129</v>
      </c>
      <c r="J2942" t="s">
        <v>130</v>
      </c>
      <c r="K2942" t="s">
        <v>131</v>
      </c>
      <c r="L2942" t="s">
        <v>8649</v>
      </c>
      <c r="M2942" t="s">
        <v>8650</v>
      </c>
      <c r="N2942">
        <v>4.6955555550000003</v>
      </c>
      <c r="O2942">
        <v>0</v>
      </c>
      <c r="P2942">
        <v>1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4.6955559999999998</v>
      </c>
      <c r="W2942">
        <v>0</v>
      </c>
      <c r="X2942">
        <v>0</v>
      </c>
      <c r="Y2942">
        <v>0</v>
      </c>
      <c r="Z2942">
        <v>0</v>
      </c>
    </row>
    <row r="2943" spans="1:26" x14ac:dyDescent="0.25">
      <c r="A2943">
        <v>2005206</v>
      </c>
      <c r="B2943">
        <v>1</v>
      </c>
      <c r="C2943" t="s">
        <v>77</v>
      </c>
      <c r="D2943" t="s">
        <v>114</v>
      </c>
      <c r="E2943" t="s">
        <v>134</v>
      </c>
      <c r="F2943" t="s">
        <v>8651</v>
      </c>
      <c r="G2943" t="s">
        <v>128</v>
      </c>
      <c r="H2943" t="s">
        <v>46</v>
      </c>
      <c r="I2943" t="s">
        <v>129</v>
      </c>
      <c r="J2943" t="s">
        <v>130</v>
      </c>
      <c r="K2943" t="s">
        <v>131</v>
      </c>
      <c r="L2943" t="s">
        <v>8652</v>
      </c>
      <c r="M2943" t="s">
        <v>8653</v>
      </c>
      <c r="N2943">
        <v>1.0605555550000001</v>
      </c>
      <c r="O2943">
        <v>0</v>
      </c>
      <c r="P2943">
        <v>0</v>
      </c>
      <c r="Q2943">
        <v>0</v>
      </c>
      <c r="R2943">
        <v>0</v>
      </c>
      <c r="S2943">
        <v>0</v>
      </c>
      <c r="T2943">
        <v>1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1.0605560000000001</v>
      </c>
    </row>
    <row r="2944" spans="1:26" x14ac:dyDescent="0.25">
      <c r="A2944">
        <v>2005209</v>
      </c>
      <c r="B2944">
        <v>1</v>
      </c>
      <c r="C2944" t="s">
        <v>76</v>
      </c>
      <c r="D2944" t="s">
        <v>79</v>
      </c>
      <c r="E2944" t="s">
        <v>134</v>
      </c>
      <c r="F2944" t="s">
        <v>8654</v>
      </c>
      <c r="G2944" t="s">
        <v>136</v>
      </c>
      <c r="H2944" t="s">
        <v>46</v>
      </c>
      <c r="I2944" t="s">
        <v>129</v>
      </c>
      <c r="J2944" t="s">
        <v>130</v>
      </c>
      <c r="K2944" t="s">
        <v>131</v>
      </c>
      <c r="L2944" t="s">
        <v>8655</v>
      </c>
      <c r="M2944" t="s">
        <v>8656</v>
      </c>
      <c r="N2944">
        <v>1.251944444</v>
      </c>
      <c r="O2944">
        <v>0</v>
      </c>
      <c r="P2944">
        <v>3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3.755833</v>
      </c>
      <c r="W2944">
        <v>0</v>
      </c>
      <c r="X2944">
        <v>0</v>
      </c>
      <c r="Y2944">
        <v>0</v>
      </c>
      <c r="Z2944">
        <v>0</v>
      </c>
    </row>
    <row r="2945" spans="1:26" x14ac:dyDescent="0.25">
      <c r="A2945">
        <v>2005207</v>
      </c>
      <c r="B2945">
        <v>1</v>
      </c>
      <c r="C2945" t="s">
        <v>77</v>
      </c>
      <c r="D2945" t="s">
        <v>109</v>
      </c>
      <c r="E2945" t="s">
        <v>166</v>
      </c>
      <c r="F2945" t="s">
        <v>8657</v>
      </c>
      <c r="G2945" t="s">
        <v>657</v>
      </c>
      <c r="H2945" t="s">
        <v>46</v>
      </c>
      <c r="I2945" t="s">
        <v>129</v>
      </c>
      <c r="J2945" t="s">
        <v>130</v>
      </c>
      <c r="K2945" t="s">
        <v>131</v>
      </c>
      <c r="L2945" t="s">
        <v>8658</v>
      </c>
      <c r="M2945" t="s">
        <v>8659</v>
      </c>
      <c r="N2945">
        <v>1.0905555549999999</v>
      </c>
      <c r="O2945">
        <v>0</v>
      </c>
      <c r="P2945">
        <v>23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25.082778000000001</v>
      </c>
      <c r="W2945">
        <v>0</v>
      </c>
      <c r="X2945">
        <v>0</v>
      </c>
      <c r="Y2945">
        <v>0</v>
      </c>
      <c r="Z2945">
        <v>0</v>
      </c>
    </row>
    <row r="2946" spans="1:26" x14ac:dyDescent="0.25">
      <c r="A2946">
        <v>2005228</v>
      </c>
      <c r="B2946">
        <v>1</v>
      </c>
      <c r="C2946" t="s">
        <v>76</v>
      </c>
      <c r="D2946" t="s">
        <v>103</v>
      </c>
      <c r="E2946" t="s">
        <v>134</v>
      </c>
      <c r="F2946" t="s">
        <v>8660</v>
      </c>
      <c r="G2946" t="s">
        <v>238</v>
      </c>
      <c r="H2946" t="s">
        <v>46</v>
      </c>
      <c r="I2946" t="s">
        <v>129</v>
      </c>
      <c r="J2946" t="s">
        <v>130</v>
      </c>
      <c r="K2946" t="s">
        <v>131</v>
      </c>
      <c r="L2946" t="s">
        <v>8661</v>
      </c>
      <c r="M2946" t="s">
        <v>8662</v>
      </c>
      <c r="N2946">
        <v>1.3983333330000001</v>
      </c>
      <c r="O2946">
        <v>0</v>
      </c>
      <c r="P2946">
        <v>0</v>
      </c>
      <c r="Q2946">
        <v>0</v>
      </c>
      <c r="R2946">
        <v>4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5.5933330000000003</v>
      </c>
      <c r="Y2946">
        <v>0</v>
      </c>
      <c r="Z2946">
        <v>0</v>
      </c>
    </row>
    <row r="2947" spans="1:26" x14ac:dyDescent="0.25">
      <c r="A2947">
        <v>2005215</v>
      </c>
      <c r="B2947">
        <v>1</v>
      </c>
      <c r="C2947" t="s">
        <v>76</v>
      </c>
      <c r="D2947" t="s">
        <v>92</v>
      </c>
      <c r="E2947" t="s">
        <v>126</v>
      </c>
      <c r="F2947" t="s">
        <v>8663</v>
      </c>
      <c r="G2947" t="s">
        <v>812</v>
      </c>
      <c r="H2947" t="s">
        <v>46</v>
      </c>
      <c r="I2947" t="s">
        <v>129</v>
      </c>
      <c r="J2947" t="s">
        <v>130</v>
      </c>
      <c r="K2947" t="s">
        <v>131</v>
      </c>
      <c r="L2947" t="s">
        <v>8664</v>
      </c>
      <c r="M2947" t="s">
        <v>8665</v>
      </c>
      <c r="N2947">
        <v>1.7313888879999999</v>
      </c>
      <c r="O2947">
        <v>0</v>
      </c>
      <c r="P2947">
        <v>0</v>
      </c>
      <c r="Q2947">
        <v>0</v>
      </c>
      <c r="R2947">
        <v>38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65.792777999999998</v>
      </c>
      <c r="Y2947">
        <v>0</v>
      </c>
      <c r="Z2947">
        <v>0</v>
      </c>
    </row>
    <row r="2948" spans="1:26" x14ac:dyDescent="0.25">
      <c r="A2948">
        <v>2005224</v>
      </c>
      <c r="B2948">
        <v>1</v>
      </c>
      <c r="C2948" t="s">
        <v>76</v>
      </c>
      <c r="D2948" t="s">
        <v>99</v>
      </c>
      <c r="E2948" t="s">
        <v>161</v>
      </c>
      <c r="F2948" t="s">
        <v>8666</v>
      </c>
      <c r="G2948" t="s">
        <v>3830</v>
      </c>
      <c r="H2948" t="s">
        <v>47</v>
      </c>
      <c r="I2948" t="s">
        <v>129</v>
      </c>
      <c r="J2948" t="s">
        <v>130</v>
      </c>
      <c r="K2948" t="s">
        <v>131</v>
      </c>
      <c r="L2948" t="s">
        <v>8667</v>
      </c>
      <c r="M2948" t="s">
        <v>8668</v>
      </c>
      <c r="N2948">
        <v>5.4874999999999998</v>
      </c>
      <c r="O2948">
        <v>0</v>
      </c>
      <c r="P2948">
        <v>9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49.387500000000003</v>
      </c>
      <c r="W2948">
        <v>0</v>
      </c>
      <c r="X2948">
        <v>0</v>
      </c>
      <c r="Y2948">
        <v>0</v>
      </c>
      <c r="Z2948">
        <v>0</v>
      </c>
    </row>
    <row r="2949" spans="1:26" x14ac:dyDescent="0.25">
      <c r="A2949">
        <v>2005226</v>
      </c>
      <c r="B2949">
        <v>1</v>
      </c>
      <c r="C2949" t="s">
        <v>76</v>
      </c>
      <c r="D2949" t="s">
        <v>79</v>
      </c>
      <c r="E2949" t="s">
        <v>161</v>
      </c>
      <c r="F2949" t="s">
        <v>8669</v>
      </c>
      <c r="G2949" t="s">
        <v>163</v>
      </c>
      <c r="H2949" t="s">
        <v>47</v>
      </c>
      <c r="I2949" t="s">
        <v>129</v>
      </c>
      <c r="J2949" t="s">
        <v>130</v>
      </c>
      <c r="K2949" t="s">
        <v>131</v>
      </c>
      <c r="L2949" t="s">
        <v>8670</v>
      </c>
      <c r="M2949" t="s">
        <v>8671</v>
      </c>
      <c r="N2949">
        <v>1.072777777</v>
      </c>
      <c r="O2949">
        <v>20</v>
      </c>
      <c r="P2949">
        <v>1557</v>
      </c>
      <c r="Q2949">
        <v>0</v>
      </c>
      <c r="R2949">
        <v>0</v>
      </c>
      <c r="S2949">
        <v>0</v>
      </c>
      <c r="T2949">
        <v>0</v>
      </c>
      <c r="U2949">
        <v>21.455556000000001</v>
      </c>
      <c r="V2949">
        <v>1670.3149989999999</v>
      </c>
      <c r="W2949">
        <v>0</v>
      </c>
      <c r="X2949">
        <v>0</v>
      </c>
      <c r="Y2949">
        <v>0</v>
      </c>
      <c r="Z2949">
        <v>0</v>
      </c>
    </row>
    <row r="2950" spans="1:26" x14ac:dyDescent="0.25">
      <c r="A2950">
        <v>2005217</v>
      </c>
      <c r="B2950">
        <v>1</v>
      </c>
      <c r="C2950" t="s">
        <v>76</v>
      </c>
      <c r="D2950" t="s">
        <v>96</v>
      </c>
      <c r="E2950" t="s">
        <v>182</v>
      </c>
      <c r="F2950" t="s">
        <v>8672</v>
      </c>
      <c r="G2950" t="s">
        <v>144</v>
      </c>
      <c r="H2950" t="s">
        <v>46</v>
      </c>
      <c r="I2950" t="s">
        <v>129</v>
      </c>
      <c r="J2950" t="s">
        <v>130</v>
      </c>
      <c r="K2950" t="s">
        <v>131</v>
      </c>
      <c r="L2950" t="s">
        <v>8673</v>
      </c>
      <c r="M2950" t="s">
        <v>8674</v>
      </c>
      <c r="N2950">
        <v>0.73833333300000004</v>
      </c>
      <c r="O2950">
        <v>0</v>
      </c>
      <c r="P2950">
        <v>7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5.1683329999999996</v>
      </c>
      <c r="W2950">
        <v>0</v>
      </c>
      <c r="X2950">
        <v>0</v>
      </c>
      <c r="Y2950">
        <v>0</v>
      </c>
      <c r="Z2950">
        <v>0</v>
      </c>
    </row>
    <row r="2951" spans="1:26" x14ac:dyDescent="0.25">
      <c r="A2951">
        <v>2005220</v>
      </c>
      <c r="B2951">
        <v>1</v>
      </c>
      <c r="C2951" t="s">
        <v>76</v>
      </c>
      <c r="D2951" t="s">
        <v>89</v>
      </c>
      <c r="E2951" t="s">
        <v>182</v>
      </c>
      <c r="F2951" t="s">
        <v>8675</v>
      </c>
      <c r="G2951" t="s">
        <v>144</v>
      </c>
      <c r="H2951" t="s">
        <v>46</v>
      </c>
      <c r="I2951" t="s">
        <v>129</v>
      </c>
      <c r="J2951" t="s">
        <v>130</v>
      </c>
      <c r="K2951" t="s">
        <v>131</v>
      </c>
      <c r="L2951" t="s">
        <v>8676</v>
      </c>
      <c r="M2951" t="s">
        <v>8677</v>
      </c>
      <c r="N2951">
        <v>1.703333333</v>
      </c>
      <c r="O2951">
        <v>0</v>
      </c>
      <c r="P2951">
        <v>2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3.4066670000000001</v>
      </c>
      <c r="W2951">
        <v>0</v>
      </c>
      <c r="X2951">
        <v>0</v>
      </c>
      <c r="Y2951">
        <v>0</v>
      </c>
      <c r="Z2951">
        <v>0</v>
      </c>
    </row>
    <row r="2952" spans="1:26" x14ac:dyDescent="0.25">
      <c r="A2952">
        <v>2005221</v>
      </c>
      <c r="B2952">
        <v>1</v>
      </c>
      <c r="C2952" t="s">
        <v>76</v>
      </c>
      <c r="D2952" t="s">
        <v>83</v>
      </c>
      <c r="E2952" t="s">
        <v>134</v>
      </c>
      <c r="F2952" t="s">
        <v>8678</v>
      </c>
      <c r="G2952" t="s">
        <v>136</v>
      </c>
      <c r="H2952" t="s">
        <v>46</v>
      </c>
      <c r="I2952" t="s">
        <v>129</v>
      </c>
      <c r="J2952" t="s">
        <v>130</v>
      </c>
      <c r="K2952" t="s">
        <v>131</v>
      </c>
      <c r="L2952" t="s">
        <v>8679</v>
      </c>
      <c r="M2952" t="s">
        <v>8680</v>
      </c>
      <c r="N2952">
        <v>2.809722222</v>
      </c>
      <c r="O2952">
        <v>0</v>
      </c>
      <c r="P2952">
        <v>1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2.8097219999999998</v>
      </c>
      <c r="W2952">
        <v>0</v>
      </c>
      <c r="X2952">
        <v>0</v>
      </c>
      <c r="Y2952">
        <v>0</v>
      </c>
      <c r="Z2952">
        <v>0</v>
      </c>
    </row>
    <row r="2953" spans="1:26" x14ac:dyDescent="0.25">
      <c r="A2953">
        <v>2005222</v>
      </c>
      <c r="B2953">
        <v>1</v>
      </c>
      <c r="C2953" t="s">
        <v>77</v>
      </c>
      <c r="D2953" t="s">
        <v>124</v>
      </c>
      <c r="E2953" t="s">
        <v>166</v>
      </c>
      <c r="F2953" t="s">
        <v>8681</v>
      </c>
      <c r="G2953" t="s">
        <v>8682</v>
      </c>
      <c r="H2953" t="s">
        <v>46</v>
      </c>
      <c r="I2953" t="s">
        <v>129</v>
      </c>
      <c r="J2953" t="s">
        <v>130</v>
      </c>
      <c r="K2953" t="s">
        <v>131</v>
      </c>
      <c r="L2953" t="s">
        <v>8683</v>
      </c>
      <c r="M2953" t="s">
        <v>8684</v>
      </c>
      <c r="N2953">
        <v>5.6508333329999996</v>
      </c>
      <c r="O2953">
        <v>0</v>
      </c>
      <c r="P2953">
        <v>174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983.245</v>
      </c>
      <c r="W2953">
        <v>0</v>
      </c>
      <c r="X2953">
        <v>0</v>
      </c>
      <c r="Y2953">
        <v>0</v>
      </c>
      <c r="Z2953">
        <v>0</v>
      </c>
    </row>
    <row r="2954" spans="1:26" x14ac:dyDescent="0.25">
      <c r="A2954">
        <v>2005223</v>
      </c>
      <c r="B2954">
        <v>1</v>
      </c>
      <c r="C2954" t="s">
        <v>76</v>
      </c>
      <c r="D2954" t="s">
        <v>88</v>
      </c>
      <c r="E2954" t="s">
        <v>134</v>
      </c>
      <c r="F2954" t="s">
        <v>8685</v>
      </c>
      <c r="G2954" t="s">
        <v>136</v>
      </c>
      <c r="H2954" t="s">
        <v>46</v>
      </c>
      <c r="I2954" t="s">
        <v>129</v>
      </c>
      <c r="J2954" t="s">
        <v>130</v>
      </c>
      <c r="K2954" t="s">
        <v>131</v>
      </c>
      <c r="L2954" t="s">
        <v>8686</v>
      </c>
      <c r="M2954" t="s">
        <v>8687</v>
      </c>
      <c r="N2954">
        <v>1.7994444439999999</v>
      </c>
      <c r="O2954">
        <v>0</v>
      </c>
      <c r="P2954">
        <v>1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1.799444</v>
      </c>
      <c r="W2954">
        <v>0</v>
      </c>
      <c r="X2954">
        <v>0</v>
      </c>
      <c r="Y2954">
        <v>0</v>
      </c>
      <c r="Z2954">
        <v>0</v>
      </c>
    </row>
    <row r="2955" spans="1:26" x14ac:dyDescent="0.25">
      <c r="A2955">
        <v>2005231</v>
      </c>
      <c r="B2955">
        <v>1</v>
      </c>
      <c r="C2955" t="s">
        <v>76</v>
      </c>
      <c r="D2955" t="s">
        <v>85</v>
      </c>
      <c r="E2955" t="s">
        <v>126</v>
      </c>
      <c r="F2955" t="s">
        <v>8688</v>
      </c>
      <c r="G2955" t="s">
        <v>389</v>
      </c>
      <c r="H2955" t="s">
        <v>46</v>
      </c>
      <c r="I2955" t="s">
        <v>129</v>
      </c>
      <c r="J2955" t="s">
        <v>130</v>
      </c>
      <c r="K2955" t="s">
        <v>131</v>
      </c>
      <c r="L2955" t="s">
        <v>8689</v>
      </c>
      <c r="M2955" t="s">
        <v>8690</v>
      </c>
      <c r="N2955">
        <v>1.1419444439999999</v>
      </c>
      <c r="O2955">
        <v>0</v>
      </c>
      <c r="P2955">
        <v>18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20.555</v>
      </c>
      <c r="W2955">
        <v>0</v>
      </c>
      <c r="X2955">
        <v>0</v>
      </c>
      <c r="Y2955">
        <v>0</v>
      </c>
      <c r="Z2955">
        <v>0</v>
      </c>
    </row>
    <row r="2956" spans="1:26" x14ac:dyDescent="0.25">
      <c r="A2956">
        <v>2005235</v>
      </c>
      <c r="B2956">
        <v>1</v>
      </c>
      <c r="C2956" t="s">
        <v>76</v>
      </c>
      <c r="D2956" t="s">
        <v>93</v>
      </c>
      <c r="E2956" t="s">
        <v>134</v>
      </c>
      <c r="F2956" t="s">
        <v>8691</v>
      </c>
      <c r="G2956" t="s">
        <v>140</v>
      </c>
      <c r="H2956" t="s">
        <v>46</v>
      </c>
      <c r="I2956" t="s">
        <v>129</v>
      </c>
      <c r="J2956" t="s">
        <v>130</v>
      </c>
      <c r="K2956" t="s">
        <v>131</v>
      </c>
      <c r="L2956" t="s">
        <v>8692</v>
      </c>
      <c r="M2956" t="s">
        <v>8693</v>
      </c>
      <c r="N2956">
        <v>2.0016666660000002</v>
      </c>
      <c r="O2956">
        <v>0</v>
      </c>
      <c r="P2956">
        <v>1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2.0016669999999999</v>
      </c>
      <c r="W2956">
        <v>0</v>
      </c>
      <c r="X2956">
        <v>0</v>
      </c>
      <c r="Y2956">
        <v>0</v>
      </c>
      <c r="Z2956">
        <v>0</v>
      </c>
    </row>
    <row r="2957" spans="1:26" x14ac:dyDescent="0.25">
      <c r="A2957">
        <v>2005239</v>
      </c>
      <c r="B2957">
        <v>1</v>
      </c>
      <c r="C2957" t="s">
        <v>76</v>
      </c>
      <c r="D2957" t="s">
        <v>104</v>
      </c>
      <c r="E2957" t="s">
        <v>134</v>
      </c>
      <c r="F2957" t="s">
        <v>8694</v>
      </c>
      <c r="G2957" t="s">
        <v>136</v>
      </c>
      <c r="H2957" t="s">
        <v>46</v>
      </c>
      <c r="I2957" t="s">
        <v>129</v>
      </c>
      <c r="J2957" t="s">
        <v>130</v>
      </c>
      <c r="K2957" t="s">
        <v>131</v>
      </c>
      <c r="L2957" t="s">
        <v>8695</v>
      </c>
      <c r="M2957" t="s">
        <v>8696</v>
      </c>
      <c r="N2957">
        <v>1.7822222219999999</v>
      </c>
      <c r="O2957">
        <v>0</v>
      </c>
      <c r="P2957">
        <v>0</v>
      </c>
      <c r="Q2957">
        <v>0</v>
      </c>
      <c r="R2957">
        <v>0</v>
      </c>
      <c r="S2957">
        <v>0</v>
      </c>
      <c r="T2957">
        <v>1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1.782222</v>
      </c>
    </row>
    <row r="2958" spans="1:26" x14ac:dyDescent="0.25">
      <c r="A2958">
        <v>2005227</v>
      </c>
      <c r="B2958">
        <v>1</v>
      </c>
      <c r="C2958" t="s">
        <v>76</v>
      </c>
      <c r="D2958" t="s">
        <v>103</v>
      </c>
      <c r="E2958" t="s">
        <v>134</v>
      </c>
      <c r="F2958" t="s">
        <v>8697</v>
      </c>
      <c r="G2958" t="s">
        <v>140</v>
      </c>
      <c r="H2958" t="s">
        <v>46</v>
      </c>
      <c r="I2958" t="s">
        <v>129</v>
      </c>
      <c r="J2958" t="s">
        <v>130</v>
      </c>
      <c r="K2958" t="s">
        <v>131</v>
      </c>
      <c r="L2958" t="s">
        <v>8698</v>
      </c>
      <c r="M2958" t="s">
        <v>8699</v>
      </c>
      <c r="N2958">
        <v>2.1483333330000001</v>
      </c>
      <c r="O2958">
        <v>0</v>
      </c>
      <c r="P2958">
        <v>0</v>
      </c>
      <c r="Q2958">
        <v>0</v>
      </c>
      <c r="R2958">
        <v>1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2.148333</v>
      </c>
      <c r="Y2958">
        <v>0</v>
      </c>
      <c r="Z2958">
        <v>0</v>
      </c>
    </row>
    <row r="2959" spans="1:26" x14ac:dyDescent="0.25">
      <c r="A2959">
        <v>2005233</v>
      </c>
      <c r="B2959">
        <v>1</v>
      </c>
      <c r="C2959" t="s">
        <v>77</v>
      </c>
      <c r="D2959" t="s">
        <v>110</v>
      </c>
      <c r="E2959" t="s">
        <v>161</v>
      </c>
      <c r="F2959" t="s">
        <v>8700</v>
      </c>
      <c r="G2959" t="s">
        <v>341</v>
      </c>
      <c r="H2959" t="s">
        <v>47</v>
      </c>
      <c r="I2959" t="s">
        <v>129</v>
      </c>
      <c r="J2959" t="s">
        <v>130</v>
      </c>
      <c r="K2959" t="s">
        <v>131</v>
      </c>
      <c r="L2959" t="s">
        <v>8701</v>
      </c>
      <c r="M2959" t="s">
        <v>8702</v>
      </c>
      <c r="N2959">
        <v>1.039722222</v>
      </c>
      <c r="O2959">
        <v>0</v>
      </c>
      <c r="P2959">
        <v>1</v>
      </c>
      <c r="Q2959">
        <v>1</v>
      </c>
      <c r="R2959">
        <v>74</v>
      </c>
      <c r="S2959">
        <v>0</v>
      </c>
      <c r="T2959">
        <v>0</v>
      </c>
      <c r="U2959">
        <v>0</v>
      </c>
      <c r="V2959">
        <v>1.039722</v>
      </c>
      <c r="W2959">
        <v>1.039722</v>
      </c>
      <c r="X2959">
        <v>76.939443999999995</v>
      </c>
      <c r="Y2959">
        <v>0</v>
      </c>
      <c r="Z2959">
        <v>0</v>
      </c>
    </row>
    <row r="2960" spans="1:26" x14ac:dyDescent="0.25">
      <c r="A2960">
        <v>2005230</v>
      </c>
      <c r="B2960">
        <v>1</v>
      </c>
      <c r="C2960" t="s">
        <v>76</v>
      </c>
      <c r="D2960" t="s">
        <v>90</v>
      </c>
      <c r="E2960" t="s">
        <v>182</v>
      </c>
      <c r="F2960" t="s">
        <v>8703</v>
      </c>
      <c r="G2960" t="s">
        <v>144</v>
      </c>
      <c r="H2960" t="s">
        <v>46</v>
      </c>
      <c r="I2960" t="s">
        <v>129</v>
      </c>
      <c r="J2960" t="s">
        <v>130</v>
      </c>
      <c r="K2960" t="s">
        <v>131</v>
      </c>
      <c r="L2960" t="s">
        <v>8704</v>
      </c>
      <c r="M2960" t="s">
        <v>8705</v>
      </c>
      <c r="N2960">
        <v>1.7208333330000001</v>
      </c>
      <c r="O2960">
        <v>0</v>
      </c>
      <c r="P2960">
        <v>0</v>
      </c>
      <c r="Q2960">
        <v>0</v>
      </c>
      <c r="R2960">
        <v>0</v>
      </c>
      <c r="S2960">
        <v>0</v>
      </c>
      <c r="T2960">
        <v>12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20.65</v>
      </c>
    </row>
    <row r="2961" spans="1:26" x14ac:dyDescent="0.25">
      <c r="A2961">
        <v>2005236</v>
      </c>
      <c r="B2961">
        <v>1</v>
      </c>
      <c r="C2961" t="s">
        <v>76</v>
      </c>
      <c r="D2961" t="s">
        <v>88</v>
      </c>
      <c r="E2961" t="s">
        <v>186</v>
      </c>
      <c r="F2961" t="s">
        <v>8706</v>
      </c>
      <c r="G2961" t="s">
        <v>163</v>
      </c>
      <c r="H2961" t="s">
        <v>47</v>
      </c>
      <c r="I2961" t="s">
        <v>129</v>
      </c>
      <c r="J2961" t="s">
        <v>130</v>
      </c>
      <c r="K2961" t="s">
        <v>131</v>
      </c>
      <c r="L2961" t="s">
        <v>8707</v>
      </c>
      <c r="M2961" t="s">
        <v>8708</v>
      </c>
      <c r="N2961">
        <v>2.5838888880000002</v>
      </c>
      <c r="O2961">
        <v>1</v>
      </c>
      <c r="P2961">
        <v>0</v>
      </c>
      <c r="Q2961">
        <v>0</v>
      </c>
      <c r="R2961">
        <v>0</v>
      </c>
      <c r="S2961">
        <v>0</v>
      </c>
      <c r="T2961">
        <v>0</v>
      </c>
      <c r="U2961">
        <v>2.5838890000000001</v>
      </c>
      <c r="V2961">
        <v>0</v>
      </c>
      <c r="W2961">
        <v>0</v>
      </c>
      <c r="X2961">
        <v>0</v>
      </c>
      <c r="Y2961">
        <v>0</v>
      </c>
      <c r="Z2961">
        <v>0</v>
      </c>
    </row>
    <row r="2962" spans="1:26" x14ac:dyDescent="0.25">
      <c r="A2962">
        <v>2005232</v>
      </c>
      <c r="B2962">
        <v>1</v>
      </c>
      <c r="C2962" t="s">
        <v>77</v>
      </c>
      <c r="D2962" t="s">
        <v>124</v>
      </c>
      <c r="E2962" t="s">
        <v>171</v>
      </c>
      <c r="F2962" t="s">
        <v>8709</v>
      </c>
      <c r="G2962" t="s">
        <v>163</v>
      </c>
      <c r="H2962" t="s">
        <v>47</v>
      </c>
      <c r="I2962" t="s">
        <v>129</v>
      </c>
      <c r="J2962" t="s">
        <v>130</v>
      </c>
      <c r="K2962" t="s">
        <v>131</v>
      </c>
      <c r="L2962" t="s">
        <v>8710</v>
      </c>
      <c r="M2962" t="s">
        <v>8711</v>
      </c>
      <c r="N2962">
        <v>0.42138888800000002</v>
      </c>
      <c r="O2962">
        <v>10</v>
      </c>
      <c r="P2962">
        <v>424</v>
      </c>
      <c r="Q2962">
        <v>0</v>
      </c>
      <c r="R2962">
        <v>0</v>
      </c>
      <c r="S2962">
        <v>0</v>
      </c>
      <c r="T2962">
        <v>0</v>
      </c>
      <c r="U2962">
        <v>4.213889</v>
      </c>
      <c r="V2962">
        <v>178.66888900000001</v>
      </c>
      <c r="W2962">
        <v>0</v>
      </c>
      <c r="X2962">
        <v>0</v>
      </c>
      <c r="Y2962">
        <v>0</v>
      </c>
      <c r="Z2962">
        <v>0</v>
      </c>
    </row>
    <row r="2963" spans="1:26" x14ac:dyDescent="0.25">
      <c r="A2963">
        <v>2005243</v>
      </c>
      <c r="B2963">
        <v>1</v>
      </c>
      <c r="C2963" t="s">
        <v>77</v>
      </c>
      <c r="D2963" t="s">
        <v>124</v>
      </c>
      <c r="E2963" t="s">
        <v>166</v>
      </c>
      <c r="F2963" t="s">
        <v>8712</v>
      </c>
      <c r="G2963" t="s">
        <v>657</v>
      </c>
      <c r="H2963" t="s">
        <v>46</v>
      </c>
      <c r="I2963" t="s">
        <v>129</v>
      </c>
      <c r="J2963" t="s">
        <v>130</v>
      </c>
      <c r="K2963" t="s">
        <v>131</v>
      </c>
      <c r="L2963" t="s">
        <v>8713</v>
      </c>
      <c r="M2963" t="s">
        <v>8714</v>
      </c>
      <c r="N2963">
        <v>1.9724999999999999</v>
      </c>
      <c r="O2963">
        <v>0</v>
      </c>
      <c r="P2963">
        <v>1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1.9724999999999999</v>
      </c>
      <c r="W2963">
        <v>0</v>
      </c>
      <c r="X2963">
        <v>0</v>
      </c>
      <c r="Y2963">
        <v>0</v>
      </c>
      <c r="Z2963">
        <v>0</v>
      </c>
    </row>
    <row r="2964" spans="1:26" x14ac:dyDescent="0.25">
      <c r="A2964">
        <v>2005242</v>
      </c>
      <c r="B2964">
        <v>1</v>
      </c>
      <c r="C2964" t="s">
        <v>76</v>
      </c>
      <c r="D2964" t="s">
        <v>96</v>
      </c>
      <c r="E2964" t="s">
        <v>182</v>
      </c>
      <c r="F2964" t="s">
        <v>8715</v>
      </c>
      <c r="G2964" t="s">
        <v>144</v>
      </c>
      <c r="H2964" t="s">
        <v>46</v>
      </c>
      <c r="I2964" t="s">
        <v>129</v>
      </c>
      <c r="J2964" t="s">
        <v>130</v>
      </c>
      <c r="K2964" t="s">
        <v>131</v>
      </c>
      <c r="L2964" t="s">
        <v>8716</v>
      </c>
      <c r="M2964" t="s">
        <v>8717</v>
      </c>
      <c r="N2964">
        <v>0.88888888799999999</v>
      </c>
      <c r="O2964">
        <v>0</v>
      </c>
      <c r="P2964">
        <v>4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3.5555560000000002</v>
      </c>
      <c r="W2964">
        <v>0</v>
      </c>
      <c r="X2964">
        <v>0</v>
      </c>
      <c r="Y2964">
        <v>0</v>
      </c>
      <c r="Z2964">
        <v>0</v>
      </c>
    </row>
    <row r="2965" spans="1:26" x14ac:dyDescent="0.25">
      <c r="A2965">
        <v>2005244</v>
      </c>
      <c r="B2965">
        <v>1</v>
      </c>
      <c r="C2965" t="s">
        <v>76</v>
      </c>
      <c r="D2965" t="s">
        <v>99</v>
      </c>
      <c r="E2965" t="s">
        <v>182</v>
      </c>
      <c r="F2965" t="s">
        <v>8718</v>
      </c>
      <c r="G2965" t="s">
        <v>405</v>
      </c>
      <c r="H2965" t="s">
        <v>46</v>
      </c>
      <c r="I2965" t="s">
        <v>129</v>
      </c>
      <c r="J2965" t="s">
        <v>130</v>
      </c>
      <c r="K2965" t="s">
        <v>131</v>
      </c>
      <c r="L2965" t="s">
        <v>8719</v>
      </c>
      <c r="M2965" t="s">
        <v>8720</v>
      </c>
      <c r="N2965">
        <v>1.203888888</v>
      </c>
      <c r="O2965">
        <v>0</v>
      </c>
      <c r="P2965">
        <v>13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15.650556</v>
      </c>
      <c r="W2965">
        <v>0</v>
      </c>
      <c r="X2965">
        <v>0</v>
      </c>
      <c r="Y2965">
        <v>0</v>
      </c>
      <c r="Z2965">
        <v>0</v>
      </c>
    </row>
    <row r="2966" spans="1:26" x14ac:dyDescent="0.25">
      <c r="A2966">
        <v>2005248</v>
      </c>
      <c r="B2966">
        <v>1</v>
      </c>
      <c r="C2966" t="s">
        <v>77</v>
      </c>
      <c r="D2966" t="s">
        <v>109</v>
      </c>
      <c r="E2966" t="s">
        <v>166</v>
      </c>
      <c r="F2966" t="s">
        <v>8721</v>
      </c>
      <c r="G2966" t="s">
        <v>657</v>
      </c>
      <c r="H2966" t="s">
        <v>46</v>
      </c>
      <c r="I2966" t="s">
        <v>129</v>
      </c>
      <c r="J2966" t="s">
        <v>130</v>
      </c>
      <c r="K2966" t="s">
        <v>131</v>
      </c>
      <c r="L2966" t="s">
        <v>8722</v>
      </c>
      <c r="M2966" t="s">
        <v>8723</v>
      </c>
      <c r="N2966">
        <v>0.74472222200000004</v>
      </c>
      <c r="O2966">
        <v>0</v>
      </c>
      <c r="P2966">
        <v>39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29.044167000000002</v>
      </c>
      <c r="W2966">
        <v>0</v>
      </c>
      <c r="X2966">
        <v>0</v>
      </c>
      <c r="Y2966">
        <v>0</v>
      </c>
      <c r="Z2966">
        <v>0</v>
      </c>
    </row>
    <row r="2967" spans="1:26" x14ac:dyDescent="0.25">
      <c r="A2967">
        <v>2005249</v>
      </c>
      <c r="B2967">
        <v>1</v>
      </c>
      <c r="C2967" t="s">
        <v>77</v>
      </c>
      <c r="D2967" t="s">
        <v>115</v>
      </c>
      <c r="E2967" t="s">
        <v>182</v>
      </c>
      <c r="F2967" t="s">
        <v>8724</v>
      </c>
      <c r="G2967" t="s">
        <v>144</v>
      </c>
      <c r="H2967" t="s">
        <v>46</v>
      </c>
      <c r="I2967" t="s">
        <v>129</v>
      </c>
      <c r="J2967" t="s">
        <v>130</v>
      </c>
      <c r="K2967" t="s">
        <v>131</v>
      </c>
      <c r="L2967" t="s">
        <v>8725</v>
      </c>
      <c r="M2967" t="s">
        <v>8726</v>
      </c>
      <c r="N2967">
        <v>1.361388888</v>
      </c>
      <c r="O2967">
        <v>0</v>
      </c>
      <c r="P2967">
        <v>0</v>
      </c>
      <c r="Q2967">
        <v>0</v>
      </c>
      <c r="R2967">
        <v>0</v>
      </c>
      <c r="S2967">
        <v>0</v>
      </c>
      <c r="T2967">
        <v>40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54.455556000000001</v>
      </c>
    </row>
    <row r="2968" spans="1:26" x14ac:dyDescent="0.25">
      <c r="A2968">
        <v>2015250</v>
      </c>
      <c r="B2968">
        <v>1</v>
      </c>
      <c r="C2968" t="s">
        <v>76</v>
      </c>
      <c r="D2968" t="s">
        <v>103</v>
      </c>
      <c r="E2968" t="s">
        <v>171</v>
      </c>
      <c r="F2968" t="s">
        <v>8727</v>
      </c>
      <c r="G2968" t="s">
        <v>163</v>
      </c>
      <c r="H2968" t="s">
        <v>47</v>
      </c>
      <c r="I2968" t="s">
        <v>129</v>
      </c>
      <c r="J2968" t="s">
        <v>130</v>
      </c>
      <c r="K2968" t="s">
        <v>131</v>
      </c>
      <c r="L2968" t="s">
        <v>8728</v>
      </c>
      <c r="M2968" t="s">
        <v>8729</v>
      </c>
      <c r="N2968">
        <v>0.50416666600000004</v>
      </c>
      <c r="O2968">
        <v>0</v>
      </c>
      <c r="P2968">
        <v>0</v>
      </c>
      <c r="Q2968">
        <v>33</v>
      </c>
      <c r="R2968">
        <v>1187</v>
      </c>
      <c r="S2968">
        <v>0</v>
      </c>
      <c r="T2968">
        <v>0</v>
      </c>
      <c r="U2968">
        <v>0</v>
      </c>
      <c r="V2968">
        <v>0</v>
      </c>
      <c r="W2968">
        <v>16.637499999999999</v>
      </c>
      <c r="X2968">
        <v>598.44583299999999</v>
      </c>
      <c r="Y2968">
        <v>0</v>
      </c>
      <c r="Z2968">
        <v>0</v>
      </c>
    </row>
    <row r="2969" spans="1:26" x14ac:dyDescent="0.25">
      <c r="A2969">
        <v>2015255</v>
      </c>
      <c r="B2969">
        <v>1</v>
      </c>
      <c r="C2969" t="s">
        <v>76</v>
      </c>
      <c r="D2969" t="s">
        <v>93</v>
      </c>
      <c r="E2969" t="s">
        <v>134</v>
      </c>
      <c r="F2969" t="s">
        <v>8730</v>
      </c>
      <c r="G2969" t="s">
        <v>140</v>
      </c>
      <c r="H2969" t="s">
        <v>46</v>
      </c>
      <c r="I2969" t="s">
        <v>129</v>
      </c>
      <c r="J2969" t="s">
        <v>130</v>
      </c>
      <c r="K2969" t="s">
        <v>131</v>
      </c>
      <c r="L2969" t="s">
        <v>8731</v>
      </c>
      <c r="M2969" t="s">
        <v>8732</v>
      </c>
      <c r="N2969">
        <v>3.3849999999999998</v>
      </c>
      <c r="O2969">
        <v>0</v>
      </c>
      <c r="P2969">
        <v>1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3.3849999999999998</v>
      </c>
      <c r="W2969">
        <v>0</v>
      </c>
      <c r="X2969">
        <v>0</v>
      </c>
      <c r="Y2969">
        <v>0</v>
      </c>
      <c r="Z2969">
        <v>0</v>
      </c>
    </row>
    <row r="2970" spans="1:26" x14ac:dyDescent="0.25">
      <c r="A2970">
        <v>2015254</v>
      </c>
      <c r="B2970">
        <v>1</v>
      </c>
      <c r="C2970" t="s">
        <v>76</v>
      </c>
      <c r="D2970" t="s">
        <v>90</v>
      </c>
      <c r="E2970" t="s">
        <v>134</v>
      </c>
      <c r="F2970" t="s">
        <v>8733</v>
      </c>
      <c r="G2970" t="s">
        <v>140</v>
      </c>
      <c r="H2970" t="s">
        <v>46</v>
      </c>
      <c r="I2970" t="s">
        <v>129</v>
      </c>
      <c r="J2970" t="s">
        <v>130</v>
      </c>
      <c r="K2970" t="s">
        <v>131</v>
      </c>
      <c r="L2970" t="s">
        <v>8734</v>
      </c>
      <c r="M2970" t="s">
        <v>8735</v>
      </c>
      <c r="N2970">
        <v>2.0227777769999999</v>
      </c>
      <c r="O2970">
        <v>0</v>
      </c>
      <c r="P2970">
        <v>1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2.0227780000000002</v>
      </c>
      <c r="W2970">
        <v>0</v>
      </c>
      <c r="X2970">
        <v>0</v>
      </c>
      <c r="Y2970">
        <v>0</v>
      </c>
      <c r="Z2970">
        <v>0</v>
      </c>
    </row>
    <row r="2971" spans="1:26" x14ac:dyDescent="0.25">
      <c r="A2971">
        <v>2015259</v>
      </c>
      <c r="B2971">
        <v>1</v>
      </c>
      <c r="C2971" t="s">
        <v>76</v>
      </c>
      <c r="D2971" t="s">
        <v>89</v>
      </c>
      <c r="E2971" t="s">
        <v>126</v>
      </c>
      <c r="F2971" t="s">
        <v>8736</v>
      </c>
      <c r="G2971" t="s">
        <v>144</v>
      </c>
      <c r="H2971" t="s">
        <v>46</v>
      </c>
      <c r="I2971" t="s">
        <v>129</v>
      </c>
      <c r="J2971" t="s">
        <v>130</v>
      </c>
      <c r="K2971" t="s">
        <v>131</v>
      </c>
      <c r="L2971" t="s">
        <v>8737</v>
      </c>
      <c r="M2971" t="s">
        <v>8738</v>
      </c>
      <c r="N2971">
        <v>2.2180555549999998</v>
      </c>
      <c r="O2971">
        <v>0</v>
      </c>
      <c r="P2971">
        <v>77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170.790278</v>
      </c>
      <c r="W2971">
        <v>0</v>
      </c>
      <c r="X2971">
        <v>0</v>
      </c>
      <c r="Y2971">
        <v>0</v>
      </c>
      <c r="Z2971">
        <v>0</v>
      </c>
    </row>
    <row r="2972" spans="1:26" x14ac:dyDescent="0.25">
      <c r="A2972">
        <v>2015260</v>
      </c>
      <c r="B2972">
        <v>1</v>
      </c>
      <c r="C2972" t="s">
        <v>76</v>
      </c>
      <c r="D2972" t="s">
        <v>80</v>
      </c>
      <c r="E2972" t="s">
        <v>182</v>
      </c>
      <c r="F2972" t="s">
        <v>8739</v>
      </c>
      <c r="G2972" t="s">
        <v>144</v>
      </c>
      <c r="H2972" t="s">
        <v>46</v>
      </c>
      <c r="I2972" t="s">
        <v>129</v>
      </c>
      <c r="J2972" t="s">
        <v>130</v>
      </c>
      <c r="K2972" t="s">
        <v>131</v>
      </c>
      <c r="L2972" t="s">
        <v>8740</v>
      </c>
      <c r="M2972" t="s">
        <v>8741</v>
      </c>
      <c r="N2972">
        <v>1.668055555</v>
      </c>
      <c r="O2972">
        <v>0</v>
      </c>
      <c r="P2972">
        <v>56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93.411111000000005</v>
      </c>
      <c r="W2972">
        <v>0</v>
      </c>
      <c r="X2972">
        <v>0</v>
      </c>
      <c r="Y2972">
        <v>0</v>
      </c>
      <c r="Z2972">
        <v>0</v>
      </c>
    </row>
    <row r="2973" spans="1:26" x14ac:dyDescent="0.25">
      <c r="A2973">
        <v>2015261</v>
      </c>
      <c r="B2973">
        <v>1</v>
      </c>
      <c r="C2973" t="s">
        <v>76</v>
      </c>
      <c r="D2973" t="s">
        <v>89</v>
      </c>
      <c r="E2973" t="s">
        <v>182</v>
      </c>
      <c r="F2973" t="s">
        <v>8742</v>
      </c>
      <c r="G2973" t="s">
        <v>294</v>
      </c>
      <c r="H2973" t="s">
        <v>46</v>
      </c>
      <c r="I2973" t="s">
        <v>129</v>
      </c>
      <c r="J2973" t="s">
        <v>130</v>
      </c>
      <c r="K2973" t="s">
        <v>131</v>
      </c>
      <c r="L2973" t="s">
        <v>8743</v>
      </c>
      <c r="M2973" t="s">
        <v>8744</v>
      </c>
      <c r="N2973">
        <v>3.5408333330000001</v>
      </c>
      <c r="O2973">
        <v>0</v>
      </c>
      <c r="P2973">
        <v>7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24.785833</v>
      </c>
      <c r="W2973">
        <v>0</v>
      </c>
      <c r="X2973">
        <v>0</v>
      </c>
      <c r="Y2973">
        <v>0</v>
      </c>
      <c r="Z2973">
        <v>0</v>
      </c>
    </row>
    <row r="2974" spans="1:26" x14ac:dyDescent="0.25">
      <c r="A2974">
        <v>2015265</v>
      </c>
      <c r="B2974">
        <v>1</v>
      </c>
      <c r="C2974" t="s">
        <v>77</v>
      </c>
      <c r="D2974" t="s">
        <v>109</v>
      </c>
      <c r="E2974" t="s">
        <v>134</v>
      </c>
      <c r="F2974" t="s">
        <v>8745</v>
      </c>
      <c r="G2974" t="s">
        <v>238</v>
      </c>
      <c r="H2974" t="s">
        <v>46</v>
      </c>
      <c r="I2974" t="s">
        <v>129</v>
      </c>
      <c r="J2974" t="s">
        <v>130</v>
      </c>
      <c r="K2974" t="s">
        <v>131</v>
      </c>
      <c r="L2974" t="s">
        <v>8746</v>
      </c>
      <c r="M2974" t="s">
        <v>8747</v>
      </c>
      <c r="N2974">
        <v>0.43777777699999998</v>
      </c>
      <c r="O2974">
        <v>0</v>
      </c>
      <c r="P2974">
        <v>1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0.437778</v>
      </c>
      <c r="W2974">
        <v>0</v>
      </c>
      <c r="X2974">
        <v>0</v>
      </c>
      <c r="Y2974">
        <v>0</v>
      </c>
      <c r="Z2974">
        <v>0</v>
      </c>
    </row>
    <row r="2975" spans="1:26" x14ac:dyDescent="0.25">
      <c r="A2975">
        <v>2015267</v>
      </c>
      <c r="B2975">
        <v>1</v>
      </c>
      <c r="C2975" t="s">
        <v>76</v>
      </c>
      <c r="D2975" t="s">
        <v>100</v>
      </c>
      <c r="E2975" t="s">
        <v>134</v>
      </c>
      <c r="F2975" t="s">
        <v>8748</v>
      </c>
      <c r="G2975" t="s">
        <v>238</v>
      </c>
      <c r="H2975" t="s">
        <v>46</v>
      </c>
      <c r="I2975" t="s">
        <v>129</v>
      </c>
      <c r="J2975" t="s">
        <v>130</v>
      </c>
      <c r="K2975" t="s">
        <v>131</v>
      </c>
      <c r="L2975" t="s">
        <v>8749</v>
      </c>
      <c r="M2975" t="s">
        <v>8750</v>
      </c>
      <c r="N2975">
        <v>1.606944444</v>
      </c>
      <c r="O2975">
        <v>0</v>
      </c>
      <c r="P2975">
        <v>5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8.0347220000000004</v>
      </c>
      <c r="W2975">
        <v>0</v>
      </c>
      <c r="X2975">
        <v>0</v>
      </c>
      <c r="Y2975">
        <v>0</v>
      </c>
      <c r="Z2975">
        <v>0</v>
      </c>
    </row>
    <row r="2976" spans="1:26" x14ac:dyDescent="0.25">
      <c r="A2976">
        <v>2015271</v>
      </c>
      <c r="B2976">
        <v>1</v>
      </c>
      <c r="C2976" t="s">
        <v>77</v>
      </c>
      <c r="D2976" t="s">
        <v>123</v>
      </c>
      <c r="E2976" t="s">
        <v>166</v>
      </c>
      <c r="F2976" t="s">
        <v>8751</v>
      </c>
      <c r="G2976" t="s">
        <v>1326</v>
      </c>
      <c r="H2976" t="s">
        <v>46</v>
      </c>
      <c r="I2976" t="s">
        <v>129</v>
      </c>
      <c r="J2976" t="s">
        <v>130</v>
      </c>
      <c r="K2976" t="s">
        <v>131</v>
      </c>
      <c r="L2976" t="s">
        <v>8752</v>
      </c>
      <c r="M2976" t="s">
        <v>8753</v>
      </c>
      <c r="N2976">
        <v>6.3316666660000003</v>
      </c>
      <c r="O2976">
        <v>0</v>
      </c>
      <c r="P2976">
        <v>62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392.563333</v>
      </c>
      <c r="W2976">
        <v>0</v>
      </c>
      <c r="X2976">
        <v>0</v>
      </c>
      <c r="Y2976">
        <v>0</v>
      </c>
      <c r="Z2976">
        <v>0</v>
      </c>
    </row>
    <row r="2977" spans="1:26" x14ac:dyDescent="0.25">
      <c r="A2977">
        <v>2015273</v>
      </c>
      <c r="B2977">
        <v>1</v>
      </c>
      <c r="C2977" t="s">
        <v>76</v>
      </c>
      <c r="D2977" t="s">
        <v>107</v>
      </c>
      <c r="E2977" t="s">
        <v>182</v>
      </c>
      <c r="F2977" t="s">
        <v>8754</v>
      </c>
      <c r="G2977" t="s">
        <v>144</v>
      </c>
      <c r="H2977" t="s">
        <v>46</v>
      </c>
      <c r="I2977" t="s">
        <v>129</v>
      </c>
      <c r="J2977" t="s">
        <v>130</v>
      </c>
      <c r="K2977" t="s">
        <v>131</v>
      </c>
      <c r="L2977" t="s">
        <v>8755</v>
      </c>
      <c r="M2977" t="s">
        <v>8756</v>
      </c>
      <c r="N2977">
        <v>2.1402777770000001</v>
      </c>
      <c r="O2977">
        <v>0</v>
      </c>
      <c r="P2977">
        <v>117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250.41249999999999</v>
      </c>
      <c r="W2977">
        <v>0</v>
      </c>
      <c r="X2977">
        <v>0</v>
      </c>
      <c r="Y2977">
        <v>0</v>
      </c>
      <c r="Z2977">
        <v>0</v>
      </c>
    </row>
    <row r="2978" spans="1:26" x14ac:dyDescent="0.25">
      <c r="A2978">
        <v>2015277</v>
      </c>
      <c r="B2978">
        <v>1</v>
      </c>
      <c r="C2978" t="s">
        <v>76</v>
      </c>
      <c r="D2978" t="s">
        <v>103</v>
      </c>
      <c r="E2978" t="s">
        <v>134</v>
      </c>
      <c r="F2978" t="s">
        <v>8757</v>
      </c>
      <c r="G2978" t="s">
        <v>238</v>
      </c>
      <c r="H2978" t="s">
        <v>46</v>
      </c>
      <c r="I2978" t="s">
        <v>129</v>
      </c>
      <c r="J2978" t="s">
        <v>130</v>
      </c>
      <c r="K2978" t="s">
        <v>131</v>
      </c>
      <c r="L2978" t="s">
        <v>8758</v>
      </c>
      <c r="M2978" t="s">
        <v>8759</v>
      </c>
      <c r="N2978">
        <v>2.2719444439999998</v>
      </c>
      <c r="O2978">
        <v>0</v>
      </c>
      <c r="P2978">
        <v>0</v>
      </c>
      <c r="Q2978">
        <v>0</v>
      </c>
      <c r="R2978">
        <v>1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2.271944</v>
      </c>
      <c r="Y2978">
        <v>0</v>
      </c>
      <c r="Z2978">
        <v>0</v>
      </c>
    </row>
    <row r="2979" spans="1:26" x14ac:dyDescent="0.25">
      <c r="A2979">
        <v>2015281</v>
      </c>
      <c r="B2979">
        <v>1</v>
      </c>
      <c r="C2979" t="s">
        <v>76</v>
      </c>
      <c r="D2979" t="s">
        <v>99</v>
      </c>
      <c r="E2979" t="s">
        <v>171</v>
      </c>
      <c r="F2979" t="s">
        <v>2363</v>
      </c>
      <c r="G2979" t="s">
        <v>152</v>
      </c>
      <c r="H2979" t="s">
        <v>47</v>
      </c>
      <c r="I2979" t="s">
        <v>257</v>
      </c>
      <c r="J2979" t="s">
        <v>130</v>
      </c>
      <c r="K2979" t="s">
        <v>131</v>
      </c>
      <c r="L2979" t="s">
        <v>8760</v>
      </c>
      <c r="M2979" t="s">
        <v>8761</v>
      </c>
      <c r="N2979">
        <v>1.5833333000000002E-2</v>
      </c>
      <c r="O2979">
        <v>30</v>
      </c>
      <c r="P2979">
        <v>267</v>
      </c>
      <c r="Q2979">
        <v>0</v>
      </c>
      <c r="R2979">
        <v>0</v>
      </c>
      <c r="S2979">
        <v>0</v>
      </c>
      <c r="T2979">
        <v>0</v>
      </c>
      <c r="U2979">
        <v>0.47499999999999998</v>
      </c>
      <c r="V2979">
        <v>4.2275</v>
      </c>
      <c r="W2979">
        <v>0</v>
      </c>
      <c r="X2979">
        <v>0</v>
      </c>
      <c r="Y2979">
        <v>0</v>
      </c>
      <c r="Z2979">
        <v>0</v>
      </c>
    </row>
    <row r="2980" spans="1:26" x14ac:dyDescent="0.25">
      <c r="A2980">
        <v>2015282</v>
      </c>
      <c r="B2980">
        <v>1</v>
      </c>
      <c r="C2980" t="s">
        <v>76</v>
      </c>
      <c r="D2980" t="s">
        <v>83</v>
      </c>
      <c r="E2980" t="s">
        <v>134</v>
      </c>
      <c r="F2980" t="s">
        <v>8762</v>
      </c>
      <c r="G2980" t="s">
        <v>136</v>
      </c>
      <c r="H2980" t="s">
        <v>46</v>
      </c>
      <c r="I2980" t="s">
        <v>129</v>
      </c>
      <c r="J2980" t="s">
        <v>130</v>
      </c>
      <c r="K2980" t="s">
        <v>131</v>
      </c>
      <c r="L2980" t="s">
        <v>8763</v>
      </c>
      <c r="M2980" t="s">
        <v>8764</v>
      </c>
      <c r="N2980">
        <v>1.385</v>
      </c>
      <c r="O2980">
        <v>0</v>
      </c>
      <c r="P2980">
        <v>1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1.385</v>
      </c>
      <c r="W2980">
        <v>0</v>
      </c>
      <c r="X2980">
        <v>0</v>
      </c>
      <c r="Y2980">
        <v>0</v>
      </c>
      <c r="Z2980">
        <v>0</v>
      </c>
    </row>
    <row r="2981" spans="1:26" x14ac:dyDescent="0.25">
      <c r="A2981">
        <v>2015284</v>
      </c>
      <c r="B2981">
        <v>1</v>
      </c>
      <c r="C2981" t="s">
        <v>76</v>
      </c>
      <c r="D2981" t="s">
        <v>101</v>
      </c>
      <c r="E2981" t="s">
        <v>161</v>
      </c>
      <c r="F2981" t="s">
        <v>8765</v>
      </c>
      <c r="G2981" t="s">
        <v>163</v>
      </c>
      <c r="H2981" t="s">
        <v>47</v>
      </c>
      <c r="I2981" t="s">
        <v>129</v>
      </c>
      <c r="J2981" t="s">
        <v>130</v>
      </c>
      <c r="K2981" t="s">
        <v>131</v>
      </c>
      <c r="L2981" t="s">
        <v>8766</v>
      </c>
      <c r="M2981" t="s">
        <v>8767</v>
      </c>
      <c r="N2981">
        <v>0.51166666599999999</v>
      </c>
      <c r="O2981">
        <v>2</v>
      </c>
      <c r="P2981">
        <v>6</v>
      </c>
      <c r="Q2981">
        <v>0</v>
      </c>
      <c r="R2981">
        <v>0</v>
      </c>
      <c r="S2981">
        <v>0</v>
      </c>
      <c r="T2981">
        <v>0</v>
      </c>
      <c r="U2981">
        <v>1.023333</v>
      </c>
      <c r="V2981">
        <v>3.07</v>
      </c>
      <c r="W2981">
        <v>0</v>
      </c>
      <c r="X2981">
        <v>0</v>
      </c>
      <c r="Y2981">
        <v>0</v>
      </c>
      <c r="Z2981">
        <v>0</v>
      </c>
    </row>
    <row r="2982" spans="1:26" x14ac:dyDescent="0.25">
      <c r="A2982">
        <v>2015286</v>
      </c>
      <c r="B2982">
        <v>1</v>
      </c>
      <c r="C2982" t="s">
        <v>77</v>
      </c>
      <c r="D2982" t="s">
        <v>113</v>
      </c>
      <c r="E2982" t="s">
        <v>161</v>
      </c>
      <c r="F2982" t="s">
        <v>8768</v>
      </c>
      <c r="G2982" t="s">
        <v>163</v>
      </c>
      <c r="H2982" t="s">
        <v>47</v>
      </c>
      <c r="I2982" t="s">
        <v>129</v>
      </c>
      <c r="J2982" t="s">
        <v>130</v>
      </c>
      <c r="K2982" t="s">
        <v>131</v>
      </c>
      <c r="L2982" t="s">
        <v>8769</v>
      </c>
      <c r="M2982" t="s">
        <v>8770</v>
      </c>
      <c r="N2982">
        <v>1.214722222</v>
      </c>
      <c r="O2982">
        <v>0</v>
      </c>
      <c r="P2982">
        <v>0</v>
      </c>
      <c r="Q2982">
        <v>0</v>
      </c>
      <c r="R2982">
        <v>689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836.94361100000003</v>
      </c>
      <c r="Y2982">
        <v>0</v>
      </c>
      <c r="Z2982">
        <v>0</v>
      </c>
    </row>
    <row r="2983" spans="1:26" x14ac:dyDescent="0.25">
      <c r="A2983">
        <v>2015287</v>
      </c>
      <c r="B2983">
        <v>1</v>
      </c>
      <c r="C2983" t="s">
        <v>76</v>
      </c>
      <c r="D2983" t="s">
        <v>89</v>
      </c>
      <c r="E2983" t="s">
        <v>126</v>
      </c>
      <c r="F2983" t="s">
        <v>8771</v>
      </c>
      <c r="G2983" t="s">
        <v>503</v>
      </c>
      <c r="H2983" t="s">
        <v>46</v>
      </c>
      <c r="I2983" t="s">
        <v>129</v>
      </c>
      <c r="J2983" t="s">
        <v>130</v>
      </c>
      <c r="K2983" t="s">
        <v>131</v>
      </c>
      <c r="L2983" t="s">
        <v>8772</v>
      </c>
      <c r="M2983" t="s">
        <v>8773</v>
      </c>
      <c r="N2983">
        <v>2.9816666660000002</v>
      </c>
      <c r="O2983">
        <v>0</v>
      </c>
      <c r="P2983">
        <v>58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172.936667</v>
      </c>
      <c r="W2983">
        <v>0</v>
      </c>
      <c r="X2983">
        <v>0</v>
      </c>
      <c r="Y2983">
        <v>0</v>
      </c>
      <c r="Z2983">
        <v>0</v>
      </c>
    </row>
    <row r="2984" spans="1:26" x14ac:dyDescent="0.25">
      <c r="A2984">
        <v>2015285</v>
      </c>
      <c r="B2984">
        <v>1</v>
      </c>
      <c r="C2984" t="s">
        <v>76</v>
      </c>
      <c r="D2984" t="s">
        <v>90</v>
      </c>
      <c r="E2984" t="s">
        <v>182</v>
      </c>
      <c r="F2984" t="s">
        <v>8774</v>
      </c>
      <c r="G2984" t="s">
        <v>144</v>
      </c>
      <c r="H2984" t="s">
        <v>46</v>
      </c>
      <c r="I2984" t="s">
        <v>129</v>
      </c>
      <c r="J2984" t="s">
        <v>130</v>
      </c>
      <c r="K2984" t="s">
        <v>131</v>
      </c>
      <c r="L2984" t="s">
        <v>8775</v>
      </c>
      <c r="M2984" t="s">
        <v>8776</v>
      </c>
      <c r="N2984">
        <v>1.125277777</v>
      </c>
      <c r="O2984">
        <v>0</v>
      </c>
      <c r="P2984">
        <v>0</v>
      </c>
      <c r="Q2984">
        <v>0</v>
      </c>
      <c r="R2984">
        <v>0</v>
      </c>
      <c r="S2984">
        <v>0</v>
      </c>
      <c r="T2984">
        <v>50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56.263888999999999</v>
      </c>
    </row>
    <row r="2985" spans="1:26" x14ac:dyDescent="0.25">
      <c r="A2985">
        <v>2015289</v>
      </c>
      <c r="B2985">
        <v>1</v>
      </c>
      <c r="C2985" t="s">
        <v>77</v>
      </c>
      <c r="D2985" t="s">
        <v>118</v>
      </c>
      <c r="E2985" t="s">
        <v>161</v>
      </c>
      <c r="F2985" t="s">
        <v>8777</v>
      </c>
      <c r="G2985" t="s">
        <v>163</v>
      </c>
      <c r="H2985" t="s">
        <v>47</v>
      </c>
      <c r="I2985" t="s">
        <v>129</v>
      </c>
      <c r="J2985" t="s">
        <v>130</v>
      </c>
      <c r="K2985" t="s">
        <v>131</v>
      </c>
      <c r="L2985" t="s">
        <v>8778</v>
      </c>
      <c r="M2985" t="s">
        <v>8779</v>
      </c>
      <c r="N2985">
        <v>1.25</v>
      </c>
      <c r="O2985">
        <v>0</v>
      </c>
      <c r="P2985">
        <v>85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106.25</v>
      </c>
      <c r="W2985">
        <v>0</v>
      </c>
      <c r="X2985">
        <v>0</v>
      </c>
      <c r="Y2985">
        <v>0</v>
      </c>
      <c r="Z2985">
        <v>0</v>
      </c>
    </row>
    <row r="2986" spans="1:26" x14ac:dyDescent="0.25">
      <c r="A2986">
        <v>2015290</v>
      </c>
      <c r="B2986">
        <v>1</v>
      </c>
      <c r="C2986" t="s">
        <v>77</v>
      </c>
      <c r="D2986" t="s">
        <v>113</v>
      </c>
      <c r="E2986" t="s">
        <v>134</v>
      </c>
      <c r="F2986" t="s">
        <v>8780</v>
      </c>
      <c r="G2986" t="s">
        <v>136</v>
      </c>
      <c r="H2986" t="s">
        <v>46</v>
      </c>
      <c r="I2986" t="s">
        <v>129</v>
      </c>
      <c r="J2986" t="s">
        <v>130</v>
      </c>
      <c r="K2986" t="s">
        <v>131</v>
      </c>
      <c r="L2986" t="s">
        <v>8781</v>
      </c>
      <c r="M2986" t="s">
        <v>8782</v>
      </c>
      <c r="N2986">
        <v>0.54833333299999998</v>
      </c>
      <c r="O2986">
        <v>0</v>
      </c>
      <c r="P2986">
        <v>0</v>
      </c>
      <c r="Q2986">
        <v>0</v>
      </c>
      <c r="R2986">
        <v>1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0.54833299999999996</v>
      </c>
      <c r="Y2986">
        <v>0</v>
      </c>
      <c r="Z2986">
        <v>0</v>
      </c>
    </row>
    <row r="2987" spans="1:26" x14ac:dyDescent="0.25">
      <c r="A2987">
        <v>2015291</v>
      </c>
      <c r="B2987">
        <v>1</v>
      </c>
      <c r="C2987" t="s">
        <v>76</v>
      </c>
      <c r="D2987" t="s">
        <v>100</v>
      </c>
      <c r="E2987" t="s">
        <v>134</v>
      </c>
      <c r="F2987" t="s">
        <v>8783</v>
      </c>
      <c r="G2987" t="s">
        <v>238</v>
      </c>
      <c r="H2987" t="s">
        <v>46</v>
      </c>
      <c r="I2987" t="s">
        <v>129</v>
      </c>
      <c r="J2987" t="s">
        <v>130</v>
      </c>
      <c r="K2987" t="s">
        <v>131</v>
      </c>
      <c r="L2987" t="s">
        <v>8784</v>
      </c>
      <c r="M2987" t="s">
        <v>8785</v>
      </c>
      <c r="N2987">
        <v>0.79833333299999998</v>
      </c>
      <c r="O2987">
        <v>0</v>
      </c>
      <c r="P2987">
        <v>5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3.9916670000000001</v>
      </c>
      <c r="W2987">
        <v>0</v>
      </c>
      <c r="X2987">
        <v>0</v>
      </c>
      <c r="Y2987">
        <v>0</v>
      </c>
      <c r="Z2987">
        <v>0</v>
      </c>
    </row>
    <row r="2988" spans="1:26" x14ac:dyDescent="0.25">
      <c r="A2988">
        <v>2015292</v>
      </c>
      <c r="B2988">
        <v>1</v>
      </c>
      <c r="C2988" t="s">
        <v>77</v>
      </c>
      <c r="D2988" t="s">
        <v>114</v>
      </c>
      <c r="E2988" t="s">
        <v>161</v>
      </c>
      <c r="F2988" t="s">
        <v>8786</v>
      </c>
      <c r="G2988" t="s">
        <v>163</v>
      </c>
      <c r="H2988" t="s">
        <v>47</v>
      </c>
      <c r="I2988" t="s">
        <v>129</v>
      </c>
      <c r="J2988" t="s">
        <v>130</v>
      </c>
      <c r="K2988" t="s">
        <v>131</v>
      </c>
      <c r="L2988" t="s">
        <v>8787</v>
      </c>
      <c r="M2988" t="s">
        <v>8788</v>
      </c>
      <c r="N2988">
        <v>0.97250000000000003</v>
      </c>
      <c r="O2988">
        <v>0</v>
      </c>
      <c r="P2988">
        <v>0</v>
      </c>
      <c r="Q2988">
        <v>0</v>
      </c>
      <c r="R2988">
        <v>0</v>
      </c>
      <c r="S2988">
        <v>156</v>
      </c>
      <c r="T2988">
        <v>1560</v>
      </c>
      <c r="U2988">
        <v>0</v>
      </c>
      <c r="V2988">
        <v>0</v>
      </c>
      <c r="W2988">
        <v>0</v>
      </c>
      <c r="X2988">
        <v>0</v>
      </c>
      <c r="Y2988">
        <v>151.71</v>
      </c>
      <c r="Z2988">
        <v>1517.1</v>
      </c>
    </row>
    <row r="2989" spans="1:26" x14ac:dyDescent="0.25">
      <c r="A2989">
        <v>2015293</v>
      </c>
      <c r="B2989">
        <v>1</v>
      </c>
      <c r="C2989" t="s">
        <v>77</v>
      </c>
      <c r="D2989" t="s">
        <v>112</v>
      </c>
      <c r="E2989" t="s">
        <v>161</v>
      </c>
      <c r="F2989" t="s">
        <v>3038</v>
      </c>
      <c r="G2989" t="s">
        <v>3239</v>
      </c>
      <c r="H2989" t="s">
        <v>47</v>
      </c>
      <c r="I2989" t="s">
        <v>129</v>
      </c>
      <c r="J2989" t="s">
        <v>130</v>
      </c>
      <c r="K2989" t="s">
        <v>131</v>
      </c>
      <c r="L2989" t="s">
        <v>8789</v>
      </c>
      <c r="M2989" t="s">
        <v>8790</v>
      </c>
      <c r="N2989">
        <v>4.0858333330000001</v>
      </c>
      <c r="O2989">
        <v>0</v>
      </c>
      <c r="P2989">
        <v>0</v>
      </c>
      <c r="Q2989">
        <v>4</v>
      </c>
      <c r="R2989">
        <v>392</v>
      </c>
      <c r="S2989">
        <v>0</v>
      </c>
      <c r="T2989">
        <v>0</v>
      </c>
      <c r="U2989">
        <v>0</v>
      </c>
      <c r="V2989">
        <v>0</v>
      </c>
      <c r="W2989">
        <v>16.343333000000001</v>
      </c>
      <c r="X2989">
        <v>1601.646667</v>
      </c>
      <c r="Y2989">
        <v>0</v>
      </c>
      <c r="Z2989">
        <v>0</v>
      </c>
    </row>
    <row r="2990" spans="1:26" x14ac:dyDescent="0.25">
      <c r="A2990">
        <v>2015294</v>
      </c>
      <c r="B2990">
        <v>1</v>
      </c>
      <c r="C2990" t="s">
        <v>77</v>
      </c>
      <c r="D2990" t="s">
        <v>108</v>
      </c>
      <c r="E2990" t="s">
        <v>186</v>
      </c>
      <c r="F2990" t="s">
        <v>8791</v>
      </c>
      <c r="G2990" t="s">
        <v>163</v>
      </c>
      <c r="H2990" t="s">
        <v>47</v>
      </c>
      <c r="I2990" t="s">
        <v>129</v>
      </c>
      <c r="J2990" t="s">
        <v>130</v>
      </c>
      <c r="K2990" t="s">
        <v>131</v>
      </c>
      <c r="L2990" t="s">
        <v>8792</v>
      </c>
      <c r="M2990" t="s">
        <v>8793</v>
      </c>
      <c r="N2990">
        <v>2.485833333</v>
      </c>
      <c r="O2990">
        <v>22</v>
      </c>
      <c r="P2990">
        <v>447</v>
      </c>
      <c r="Q2990">
        <v>0</v>
      </c>
      <c r="R2990">
        <v>37</v>
      </c>
      <c r="S2990">
        <v>5</v>
      </c>
      <c r="T2990">
        <v>436</v>
      </c>
      <c r="U2990">
        <v>54.688333</v>
      </c>
      <c r="V2990">
        <v>1111.1675</v>
      </c>
      <c r="W2990">
        <v>0</v>
      </c>
      <c r="X2990">
        <v>91.975832999999994</v>
      </c>
      <c r="Y2990">
        <v>12.429167</v>
      </c>
      <c r="Z2990">
        <v>1083.823333</v>
      </c>
    </row>
    <row r="2991" spans="1:26" x14ac:dyDescent="0.25">
      <c r="A2991">
        <v>2015295</v>
      </c>
      <c r="B2991">
        <v>1</v>
      </c>
      <c r="C2991" t="s">
        <v>76</v>
      </c>
      <c r="D2991" t="s">
        <v>80</v>
      </c>
      <c r="E2991" t="s">
        <v>150</v>
      </c>
      <c r="F2991" t="s">
        <v>8794</v>
      </c>
      <c r="G2991" t="s">
        <v>163</v>
      </c>
      <c r="H2991" t="s">
        <v>47</v>
      </c>
      <c r="I2991" t="s">
        <v>129</v>
      </c>
      <c r="J2991" t="s">
        <v>130</v>
      </c>
      <c r="K2991" t="s">
        <v>131</v>
      </c>
      <c r="L2991" t="s">
        <v>8795</v>
      </c>
      <c r="M2991" t="s">
        <v>8796</v>
      </c>
      <c r="N2991">
        <v>1.3574999999999999</v>
      </c>
      <c r="O2991">
        <v>4</v>
      </c>
      <c r="P2991">
        <v>9991</v>
      </c>
      <c r="Q2991">
        <v>0</v>
      </c>
      <c r="R2991">
        <v>0</v>
      </c>
      <c r="S2991">
        <v>0</v>
      </c>
      <c r="T2991">
        <v>0</v>
      </c>
      <c r="U2991">
        <v>5.43</v>
      </c>
      <c r="V2991">
        <v>13562.782499999999</v>
      </c>
      <c r="W2991">
        <v>0</v>
      </c>
      <c r="X2991">
        <v>0</v>
      </c>
      <c r="Y2991">
        <v>0</v>
      </c>
      <c r="Z2991">
        <v>0</v>
      </c>
    </row>
    <row r="2992" spans="1:26" x14ac:dyDescent="0.25">
      <c r="A2992">
        <v>2015298</v>
      </c>
      <c r="B2992">
        <v>1</v>
      </c>
      <c r="C2992" t="s">
        <v>77</v>
      </c>
      <c r="D2992" t="s">
        <v>117</v>
      </c>
      <c r="E2992" t="s">
        <v>161</v>
      </c>
      <c r="F2992" t="s">
        <v>8797</v>
      </c>
      <c r="G2992" t="s">
        <v>163</v>
      </c>
      <c r="H2992" t="s">
        <v>47</v>
      </c>
      <c r="I2992" t="s">
        <v>129</v>
      </c>
      <c r="J2992" t="s">
        <v>130</v>
      </c>
      <c r="K2992" t="s">
        <v>131</v>
      </c>
      <c r="L2992" t="s">
        <v>8798</v>
      </c>
      <c r="M2992" t="s">
        <v>8799</v>
      </c>
      <c r="N2992">
        <v>0.62333333300000004</v>
      </c>
      <c r="O2992">
        <v>0</v>
      </c>
      <c r="P2992">
        <v>0</v>
      </c>
      <c r="Q2992">
        <v>5</v>
      </c>
      <c r="R2992">
        <v>1810</v>
      </c>
      <c r="S2992">
        <v>0</v>
      </c>
      <c r="T2992">
        <v>0</v>
      </c>
      <c r="U2992">
        <v>0</v>
      </c>
      <c r="V2992">
        <v>0</v>
      </c>
      <c r="W2992">
        <v>3.1166670000000001</v>
      </c>
      <c r="X2992">
        <v>1128.2333329999999</v>
      </c>
      <c r="Y2992">
        <v>0</v>
      </c>
      <c r="Z2992">
        <v>0</v>
      </c>
    </row>
    <row r="2993" spans="1:26" x14ac:dyDescent="0.25">
      <c r="A2993">
        <v>2015299</v>
      </c>
      <c r="B2993">
        <v>1</v>
      </c>
      <c r="C2993" t="s">
        <v>76</v>
      </c>
      <c r="D2993" t="s">
        <v>91</v>
      </c>
      <c r="E2993" t="s">
        <v>171</v>
      </c>
      <c r="F2993" t="s">
        <v>8800</v>
      </c>
      <c r="G2993" t="s">
        <v>163</v>
      </c>
      <c r="H2993" t="s">
        <v>47</v>
      </c>
      <c r="I2993" t="s">
        <v>129</v>
      </c>
      <c r="J2993" t="s">
        <v>130</v>
      </c>
      <c r="K2993" t="s">
        <v>131</v>
      </c>
      <c r="L2993" t="s">
        <v>8801</v>
      </c>
      <c r="M2993" t="s">
        <v>8802</v>
      </c>
      <c r="N2993">
        <v>7.3055554999999994E-2</v>
      </c>
      <c r="O2993">
        <v>0</v>
      </c>
      <c r="P2993">
        <v>0</v>
      </c>
      <c r="Q2993">
        <v>2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0.14611099999999999</v>
      </c>
      <c r="X2993">
        <v>0</v>
      </c>
      <c r="Y2993">
        <v>0</v>
      </c>
      <c r="Z2993">
        <v>0</v>
      </c>
    </row>
    <row r="2994" spans="1:26" x14ac:dyDescent="0.25">
      <c r="A2994">
        <v>2015300</v>
      </c>
      <c r="B2994">
        <v>1</v>
      </c>
      <c r="C2994" t="s">
        <v>76</v>
      </c>
      <c r="D2994" t="s">
        <v>93</v>
      </c>
      <c r="E2994" t="s">
        <v>171</v>
      </c>
      <c r="F2994" t="s">
        <v>8803</v>
      </c>
      <c r="G2994" t="s">
        <v>163</v>
      </c>
      <c r="H2994" t="s">
        <v>47</v>
      </c>
      <c r="I2994" t="s">
        <v>129</v>
      </c>
      <c r="J2994" t="s">
        <v>130</v>
      </c>
      <c r="K2994" t="s">
        <v>131</v>
      </c>
      <c r="L2994" t="s">
        <v>8804</v>
      </c>
      <c r="M2994" t="s">
        <v>8805</v>
      </c>
      <c r="N2994">
        <v>1.438055555</v>
      </c>
      <c r="O2994">
        <v>0</v>
      </c>
      <c r="P2994">
        <v>288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414.16</v>
      </c>
      <c r="W2994">
        <v>0</v>
      </c>
      <c r="X2994">
        <v>0</v>
      </c>
      <c r="Y2994">
        <v>0</v>
      </c>
      <c r="Z2994">
        <v>0</v>
      </c>
    </row>
    <row r="2995" spans="1:26" x14ac:dyDescent="0.25">
      <c r="A2995">
        <v>2015304</v>
      </c>
      <c r="B2995">
        <v>1</v>
      </c>
      <c r="C2995" t="s">
        <v>76</v>
      </c>
      <c r="D2995" t="s">
        <v>90</v>
      </c>
      <c r="E2995" t="s">
        <v>171</v>
      </c>
      <c r="F2995" t="s">
        <v>8806</v>
      </c>
      <c r="G2995" t="s">
        <v>163</v>
      </c>
      <c r="H2995" t="s">
        <v>47</v>
      </c>
      <c r="I2995" t="s">
        <v>129</v>
      </c>
      <c r="J2995" t="s">
        <v>130</v>
      </c>
      <c r="K2995" t="s">
        <v>131</v>
      </c>
      <c r="L2995" t="s">
        <v>8807</v>
      </c>
      <c r="M2995" t="s">
        <v>8808</v>
      </c>
      <c r="N2995">
        <v>0.64472222199999996</v>
      </c>
      <c r="O2995">
        <v>0</v>
      </c>
      <c r="P2995">
        <v>0</v>
      </c>
      <c r="Q2995">
        <v>4</v>
      </c>
      <c r="R2995">
        <v>1121</v>
      </c>
      <c r="S2995">
        <v>1</v>
      </c>
      <c r="T2995">
        <v>63</v>
      </c>
      <c r="U2995">
        <v>0</v>
      </c>
      <c r="V2995">
        <v>0</v>
      </c>
      <c r="W2995">
        <v>2.5788890000000002</v>
      </c>
      <c r="X2995">
        <v>722.733611</v>
      </c>
      <c r="Y2995">
        <v>0.64472200000000002</v>
      </c>
      <c r="Z2995">
        <v>40.6175</v>
      </c>
    </row>
    <row r="2996" spans="1:26" x14ac:dyDescent="0.25">
      <c r="A2996">
        <v>2015301</v>
      </c>
      <c r="B2996">
        <v>1</v>
      </c>
      <c r="C2996" t="s">
        <v>76</v>
      </c>
      <c r="D2996" t="s">
        <v>94</v>
      </c>
      <c r="E2996" t="s">
        <v>171</v>
      </c>
      <c r="F2996" t="s">
        <v>6556</v>
      </c>
      <c r="G2996" t="s">
        <v>163</v>
      </c>
      <c r="H2996" t="s">
        <v>47</v>
      </c>
      <c r="I2996" t="s">
        <v>129</v>
      </c>
      <c r="J2996" t="s">
        <v>130</v>
      </c>
      <c r="K2996" t="s">
        <v>131</v>
      </c>
      <c r="L2996" t="s">
        <v>8809</v>
      </c>
      <c r="M2996" t="s">
        <v>8810</v>
      </c>
      <c r="N2996">
        <v>0.104722222</v>
      </c>
      <c r="O2996">
        <v>13</v>
      </c>
      <c r="P2996">
        <v>90</v>
      </c>
      <c r="Q2996">
        <v>0</v>
      </c>
      <c r="R2996">
        <v>0</v>
      </c>
      <c r="S2996">
        <v>0</v>
      </c>
      <c r="T2996">
        <v>0</v>
      </c>
      <c r="U2996">
        <v>1.361389</v>
      </c>
      <c r="V2996">
        <v>9.4250000000000007</v>
      </c>
      <c r="W2996">
        <v>0</v>
      </c>
      <c r="X2996">
        <v>0</v>
      </c>
      <c r="Y2996">
        <v>0</v>
      </c>
      <c r="Z2996">
        <v>0</v>
      </c>
    </row>
    <row r="2997" spans="1:26" x14ac:dyDescent="0.25">
      <c r="A2997">
        <v>2015303</v>
      </c>
      <c r="B2997">
        <v>1</v>
      </c>
      <c r="C2997" t="s">
        <v>76</v>
      </c>
      <c r="D2997" t="s">
        <v>80</v>
      </c>
      <c r="E2997" t="s">
        <v>150</v>
      </c>
      <c r="F2997" t="s">
        <v>8811</v>
      </c>
      <c r="G2997" t="s">
        <v>163</v>
      </c>
      <c r="H2997" t="s">
        <v>47</v>
      </c>
      <c r="I2997" t="s">
        <v>129</v>
      </c>
      <c r="J2997" t="s">
        <v>130</v>
      </c>
      <c r="K2997" t="s">
        <v>131</v>
      </c>
      <c r="L2997" t="s">
        <v>8812</v>
      </c>
      <c r="M2997" t="s">
        <v>8813</v>
      </c>
      <c r="N2997">
        <v>6.9722222E-2</v>
      </c>
      <c r="O2997">
        <v>0</v>
      </c>
      <c r="P2997">
        <v>10899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759.90249800000004</v>
      </c>
      <c r="W2997">
        <v>0</v>
      </c>
      <c r="X2997">
        <v>0</v>
      </c>
      <c r="Y2997">
        <v>0</v>
      </c>
      <c r="Z2997">
        <v>0</v>
      </c>
    </row>
    <row r="2998" spans="1:26" x14ac:dyDescent="0.25">
      <c r="A2998">
        <v>2015305</v>
      </c>
      <c r="B2998">
        <v>1</v>
      </c>
      <c r="C2998" t="s">
        <v>76</v>
      </c>
      <c r="D2998" t="s">
        <v>80</v>
      </c>
      <c r="E2998" t="s">
        <v>161</v>
      </c>
      <c r="F2998" t="s">
        <v>8814</v>
      </c>
      <c r="G2998" t="s">
        <v>736</v>
      </c>
      <c r="H2998" t="s">
        <v>47</v>
      </c>
      <c r="I2998" t="s">
        <v>129</v>
      </c>
      <c r="J2998" t="s">
        <v>130</v>
      </c>
      <c r="K2998" t="s">
        <v>131</v>
      </c>
      <c r="L2998" t="s">
        <v>8796</v>
      </c>
      <c r="M2998" t="s">
        <v>8815</v>
      </c>
      <c r="N2998">
        <v>0.83861111099999996</v>
      </c>
      <c r="O2998">
        <v>0</v>
      </c>
      <c r="P2998">
        <v>7963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6677.8602769999998</v>
      </c>
      <c r="W2998">
        <v>0</v>
      </c>
      <c r="X2998">
        <v>0</v>
      </c>
      <c r="Y2998">
        <v>0</v>
      </c>
      <c r="Z2998">
        <v>0</v>
      </c>
    </row>
    <row r="2999" spans="1:26" x14ac:dyDescent="0.25">
      <c r="A2999">
        <v>2015307</v>
      </c>
      <c r="B2999">
        <v>1</v>
      </c>
      <c r="C2999" t="s">
        <v>76</v>
      </c>
      <c r="D2999" t="s">
        <v>94</v>
      </c>
      <c r="E2999" t="s">
        <v>134</v>
      </c>
      <c r="F2999" t="s">
        <v>8816</v>
      </c>
      <c r="G2999" t="s">
        <v>238</v>
      </c>
      <c r="H2999" t="s">
        <v>46</v>
      </c>
      <c r="I2999" t="s">
        <v>129</v>
      </c>
      <c r="J2999" t="s">
        <v>130</v>
      </c>
      <c r="K2999" t="s">
        <v>131</v>
      </c>
      <c r="L2999" t="s">
        <v>8817</v>
      </c>
      <c r="M2999" t="s">
        <v>8818</v>
      </c>
      <c r="N2999">
        <v>1.835</v>
      </c>
      <c r="O2999">
        <v>0</v>
      </c>
      <c r="P2999">
        <v>1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1.835</v>
      </c>
      <c r="W2999">
        <v>0</v>
      </c>
      <c r="X2999">
        <v>0</v>
      </c>
      <c r="Y2999">
        <v>0</v>
      </c>
      <c r="Z2999">
        <v>0</v>
      </c>
    </row>
    <row r="3000" spans="1:26" x14ac:dyDescent="0.25">
      <c r="A3000">
        <v>2015306</v>
      </c>
      <c r="B3000">
        <v>1</v>
      </c>
      <c r="C3000" t="s">
        <v>76</v>
      </c>
      <c r="D3000" t="s">
        <v>89</v>
      </c>
      <c r="E3000" t="s">
        <v>171</v>
      </c>
      <c r="F3000" t="s">
        <v>297</v>
      </c>
      <c r="G3000" t="s">
        <v>163</v>
      </c>
      <c r="H3000" t="s">
        <v>47</v>
      </c>
      <c r="I3000" t="s">
        <v>129</v>
      </c>
      <c r="J3000" t="s">
        <v>130</v>
      </c>
      <c r="K3000" t="s">
        <v>131</v>
      </c>
      <c r="L3000" t="s">
        <v>8819</v>
      </c>
      <c r="M3000" t="s">
        <v>8820</v>
      </c>
      <c r="N3000">
        <v>0.387222222</v>
      </c>
      <c r="O3000">
        <v>8</v>
      </c>
      <c r="P3000">
        <v>1921</v>
      </c>
      <c r="Q3000">
        <v>0</v>
      </c>
      <c r="R3000">
        <v>0</v>
      </c>
      <c r="S3000">
        <v>0</v>
      </c>
      <c r="T3000">
        <v>0</v>
      </c>
      <c r="U3000">
        <v>3.0977779999999999</v>
      </c>
      <c r="V3000">
        <v>743.85388799999998</v>
      </c>
      <c r="W3000">
        <v>0</v>
      </c>
      <c r="X3000">
        <v>0</v>
      </c>
      <c r="Y3000">
        <v>0</v>
      </c>
      <c r="Z3000">
        <v>0</v>
      </c>
    </row>
    <row r="3001" spans="1:26" x14ac:dyDescent="0.25">
      <c r="A3001">
        <v>2015308</v>
      </c>
      <c r="B3001">
        <v>1</v>
      </c>
      <c r="C3001" t="s">
        <v>77</v>
      </c>
      <c r="D3001" t="s">
        <v>115</v>
      </c>
      <c r="E3001" t="s">
        <v>186</v>
      </c>
      <c r="F3001" t="s">
        <v>2355</v>
      </c>
      <c r="G3001" t="s">
        <v>163</v>
      </c>
      <c r="H3001" t="s">
        <v>47</v>
      </c>
      <c r="I3001" t="s">
        <v>257</v>
      </c>
      <c r="J3001" t="s">
        <v>130</v>
      </c>
      <c r="K3001" t="s">
        <v>131</v>
      </c>
      <c r="L3001" t="s">
        <v>8821</v>
      </c>
      <c r="M3001" t="s">
        <v>8822</v>
      </c>
      <c r="N3001">
        <v>7.2222220000000004E-3</v>
      </c>
      <c r="O3001">
        <v>0</v>
      </c>
      <c r="P3001">
        <v>0</v>
      </c>
      <c r="Q3001">
        <v>26</v>
      </c>
      <c r="R3001">
        <v>628</v>
      </c>
      <c r="S3001">
        <v>68</v>
      </c>
      <c r="T3001">
        <v>1256</v>
      </c>
      <c r="U3001">
        <v>0</v>
      </c>
      <c r="V3001">
        <v>0</v>
      </c>
      <c r="W3001">
        <v>0.187778</v>
      </c>
      <c r="X3001">
        <v>4.5355549999999996</v>
      </c>
      <c r="Y3001">
        <v>0.49111100000000002</v>
      </c>
      <c r="Z3001">
        <v>9.0711110000000001</v>
      </c>
    </row>
    <row r="3002" spans="1:26" x14ac:dyDescent="0.25">
      <c r="A3002">
        <v>2015310</v>
      </c>
      <c r="B3002">
        <v>1</v>
      </c>
      <c r="C3002" t="s">
        <v>77</v>
      </c>
      <c r="D3002" t="s">
        <v>124</v>
      </c>
      <c r="E3002" t="s">
        <v>186</v>
      </c>
      <c r="F3002" t="s">
        <v>8823</v>
      </c>
      <c r="G3002" t="s">
        <v>163</v>
      </c>
      <c r="H3002" t="s">
        <v>47</v>
      </c>
      <c r="I3002" t="s">
        <v>129</v>
      </c>
      <c r="J3002" t="s">
        <v>130</v>
      </c>
      <c r="K3002" t="s">
        <v>131</v>
      </c>
      <c r="L3002" t="s">
        <v>8824</v>
      </c>
      <c r="M3002" t="s">
        <v>8825</v>
      </c>
      <c r="N3002">
        <v>2.6691666660000002</v>
      </c>
      <c r="O3002">
        <v>132</v>
      </c>
      <c r="P3002">
        <v>586</v>
      </c>
      <c r="Q3002">
        <v>0</v>
      </c>
      <c r="R3002">
        <v>0</v>
      </c>
      <c r="S3002">
        <v>0</v>
      </c>
      <c r="T3002">
        <v>0</v>
      </c>
      <c r="U3002">
        <v>352.33</v>
      </c>
      <c r="V3002">
        <v>1564.131666</v>
      </c>
      <c r="W3002">
        <v>0</v>
      </c>
      <c r="X3002">
        <v>0</v>
      </c>
      <c r="Y3002">
        <v>0</v>
      </c>
      <c r="Z3002">
        <v>0</v>
      </c>
    </row>
    <row r="3003" spans="1:26" x14ac:dyDescent="0.25">
      <c r="A3003">
        <v>2015309</v>
      </c>
      <c r="B3003">
        <v>1</v>
      </c>
      <c r="C3003" t="s">
        <v>77</v>
      </c>
      <c r="D3003" t="s">
        <v>121</v>
      </c>
      <c r="E3003" t="s">
        <v>186</v>
      </c>
      <c r="F3003" t="s">
        <v>2340</v>
      </c>
      <c r="G3003" t="s">
        <v>163</v>
      </c>
      <c r="H3003" t="s">
        <v>47</v>
      </c>
      <c r="I3003" t="s">
        <v>257</v>
      </c>
      <c r="J3003" t="s">
        <v>130</v>
      </c>
      <c r="K3003" t="s">
        <v>131</v>
      </c>
      <c r="L3003" t="s">
        <v>8826</v>
      </c>
      <c r="M3003" t="s">
        <v>8827</v>
      </c>
      <c r="N3003">
        <v>7.2222220000000004E-3</v>
      </c>
      <c r="O3003">
        <v>0</v>
      </c>
      <c r="P3003">
        <v>0</v>
      </c>
      <c r="Q3003">
        <v>21</v>
      </c>
      <c r="R3003">
        <v>466</v>
      </c>
      <c r="S3003">
        <v>0</v>
      </c>
      <c r="T3003">
        <v>0</v>
      </c>
      <c r="U3003">
        <v>0</v>
      </c>
      <c r="V3003">
        <v>0</v>
      </c>
      <c r="W3003">
        <v>0.151667</v>
      </c>
      <c r="X3003">
        <v>3.3655550000000001</v>
      </c>
      <c r="Y3003">
        <v>0</v>
      </c>
      <c r="Z3003">
        <v>0</v>
      </c>
    </row>
    <row r="3004" spans="1:26" x14ac:dyDescent="0.25">
      <c r="A3004">
        <v>2015311</v>
      </c>
      <c r="B3004">
        <v>1</v>
      </c>
      <c r="C3004" t="s">
        <v>77</v>
      </c>
      <c r="D3004" t="s">
        <v>114</v>
      </c>
      <c r="E3004" t="s">
        <v>161</v>
      </c>
      <c r="F3004" t="s">
        <v>8828</v>
      </c>
      <c r="G3004" t="s">
        <v>163</v>
      </c>
      <c r="H3004" t="s">
        <v>47</v>
      </c>
      <c r="I3004" t="s">
        <v>257</v>
      </c>
      <c r="J3004" t="s">
        <v>130</v>
      </c>
      <c r="K3004" t="s">
        <v>131</v>
      </c>
      <c r="L3004" t="s">
        <v>8829</v>
      </c>
      <c r="M3004" t="s">
        <v>8830</v>
      </c>
      <c r="N3004">
        <v>7.2222220000000004E-3</v>
      </c>
      <c r="O3004">
        <v>10</v>
      </c>
      <c r="P3004">
        <v>234</v>
      </c>
      <c r="Q3004">
        <v>0</v>
      </c>
      <c r="R3004">
        <v>0</v>
      </c>
      <c r="S3004">
        <v>43</v>
      </c>
      <c r="T3004">
        <v>643</v>
      </c>
      <c r="U3004">
        <v>7.2221999999999995E-2</v>
      </c>
      <c r="V3004">
        <v>1.69</v>
      </c>
      <c r="W3004">
        <v>0</v>
      </c>
      <c r="X3004">
        <v>0</v>
      </c>
      <c r="Y3004">
        <v>0.310556</v>
      </c>
      <c r="Z3004">
        <v>4.6438889999999997</v>
      </c>
    </row>
    <row r="3005" spans="1:26" x14ac:dyDescent="0.25">
      <c r="A3005">
        <v>2015312</v>
      </c>
      <c r="B3005">
        <v>1</v>
      </c>
      <c r="C3005" t="s">
        <v>77</v>
      </c>
      <c r="D3005" t="s">
        <v>115</v>
      </c>
      <c r="E3005" t="s">
        <v>186</v>
      </c>
      <c r="F3005" t="s">
        <v>6830</v>
      </c>
      <c r="G3005" t="s">
        <v>163</v>
      </c>
      <c r="H3005" t="s">
        <v>47</v>
      </c>
      <c r="I3005" t="s">
        <v>129</v>
      </c>
      <c r="J3005" t="s">
        <v>130</v>
      </c>
      <c r="K3005" t="s">
        <v>131</v>
      </c>
      <c r="L3005" t="s">
        <v>8831</v>
      </c>
      <c r="M3005" t="s">
        <v>8832</v>
      </c>
      <c r="N3005">
        <v>1.1402777770000001</v>
      </c>
      <c r="O3005">
        <v>0</v>
      </c>
      <c r="P3005">
        <v>0</v>
      </c>
      <c r="Q3005">
        <v>15</v>
      </c>
      <c r="R3005">
        <v>9</v>
      </c>
      <c r="S3005">
        <v>41</v>
      </c>
      <c r="T3005">
        <v>970</v>
      </c>
      <c r="U3005">
        <v>0</v>
      </c>
      <c r="V3005">
        <v>0</v>
      </c>
      <c r="W3005">
        <v>17.104167</v>
      </c>
      <c r="X3005">
        <v>10.262499999999999</v>
      </c>
      <c r="Y3005">
        <v>46.751389000000003</v>
      </c>
      <c r="Z3005">
        <v>1106.069444</v>
      </c>
    </row>
    <row r="3006" spans="1:26" x14ac:dyDescent="0.25">
      <c r="A3006">
        <v>2015315</v>
      </c>
      <c r="B3006">
        <v>1</v>
      </c>
      <c r="C3006" t="s">
        <v>77</v>
      </c>
      <c r="D3006" t="s">
        <v>116</v>
      </c>
      <c r="E3006" t="s">
        <v>182</v>
      </c>
      <c r="F3006" t="s">
        <v>8833</v>
      </c>
      <c r="G3006" t="s">
        <v>144</v>
      </c>
      <c r="H3006" t="s">
        <v>46</v>
      </c>
      <c r="I3006" t="s">
        <v>129</v>
      </c>
      <c r="J3006" t="s">
        <v>130</v>
      </c>
      <c r="K3006" t="s">
        <v>131</v>
      </c>
      <c r="L3006" t="s">
        <v>8834</v>
      </c>
      <c r="M3006" t="s">
        <v>8835</v>
      </c>
      <c r="N3006">
        <v>0.77583333300000001</v>
      </c>
      <c r="O3006">
        <v>0</v>
      </c>
      <c r="P3006">
        <v>35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27.154167000000001</v>
      </c>
      <c r="W3006">
        <v>0</v>
      </c>
      <c r="X3006">
        <v>0</v>
      </c>
      <c r="Y3006">
        <v>0</v>
      </c>
      <c r="Z3006">
        <v>0</v>
      </c>
    </row>
    <row r="3007" spans="1:26" x14ac:dyDescent="0.25">
      <c r="A3007">
        <v>2015313</v>
      </c>
      <c r="B3007">
        <v>1</v>
      </c>
      <c r="C3007" t="s">
        <v>77</v>
      </c>
      <c r="D3007" t="s">
        <v>123</v>
      </c>
      <c r="E3007" t="s">
        <v>134</v>
      </c>
      <c r="F3007" t="s">
        <v>8836</v>
      </c>
      <c r="G3007" t="s">
        <v>136</v>
      </c>
      <c r="H3007" t="s">
        <v>46</v>
      </c>
      <c r="I3007" t="s">
        <v>129</v>
      </c>
      <c r="J3007" t="s">
        <v>130</v>
      </c>
      <c r="K3007" t="s">
        <v>131</v>
      </c>
      <c r="L3007" t="s">
        <v>8837</v>
      </c>
      <c r="M3007" t="s">
        <v>8838</v>
      </c>
      <c r="N3007">
        <v>1.476111111</v>
      </c>
      <c r="O3007">
        <v>0</v>
      </c>
      <c r="P3007">
        <v>2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2.9522219999999999</v>
      </c>
      <c r="W3007">
        <v>0</v>
      </c>
      <c r="X3007">
        <v>0</v>
      </c>
      <c r="Y3007">
        <v>0</v>
      </c>
      <c r="Z3007">
        <v>0</v>
      </c>
    </row>
    <row r="3008" spans="1:26" x14ac:dyDescent="0.25">
      <c r="A3008">
        <v>2015316</v>
      </c>
      <c r="B3008">
        <v>1</v>
      </c>
      <c r="C3008" t="s">
        <v>77</v>
      </c>
      <c r="D3008" t="s">
        <v>114</v>
      </c>
      <c r="E3008" t="s">
        <v>161</v>
      </c>
      <c r="F3008" t="s">
        <v>8839</v>
      </c>
      <c r="G3008" t="s">
        <v>341</v>
      </c>
      <c r="H3008" t="s">
        <v>47</v>
      </c>
      <c r="I3008" t="s">
        <v>129</v>
      </c>
      <c r="J3008" t="s">
        <v>130</v>
      </c>
      <c r="K3008" t="s">
        <v>131</v>
      </c>
      <c r="L3008" t="s">
        <v>8840</v>
      </c>
      <c r="M3008" t="s">
        <v>8841</v>
      </c>
      <c r="N3008">
        <v>0.49666666599999998</v>
      </c>
      <c r="O3008">
        <v>0</v>
      </c>
      <c r="P3008">
        <v>0</v>
      </c>
      <c r="Q3008">
        <v>0</v>
      </c>
      <c r="R3008">
        <v>0</v>
      </c>
      <c r="S3008">
        <v>28</v>
      </c>
      <c r="T3008">
        <v>41</v>
      </c>
      <c r="U3008">
        <v>0</v>
      </c>
      <c r="V3008">
        <v>0</v>
      </c>
      <c r="W3008">
        <v>0</v>
      </c>
      <c r="X3008">
        <v>0</v>
      </c>
      <c r="Y3008">
        <v>13.906667000000001</v>
      </c>
      <c r="Z3008">
        <v>20.363333000000001</v>
      </c>
    </row>
    <row r="3009" spans="1:26" x14ac:dyDescent="0.25">
      <c r="A3009">
        <v>2015319</v>
      </c>
      <c r="B3009">
        <v>1</v>
      </c>
      <c r="C3009" t="s">
        <v>77</v>
      </c>
      <c r="D3009" t="s">
        <v>119</v>
      </c>
      <c r="E3009" t="s">
        <v>161</v>
      </c>
      <c r="F3009" t="s">
        <v>8842</v>
      </c>
      <c r="G3009" t="s">
        <v>163</v>
      </c>
      <c r="H3009" t="s">
        <v>47</v>
      </c>
      <c r="I3009" t="s">
        <v>129</v>
      </c>
      <c r="J3009" t="s">
        <v>130</v>
      </c>
      <c r="K3009" t="s">
        <v>131</v>
      </c>
      <c r="L3009" t="s">
        <v>8843</v>
      </c>
      <c r="M3009" t="s">
        <v>8844</v>
      </c>
      <c r="N3009">
        <v>0.74916666600000004</v>
      </c>
      <c r="O3009">
        <v>32</v>
      </c>
      <c r="P3009">
        <v>1129</v>
      </c>
      <c r="Q3009">
        <v>0</v>
      </c>
      <c r="R3009">
        <v>0</v>
      </c>
      <c r="S3009">
        <v>0</v>
      </c>
      <c r="T3009">
        <v>0</v>
      </c>
      <c r="U3009">
        <v>23.973333</v>
      </c>
      <c r="V3009">
        <v>845.809166</v>
      </c>
      <c r="W3009">
        <v>0</v>
      </c>
      <c r="X3009">
        <v>0</v>
      </c>
      <c r="Y3009">
        <v>0</v>
      </c>
      <c r="Z3009">
        <v>0</v>
      </c>
    </row>
    <row r="3010" spans="1:26" x14ac:dyDescent="0.25">
      <c r="A3010">
        <v>2015323</v>
      </c>
      <c r="B3010">
        <v>1</v>
      </c>
      <c r="C3010" t="s">
        <v>76</v>
      </c>
      <c r="D3010" t="s">
        <v>89</v>
      </c>
      <c r="E3010" t="s">
        <v>161</v>
      </c>
      <c r="F3010" t="s">
        <v>8845</v>
      </c>
      <c r="G3010" t="s">
        <v>341</v>
      </c>
      <c r="H3010" t="s">
        <v>47</v>
      </c>
      <c r="I3010" t="s">
        <v>129</v>
      </c>
      <c r="J3010" t="s">
        <v>130</v>
      </c>
      <c r="K3010" t="s">
        <v>131</v>
      </c>
      <c r="L3010" t="s">
        <v>8846</v>
      </c>
      <c r="M3010" t="s">
        <v>8847</v>
      </c>
      <c r="N3010">
        <v>4.7091666659999998</v>
      </c>
      <c r="O3010">
        <v>0</v>
      </c>
      <c r="P3010">
        <v>0</v>
      </c>
      <c r="Q3010">
        <v>0</v>
      </c>
      <c r="R3010">
        <v>0</v>
      </c>
      <c r="S3010">
        <v>0</v>
      </c>
      <c r="T3010">
        <v>28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131.85666699999999</v>
      </c>
    </row>
    <row r="3011" spans="1:26" x14ac:dyDescent="0.25">
      <c r="A3011">
        <v>2015320</v>
      </c>
      <c r="B3011">
        <v>1</v>
      </c>
      <c r="C3011" t="s">
        <v>77</v>
      </c>
      <c r="D3011" t="s">
        <v>119</v>
      </c>
      <c r="E3011" t="s">
        <v>171</v>
      </c>
      <c r="F3011" t="s">
        <v>2542</v>
      </c>
      <c r="G3011" t="s">
        <v>163</v>
      </c>
      <c r="H3011" t="s">
        <v>47</v>
      </c>
      <c r="I3011" t="s">
        <v>129</v>
      </c>
      <c r="J3011" t="s">
        <v>130</v>
      </c>
      <c r="K3011" t="s">
        <v>131</v>
      </c>
      <c r="L3011" t="s">
        <v>8848</v>
      </c>
      <c r="M3011" t="s">
        <v>8849</v>
      </c>
      <c r="N3011">
        <v>0.53416666599999996</v>
      </c>
      <c r="O3011">
        <v>11</v>
      </c>
      <c r="P3011">
        <v>973</v>
      </c>
      <c r="Q3011">
        <v>2</v>
      </c>
      <c r="R3011">
        <v>8</v>
      </c>
      <c r="S3011">
        <v>5</v>
      </c>
      <c r="T3011">
        <v>206</v>
      </c>
      <c r="U3011">
        <v>5.8758330000000001</v>
      </c>
      <c r="V3011">
        <v>519.74416599999995</v>
      </c>
      <c r="W3011">
        <v>1.068333</v>
      </c>
      <c r="X3011">
        <v>4.273333</v>
      </c>
      <c r="Y3011">
        <v>2.670833</v>
      </c>
      <c r="Z3011">
        <v>110.03833299999999</v>
      </c>
    </row>
    <row r="3012" spans="1:26" x14ac:dyDescent="0.25">
      <c r="A3012">
        <v>2015322</v>
      </c>
      <c r="B3012">
        <v>1</v>
      </c>
      <c r="C3012" t="s">
        <v>77</v>
      </c>
      <c r="D3012" t="s">
        <v>123</v>
      </c>
      <c r="E3012" t="s">
        <v>182</v>
      </c>
      <c r="F3012" t="s">
        <v>8850</v>
      </c>
      <c r="G3012" t="s">
        <v>503</v>
      </c>
      <c r="H3012" t="s">
        <v>46</v>
      </c>
      <c r="I3012" t="s">
        <v>129</v>
      </c>
      <c r="J3012" t="s">
        <v>130</v>
      </c>
      <c r="K3012" t="s">
        <v>131</v>
      </c>
      <c r="L3012" t="s">
        <v>8851</v>
      </c>
      <c r="M3012" t="s">
        <v>8852</v>
      </c>
      <c r="N3012">
        <v>2.8811111110000001</v>
      </c>
      <c r="O3012">
        <v>0</v>
      </c>
      <c r="P3012">
        <v>28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80.671110999999996</v>
      </c>
      <c r="W3012">
        <v>0</v>
      </c>
      <c r="X3012">
        <v>0</v>
      </c>
      <c r="Y3012">
        <v>0</v>
      </c>
      <c r="Z3012">
        <v>0</v>
      </c>
    </row>
    <row r="3013" spans="1:26" x14ac:dyDescent="0.25">
      <c r="A3013">
        <v>2015324</v>
      </c>
      <c r="B3013">
        <v>1</v>
      </c>
      <c r="C3013" t="s">
        <v>77</v>
      </c>
      <c r="D3013" t="s">
        <v>119</v>
      </c>
      <c r="E3013" t="s">
        <v>166</v>
      </c>
      <c r="F3013" t="s">
        <v>6448</v>
      </c>
      <c r="G3013" t="s">
        <v>168</v>
      </c>
      <c r="H3013" t="s">
        <v>46</v>
      </c>
      <c r="I3013" t="s">
        <v>129</v>
      </c>
      <c r="J3013" t="s">
        <v>130</v>
      </c>
      <c r="K3013" t="s">
        <v>154</v>
      </c>
      <c r="L3013" t="s">
        <v>8853</v>
      </c>
      <c r="M3013" t="s">
        <v>8854</v>
      </c>
      <c r="N3013">
        <v>8.7654516660000006</v>
      </c>
      <c r="O3013">
        <v>0</v>
      </c>
      <c r="P3013">
        <v>48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420.74167999999997</v>
      </c>
      <c r="W3013">
        <v>0</v>
      </c>
      <c r="X3013">
        <v>0</v>
      </c>
      <c r="Y3013">
        <v>0</v>
      </c>
      <c r="Z3013">
        <v>0</v>
      </c>
    </row>
    <row r="3014" spans="1:26" x14ac:dyDescent="0.25">
      <c r="A3014">
        <v>2015329</v>
      </c>
      <c r="B3014">
        <v>1</v>
      </c>
      <c r="C3014" t="s">
        <v>76</v>
      </c>
      <c r="D3014" t="s">
        <v>101</v>
      </c>
      <c r="E3014" t="s">
        <v>134</v>
      </c>
      <c r="F3014" t="s">
        <v>8855</v>
      </c>
      <c r="G3014" t="s">
        <v>140</v>
      </c>
      <c r="H3014" t="s">
        <v>46</v>
      </c>
      <c r="I3014" t="s">
        <v>129</v>
      </c>
      <c r="J3014" t="s">
        <v>130</v>
      </c>
      <c r="K3014" t="s">
        <v>131</v>
      </c>
      <c r="L3014" t="s">
        <v>8856</v>
      </c>
      <c r="M3014" t="s">
        <v>8857</v>
      </c>
      <c r="N3014">
        <v>4.7688888880000002</v>
      </c>
      <c r="O3014">
        <v>0</v>
      </c>
      <c r="P3014">
        <v>1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4.7688889999999997</v>
      </c>
      <c r="W3014">
        <v>0</v>
      </c>
      <c r="X3014">
        <v>0</v>
      </c>
      <c r="Y3014">
        <v>0</v>
      </c>
      <c r="Z3014">
        <v>0</v>
      </c>
    </row>
    <row r="3015" spans="1:26" x14ac:dyDescent="0.25">
      <c r="A3015">
        <v>2015328</v>
      </c>
      <c r="B3015">
        <v>1</v>
      </c>
      <c r="C3015" t="s">
        <v>76</v>
      </c>
      <c r="D3015" t="s">
        <v>99</v>
      </c>
      <c r="E3015" t="s">
        <v>171</v>
      </c>
      <c r="F3015" t="s">
        <v>8858</v>
      </c>
      <c r="G3015" t="s">
        <v>1798</v>
      </c>
      <c r="H3015" t="s">
        <v>47</v>
      </c>
      <c r="I3015" t="s">
        <v>129</v>
      </c>
      <c r="J3015" t="s">
        <v>15</v>
      </c>
      <c r="K3015" t="s">
        <v>131</v>
      </c>
      <c r="L3015" t="s">
        <v>8859</v>
      </c>
      <c r="M3015" t="s">
        <v>8860</v>
      </c>
      <c r="N3015">
        <v>0.28083333300000002</v>
      </c>
      <c r="O3015">
        <v>0</v>
      </c>
      <c r="P3015">
        <v>16142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4533.2116610000003</v>
      </c>
      <c r="W3015">
        <v>0</v>
      </c>
      <c r="X3015">
        <v>0</v>
      </c>
      <c r="Y3015">
        <v>0</v>
      </c>
      <c r="Z3015">
        <v>0</v>
      </c>
    </row>
    <row r="3016" spans="1:26" x14ac:dyDescent="0.25">
      <c r="A3016">
        <v>2015333</v>
      </c>
      <c r="B3016">
        <v>1</v>
      </c>
      <c r="C3016" t="s">
        <v>77</v>
      </c>
      <c r="D3016" t="s">
        <v>116</v>
      </c>
      <c r="E3016" t="s">
        <v>166</v>
      </c>
      <c r="F3016" t="s">
        <v>8219</v>
      </c>
      <c r="G3016" t="s">
        <v>168</v>
      </c>
      <c r="H3016" t="s">
        <v>46</v>
      </c>
      <c r="I3016" t="s">
        <v>129</v>
      </c>
      <c r="J3016" t="s">
        <v>130</v>
      </c>
      <c r="K3016" t="s">
        <v>154</v>
      </c>
      <c r="L3016" t="s">
        <v>8861</v>
      </c>
      <c r="M3016" t="s">
        <v>8862</v>
      </c>
      <c r="N3016">
        <v>7.83</v>
      </c>
      <c r="O3016">
        <v>0</v>
      </c>
      <c r="P3016">
        <v>73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571.59</v>
      </c>
      <c r="W3016">
        <v>0</v>
      </c>
      <c r="X3016">
        <v>0</v>
      </c>
      <c r="Y3016">
        <v>0</v>
      </c>
      <c r="Z3016">
        <v>0</v>
      </c>
    </row>
    <row r="3017" spans="1:26" x14ac:dyDescent="0.25">
      <c r="A3017">
        <v>2015336</v>
      </c>
      <c r="B3017">
        <v>1</v>
      </c>
      <c r="C3017" t="s">
        <v>76</v>
      </c>
      <c r="D3017" t="s">
        <v>99</v>
      </c>
      <c r="E3017" t="s">
        <v>166</v>
      </c>
      <c r="F3017" t="s">
        <v>8863</v>
      </c>
      <c r="G3017" t="s">
        <v>657</v>
      </c>
      <c r="H3017" t="s">
        <v>46</v>
      </c>
      <c r="I3017" t="s">
        <v>129</v>
      </c>
      <c r="J3017" t="s">
        <v>130</v>
      </c>
      <c r="K3017" t="s">
        <v>131</v>
      </c>
      <c r="L3017" t="s">
        <v>8864</v>
      </c>
      <c r="M3017" t="s">
        <v>8865</v>
      </c>
      <c r="N3017">
        <v>1.2280555550000001</v>
      </c>
      <c r="O3017">
        <v>0</v>
      </c>
      <c r="P3017">
        <v>68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83.507778000000002</v>
      </c>
      <c r="W3017">
        <v>0</v>
      </c>
      <c r="X3017">
        <v>0</v>
      </c>
      <c r="Y3017">
        <v>0</v>
      </c>
      <c r="Z3017">
        <v>0</v>
      </c>
    </row>
    <row r="3018" spans="1:26" x14ac:dyDescent="0.25">
      <c r="A3018">
        <v>2015331</v>
      </c>
      <c r="B3018">
        <v>1</v>
      </c>
      <c r="C3018" t="s">
        <v>76</v>
      </c>
      <c r="D3018" t="s">
        <v>84</v>
      </c>
      <c r="E3018" t="s">
        <v>126</v>
      </c>
      <c r="F3018" t="s">
        <v>8866</v>
      </c>
      <c r="G3018" t="s">
        <v>452</v>
      </c>
      <c r="H3018" t="s">
        <v>46</v>
      </c>
      <c r="I3018" t="s">
        <v>129</v>
      </c>
      <c r="J3018" t="s">
        <v>130</v>
      </c>
      <c r="K3018" t="s">
        <v>131</v>
      </c>
      <c r="L3018" t="s">
        <v>8867</v>
      </c>
      <c r="M3018" t="s">
        <v>8868</v>
      </c>
      <c r="N3018">
        <v>2.028888888</v>
      </c>
      <c r="O3018">
        <v>0</v>
      </c>
      <c r="P3018">
        <v>47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95.357777999999996</v>
      </c>
      <c r="W3018">
        <v>0</v>
      </c>
      <c r="X3018">
        <v>0</v>
      </c>
      <c r="Y3018">
        <v>0</v>
      </c>
      <c r="Z3018">
        <v>0</v>
      </c>
    </row>
    <row r="3019" spans="1:26" x14ac:dyDescent="0.25">
      <c r="A3019">
        <v>2015330</v>
      </c>
      <c r="B3019">
        <v>1</v>
      </c>
      <c r="C3019" t="s">
        <v>77</v>
      </c>
      <c r="D3019" t="s">
        <v>117</v>
      </c>
      <c r="E3019" t="s">
        <v>166</v>
      </c>
      <c r="F3019" t="s">
        <v>8869</v>
      </c>
      <c r="G3019" t="s">
        <v>168</v>
      </c>
      <c r="H3019" t="s">
        <v>46</v>
      </c>
      <c r="I3019" t="s">
        <v>129</v>
      </c>
      <c r="J3019" t="s">
        <v>130</v>
      </c>
      <c r="K3019" t="s">
        <v>154</v>
      </c>
      <c r="L3019" t="s">
        <v>8870</v>
      </c>
      <c r="M3019" t="s">
        <v>8871</v>
      </c>
      <c r="N3019">
        <v>8.3226527770000001</v>
      </c>
      <c r="O3019">
        <v>0</v>
      </c>
      <c r="P3019">
        <v>0</v>
      </c>
      <c r="Q3019">
        <v>0</v>
      </c>
      <c r="R3019">
        <v>0</v>
      </c>
      <c r="S3019">
        <v>0</v>
      </c>
      <c r="T3019">
        <v>134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1115.2354720000001</v>
      </c>
    </row>
    <row r="3020" spans="1:26" x14ac:dyDescent="0.25">
      <c r="A3020">
        <v>2015352</v>
      </c>
      <c r="B3020">
        <v>1</v>
      </c>
      <c r="C3020" t="s">
        <v>77</v>
      </c>
      <c r="D3020" t="s">
        <v>111</v>
      </c>
      <c r="E3020" t="s">
        <v>161</v>
      </c>
      <c r="F3020" t="s">
        <v>8872</v>
      </c>
      <c r="G3020" t="s">
        <v>179</v>
      </c>
      <c r="H3020" t="s">
        <v>47</v>
      </c>
      <c r="I3020" t="s">
        <v>129</v>
      </c>
      <c r="J3020" t="s">
        <v>130</v>
      </c>
      <c r="K3020" t="s">
        <v>154</v>
      </c>
      <c r="L3020" t="s">
        <v>8873</v>
      </c>
      <c r="M3020" t="s">
        <v>8874</v>
      </c>
      <c r="N3020">
        <v>7.1402777769999997</v>
      </c>
      <c r="O3020">
        <v>0</v>
      </c>
      <c r="P3020">
        <v>0</v>
      </c>
      <c r="Q3020">
        <v>0</v>
      </c>
      <c r="R3020">
        <v>0</v>
      </c>
      <c r="S3020">
        <v>0</v>
      </c>
      <c r="T3020">
        <v>27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192.78749999999999</v>
      </c>
    </row>
    <row r="3021" spans="1:26" x14ac:dyDescent="0.25">
      <c r="A3021">
        <v>2015386</v>
      </c>
      <c r="B3021">
        <v>1</v>
      </c>
      <c r="C3021" t="s">
        <v>76</v>
      </c>
      <c r="D3021" t="s">
        <v>87</v>
      </c>
      <c r="E3021" t="s">
        <v>171</v>
      </c>
      <c r="F3021" t="s">
        <v>8875</v>
      </c>
      <c r="G3021" t="s">
        <v>179</v>
      </c>
      <c r="H3021" t="s">
        <v>47</v>
      </c>
      <c r="I3021" t="s">
        <v>129</v>
      </c>
      <c r="J3021" t="s">
        <v>130</v>
      </c>
      <c r="K3021" t="s">
        <v>154</v>
      </c>
      <c r="L3021" t="s">
        <v>8873</v>
      </c>
      <c r="M3021" t="s">
        <v>8876</v>
      </c>
      <c r="N3021">
        <v>0.9</v>
      </c>
      <c r="O3021">
        <v>3</v>
      </c>
      <c r="P3021">
        <v>0</v>
      </c>
      <c r="Q3021">
        <v>0</v>
      </c>
      <c r="R3021">
        <v>0</v>
      </c>
      <c r="S3021">
        <v>95</v>
      </c>
      <c r="T3021">
        <v>920</v>
      </c>
      <c r="U3021">
        <v>2.7</v>
      </c>
      <c r="V3021">
        <v>0</v>
      </c>
      <c r="W3021">
        <v>0</v>
      </c>
      <c r="X3021">
        <v>0</v>
      </c>
      <c r="Y3021">
        <v>85.5</v>
      </c>
      <c r="Z3021">
        <v>828</v>
      </c>
    </row>
    <row r="3022" spans="1:26" x14ac:dyDescent="0.25">
      <c r="A3022">
        <v>2015358</v>
      </c>
      <c r="B3022">
        <v>1</v>
      </c>
      <c r="C3022" t="s">
        <v>76</v>
      </c>
      <c r="D3022" t="s">
        <v>102</v>
      </c>
      <c r="E3022" t="s">
        <v>161</v>
      </c>
      <c r="F3022" t="s">
        <v>8877</v>
      </c>
      <c r="G3022" t="s">
        <v>179</v>
      </c>
      <c r="H3022" t="s">
        <v>47</v>
      </c>
      <c r="I3022" t="s">
        <v>129</v>
      </c>
      <c r="J3022" t="s">
        <v>130</v>
      </c>
      <c r="K3022" t="s">
        <v>154</v>
      </c>
      <c r="L3022" t="s">
        <v>8878</v>
      </c>
      <c r="M3022" t="s">
        <v>8879</v>
      </c>
      <c r="N3022">
        <v>0.755833333</v>
      </c>
      <c r="O3022">
        <v>0</v>
      </c>
      <c r="P3022">
        <v>0</v>
      </c>
      <c r="Q3022">
        <v>0</v>
      </c>
      <c r="R3022">
        <v>0</v>
      </c>
      <c r="S3022">
        <v>0</v>
      </c>
      <c r="T3022">
        <v>105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79.362499999999997</v>
      </c>
    </row>
    <row r="3023" spans="1:26" x14ac:dyDescent="0.25">
      <c r="A3023">
        <v>2015332</v>
      </c>
      <c r="B3023">
        <v>1</v>
      </c>
      <c r="C3023" t="s">
        <v>77</v>
      </c>
      <c r="D3023" t="s">
        <v>123</v>
      </c>
      <c r="E3023" t="s">
        <v>186</v>
      </c>
      <c r="F3023" t="s">
        <v>8880</v>
      </c>
      <c r="G3023" t="s">
        <v>179</v>
      </c>
      <c r="H3023" t="s">
        <v>47</v>
      </c>
      <c r="I3023" t="s">
        <v>129</v>
      </c>
      <c r="J3023" t="s">
        <v>130</v>
      </c>
      <c r="K3023" t="s">
        <v>154</v>
      </c>
      <c r="L3023" t="s">
        <v>8881</v>
      </c>
      <c r="M3023" t="s">
        <v>8882</v>
      </c>
      <c r="N3023">
        <v>8.0820055550000003</v>
      </c>
      <c r="O3023">
        <v>78</v>
      </c>
      <c r="P3023">
        <v>88</v>
      </c>
      <c r="Q3023">
        <v>0</v>
      </c>
      <c r="R3023">
        <v>0</v>
      </c>
      <c r="S3023">
        <v>0</v>
      </c>
      <c r="T3023">
        <v>0</v>
      </c>
      <c r="U3023">
        <v>630.396433</v>
      </c>
      <c r="V3023">
        <v>711.21648900000002</v>
      </c>
      <c r="W3023">
        <v>0</v>
      </c>
      <c r="X3023">
        <v>0</v>
      </c>
      <c r="Y3023">
        <v>0</v>
      </c>
      <c r="Z3023">
        <v>0</v>
      </c>
    </row>
    <row r="3024" spans="1:26" x14ac:dyDescent="0.25">
      <c r="A3024">
        <v>2015355</v>
      </c>
      <c r="B3024">
        <v>1</v>
      </c>
      <c r="C3024" t="s">
        <v>77</v>
      </c>
      <c r="D3024" t="s">
        <v>114</v>
      </c>
      <c r="E3024" t="s">
        <v>161</v>
      </c>
      <c r="F3024" t="s">
        <v>8883</v>
      </c>
      <c r="G3024" t="s">
        <v>168</v>
      </c>
      <c r="H3024" t="s">
        <v>47</v>
      </c>
      <c r="I3024" t="s">
        <v>129</v>
      </c>
      <c r="J3024" t="s">
        <v>130</v>
      </c>
      <c r="K3024" t="s">
        <v>154</v>
      </c>
      <c r="L3024" t="s">
        <v>8884</v>
      </c>
      <c r="M3024" t="s">
        <v>8885</v>
      </c>
      <c r="N3024">
        <v>0.62527777699999998</v>
      </c>
      <c r="O3024">
        <v>0</v>
      </c>
      <c r="P3024">
        <v>481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300.75861099999997</v>
      </c>
      <c r="W3024">
        <v>0</v>
      </c>
      <c r="X3024">
        <v>0</v>
      </c>
      <c r="Y3024">
        <v>0</v>
      </c>
      <c r="Z3024">
        <v>0</v>
      </c>
    </row>
    <row r="3025" spans="1:26" x14ac:dyDescent="0.25">
      <c r="A3025">
        <v>2015334</v>
      </c>
      <c r="B3025">
        <v>1</v>
      </c>
      <c r="C3025" t="s">
        <v>77</v>
      </c>
      <c r="D3025" t="s">
        <v>111</v>
      </c>
      <c r="E3025" t="s">
        <v>161</v>
      </c>
      <c r="F3025" t="s">
        <v>8886</v>
      </c>
      <c r="G3025" t="s">
        <v>179</v>
      </c>
      <c r="H3025" t="s">
        <v>47</v>
      </c>
      <c r="I3025" t="s">
        <v>129</v>
      </c>
      <c r="J3025" t="s">
        <v>130</v>
      </c>
      <c r="K3025" t="s">
        <v>154</v>
      </c>
      <c r="L3025" t="s">
        <v>8887</v>
      </c>
      <c r="M3025" t="s">
        <v>8888</v>
      </c>
      <c r="N3025">
        <v>7.1575258330000002</v>
      </c>
      <c r="O3025">
        <v>0</v>
      </c>
      <c r="P3025">
        <v>0</v>
      </c>
      <c r="Q3025">
        <v>0</v>
      </c>
      <c r="R3025">
        <v>0</v>
      </c>
      <c r="S3025">
        <v>0</v>
      </c>
      <c r="T3025">
        <v>286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2047.0523880000001</v>
      </c>
    </row>
    <row r="3026" spans="1:26" x14ac:dyDescent="0.25">
      <c r="A3026">
        <v>2015337</v>
      </c>
      <c r="B3026">
        <v>1</v>
      </c>
      <c r="C3026" t="s">
        <v>76</v>
      </c>
      <c r="D3026" t="s">
        <v>91</v>
      </c>
      <c r="E3026" t="s">
        <v>182</v>
      </c>
      <c r="F3026" t="s">
        <v>4506</v>
      </c>
      <c r="G3026" t="s">
        <v>168</v>
      </c>
      <c r="H3026" t="s">
        <v>46</v>
      </c>
      <c r="I3026" t="s">
        <v>129</v>
      </c>
      <c r="J3026" t="s">
        <v>130</v>
      </c>
      <c r="K3026" t="s">
        <v>154</v>
      </c>
      <c r="L3026" t="s">
        <v>8889</v>
      </c>
      <c r="M3026" t="s">
        <v>8890</v>
      </c>
      <c r="N3026">
        <v>7.6987138880000003</v>
      </c>
      <c r="O3026">
        <v>0</v>
      </c>
      <c r="P3026">
        <v>128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985.43537800000001</v>
      </c>
      <c r="W3026">
        <v>0</v>
      </c>
      <c r="X3026">
        <v>0</v>
      </c>
      <c r="Y3026">
        <v>0</v>
      </c>
      <c r="Z3026">
        <v>0</v>
      </c>
    </row>
    <row r="3027" spans="1:26" x14ac:dyDescent="0.25">
      <c r="A3027">
        <v>2015339</v>
      </c>
      <c r="B3027">
        <v>1</v>
      </c>
      <c r="C3027" t="s">
        <v>76</v>
      </c>
      <c r="D3027" t="s">
        <v>99</v>
      </c>
      <c r="E3027" t="s">
        <v>171</v>
      </c>
      <c r="F3027" t="s">
        <v>8891</v>
      </c>
      <c r="G3027" t="s">
        <v>152</v>
      </c>
      <c r="H3027" t="s">
        <v>47</v>
      </c>
      <c r="I3027" t="s">
        <v>257</v>
      </c>
      <c r="J3027" t="s">
        <v>130</v>
      </c>
      <c r="K3027" t="s">
        <v>131</v>
      </c>
      <c r="L3027" t="s">
        <v>8892</v>
      </c>
      <c r="M3027" t="s">
        <v>8893</v>
      </c>
      <c r="N3027">
        <v>1.9166665999999999E-2</v>
      </c>
      <c r="O3027">
        <v>0</v>
      </c>
      <c r="P3027">
        <v>4615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88.454164000000006</v>
      </c>
      <c r="W3027">
        <v>0</v>
      </c>
      <c r="X3027">
        <v>0</v>
      </c>
      <c r="Y3027">
        <v>0</v>
      </c>
      <c r="Z3027">
        <v>0</v>
      </c>
    </row>
    <row r="3028" spans="1:26" x14ac:dyDescent="0.25">
      <c r="A3028">
        <v>2015340</v>
      </c>
      <c r="B3028">
        <v>1</v>
      </c>
      <c r="C3028" t="s">
        <v>76</v>
      </c>
      <c r="D3028" t="s">
        <v>99</v>
      </c>
      <c r="E3028" t="s">
        <v>171</v>
      </c>
      <c r="F3028" t="s">
        <v>8894</v>
      </c>
      <c r="G3028" t="s">
        <v>152</v>
      </c>
      <c r="H3028" t="s">
        <v>47</v>
      </c>
      <c r="I3028" t="s">
        <v>257</v>
      </c>
      <c r="J3028" t="s">
        <v>130</v>
      </c>
      <c r="K3028" t="s">
        <v>131</v>
      </c>
      <c r="L3028" t="s">
        <v>8895</v>
      </c>
      <c r="M3028" t="s">
        <v>8896</v>
      </c>
      <c r="N3028">
        <v>1.9444444000000002E-2</v>
      </c>
      <c r="O3028">
        <v>0</v>
      </c>
      <c r="P3028">
        <v>1167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22.691666000000001</v>
      </c>
      <c r="W3028">
        <v>0</v>
      </c>
      <c r="X3028">
        <v>0</v>
      </c>
      <c r="Y3028">
        <v>0</v>
      </c>
      <c r="Z3028">
        <v>0</v>
      </c>
    </row>
    <row r="3029" spans="1:26" x14ac:dyDescent="0.25">
      <c r="A3029">
        <v>2015343</v>
      </c>
      <c r="B3029">
        <v>1</v>
      </c>
      <c r="C3029" t="s">
        <v>76</v>
      </c>
      <c r="D3029" t="s">
        <v>100</v>
      </c>
      <c r="E3029" t="s">
        <v>134</v>
      </c>
      <c r="F3029" t="s">
        <v>8897</v>
      </c>
      <c r="G3029" t="s">
        <v>140</v>
      </c>
      <c r="H3029" t="s">
        <v>46</v>
      </c>
      <c r="I3029" t="s">
        <v>129</v>
      </c>
      <c r="J3029" t="s">
        <v>130</v>
      </c>
      <c r="K3029" t="s">
        <v>131</v>
      </c>
      <c r="L3029" t="s">
        <v>8898</v>
      </c>
      <c r="M3029" t="s">
        <v>8899</v>
      </c>
      <c r="N3029">
        <v>1.803055555</v>
      </c>
      <c r="O3029">
        <v>0</v>
      </c>
      <c r="P3029">
        <v>5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9.0152780000000003</v>
      </c>
      <c r="W3029">
        <v>0</v>
      </c>
      <c r="X3029">
        <v>0</v>
      </c>
      <c r="Y3029">
        <v>0</v>
      </c>
      <c r="Z3029">
        <v>0</v>
      </c>
    </row>
    <row r="3030" spans="1:26" x14ac:dyDescent="0.25">
      <c r="A3030">
        <v>2015341</v>
      </c>
      <c r="B3030">
        <v>1</v>
      </c>
      <c r="C3030" t="s">
        <v>76</v>
      </c>
      <c r="D3030" t="s">
        <v>104</v>
      </c>
      <c r="E3030" t="s">
        <v>166</v>
      </c>
      <c r="F3030" t="s">
        <v>8900</v>
      </c>
      <c r="G3030" t="s">
        <v>168</v>
      </c>
      <c r="H3030" t="s">
        <v>46</v>
      </c>
      <c r="I3030" t="s">
        <v>129</v>
      </c>
      <c r="J3030" t="s">
        <v>130</v>
      </c>
      <c r="K3030" t="s">
        <v>154</v>
      </c>
      <c r="L3030" t="s">
        <v>8893</v>
      </c>
      <c r="M3030" t="s">
        <v>8901</v>
      </c>
      <c r="N3030">
        <v>8.1324055550000001</v>
      </c>
      <c r="O3030">
        <v>0</v>
      </c>
      <c r="P3030">
        <v>0</v>
      </c>
      <c r="Q3030">
        <v>0</v>
      </c>
      <c r="R3030">
        <v>0</v>
      </c>
      <c r="S3030">
        <v>0</v>
      </c>
      <c r="T3030">
        <v>33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268.36938300000003</v>
      </c>
    </row>
    <row r="3031" spans="1:26" x14ac:dyDescent="0.25">
      <c r="A3031">
        <v>2015342</v>
      </c>
      <c r="B3031">
        <v>1</v>
      </c>
      <c r="C3031" t="s">
        <v>76</v>
      </c>
      <c r="D3031" t="s">
        <v>82</v>
      </c>
      <c r="E3031" t="s">
        <v>166</v>
      </c>
      <c r="F3031" t="s">
        <v>8902</v>
      </c>
      <c r="G3031" t="s">
        <v>179</v>
      </c>
      <c r="H3031" t="s">
        <v>46</v>
      </c>
      <c r="I3031" t="s">
        <v>129</v>
      </c>
      <c r="J3031" t="s">
        <v>130</v>
      </c>
      <c r="K3031" t="s">
        <v>154</v>
      </c>
      <c r="L3031" t="s">
        <v>8903</v>
      </c>
      <c r="M3031" t="s">
        <v>8904</v>
      </c>
      <c r="N3031">
        <v>4.4273730550000003</v>
      </c>
      <c r="O3031">
        <v>0</v>
      </c>
      <c r="P3031">
        <v>177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783.64503100000002</v>
      </c>
      <c r="W3031">
        <v>0</v>
      </c>
      <c r="X3031">
        <v>0</v>
      </c>
      <c r="Y3031">
        <v>0</v>
      </c>
      <c r="Z3031">
        <v>0</v>
      </c>
    </row>
    <row r="3032" spans="1:26" x14ac:dyDescent="0.25">
      <c r="A3032">
        <v>2015345</v>
      </c>
      <c r="B3032">
        <v>1</v>
      </c>
      <c r="C3032" t="s">
        <v>76</v>
      </c>
      <c r="D3032" t="s">
        <v>99</v>
      </c>
      <c r="E3032" t="s">
        <v>150</v>
      </c>
      <c r="F3032" t="s">
        <v>8905</v>
      </c>
      <c r="G3032" t="s">
        <v>1798</v>
      </c>
      <c r="H3032" t="s">
        <v>47</v>
      </c>
      <c r="I3032" t="s">
        <v>129</v>
      </c>
      <c r="J3032" t="s">
        <v>130</v>
      </c>
      <c r="K3032" t="s">
        <v>131</v>
      </c>
      <c r="L3032" t="s">
        <v>8906</v>
      </c>
      <c r="M3032" t="s">
        <v>8907</v>
      </c>
      <c r="N3032">
        <v>1.052777777</v>
      </c>
      <c r="O3032">
        <v>155</v>
      </c>
      <c r="P3032">
        <v>498</v>
      </c>
      <c r="Q3032">
        <v>0</v>
      </c>
      <c r="R3032">
        <v>0</v>
      </c>
      <c r="S3032">
        <v>0</v>
      </c>
      <c r="T3032">
        <v>0</v>
      </c>
      <c r="U3032">
        <v>163.180555</v>
      </c>
      <c r="V3032">
        <v>524.28333299999997</v>
      </c>
      <c r="W3032">
        <v>0</v>
      </c>
      <c r="X3032">
        <v>0</v>
      </c>
      <c r="Y3032">
        <v>0</v>
      </c>
      <c r="Z3032">
        <v>0</v>
      </c>
    </row>
    <row r="3033" spans="1:26" x14ac:dyDescent="0.25">
      <c r="A3033">
        <v>2015346</v>
      </c>
      <c r="B3033">
        <v>1</v>
      </c>
      <c r="C3033" t="s">
        <v>76</v>
      </c>
      <c r="D3033" t="s">
        <v>93</v>
      </c>
      <c r="E3033" t="s">
        <v>182</v>
      </c>
      <c r="F3033" t="s">
        <v>8908</v>
      </c>
      <c r="G3033" t="s">
        <v>168</v>
      </c>
      <c r="H3033" t="s">
        <v>46</v>
      </c>
      <c r="I3033" t="s">
        <v>129</v>
      </c>
      <c r="J3033" t="s">
        <v>130</v>
      </c>
      <c r="K3033" t="s">
        <v>154</v>
      </c>
      <c r="L3033" t="s">
        <v>8909</v>
      </c>
      <c r="M3033" t="s">
        <v>8910</v>
      </c>
      <c r="N3033">
        <v>8.1434499999999996</v>
      </c>
      <c r="O3033">
        <v>0</v>
      </c>
      <c r="P3033">
        <v>39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317.59455000000003</v>
      </c>
      <c r="W3033">
        <v>0</v>
      </c>
      <c r="X3033">
        <v>0</v>
      </c>
      <c r="Y3033">
        <v>0</v>
      </c>
      <c r="Z3033">
        <v>0</v>
      </c>
    </row>
    <row r="3034" spans="1:26" x14ac:dyDescent="0.25">
      <c r="A3034">
        <v>2015351</v>
      </c>
      <c r="B3034">
        <v>1</v>
      </c>
      <c r="C3034" t="s">
        <v>77</v>
      </c>
      <c r="D3034" t="s">
        <v>124</v>
      </c>
      <c r="E3034" t="s">
        <v>134</v>
      </c>
      <c r="F3034" t="s">
        <v>8911</v>
      </c>
      <c r="G3034" t="s">
        <v>136</v>
      </c>
      <c r="H3034" t="s">
        <v>46</v>
      </c>
      <c r="I3034" t="s">
        <v>129</v>
      </c>
      <c r="J3034" t="s">
        <v>130</v>
      </c>
      <c r="K3034" t="s">
        <v>131</v>
      </c>
      <c r="L3034" t="s">
        <v>8912</v>
      </c>
      <c r="M3034" t="s">
        <v>8913</v>
      </c>
      <c r="N3034">
        <v>4.2855555550000002</v>
      </c>
      <c r="O3034">
        <v>0</v>
      </c>
      <c r="P3034">
        <v>1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4.2855559999999997</v>
      </c>
      <c r="W3034">
        <v>0</v>
      </c>
      <c r="X3034">
        <v>0</v>
      </c>
      <c r="Y3034">
        <v>0</v>
      </c>
      <c r="Z3034">
        <v>0</v>
      </c>
    </row>
    <row r="3035" spans="1:26" x14ac:dyDescent="0.25">
      <c r="A3035">
        <v>2015353</v>
      </c>
      <c r="B3035">
        <v>1</v>
      </c>
      <c r="C3035" t="s">
        <v>76</v>
      </c>
      <c r="D3035" t="s">
        <v>89</v>
      </c>
      <c r="E3035" t="s">
        <v>171</v>
      </c>
      <c r="F3035" t="s">
        <v>2753</v>
      </c>
      <c r="G3035" t="s">
        <v>168</v>
      </c>
      <c r="H3035" t="s">
        <v>47</v>
      </c>
      <c r="I3035" t="s">
        <v>129</v>
      </c>
      <c r="J3035" t="s">
        <v>130</v>
      </c>
      <c r="K3035" t="s">
        <v>154</v>
      </c>
      <c r="L3035" t="s">
        <v>8914</v>
      </c>
      <c r="M3035" t="s">
        <v>8915</v>
      </c>
      <c r="N3035">
        <v>10.405422222</v>
      </c>
      <c r="O3035">
        <v>1</v>
      </c>
      <c r="P3035">
        <v>458</v>
      </c>
      <c r="Q3035">
        <v>0</v>
      </c>
      <c r="R3035">
        <v>0</v>
      </c>
      <c r="S3035">
        <v>0</v>
      </c>
      <c r="T3035">
        <v>0</v>
      </c>
      <c r="U3035">
        <v>10.405422</v>
      </c>
      <c r="V3035">
        <v>4765.6833779999997</v>
      </c>
      <c r="W3035">
        <v>0</v>
      </c>
      <c r="X3035">
        <v>0</v>
      </c>
      <c r="Y3035">
        <v>0</v>
      </c>
      <c r="Z3035">
        <v>0</v>
      </c>
    </row>
    <row r="3036" spans="1:26" x14ac:dyDescent="0.25">
      <c r="A3036">
        <v>2015364</v>
      </c>
      <c r="B3036">
        <v>1</v>
      </c>
      <c r="C3036" t="s">
        <v>76</v>
      </c>
      <c r="D3036" t="s">
        <v>81</v>
      </c>
      <c r="E3036" t="s">
        <v>182</v>
      </c>
      <c r="F3036" t="s">
        <v>8574</v>
      </c>
      <c r="G3036" t="s">
        <v>2878</v>
      </c>
      <c r="H3036" t="s">
        <v>46</v>
      </c>
      <c r="I3036" t="s">
        <v>129</v>
      </c>
      <c r="J3036" t="s">
        <v>130</v>
      </c>
      <c r="K3036" t="s">
        <v>131</v>
      </c>
      <c r="L3036" t="s">
        <v>8916</v>
      </c>
      <c r="M3036" t="s">
        <v>8917</v>
      </c>
      <c r="N3036">
        <v>4.1413888879999998</v>
      </c>
      <c r="O3036">
        <v>0</v>
      </c>
      <c r="P3036">
        <v>111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459.69416699999999</v>
      </c>
      <c r="W3036">
        <v>0</v>
      </c>
      <c r="X3036">
        <v>0</v>
      </c>
      <c r="Y3036">
        <v>0</v>
      </c>
      <c r="Z3036">
        <v>0</v>
      </c>
    </row>
    <row r="3037" spans="1:26" x14ac:dyDescent="0.25">
      <c r="A3037">
        <v>2015371</v>
      </c>
      <c r="B3037">
        <v>1</v>
      </c>
      <c r="C3037" t="s">
        <v>76</v>
      </c>
      <c r="D3037" t="s">
        <v>80</v>
      </c>
      <c r="E3037" t="s">
        <v>134</v>
      </c>
      <c r="F3037" t="s">
        <v>8918</v>
      </c>
      <c r="G3037" t="s">
        <v>238</v>
      </c>
      <c r="H3037" t="s">
        <v>46</v>
      </c>
      <c r="I3037" t="s">
        <v>129</v>
      </c>
      <c r="J3037" t="s">
        <v>130</v>
      </c>
      <c r="K3037" t="s">
        <v>131</v>
      </c>
      <c r="L3037" t="s">
        <v>8919</v>
      </c>
      <c r="M3037" t="s">
        <v>8920</v>
      </c>
      <c r="N3037">
        <v>2.1549999999999998</v>
      </c>
      <c r="O3037">
        <v>0</v>
      </c>
      <c r="P3037">
        <v>14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30.17</v>
      </c>
      <c r="W3037">
        <v>0</v>
      </c>
      <c r="X3037">
        <v>0</v>
      </c>
      <c r="Y3037">
        <v>0</v>
      </c>
      <c r="Z3037">
        <v>0</v>
      </c>
    </row>
    <row r="3038" spans="1:26" x14ac:dyDescent="0.25">
      <c r="A3038">
        <v>2015367</v>
      </c>
      <c r="B3038">
        <v>1</v>
      </c>
      <c r="C3038" t="s">
        <v>77</v>
      </c>
      <c r="D3038" t="s">
        <v>108</v>
      </c>
      <c r="E3038" t="s">
        <v>186</v>
      </c>
      <c r="F3038" t="s">
        <v>8921</v>
      </c>
      <c r="G3038" t="s">
        <v>179</v>
      </c>
      <c r="H3038" t="s">
        <v>47</v>
      </c>
      <c r="I3038" t="s">
        <v>129</v>
      </c>
      <c r="J3038" t="s">
        <v>130</v>
      </c>
      <c r="K3038" t="s">
        <v>154</v>
      </c>
      <c r="L3038" t="s">
        <v>8922</v>
      </c>
      <c r="M3038" t="s">
        <v>8923</v>
      </c>
      <c r="N3038">
        <v>2.1883333330000001</v>
      </c>
      <c r="O3038">
        <v>0</v>
      </c>
      <c r="P3038">
        <v>0</v>
      </c>
      <c r="Q3038">
        <v>0</v>
      </c>
      <c r="R3038">
        <v>0</v>
      </c>
      <c r="S3038">
        <v>5</v>
      </c>
      <c r="T3038">
        <v>951</v>
      </c>
      <c r="U3038">
        <v>0</v>
      </c>
      <c r="V3038">
        <v>0</v>
      </c>
      <c r="W3038">
        <v>0</v>
      </c>
      <c r="X3038">
        <v>0</v>
      </c>
      <c r="Y3038">
        <v>10.941667000000001</v>
      </c>
      <c r="Z3038">
        <v>2081.105</v>
      </c>
    </row>
    <row r="3039" spans="1:26" x14ac:dyDescent="0.25">
      <c r="A3039">
        <v>2015368</v>
      </c>
      <c r="B3039">
        <v>1</v>
      </c>
      <c r="C3039" t="s">
        <v>76</v>
      </c>
      <c r="D3039" t="s">
        <v>79</v>
      </c>
      <c r="E3039" t="s">
        <v>182</v>
      </c>
      <c r="F3039" t="s">
        <v>8924</v>
      </c>
      <c r="G3039" t="s">
        <v>168</v>
      </c>
      <c r="H3039" t="s">
        <v>46</v>
      </c>
      <c r="I3039" t="s">
        <v>129</v>
      </c>
      <c r="J3039" t="s">
        <v>130</v>
      </c>
      <c r="K3039" t="s">
        <v>154</v>
      </c>
      <c r="L3039" t="s">
        <v>8925</v>
      </c>
      <c r="M3039" t="s">
        <v>8926</v>
      </c>
      <c r="N3039">
        <v>7.6626250000000002</v>
      </c>
      <c r="O3039">
        <v>0</v>
      </c>
      <c r="P3039">
        <v>46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352.48075</v>
      </c>
      <c r="W3039">
        <v>0</v>
      </c>
      <c r="X3039">
        <v>0</v>
      </c>
      <c r="Y3039">
        <v>0</v>
      </c>
      <c r="Z3039">
        <v>0</v>
      </c>
    </row>
    <row r="3040" spans="1:26" x14ac:dyDescent="0.25">
      <c r="A3040">
        <v>2015417</v>
      </c>
      <c r="B3040">
        <v>1</v>
      </c>
      <c r="C3040" t="s">
        <v>76</v>
      </c>
      <c r="D3040" t="s">
        <v>90</v>
      </c>
      <c r="E3040" t="s">
        <v>161</v>
      </c>
      <c r="F3040" t="s">
        <v>8927</v>
      </c>
      <c r="G3040" t="s">
        <v>168</v>
      </c>
      <c r="H3040" t="s">
        <v>47</v>
      </c>
      <c r="I3040" t="s">
        <v>129</v>
      </c>
      <c r="J3040" t="s">
        <v>130</v>
      </c>
      <c r="K3040" t="s">
        <v>154</v>
      </c>
      <c r="L3040" t="s">
        <v>8928</v>
      </c>
      <c r="M3040" t="s">
        <v>8929</v>
      </c>
      <c r="N3040">
        <v>2.2050000000000001</v>
      </c>
      <c r="O3040">
        <v>0</v>
      </c>
      <c r="P3040">
        <v>0</v>
      </c>
      <c r="Q3040">
        <v>0</v>
      </c>
      <c r="R3040">
        <v>0</v>
      </c>
      <c r="S3040">
        <v>0</v>
      </c>
      <c r="T3040">
        <v>160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352.8</v>
      </c>
    </row>
    <row r="3041" spans="1:26" x14ac:dyDescent="0.25">
      <c r="A3041">
        <v>2015369</v>
      </c>
      <c r="B3041">
        <v>1</v>
      </c>
      <c r="C3041" t="s">
        <v>77</v>
      </c>
      <c r="D3041" t="s">
        <v>122</v>
      </c>
      <c r="E3041" t="s">
        <v>186</v>
      </c>
      <c r="F3041" t="s">
        <v>1506</v>
      </c>
      <c r="G3041" t="s">
        <v>163</v>
      </c>
      <c r="H3041" t="s">
        <v>47</v>
      </c>
      <c r="I3041" t="s">
        <v>257</v>
      </c>
      <c r="J3041" t="s">
        <v>130</v>
      </c>
      <c r="K3041" t="s">
        <v>131</v>
      </c>
      <c r="L3041" t="s">
        <v>8930</v>
      </c>
      <c r="M3041" t="s">
        <v>8931</v>
      </c>
      <c r="N3041">
        <v>9.4444439999999998E-3</v>
      </c>
      <c r="O3041">
        <v>0</v>
      </c>
      <c r="P3041">
        <v>0</v>
      </c>
      <c r="Q3041">
        <v>0</v>
      </c>
      <c r="R3041">
        <v>0</v>
      </c>
      <c r="S3041">
        <v>14</v>
      </c>
      <c r="T3041">
        <v>288</v>
      </c>
      <c r="U3041">
        <v>0</v>
      </c>
      <c r="V3041">
        <v>0</v>
      </c>
      <c r="W3041">
        <v>0</v>
      </c>
      <c r="X3041">
        <v>0</v>
      </c>
      <c r="Y3041">
        <v>0.13222200000000001</v>
      </c>
      <c r="Z3041">
        <v>2.72</v>
      </c>
    </row>
    <row r="3042" spans="1:26" x14ac:dyDescent="0.25">
      <c r="A3042">
        <v>2015372</v>
      </c>
      <c r="B3042">
        <v>1</v>
      </c>
      <c r="C3042" t="s">
        <v>77</v>
      </c>
      <c r="D3042" t="s">
        <v>114</v>
      </c>
      <c r="E3042" t="s">
        <v>186</v>
      </c>
      <c r="F3042" t="s">
        <v>839</v>
      </c>
      <c r="G3042" t="s">
        <v>163</v>
      </c>
      <c r="H3042" t="s">
        <v>47</v>
      </c>
      <c r="I3042" t="s">
        <v>257</v>
      </c>
      <c r="J3042" t="s">
        <v>130</v>
      </c>
      <c r="K3042" t="s">
        <v>131</v>
      </c>
      <c r="L3042" t="s">
        <v>8932</v>
      </c>
      <c r="M3042" t="s">
        <v>8933</v>
      </c>
      <c r="N3042">
        <v>1.9444444000000002E-2</v>
      </c>
      <c r="O3042">
        <v>0</v>
      </c>
      <c r="P3042">
        <v>0</v>
      </c>
      <c r="Q3042">
        <v>0</v>
      </c>
      <c r="R3042">
        <v>0</v>
      </c>
      <c r="S3042">
        <v>2</v>
      </c>
      <c r="T3042">
        <v>914</v>
      </c>
      <c r="U3042">
        <v>0</v>
      </c>
      <c r="V3042">
        <v>0</v>
      </c>
      <c r="W3042">
        <v>0</v>
      </c>
      <c r="X3042">
        <v>0</v>
      </c>
      <c r="Y3042">
        <v>3.8889E-2</v>
      </c>
      <c r="Z3042">
        <v>17.772221999999999</v>
      </c>
    </row>
    <row r="3043" spans="1:26" x14ac:dyDescent="0.25">
      <c r="A3043">
        <v>2015374</v>
      </c>
      <c r="B3043">
        <v>1</v>
      </c>
      <c r="C3043" t="s">
        <v>76</v>
      </c>
      <c r="D3043" t="s">
        <v>103</v>
      </c>
      <c r="E3043" t="s">
        <v>134</v>
      </c>
      <c r="F3043" t="s">
        <v>8934</v>
      </c>
      <c r="G3043" t="s">
        <v>140</v>
      </c>
      <c r="H3043" t="s">
        <v>46</v>
      </c>
      <c r="I3043" t="s">
        <v>129</v>
      </c>
      <c r="J3043" t="s">
        <v>130</v>
      </c>
      <c r="K3043" t="s">
        <v>131</v>
      </c>
      <c r="L3043" t="s">
        <v>8935</v>
      </c>
      <c r="M3043" t="s">
        <v>8936</v>
      </c>
      <c r="N3043">
        <v>4.7608333329999999</v>
      </c>
      <c r="O3043">
        <v>0</v>
      </c>
      <c r="P3043">
        <v>0</v>
      </c>
      <c r="Q3043">
        <v>0</v>
      </c>
      <c r="R3043">
        <v>13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61.890833000000001</v>
      </c>
      <c r="Y3043">
        <v>0</v>
      </c>
      <c r="Z3043">
        <v>0</v>
      </c>
    </row>
    <row r="3044" spans="1:26" x14ac:dyDescent="0.25">
      <c r="A3044">
        <v>2015375</v>
      </c>
      <c r="B3044">
        <v>1</v>
      </c>
      <c r="C3044" t="s">
        <v>76</v>
      </c>
      <c r="D3044" t="s">
        <v>94</v>
      </c>
      <c r="E3044" t="s">
        <v>134</v>
      </c>
      <c r="F3044" t="s">
        <v>8937</v>
      </c>
      <c r="G3044" t="s">
        <v>136</v>
      </c>
      <c r="H3044" t="s">
        <v>46</v>
      </c>
      <c r="I3044" t="s">
        <v>129</v>
      </c>
      <c r="J3044" t="s">
        <v>130</v>
      </c>
      <c r="K3044" t="s">
        <v>131</v>
      </c>
      <c r="L3044" t="s">
        <v>8938</v>
      </c>
      <c r="M3044" t="s">
        <v>8939</v>
      </c>
      <c r="N3044">
        <v>1.435277777</v>
      </c>
      <c r="O3044">
        <v>0</v>
      </c>
      <c r="P3044">
        <v>1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1.4352780000000001</v>
      </c>
      <c r="W3044">
        <v>0</v>
      </c>
      <c r="X3044">
        <v>0</v>
      </c>
      <c r="Y3044">
        <v>0</v>
      </c>
      <c r="Z3044">
        <v>0</v>
      </c>
    </row>
    <row r="3045" spans="1:26" x14ac:dyDescent="0.25">
      <c r="A3045">
        <v>2015377</v>
      </c>
      <c r="B3045">
        <v>1</v>
      </c>
      <c r="C3045" t="s">
        <v>76</v>
      </c>
      <c r="D3045" t="s">
        <v>87</v>
      </c>
      <c r="E3045" t="s">
        <v>186</v>
      </c>
      <c r="F3045" t="s">
        <v>8940</v>
      </c>
      <c r="G3045" t="s">
        <v>163</v>
      </c>
      <c r="H3045" t="s">
        <v>47</v>
      </c>
      <c r="I3045" t="s">
        <v>129</v>
      </c>
      <c r="J3045" t="s">
        <v>130</v>
      </c>
      <c r="K3045" t="s">
        <v>131</v>
      </c>
      <c r="L3045" t="s">
        <v>8941</v>
      </c>
      <c r="M3045" t="s">
        <v>8942</v>
      </c>
      <c r="N3045">
        <v>0.76722222200000001</v>
      </c>
      <c r="O3045">
        <v>5</v>
      </c>
      <c r="P3045">
        <v>0</v>
      </c>
      <c r="Q3045">
        <v>71</v>
      </c>
      <c r="R3045">
        <v>79</v>
      </c>
      <c r="S3045">
        <v>0</v>
      </c>
      <c r="T3045">
        <v>0</v>
      </c>
      <c r="U3045">
        <v>3.8361109999999998</v>
      </c>
      <c r="V3045">
        <v>0</v>
      </c>
      <c r="W3045">
        <v>54.472777999999998</v>
      </c>
      <c r="X3045">
        <v>60.610556000000003</v>
      </c>
      <c r="Y3045">
        <v>0</v>
      </c>
      <c r="Z3045">
        <v>0</v>
      </c>
    </row>
    <row r="3046" spans="1:26" x14ac:dyDescent="0.25">
      <c r="A3046">
        <v>2015389</v>
      </c>
      <c r="B3046">
        <v>1</v>
      </c>
      <c r="C3046" t="s">
        <v>76</v>
      </c>
      <c r="D3046" t="s">
        <v>89</v>
      </c>
      <c r="E3046" t="s">
        <v>171</v>
      </c>
      <c r="F3046" t="s">
        <v>8943</v>
      </c>
      <c r="G3046" t="s">
        <v>163</v>
      </c>
      <c r="H3046" t="s">
        <v>47</v>
      </c>
      <c r="I3046" t="s">
        <v>129</v>
      </c>
      <c r="J3046" t="s">
        <v>130</v>
      </c>
      <c r="K3046" t="s">
        <v>131</v>
      </c>
      <c r="L3046" t="s">
        <v>8944</v>
      </c>
      <c r="M3046" t="s">
        <v>8945</v>
      </c>
      <c r="N3046">
        <v>1.0208333329999999</v>
      </c>
      <c r="O3046">
        <v>45</v>
      </c>
      <c r="P3046">
        <v>562</v>
      </c>
      <c r="Q3046">
        <v>0</v>
      </c>
      <c r="R3046">
        <v>0</v>
      </c>
      <c r="S3046">
        <v>0</v>
      </c>
      <c r="T3046">
        <v>0</v>
      </c>
      <c r="U3046">
        <v>45.9375</v>
      </c>
      <c r="V3046">
        <v>573.70833300000004</v>
      </c>
      <c r="W3046">
        <v>0</v>
      </c>
      <c r="X3046">
        <v>0</v>
      </c>
      <c r="Y3046">
        <v>0</v>
      </c>
      <c r="Z3046">
        <v>0</v>
      </c>
    </row>
    <row r="3047" spans="1:26" x14ac:dyDescent="0.25">
      <c r="A3047">
        <v>2015378</v>
      </c>
      <c r="B3047">
        <v>1</v>
      </c>
      <c r="C3047" t="s">
        <v>77</v>
      </c>
      <c r="D3047" t="s">
        <v>113</v>
      </c>
      <c r="E3047" t="s">
        <v>171</v>
      </c>
      <c r="F3047" t="s">
        <v>8946</v>
      </c>
      <c r="G3047" t="s">
        <v>179</v>
      </c>
      <c r="H3047" t="s">
        <v>47</v>
      </c>
      <c r="I3047" t="s">
        <v>129</v>
      </c>
      <c r="J3047" t="s">
        <v>130</v>
      </c>
      <c r="K3047" t="s">
        <v>154</v>
      </c>
      <c r="L3047" t="s">
        <v>8947</v>
      </c>
      <c r="M3047" t="s">
        <v>8948</v>
      </c>
      <c r="N3047">
        <v>1.82911</v>
      </c>
      <c r="O3047">
        <v>0</v>
      </c>
      <c r="P3047">
        <v>0</v>
      </c>
      <c r="Q3047">
        <v>38</v>
      </c>
      <c r="R3047">
        <v>1859</v>
      </c>
      <c r="S3047">
        <v>24</v>
      </c>
      <c r="T3047">
        <v>637</v>
      </c>
      <c r="U3047">
        <v>0</v>
      </c>
      <c r="V3047">
        <v>0</v>
      </c>
      <c r="W3047">
        <v>69.506180000000001</v>
      </c>
      <c r="X3047">
        <v>3400.31549</v>
      </c>
      <c r="Y3047">
        <v>43.89864</v>
      </c>
      <c r="Z3047">
        <v>1165.1430700000001</v>
      </c>
    </row>
    <row r="3048" spans="1:26" x14ac:dyDescent="0.25">
      <c r="A3048">
        <v>2015384</v>
      </c>
      <c r="B3048">
        <v>1</v>
      </c>
      <c r="C3048" t="s">
        <v>77</v>
      </c>
      <c r="D3048" t="s">
        <v>124</v>
      </c>
      <c r="E3048" t="s">
        <v>161</v>
      </c>
      <c r="F3048" t="s">
        <v>8949</v>
      </c>
      <c r="G3048" t="s">
        <v>163</v>
      </c>
      <c r="H3048" t="s">
        <v>47</v>
      </c>
      <c r="I3048" t="s">
        <v>129</v>
      </c>
      <c r="J3048" t="s">
        <v>130</v>
      </c>
      <c r="K3048" t="s">
        <v>131</v>
      </c>
      <c r="L3048" t="s">
        <v>8950</v>
      </c>
      <c r="M3048" t="s">
        <v>8951</v>
      </c>
      <c r="N3048">
        <v>1.7594444440000001</v>
      </c>
      <c r="O3048">
        <v>10</v>
      </c>
      <c r="P3048">
        <v>38</v>
      </c>
      <c r="Q3048">
        <v>0</v>
      </c>
      <c r="R3048">
        <v>0</v>
      </c>
      <c r="S3048">
        <v>0</v>
      </c>
      <c r="T3048">
        <v>0</v>
      </c>
      <c r="U3048">
        <v>17.594443999999999</v>
      </c>
      <c r="V3048">
        <v>66.858889000000005</v>
      </c>
      <c r="W3048">
        <v>0</v>
      </c>
      <c r="X3048">
        <v>0</v>
      </c>
      <c r="Y3048">
        <v>0</v>
      </c>
      <c r="Z3048">
        <v>0</v>
      </c>
    </row>
    <row r="3049" spans="1:26" x14ac:dyDescent="0.25">
      <c r="A3049">
        <v>2015380</v>
      </c>
      <c r="B3049">
        <v>1</v>
      </c>
      <c r="C3049" t="s">
        <v>76</v>
      </c>
      <c r="D3049" t="s">
        <v>103</v>
      </c>
      <c r="E3049" t="s">
        <v>186</v>
      </c>
      <c r="F3049" t="s">
        <v>8952</v>
      </c>
      <c r="G3049" t="s">
        <v>163</v>
      </c>
      <c r="H3049" t="s">
        <v>47</v>
      </c>
      <c r="I3049" t="s">
        <v>129</v>
      </c>
      <c r="J3049" t="s">
        <v>130</v>
      </c>
      <c r="K3049" t="s">
        <v>131</v>
      </c>
      <c r="L3049" t="s">
        <v>8953</v>
      </c>
      <c r="M3049" t="s">
        <v>8954</v>
      </c>
      <c r="N3049">
        <v>0.19916666599999999</v>
      </c>
      <c r="O3049">
        <v>0</v>
      </c>
      <c r="P3049">
        <v>0</v>
      </c>
      <c r="Q3049">
        <v>25</v>
      </c>
      <c r="R3049">
        <v>1521</v>
      </c>
      <c r="S3049">
        <v>0</v>
      </c>
      <c r="T3049">
        <v>0</v>
      </c>
      <c r="U3049">
        <v>0</v>
      </c>
      <c r="V3049">
        <v>0</v>
      </c>
      <c r="W3049">
        <v>4.9791670000000003</v>
      </c>
      <c r="X3049">
        <v>302.93249900000001</v>
      </c>
      <c r="Y3049">
        <v>0</v>
      </c>
      <c r="Z3049">
        <v>0</v>
      </c>
    </row>
    <row r="3050" spans="1:26" x14ac:dyDescent="0.25">
      <c r="A3050">
        <v>2015409</v>
      </c>
      <c r="B3050">
        <v>1</v>
      </c>
      <c r="C3050" t="s">
        <v>76</v>
      </c>
      <c r="D3050" t="s">
        <v>97</v>
      </c>
      <c r="E3050" t="s">
        <v>161</v>
      </c>
      <c r="F3050" t="s">
        <v>8955</v>
      </c>
      <c r="G3050" t="s">
        <v>168</v>
      </c>
      <c r="H3050" t="s">
        <v>47</v>
      </c>
      <c r="I3050" t="s">
        <v>129</v>
      </c>
      <c r="J3050" t="s">
        <v>130</v>
      </c>
      <c r="K3050" t="s">
        <v>154</v>
      </c>
      <c r="L3050" t="s">
        <v>8956</v>
      </c>
      <c r="M3050" t="s">
        <v>8957</v>
      </c>
      <c r="N3050">
        <v>0.79666666600000002</v>
      </c>
      <c r="O3050">
        <v>0</v>
      </c>
      <c r="P3050">
        <v>169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134.63666699999999</v>
      </c>
      <c r="W3050">
        <v>0</v>
      </c>
      <c r="X3050">
        <v>0</v>
      </c>
      <c r="Y3050">
        <v>0</v>
      </c>
      <c r="Z3050">
        <v>0</v>
      </c>
    </row>
    <row r="3051" spans="1:26" x14ac:dyDescent="0.25">
      <c r="A3051">
        <v>2015397</v>
      </c>
      <c r="B3051">
        <v>1</v>
      </c>
      <c r="C3051" t="s">
        <v>76</v>
      </c>
      <c r="D3051" t="s">
        <v>99</v>
      </c>
      <c r="E3051" t="s">
        <v>134</v>
      </c>
      <c r="F3051" t="s">
        <v>8958</v>
      </c>
      <c r="G3051" t="s">
        <v>238</v>
      </c>
      <c r="H3051" t="s">
        <v>46</v>
      </c>
      <c r="I3051" t="s">
        <v>129</v>
      </c>
      <c r="J3051" t="s">
        <v>130</v>
      </c>
      <c r="K3051" t="s">
        <v>131</v>
      </c>
      <c r="L3051" t="s">
        <v>8959</v>
      </c>
      <c r="M3051" t="s">
        <v>8960</v>
      </c>
      <c r="N3051">
        <v>0.75527777699999998</v>
      </c>
      <c r="O3051">
        <v>0</v>
      </c>
      <c r="P3051">
        <v>8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6.0422219999999998</v>
      </c>
      <c r="W3051">
        <v>0</v>
      </c>
      <c r="X3051">
        <v>0</v>
      </c>
      <c r="Y3051">
        <v>0</v>
      </c>
      <c r="Z3051">
        <v>0</v>
      </c>
    </row>
    <row r="3052" spans="1:26" x14ac:dyDescent="0.25">
      <c r="A3052">
        <v>2015388</v>
      </c>
      <c r="B3052">
        <v>1</v>
      </c>
      <c r="C3052" t="s">
        <v>77</v>
      </c>
      <c r="D3052" t="s">
        <v>120</v>
      </c>
      <c r="E3052" t="s">
        <v>134</v>
      </c>
      <c r="F3052" t="s">
        <v>8961</v>
      </c>
      <c r="G3052" t="s">
        <v>136</v>
      </c>
      <c r="H3052" t="s">
        <v>46</v>
      </c>
      <c r="I3052" t="s">
        <v>129</v>
      </c>
      <c r="J3052" t="s">
        <v>130</v>
      </c>
      <c r="K3052" t="s">
        <v>131</v>
      </c>
      <c r="L3052" t="s">
        <v>8962</v>
      </c>
      <c r="M3052" t="s">
        <v>8963</v>
      </c>
      <c r="N3052">
        <v>1.990555555</v>
      </c>
      <c r="O3052">
        <v>0</v>
      </c>
      <c r="P3052">
        <v>0</v>
      </c>
      <c r="Q3052">
        <v>0</v>
      </c>
      <c r="R3052">
        <v>1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1.990556</v>
      </c>
      <c r="Y3052">
        <v>0</v>
      </c>
      <c r="Z3052">
        <v>0</v>
      </c>
    </row>
    <row r="3053" spans="1:26" x14ac:dyDescent="0.25">
      <c r="A3053">
        <v>2015390</v>
      </c>
      <c r="B3053">
        <v>1</v>
      </c>
      <c r="C3053" t="s">
        <v>77</v>
      </c>
      <c r="D3053" t="s">
        <v>114</v>
      </c>
      <c r="E3053" t="s">
        <v>161</v>
      </c>
      <c r="F3053" t="s">
        <v>8964</v>
      </c>
      <c r="G3053" t="s">
        <v>168</v>
      </c>
      <c r="H3053" t="s">
        <v>47</v>
      </c>
      <c r="I3053" t="s">
        <v>129</v>
      </c>
      <c r="J3053" t="s">
        <v>130</v>
      </c>
      <c r="K3053" t="s">
        <v>154</v>
      </c>
      <c r="L3053" t="s">
        <v>8965</v>
      </c>
      <c r="M3053" t="s">
        <v>8966</v>
      </c>
      <c r="N3053">
        <v>7.5166666659999999</v>
      </c>
      <c r="O3053">
        <v>0</v>
      </c>
      <c r="P3053">
        <v>481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3615.516666</v>
      </c>
      <c r="W3053">
        <v>0</v>
      </c>
      <c r="X3053">
        <v>0</v>
      </c>
      <c r="Y3053">
        <v>0</v>
      </c>
      <c r="Z3053">
        <v>0</v>
      </c>
    </row>
    <row r="3054" spans="1:26" x14ac:dyDescent="0.25">
      <c r="A3054">
        <v>2015396</v>
      </c>
      <c r="B3054">
        <v>1</v>
      </c>
      <c r="C3054" t="s">
        <v>76</v>
      </c>
      <c r="D3054" t="s">
        <v>103</v>
      </c>
      <c r="E3054" t="s">
        <v>186</v>
      </c>
      <c r="F3054" t="s">
        <v>8967</v>
      </c>
      <c r="G3054" t="s">
        <v>2786</v>
      </c>
      <c r="H3054" t="s">
        <v>47</v>
      </c>
      <c r="I3054" t="s">
        <v>129</v>
      </c>
      <c r="J3054" t="s">
        <v>130</v>
      </c>
      <c r="K3054" t="s">
        <v>131</v>
      </c>
      <c r="L3054" t="s">
        <v>8968</v>
      </c>
      <c r="M3054" t="s">
        <v>8969</v>
      </c>
      <c r="N3054">
        <v>2.1455555550000001</v>
      </c>
      <c r="O3054">
        <v>0</v>
      </c>
      <c r="P3054">
        <v>0</v>
      </c>
      <c r="Q3054">
        <v>11</v>
      </c>
      <c r="R3054">
        <v>45</v>
      </c>
      <c r="S3054">
        <v>0</v>
      </c>
      <c r="T3054">
        <v>0</v>
      </c>
      <c r="U3054">
        <v>0</v>
      </c>
      <c r="V3054">
        <v>0</v>
      </c>
      <c r="W3054">
        <v>23.601111</v>
      </c>
      <c r="X3054">
        <v>96.55</v>
      </c>
      <c r="Y3054">
        <v>0</v>
      </c>
      <c r="Z3054">
        <v>0</v>
      </c>
    </row>
    <row r="3055" spans="1:26" x14ac:dyDescent="0.25">
      <c r="A3055">
        <v>2015395</v>
      </c>
      <c r="B3055">
        <v>1</v>
      </c>
      <c r="C3055" t="s">
        <v>77</v>
      </c>
      <c r="D3055" t="s">
        <v>119</v>
      </c>
      <c r="E3055" t="s">
        <v>186</v>
      </c>
      <c r="F3055" t="s">
        <v>8970</v>
      </c>
      <c r="G3055" t="s">
        <v>341</v>
      </c>
      <c r="H3055" t="s">
        <v>47</v>
      </c>
      <c r="I3055" t="s">
        <v>129</v>
      </c>
      <c r="J3055" t="s">
        <v>130</v>
      </c>
      <c r="K3055" t="s">
        <v>131</v>
      </c>
      <c r="L3055" t="s">
        <v>8971</v>
      </c>
      <c r="M3055" t="s">
        <v>8972</v>
      </c>
      <c r="N3055">
        <v>3.4441666660000001</v>
      </c>
      <c r="O3055">
        <v>4</v>
      </c>
      <c r="P3055">
        <v>522</v>
      </c>
      <c r="Q3055">
        <v>0</v>
      </c>
      <c r="R3055">
        <v>2</v>
      </c>
      <c r="S3055">
        <v>5</v>
      </c>
      <c r="T3055">
        <v>206</v>
      </c>
      <c r="U3055">
        <v>13.776667</v>
      </c>
      <c r="V3055">
        <v>1797.855</v>
      </c>
      <c r="W3055">
        <v>0</v>
      </c>
      <c r="X3055">
        <v>6.8883330000000003</v>
      </c>
      <c r="Y3055">
        <v>17.220832999999999</v>
      </c>
      <c r="Z3055">
        <v>709.498333</v>
      </c>
    </row>
    <row r="3056" spans="1:26" x14ac:dyDescent="0.25">
      <c r="A3056">
        <v>2015416</v>
      </c>
      <c r="B3056">
        <v>1</v>
      </c>
      <c r="C3056" t="s">
        <v>77</v>
      </c>
      <c r="D3056" t="s">
        <v>114</v>
      </c>
      <c r="E3056" t="s">
        <v>186</v>
      </c>
      <c r="F3056" t="s">
        <v>8973</v>
      </c>
      <c r="G3056" t="s">
        <v>163</v>
      </c>
      <c r="H3056" t="s">
        <v>47</v>
      </c>
      <c r="I3056" t="s">
        <v>129</v>
      </c>
      <c r="J3056" t="s">
        <v>130</v>
      </c>
      <c r="K3056" t="s">
        <v>131</v>
      </c>
      <c r="L3056" t="s">
        <v>8974</v>
      </c>
      <c r="M3056" t="s">
        <v>8975</v>
      </c>
      <c r="N3056">
        <v>1.6391666659999999</v>
      </c>
      <c r="O3056">
        <v>0</v>
      </c>
      <c r="P3056">
        <v>0</v>
      </c>
      <c r="Q3056">
        <v>0</v>
      </c>
      <c r="R3056">
        <v>0</v>
      </c>
      <c r="S3056">
        <v>0</v>
      </c>
      <c r="T3056">
        <v>348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570.42999999999995</v>
      </c>
    </row>
    <row r="3057" spans="1:26" x14ac:dyDescent="0.25">
      <c r="A3057">
        <v>2015406</v>
      </c>
      <c r="B3057">
        <v>1</v>
      </c>
      <c r="C3057" t="s">
        <v>77</v>
      </c>
      <c r="D3057" t="s">
        <v>120</v>
      </c>
      <c r="E3057" t="s">
        <v>166</v>
      </c>
      <c r="F3057" t="s">
        <v>8976</v>
      </c>
      <c r="G3057" t="s">
        <v>657</v>
      </c>
      <c r="H3057" t="s">
        <v>46</v>
      </c>
      <c r="I3057" t="s">
        <v>129</v>
      </c>
      <c r="J3057" t="s">
        <v>130</v>
      </c>
      <c r="K3057" t="s">
        <v>131</v>
      </c>
      <c r="L3057" t="s">
        <v>8977</v>
      </c>
      <c r="M3057" t="s">
        <v>8978</v>
      </c>
      <c r="N3057">
        <v>0.93416666599999998</v>
      </c>
      <c r="O3057">
        <v>0</v>
      </c>
      <c r="P3057">
        <v>0</v>
      </c>
      <c r="Q3057">
        <v>0</v>
      </c>
      <c r="R3057">
        <v>3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2.8025000000000002</v>
      </c>
      <c r="Y3057">
        <v>0</v>
      </c>
      <c r="Z3057">
        <v>0</v>
      </c>
    </row>
    <row r="3058" spans="1:26" x14ac:dyDescent="0.25">
      <c r="A3058">
        <v>2015403</v>
      </c>
      <c r="B3058">
        <v>1</v>
      </c>
      <c r="C3058" t="s">
        <v>77</v>
      </c>
      <c r="D3058" t="s">
        <v>114</v>
      </c>
      <c r="E3058" t="s">
        <v>161</v>
      </c>
      <c r="F3058" t="s">
        <v>8979</v>
      </c>
      <c r="G3058" t="s">
        <v>163</v>
      </c>
      <c r="H3058" t="s">
        <v>47</v>
      </c>
      <c r="I3058" t="s">
        <v>129</v>
      </c>
      <c r="J3058" t="s">
        <v>130</v>
      </c>
      <c r="K3058" t="s">
        <v>131</v>
      </c>
      <c r="L3058" t="s">
        <v>8980</v>
      </c>
      <c r="M3058" t="s">
        <v>8981</v>
      </c>
      <c r="N3058">
        <v>0.82972222200000001</v>
      </c>
      <c r="O3058">
        <v>0</v>
      </c>
      <c r="P3058">
        <v>0</v>
      </c>
      <c r="Q3058">
        <v>0</v>
      </c>
      <c r="R3058">
        <v>0</v>
      </c>
      <c r="S3058">
        <v>0</v>
      </c>
      <c r="T3058">
        <v>261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216.5575</v>
      </c>
    </row>
    <row r="3059" spans="1:26" x14ac:dyDescent="0.25">
      <c r="A3059">
        <v>2015400</v>
      </c>
      <c r="B3059">
        <v>1</v>
      </c>
      <c r="C3059" t="s">
        <v>76</v>
      </c>
      <c r="D3059" t="s">
        <v>101</v>
      </c>
      <c r="E3059" t="s">
        <v>166</v>
      </c>
      <c r="F3059" t="s">
        <v>8982</v>
      </c>
      <c r="G3059" t="s">
        <v>179</v>
      </c>
      <c r="H3059" t="s">
        <v>46</v>
      </c>
      <c r="I3059" t="s">
        <v>129</v>
      </c>
      <c r="J3059" t="s">
        <v>130</v>
      </c>
      <c r="K3059" t="s">
        <v>154</v>
      </c>
      <c r="L3059" t="s">
        <v>8983</v>
      </c>
      <c r="M3059" t="s">
        <v>8984</v>
      </c>
      <c r="N3059">
        <v>2.2833333329999999</v>
      </c>
      <c r="O3059">
        <v>0</v>
      </c>
      <c r="P3059">
        <v>749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1710.216666</v>
      </c>
      <c r="W3059">
        <v>0</v>
      </c>
      <c r="X3059">
        <v>0</v>
      </c>
      <c r="Y3059">
        <v>0</v>
      </c>
      <c r="Z3059">
        <v>0</v>
      </c>
    </row>
    <row r="3060" spans="1:26" x14ac:dyDescent="0.25">
      <c r="A3060">
        <v>2015405</v>
      </c>
      <c r="B3060">
        <v>1</v>
      </c>
      <c r="C3060" t="s">
        <v>76</v>
      </c>
      <c r="D3060" t="s">
        <v>91</v>
      </c>
      <c r="E3060" t="s">
        <v>182</v>
      </c>
      <c r="F3060" t="s">
        <v>8985</v>
      </c>
      <c r="G3060" t="s">
        <v>128</v>
      </c>
      <c r="H3060" t="s">
        <v>46</v>
      </c>
      <c r="I3060" t="s">
        <v>129</v>
      </c>
      <c r="J3060" t="s">
        <v>130</v>
      </c>
      <c r="K3060" t="s">
        <v>131</v>
      </c>
      <c r="L3060" t="s">
        <v>8986</v>
      </c>
      <c r="M3060" t="s">
        <v>8987</v>
      </c>
      <c r="N3060">
        <v>1.2777777770000001</v>
      </c>
      <c r="O3060">
        <v>0</v>
      </c>
      <c r="P3060">
        <v>0</v>
      </c>
      <c r="Q3060">
        <v>0</v>
      </c>
      <c r="R3060">
        <v>182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232.555555</v>
      </c>
      <c r="Y3060">
        <v>0</v>
      </c>
      <c r="Z3060">
        <v>0</v>
      </c>
    </row>
    <row r="3061" spans="1:26" x14ac:dyDescent="0.25">
      <c r="A3061">
        <v>2015399</v>
      </c>
      <c r="B3061">
        <v>1</v>
      </c>
      <c r="C3061" t="s">
        <v>76</v>
      </c>
      <c r="D3061" t="s">
        <v>95</v>
      </c>
      <c r="E3061" t="s">
        <v>166</v>
      </c>
      <c r="F3061" t="s">
        <v>8988</v>
      </c>
      <c r="G3061" t="s">
        <v>168</v>
      </c>
      <c r="H3061" t="s">
        <v>46</v>
      </c>
      <c r="I3061" t="s">
        <v>129</v>
      </c>
      <c r="J3061" t="s">
        <v>130</v>
      </c>
      <c r="K3061" t="s">
        <v>154</v>
      </c>
      <c r="L3061" t="s">
        <v>8989</v>
      </c>
      <c r="M3061" t="s">
        <v>8990</v>
      </c>
      <c r="N3061">
        <v>8.0708813880000001</v>
      </c>
      <c r="O3061">
        <v>0</v>
      </c>
      <c r="P3061">
        <v>0</v>
      </c>
      <c r="Q3061">
        <v>0</v>
      </c>
      <c r="R3061">
        <v>0</v>
      </c>
      <c r="S3061">
        <v>0</v>
      </c>
      <c r="T3061">
        <v>26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209.842916</v>
      </c>
    </row>
    <row r="3062" spans="1:26" x14ac:dyDescent="0.25">
      <c r="A3062">
        <v>2015402</v>
      </c>
      <c r="B3062">
        <v>1</v>
      </c>
      <c r="C3062" t="s">
        <v>77</v>
      </c>
      <c r="D3062" t="s">
        <v>116</v>
      </c>
      <c r="E3062" t="s">
        <v>186</v>
      </c>
      <c r="F3062" t="s">
        <v>8991</v>
      </c>
      <c r="G3062" t="s">
        <v>163</v>
      </c>
      <c r="H3062" t="s">
        <v>47</v>
      </c>
      <c r="I3062" t="s">
        <v>129</v>
      </c>
      <c r="J3062" t="s">
        <v>130</v>
      </c>
      <c r="K3062" t="s">
        <v>131</v>
      </c>
      <c r="L3062" t="s">
        <v>8992</v>
      </c>
      <c r="M3062" t="s">
        <v>8993</v>
      </c>
      <c r="N3062">
        <v>0.55277777699999997</v>
      </c>
      <c r="O3062">
        <v>1</v>
      </c>
      <c r="P3062">
        <v>459</v>
      </c>
      <c r="Q3062">
        <v>0</v>
      </c>
      <c r="R3062">
        <v>0</v>
      </c>
      <c r="S3062">
        <v>0</v>
      </c>
      <c r="T3062">
        <v>0</v>
      </c>
      <c r="U3062">
        <v>0.55277799999999999</v>
      </c>
      <c r="V3062">
        <v>253.72499999999999</v>
      </c>
      <c r="W3062">
        <v>0</v>
      </c>
      <c r="X3062">
        <v>0</v>
      </c>
      <c r="Y3062">
        <v>0</v>
      </c>
      <c r="Z3062">
        <v>0</v>
      </c>
    </row>
    <row r="3063" spans="1:26" x14ac:dyDescent="0.25">
      <c r="A3063">
        <v>2015428</v>
      </c>
      <c r="B3063">
        <v>1</v>
      </c>
      <c r="C3063" t="s">
        <v>76</v>
      </c>
      <c r="D3063" t="s">
        <v>101</v>
      </c>
      <c r="E3063" t="s">
        <v>134</v>
      </c>
      <c r="F3063" t="s">
        <v>8994</v>
      </c>
      <c r="G3063" t="s">
        <v>250</v>
      </c>
      <c r="H3063" t="s">
        <v>46</v>
      </c>
      <c r="I3063" t="s">
        <v>129</v>
      </c>
      <c r="J3063" t="s">
        <v>15</v>
      </c>
      <c r="K3063" t="s">
        <v>131</v>
      </c>
      <c r="L3063" t="s">
        <v>8995</v>
      </c>
      <c r="M3063" t="s">
        <v>8996</v>
      </c>
      <c r="N3063">
        <v>4.5475000000000003</v>
      </c>
      <c r="O3063">
        <v>0</v>
      </c>
      <c r="P3063">
        <v>2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9.0950000000000006</v>
      </c>
      <c r="W3063">
        <v>0</v>
      </c>
      <c r="X3063">
        <v>0</v>
      </c>
      <c r="Y3063">
        <v>0</v>
      </c>
      <c r="Z3063">
        <v>0</v>
      </c>
    </row>
    <row r="3064" spans="1:26" x14ac:dyDescent="0.25">
      <c r="A3064">
        <v>2015407</v>
      </c>
      <c r="B3064">
        <v>1</v>
      </c>
      <c r="C3064" t="s">
        <v>77</v>
      </c>
      <c r="D3064" t="s">
        <v>119</v>
      </c>
      <c r="E3064" t="s">
        <v>171</v>
      </c>
      <c r="F3064" t="s">
        <v>2542</v>
      </c>
      <c r="G3064" t="s">
        <v>163</v>
      </c>
      <c r="H3064" t="s">
        <v>47</v>
      </c>
      <c r="I3064" t="s">
        <v>129</v>
      </c>
      <c r="J3064" t="s">
        <v>130</v>
      </c>
      <c r="K3064" t="s">
        <v>131</v>
      </c>
      <c r="L3064" t="s">
        <v>8997</v>
      </c>
      <c r="M3064" t="s">
        <v>8998</v>
      </c>
      <c r="N3064">
        <v>0.48777777700000002</v>
      </c>
      <c r="O3064">
        <v>11</v>
      </c>
      <c r="P3064">
        <v>973</v>
      </c>
      <c r="Q3064">
        <v>2</v>
      </c>
      <c r="R3064">
        <v>8</v>
      </c>
      <c r="S3064">
        <v>5</v>
      </c>
      <c r="T3064">
        <v>206</v>
      </c>
      <c r="U3064">
        <v>5.3655559999999998</v>
      </c>
      <c r="V3064">
        <v>474.607777</v>
      </c>
      <c r="W3064">
        <v>0.97555599999999998</v>
      </c>
      <c r="X3064">
        <v>3.9022220000000001</v>
      </c>
      <c r="Y3064">
        <v>2.4388890000000001</v>
      </c>
      <c r="Z3064">
        <v>100.48222199999999</v>
      </c>
    </row>
    <row r="3065" spans="1:26" x14ac:dyDescent="0.25">
      <c r="A3065">
        <v>2015408</v>
      </c>
      <c r="B3065">
        <v>1</v>
      </c>
      <c r="C3065" t="s">
        <v>77</v>
      </c>
      <c r="D3065" t="s">
        <v>119</v>
      </c>
      <c r="E3065" t="s">
        <v>182</v>
      </c>
      <c r="F3065" t="s">
        <v>8999</v>
      </c>
      <c r="G3065" t="s">
        <v>294</v>
      </c>
      <c r="H3065" t="s">
        <v>46</v>
      </c>
      <c r="I3065" t="s">
        <v>129</v>
      </c>
      <c r="J3065" t="s">
        <v>130</v>
      </c>
      <c r="K3065" t="s">
        <v>131</v>
      </c>
      <c r="L3065" t="s">
        <v>9000</v>
      </c>
      <c r="M3065" t="s">
        <v>9001</v>
      </c>
      <c r="N3065">
        <v>2.8366666660000002</v>
      </c>
      <c r="O3065">
        <v>0</v>
      </c>
      <c r="P3065">
        <v>27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76.59</v>
      </c>
      <c r="W3065">
        <v>0</v>
      </c>
      <c r="X3065">
        <v>0</v>
      </c>
      <c r="Y3065">
        <v>0</v>
      </c>
      <c r="Z3065">
        <v>0</v>
      </c>
    </row>
    <row r="3066" spans="1:26" x14ac:dyDescent="0.25">
      <c r="A3066">
        <v>2015410</v>
      </c>
      <c r="B3066">
        <v>1</v>
      </c>
      <c r="C3066" t="s">
        <v>77</v>
      </c>
      <c r="D3066" t="s">
        <v>115</v>
      </c>
      <c r="E3066" t="s">
        <v>171</v>
      </c>
      <c r="F3066" t="s">
        <v>5116</v>
      </c>
      <c r="G3066" t="s">
        <v>163</v>
      </c>
      <c r="H3066" t="s">
        <v>47</v>
      </c>
      <c r="I3066" t="s">
        <v>129</v>
      </c>
      <c r="J3066" t="s">
        <v>130</v>
      </c>
      <c r="K3066" t="s">
        <v>131</v>
      </c>
      <c r="L3066" t="s">
        <v>9002</v>
      </c>
      <c r="M3066" t="s">
        <v>9003</v>
      </c>
      <c r="N3066">
        <v>7.6111110999999995E-2</v>
      </c>
      <c r="O3066">
        <v>0</v>
      </c>
      <c r="P3066">
        <v>0</v>
      </c>
      <c r="Q3066">
        <v>20</v>
      </c>
      <c r="R3066">
        <v>106</v>
      </c>
      <c r="S3066">
        <v>27</v>
      </c>
      <c r="T3066">
        <v>490</v>
      </c>
      <c r="U3066">
        <v>0</v>
      </c>
      <c r="V3066">
        <v>0</v>
      </c>
      <c r="W3066">
        <v>1.522222</v>
      </c>
      <c r="X3066">
        <v>8.0677780000000006</v>
      </c>
      <c r="Y3066">
        <v>2.0550000000000002</v>
      </c>
      <c r="Z3066">
        <v>37.294443999999999</v>
      </c>
    </row>
    <row r="3067" spans="1:26" x14ac:dyDescent="0.25">
      <c r="A3067">
        <v>2015376</v>
      </c>
      <c r="B3067">
        <v>1</v>
      </c>
      <c r="C3067" t="s">
        <v>76</v>
      </c>
      <c r="D3067" t="s">
        <v>78</v>
      </c>
      <c r="E3067" t="s">
        <v>166</v>
      </c>
      <c r="F3067" t="s">
        <v>9004</v>
      </c>
      <c r="G3067" t="s">
        <v>657</v>
      </c>
      <c r="H3067" t="s">
        <v>46</v>
      </c>
      <c r="I3067" t="s">
        <v>129</v>
      </c>
      <c r="J3067" t="s">
        <v>130</v>
      </c>
      <c r="K3067" t="s">
        <v>131</v>
      </c>
      <c r="L3067" t="s">
        <v>9005</v>
      </c>
      <c r="M3067" t="s">
        <v>9006</v>
      </c>
      <c r="N3067">
        <v>0.74694444400000004</v>
      </c>
      <c r="O3067">
        <v>0</v>
      </c>
      <c r="P3067">
        <v>427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318.94527799999997</v>
      </c>
      <c r="W3067">
        <v>0</v>
      </c>
      <c r="X3067">
        <v>0</v>
      </c>
      <c r="Y3067">
        <v>0</v>
      </c>
      <c r="Z3067">
        <v>0</v>
      </c>
    </row>
    <row r="3068" spans="1:26" x14ac:dyDescent="0.25">
      <c r="A3068">
        <v>2015411</v>
      </c>
      <c r="B3068">
        <v>1</v>
      </c>
      <c r="C3068" t="s">
        <v>77</v>
      </c>
      <c r="D3068" t="s">
        <v>118</v>
      </c>
      <c r="E3068" t="s">
        <v>171</v>
      </c>
      <c r="F3068" t="s">
        <v>9007</v>
      </c>
      <c r="G3068" t="s">
        <v>179</v>
      </c>
      <c r="H3068" t="s">
        <v>47</v>
      </c>
      <c r="I3068" t="s">
        <v>129</v>
      </c>
      <c r="J3068" t="s">
        <v>130</v>
      </c>
      <c r="K3068" t="s">
        <v>154</v>
      </c>
      <c r="L3068" t="s">
        <v>9008</v>
      </c>
      <c r="M3068" t="s">
        <v>9009</v>
      </c>
      <c r="N3068">
        <v>4.7444952770000004</v>
      </c>
      <c r="O3068">
        <v>13</v>
      </c>
      <c r="P3068">
        <v>265</v>
      </c>
      <c r="Q3068">
        <v>0</v>
      </c>
      <c r="R3068">
        <v>0</v>
      </c>
      <c r="S3068">
        <v>3</v>
      </c>
      <c r="T3068">
        <v>625</v>
      </c>
      <c r="U3068">
        <v>61.678438999999997</v>
      </c>
      <c r="V3068">
        <v>1257.291248</v>
      </c>
      <c r="W3068">
        <v>0</v>
      </c>
      <c r="X3068">
        <v>0</v>
      </c>
      <c r="Y3068">
        <v>14.233485999999999</v>
      </c>
      <c r="Z3068">
        <v>2965.3095480000002</v>
      </c>
    </row>
    <row r="3069" spans="1:26" x14ac:dyDescent="0.25">
      <c r="A3069">
        <v>2015418</v>
      </c>
      <c r="B3069">
        <v>1</v>
      </c>
      <c r="C3069" t="s">
        <v>76</v>
      </c>
      <c r="D3069" t="s">
        <v>79</v>
      </c>
      <c r="E3069" t="s">
        <v>186</v>
      </c>
      <c r="F3069" t="s">
        <v>9010</v>
      </c>
      <c r="G3069" t="s">
        <v>163</v>
      </c>
      <c r="H3069" t="s">
        <v>47</v>
      </c>
      <c r="I3069" t="s">
        <v>129</v>
      </c>
      <c r="J3069" t="s">
        <v>130</v>
      </c>
      <c r="K3069" t="s">
        <v>131</v>
      </c>
      <c r="L3069" t="s">
        <v>9011</v>
      </c>
      <c r="M3069" t="s">
        <v>9012</v>
      </c>
      <c r="N3069">
        <v>0.25333333299999999</v>
      </c>
      <c r="O3069">
        <v>4</v>
      </c>
      <c r="P3069">
        <v>66</v>
      </c>
      <c r="Q3069">
        <v>0</v>
      </c>
      <c r="R3069">
        <v>0</v>
      </c>
      <c r="S3069">
        <v>0</v>
      </c>
      <c r="T3069">
        <v>0</v>
      </c>
      <c r="U3069">
        <v>1.013333</v>
      </c>
      <c r="V3069">
        <v>16.72</v>
      </c>
      <c r="W3069">
        <v>0</v>
      </c>
      <c r="X3069">
        <v>0</v>
      </c>
      <c r="Y3069">
        <v>0</v>
      </c>
      <c r="Z3069">
        <v>0</v>
      </c>
    </row>
    <row r="3070" spans="1:26" x14ac:dyDescent="0.25">
      <c r="A3070">
        <v>2015419</v>
      </c>
      <c r="B3070">
        <v>1</v>
      </c>
      <c r="C3070" t="s">
        <v>76</v>
      </c>
      <c r="D3070" t="s">
        <v>86</v>
      </c>
      <c r="E3070" t="s">
        <v>134</v>
      </c>
      <c r="F3070" t="s">
        <v>9013</v>
      </c>
      <c r="G3070" t="s">
        <v>140</v>
      </c>
      <c r="H3070" t="s">
        <v>46</v>
      </c>
      <c r="I3070" t="s">
        <v>129</v>
      </c>
      <c r="J3070" t="s">
        <v>130</v>
      </c>
      <c r="K3070" t="s">
        <v>131</v>
      </c>
      <c r="L3070" t="s">
        <v>9014</v>
      </c>
      <c r="M3070" t="s">
        <v>9015</v>
      </c>
      <c r="N3070">
        <v>1.585</v>
      </c>
      <c r="O3070">
        <v>0</v>
      </c>
      <c r="P3070">
        <v>2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3.17</v>
      </c>
      <c r="W3070">
        <v>0</v>
      </c>
      <c r="X3070">
        <v>0</v>
      </c>
      <c r="Y3070">
        <v>0</v>
      </c>
      <c r="Z3070">
        <v>0</v>
      </c>
    </row>
    <row r="3071" spans="1:26" x14ac:dyDescent="0.25">
      <c r="A3071">
        <v>2015438</v>
      </c>
      <c r="B3071">
        <v>1</v>
      </c>
      <c r="C3071" t="s">
        <v>76</v>
      </c>
      <c r="D3071" t="s">
        <v>100</v>
      </c>
      <c r="E3071" t="s">
        <v>171</v>
      </c>
      <c r="F3071" t="s">
        <v>9016</v>
      </c>
      <c r="G3071" t="s">
        <v>163</v>
      </c>
      <c r="H3071" t="s">
        <v>47</v>
      </c>
      <c r="I3071" t="s">
        <v>129</v>
      </c>
      <c r="J3071" t="s">
        <v>130</v>
      </c>
      <c r="K3071" t="s">
        <v>131</v>
      </c>
      <c r="L3071" t="s">
        <v>9017</v>
      </c>
      <c r="M3071" t="s">
        <v>9018</v>
      </c>
      <c r="N3071">
        <v>0.66083333300000002</v>
      </c>
      <c r="O3071">
        <v>30</v>
      </c>
      <c r="P3071">
        <v>229</v>
      </c>
      <c r="Q3071">
        <v>0</v>
      </c>
      <c r="R3071">
        <v>0</v>
      </c>
      <c r="S3071">
        <v>0</v>
      </c>
      <c r="T3071">
        <v>0</v>
      </c>
      <c r="U3071">
        <v>19.824999999999999</v>
      </c>
      <c r="V3071">
        <v>151.33083300000001</v>
      </c>
      <c r="W3071">
        <v>0</v>
      </c>
      <c r="X3071">
        <v>0</v>
      </c>
      <c r="Y3071">
        <v>0</v>
      </c>
      <c r="Z3071">
        <v>0</v>
      </c>
    </row>
    <row r="3072" spans="1:26" x14ac:dyDescent="0.25">
      <c r="A3072">
        <v>2015429</v>
      </c>
      <c r="B3072">
        <v>1</v>
      </c>
      <c r="C3072" t="s">
        <v>76</v>
      </c>
      <c r="D3072" t="s">
        <v>82</v>
      </c>
      <c r="E3072" t="s">
        <v>134</v>
      </c>
      <c r="F3072" t="s">
        <v>9019</v>
      </c>
      <c r="G3072" t="s">
        <v>238</v>
      </c>
      <c r="H3072" t="s">
        <v>46</v>
      </c>
      <c r="I3072" t="s">
        <v>129</v>
      </c>
      <c r="J3072" t="s">
        <v>130</v>
      </c>
      <c r="K3072" t="s">
        <v>131</v>
      </c>
      <c r="L3072" t="s">
        <v>9020</v>
      </c>
      <c r="M3072" t="s">
        <v>9021</v>
      </c>
      <c r="N3072">
        <v>0.89444444400000001</v>
      </c>
      <c r="O3072">
        <v>0</v>
      </c>
      <c r="P3072">
        <v>2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1.788889</v>
      </c>
      <c r="W3072">
        <v>0</v>
      </c>
      <c r="X3072">
        <v>0</v>
      </c>
      <c r="Y3072">
        <v>0</v>
      </c>
      <c r="Z3072">
        <v>0</v>
      </c>
    </row>
    <row r="3073" spans="1:26" x14ac:dyDescent="0.25">
      <c r="A3073">
        <v>2015430</v>
      </c>
      <c r="B3073">
        <v>1</v>
      </c>
      <c r="C3073" t="s">
        <v>77</v>
      </c>
      <c r="D3073" t="s">
        <v>114</v>
      </c>
      <c r="E3073" t="s">
        <v>161</v>
      </c>
      <c r="F3073" t="s">
        <v>9022</v>
      </c>
      <c r="G3073" t="s">
        <v>341</v>
      </c>
      <c r="H3073" t="s">
        <v>47</v>
      </c>
      <c r="I3073" t="s">
        <v>129</v>
      </c>
      <c r="J3073" t="s">
        <v>130</v>
      </c>
      <c r="K3073" t="s">
        <v>131</v>
      </c>
      <c r="L3073" t="s">
        <v>9023</v>
      </c>
      <c r="M3073" t="s">
        <v>9024</v>
      </c>
      <c r="N3073">
        <v>0.7</v>
      </c>
      <c r="O3073">
        <v>17</v>
      </c>
      <c r="P3073">
        <v>3</v>
      </c>
      <c r="Q3073">
        <v>0</v>
      </c>
      <c r="R3073">
        <v>0</v>
      </c>
      <c r="S3073">
        <v>0</v>
      </c>
      <c r="T3073">
        <v>0</v>
      </c>
      <c r="U3073">
        <v>11.9</v>
      </c>
      <c r="V3073">
        <v>2.1</v>
      </c>
      <c r="W3073">
        <v>0</v>
      </c>
      <c r="X3073">
        <v>0</v>
      </c>
      <c r="Y3073">
        <v>0</v>
      </c>
      <c r="Z3073">
        <v>0</v>
      </c>
    </row>
    <row r="3074" spans="1:26" x14ac:dyDescent="0.25">
      <c r="A3074">
        <v>2015431</v>
      </c>
      <c r="B3074">
        <v>1</v>
      </c>
      <c r="C3074" t="s">
        <v>76</v>
      </c>
      <c r="D3074" t="s">
        <v>100</v>
      </c>
      <c r="E3074" t="s">
        <v>166</v>
      </c>
      <c r="F3074" t="s">
        <v>9025</v>
      </c>
      <c r="G3074" t="s">
        <v>168</v>
      </c>
      <c r="H3074" t="s">
        <v>46</v>
      </c>
      <c r="I3074" t="s">
        <v>129</v>
      </c>
      <c r="J3074" t="s">
        <v>130</v>
      </c>
      <c r="K3074" t="s">
        <v>154</v>
      </c>
      <c r="L3074" t="s">
        <v>9026</v>
      </c>
      <c r="M3074" t="s">
        <v>9027</v>
      </c>
      <c r="N3074">
        <v>2.4333333330000002</v>
      </c>
      <c r="O3074">
        <v>0</v>
      </c>
      <c r="P3074">
        <v>6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14.6</v>
      </c>
      <c r="W3074">
        <v>0</v>
      </c>
      <c r="X3074">
        <v>0</v>
      </c>
      <c r="Y3074">
        <v>0</v>
      </c>
      <c r="Z3074">
        <v>0</v>
      </c>
    </row>
    <row r="3075" spans="1:26" x14ac:dyDescent="0.25">
      <c r="A3075">
        <v>2015434</v>
      </c>
      <c r="B3075">
        <v>1</v>
      </c>
      <c r="C3075" t="s">
        <v>76</v>
      </c>
      <c r="D3075" t="s">
        <v>97</v>
      </c>
      <c r="E3075" t="s">
        <v>166</v>
      </c>
      <c r="F3075" t="s">
        <v>9028</v>
      </c>
      <c r="G3075" t="s">
        <v>168</v>
      </c>
      <c r="H3075" t="s">
        <v>46</v>
      </c>
      <c r="I3075" t="s">
        <v>129</v>
      </c>
      <c r="J3075" t="s">
        <v>130</v>
      </c>
      <c r="K3075" t="s">
        <v>154</v>
      </c>
      <c r="L3075" t="s">
        <v>9029</v>
      </c>
      <c r="M3075" t="s">
        <v>9030</v>
      </c>
      <c r="N3075">
        <v>5.0999999999999996</v>
      </c>
      <c r="O3075">
        <v>0</v>
      </c>
      <c r="P3075">
        <v>169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861.9</v>
      </c>
      <c r="W3075">
        <v>0</v>
      </c>
      <c r="X3075">
        <v>0</v>
      </c>
      <c r="Y3075">
        <v>0</v>
      </c>
      <c r="Z3075">
        <v>0</v>
      </c>
    </row>
    <row r="3076" spans="1:26" x14ac:dyDescent="0.25">
      <c r="A3076">
        <v>2026604</v>
      </c>
      <c r="B3076">
        <v>1</v>
      </c>
      <c r="C3076" t="s">
        <v>77</v>
      </c>
      <c r="D3076" t="s">
        <v>117</v>
      </c>
      <c r="E3076" t="s">
        <v>186</v>
      </c>
      <c r="F3076" t="s">
        <v>9031</v>
      </c>
      <c r="G3076" t="s">
        <v>163</v>
      </c>
      <c r="H3076" t="s">
        <v>47</v>
      </c>
      <c r="I3076" t="s">
        <v>257</v>
      </c>
      <c r="J3076" t="s">
        <v>130</v>
      </c>
      <c r="K3076" t="s">
        <v>131</v>
      </c>
      <c r="L3076" t="s">
        <v>9032</v>
      </c>
      <c r="M3076" t="s">
        <v>9033</v>
      </c>
      <c r="N3076">
        <v>1.8611111E-2</v>
      </c>
      <c r="O3076">
        <v>0</v>
      </c>
      <c r="P3076">
        <v>0</v>
      </c>
      <c r="Q3076">
        <v>0</v>
      </c>
      <c r="R3076">
        <v>26</v>
      </c>
      <c r="S3076">
        <v>8</v>
      </c>
      <c r="T3076">
        <v>925</v>
      </c>
      <c r="U3076">
        <v>0</v>
      </c>
      <c r="V3076">
        <v>0</v>
      </c>
      <c r="W3076">
        <v>0</v>
      </c>
      <c r="X3076">
        <v>0.48388900000000001</v>
      </c>
      <c r="Y3076">
        <v>0.14888899999999999</v>
      </c>
      <c r="Z3076">
        <v>17.215278000000001</v>
      </c>
    </row>
    <row r="3077" spans="1:26" x14ac:dyDescent="0.25">
      <c r="A3077">
        <v>2015439</v>
      </c>
      <c r="B3077">
        <v>1</v>
      </c>
      <c r="C3077" t="s">
        <v>76</v>
      </c>
      <c r="D3077" t="s">
        <v>80</v>
      </c>
      <c r="E3077" t="s">
        <v>161</v>
      </c>
      <c r="F3077" t="s">
        <v>9034</v>
      </c>
      <c r="G3077" t="s">
        <v>341</v>
      </c>
      <c r="H3077" t="s">
        <v>47</v>
      </c>
      <c r="I3077" t="s">
        <v>129</v>
      </c>
      <c r="J3077" t="s">
        <v>130</v>
      </c>
      <c r="K3077" t="s">
        <v>131</v>
      </c>
      <c r="L3077" t="s">
        <v>9035</v>
      </c>
      <c r="M3077" t="s">
        <v>9036</v>
      </c>
      <c r="N3077">
        <v>2.9452777769999998</v>
      </c>
      <c r="O3077">
        <v>1</v>
      </c>
      <c r="P3077">
        <v>0</v>
      </c>
      <c r="Q3077">
        <v>0</v>
      </c>
      <c r="R3077">
        <v>0</v>
      </c>
      <c r="S3077">
        <v>0</v>
      </c>
      <c r="T3077">
        <v>0</v>
      </c>
      <c r="U3077">
        <v>2.9452780000000001</v>
      </c>
      <c r="V3077">
        <v>0</v>
      </c>
      <c r="W3077">
        <v>0</v>
      </c>
      <c r="X3077">
        <v>0</v>
      </c>
      <c r="Y3077">
        <v>0</v>
      </c>
      <c r="Z3077">
        <v>0</v>
      </c>
    </row>
    <row r="3078" spans="1:26" x14ac:dyDescent="0.25">
      <c r="A3078">
        <v>2015442</v>
      </c>
      <c r="B3078">
        <v>1</v>
      </c>
      <c r="C3078" t="s">
        <v>76</v>
      </c>
      <c r="D3078" t="s">
        <v>99</v>
      </c>
      <c r="E3078" t="s">
        <v>186</v>
      </c>
      <c r="F3078" t="s">
        <v>9037</v>
      </c>
      <c r="G3078" t="s">
        <v>163</v>
      </c>
      <c r="H3078" t="s">
        <v>47</v>
      </c>
      <c r="I3078" t="s">
        <v>129</v>
      </c>
      <c r="J3078" t="s">
        <v>130</v>
      </c>
      <c r="K3078" t="s">
        <v>131</v>
      </c>
      <c r="L3078" t="s">
        <v>9038</v>
      </c>
      <c r="M3078" t="s">
        <v>9039</v>
      </c>
      <c r="N3078">
        <v>0.97111111100000003</v>
      </c>
      <c r="O3078">
        <v>12</v>
      </c>
      <c r="P3078">
        <v>23</v>
      </c>
      <c r="Q3078">
        <v>0</v>
      </c>
      <c r="R3078">
        <v>0</v>
      </c>
      <c r="S3078">
        <v>0</v>
      </c>
      <c r="T3078">
        <v>0</v>
      </c>
      <c r="U3078">
        <v>11.653333</v>
      </c>
      <c r="V3078">
        <v>22.335556</v>
      </c>
      <c r="W3078">
        <v>0</v>
      </c>
      <c r="X3078">
        <v>0</v>
      </c>
      <c r="Y3078">
        <v>0</v>
      </c>
      <c r="Z3078">
        <v>0</v>
      </c>
    </row>
    <row r="3079" spans="1:26" x14ac:dyDescent="0.25">
      <c r="A3079">
        <v>2015441</v>
      </c>
      <c r="B3079">
        <v>1</v>
      </c>
      <c r="C3079" t="s">
        <v>77</v>
      </c>
      <c r="D3079" t="s">
        <v>117</v>
      </c>
      <c r="E3079" t="s">
        <v>166</v>
      </c>
      <c r="F3079" t="s">
        <v>9040</v>
      </c>
      <c r="G3079" t="s">
        <v>179</v>
      </c>
      <c r="H3079" t="s">
        <v>46</v>
      </c>
      <c r="I3079" t="s">
        <v>129</v>
      </c>
      <c r="J3079" t="s">
        <v>130</v>
      </c>
      <c r="K3079" t="s">
        <v>154</v>
      </c>
      <c r="L3079" t="s">
        <v>9041</v>
      </c>
      <c r="M3079" t="s">
        <v>9042</v>
      </c>
      <c r="N3079">
        <v>4.3693175000000002</v>
      </c>
      <c r="O3079">
        <v>0</v>
      </c>
      <c r="P3079">
        <v>0</v>
      </c>
      <c r="Q3079">
        <v>0</v>
      </c>
      <c r="R3079">
        <v>0</v>
      </c>
      <c r="S3079">
        <v>0</v>
      </c>
      <c r="T3079">
        <v>146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637.92035499999997</v>
      </c>
    </row>
    <row r="3080" spans="1:26" x14ac:dyDescent="0.25">
      <c r="A3080">
        <v>2015450</v>
      </c>
      <c r="B3080">
        <v>1</v>
      </c>
      <c r="C3080" t="s">
        <v>76</v>
      </c>
      <c r="D3080" t="s">
        <v>99</v>
      </c>
      <c r="E3080" t="s">
        <v>186</v>
      </c>
      <c r="F3080" t="s">
        <v>9043</v>
      </c>
      <c r="G3080" t="s">
        <v>8171</v>
      </c>
      <c r="H3080" t="s">
        <v>47</v>
      </c>
      <c r="I3080" t="s">
        <v>129</v>
      </c>
      <c r="J3080" t="s">
        <v>130</v>
      </c>
      <c r="K3080" t="s">
        <v>131</v>
      </c>
      <c r="L3080" t="s">
        <v>9044</v>
      </c>
      <c r="M3080" t="s">
        <v>9045</v>
      </c>
      <c r="N3080">
        <v>0.47111111100000003</v>
      </c>
      <c r="O3080">
        <v>19</v>
      </c>
      <c r="P3080">
        <v>3</v>
      </c>
      <c r="Q3080">
        <v>0</v>
      </c>
      <c r="R3080">
        <v>0</v>
      </c>
      <c r="S3080">
        <v>0</v>
      </c>
      <c r="T3080">
        <v>0</v>
      </c>
      <c r="U3080">
        <v>8.9511109999999992</v>
      </c>
      <c r="V3080">
        <v>1.413333</v>
      </c>
      <c r="W3080">
        <v>0</v>
      </c>
      <c r="X3080">
        <v>0</v>
      </c>
      <c r="Y3080">
        <v>0</v>
      </c>
      <c r="Z3080">
        <v>0</v>
      </c>
    </row>
    <row r="3081" spans="1:26" x14ac:dyDescent="0.25">
      <c r="A3081">
        <v>2015445</v>
      </c>
      <c r="B3081">
        <v>1</v>
      </c>
      <c r="C3081" t="s">
        <v>76</v>
      </c>
      <c r="D3081" t="s">
        <v>80</v>
      </c>
      <c r="E3081" t="s">
        <v>161</v>
      </c>
      <c r="F3081" t="s">
        <v>9046</v>
      </c>
      <c r="G3081" t="s">
        <v>152</v>
      </c>
      <c r="H3081" t="s">
        <v>47</v>
      </c>
      <c r="I3081" t="s">
        <v>129</v>
      </c>
      <c r="J3081" t="s">
        <v>130</v>
      </c>
      <c r="K3081" t="s">
        <v>131</v>
      </c>
      <c r="L3081" t="s">
        <v>9047</v>
      </c>
      <c r="M3081" t="s">
        <v>9048</v>
      </c>
      <c r="N3081">
        <v>0.623611111</v>
      </c>
      <c r="O3081">
        <v>0</v>
      </c>
      <c r="P3081">
        <v>945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589.3125</v>
      </c>
      <c r="W3081">
        <v>0</v>
      </c>
      <c r="X3081">
        <v>0</v>
      </c>
      <c r="Y3081">
        <v>0</v>
      </c>
      <c r="Z3081">
        <v>0</v>
      </c>
    </row>
    <row r="3082" spans="1:26" x14ac:dyDescent="0.25">
      <c r="A3082">
        <v>2015443</v>
      </c>
      <c r="B3082">
        <v>1</v>
      </c>
      <c r="C3082" t="s">
        <v>76</v>
      </c>
      <c r="D3082" t="s">
        <v>84</v>
      </c>
      <c r="E3082" t="s">
        <v>126</v>
      </c>
      <c r="F3082" t="s">
        <v>8866</v>
      </c>
      <c r="G3082" t="s">
        <v>503</v>
      </c>
      <c r="H3082" t="s">
        <v>46</v>
      </c>
      <c r="I3082" t="s">
        <v>129</v>
      </c>
      <c r="J3082" t="s">
        <v>130</v>
      </c>
      <c r="K3082" t="s">
        <v>131</v>
      </c>
      <c r="L3082" t="s">
        <v>9049</v>
      </c>
      <c r="M3082" t="s">
        <v>9050</v>
      </c>
      <c r="N3082">
        <v>7.5972222220000001</v>
      </c>
      <c r="O3082">
        <v>0</v>
      </c>
      <c r="P3082">
        <v>47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357.06944399999998</v>
      </c>
      <c r="W3082">
        <v>0</v>
      </c>
      <c r="X3082">
        <v>0</v>
      </c>
      <c r="Y3082">
        <v>0</v>
      </c>
      <c r="Z3082">
        <v>0</v>
      </c>
    </row>
    <row r="3083" spans="1:26" x14ac:dyDescent="0.25">
      <c r="A3083">
        <v>2015452</v>
      </c>
      <c r="B3083">
        <v>1</v>
      </c>
      <c r="C3083" t="s">
        <v>76</v>
      </c>
      <c r="D3083" t="s">
        <v>95</v>
      </c>
      <c r="E3083" t="s">
        <v>134</v>
      </c>
      <c r="F3083" t="s">
        <v>9051</v>
      </c>
      <c r="G3083" t="s">
        <v>136</v>
      </c>
      <c r="H3083" t="s">
        <v>46</v>
      </c>
      <c r="I3083" t="s">
        <v>129</v>
      </c>
      <c r="J3083" t="s">
        <v>130</v>
      </c>
      <c r="K3083" t="s">
        <v>131</v>
      </c>
      <c r="L3083" t="s">
        <v>9052</v>
      </c>
      <c r="M3083" t="s">
        <v>9053</v>
      </c>
      <c r="N3083">
        <v>6.3169444439999998</v>
      </c>
      <c r="O3083">
        <v>0</v>
      </c>
      <c r="P3083">
        <v>1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6.3169440000000003</v>
      </c>
      <c r="W3083">
        <v>0</v>
      </c>
      <c r="X3083">
        <v>0</v>
      </c>
      <c r="Y3083">
        <v>0</v>
      </c>
      <c r="Z3083">
        <v>0</v>
      </c>
    </row>
    <row r="3084" spans="1:26" x14ac:dyDescent="0.25">
      <c r="A3084">
        <v>2015447</v>
      </c>
      <c r="B3084">
        <v>1</v>
      </c>
      <c r="C3084" t="s">
        <v>76</v>
      </c>
      <c r="D3084" t="s">
        <v>79</v>
      </c>
      <c r="E3084" t="s">
        <v>182</v>
      </c>
      <c r="F3084" t="s">
        <v>7252</v>
      </c>
      <c r="G3084" t="s">
        <v>168</v>
      </c>
      <c r="H3084" t="s">
        <v>46</v>
      </c>
      <c r="I3084" t="s">
        <v>129</v>
      </c>
      <c r="J3084" t="s">
        <v>130</v>
      </c>
      <c r="K3084" t="s">
        <v>154</v>
      </c>
      <c r="L3084" t="s">
        <v>9054</v>
      </c>
      <c r="M3084" t="s">
        <v>9055</v>
      </c>
      <c r="N3084">
        <v>5.9244444439999997</v>
      </c>
      <c r="O3084">
        <v>0</v>
      </c>
      <c r="P3084">
        <v>54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319.92</v>
      </c>
      <c r="W3084">
        <v>0</v>
      </c>
      <c r="X3084">
        <v>0</v>
      </c>
      <c r="Y3084">
        <v>0</v>
      </c>
      <c r="Z3084">
        <v>0</v>
      </c>
    </row>
    <row r="3085" spans="1:26" x14ac:dyDescent="0.25">
      <c r="A3085">
        <v>2015453</v>
      </c>
      <c r="B3085">
        <v>1</v>
      </c>
      <c r="C3085" t="s">
        <v>77</v>
      </c>
      <c r="D3085" t="s">
        <v>114</v>
      </c>
      <c r="E3085" t="s">
        <v>134</v>
      </c>
      <c r="F3085" t="s">
        <v>9056</v>
      </c>
      <c r="G3085" t="s">
        <v>250</v>
      </c>
      <c r="H3085" t="s">
        <v>46</v>
      </c>
      <c r="I3085" t="s">
        <v>129</v>
      </c>
      <c r="J3085" t="s">
        <v>130</v>
      </c>
      <c r="K3085" t="s">
        <v>131</v>
      </c>
      <c r="L3085" t="s">
        <v>9057</v>
      </c>
      <c r="M3085" t="s">
        <v>9058</v>
      </c>
      <c r="N3085">
        <v>4.0266666659999997</v>
      </c>
      <c r="O3085">
        <v>0</v>
      </c>
      <c r="P3085">
        <v>11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44.293332999999997</v>
      </c>
      <c r="W3085">
        <v>0</v>
      </c>
      <c r="X3085">
        <v>0</v>
      </c>
      <c r="Y3085">
        <v>0</v>
      </c>
      <c r="Z3085">
        <v>0</v>
      </c>
    </row>
    <row r="3086" spans="1:26" x14ac:dyDescent="0.25">
      <c r="A3086">
        <v>2015457</v>
      </c>
      <c r="B3086">
        <v>1</v>
      </c>
      <c r="C3086" t="s">
        <v>76</v>
      </c>
      <c r="D3086" t="s">
        <v>89</v>
      </c>
      <c r="E3086" t="s">
        <v>171</v>
      </c>
      <c r="F3086" t="s">
        <v>9059</v>
      </c>
      <c r="G3086" t="s">
        <v>179</v>
      </c>
      <c r="H3086" t="s">
        <v>47</v>
      </c>
      <c r="I3086" t="s">
        <v>129</v>
      </c>
      <c r="J3086" t="s">
        <v>130</v>
      </c>
      <c r="K3086" t="s">
        <v>154</v>
      </c>
      <c r="L3086" t="s">
        <v>9060</v>
      </c>
      <c r="M3086" t="s">
        <v>9061</v>
      </c>
      <c r="N3086">
        <v>0.26944444400000001</v>
      </c>
      <c r="O3086">
        <v>0</v>
      </c>
      <c r="P3086">
        <v>2547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686.27499899999998</v>
      </c>
      <c r="W3086">
        <v>0</v>
      </c>
      <c r="X3086">
        <v>0</v>
      </c>
      <c r="Y3086">
        <v>0</v>
      </c>
      <c r="Z3086">
        <v>0</v>
      </c>
    </row>
    <row r="3087" spans="1:26" x14ac:dyDescent="0.25">
      <c r="A3087">
        <v>2015456</v>
      </c>
      <c r="B3087">
        <v>1</v>
      </c>
      <c r="C3087" t="s">
        <v>76</v>
      </c>
      <c r="D3087" t="s">
        <v>103</v>
      </c>
      <c r="E3087" t="s">
        <v>126</v>
      </c>
      <c r="F3087" t="s">
        <v>9062</v>
      </c>
      <c r="G3087" t="s">
        <v>452</v>
      </c>
      <c r="H3087" t="s">
        <v>46</v>
      </c>
      <c r="I3087" t="s">
        <v>129</v>
      </c>
      <c r="J3087" t="s">
        <v>130</v>
      </c>
      <c r="K3087" t="s">
        <v>131</v>
      </c>
      <c r="L3087" t="s">
        <v>9063</v>
      </c>
      <c r="M3087" t="s">
        <v>9064</v>
      </c>
      <c r="N3087">
        <v>1.729166666</v>
      </c>
      <c r="O3087">
        <v>0</v>
      </c>
      <c r="P3087">
        <v>0</v>
      </c>
      <c r="Q3087">
        <v>0</v>
      </c>
      <c r="R3087">
        <v>31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53.604166999999997</v>
      </c>
      <c r="Y3087">
        <v>0</v>
      </c>
      <c r="Z3087">
        <v>0</v>
      </c>
    </row>
    <row r="3088" spans="1:26" x14ac:dyDescent="0.25">
      <c r="A3088">
        <v>2015460</v>
      </c>
      <c r="B3088">
        <v>1</v>
      </c>
      <c r="C3088" t="s">
        <v>76</v>
      </c>
      <c r="D3088" t="s">
        <v>95</v>
      </c>
      <c r="E3088" t="s">
        <v>171</v>
      </c>
      <c r="F3088" t="s">
        <v>9065</v>
      </c>
      <c r="G3088" t="s">
        <v>168</v>
      </c>
      <c r="H3088" t="s">
        <v>47</v>
      </c>
      <c r="I3088" t="s">
        <v>129</v>
      </c>
      <c r="J3088" t="s">
        <v>130</v>
      </c>
      <c r="K3088" t="s">
        <v>154</v>
      </c>
      <c r="L3088" t="s">
        <v>9066</v>
      </c>
      <c r="M3088" t="s">
        <v>9067</v>
      </c>
      <c r="N3088">
        <v>0.78638888799999995</v>
      </c>
      <c r="O3088">
        <v>0</v>
      </c>
      <c r="P3088">
        <v>0</v>
      </c>
      <c r="Q3088">
        <v>1</v>
      </c>
      <c r="R3088">
        <v>12</v>
      </c>
      <c r="S3088">
        <v>34</v>
      </c>
      <c r="T3088">
        <v>925</v>
      </c>
      <c r="U3088">
        <v>0</v>
      </c>
      <c r="V3088">
        <v>0</v>
      </c>
      <c r="W3088">
        <v>0.786389</v>
      </c>
      <c r="X3088">
        <v>9.4366669999999999</v>
      </c>
      <c r="Y3088">
        <v>26.737221999999999</v>
      </c>
      <c r="Z3088">
        <v>727.40972099999999</v>
      </c>
    </row>
    <row r="3089" spans="1:26" x14ac:dyDescent="0.25">
      <c r="A3089">
        <v>2015458</v>
      </c>
      <c r="B3089">
        <v>1</v>
      </c>
      <c r="C3089" t="s">
        <v>76</v>
      </c>
      <c r="D3089" t="s">
        <v>93</v>
      </c>
      <c r="E3089" t="s">
        <v>166</v>
      </c>
      <c r="F3089" t="s">
        <v>9068</v>
      </c>
      <c r="G3089" t="s">
        <v>294</v>
      </c>
      <c r="H3089" t="s">
        <v>46</v>
      </c>
      <c r="I3089" t="s">
        <v>129</v>
      </c>
      <c r="J3089" t="s">
        <v>130</v>
      </c>
      <c r="K3089" t="s">
        <v>131</v>
      </c>
      <c r="L3089" t="s">
        <v>9069</v>
      </c>
      <c r="M3089" t="s">
        <v>9070</v>
      </c>
      <c r="N3089">
        <v>0.89555555499999995</v>
      </c>
      <c r="O3089">
        <v>0</v>
      </c>
      <c r="P3089">
        <v>24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21.493333</v>
      </c>
      <c r="W3089">
        <v>0</v>
      </c>
      <c r="X3089">
        <v>0</v>
      </c>
      <c r="Y3089">
        <v>0</v>
      </c>
      <c r="Z3089">
        <v>0</v>
      </c>
    </row>
    <row r="3090" spans="1:26" x14ac:dyDescent="0.25">
      <c r="A3090">
        <v>2015467</v>
      </c>
      <c r="B3090">
        <v>1</v>
      </c>
      <c r="C3090" t="s">
        <v>77</v>
      </c>
      <c r="D3090" t="s">
        <v>113</v>
      </c>
      <c r="E3090" t="s">
        <v>161</v>
      </c>
      <c r="F3090" t="s">
        <v>802</v>
      </c>
      <c r="G3090" t="s">
        <v>341</v>
      </c>
      <c r="H3090" t="s">
        <v>47</v>
      </c>
      <c r="I3090" t="s">
        <v>129</v>
      </c>
      <c r="J3090" t="s">
        <v>130</v>
      </c>
      <c r="K3090" t="s">
        <v>131</v>
      </c>
      <c r="L3090" t="s">
        <v>9071</v>
      </c>
      <c r="M3090" t="s">
        <v>9072</v>
      </c>
      <c r="N3090">
        <v>3.1777777770000002</v>
      </c>
      <c r="O3090">
        <v>0</v>
      </c>
      <c r="P3090">
        <v>0</v>
      </c>
      <c r="Q3090">
        <v>0</v>
      </c>
      <c r="R3090">
        <v>0</v>
      </c>
      <c r="S3090">
        <v>9</v>
      </c>
      <c r="T3090">
        <v>96</v>
      </c>
      <c r="U3090">
        <v>0</v>
      </c>
      <c r="V3090">
        <v>0</v>
      </c>
      <c r="W3090">
        <v>0</v>
      </c>
      <c r="X3090">
        <v>0</v>
      </c>
      <c r="Y3090">
        <v>28.6</v>
      </c>
      <c r="Z3090">
        <v>305.066667</v>
      </c>
    </row>
    <row r="3091" spans="1:26" x14ac:dyDescent="0.25">
      <c r="A3091">
        <v>2015469</v>
      </c>
      <c r="B3091">
        <v>1</v>
      </c>
      <c r="C3091" t="s">
        <v>76</v>
      </c>
      <c r="D3091" t="s">
        <v>80</v>
      </c>
      <c r="E3091" t="s">
        <v>134</v>
      </c>
      <c r="F3091" t="s">
        <v>9073</v>
      </c>
      <c r="G3091" t="s">
        <v>140</v>
      </c>
      <c r="H3091" t="s">
        <v>46</v>
      </c>
      <c r="I3091" t="s">
        <v>129</v>
      </c>
      <c r="J3091" t="s">
        <v>130</v>
      </c>
      <c r="K3091" t="s">
        <v>131</v>
      </c>
      <c r="L3091" t="s">
        <v>9074</v>
      </c>
      <c r="M3091" t="s">
        <v>9075</v>
      </c>
      <c r="N3091">
        <v>6.1611111110000003</v>
      </c>
      <c r="O3091">
        <v>0</v>
      </c>
      <c r="P3091">
        <v>8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49.288888999999998</v>
      </c>
      <c r="W3091">
        <v>0</v>
      </c>
      <c r="X3091">
        <v>0</v>
      </c>
      <c r="Y3091">
        <v>0</v>
      </c>
      <c r="Z3091">
        <v>0</v>
      </c>
    </row>
    <row r="3092" spans="1:26" x14ac:dyDescent="0.25">
      <c r="A3092">
        <v>2015489</v>
      </c>
      <c r="B3092">
        <v>1</v>
      </c>
      <c r="C3092" t="s">
        <v>76</v>
      </c>
      <c r="D3092" t="s">
        <v>79</v>
      </c>
      <c r="E3092" t="s">
        <v>182</v>
      </c>
      <c r="F3092" t="s">
        <v>9076</v>
      </c>
      <c r="G3092" t="s">
        <v>294</v>
      </c>
      <c r="H3092" t="s">
        <v>46</v>
      </c>
      <c r="I3092" t="s">
        <v>129</v>
      </c>
      <c r="J3092" t="s">
        <v>130</v>
      </c>
      <c r="K3092" t="s">
        <v>131</v>
      </c>
      <c r="L3092" t="s">
        <v>9077</v>
      </c>
      <c r="M3092" t="s">
        <v>9078</v>
      </c>
      <c r="N3092">
        <v>3.0922222220000002</v>
      </c>
      <c r="O3092">
        <v>0</v>
      </c>
      <c r="P3092">
        <v>3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9.2766669999999998</v>
      </c>
      <c r="W3092">
        <v>0</v>
      </c>
      <c r="X3092">
        <v>0</v>
      </c>
      <c r="Y3092">
        <v>0</v>
      </c>
      <c r="Z3092">
        <v>0</v>
      </c>
    </row>
    <row r="3093" spans="1:26" x14ac:dyDescent="0.25">
      <c r="A3093">
        <v>2015478</v>
      </c>
      <c r="B3093">
        <v>1</v>
      </c>
      <c r="C3093" t="s">
        <v>77</v>
      </c>
      <c r="D3093" t="s">
        <v>115</v>
      </c>
      <c r="E3093" t="s">
        <v>186</v>
      </c>
      <c r="F3093" t="s">
        <v>6830</v>
      </c>
      <c r="G3093" t="s">
        <v>163</v>
      </c>
      <c r="H3093" t="s">
        <v>47</v>
      </c>
      <c r="I3093" t="s">
        <v>129</v>
      </c>
      <c r="J3093" t="s">
        <v>130</v>
      </c>
      <c r="K3093" t="s">
        <v>131</v>
      </c>
      <c r="L3093" t="s">
        <v>9079</v>
      </c>
      <c r="M3093" t="s">
        <v>9080</v>
      </c>
      <c r="N3093">
        <v>0.873611111</v>
      </c>
      <c r="O3093">
        <v>0</v>
      </c>
      <c r="P3093">
        <v>0</v>
      </c>
      <c r="Q3093">
        <v>15</v>
      </c>
      <c r="R3093">
        <v>9</v>
      </c>
      <c r="S3093">
        <v>41</v>
      </c>
      <c r="T3093">
        <v>970</v>
      </c>
      <c r="U3093">
        <v>0</v>
      </c>
      <c r="V3093">
        <v>0</v>
      </c>
      <c r="W3093">
        <v>13.104167</v>
      </c>
      <c r="X3093">
        <v>7.8624999999999998</v>
      </c>
      <c r="Y3093">
        <v>35.818055999999999</v>
      </c>
      <c r="Z3093">
        <v>847.40277800000001</v>
      </c>
    </row>
    <row r="3094" spans="1:26" x14ac:dyDescent="0.25">
      <c r="A3094">
        <v>2015472</v>
      </c>
      <c r="B3094">
        <v>1</v>
      </c>
      <c r="C3094" t="s">
        <v>76</v>
      </c>
      <c r="D3094" t="s">
        <v>97</v>
      </c>
      <c r="E3094" t="s">
        <v>182</v>
      </c>
      <c r="F3094" t="s">
        <v>9081</v>
      </c>
      <c r="G3094" t="s">
        <v>144</v>
      </c>
      <c r="H3094" t="s">
        <v>46</v>
      </c>
      <c r="I3094" t="s">
        <v>129</v>
      </c>
      <c r="J3094" t="s">
        <v>130</v>
      </c>
      <c r="K3094" t="s">
        <v>131</v>
      </c>
      <c r="L3094" t="s">
        <v>9082</v>
      </c>
      <c r="M3094" t="s">
        <v>9083</v>
      </c>
      <c r="N3094">
        <v>0.316111111</v>
      </c>
      <c r="O3094">
        <v>0</v>
      </c>
      <c r="P3094">
        <v>11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3.4772219999999998</v>
      </c>
      <c r="W3094">
        <v>0</v>
      </c>
      <c r="X3094">
        <v>0</v>
      </c>
      <c r="Y3094">
        <v>0</v>
      </c>
      <c r="Z3094">
        <v>0</v>
      </c>
    </row>
    <row r="3095" spans="1:26" x14ac:dyDescent="0.25">
      <c r="A3095">
        <v>2015473</v>
      </c>
      <c r="B3095">
        <v>1</v>
      </c>
      <c r="C3095" t="s">
        <v>76</v>
      </c>
      <c r="D3095" t="s">
        <v>78</v>
      </c>
      <c r="E3095" t="s">
        <v>161</v>
      </c>
      <c r="F3095" t="s">
        <v>9084</v>
      </c>
      <c r="G3095" t="s">
        <v>168</v>
      </c>
      <c r="H3095" t="s">
        <v>47</v>
      </c>
      <c r="I3095" t="s">
        <v>129</v>
      </c>
      <c r="J3095" t="s">
        <v>130</v>
      </c>
      <c r="K3095" t="s">
        <v>154</v>
      </c>
      <c r="L3095" t="s">
        <v>9085</v>
      </c>
      <c r="M3095" t="s">
        <v>9086</v>
      </c>
      <c r="N3095">
        <v>2.7744444439999998</v>
      </c>
      <c r="O3095">
        <v>6</v>
      </c>
      <c r="P3095">
        <v>857</v>
      </c>
      <c r="Q3095">
        <v>0</v>
      </c>
      <c r="R3095">
        <v>0</v>
      </c>
      <c r="S3095">
        <v>0</v>
      </c>
      <c r="T3095">
        <v>0</v>
      </c>
      <c r="U3095">
        <v>16.646667000000001</v>
      </c>
      <c r="V3095">
        <v>2377.6988889999998</v>
      </c>
      <c r="W3095">
        <v>0</v>
      </c>
      <c r="X3095">
        <v>0</v>
      </c>
      <c r="Y3095">
        <v>0</v>
      </c>
      <c r="Z3095">
        <v>0</v>
      </c>
    </row>
    <row r="3096" spans="1:26" x14ac:dyDescent="0.25">
      <c r="A3096">
        <v>2015491</v>
      </c>
      <c r="B3096">
        <v>1</v>
      </c>
      <c r="C3096" t="s">
        <v>76</v>
      </c>
      <c r="D3096" t="s">
        <v>103</v>
      </c>
      <c r="E3096" t="s">
        <v>166</v>
      </c>
      <c r="F3096" t="s">
        <v>4549</v>
      </c>
      <c r="G3096" t="s">
        <v>657</v>
      </c>
      <c r="H3096" t="s">
        <v>46</v>
      </c>
      <c r="I3096" t="s">
        <v>129</v>
      </c>
      <c r="J3096" t="s">
        <v>130</v>
      </c>
      <c r="K3096" t="s">
        <v>131</v>
      </c>
      <c r="L3096" t="s">
        <v>9087</v>
      </c>
      <c r="M3096" t="s">
        <v>9088</v>
      </c>
      <c r="N3096">
        <v>2.6330555549999999</v>
      </c>
      <c r="O3096">
        <v>0</v>
      </c>
      <c r="P3096">
        <v>0</v>
      </c>
      <c r="Q3096">
        <v>0</v>
      </c>
      <c r="R3096">
        <v>107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281.73694399999999</v>
      </c>
      <c r="Y3096">
        <v>0</v>
      </c>
      <c r="Z3096">
        <v>0</v>
      </c>
    </row>
    <row r="3097" spans="1:26" x14ac:dyDescent="0.25">
      <c r="A3097">
        <v>2015488</v>
      </c>
      <c r="B3097">
        <v>1</v>
      </c>
      <c r="C3097" t="s">
        <v>76</v>
      </c>
      <c r="D3097" t="s">
        <v>101</v>
      </c>
      <c r="E3097" t="s">
        <v>166</v>
      </c>
      <c r="F3097" t="s">
        <v>8982</v>
      </c>
      <c r="G3097" t="s">
        <v>179</v>
      </c>
      <c r="H3097" t="s">
        <v>46</v>
      </c>
      <c r="I3097" t="s">
        <v>129</v>
      </c>
      <c r="J3097" t="s">
        <v>130</v>
      </c>
      <c r="K3097" t="s">
        <v>154</v>
      </c>
      <c r="L3097" t="s">
        <v>9089</v>
      </c>
      <c r="M3097" t="s">
        <v>9090</v>
      </c>
      <c r="N3097">
        <v>3.2</v>
      </c>
      <c r="O3097">
        <v>0</v>
      </c>
      <c r="P3097">
        <v>749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2396.8000000000002</v>
      </c>
      <c r="W3097">
        <v>0</v>
      </c>
      <c r="X3097">
        <v>0</v>
      </c>
      <c r="Y3097">
        <v>0</v>
      </c>
      <c r="Z3097">
        <v>0</v>
      </c>
    </row>
    <row r="3098" spans="1:26" x14ac:dyDescent="0.25">
      <c r="A3098">
        <v>2015484</v>
      </c>
      <c r="B3098">
        <v>1</v>
      </c>
      <c r="C3098" t="s">
        <v>77</v>
      </c>
      <c r="D3098" t="s">
        <v>116</v>
      </c>
      <c r="E3098" t="s">
        <v>186</v>
      </c>
      <c r="F3098" t="s">
        <v>9091</v>
      </c>
      <c r="G3098" t="s">
        <v>163</v>
      </c>
      <c r="H3098" t="s">
        <v>47</v>
      </c>
      <c r="I3098" t="s">
        <v>257</v>
      </c>
      <c r="J3098" t="s">
        <v>130</v>
      </c>
      <c r="K3098" t="s">
        <v>131</v>
      </c>
      <c r="L3098" t="s">
        <v>9092</v>
      </c>
      <c r="M3098" t="s">
        <v>9093</v>
      </c>
      <c r="N3098">
        <v>8.3333330000000001E-3</v>
      </c>
      <c r="O3098">
        <v>62</v>
      </c>
      <c r="P3098">
        <v>839</v>
      </c>
      <c r="Q3098">
        <v>24</v>
      </c>
      <c r="R3098">
        <v>5</v>
      </c>
      <c r="S3098">
        <v>62</v>
      </c>
      <c r="T3098">
        <v>723</v>
      </c>
      <c r="U3098">
        <v>0.51666699999999999</v>
      </c>
      <c r="V3098">
        <v>6.9916660000000004</v>
      </c>
      <c r="W3098">
        <v>0.2</v>
      </c>
      <c r="X3098">
        <v>4.1667000000000003E-2</v>
      </c>
      <c r="Y3098">
        <v>0.51666699999999999</v>
      </c>
      <c r="Z3098">
        <v>6.0250000000000004</v>
      </c>
    </row>
    <row r="3099" spans="1:26" x14ac:dyDescent="0.25">
      <c r="A3099">
        <v>2015492</v>
      </c>
      <c r="B3099">
        <v>1</v>
      </c>
      <c r="C3099" t="s">
        <v>76</v>
      </c>
      <c r="D3099" t="s">
        <v>90</v>
      </c>
      <c r="E3099" t="s">
        <v>182</v>
      </c>
      <c r="F3099" t="s">
        <v>9094</v>
      </c>
      <c r="G3099" t="s">
        <v>524</v>
      </c>
      <c r="H3099" t="s">
        <v>46</v>
      </c>
      <c r="I3099" t="s">
        <v>129</v>
      </c>
      <c r="J3099" t="s">
        <v>130</v>
      </c>
      <c r="K3099" t="s">
        <v>131</v>
      </c>
      <c r="L3099" t="s">
        <v>9095</v>
      </c>
      <c r="M3099" t="s">
        <v>9096</v>
      </c>
      <c r="N3099">
        <v>2.0972222220000001</v>
      </c>
      <c r="O3099">
        <v>0</v>
      </c>
      <c r="P3099">
        <v>0</v>
      </c>
      <c r="Q3099">
        <v>0</v>
      </c>
      <c r="R3099">
        <v>0</v>
      </c>
      <c r="S3099">
        <v>0</v>
      </c>
      <c r="T3099">
        <v>8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16.777778000000001</v>
      </c>
    </row>
    <row r="3100" spans="1:26" x14ac:dyDescent="0.25">
      <c r="A3100">
        <v>2015500</v>
      </c>
      <c r="B3100">
        <v>1</v>
      </c>
      <c r="C3100" t="s">
        <v>76</v>
      </c>
      <c r="D3100" t="s">
        <v>94</v>
      </c>
      <c r="E3100" t="s">
        <v>134</v>
      </c>
      <c r="F3100" t="s">
        <v>9097</v>
      </c>
      <c r="G3100" t="s">
        <v>136</v>
      </c>
      <c r="H3100" t="s">
        <v>46</v>
      </c>
      <c r="I3100" t="s">
        <v>129</v>
      </c>
      <c r="J3100" t="s">
        <v>130</v>
      </c>
      <c r="K3100" t="s">
        <v>131</v>
      </c>
      <c r="L3100" t="s">
        <v>9098</v>
      </c>
      <c r="M3100" t="s">
        <v>9099</v>
      </c>
      <c r="N3100">
        <v>3.2888888879999998</v>
      </c>
      <c r="O3100">
        <v>0</v>
      </c>
      <c r="P3100">
        <v>1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3.2888890000000002</v>
      </c>
      <c r="W3100">
        <v>0</v>
      </c>
      <c r="X3100">
        <v>0</v>
      </c>
      <c r="Y3100">
        <v>0</v>
      </c>
      <c r="Z3100">
        <v>0</v>
      </c>
    </row>
    <row r="3101" spans="1:26" x14ac:dyDescent="0.25">
      <c r="A3101">
        <v>2015494</v>
      </c>
      <c r="B3101">
        <v>1</v>
      </c>
      <c r="C3101" t="s">
        <v>76</v>
      </c>
      <c r="D3101" t="s">
        <v>89</v>
      </c>
      <c r="E3101" t="s">
        <v>126</v>
      </c>
      <c r="F3101" t="s">
        <v>9100</v>
      </c>
      <c r="G3101" t="s">
        <v>128</v>
      </c>
      <c r="H3101" t="s">
        <v>46</v>
      </c>
      <c r="I3101" t="s">
        <v>129</v>
      </c>
      <c r="J3101" t="s">
        <v>130</v>
      </c>
      <c r="K3101" t="s">
        <v>131</v>
      </c>
      <c r="L3101" t="s">
        <v>9101</v>
      </c>
      <c r="M3101" t="s">
        <v>9102</v>
      </c>
      <c r="N3101">
        <v>0.24472222199999999</v>
      </c>
      <c r="O3101">
        <v>0</v>
      </c>
      <c r="P3101">
        <v>114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27.898333000000001</v>
      </c>
      <c r="W3101">
        <v>0</v>
      </c>
      <c r="X3101">
        <v>0</v>
      </c>
      <c r="Y3101">
        <v>0</v>
      </c>
      <c r="Z3101">
        <v>0</v>
      </c>
    </row>
    <row r="3102" spans="1:26" x14ac:dyDescent="0.25">
      <c r="A3102">
        <v>2015509</v>
      </c>
      <c r="B3102">
        <v>1</v>
      </c>
      <c r="C3102" t="s">
        <v>77</v>
      </c>
      <c r="D3102" t="s">
        <v>118</v>
      </c>
      <c r="E3102" t="s">
        <v>182</v>
      </c>
      <c r="F3102" t="s">
        <v>9103</v>
      </c>
      <c r="G3102" t="s">
        <v>294</v>
      </c>
      <c r="H3102" t="s">
        <v>46</v>
      </c>
      <c r="I3102" t="s">
        <v>129</v>
      </c>
      <c r="J3102" t="s">
        <v>130</v>
      </c>
      <c r="K3102" t="s">
        <v>131</v>
      </c>
      <c r="L3102" t="s">
        <v>9104</v>
      </c>
      <c r="M3102" t="s">
        <v>9105</v>
      </c>
      <c r="N3102">
        <v>3.7925</v>
      </c>
      <c r="O3102">
        <v>0</v>
      </c>
      <c r="P3102">
        <v>271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1027.7674999999999</v>
      </c>
      <c r="W3102">
        <v>0</v>
      </c>
      <c r="X3102">
        <v>0</v>
      </c>
      <c r="Y3102">
        <v>0</v>
      </c>
      <c r="Z3102">
        <v>0</v>
      </c>
    </row>
    <row r="3103" spans="1:26" x14ac:dyDescent="0.25">
      <c r="A3103">
        <v>2015495</v>
      </c>
      <c r="B3103">
        <v>1</v>
      </c>
      <c r="C3103" t="s">
        <v>77</v>
      </c>
      <c r="D3103" t="s">
        <v>113</v>
      </c>
      <c r="E3103" t="s">
        <v>171</v>
      </c>
      <c r="F3103" t="s">
        <v>9106</v>
      </c>
      <c r="G3103" t="s">
        <v>152</v>
      </c>
      <c r="H3103" t="s">
        <v>47</v>
      </c>
      <c r="I3103" t="s">
        <v>129</v>
      </c>
      <c r="J3103" t="s">
        <v>130</v>
      </c>
      <c r="K3103" t="s">
        <v>131</v>
      </c>
      <c r="L3103" t="s">
        <v>9107</v>
      </c>
      <c r="M3103" t="s">
        <v>9108</v>
      </c>
      <c r="N3103">
        <v>0.147777777</v>
      </c>
      <c r="O3103">
        <v>0</v>
      </c>
      <c r="P3103">
        <v>1</v>
      </c>
      <c r="Q3103">
        <v>1</v>
      </c>
      <c r="R3103">
        <v>5418</v>
      </c>
      <c r="S3103">
        <v>0</v>
      </c>
      <c r="T3103">
        <v>0</v>
      </c>
      <c r="U3103">
        <v>0</v>
      </c>
      <c r="V3103">
        <v>0.14777799999999999</v>
      </c>
      <c r="W3103">
        <v>0.14777799999999999</v>
      </c>
      <c r="X3103">
        <v>800.65999599999998</v>
      </c>
      <c r="Y3103">
        <v>0</v>
      </c>
      <c r="Z3103">
        <v>0</v>
      </c>
    </row>
    <row r="3104" spans="1:26" x14ac:dyDescent="0.25">
      <c r="A3104">
        <v>2015506</v>
      </c>
      <c r="B3104">
        <v>1</v>
      </c>
      <c r="C3104" t="s">
        <v>76</v>
      </c>
      <c r="D3104" t="s">
        <v>92</v>
      </c>
      <c r="E3104" t="s">
        <v>134</v>
      </c>
      <c r="F3104" t="s">
        <v>9109</v>
      </c>
      <c r="G3104" t="s">
        <v>140</v>
      </c>
      <c r="H3104" t="s">
        <v>46</v>
      </c>
      <c r="I3104" t="s">
        <v>129</v>
      </c>
      <c r="J3104" t="s">
        <v>130</v>
      </c>
      <c r="K3104" t="s">
        <v>131</v>
      </c>
      <c r="L3104" t="s">
        <v>9110</v>
      </c>
      <c r="M3104" t="s">
        <v>9111</v>
      </c>
      <c r="N3104">
        <v>1.935277777</v>
      </c>
      <c r="O3104">
        <v>0</v>
      </c>
      <c r="P3104">
        <v>0</v>
      </c>
      <c r="Q3104">
        <v>0</v>
      </c>
      <c r="R3104">
        <v>1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1.9352780000000001</v>
      </c>
      <c r="Y3104">
        <v>0</v>
      </c>
      <c r="Z3104">
        <v>0</v>
      </c>
    </row>
    <row r="3105" spans="1:26" x14ac:dyDescent="0.25">
      <c r="A3105">
        <v>2015517</v>
      </c>
      <c r="B3105">
        <v>1</v>
      </c>
      <c r="C3105" t="s">
        <v>76</v>
      </c>
      <c r="D3105" t="s">
        <v>79</v>
      </c>
      <c r="E3105" t="s">
        <v>161</v>
      </c>
      <c r="F3105" t="s">
        <v>9112</v>
      </c>
      <c r="G3105" t="s">
        <v>341</v>
      </c>
      <c r="H3105" t="s">
        <v>47</v>
      </c>
      <c r="I3105" t="s">
        <v>129</v>
      </c>
      <c r="J3105" t="s">
        <v>130</v>
      </c>
      <c r="K3105" t="s">
        <v>131</v>
      </c>
      <c r="L3105" t="s">
        <v>9113</v>
      </c>
      <c r="M3105" t="s">
        <v>9114</v>
      </c>
      <c r="N3105">
        <v>1.441944444</v>
      </c>
      <c r="O3105">
        <v>0</v>
      </c>
      <c r="P3105">
        <v>14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20.187221999999998</v>
      </c>
      <c r="W3105">
        <v>0</v>
      </c>
      <c r="X3105">
        <v>0</v>
      </c>
      <c r="Y3105">
        <v>0</v>
      </c>
      <c r="Z3105">
        <v>0</v>
      </c>
    </row>
    <row r="3106" spans="1:26" x14ac:dyDescent="0.25">
      <c r="A3106">
        <v>2015504</v>
      </c>
      <c r="B3106">
        <v>1</v>
      </c>
      <c r="C3106" t="s">
        <v>77</v>
      </c>
      <c r="D3106" t="s">
        <v>114</v>
      </c>
      <c r="E3106" t="s">
        <v>134</v>
      </c>
      <c r="F3106" t="s">
        <v>9115</v>
      </c>
      <c r="G3106" t="s">
        <v>136</v>
      </c>
      <c r="H3106" t="s">
        <v>46</v>
      </c>
      <c r="I3106" t="s">
        <v>129</v>
      </c>
      <c r="J3106" t="s">
        <v>130</v>
      </c>
      <c r="K3106" t="s">
        <v>131</v>
      </c>
      <c r="L3106" t="s">
        <v>9116</v>
      </c>
      <c r="M3106" t="s">
        <v>9117</v>
      </c>
      <c r="N3106">
        <v>1.936111111</v>
      </c>
      <c r="O3106">
        <v>0</v>
      </c>
      <c r="P3106">
        <v>0</v>
      </c>
      <c r="Q3106">
        <v>0</v>
      </c>
      <c r="R3106">
        <v>0</v>
      </c>
      <c r="S3106">
        <v>0</v>
      </c>
      <c r="T3106">
        <v>1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1.9361109999999999</v>
      </c>
    </row>
    <row r="3107" spans="1:26" x14ac:dyDescent="0.25">
      <c r="A3107">
        <v>2015502</v>
      </c>
      <c r="B3107">
        <v>1</v>
      </c>
      <c r="C3107" t="s">
        <v>77</v>
      </c>
      <c r="D3107" t="s">
        <v>119</v>
      </c>
      <c r="E3107" t="s">
        <v>171</v>
      </c>
      <c r="F3107" t="s">
        <v>2542</v>
      </c>
      <c r="G3107" t="s">
        <v>163</v>
      </c>
      <c r="H3107" t="s">
        <v>47</v>
      </c>
      <c r="I3107" t="s">
        <v>129</v>
      </c>
      <c r="J3107" t="s">
        <v>130</v>
      </c>
      <c r="K3107" t="s">
        <v>131</v>
      </c>
      <c r="L3107" t="s">
        <v>9118</v>
      </c>
      <c r="M3107" t="s">
        <v>9119</v>
      </c>
      <c r="N3107">
        <v>0.20527777699999999</v>
      </c>
      <c r="O3107">
        <v>11</v>
      </c>
      <c r="P3107">
        <v>973</v>
      </c>
      <c r="Q3107">
        <v>2</v>
      </c>
      <c r="R3107">
        <v>8</v>
      </c>
      <c r="S3107">
        <v>5</v>
      </c>
      <c r="T3107">
        <v>206</v>
      </c>
      <c r="U3107">
        <v>2.2580559999999998</v>
      </c>
      <c r="V3107">
        <v>199.735277</v>
      </c>
      <c r="W3107">
        <v>0.41055599999999998</v>
      </c>
      <c r="X3107">
        <v>1.6422220000000001</v>
      </c>
      <c r="Y3107">
        <v>1.026389</v>
      </c>
      <c r="Z3107">
        <v>42.287222</v>
      </c>
    </row>
    <row r="3108" spans="1:26" x14ac:dyDescent="0.25">
      <c r="A3108">
        <v>2015508</v>
      </c>
      <c r="B3108">
        <v>1</v>
      </c>
      <c r="C3108" t="s">
        <v>76</v>
      </c>
      <c r="D3108" t="s">
        <v>105</v>
      </c>
      <c r="E3108" t="s">
        <v>134</v>
      </c>
      <c r="F3108" t="s">
        <v>9120</v>
      </c>
      <c r="G3108" t="s">
        <v>136</v>
      </c>
      <c r="H3108" t="s">
        <v>46</v>
      </c>
      <c r="I3108" t="s">
        <v>129</v>
      </c>
      <c r="J3108" t="s">
        <v>130</v>
      </c>
      <c r="K3108" t="s">
        <v>131</v>
      </c>
      <c r="L3108" t="s">
        <v>9121</v>
      </c>
      <c r="M3108" t="s">
        <v>9122</v>
      </c>
      <c r="N3108">
        <v>2.6627777770000001</v>
      </c>
      <c r="O3108">
        <v>0</v>
      </c>
      <c r="P3108">
        <v>0</v>
      </c>
      <c r="Q3108">
        <v>0</v>
      </c>
      <c r="R3108">
        <v>0</v>
      </c>
      <c r="S3108">
        <v>0</v>
      </c>
      <c r="T3108">
        <v>2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5.3255559999999997</v>
      </c>
    </row>
    <row r="3109" spans="1:26" x14ac:dyDescent="0.25">
      <c r="A3109">
        <v>2015512</v>
      </c>
      <c r="B3109">
        <v>1</v>
      </c>
      <c r="C3109" t="s">
        <v>77</v>
      </c>
      <c r="D3109" t="s">
        <v>115</v>
      </c>
      <c r="E3109" t="s">
        <v>182</v>
      </c>
      <c r="F3109" t="s">
        <v>9123</v>
      </c>
      <c r="G3109" t="s">
        <v>524</v>
      </c>
      <c r="H3109" t="s">
        <v>46</v>
      </c>
      <c r="I3109" t="s">
        <v>129</v>
      </c>
      <c r="J3109" t="s">
        <v>130</v>
      </c>
      <c r="K3109" t="s">
        <v>131</v>
      </c>
      <c r="L3109" t="s">
        <v>9124</v>
      </c>
      <c r="M3109" t="s">
        <v>9125</v>
      </c>
      <c r="N3109">
        <v>2.9649999999999999</v>
      </c>
      <c r="O3109">
        <v>0</v>
      </c>
      <c r="P3109">
        <v>0</v>
      </c>
      <c r="Q3109">
        <v>0</v>
      </c>
      <c r="R3109">
        <v>0</v>
      </c>
      <c r="S3109">
        <v>0</v>
      </c>
      <c r="T3109">
        <v>27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80.055000000000007</v>
      </c>
    </row>
    <row r="3110" spans="1:26" x14ac:dyDescent="0.25">
      <c r="A3110">
        <v>2015505</v>
      </c>
      <c r="B3110">
        <v>1</v>
      </c>
      <c r="C3110" t="s">
        <v>77</v>
      </c>
      <c r="D3110" t="s">
        <v>117</v>
      </c>
      <c r="E3110" t="s">
        <v>186</v>
      </c>
      <c r="F3110" t="s">
        <v>3717</v>
      </c>
      <c r="G3110" t="s">
        <v>163</v>
      </c>
      <c r="H3110" t="s">
        <v>47</v>
      </c>
      <c r="I3110" t="s">
        <v>257</v>
      </c>
      <c r="J3110" t="s">
        <v>130</v>
      </c>
      <c r="K3110" t="s">
        <v>131</v>
      </c>
      <c r="L3110" t="s">
        <v>9126</v>
      </c>
      <c r="M3110" t="s">
        <v>9127</v>
      </c>
      <c r="N3110">
        <v>6.9444440000000001E-3</v>
      </c>
      <c r="O3110">
        <v>0</v>
      </c>
      <c r="P3110">
        <v>0</v>
      </c>
      <c r="Q3110">
        <v>0</v>
      </c>
      <c r="R3110">
        <v>497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3.4513889999999998</v>
      </c>
      <c r="Y3110">
        <v>0</v>
      </c>
      <c r="Z3110">
        <v>0</v>
      </c>
    </row>
    <row r="3111" spans="1:26" x14ac:dyDescent="0.25">
      <c r="A3111">
        <v>2015507</v>
      </c>
      <c r="B3111">
        <v>1</v>
      </c>
      <c r="C3111" t="s">
        <v>76</v>
      </c>
      <c r="D3111" t="s">
        <v>85</v>
      </c>
      <c r="E3111" t="s">
        <v>161</v>
      </c>
      <c r="F3111" t="s">
        <v>9128</v>
      </c>
      <c r="G3111" t="s">
        <v>152</v>
      </c>
      <c r="H3111" t="s">
        <v>47</v>
      </c>
      <c r="I3111" t="s">
        <v>129</v>
      </c>
      <c r="J3111" t="s">
        <v>130</v>
      </c>
      <c r="K3111" t="s">
        <v>131</v>
      </c>
      <c r="L3111" t="s">
        <v>9129</v>
      </c>
      <c r="M3111" t="s">
        <v>9130</v>
      </c>
      <c r="N3111">
        <v>0.450833333</v>
      </c>
      <c r="O3111">
        <v>1</v>
      </c>
      <c r="P3111">
        <v>2276</v>
      </c>
      <c r="Q3111">
        <v>0</v>
      </c>
      <c r="R3111">
        <v>0</v>
      </c>
      <c r="S3111">
        <v>0</v>
      </c>
      <c r="T3111">
        <v>0</v>
      </c>
      <c r="U3111">
        <v>0.45083299999999998</v>
      </c>
      <c r="V3111">
        <v>1026.0966659999999</v>
      </c>
      <c r="W3111">
        <v>0</v>
      </c>
      <c r="X3111">
        <v>0</v>
      </c>
      <c r="Y3111">
        <v>0</v>
      </c>
      <c r="Z3111">
        <v>0</v>
      </c>
    </row>
    <row r="3112" spans="1:26" x14ac:dyDescent="0.25">
      <c r="A3112">
        <v>2015554</v>
      </c>
      <c r="B3112">
        <v>1</v>
      </c>
      <c r="C3112" t="s">
        <v>76</v>
      </c>
      <c r="D3112" t="s">
        <v>78</v>
      </c>
      <c r="E3112" t="s">
        <v>182</v>
      </c>
      <c r="F3112" t="s">
        <v>9131</v>
      </c>
      <c r="G3112" t="s">
        <v>179</v>
      </c>
      <c r="H3112" t="s">
        <v>46</v>
      </c>
      <c r="I3112" t="s">
        <v>129</v>
      </c>
      <c r="J3112" t="s">
        <v>130</v>
      </c>
      <c r="K3112" t="s">
        <v>154</v>
      </c>
      <c r="L3112" t="s">
        <v>9132</v>
      </c>
      <c r="M3112" t="s">
        <v>9133</v>
      </c>
      <c r="N3112">
        <v>0.65</v>
      </c>
      <c r="O3112">
        <v>0</v>
      </c>
      <c r="P3112">
        <v>128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83.2</v>
      </c>
      <c r="W3112">
        <v>0</v>
      </c>
      <c r="X3112">
        <v>0</v>
      </c>
      <c r="Y3112">
        <v>0</v>
      </c>
      <c r="Z3112">
        <v>0</v>
      </c>
    </row>
    <row r="3113" spans="1:26" x14ac:dyDescent="0.25">
      <c r="A3113">
        <v>2015513</v>
      </c>
      <c r="B3113">
        <v>1</v>
      </c>
      <c r="C3113" t="s">
        <v>77</v>
      </c>
      <c r="D3113" t="s">
        <v>119</v>
      </c>
      <c r="E3113" t="s">
        <v>171</v>
      </c>
      <c r="F3113" t="s">
        <v>2542</v>
      </c>
      <c r="G3113" t="s">
        <v>163</v>
      </c>
      <c r="H3113" t="s">
        <v>47</v>
      </c>
      <c r="I3113" t="s">
        <v>129</v>
      </c>
      <c r="J3113" t="s">
        <v>130</v>
      </c>
      <c r="K3113" t="s">
        <v>131</v>
      </c>
      <c r="L3113" t="s">
        <v>9134</v>
      </c>
      <c r="M3113" t="s">
        <v>9135</v>
      </c>
      <c r="N3113">
        <v>0.30916666599999998</v>
      </c>
      <c r="O3113">
        <v>11</v>
      </c>
      <c r="P3113">
        <v>973</v>
      </c>
      <c r="Q3113">
        <v>2</v>
      </c>
      <c r="R3113">
        <v>8</v>
      </c>
      <c r="S3113">
        <v>5</v>
      </c>
      <c r="T3113">
        <v>206</v>
      </c>
      <c r="U3113">
        <v>3.400833</v>
      </c>
      <c r="V3113">
        <v>300.819166</v>
      </c>
      <c r="W3113">
        <v>0.61833300000000002</v>
      </c>
      <c r="X3113">
        <v>2.4733329999999998</v>
      </c>
      <c r="Y3113">
        <v>1.545833</v>
      </c>
      <c r="Z3113">
        <v>63.688333</v>
      </c>
    </row>
    <row r="3114" spans="1:26" x14ac:dyDescent="0.25">
      <c r="A3114">
        <v>2015520</v>
      </c>
      <c r="B3114">
        <v>1</v>
      </c>
      <c r="C3114" t="s">
        <v>77</v>
      </c>
      <c r="D3114" t="s">
        <v>123</v>
      </c>
      <c r="E3114" t="s">
        <v>186</v>
      </c>
      <c r="F3114" t="s">
        <v>9136</v>
      </c>
      <c r="G3114" t="s">
        <v>163</v>
      </c>
      <c r="H3114" t="s">
        <v>47</v>
      </c>
      <c r="I3114" t="s">
        <v>129</v>
      </c>
      <c r="J3114" t="s">
        <v>130</v>
      </c>
      <c r="K3114" t="s">
        <v>131</v>
      </c>
      <c r="L3114" t="s">
        <v>9137</v>
      </c>
      <c r="M3114" t="s">
        <v>9138</v>
      </c>
      <c r="N3114">
        <v>2.4144444439999999</v>
      </c>
      <c r="O3114">
        <v>116</v>
      </c>
      <c r="P3114">
        <v>6</v>
      </c>
      <c r="Q3114">
        <v>0</v>
      </c>
      <c r="R3114">
        <v>0</v>
      </c>
      <c r="S3114">
        <v>0</v>
      </c>
      <c r="T3114">
        <v>0</v>
      </c>
      <c r="U3114">
        <v>280.07555600000001</v>
      </c>
      <c r="V3114">
        <v>14.486667000000001</v>
      </c>
      <c r="W3114">
        <v>0</v>
      </c>
      <c r="X3114">
        <v>0</v>
      </c>
      <c r="Y3114">
        <v>0</v>
      </c>
      <c r="Z3114">
        <v>0</v>
      </c>
    </row>
    <row r="3115" spans="1:26" x14ac:dyDescent="0.25">
      <c r="A3115">
        <v>2015530</v>
      </c>
      <c r="B3115">
        <v>1</v>
      </c>
      <c r="C3115" t="s">
        <v>76</v>
      </c>
      <c r="D3115" t="s">
        <v>85</v>
      </c>
      <c r="E3115" t="s">
        <v>161</v>
      </c>
      <c r="F3115" t="s">
        <v>9139</v>
      </c>
      <c r="G3115" t="s">
        <v>3239</v>
      </c>
      <c r="H3115" t="s">
        <v>47</v>
      </c>
      <c r="I3115" t="s">
        <v>129</v>
      </c>
      <c r="J3115" t="s">
        <v>130</v>
      </c>
      <c r="K3115" t="s">
        <v>131</v>
      </c>
      <c r="L3115" t="s">
        <v>9140</v>
      </c>
      <c r="M3115" t="s">
        <v>9141</v>
      </c>
      <c r="N3115">
        <v>1.65</v>
      </c>
      <c r="O3115">
        <v>0</v>
      </c>
      <c r="P3115">
        <v>26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42.9</v>
      </c>
      <c r="W3115">
        <v>0</v>
      </c>
      <c r="X3115">
        <v>0</v>
      </c>
      <c r="Y3115">
        <v>0</v>
      </c>
      <c r="Z3115">
        <v>0</v>
      </c>
    </row>
    <row r="3116" spans="1:26" x14ac:dyDescent="0.25">
      <c r="A3116">
        <v>2015526</v>
      </c>
      <c r="B3116">
        <v>1</v>
      </c>
      <c r="C3116" t="s">
        <v>76</v>
      </c>
      <c r="D3116" t="s">
        <v>79</v>
      </c>
      <c r="E3116" t="s">
        <v>161</v>
      </c>
      <c r="F3116" t="s">
        <v>9142</v>
      </c>
      <c r="G3116" t="s">
        <v>152</v>
      </c>
      <c r="H3116" t="s">
        <v>47</v>
      </c>
      <c r="I3116" t="s">
        <v>129</v>
      </c>
      <c r="J3116" t="s">
        <v>130</v>
      </c>
      <c r="K3116" t="s">
        <v>131</v>
      </c>
      <c r="L3116" t="s">
        <v>9143</v>
      </c>
      <c r="M3116" t="s">
        <v>9144</v>
      </c>
      <c r="N3116">
        <v>0.65111111099999996</v>
      </c>
      <c r="O3116">
        <v>4</v>
      </c>
      <c r="P3116">
        <v>53</v>
      </c>
      <c r="Q3116">
        <v>0</v>
      </c>
      <c r="R3116">
        <v>0</v>
      </c>
      <c r="S3116">
        <v>0</v>
      </c>
      <c r="T3116">
        <v>0</v>
      </c>
      <c r="U3116">
        <v>2.604444</v>
      </c>
      <c r="V3116">
        <v>34.508889000000003</v>
      </c>
      <c r="W3116">
        <v>0</v>
      </c>
      <c r="X3116">
        <v>0</v>
      </c>
      <c r="Y3116">
        <v>0</v>
      </c>
      <c r="Z3116">
        <v>0</v>
      </c>
    </row>
    <row r="3117" spans="1:26" x14ac:dyDescent="0.25">
      <c r="A3117">
        <v>2015529</v>
      </c>
      <c r="B3117">
        <v>1</v>
      </c>
      <c r="C3117" t="s">
        <v>77</v>
      </c>
      <c r="D3117" t="s">
        <v>113</v>
      </c>
      <c r="E3117" t="s">
        <v>182</v>
      </c>
      <c r="F3117" t="s">
        <v>9145</v>
      </c>
      <c r="G3117" t="s">
        <v>144</v>
      </c>
      <c r="H3117" t="s">
        <v>46</v>
      </c>
      <c r="I3117" t="s">
        <v>129</v>
      </c>
      <c r="J3117" t="s">
        <v>130</v>
      </c>
      <c r="K3117" t="s">
        <v>131</v>
      </c>
      <c r="L3117" t="s">
        <v>9146</v>
      </c>
      <c r="M3117" t="s">
        <v>9147</v>
      </c>
      <c r="N3117">
        <v>1.6305555549999999</v>
      </c>
      <c r="O3117">
        <v>0</v>
      </c>
      <c r="P3117">
        <v>0</v>
      </c>
      <c r="Q3117">
        <v>0</v>
      </c>
      <c r="R3117">
        <v>0</v>
      </c>
      <c r="S3117">
        <v>0</v>
      </c>
      <c r="T3117">
        <v>21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34.241667</v>
      </c>
    </row>
    <row r="3118" spans="1:26" x14ac:dyDescent="0.25">
      <c r="A3118">
        <v>2015531</v>
      </c>
      <c r="B3118">
        <v>1</v>
      </c>
      <c r="C3118" t="s">
        <v>76</v>
      </c>
      <c r="D3118" t="s">
        <v>103</v>
      </c>
      <c r="E3118" t="s">
        <v>134</v>
      </c>
      <c r="F3118" t="s">
        <v>9148</v>
      </c>
      <c r="G3118" t="s">
        <v>238</v>
      </c>
      <c r="H3118" t="s">
        <v>46</v>
      </c>
      <c r="I3118" t="s">
        <v>129</v>
      </c>
      <c r="J3118" t="s">
        <v>130</v>
      </c>
      <c r="K3118" t="s">
        <v>131</v>
      </c>
      <c r="L3118" t="s">
        <v>9149</v>
      </c>
      <c r="M3118" t="s">
        <v>9150</v>
      </c>
      <c r="N3118">
        <v>0.78277777699999995</v>
      </c>
      <c r="O3118">
        <v>0</v>
      </c>
      <c r="P3118">
        <v>0</v>
      </c>
      <c r="Q3118">
        <v>0</v>
      </c>
      <c r="R3118">
        <v>1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0.78277799999999997</v>
      </c>
      <c r="Y3118">
        <v>0</v>
      </c>
      <c r="Z3118">
        <v>0</v>
      </c>
    </row>
    <row r="3119" spans="1:26" x14ac:dyDescent="0.25">
      <c r="A3119">
        <v>2015539</v>
      </c>
      <c r="B3119">
        <v>1</v>
      </c>
      <c r="C3119" t="s">
        <v>77</v>
      </c>
      <c r="D3119" t="s">
        <v>116</v>
      </c>
      <c r="E3119" t="s">
        <v>166</v>
      </c>
      <c r="F3119" t="s">
        <v>9151</v>
      </c>
      <c r="G3119" t="s">
        <v>657</v>
      </c>
      <c r="H3119" t="s">
        <v>46</v>
      </c>
      <c r="I3119" t="s">
        <v>129</v>
      </c>
      <c r="J3119" t="s">
        <v>130</v>
      </c>
      <c r="K3119" t="s">
        <v>131</v>
      </c>
      <c r="L3119" t="s">
        <v>9152</v>
      </c>
      <c r="M3119" t="s">
        <v>9153</v>
      </c>
      <c r="N3119">
        <v>2.0663888880000001</v>
      </c>
      <c r="O3119">
        <v>0</v>
      </c>
      <c r="P3119">
        <v>8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16.531110999999999</v>
      </c>
      <c r="W3119">
        <v>0</v>
      </c>
      <c r="X3119">
        <v>0</v>
      </c>
      <c r="Y3119">
        <v>0</v>
      </c>
      <c r="Z3119">
        <v>0</v>
      </c>
    </row>
    <row r="3120" spans="1:26" x14ac:dyDescent="0.25">
      <c r="A3120">
        <v>2015535</v>
      </c>
      <c r="B3120">
        <v>1</v>
      </c>
      <c r="C3120" t="s">
        <v>76</v>
      </c>
      <c r="D3120" t="s">
        <v>92</v>
      </c>
      <c r="E3120" t="s">
        <v>126</v>
      </c>
      <c r="F3120" t="s">
        <v>9154</v>
      </c>
      <c r="G3120" t="s">
        <v>4167</v>
      </c>
      <c r="H3120" t="s">
        <v>46</v>
      </c>
      <c r="I3120" t="s">
        <v>129</v>
      </c>
      <c r="J3120" t="s">
        <v>130</v>
      </c>
      <c r="K3120" t="s">
        <v>131</v>
      </c>
      <c r="L3120" t="s">
        <v>9155</v>
      </c>
      <c r="M3120" t="s">
        <v>9156</v>
      </c>
      <c r="N3120">
        <v>1.588333333</v>
      </c>
      <c r="O3120">
        <v>0</v>
      </c>
      <c r="P3120">
        <v>0</v>
      </c>
      <c r="Q3120">
        <v>0</v>
      </c>
      <c r="R3120">
        <v>26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41.296666999999999</v>
      </c>
      <c r="Y3120">
        <v>0</v>
      </c>
      <c r="Z3120">
        <v>0</v>
      </c>
    </row>
    <row r="3121" spans="1:26" x14ac:dyDescent="0.25">
      <c r="A3121">
        <v>2015537</v>
      </c>
      <c r="B3121">
        <v>1</v>
      </c>
      <c r="C3121" t="s">
        <v>77</v>
      </c>
      <c r="D3121" t="s">
        <v>119</v>
      </c>
      <c r="E3121" t="s">
        <v>171</v>
      </c>
      <c r="F3121" t="s">
        <v>2542</v>
      </c>
      <c r="G3121" t="s">
        <v>163</v>
      </c>
      <c r="H3121" t="s">
        <v>47</v>
      </c>
      <c r="I3121" t="s">
        <v>129</v>
      </c>
      <c r="J3121" t="s">
        <v>130</v>
      </c>
      <c r="K3121" t="s">
        <v>131</v>
      </c>
      <c r="L3121" t="s">
        <v>9157</v>
      </c>
      <c r="M3121" t="s">
        <v>9158</v>
      </c>
      <c r="N3121">
        <v>0.156111111</v>
      </c>
      <c r="O3121">
        <v>11</v>
      </c>
      <c r="P3121">
        <v>973</v>
      </c>
      <c r="Q3121">
        <v>2</v>
      </c>
      <c r="R3121">
        <v>8</v>
      </c>
      <c r="S3121">
        <v>5</v>
      </c>
      <c r="T3121">
        <v>206</v>
      </c>
      <c r="U3121">
        <v>1.717222</v>
      </c>
      <c r="V3121">
        <v>151.89611099999999</v>
      </c>
      <c r="W3121">
        <v>0.312222</v>
      </c>
      <c r="X3121">
        <v>1.2488889999999999</v>
      </c>
      <c r="Y3121">
        <v>0.78055600000000003</v>
      </c>
      <c r="Z3121">
        <v>32.158889000000002</v>
      </c>
    </row>
    <row r="3122" spans="1:26" x14ac:dyDescent="0.25">
      <c r="A3122">
        <v>2015540</v>
      </c>
      <c r="B3122">
        <v>1</v>
      </c>
      <c r="C3122" t="s">
        <v>77</v>
      </c>
      <c r="D3122" t="s">
        <v>124</v>
      </c>
      <c r="E3122" t="s">
        <v>134</v>
      </c>
      <c r="F3122" t="s">
        <v>9159</v>
      </c>
      <c r="G3122" t="s">
        <v>128</v>
      </c>
      <c r="H3122" t="s">
        <v>46</v>
      </c>
      <c r="I3122" t="s">
        <v>129</v>
      </c>
      <c r="J3122" t="s">
        <v>130</v>
      </c>
      <c r="K3122" t="s">
        <v>131</v>
      </c>
      <c r="L3122" t="s">
        <v>9160</v>
      </c>
      <c r="M3122" t="s">
        <v>9161</v>
      </c>
      <c r="N3122">
        <v>1.6697222220000001</v>
      </c>
      <c r="O3122">
        <v>0</v>
      </c>
      <c r="P3122">
        <v>1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1.6697219999999999</v>
      </c>
      <c r="W3122">
        <v>0</v>
      </c>
      <c r="X3122">
        <v>0</v>
      </c>
      <c r="Y3122">
        <v>0</v>
      </c>
      <c r="Z3122">
        <v>0</v>
      </c>
    </row>
    <row r="3123" spans="1:26" x14ac:dyDescent="0.25">
      <c r="A3123">
        <v>2015541</v>
      </c>
      <c r="B3123">
        <v>1</v>
      </c>
      <c r="C3123" t="s">
        <v>76</v>
      </c>
      <c r="D3123" t="s">
        <v>92</v>
      </c>
      <c r="E3123" t="s">
        <v>134</v>
      </c>
      <c r="F3123" t="s">
        <v>9162</v>
      </c>
      <c r="G3123" t="s">
        <v>238</v>
      </c>
      <c r="H3123" t="s">
        <v>46</v>
      </c>
      <c r="I3123" t="s">
        <v>129</v>
      </c>
      <c r="J3123" t="s">
        <v>130</v>
      </c>
      <c r="K3123" t="s">
        <v>131</v>
      </c>
      <c r="L3123" t="s">
        <v>9163</v>
      </c>
      <c r="M3123" t="s">
        <v>9164</v>
      </c>
      <c r="N3123">
        <v>0.97888888799999996</v>
      </c>
      <c r="O3123">
        <v>0</v>
      </c>
      <c r="P3123">
        <v>0</v>
      </c>
      <c r="Q3123">
        <v>0</v>
      </c>
      <c r="R3123">
        <v>1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0.97888900000000001</v>
      </c>
      <c r="Y3123">
        <v>0</v>
      </c>
      <c r="Z3123">
        <v>0</v>
      </c>
    </row>
    <row r="3124" spans="1:26" x14ac:dyDescent="0.25">
      <c r="A3124">
        <v>2015542</v>
      </c>
      <c r="B3124">
        <v>1</v>
      </c>
      <c r="C3124" t="s">
        <v>76</v>
      </c>
      <c r="D3124" t="s">
        <v>101</v>
      </c>
      <c r="E3124" t="s">
        <v>166</v>
      </c>
      <c r="F3124" t="s">
        <v>9165</v>
      </c>
      <c r="G3124" t="s">
        <v>179</v>
      </c>
      <c r="H3124" t="s">
        <v>46</v>
      </c>
      <c r="I3124" t="s">
        <v>129</v>
      </c>
      <c r="J3124" t="s">
        <v>130</v>
      </c>
      <c r="K3124" t="s">
        <v>154</v>
      </c>
      <c r="L3124" t="s">
        <v>9166</v>
      </c>
      <c r="M3124" t="s">
        <v>9167</v>
      </c>
      <c r="N3124">
        <v>1.416666666</v>
      </c>
      <c r="O3124">
        <v>0</v>
      </c>
      <c r="P3124">
        <v>247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349.91666700000002</v>
      </c>
      <c r="W3124">
        <v>0</v>
      </c>
      <c r="X3124">
        <v>0</v>
      </c>
      <c r="Y3124">
        <v>0</v>
      </c>
      <c r="Z3124">
        <v>0</v>
      </c>
    </row>
    <row r="3125" spans="1:26" x14ac:dyDescent="0.25">
      <c r="A3125">
        <v>2015546</v>
      </c>
      <c r="B3125">
        <v>1</v>
      </c>
      <c r="C3125" t="s">
        <v>76</v>
      </c>
      <c r="D3125" t="s">
        <v>80</v>
      </c>
      <c r="E3125" t="s">
        <v>166</v>
      </c>
      <c r="F3125" t="s">
        <v>9168</v>
      </c>
      <c r="G3125" t="s">
        <v>657</v>
      </c>
      <c r="H3125" t="s">
        <v>46</v>
      </c>
      <c r="I3125" t="s">
        <v>129</v>
      </c>
      <c r="J3125" t="s">
        <v>130</v>
      </c>
      <c r="K3125" t="s">
        <v>131</v>
      </c>
      <c r="L3125" t="s">
        <v>9169</v>
      </c>
      <c r="M3125" t="s">
        <v>9170</v>
      </c>
      <c r="N3125">
        <v>1.5222222219999999</v>
      </c>
      <c r="O3125">
        <v>0</v>
      </c>
      <c r="P3125">
        <v>758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1153.8444440000001</v>
      </c>
      <c r="W3125">
        <v>0</v>
      </c>
      <c r="X3125">
        <v>0</v>
      </c>
      <c r="Y3125">
        <v>0</v>
      </c>
      <c r="Z3125">
        <v>0</v>
      </c>
    </row>
    <row r="3126" spans="1:26" x14ac:dyDescent="0.25">
      <c r="A3126">
        <v>2015548</v>
      </c>
      <c r="B3126">
        <v>1</v>
      </c>
      <c r="C3126" t="s">
        <v>77</v>
      </c>
      <c r="D3126" t="s">
        <v>113</v>
      </c>
      <c r="E3126" t="s">
        <v>134</v>
      </c>
      <c r="F3126" t="s">
        <v>9171</v>
      </c>
      <c r="G3126" t="s">
        <v>136</v>
      </c>
      <c r="H3126" t="s">
        <v>46</v>
      </c>
      <c r="I3126" t="s">
        <v>129</v>
      </c>
      <c r="J3126" t="s">
        <v>130</v>
      </c>
      <c r="K3126" t="s">
        <v>131</v>
      </c>
      <c r="L3126" t="s">
        <v>9172</v>
      </c>
      <c r="M3126" t="s">
        <v>9173</v>
      </c>
      <c r="N3126">
        <v>1.674722222</v>
      </c>
      <c r="O3126">
        <v>0</v>
      </c>
      <c r="P3126">
        <v>0</v>
      </c>
      <c r="Q3126">
        <v>0</v>
      </c>
      <c r="R3126">
        <v>2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3.3494440000000001</v>
      </c>
      <c r="Y3126">
        <v>0</v>
      </c>
      <c r="Z3126">
        <v>0</v>
      </c>
    </row>
    <row r="3127" spans="1:26" x14ac:dyDescent="0.25">
      <c r="A3127">
        <v>2015553</v>
      </c>
      <c r="B3127">
        <v>1</v>
      </c>
      <c r="C3127" t="s">
        <v>76</v>
      </c>
      <c r="D3127" t="s">
        <v>102</v>
      </c>
      <c r="E3127" t="s">
        <v>166</v>
      </c>
      <c r="F3127" t="s">
        <v>9174</v>
      </c>
      <c r="G3127" t="s">
        <v>294</v>
      </c>
      <c r="H3127" t="s">
        <v>46</v>
      </c>
      <c r="I3127" t="s">
        <v>129</v>
      </c>
      <c r="J3127" t="s">
        <v>130</v>
      </c>
      <c r="K3127" t="s">
        <v>131</v>
      </c>
      <c r="L3127" t="s">
        <v>9175</v>
      </c>
      <c r="M3127" t="s">
        <v>9176</v>
      </c>
      <c r="N3127">
        <v>1.1486111109999999</v>
      </c>
      <c r="O3127">
        <v>0</v>
      </c>
      <c r="P3127">
        <v>345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396.27083299999998</v>
      </c>
      <c r="W3127">
        <v>0</v>
      </c>
      <c r="X3127">
        <v>0</v>
      </c>
      <c r="Y3127">
        <v>0</v>
      </c>
      <c r="Z3127">
        <v>0</v>
      </c>
    </row>
    <row r="3128" spans="1:26" x14ac:dyDescent="0.25">
      <c r="A3128">
        <v>2015550</v>
      </c>
      <c r="B3128">
        <v>1</v>
      </c>
      <c r="C3128" t="s">
        <v>76</v>
      </c>
      <c r="D3128" t="s">
        <v>85</v>
      </c>
      <c r="E3128" t="s">
        <v>134</v>
      </c>
      <c r="F3128" t="s">
        <v>9177</v>
      </c>
      <c r="G3128" t="s">
        <v>140</v>
      </c>
      <c r="H3128" t="s">
        <v>46</v>
      </c>
      <c r="I3128" t="s">
        <v>129</v>
      </c>
      <c r="J3128" t="s">
        <v>130</v>
      </c>
      <c r="K3128" t="s">
        <v>131</v>
      </c>
      <c r="L3128" t="s">
        <v>9178</v>
      </c>
      <c r="M3128" t="s">
        <v>9179</v>
      </c>
      <c r="N3128">
        <v>4.3863888879999999</v>
      </c>
      <c r="O3128">
        <v>0</v>
      </c>
      <c r="P3128">
        <v>15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65.795833000000002</v>
      </c>
      <c r="W3128">
        <v>0</v>
      </c>
      <c r="X3128">
        <v>0</v>
      </c>
      <c r="Y3128">
        <v>0</v>
      </c>
      <c r="Z3128">
        <v>0</v>
      </c>
    </row>
    <row r="3129" spans="1:26" x14ac:dyDescent="0.25">
      <c r="A3129">
        <v>2015555</v>
      </c>
      <c r="B3129">
        <v>1</v>
      </c>
      <c r="C3129" t="s">
        <v>77</v>
      </c>
      <c r="D3129" t="s">
        <v>120</v>
      </c>
      <c r="E3129" t="s">
        <v>166</v>
      </c>
      <c r="F3129" t="s">
        <v>9180</v>
      </c>
      <c r="G3129" t="s">
        <v>657</v>
      </c>
      <c r="H3129" t="s">
        <v>46</v>
      </c>
      <c r="I3129" t="s">
        <v>129</v>
      </c>
      <c r="J3129" t="s">
        <v>130</v>
      </c>
      <c r="K3129" t="s">
        <v>131</v>
      </c>
      <c r="L3129" t="s">
        <v>9181</v>
      </c>
      <c r="M3129" t="s">
        <v>9182</v>
      </c>
      <c r="N3129">
        <v>7.0808333330000002</v>
      </c>
      <c r="O3129">
        <v>0</v>
      </c>
      <c r="P3129">
        <v>0</v>
      </c>
      <c r="Q3129">
        <v>0</v>
      </c>
      <c r="R3129">
        <v>0</v>
      </c>
      <c r="S3129">
        <v>0</v>
      </c>
      <c r="T3129">
        <v>6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42.484999999999999</v>
      </c>
    </row>
    <row r="3130" spans="1:26" x14ac:dyDescent="0.25">
      <c r="A3130">
        <v>2015557</v>
      </c>
      <c r="B3130">
        <v>1</v>
      </c>
      <c r="C3130" t="s">
        <v>77</v>
      </c>
      <c r="D3130" t="s">
        <v>113</v>
      </c>
      <c r="E3130" t="s">
        <v>182</v>
      </c>
      <c r="F3130" t="s">
        <v>9183</v>
      </c>
      <c r="G3130" t="s">
        <v>144</v>
      </c>
      <c r="H3130" t="s">
        <v>46</v>
      </c>
      <c r="I3130" t="s">
        <v>129</v>
      </c>
      <c r="J3130" t="s">
        <v>130</v>
      </c>
      <c r="K3130" t="s">
        <v>131</v>
      </c>
      <c r="L3130" t="s">
        <v>9184</v>
      </c>
      <c r="M3130" t="s">
        <v>9185</v>
      </c>
      <c r="N3130">
        <v>2.9649999999999999</v>
      </c>
      <c r="O3130">
        <v>0</v>
      </c>
      <c r="P3130">
        <v>0</v>
      </c>
      <c r="Q3130">
        <v>0</v>
      </c>
      <c r="R3130">
        <v>0</v>
      </c>
      <c r="S3130">
        <v>0</v>
      </c>
      <c r="T3130">
        <v>1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2.9649999999999999</v>
      </c>
    </row>
    <row r="3131" spans="1:26" x14ac:dyDescent="0.25">
      <c r="A3131">
        <v>2015560</v>
      </c>
      <c r="B3131">
        <v>1</v>
      </c>
      <c r="C3131" t="s">
        <v>76</v>
      </c>
      <c r="D3131" t="s">
        <v>102</v>
      </c>
      <c r="E3131" t="s">
        <v>134</v>
      </c>
      <c r="F3131" t="s">
        <v>9186</v>
      </c>
      <c r="G3131" t="s">
        <v>136</v>
      </c>
      <c r="H3131" t="s">
        <v>46</v>
      </c>
      <c r="I3131" t="s">
        <v>129</v>
      </c>
      <c r="J3131" t="s">
        <v>130</v>
      </c>
      <c r="K3131" t="s">
        <v>131</v>
      </c>
      <c r="L3131" t="s">
        <v>9187</v>
      </c>
      <c r="M3131" t="s">
        <v>9188</v>
      </c>
      <c r="N3131">
        <v>2.5416666659999998</v>
      </c>
      <c r="O3131">
        <v>0</v>
      </c>
      <c r="P3131">
        <v>1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2.5416669999999999</v>
      </c>
      <c r="W3131">
        <v>0</v>
      </c>
      <c r="X3131">
        <v>0</v>
      </c>
      <c r="Y3131">
        <v>0</v>
      </c>
      <c r="Z3131">
        <v>0</v>
      </c>
    </row>
    <row r="3132" spans="1:26" x14ac:dyDescent="0.25">
      <c r="A3132">
        <v>2015563</v>
      </c>
      <c r="B3132">
        <v>1</v>
      </c>
      <c r="C3132" t="s">
        <v>76</v>
      </c>
      <c r="D3132" t="s">
        <v>92</v>
      </c>
      <c r="E3132" t="s">
        <v>134</v>
      </c>
      <c r="F3132" t="s">
        <v>9189</v>
      </c>
      <c r="G3132" t="s">
        <v>136</v>
      </c>
      <c r="H3132" t="s">
        <v>46</v>
      </c>
      <c r="I3132" t="s">
        <v>129</v>
      </c>
      <c r="J3132" t="s">
        <v>130</v>
      </c>
      <c r="K3132" t="s">
        <v>131</v>
      </c>
      <c r="L3132" t="s">
        <v>9190</v>
      </c>
      <c r="M3132" t="s">
        <v>9191</v>
      </c>
      <c r="N3132">
        <v>4.6758333329999999</v>
      </c>
      <c r="O3132">
        <v>0</v>
      </c>
      <c r="P3132">
        <v>0</v>
      </c>
      <c r="Q3132">
        <v>0</v>
      </c>
      <c r="R3132">
        <v>0</v>
      </c>
      <c r="S3132">
        <v>0</v>
      </c>
      <c r="T3132">
        <v>1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4.6758329999999999</v>
      </c>
    </row>
    <row r="3133" spans="1:26" x14ac:dyDescent="0.25">
      <c r="A3133">
        <v>2015562</v>
      </c>
      <c r="B3133">
        <v>1</v>
      </c>
      <c r="C3133" t="s">
        <v>77</v>
      </c>
      <c r="D3133" t="s">
        <v>112</v>
      </c>
      <c r="E3133" t="s">
        <v>134</v>
      </c>
      <c r="F3133" t="s">
        <v>9192</v>
      </c>
      <c r="G3133" t="s">
        <v>238</v>
      </c>
      <c r="H3133" t="s">
        <v>46</v>
      </c>
      <c r="I3133" t="s">
        <v>129</v>
      </c>
      <c r="J3133" t="s">
        <v>130</v>
      </c>
      <c r="K3133" t="s">
        <v>131</v>
      </c>
      <c r="L3133" t="s">
        <v>9193</v>
      </c>
      <c r="M3133" t="s">
        <v>9194</v>
      </c>
      <c r="N3133">
        <v>1.0891666659999999</v>
      </c>
      <c r="O3133">
        <v>0</v>
      </c>
      <c r="P3133">
        <v>0</v>
      </c>
      <c r="Q3133">
        <v>0</v>
      </c>
      <c r="R3133">
        <v>1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1.089167</v>
      </c>
      <c r="Y3133">
        <v>0</v>
      </c>
      <c r="Z3133">
        <v>0</v>
      </c>
    </row>
    <row r="3134" spans="1:26" x14ac:dyDescent="0.25">
      <c r="A3134">
        <v>2015564</v>
      </c>
      <c r="B3134">
        <v>1</v>
      </c>
      <c r="C3134" t="s">
        <v>76</v>
      </c>
      <c r="D3134" t="s">
        <v>103</v>
      </c>
      <c r="E3134" t="s">
        <v>182</v>
      </c>
      <c r="F3134" t="s">
        <v>9195</v>
      </c>
      <c r="G3134" t="s">
        <v>144</v>
      </c>
      <c r="H3134" t="s">
        <v>46</v>
      </c>
      <c r="I3134" t="s">
        <v>129</v>
      </c>
      <c r="J3134" t="s">
        <v>130</v>
      </c>
      <c r="K3134" t="s">
        <v>131</v>
      </c>
      <c r="L3134" t="s">
        <v>9196</v>
      </c>
      <c r="M3134" t="s">
        <v>9197</v>
      </c>
      <c r="N3134">
        <v>3.5608333330000002</v>
      </c>
      <c r="O3134">
        <v>0</v>
      </c>
      <c r="P3134">
        <v>0</v>
      </c>
      <c r="Q3134">
        <v>0</v>
      </c>
      <c r="R3134">
        <v>0</v>
      </c>
      <c r="S3134">
        <v>0</v>
      </c>
      <c r="T3134">
        <v>11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39.169167000000002</v>
      </c>
    </row>
    <row r="3135" spans="1:26" x14ac:dyDescent="0.25">
      <c r="A3135">
        <v>2015565</v>
      </c>
      <c r="B3135">
        <v>1</v>
      </c>
      <c r="C3135" t="s">
        <v>76</v>
      </c>
      <c r="D3135" t="s">
        <v>88</v>
      </c>
      <c r="E3135" t="s">
        <v>134</v>
      </c>
      <c r="F3135" t="s">
        <v>9198</v>
      </c>
      <c r="G3135" t="s">
        <v>136</v>
      </c>
      <c r="H3135" t="s">
        <v>46</v>
      </c>
      <c r="I3135" t="s">
        <v>129</v>
      </c>
      <c r="J3135" t="s">
        <v>130</v>
      </c>
      <c r="K3135" t="s">
        <v>131</v>
      </c>
      <c r="L3135" t="s">
        <v>9199</v>
      </c>
      <c r="M3135" t="s">
        <v>9200</v>
      </c>
      <c r="N3135">
        <v>3.926388888</v>
      </c>
      <c r="O3135">
        <v>0</v>
      </c>
      <c r="P3135">
        <v>1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3.9263889999999999</v>
      </c>
      <c r="W3135">
        <v>0</v>
      </c>
      <c r="X3135">
        <v>0</v>
      </c>
      <c r="Y3135">
        <v>0</v>
      </c>
      <c r="Z3135">
        <v>0</v>
      </c>
    </row>
    <row r="3136" spans="1:26" x14ac:dyDescent="0.25">
      <c r="A3136">
        <v>2015566</v>
      </c>
      <c r="B3136">
        <v>1</v>
      </c>
      <c r="C3136" t="s">
        <v>77</v>
      </c>
      <c r="D3136" t="s">
        <v>118</v>
      </c>
      <c r="E3136" t="s">
        <v>182</v>
      </c>
      <c r="F3136" t="s">
        <v>9201</v>
      </c>
      <c r="G3136" t="s">
        <v>144</v>
      </c>
      <c r="H3136" t="s">
        <v>46</v>
      </c>
      <c r="I3136" t="s">
        <v>129</v>
      </c>
      <c r="J3136" t="s">
        <v>130</v>
      </c>
      <c r="K3136" t="s">
        <v>131</v>
      </c>
      <c r="L3136" t="s">
        <v>9202</v>
      </c>
      <c r="M3136" t="s">
        <v>9203</v>
      </c>
      <c r="N3136">
        <v>3.2577777769999998</v>
      </c>
      <c r="O3136">
        <v>0</v>
      </c>
      <c r="P3136">
        <v>0</v>
      </c>
      <c r="Q3136">
        <v>0</v>
      </c>
      <c r="R3136">
        <v>0</v>
      </c>
      <c r="S3136">
        <v>0</v>
      </c>
      <c r="T3136">
        <v>35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114.022222</v>
      </c>
    </row>
    <row r="3137" spans="1:26" x14ac:dyDescent="0.25">
      <c r="A3137">
        <v>2015567</v>
      </c>
      <c r="B3137">
        <v>1</v>
      </c>
      <c r="C3137" t="s">
        <v>76</v>
      </c>
      <c r="D3137" t="s">
        <v>104</v>
      </c>
      <c r="E3137" t="s">
        <v>134</v>
      </c>
      <c r="F3137" t="s">
        <v>9204</v>
      </c>
      <c r="G3137" t="s">
        <v>140</v>
      </c>
      <c r="H3137" t="s">
        <v>46</v>
      </c>
      <c r="I3137" t="s">
        <v>129</v>
      </c>
      <c r="J3137" t="s">
        <v>130</v>
      </c>
      <c r="K3137" t="s">
        <v>131</v>
      </c>
      <c r="L3137" t="s">
        <v>9205</v>
      </c>
      <c r="M3137" t="s">
        <v>9206</v>
      </c>
      <c r="N3137">
        <v>1.5241666659999999</v>
      </c>
      <c r="O3137">
        <v>0</v>
      </c>
      <c r="P3137">
        <v>0</v>
      </c>
      <c r="Q3137">
        <v>0</v>
      </c>
      <c r="R3137">
        <v>3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4.5724999999999998</v>
      </c>
      <c r="Y3137">
        <v>0</v>
      </c>
      <c r="Z3137">
        <v>0</v>
      </c>
    </row>
    <row r="3138" spans="1:26" x14ac:dyDescent="0.25">
      <c r="A3138">
        <v>2015570</v>
      </c>
      <c r="B3138">
        <v>1</v>
      </c>
      <c r="C3138" t="s">
        <v>76</v>
      </c>
      <c r="D3138" t="s">
        <v>89</v>
      </c>
      <c r="E3138" t="s">
        <v>171</v>
      </c>
      <c r="F3138" t="s">
        <v>2160</v>
      </c>
      <c r="G3138" t="s">
        <v>163</v>
      </c>
      <c r="H3138" t="s">
        <v>47</v>
      </c>
      <c r="I3138" t="s">
        <v>129</v>
      </c>
      <c r="J3138" t="s">
        <v>130</v>
      </c>
      <c r="K3138" t="s">
        <v>131</v>
      </c>
      <c r="L3138" t="s">
        <v>9141</v>
      </c>
      <c r="M3138" t="s">
        <v>9207</v>
      </c>
      <c r="N3138">
        <v>0.155</v>
      </c>
      <c r="O3138">
        <v>21</v>
      </c>
      <c r="P3138">
        <v>18</v>
      </c>
      <c r="Q3138">
        <v>0</v>
      </c>
      <c r="R3138">
        <v>0</v>
      </c>
      <c r="S3138">
        <v>14</v>
      </c>
      <c r="T3138">
        <v>63</v>
      </c>
      <c r="U3138">
        <v>3.2549999999999999</v>
      </c>
      <c r="V3138">
        <v>2.79</v>
      </c>
      <c r="W3138">
        <v>0</v>
      </c>
      <c r="X3138">
        <v>0</v>
      </c>
      <c r="Y3138">
        <v>2.17</v>
      </c>
      <c r="Z3138">
        <v>9.7650000000000006</v>
      </c>
    </row>
    <row r="3139" spans="1:26" x14ac:dyDescent="0.25">
      <c r="A3139">
        <v>2015572</v>
      </c>
      <c r="B3139">
        <v>1</v>
      </c>
      <c r="C3139" t="s">
        <v>76</v>
      </c>
      <c r="D3139" t="s">
        <v>104</v>
      </c>
      <c r="E3139" t="s">
        <v>134</v>
      </c>
      <c r="F3139" t="s">
        <v>9208</v>
      </c>
      <c r="G3139" t="s">
        <v>136</v>
      </c>
      <c r="H3139" t="s">
        <v>46</v>
      </c>
      <c r="I3139" t="s">
        <v>129</v>
      </c>
      <c r="J3139" t="s">
        <v>130</v>
      </c>
      <c r="K3139" t="s">
        <v>131</v>
      </c>
      <c r="L3139" t="s">
        <v>9209</v>
      </c>
      <c r="M3139" t="s">
        <v>9210</v>
      </c>
      <c r="N3139">
        <v>2.8063888879999999</v>
      </c>
      <c r="O3139">
        <v>0</v>
      </c>
      <c r="P3139">
        <v>0</v>
      </c>
      <c r="Q3139">
        <v>0</v>
      </c>
      <c r="R3139">
        <v>0</v>
      </c>
      <c r="S3139">
        <v>0</v>
      </c>
      <c r="T3139">
        <v>1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2.8063889999999998</v>
      </c>
    </row>
    <row r="3140" spans="1:26" x14ac:dyDescent="0.25">
      <c r="A3140">
        <v>2015574</v>
      </c>
      <c r="B3140">
        <v>1</v>
      </c>
      <c r="C3140" t="s">
        <v>77</v>
      </c>
      <c r="D3140" t="s">
        <v>114</v>
      </c>
      <c r="E3140" t="s">
        <v>134</v>
      </c>
      <c r="F3140" t="s">
        <v>9056</v>
      </c>
      <c r="G3140" t="s">
        <v>250</v>
      </c>
      <c r="H3140" t="s">
        <v>46</v>
      </c>
      <c r="I3140" t="s">
        <v>129</v>
      </c>
      <c r="J3140" t="s">
        <v>130</v>
      </c>
      <c r="K3140" t="s">
        <v>131</v>
      </c>
      <c r="L3140" t="s">
        <v>9211</v>
      </c>
      <c r="M3140" t="s">
        <v>9212</v>
      </c>
      <c r="N3140">
        <v>4.0847222219999999</v>
      </c>
      <c r="O3140">
        <v>0</v>
      </c>
      <c r="P3140">
        <v>11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44.931944000000001</v>
      </c>
      <c r="W3140">
        <v>0</v>
      </c>
      <c r="X3140">
        <v>0</v>
      </c>
      <c r="Y3140">
        <v>0</v>
      </c>
      <c r="Z3140">
        <v>0</v>
      </c>
    </row>
    <row r="3141" spans="1:26" x14ac:dyDescent="0.25">
      <c r="A3141">
        <v>2015576</v>
      </c>
      <c r="B3141">
        <v>1</v>
      </c>
      <c r="C3141" t="s">
        <v>76</v>
      </c>
      <c r="D3141" t="s">
        <v>99</v>
      </c>
      <c r="E3141" t="s">
        <v>182</v>
      </c>
      <c r="F3141" t="s">
        <v>9213</v>
      </c>
      <c r="G3141" t="s">
        <v>158</v>
      </c>
      <c r="H3141" t="s">
        <v>46</v>
      </c>
      <c r="I3141" t="s">
        <v>129</v>
      </c>
      <c r="J3141" t="s">
        <v>130</v>
      </c>
      <c r="K3141" t="s">
        <v>131</v>
      </c>
      <c r="L3141" t="s">
        <v>9214</v>
      </c>
      <c r="M3141" t="s">
        <v>9215</v>
      </c>
      <c r="N3141">
        <v>2.2880555550000001</v>
      </c>
      <c r="O3141">
        <v>0</v>
      </c>
      <c r="P3141">
        <v>46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105.250556</v>
      </c>
      <c r="W3141">
        <v>0</v>
      </c>
      <c r="X3141">
        <v>0</v>
      </c>
      <c r="Y3141">
        <v>0</v>
      </c>
      <c r="Z3141">
        <v>0</v>
      </c>
    </row>
    <row r="3142" spans="1:26" x14ac:dyDescent="0.25">
      <c r="A3142">
        <v>2015573</v>
      </c>
      <c r="B3142">
        <v>1</v>
      </c>
      <c r="C3142" t="s">
        <v>76</v>
      </c>
      <c r="D3142" t="s">
        <v>93</v>
      </c>
      <c r="E3142" t="s">
        <v>186</v>
      </c>
      <c r="F3142" t="s">
        <v>9216</v>
      </c>
      <c r="G3142" t="s">
        <v>163</v>
      </c>
      <c r="H3142" t="s">
        <v>47</v>
      </c>
      <c r="I3142" t="s">
        <v>129</v>
      </c>
      <c r="J3142" t="s">
        <v>130</v>
      </c>
      <c r="K3142" t="s">
        <v>131</v>
      </c>
      <c r="L3142" t="s">
        <v>9217</v>
      </c>
      <c r="M3142" t="s">
        <v>9218</v>
      </c>
      <c r="N3142">
        <v>1.321666666</v>
      </c>
      <c r="O3142">
        <v>19</v>
      </c>
      <c r="P3142">
        <v>438</v>
      </c>
      <c r="Q3142">
        <v>0</v>
      </c>
      <c r="R3142">
        <v>0</v>
      </c>
      <c r="S3142">
        <v>0</v>
      </c>
      <c r="T3142">
        <v>0</v>
      </c>
      <c r="U3142">
        <v>25.111667000000001</v>
      </c>
      <c r="V3142">
        <v>578.89</v>
      </c>
      <c r="W3142">
        <v>0</v>
      </c>
      <c r="X3142">
        <v>0</v>
      </c>
      <c r="Y3142">
        <v>0</v>
      </c>
      <c r="Z3142">
        <v>0</v>
      </c>
    </row>
    <row r="3143" spans="1:26" x14ac:dyDescent="0.25">
      <c r="A3143">
        <v>2015579</v>
      </c>
      <c r="B3143">
        <v>1</v>
      </c>
      <c r="C3143" t="s">
        <v>76</v>
      </c>
      <c r="D3143" t="s">
        <v>89</v>
      </c>
      <c r="E3143" t="s">
        <v>182</v>
      </c>
      <c r="F3143" t="s">
        <v>9219</v>
      </c>
      <c r="G3143" t="s">
        <v>294</v>
      </c>
      <c r="H3143" t="s">
        <v>46</v>
      </c>
      <c r="I3143" t="s">
        <v>129</v>
      </c>
      <c r="J3143" t="s">
        <v>130</v>
      </c>
      <c r="K3143" t="s">
        <v>131</v>
      </c>
      <c r="L3143" t="s">
        <v>9220</v>
      </c>
      <c r="M3143" t="s">
        <v>9221</v>
      </c>
      <c r="N3143">
        <v>2.4508333329999998</v>
      </c>
      <c r="O3143">
        <v>0</v>
      </c>
      <c r="P3143">
        <v>0</v>
      </c>
      <c r="Q3143">
        <v>0</v>
      </c>
      <c r="R3143">
        <v>0</v>
      </c>
      <c r="S3143">
        <v>0</v>
      </c>
      <c r="T3143">
        <v>2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4.9016669999999998</v>
      </c>
    </row>
    <row r="3144" spans="1:26" x14ac:dyDescent="0.25">
      <c r="A3144">
        <v>2015603</v>
      </c>
      <c r="B3144">
        <v>1</v>
      </c>
      <c r="C3144" t="s">
        <v>76</v>
      </c>
      <c r="D3144" t="s">
        <v>80</v>
      </c>
      <c r="E3144" t="s">
        <v>182</v>
      </c>
      <c r="F3144" t="s">
        <v>9222</v>
      </c>
      <c r="G3144" t="s">
        <v>144</v>
      </c>
      <c r="H3144" t="s">
        <v>46</v>
      </c>
      <c r="I3144" t="s">
        <v>129</v>
      </c>
      <c r="J3144" t="s">
        <v>130</v>
      </c>
      <c r="K3144" t="s">
        <v>131</v>
      </c>
      <c r="L3144" t="s">
        <v>9223</v>
      </c>
      <c r="M3144" t="s">
        <v>9224</v>
      </c>
      <c r="N3144">
        <v>3.0841666659999998</v>
      </c>
      <c r="O3144">
        <v>0</v>
      </c>
      <c r="P3144">
        <v>6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18.504999999999999</v>
      </c>
      <c r="W3144">
        <v>0</v>
      </c>
      <c r="X3144">
        <v>0</v>
      </c>
      <c r="Y3144">
        <v>0</v>
      </c>
      <c r="Z3144">
        <v>0</v>
      </c>
    </row>
    <row r="3145" spans="1:26" x14ac:dyDescent="0.25">
      <c r="A3145">
        <v>2015585</v>
      </c>
      <c r="B3145">
        <v>1</v>
      </c>
      <c r="C3145" t="s">
        <v>77</v>
      </c>
      <c r="D3145" t="s">
        <v>117</v>
      </c>
      <c r="E3145" t="s">
        <v>161</v>
      </c>
      <c r="F3145" t="s">
        <v>8536</v>
      </c>
      <c r="G3145" t="s">
        <v>163</v>
      </c>
      <c r="H3145" t="s">
        <v>47</v>
      </c>
      <c r="I3145" t="s">
        <v>129</v>
      </c>
      <c r="J3145" t="s">
        <v>130</v>
      </c>
      <c r="K3145" t="s">
        <v>131</v>
      </c>
      <c r="L3145" t="s">
        <v>9225</v>
      </c>
      <c r="M3145" t="s">
        <v>9226</v>
      </c>
      <c r="N3145">
        <v>0.383333333</v>
      </c>
      <c r="O3145">
        <v>0</v>
      </c>
      <c r="P3145">
        <v>0</v>
      </c>
      <c r="Q3145">
        <v>5</v>
      </c>
      <c r="R3145">
        <v>1433</v>
      </c>
      <c r="S3145">
        <v>0</v>
      </c>
      <c r="T3145">
        <v>0</v>
      </c>
      <c r="U3145">
        <v>0</v>
      </c>
      <c r="V3145">
        <v>0</v>
      </c>
      <c r="W3145">
        <v>1.9166669999999999</v>
      </c>
      <c r="X3145">
        <v>549.31666600000005</v>
      </c>
      <c r="Y3145">
        <v>0</v>
      </c>
      <c r="Z3145">
        <v>0</v>
      </c>
    </row>
    <row r="3146" spans="1:26" x14ac:dyDescent="0.25">
      <c r="A3146">
        <v>2015578</v>
      </c>
      <c r="B3146">
        <v>1</v>
      </c>
      <c r="C3146" t="s">
        <v>77</v>
      </c>
      <c r="D3146" t="s">
        <v>114</v>
      </c>
      <c r="E3146" t="s">
        <v>186</v>
      </c>
      <c r="F3146" t="s">
        <v>2862</v>
      </c>
      <c r="G3146" t="s">
        <v>163</v>
      </c>
      <c r="H3146" t="s">
        <v>47</v>
      </c>
      <c r="I3146" t="s">
        <v>257</v>
      </c>
      <c r="J3146" t="s">
        <v>130</v>
      </c>
      <c r="K3146" t="s">
        <v>131</v>
      </c>
      <c r="L3146" t="s">
        <v>9227</v>
      </c>
      <c r="M3146" t="s">
        <v>9228</v>
      </c>
      <c r="N3146">
        <v>0.01</v>
      </c>
      <c r="O3146">
        <v>50</v>
      </c>
      <c r="P3146">
        <v>543</v>
      </c>
      <c r="Q3146">
        <v>0</v>
      </c>
      <c r="R3146">
        <v>0</v>
      </c>
      <c r="S3146">
        <v>0</v>
      </c>
      <c r="T3146">
        <v>0</v>
      </c>
      <c r="U3146">
        <v>0.5</v>
      </c>
      <c r="V3146">
        <v>5.43</v>
      </c>
      <c r="W3146">
        <v>0</v>
      </c>
      <c r="X3146">
        <v>0</v>
      </c>
      <c r="Y3146">
        <v>0</v>
      </c>
      <c r="Z3146">
        <v>0</v>
      </c>
    </row>
    <row r="3147" spans="1:26" x14ac:dyDescent="0.25">
      <c r="A3147">
        <v>2015582</v>
      </c>
      <c r="B3147">
        <v>1</v>
      </c>
      <c r="C3147" t="s">
        <v>76</v>
      </c>
      <c r="D3147" t="s">
        <v>95</v>
      </c>
      <c r="E3147" t="s">
        <v>161</v>
      </c>
      <c r="F3147" t="s">
        <v>9229</v>
      </c>
      <c r="G3147" t="s">
        <v>163</v>
      </c>
      <c r="H3147" t="s">
        <v>47</v>
      </c>
      <c r="I3147" t="s">
        <v>129</v>
      </c>
      <c r="J3147" t="s">
        <v>130</v>
      </c>
      <c r="K3147" t="s">
        <v>131</v>
      </c>
      <c r="L3147" t="s">
        <v>9230</v>
      </c>
      <c r="M3147" t="s">
        <v>9231</v>
      </c>
      <c r="N3147">
        <v>3.0497222220000002</v>
      </c>
      <c r="O3147">
        <v>8</v>
      </c>
      <c r="P3147">
        <v>218</v>
      </c>
      <c r="Q3147">
        <v>0</v>
      </c>
      <c r="R3147">
        <v>0</v>
      </c>
      <c r="S3147">
        <v>0</v>
      </c>
      <c r="T3147">
        <v>0</v>
      </c>
      <c r="U3147">
        <v>24.397777999999999</v>
      </c>
      <c r="V3147">
        <v>664.83944399999996</v>
      </c>
      <c r="W3147">
        <v>0</v>
      </c>
      <c r="X3147">
        <v>0</v>
      </c>
      <c r="Y3147">
        <v>0</v>
      </c>
      <c r="Z3147">
        <v>0</v>
      </c>
    </row>
    <row r="3148" spans="1:26" x14ac:dyDescent="0.25">
      <c r="A3148">
        <v>2015591</v>
      </c>
      <c r="B3148">
        <v>1</v>
      </c>
      <c r="C3148" t="s">
        <v>76</v>
      </c>
      <c r="D3148" t="s">
        <v>99</v>
      </c>
      <c r="E3148" t="s">
        <v>186</v>
      </c>
      <c r="F3148" t="s">
        <v>9232</v>
      </c>
      <c r="G3148" t="s">
        <v>341</v>
      </c>
      <c r="H3148" t="s">
        <v>47</v>
      </c>
      <c r="I3148" t="s">
        <v>129</v>
      </c>
      <c r="J3148" t="s">
        <v>130</v>
      </c>
      <c r="K3148" t="s">
        <v>131</v>
      </c>
      <c r="L3148" t="s">
        <v>9233</v>
      </c>
      <c r="M3148" t="s">
        <v>9234</v>
      </c>
      <c r="N3148">
        <v>2.383611111</v>
      </c>
      <c r="O3148">
        <v>21</v>
      </c>
      <c r="P3148">
        <v>563</v>
      </c>
      <c r="Q3148">
        <v>0</v>
      </c>
      <c r="R3148">
        <v>0</v>
      </c>
      <c r="S3148">
        <v>0</v>
      </c>
      <c r="T3148">
        <v>0</v>
      </c>
      <c r="U3148">
        <v>50.055833</v>
      </c>
      <c r="V3148">
        <v>1341.9730549999999</v>
      </c>
      <c r="W3148">
        <v>0</v>
      </c>
      <c r="X3148">
        <v>0</v>
      </c>
      <c r="Y3148">
        <v>0</v>
      </c>
      <c r="Z3148">
        <v>0</v>
      </c>
    </row>
    <row r="3149" spans="1:26" x14ac:dyDescent="0.25">
      <c r="A3149">
        <v>2015581</v>
      </c>
      <c r="B3149">
        <v>1</v>
      </c>
      <c r="C3149" t="s">
        <v>76</v>
      </c>
      <c r="D3149" t="s">
        <v>78</v>
      </c>
      <c r="E3149" t="s">
        <v>166</v>
      </c>
      <c r="F3149" t="s">
        <v>1394</v>
      </c>
      <c r="G3149" t="s">
        <v>294</v>
      </c>
      <c r="H3149" t="s">
        <v>46</v>
      </c>
      <c r="I3149" t="s">
        <v>129</v>
      </c>
      <c r="J3149" t="s">
        <v>130</v>
      </c>
      <c r="K3149" t="s">
        <v>131</v>
      </c>
      <c r="L3149" t="s">
        <v>9235</v>
      </c>
      <c r="M3149" t="s">
        <v>9236</v>
      </c>
      <c r="N3149">
        <v>3.315555555</v>
      </c>
      <c r="O3149">
        <v>0</v>
      </c>
      <c r="P3149">
        <v>169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560.328889</v>
      </c>
      <c r="W3149">
        <v>0</v>
      </c>
      <c r="X3149">
        <v>0</v>
      </c>
      <c r="Y3149">
        <v>0</v>
      </c>
      <c r="Z3149">
        <v>0</v>
      </c>
    </row>
    <row r="3150" spans="1:26" x14ac:dyDescent="0.25">
      <c r="A3150">
        <v>2015587</v>
      </c>
      <c r="B3150">
        <v>1</v>
      </c>
      <c r="C3150" t="s">
        <v>77</v>
      </c>
      <c r="D3150" t="s">
        <v>119</v>
      </c>
      <c r="E3150" t="s">
        <v>186</v>
      </c>
      <c r="F3150" t="s">
        <v>6144</v>
      </c>
      <c r="G3150" t="s">
        <v>163</v>
      </c>
      <c r="H3150" t="s">
        <v>47</v>
      </c>
      <c r="I3150" t="s">
        <v>129</v>
      </c>
      <c r="J3150" t="s">
        <v>130</v>
      </c>
      <c r="K3150" t="s">
        <v>131</v>
      </c>
      <c r="L3150" t="s">
        <v>9237</v>
      </c>
      <c r="M3150" t="s">
        <v>9238</v>
      </c>
      <c r="N3150">
        <v>0.84111111100000002</v>
      </c>
      <c r="O3150">
        <v>227</v>
      </c>
      <c r="P3150">
        <v>428</v>
      </c>
      <c r="Q3150">
        <v>0</v>
      </c>
      <c r="R3150">
        <v>0</v>
      </c>
      <c r="S3150">
        <v>0</v>
      </c>
      <c r="T3150">
        <v>0</v>
      </c>
      <c r="U3150">
        <v>190.932222</v>
      </c>
      <c r="V3150">
        <v>359.99555600000002</v>
      </c>
      <c r="W3150">
        <v>0</v>
      </c>
      <c r="X3150">
        <v>0</v>
      </c>
      <c r="Y3150">
        <v>0</v>
      </c>
      <c r="Z3150">
        <v>0</v>
      </c>
    </row>
    <row r="3151" spans="1:26" x14ac:dyDescent="0.25">
      <c r="A3151">
        <v>2015593</v>
      </c>
      <c r="B3151">
        <v>1</v>
      </c>
      <c r="C3151" t="s">
        <v>76</v>
      </c>
      <c r="D3151" t="s">
        <v>99</v>
      </c>
      <c r="E3151" t="s">
        <v>182</v>
      </c>
      <c r="F3151" t="s">
        <v>9239</v>
      </c>
      <c r="G3151" t="s">
        <v>250</v>
      </c>
      <c r="H3151" t="s">
        <v>46</v>
      </c>
      <c r="I3151" t="s">
        <v>129</v>
      </c>
      <c r="J3151" t="s">
        <v>15</v>
      </c>
      <c r="K3151" t="s">
        <v>131</v>
      </c>
      <c r="L3151" t="s">
        <v>9240</v>
      </c>
      <c r="M3151" t="s">
        <v>9241</v>
      </c>
      <c r="N3151">
        <v>1.0608333329999999</v>
      </c>
      <c r="O3151">
        <v>0</v>
      </c>
      <c r="P3151">
        <v>149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158.064167</v>
      </c>
      <c r="W3151">
        <v>0</v>
      </c>
      <c r="X3151">
        <v>0</v>
      </c>
      <c r="Y3151">
        <v>0</v>
      </c>
      <c r="Z3151">
        <v>0</v>
      </c>
    </row>
    <row r="3152" spans="1:26" x14ac:dyDescent="0.25">
      <c r="A3152">
        <v>2015590</v>
      </c>
      <c r="B3152">
        <v>1</v>
      </c>
      <c r="C3152" t="s">
        <v>76</v>
      </c>
      <c r="D3152" t="s">
        <v>88</v>
      </c>
      <c r="E3152" t="s">
        <v>134</v>
      </c>
      <c r="F3152" t="s">
        <v>9242</v>
      </c>
      <c r="G3152" t="s">
        <v>140</v>
      </c>
      <c r="H3152" t="s">
        <v>46</v>
      </c>
      <c r="I3152" t="s">
        <v>129</v>
      </c>
      <c r="J3152" t="s">
        <v>130</v>
      </c>
      <c r="K3152" t="s">
        <v>131</v>
      </c>
      <c r="L3152" t="s">
        <v>9243</v>
      </c>
      <c r="M3152" t="s">
        <v>9244</v>
      </c>
      <c r="N3152">
        <v>3.9213888880000001</v>
      </c>
      <c r="O3152">
        <v>0</v>
      </c>
      <c r="P3152">
        <v>3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11.764167</v>
      </c>
      <c r="W3152">
        <v>0</v>
      </c>
      <c r="X3152">
        <v>0</v>
      </c>
      <c r="Y3152">
        <v>0</v>
      </c>
      <c r="Z3152">
        <v>0</v>
      </c>
    </row>
    <row r="3153" spans="1:26" x14ac:dyDescent="0.25">
      <c r="A3153">
        <v>2015599</v>
      </c>
      <c r="B3153">
        <v>1</v>
      </c>
      <c r="C3153" t="s">
        <v>77</v>
      </c>
      <c r="D3153" t="s">
        <v>108</v>
      </c>
      <c r="E3153" t="s">
        <v>182</v>
      </c>
      <c r="F3153" t="s">
        <v>9245</v>
      </c>
      <c r="G3153" t="s">
        <v>144</v>
      </c>
      <c r="H3153" t="s">
        <v>46</v>
      </c>
      <c r="I3153" t="s">
        <v>129</v>
      </c>
      <c r="J3153" t="s">
        <v>130</v>
      </c>
      <c r="K3153" t="s">
        <v>131</v>
      </c>
      <c r="L3153" t="s">
        <v>9246</v>
      </c>
      <c r="M3153" t="s">
        <v>9247</v>
      </c>
      <c r="N3153">
        <v>0.85638888800000001</v>
      </c>
      <c r="O3153">
        <v>0</v>
      </c>
      <c r="P3153">
        <v>54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46.244999999999997</v>
      </c>
      <c r="W3153">
        <v>0</v>
      </c>
      <c r="X3153">
        <v>0</v>
      </c>
      <c r="Y3153">
        <v>0</v>
      </c>
      <c r="Z3153">
        <v>0</v>
      </c>
    </row>
    <row r="3154" spans="1:26" x14ac:dyDescent="0.25">
      <c r="A3154">
        <v>2015597</v>
      </c>
      <c r="B3154">
        <v>1</v>
      </c>
      <c r="C3154" t="s">
        <v>77</v>
      </c>
      <c r="D3154" t="s">
        <v>114</v>
      </c>
      <c r="E3154" t="s">
        <v>161</v>
      </c>
      <c r="F3154" t="s">
        <v>9248</v>
      </c>
      <c r="G3154" t="s">
        <v>242</v>
      </c>
      <c r="H3154" t="s">
        <v>47</v>
      </c>
      <c r="I3154" t="s">
        <v>129</v>
      </c>
      <c r="J3154" t="s">
        <v>130</v>
      </c>
      <c r="K3154" t="s">
        <v>131</v>
      </c>
      <c r="L3154" t="s">
        <v>9249</v>
      </c>
      <c r="M3154" t="s">
        <v>9250</v>
      </c>
      <c r="N3154">
        <v>1.6827777770000001</v>
      </c>
      <c r="O3154">
        <v>1</v>
      </c>
      <c r="P3154">
        <v>7</v>
      </c>
      <c r="Q3154">
        <v>0</v>
      </c>
      <c r="R3154">
        <v>0</v>
      </c>
      <c r="S3154">
        <v>0</v>
      </c>
      <c r="T3154">
        <v>0</v>
      </c>
      <c r="U3154">
        <v>1.6827780000000001</v>
      </c>
      <c r="V3154">
        <v>11.779444</v>
      </c>
      <c r="W3154">
        <v>0</v>
      </c>
      <c r="X3154">
        <v>0</v>
      </c>
      <c r="Y3154">
        <v>0</v>
      </c>
      <c r="Z3154">
        <v>0</v>
      </c>
    </row>
    <row r="3155" spans="1:26" x14ac:dyDescent="0.25">
      <c r="A3155">
        <v>2015604</v>
      </c>
      <c r="B3155">
        <v>1</v>
      </c>
      <c r="C3155" t="s">
        <v>76</v>
      </c>
      <c r="D3155" t="s">
        <v>80</v>
      </c>
      <c r="E3155" t="s">
        <v>126</v>
      </c>
      <c r="F3155" t="s">
        <v>9251</v>
      </c>
      <c r="G3155" t="s">
        <v>144</v>
      </c>
      <c r="H3155" t="s">
        <v>46</v>
      </c>
      <c r="I3155" t="s">
        <v>129</v>
      </c>
      <c r="J3155" t="s">
        <v>130</v>
      </c>
      <c r="K3155" t="s">
        <v>131</v>
      </c>
      <c r="L3155" t="s">
        <v>9252</v>
      </c>
      <c r="M3155" t="s">
        <v>9253</v>
      </c>
      <c r="N3155">
        <v>3.0336111109999999</v>
      </c>
      <c r="O3155">
        <v>0</v>
      </c>
      <c r="P3155">
        <v>94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285.15944400000001</v>
      </c>
      <c r="W3155">
        <v>0</v>
      </c>
      <c r="X3155">
        <v>0</v>
      </c>
      <c r="Y3155">
        <v>0</v>
      </c>
      <c r="Z3155">
        <v>0</v>
      </c>
    </row>
    <row r="3156" spans="1:26" x14ac:dyDescent="0.25">
      <c r="A3156">
        <v>2015592</v>
      </c>
      <c r="B3156">
        <v>1</v>
      </c>
      <c r="C3156" t="s">
        <v>77</v>
      </c>
      <c r="D3156" t="s">
        <v>108</v>
      </c>
      <c r="E3156" t="s">
        <v>134</v>
      </c>
      <c r="F3156" t="s">
        <v>9254</v>
      </c>
      <c r="G3156" t="s">
        <v>250</v>
      </c>
      <c r="H3156" t="s">
        <v>46</v>
      </c>
      <c r="I3156" t="s">
        <v>129</v>
      </c>
      <c r="J3156" t="s">
        <v>130</v>
      </c>
      <c r="K3156" t="s">
        <v>131</v>
      </c>
      <c r="L3156" t="s">
        <v>9255</v>
      </c>
      <c r="M3156" t="s">
        <v>9256</v>
      </c>
      <c r="N3156">
        <v>2.483333333</v>
      </c>
      <c r="O3156">
        <v>0</v>
      </c>
      <c r="P3156">
        <v>1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2.483333</v>
      </c>
      <c r="W3156">
        <v>0</v>
      </c>
      <c r="X3156">
        <v>0</v>
      </c>
      <c r="Y3156">
        <v>0</v>
      </c>
      <c r="Z3156">
        <v>0</v>
      </c>
    </row>
    <row r="3157" spans="1:26" x14ac:dyDescent="0.25">
      <c r="A3157">
        <v>2015602</v>
      </c>
      <c r="B3157">
        <v>1</v>
      </c>
      <c r="C3157" t="s">
        <v>77</v>
      </c>
      <c r="D3157" t="s">
        <v>110</v>
      </c>
      <c r="E3157" t="s">
        <v>161</v>
      </c>
      <c r="F3157" t="s">
        <v>9257</v>
      </c>
      <c r="G3157" t="s">
        <v>341</v>
      </c>
      <c r="H3157" t="s">
        <v>47</v>
      </c>
      <c r="I3157" t="s">
        <v>129</v>
      </c>
      <c r="J3157" t="s">
        <v>130</v>
      </c>
      <c r="K3157" t="s">
        <v>131</v>
      </c>
      <c r="L3157" t="s">
        <v>9258</v>
      </c>
      <c r="M3157" t="s">
        <v>9259</v>
      </c>
      <c r="N3157">
        <v>1.0802777770000001</v>
      </c>
      <c r="O3157">
        <v>0</v>
      </c>
      <c r="P3157">
        <v>0</v>
      </c>
      <c r="Q3157">
        <v>0</v>
      </c>
      <c r="R3157">
        <v>0</v>
      </c>
      <c r="S3157">
        <v>1</v>
      </c>
      <c r="T3157">
        <v>119</v>
      </c>
      <c r="U3157">
        <v>0</v>
      </c>
      <c r="V3157">
        <v>0</v>
      </c>
      <c r="W3157">
        <v>0</v>
      </c>
      <c r="X3157">
        <v>0</v>
      </c>
      <c r="Y3157">
        <v>1.0802780000000001</v>
      </c>
      <c r="Z3157">
        <v>128.553055</v>
      </c>
    </row>
    <row r="3158" spans="1:26" x14ac:dyDescent="0.25">
      <c r="A3158">
        <v>2015595</v>
      </c>
      <c r="B3158">
        <v>1</v>
      </c>
      <c r="C3158" t="s">
        <v>76</v>
      </c>
      <c r="D3158" t="s">
        <v>97</v>
      </c>
      <c r="E3158" t="s">
        <v>161</v>
      </c>
      <c r="F3158" t="s">
        <v>9260</v>
      </c>
      <c r="G3158" t="s">
        <v>1486</v>
      </c>
      <c r="H3158" t="s">
        <v>47</v>
      </c>
      <c r="I3158" t="s">
        <v>129</v>
      </c>
      <c r="J3158" t="s">
        <v>130</v>
      </c>
      <c r="K3158" t="s">
        <v>131</v>
      </c>
      <c r="L3158" t="s">
        <v>9261</v>
      </c>
      <c r="M3158" t="s">
        <v>9262</v>
      </c>
      <c r="N3158">
        <v>0.239166666</v>
      </c>
      <c r="O3158">
        <v>0</v>
      </c>
      <c r="P3158">
        <v>215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51.420833000000002</v>
      </c>
      <c r="W3158">
        <v>0</v>
      </c>
      <c r="X3158">
        <v>0</v>
      </c>
      <c r="Y3158">
        <v>0</v>
      </c>
      <c r="Z3158">
        <v>0</v>
      </c>
    </row>
    <row r="3159" spans="1:26" x14ac:dyDescent="0.25">
      <c r="A3159">
        <v>2015596</v>
      </c>
      <c r="B3159">
        <v>1</v>
      </c>
      <c r="C3159" t="s">
        <v>77</v>
      </c>
      <c r="D3159" t="s">
        <v>116</v>
      </c>
      <c r="E3159" t="s">
        <v>134</v>
      </c>
      <c r="F3159" t="s">
        <v>9263</v>
      </c>
      <c r="G3159" t="s">
        <v>136</v>
      </c>
      <c r="H3159" t="s">
        <v>46</v>
      </c>
      <c r="I3159" t="s">
        <v>129</v>
      </c>
      <c r="J3159" t="s">
        <v>130</v>
      </c>
      <c r="K3159" t="s">
        <v>131</v>
      </c>
      <c r="L3159" t="s">
        <v>9264</v>
      </c>
      <c r="M3159" t="s">
        <v>9265</v>
      </c>
      <c r="N3159">
        <v>1.0563888880000001</v>
      </c>
      <c r="O3159">
        <v>0</v>
      </c>
      <c r="P3159">
        <v>4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4.2255560000000001</v>
      </c>
      <c r="W3159">
        <v>0</v>
      </c>
      <c r="X3159">
        <v>0</v>
      </c>
      <c r="Y3159">
        <v>0</v>
      </c>
      <c r="Z3159">
        <v>0</v>
      </c>
    </row>
    <row r="3160" spans="1:26" x14ac:dyDescent="0.25">
      <c r="A3160">
        <v>2015606</v>
      </c>
      <c r="B3160">
        <v>1</v>
      </c>
      <c r="C3160" t="s">
        <v>77</v>
      </c>
      <c r="D3160" t="s">
        <v>114</v>
      </c>
      <c r="E3160" t="s">
        <v>161</v>
      </c>
      <c r="F3160" t="s">
        <v>9266</v>
      </c>
      <c r="G3160" t="s">
        <v>341</v>
      </c>
      <c r="H3160" t="s">
        <v>47</v>
      </c>
      <c r="I3160" t="s">
        <v>129</v>
      </c>
      <c r="J3160" t="s">
        <v>130</v>
      </c>
      <c r="K3160" t="s">
        <v>131</v>
      </c>
      <c r="L3160" t="s">
        <v>9267</v>
      </c>
      <c r="M3160" t="s">
        <v>9268</v>
      </c>
      <c r="N3160">
        <v>2.8591666660000001</v>
      </c>
      <c r="O3160">
        <v>0</v>
      </c>
      <c r="P3160">
        <v>9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25.732500000000002</v>
      </c>
      <c r="W3160">
        <v>0</v>
      </c>
      <c r="X3160">
        <v>0</v>
      </c>
      <c r="Y3160">
        <v>0</v>
      </c>
      <c r="Z3160">
        <v>0</v>
      </c>
    </row>
    <row r="3161" spans="1:26" x14ac:dyDescent="0.25">
      <c r="A3161">
        <v>2015609</v>
      </c>
      <c r="B3161">
        <v>1</v>
      </c>
      <c r="C3161" t="s">
        <v>77</v>
      </c>
      <c r="D3161" t="s">
        <v>118</v>
      </c>
      <c r="E3161" t="s">
        <v>134</v>
      </c>
      <c r="F3161" t="s">
        <v>9269</v>
      </c>
      <c r="G3161" t="s">
        <v>136</v>
      </c>
      <c r="H3161" t="s">
        <v>46</v>
      </c>
      <c r="I3161" t="s">
        <v>129</v>
      </c>
      <c r="J3161" t="s">
        <v>130</v>
      </c>
      <c r="K3161" t="s">
        <v>131</v>
      </c>
      <c r="L3161" t="s">
        <v>9270</v>
      </c>
      <c r="M3161" t="s">
        <v>9271</v>
      </c>
      <c r="N3161">
        <v>1.717222222</v>
      </c>
      <c r="O3161">
        <v>0</v>
      </c>
      <c r="P3161">
        <v>1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1.717222</v>
      </c>
      <c r="W3161">
        <v>0</v>
      </c>
      <c r="X3161">
        <v>0</v>
      </c>
      <c r="Y3161">
        <v>0</v>
      </c>
      <c r="Z3161">
        <v>0</v>
      </c>
    </row>
    <row r="3162" spans="1:26" x14ac:dyDescent="0.25">
      <c r="A3162">
        <v>2015605</v>
      </c>
      <c r="B3162">
        <v>1</v>
      </c>
      <c r="C3162" t="s">
        <v>76</v>
      </c>
      <c r="D3162" t="s">
        <v>103</v>
      </c>
      <c r="E3162" t="s">
        <v>161</v>
      </c>
      <c r="F3162" t="s">
        <v>9272</v>
      </c>
      <c r="G3162" t="s">
        <v>2511</v>
      </c>
      <c r="H3162" t="s">
        <v>47</v>
      </c>
      <c r="I3162" t="s">
        <v>129</v>
      </c>
      <c r="J3162" t="s">
        <v>130</v>
      </c>
      <c r="K3162" t="s">
        <v>131</v>
      </c>
      <c r="L3162" t="s">
        <v>9273</v>
      </c>
      <c r="M3162" t="s">
        <v>9274</v>
      </c>
      <c r="N3162">
        <v>7.9508333330000003</v>
      </c>
      <c r="O3162">
        <v>0</v>
      </c>
      <c r="P3162">
        <v>0</v>
      </c>
      <c r="Q3162">
        <v>0</v>
      </c>
      <c r="R3162">
        <v>225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1788.9375</v>
      </c>
      <c r="Y3162">
        <v>0</v>
      </c>
      <c r="Z3162">
        <v>0</v>
      </c>
    </row>
    <row r="3163" spans="1:26" x14ac:dyDescent="0.25">
      <c r="A3163">
        <v>2015610</v>
      </c>
      <c r="B3163">
        <v>1</v>
      </c>
      <c r="C3163" t="s">
        <v>76</v>
      </c>
      <c r="D3163" t="s">
        <v>100</v>
      </c>
      <c r="E3163" t="s">
        <v>134</v>
      </c>
      <c r="F3163" t="s">
        <v>9275</v>
      </c>
      <c r="G3163" t="s">
        <v>140</v>
      </c>
      <c r="H3163" t="s">
        <v>46</v>
      </c>
      <c r="I3163" t="s">
        <v>129</v>
      </c>
      <c r="J3163" t="s">
        <v>130</v>
      </c>
      <c r="K3163" t="s">
        <v>131</v>
      </c>
      <c r="L3163" t="s">
        <v>9276</v>
      </c>
      <c r="M3163" t="s">
        <v>9277</v>
      </c>
      <c r="N3163">
        <v>3.1727777769999999</v>
      </c>
      <c r="O3163">
        <v>0</v>
      </c>
      <c r="P3163">
        <v>4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12.691110999999999</v>
      </c>
      <c r="W3163">
        <v>0</v>
      </c>
      <c r="X3163">
        <v>0</v>
      </c>
      <c r="Y3163">
        <v>0</v>
      </c>
      <c r="Z3163">
        <v>0</v>
      </c>
    </row>
    <row r="3164" spans="1:26" x14ac:dyDescent="0.25">
      <c r="A3164">
        <v>2015608</v>
      </c>
      <c r="B3164">
        <v>1</v>
      </c>
      <c r="C3164" t="s">
        <v>77</v>
      </c>
      <c r="D3164" t="s">
        <v>114</v>
      </c>
      <c r="E3164" t="s">
        <v>150</v>
      </c>
      <c r="F3164" t="s">
        <v>9278</v>
      </c>
      <c r="G3164" t="s">
        <v>163</v>
      </c>
      <c r="H3164" t="s">
        <v>47</v>
      </c>
      <c r="I3164" t="s">
        <v>129</v>
      </c>
      <c r="J3164" t="s">
        <v>130</v>
      </c>
      <c r="K3164" t="s">
        <v>131</v>
      </c>
      <c r="L3164" t="s">
        <v>9279</v>
      </c>
      <c r="M3164" t="s">
        <v>9280</v>
      </c>
      <c r="N3164">
        <v>0.578333333</v>
      </c>
      <c r="O3164">
        <v>0</v>
      </c>
      <c r="P3164">
        <v>0</v>
      </c>
      <c r="Q3164">
        <v>3</v>
      </c>
      <c r="R3164">
        <v>0</v>
      </c>
      <c r="S3164">
        <v>194</v>
      </c>
      <c r="T3164">
        <v>1184</v>
      </c>
      <c r="U3164">
        <v>0</v>
      </c>
      <c r="V3164">
        <v>0</v>
      </c>
      <c r="W3164">
        <v>1.7350000000000001</v>
      </c>
      <c r="X3164">
        <v>0</v>
      </c>
      <c r="Y3164">
        <v>112.19666700000001</v>
      </c>
      <c r="Z3164">
        <v>684.746666</v>
      </c>
    </row>
    <row r="3165" spans="1:26" x14ac:dyDescent="0.25">
      <c r="A3165">
        <v>2015613</v>
      </c>
      <c r="B3165">
        <v>1</v>
      </c>
      <c r="C3165" t="s">
        <v>76</v>
      </c>
      <c r="D3165" t="s">
        <v>98</v>
      </c>
      <c r="E3165" t="s">
        <v>134</v>
      </c>
      <c r="F3165" t="s">
        <v>9281</v>
      </c>
      <c r="G3165" t="s">
        <v>136</v>
      </c>
      <c r="H3165" t="s">
        <v>46</v>
      </c>
      <c r="I3165" t="s">
        <v>129</v>
      </c>
      <c r="J3165" t="s">
        <v>130</v>
      </c>
      <c r="K3165" t="s">
        <v>131</v>
      </c>
      <c r="L3165" t="s">
        <v>9282</v>
      </c>
      <c r="M3165" t="s">
        <v>9283</v>
      </c>
      <c r="N3165">
        <v>2.2411111109999999</v>
      </c>
      <c r="O3165">
        <v>0</v>
      </c>
      <c r="P3165">
        <v>0</v>
      </c>
      <c r="Q3165">
        <v>0</v>
      </c>
      <c r="R3165">
        <v>0</v>
      </c>
      <c r="S3165">
        <v>0</v>
      </c>
      <c r="T3165">
        <v>1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2.2411110000000001</v>
      </c>
    </row>
    <row r="3166" spans="1:26" x14ac:dyDescent="0.25">
      <c r="A3166">
        <v>2015611</v>
      </c>
      <c r="B3166">
        <v>1</v>
      </c>
      <c r="C3166" t="s">
        <v>76</v>
      </c>
      <c r="D3166" t="s">
        <v>89</v>
      </c>
      <c r="E3166" t="s">
        <v>182</v>
      </c>
      <c r="F3166" t="s">
        <v>9284</v>
      </c>
      <c r="G3166" t="s">
        <v>144</v>
      </c>
      <c r="H3166" t="s">
        <v>46</v>
      </c>
      <c r="I3166" t="s">
        <v>129</v>
      </c>
      <c r="J3166" t="s">
        <v>130</v>
      </c>
      <c r="K3166" t="s">
        <v>131</v>
      </c>
      <c r="L3166" t="s">
        <v>9285</v>
      </c>
      <c r="M3166" t="s">
        <v>9286</v>
      </c>
      <c r="N3166">
        <v>1.633611111</v>
      </c>
      <c r="O3166">
        <v>0</v>
      </c>
      <c r="P3166">
        <v>9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14.702500000000001</v>
      </c>
      <c r="W3166">
        <v>0</v>
      </c>
      <c r="X3166">
        <v>0</v>
      </c>
      <c r="Y3166">
        <v>0</v>
      </c>
      <c r="Z3166">
        <v>0</v>
      </c>
    </row>
    <row r="3167" spans="1:26" x14ac:dyDescent="0.25">
      <c r="A3167">
        <v>2015618</v>
      </c>
      <c r="B3167">
        <v>1</v>
      </c>
      <c r="C3167" t="s">
        <v>77</v>
      </c>
      <c r="D3167" t="s">
        <v>115</v>
      </c>
      <c r="E3167" t="s">
        <v>186</v>
      </c>
      <c r="F3167" t="s">
        <v>6830</v>
      </c>
      <c r="G3167" t="s">
        <v>163</v>
      </c>
      <c r="H3167" t="s">
        <v>47</v>
      </c>
      <c r="I3167" t="s">
        <v>129</v>
      </c>
      <c r="J3167" t="s">
        <v>130</v>
      </c>
      <c r="K3167" t="s">
        <v>131</v>
      </c>
      <c r="L3167" t="s">
        <v>9287</v>
      </c>
      <c r="M3167" t="s">
        <v>9288</v>
      </c>
      <c r="N3167">
        <v>1.3930555549999999</v>
      </c>
      <c r="O3167">
        <v>0</v>
      </c>
      <c r="P3167">
        <v>0</v>
      </c>
      <c r="Q3167">
        <v>15</v>
      </c>
      <c r="R3167">
        <v>9</v>
      </c>
      <c r="S3167">
        <v>41</v>
      </c>
      <c r="T3167">
        <v>970</v>
      </c>
      <c r="U3167">
        <v>0</v>
      </c>
      <c r="V3167">
        <v>0</v>
      </c>
      <c r="W3167">
        <v>20.895833</v>
      </c>
      <c r="X3167">
        <v>12.5375</v>
      </c>
      <c r="Y3167">
        <v>57.115278000000004</v>
      </c>
      <c r="Z3167">
        <v>1351.263888</v>
      </c>
    </row>
    <row r="3168" spans="1:26" x14ac:dyDescent="0.25">
      <c r="A3168">
        <v>2015617</v>
      </c>
      <c r="B3168">
        <v>1</v>
      </c>
      <c r="C3168" t="s">
        <v>76</v>
      </c>
      <c r="D3168" t="s">
        <v>102</v>
      </c>
      <c r="E3168" t="s">
        <v>182</v>
      </c>
      <c r="F3168" t="s">
        <v>9289</v>
      </c>
      <c r="G3168" t="s">
        <v>405</v>
      </c>
      <c r="H3168" t="s">
        <v>46</v>
      </c>
      <c r="I3168" t="s">
        <v>129</v>
      </c>
      <c r="J3168" t="s">
        <v>130</v>
      </c>
      <c r="K3168" t="s">
        <v>131</v>
      </c>
      <c r="L3168" t="s">
        <v>9290</v>
      </c>
      <c r="M3168" t="s">
        <v>9291</v>
      </c>
      <c r="N3168">
        <v>2.8280555550000002</v>
      </c>
      <c r="O3168">
        <v>0</v>
      </c>
      <c r="P3168">
        <v>1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2.8280560000000001</v>
      </c>
      <c r="W3168">
        <v>0</v>
      </c>
      <c r="X3168">
        <v>0</v>
      </c>
      <c r="Y3168">
        <v>0</v>
      </c>
      <c r="Z3168">
        <v>0</v>
      </c>
    </row>
    <row r="3169" spans="1:26" x14ac:dyDescent="0.25">
      <c r="A3169">
        <v>2015619</v>
      </c>
      <c r="B3169">
        <v>1</v>
      </c>
      <c r="C3169" t="s">
        <v>77</v>
      </c>
      <c r="D3169" t="s">
        <v>116</v>
      </c>
      <c r="E3169" t="s">
        <v>166</v>
      </c>
      <c r="F3169" t="s">
        <v>9292</v>
      </c>
      <c r="G3169" t="s">
        <v>657</v>
      </c>
      <c r="H3169" t="s">
        <v>46</v>
      </c>
      <c r="I3169" t="s">
        <v>129</v>
      </c>
      <c r="J3169" t="s">
        <v>130</v>
      </c>
      <c r="K3169" t="s">
        <v>131</v>
      </c>
      <c r="L3169" t="s">
        <v>9293</v>
      </c>
      <c r="M3169" t="s">
        <v>9294</v>
      </c>
      <c r="N3169">
        <v>1.007222222</v>
      </c>
      <c r="O3169">
        <v>0</v>
      </c>
      <c r="P3169">
        <v>74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74.534443999999993</v>
      </c>
      <c r="W3169">
        <v>0</v>
      </c>
      <c r="X3169">
        <v>0</v>
      </c>
      <c r="Y3169">
        <v>0</v>
      </c>
      <c r="Z3169">
        <v>0</v>
      </c>
    </row>
    <row r="3170" spans="1:26" x14ac:dyDescent="0.25">
      <c r="A3170">
        <v>2015615</v>
      </c>
      <c r="B3170">
        <v>1</v>
      </c>
      <c r="C3170" t="s">
        <v>77</v>
      </c>
      <c r="D3170" t="s">
        <v>108</v>
      </c>
      <c r="E3170" t="s">
        <v>171</v>
      </c>
      <c r="F3170" t="s">
        <v>833</v>
      </c>
      <c r="G3170" t="s">
        <v>163</v>
      </c>
      <c r="H3170" t="s">
        <v>47</v>
      </c>
      <c r="I3170" t="s">
        <v>129</v>
      </c>
      <c r="J3170" t="s">
        <v>130</v>
      </c>
      <c r="K3170" t="s">
        <v>131</v>
      </c>
      <c r="L3170" t="s">
        <v>9295</v>
      </c>
      <c r="M3170" t="s">
        <v>9296</v>
      </c>
      <c r="N3170">
        <v>5.6944443999999997E-2</v>
      </c>
      <c r="O3170">
        <v>0</v>
      </c>
      <c r="P3170">
        <v>0</v>
      </c>
      <c r="Q3170">
        <v>5</v>
      </c>
      <c r="R3170">
        <v>167</v>
      </c>
      <c r="S3170">
        <v>6</v>
      </c>
      <c r="T3170">
        <v>958</v>
      </c>
      <c r="U3170">
        <v>0</v>
      </c>
      <c r="V3170">
        <v>0</v>
      </c>
      <c r="W3170">
        <v>0.28472199999999998</v>
      </c>
      <c r="X3170">
        <v>9.509722</v>
      </c>
      <c r="Y3170">
        <v>0.341667</v>
      </c>
      <c r="Z3170">
        <v>54.552776999999999</v>
      </c>
    </row>
    <row r="3171" spans="1:26" x14ac:dyDescent="0.25">
      <c r="A3171">
        <v>2015621</v>
      </c>
      <c r="B3171">
        <v>1</v>
      </c>
      <c r="C3171" t="s">
        <v>76</v>
      </c>
      <c r="D3171" t="s">
        <v>96</v>
      </c>
      <c r="E3171" t="s">
        <v>171</v>
      </c>
      <c r="F3171" t="s">
        <v>9297</v>
      </c>
      <c r="G3171" t="s">
        <v>163</v>
      </c>
      <c r="H3171" t="s">
        <v>47</v>
      </c>
      <c r="I3171" t="s">
        <v>129</v>
      </c>
      <c r="J3171" t="s">
        <v>130</v>
      </c>
      <c r="K3171" t="s">
        <v>131</v>
      </c>
      <c r="L3171" t="s">
        <v>9298</v>
      </c>
      <c r="M3171" t="s">
        <v>9299</v>
      </c>
      <c r="N3171">
        <v>1.3872222219999999</v>
      </c>
      <c r="O3171">
        <v>14</v>
      </c>
      <c r="P3171">
        <v>10</v>
      </c>
      <c r="Q3171">
        <v>0</v>
      </c>
      <c r="R3171">
        <v>0</v>
      </c>
      <c r="S3171">
        <v>0</v>
      </c>
      <c r="T3171">
        <v>0</v>
      </c>
      <c r="U3171">
        <v>19.421111</v>
      </c>
      <c r="V3171">
        <v>13.872222000000001</v>
      </c>
      <c r="W3171">
        <v>0</v>
      </c>
      <c r="X3171">
        <v>0</v>
      </c>
      <c r="Y3171">
        <v>0</v>
      </c>
      <c r="Z3171">
        <v>0</v>
      </c>
    </row>
    <row r="3172" spans="1:26" x14ac:dyDescent="0.25">
      <c r="A3172">
        <v>2015620</v>
      </c>
      <c r="B3172">
        <v>1</v>
      </c>
      <c r="C3172" t="s">
        <v>77</v>
      </c>
      <c r="D3172" t="s">
        <v>116</v>
      </c>
      <c r="E3172" t="s">
        <v>186</v>
      </c>
      <c r="F3172" t="s">
        <v>9300</v>
      </c>
      <c r="G3172" t="s">
        <v>163</v>
      </c>
      <c r="H3172" t="s">
        <v>47</v>
      </c>
      <c r="I3172" t="s">
        <v>129</v>
      </c>
      <c r="J3172" t="s">
        <v>130</v>
      </c>
      <c r="K3172" t="s">
        <v>131</v>
      </c>
      <c r="L3172" t="s">
        <v>9301</v>
      </c>
      <c r="M3172" t="s">
        <v>9302</v>
      </c>
      <c r="N3172">
        <v>1.4924999999999999</v>
      </c>
      <c r="O3172">
        <v>22</v>
      </c>
      <c r="P3172">
        <v>0</v>
      </c>
      <c r="Q3172">
        <v>0</v>
      </c>
      <c r="R3172">
        <v>0</v>
      </c>
      <c r="S3172">
        <v>1</v>
      </c>
      <c r="T3172">
        <v>0</v>
      </c>
      <c r="U3172">
        <v>32.835000000000001</v>
      </c>
      <c r="V3172">
        <v>0</v>
      </c>
      <c r="W3172">
        <v>0</v>
      </c>
      <c r="X3172">
        <v>0</v>
      </c>
      <c r="Y3172">
        <v>1.4924999999999999</v>
      </c>
      <c r="Z3172">
        <v>0</v>
      </c>
    </row>
    <row r="3173" spans="1:26" x14ac:dyDescent="0.25">
      <c r="A3173">
        <v>2015625</v>
      </c>
      <c r="B3173">
        <v>1</v>
      </c>
      <c r="C3173" t="s">
        <v>77</v>
      </c>
      <c r="D3173" t="s">
        <v>118</v>
      </c>
      <c r="E3173" t="s">
        <v>134</v>
      </c>
      <c r="F3173" t="s">
        <v>9303</v>
      </c>
      <c r="G3173" t="s">
        <v>136</v>
      </c>
      <c r="H3173" t="s">
        <v>46</v>
      </c>
      <c r="I3173" t="s">
        <v>129</v>
      </c>
      <c r="J3173" t="s">
        <v>130</v>
      </c>
      <c r="K3173" t="s">
        <v>131</v>
      </c>
      <c r="L3173" t="s">
        <v>9304</v>
      </c>
      <c r="M3173" t="s">
        <v>9305</v>
      </c>
      <c r="N3173">
        <v>1.5874999999999999</v>
      </c>
      <c r="O3173">
        <v>0</v>
      </c>
      <c r="P3173">
        <v>2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3.1749999999999998</v>
      </c>
      <c r="W3173">
        <v>0</v>
      </c>
      <c r="X3173">
        <v>0</v>
      </c>
      <c r="Y3173">
        <v>0</v>
      </c>
      <c r="Z3173">
        <v>0</v>
      </c>
    </row>
    <row r="3174" spans="1:26" x14ac:dyDescent="0.25">
      <c r="A3174">
        <v>2015623</v>
      </c>
      <c r="B3174">
        <v>1</v>
      </c>
      <c r="C3174" t="s">
        <v>76</v>
      </c>
      <c r="D3174" t="s">
        <v>101</v>
      </c>
      <c r="E3174" t="s">
        <v>171</v>
      </c>
      <c r="F3174" t="s">
        <v>9306</v>
      </c>
      <c r="G3174" t="s">
        <v>163</v>
      </c>
      <c r="H3174" t="s">
        <v>47</v>
      </c>
      <c r="I3174" t="s">
        <v>129</v>
      </c>
      <c r="J3174" t="s">
        <v>130</v>
      </c>
      <c r="K3174" t="s">
        <v>131</v>
      </c>
      <c r="L3174" t="s">
        <v>9307</v>
      </c>
      <c r="M3174" t="s">
        <v>9308</v>
      </c>
      <c r="N3174">
        <v>0.34611111100000003</v>
      </c>
      <c r="O3174">
        <v>88</v>
      </c>
      <c r="P3174">
        <v>877</v>
      </c>
      <c r="Q3174">
        <v>0</v>
      </c>
      <c r="R3174">
        <v>0</v>
      </c>
      <c r="S3174">
        <v>0</v>
      </c>
      <c r="T3174">
        <v>0</v>
      </c>
      <c r="U3174">
        <v>30.457778000000001</v>
      </c>
      <c r="V3174">
        <v>303.539444</v>
      </c>
      <c r="W3174">
        <v>0</v>
      </c>
      <c r="X3174">
        <v>0</v>
      </c>
      <c r="Y3174">
        <v>0</v>
      </c>
      <c r="Z3174">
        <v>0</v>
      </c>
    </row>
    <row r="3175" spans="1:26" x14ac:dyDescent="0.25">
      <c r="A3175">
        <v>2015628</v>
      </c>
      <c r="B3175">
        <v>1</v>
      </c>
      <c r="C3175" t="s">
        <v>76</v>
      </c>
      <c r="D3175" t="s">
        <v>102</v>
      </c>
      <c r="E3175" t="s">
        <v>134</v>
      </c>
      <c r="F3175" t="s">
        <v>9309</v>
      </c>
      <c r="G3175" t="s">
        <v>136</v>
      </c>
      <c r="H3175" t="s">
        <v>46</v>
      </c>
      <c r="I3175" t="s">
        <v>129</v>
      </c>
      <c r="J3175" t="s">
        <v>130</v>
      </c>
      <c r="K3175" t="s">
        <v>131</v>
      </c>
      <c r="L3175" t="s">
        <v>9310</v>
      </c>
      <c r="M3175" t="s">
        <v>9311</v>
      </c>
      <c r="N3175">
        <v>3.0138888879999999</v>
      </c>
      <c r="O3175">
        <v>0</v>
      </c>
      <c r="P3175">
        <v>1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3.0138889999999998</v>
      </c>
      <c r="W3175">
        <v>0</v>
      </c>
      <c r="X3175">
        <v>0</v>
      </c>
      <c r="Y3175">
        <v>0</v>
      </c>
      <c r="Z3175">
        <v>0</v>
      </c>
    </row>
    <row r="3176" spans="1:26" x14ac:dyDescent="0.25">
      <c r="A3176">
        <v>2015630</v>
      </c>
      <c r="B3176">
        <v>1</v>
      </c>
      <c r="C3176" t="s">
        <v>77</v>
      </c>
      <c r="D3176" t="s">
        <v>116</v>
      </c>
      <c r="E3176" t="s">
        <v>134</v>
      </c>
      <c r="F3176" t="s">
        <v>9312</v>
      </c>
      <c r="G3176" t="s">
        <v>140</v>
      </c>
      <c r="H3176" t="s">
        <v>46</v>
      </c>
      <c r="I3176" t="s">
        <v>129</v>
      </c>
      <c r="J3176" t="s">
        <v>130</v>
      </c>
      <c r="K3176" t="s">
        <v>131</v>
      </c>
      <c r="L3176" t="s">
        <v>9313</v>
      </c>
      <c r="M3176" t="s">
        <v>9314</v>
      </c>
      <c r="N3176">
        <v>1.425</v>
      </c>
      <c r="O3176">
        <v>0</v>
      </c>
      <c r="P3176">
        <v>2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2.85</v>
      </c>
      <c r="W3176">
        <v>0</v>
      </c>
      <c r="X3176">
        <v>0</v>
      </c>
      <c r="Y3176">
        <v>0</v>
      </c>
      <c r="Z3176">
        <v>0</v>
      </c>
    </row>
    <row r="3177" spans="1:26" x14ac:dyDescent="0.25">
      <c r="A3177">
        <v>2015634</v>
      </c>
      <c r="B3177">
        <v>1</v>
      </c>
      <c r="C3177" t="s">
        <v>76</v>
      </c>
      <c r="D3177" t="s">
        <v>93</v>
      </c>
      <c r="E3177" t="s">
        <v>161</v>
      </c>
      <c r="F3177" t="s">
        <v>9315</v>
      </c>
      <c r="G3177" t="s">
        <v>341</v>
      </c>
      <c r="H3177" t="s">
        <v>47</v>
      </c>
      <c r="I3177" t="s">
        <v>129</v>
      </c>
      <c r="J3177" t="s">
        <v>130</v>
      </c>
      <c r="K3177" t="s">
        <v>131</v>
      </c>
      <c r="L3177" t="s">
        <v>9316</v>
      </c>
      <c r="M3177" t="s">
        <v>9317</v>
      </c>
      <c r="N3177">
        <v>2.8394444440000002</v>
      </c>
      <c r="O3177">
        <v>0</v>
      </c>
      <c r="P3177">
        <v>101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286.78388899999999</v>
      </c>
      <c r="W3177">
        <v>0</v>
      </c>
      <c r="X3177">
        <v>0</v>
      </c>
      <c r="Y3177">
        <v>0</v>
      </c>
      <c r="Z3177">
        <v>0</v>
      </c>
    </row>
    <row r="3178" spans="1:26" x14ac:dyDescent="0.25">
      <c r="A3178">
        <v>2015631</v>
      </c>
      <c r="B3178">
        <v>1</v>
      </c>
      <c r="C3178" t="s">
        <v>77</v>
      </c>
      <c r="D3178" t="s">
        <v>119</v>
      </c>
      <c r="E3178" t="s">
        <v>171</v>
      </c>
      <c r="F3178" t="s">
        <v>2542</v>
      </c>
      <c r="G3178" t="s">
        <v>163</v>
      </c>
      <c r="H3178" t="s">
        <v>47</v>
      </c>
      <c r="I3178" t="s">
        <v>129</v>
      </c>
      <c r="J3178" t="s">
        <v>130</v>
      </c>
      <c r="K3178" t="s">
        <v>131</v>
      </c>
      <c r="L3178" t="s">
        <v>9318</v>
      </c>
      <c r="M3178" t="s">
        <v>9319</v>
      </c>
      <c r="N3178">
        <v>0.55611111099999999</v>
      </c>
      <c r="O3178">
        <v>11</v>
      </c>
      <c r="P3178">
        <v>973</v>
      </c>
      <c r="Q3178">
        <v>2</v>
      </c>
      <c r="R3178">
        <v>8</v>
      </c>
      <c r="S3178">
        <v>5</v>
      </c>
      <c r="T3178">
        <v>206</v>
      </c>
      <c r="U3178">
        <v>6.1172219999999999</v>
      </c>
      <c r="V3178">
        <v>541.09611099999995</v>
      </c>
      <c r="W3178">
        <v>1.112222</v>
      </c>
      <c r="X3178">
        <v>4.4488890000000003</v>
      </c>
      <c r="Y3178">
        <v>2.7805559999999998</v>
      </c>
      <c r="Z3178">
        <v>114.55888899999999</v>
      </c>
    </row>
    <row r="3179" spans="1:26" x14ac:dyDescent="0.25">
      <c r="A3179">
        <v>2015633</v>
      </c>
      <c r="B3179">
        <v>1</v>
      </c>
      <c r="C3179" t="s">
        <v>76</v>
      </c>
      <c r="D3179" t="s">
        <v>84</v>
      </c>
      <c r="E3179" t="s">
        <v>166</v>
      </c>
      <c r="F3179" t="s">
        <v>9320</v>
      </c>
      <c r="G3179" t="s">
        <v>128</v>
      </c>
      <c r="H3179" t="s">
        <v>46</v>
      </c>
      <c r="I3179" t="s">
        <v>129</v>
      </c>
      <c r="J3179" t="s">
        <v>130</v>
      </c>
      <c r="K3179" t="s">
        <v>131</v>
      </c>
      <c r="L3179" t="s">
        <v>9321</v>
      </c>
      <c r="M3179" t="s">
        <v>9322</v>
      </c>
      <c r="N3179">
        <v>0.93138888799999997</v>
      </c>
      <c r="O3179">
        <v>0</v>
      </c>
      <c r="P3179">
        <v>796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741.38555499999995</v>
      </c>
      <c r="W3179">
        <v>0</v>
      </c>
      <c r="X3179">
        <v>0</v>
      </c>
      <c r="Y3179">
        <v>0</v>
      </c>
      <c r="Z3179">
        <v>0</v>
      </c>
    </row>
    <row r="3180" spans="1:26" x14ac:dyDescent="0.25">
      <c r="A3180">
        <v>2015636</v>
      </c>
      <c r="B3180">
        <v>1</v>
      </c>
      <c r="C3180" t="s">
        <v>77</v>
      </c>
      <c r="D3180" t="s">
        <v>120</v>
      </c>
      <c r="E3180" t="s">
        <v>134</v>
      </c>
      <c r="F3180" t="s">
        <v>9323</v>
      </c>
      <c r="G3180" t="s">
        <v>136</v>
      </c>
      <c r="H3180" t="s">
        <v>46</v>
      </c>
      <c r="I3180" t="s">
        <v>129</v>
      </c>
      <c r="J3180" t="s">
        <v>130</v>
      </c>
      <c r="K3180" t="s">
        <v>131</v>
      </c>
      <c r="L3180" t="s">
        <v>9324</v>
      </c>
      <c r="M3180" t="s">
        <v>9325</v>
      </c>
      <c r="N3180">
        <v>0.825555555</v>
      </c>
      <c r="O3180">
        <v>0</v>
      </c>
      <c r="P3180">
        <v>0</v>
      </c>
      <c r="Q3180">
        <v>0</v>
      </c>
      <c r="R3180">
        <v>1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0.82555599999999996</v>
      </c>
      <c r="Y3180">
        <v>0</v>
      </c>
      <c r="Z3180">
        <v>0</v>
      </c>
    </row>
    <row r="3181" spans="1:26" x14ac:dyDescent="0.25">
      <c r="A3181">
        <v>2015639</v>
      </c>
      <c r="B3181">
        <v>1</v>
      </c>
      <c r="C3181" t="s">
        <v>76</v>
      </c>
      <c r="D3181" t="s">
        <v>105</v>
      </c>
      <c r="E3181" t="s">
        <v>134</v>
      </c>
      <c r="F3181" t="s">
        <v>9326</v>
      </c>
      <c r="G3181" t="s">
        <v>136</v>
      </c>
      <c r="H3181" t="s">
        <v>46</v>
      </c>
      <c r="I3181" t="s">
        <v>129</v>
      </c>
      <c r="J3181" t="s">
        <v>130</v>
      </c>
      <c r="K3181" t="s">
        <v>131</v>
      </c>
      <c r="L3181" t="s">
        <v>9327</v>
      </c>
      <c r="M3181" t="s">
        <v>9328</v>
      </c>
      <c r="N3181">
        <v>1.642222222</v>
      </c>
      <c r="O3181">
        <v>0</v>
      </c>
      <c r="P3181">
        <v>0</v>
      </c>
      <c r="Q3181">
        <v>0</v>
      </c>
      <c r="R3181">
        <v>0</v>
      </c>
      <c r="S3181">
        <v>0</v>
      </c>
      <c r="T3181">
        <v>1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1.6422220000000001</v>
      </c>
    </row>
    <row r="3182" spans="1:26" x14ac:dyDescent="0.25">
      <c r="A3182">
        <v>2015645</v>
      </c>
      <c r="B3182">
        <v>1</v>
      </c>
      <c r="C3182" t="s">
        <v>76</v>
      </c>
      <c r="D3182" t="s">
        <v>92</v>
      </c>
      <c r="E3182" t="s">
        <v>182</v>
      </c>
      <c r="F3182" t="s">
        <v>9329</v>
      </c>
      <c r="G3182" t="s">
        <v>294</v>
      </c>
      <c r="H3182" t="s">
        <v>46</v>
      </c>
      <c r="I3182" t="s">
        <v>129</v>
      </c>
      <c r="J3182" t="s">
        <v>130</v>
      </c>
      <c r="K3182" t="s">
        <v>131</v>
      </c>
      <c r="L3182" t="s">
        <v>9330</v>
      </c>
      <c r="M3182" t="s">
        <v>9331</v>
      </c>
      <c r="N3182">
        <v>2.8105555550000001</v>
      </c>
      <c r="O3182">
        <v>0</v>
      </c>
      <c r="P3182">
        <v>0</v>
      </c>
      <c r="Q3182">
        <v>0</v>
      </c>
      <c r="R3182">
        <v>93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261.38166699999999</v>
      </c>
      <c r="Y3182">
        <v>0</v>
      </c>
      <c r="Z3182">
        <v>0</v>
      </c>
    </row>
    <row r="3183" spans="1:26" x14ac:dyDescent="0.25">
      <c r="A3183">
        <v>2015652</v>
      </c>
      <c r="B3183">
        <v>1</v>
      </c>
      <c r="C3183" t="s">
        <v>77</v>
      </c>
      <c r="D3183" t="s">
        <v>119</v>
      </c>
      <c r="E3183" t="s">
        <v>186</v>
      </c>
      <c r="F3183" t="s">
        <v>9332</v>
      </c>
      <c r="G3183" t="s">
        <v>163</v>
      </c>
      <c r="H3183" t="s">
        <v>47</v>
      </c>
      <c r="I3183" t="s">
        <v>129</v>
      </c>
      <c r="J3183" t="s">
        <v>130</v>
      </c>
      <c r="K3183" t="s">
        <v>131</v>
      </c>
      <c r="L3183" t="s">
        <v>9333</v>
      </c>
      <c r="M3183" t="s">
        <v>9334</v>
      </c>
      <c r="N3183">
        <v>2.9211111110000001</v>
      </c>
      <c r="O3183">
        <v>4</v>
      </c>
      <c r="P3183">
        <v>522</v>
      </c>
      <c r="Q3183">
        <v>0</v>
      </c>
      <c r="R3183">
        <v>2</v>
      </c>
      <c r="S3183">
        <v>5</v>
      </c>
      <c r="T3183">
        <v>206</v>
      </c>
      <c r="U3183">
        <v>11.684443999999999</v>
      </c>
      <c r="V3183">
        <v>1524.82</v>
      </c>
      <c r="W3183">
        <v>0</v>
      </c>
      <c r="X3183">
        <v>5.8422219999999996</v>
      </c>
      <c r="Y3183">
        <v>14.605556</v>
      </c>
      <c r="Z3183">
        <v>601.74888899999996</v>
      </c>
    </row>
    <row r="3184" spans="1:26" x14ac:dyDescent="0.25">
      <c r="A3184">
        <v>2015644</v>
      </c>
      <c r="B3184">
        <v>1</v>
      </c>
      <c r="C3184" t="s">
        <v>76</v>
      </c>
      <c r="D3184" t="s">
        <v>84</v>
      </c>
      <c r="E3184" t="s">
        <v>134</v>
      </c>
      <c r="F3184" t="s">
        <v>9335</v>
      </c>
      <c r="G3184" t="s">
        <v>238</v>
      </c>
      <c r="H3184" t="s">
        <v>46</v>
      </c>
      <c r="I3184" t="s">
        <v>129</v>
      </c>
      <c r="J3184" t="s">
        <v>130</v>
      </c>
      <c r="K3184" t="s">
        <v>131</v>
      </c>
      <c r="L3184" t="s">
        <v>9336</v>
      </c>
      <c r="M3184" t="s">
        <v>9337</v>
      </c>
      <c r="N3184">
        <v>1.7736111109999999</v>
      </c>
      <c r="O3184">
        <v>0</v>
      </c>
      <c r="P3184">
        <v>9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15.9625</v>
      </c>
      <c r="W3184">
        <v>0</v>
      </c>
      <c r="X3184">
        <v>0</v>
      </c>
      <c r="Y3184">
        <v>0</v>
      </c>
      <c r="Z3184">
        <v>0</v>
      </c>
    </row>
    <row r="3185" spans="1:26" x14ac:dyDescent="0.25">
      <c r="A3185">
        <v>2015646</v>
      </c>
      <c r="B3185">
        <v>1</v>
      </c>
      <c r="C3185" t="s">
        <v>77</v>
      </c>
      <c r="D3185" t="s">
        <v>119</v>
      </c>
      <c r="E3185" t="s">
        <v>134</v>
      </c>
      <c r="F3185" t="s">
        <v>9338</v>
      </c>
      <c r="G3185" t="s">
        <v>136</v>
      </c>
      <c r="H3185" t="s">
        <v>46</v>
      </c>
      <c r="I3185" t="s">
        <v>129</v>
      </c>
      <c r="J3185" t="s">
        <v>130</v>
      </c>
      <c r="K3185" t="s">
        <v>131</v>
      </c>
      <c r="L3185" t="s">
        <v>9339</v>
      </c>
      <c r="M3185" t="s">
        <v>9340</v>
      </c>
      <c r="N3185">
        <v>3.6116666660000001</v>
      </c>
      <c r="O3185">
        <v>0</v>
      </c>
      <c r="P3185">
        <v>1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3.6116670000000002</v>
      </c>
      <c r="W3185">
        <v>0</v>
      </c>
      <c r="X3185">
        <v>0</v>
      </c>
      <c r="Y3185">
        <v>0</v>
      </c>
      <c r="Z3185">
        <v>0</v>
      </c>
    </row>
    <row r="3186" spans="1:26" x14ac:dyDescent="0.25">
      <c r="A3186">
        <v>2015647</v>
      </c>
      <c r="B3186">
        <v>1</v>
      </c>
      <c r="C3186" t="s">
        <v>77</v>
      </c>
      <c r="D3186" t="s">
        <v>116</v>
      </c>
      <c r="E3186" t="s">
        <v>182</v>
      </c>
      <c r="F3186" t="s">
        <v>9341</v>
      </c>
      <c r="G3186" t="s">
        <v>144</v>
      </c>
      <c r="H3186" t="s">
        <v>46</v>
      </c>
      <c r="I3186" t="s">
        <v>129</v>
      </c>
      <c r="J3186" t="s">
        <v>130</v>
      </c>
      <c r="K3186" t="s">
        <v>131</v>
      </c>
      <c r="L3186" t="s">
        <v>9342</v>
      </c>
      <c r="M3186" t="s">
        <v>9343</v>
      </c>
      <c r="N3186">
        <v>1.523055555</v>
      </c>
      <c r="O3186">
        <v>0</v>
      </c>
      <c r="P3186">
        <v>46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70.060556000000005</v>
      </c>
      <c r="W3186">
        <v>0</v>
      </c>
      <c r="X3186">
        <v>0</v>
      </c>
      <c r="Y3186">
        <v>0</v>
      </c>
      <c r="Z3186">
        <v>0</v>
      </c>
    </row>
    <row r="3187" spans="1:26" x14ac:dyDescent="0.25">
      <c r="A3187">
        <v>2015651</v>
      </c>
      <c r="B3187">
        <v>1</v>
      </c>
      <c r="C3187" t="s">
        <v>77</v>
      </c>
      <c r="D3187" t="s">
        <v>111</v>
      </c>
      <c r="E3187" t="s">
        <v>182</v>
      </c>
      <c r="F3187" t="s">
        <v>9344</v>
      </c>
      <c r="G3187" t="s">
        <v>144</v>
      </c>
      <c r="H3187" t="s">
        <v>46</v>
      </c>
      <c r="I3187" t="s">
        <v>129</v>
      </c>
      <c r="J3187" t="s">
        <v>130</v>
      </c>
      <c r="K3187" t="s">
        <v>131</v>
      </c>
      <c r="L3187" t="s">
        <v>9345</v>
      </c>
      <c r="M3187" t="s">
        <v>9346</v>
      </c>
      <c r="N3187">
        <v>1.0238888880000001</v>
      </c>
      <c r="O3187">
        <v>0</v>
      </c>
      <c r="P3187">
        <v>0</v>
      </c>
      <c r="Q3187">
        <v>0</v>
      </c>
      <c r="R3187">
        <v>4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4.0955560000000002</v>
      </c>
      <c r="Y3187">
        <v>0</v>
      </c>
      <c r="Z3187">
        <v>0</v>
      </c>
    </row>
    <row r="3188" spans="1:26" x14ac:dyDescent="0.25">
      <c r="A3188">
        <v>2015656</v>
      </c>
      <c r="B3188">
        <v>1</v>
      </c>
      <c r="C3188" t="s">
        <v>76</v>
      </c>
      <c r="D3188" t="s">
        <v>99</v>
      </c>
      <c r="E3188" t="s">
        <v>182</v>
      </c>
      <c r="F3188" t="s">
        <v>9347</v>
      </c>
      <c r="G3188" t="s">
        <v>144</v>
      </c>
      <c r="H3188" t="s">
        <v>46</v>
      </c>
      <c r="I3188" t="s">
        <v>129</v>
      </c>
      <c r="J3188" t="s">
        <v>130</v>
      </c>
      <c r="K3188" t="s">
        <v>131</v>
      </c>
      <c r="L3188" t="s">
        <v>9348</v>
      </c>
      <c r="M3188" t="s">
        <v>9349</v>
      </c>
      <c r="N3188">
        <v>2.2349999999999999</v>
      </c>
      <c r="O3188">
        <v>0</v>
      </c>
      <c r="P3188">
        <v>107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239.14500000000001</v>
      </c>
      <c r="W3188">
        <v>0</v>
      </c>
      <c r="X3188">
        <v>0</v>
      </c>
      <c r="Y3188">
        <v>0</v>
      </c>
      <c r="Z3188">
        <v>0</v>
      </c>
    </row>
    <row r="3189" spans="1:26" x14ac:dyDescent="0.25">
      <c r="A3189">
        <v>2015655</v>
      </c>
      <c r="B3189">
        <v>1</v>
      </c>
      <c r="C3189" t="s">
        <v>76</v>
      </c>
      <c r="D3189" t="s">
        <v>79</v>
      </c>
      <c r="E3189" t="s">
        <v>166</v>
      </c>
      <c r="F3189" t="s">
        <v>9350</v>
      </c>
      <c r="G3189" t="s">
        <v>128</v>
      </c>
      <c r="H3189" t="s">
        <v>46</v>
      </c>
      <c r="I3189" t="s">
        <v>129</v>
      </c>
      <c r="J3189" t="s">
        <v>130</v>
      </c>
      <c r="K3189" t="s">
        <v>131</v>
      </c>
      <c r="L3189" t="s">
        <v>9351</v>
      </c>
      <c r="M3189" t="s">
        <v>9352</v>
      </c>
      <c r="N3189">
        <v>1.1444444439999999</v>
      </c>
      <c r="O3189">
        <v>0</v>
      </c>
      <c r="P3189">
        <v>702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803.4</v>
      </c>
      <c r="W3189">
        <v>0</v>
      </c>
      <c r="X3189">
        <v>0</v>
      </c>
      <c r="Y3189">
        <v>0</v>
      </c>
      <c r="Z3189">
        <v>0</v>
      </c>
    </row>
    <row r="3190" spans="1:26" x14ac:dyDescent="0.25">
      <c r="A3190">
        <v>2015653</v>
      </c>
      <c r="B3190">
        <v>1</v>
      </c>
      <c r="C3190" t="s">
        <v>77</v>
      </c>
      <c r="D3190" t="s">
        <v>119</v>
      </c>
      <c r="E3190" t="s">
        <v>134</v>
      </c>
      <c r="F3190" t="s">
        <v>9353</v>
      </c>
      <c r="G3190" t="s">
        <v>136</v>
      </c>
      <c r="H3190" t="s">
        <v>46</v>
      </c>
      <c r="I3190" t="s">
        <v>129</v>
      </c>
      <c r="J3190" t="s">
        <v>130</v>
      </c>
      <c r="K3190" t="s">
        <v>131</v>
      </c>
      <c r="L3190" t="s">
        <v>9354</v>
      </c>
      <c r="M3190" t="s">
        <v>9355</v>
      </c>
      <c r="N3190">
        <v>2.6641666659999999</v>
      </c>
      <c r="O3190">
        <v>0</v>
      </c>
      <c r="P3190">
        <v>1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2.664167</v>
      </c>
      <c r="W3190">
        <v>0</v>
      </c>
      <c r="X3190">
        <v>0</v>
      </c>
      <c r="Y3190">
        <v>0</v>
      </c>
      <c r="Z3190">
        <v>0</v>
      </c>
    </row>
    <row r="3191" spans="1:26" x14ac:dyDescent="0.25">
      <c r="A3191">
        <v>2015657</v>
      </c>
      <c r="B3191">
        <v>1</v>
      </c>
      <c r="C3191" t="s">
        <v>76</v>
      </c>
      <c r="D3191" t="s">
        <v>93</v>
      </c>
      <c r="E3191" t="s">
        <v>134</v>
      </c>
      <c r="F3191" t="s">
        <v>9356</v>
      </c>
      <c r="G3191" t="s">
        <v>238</v>
      </c>
      <c r="H3191" t="s">
        <v>46</v>
      </c>
      <c r="I3191" t="s">
        <v>129</v>
      </c>
      <c r="J3191" t="s">
        <v>130</v>
      </c>
      <c r="K3191" t="s">
        <v>131</v>
      </c>
      <c r="L3191" t="s">
        <v>9357</v>
      </c>
      <c r="M3191" t="s">
        <v>9358</v>
      </c>
      <c r="N3191">
        <v>2.5388888879999998</v>
      </c>
      <c r="O3191">
        <v>0</v>
      </c>
      <c r="P3191">
        <v>2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5.0777780000000003</v>
      </c>
      <c r="W3191">
        <v>0</v>
      </c>
      <c r="X3191">
        <v>0</v>
      </c>
      <c r="Y3191">
        <v>0</v>
      </c>
      <c r="Z3191">
        <v>0</v>
      </c>
    </row>
    <row r="3192" spans="1:26" x14ac:dyDescent="0.25">
      <c r="A3192">
        <v>2015662</v>
      </c>
      <c r="B3192">
        <v>1</v>
      </c>
      <c r="C3192" t="s">
        <v>77</v>
      </c>
      <c r="D3192" t="s">
        <v>109</v>
      </c>
      <c r="E3192" t="s">
        <v>134</v>
      </c>
      <c r="F3192" t="s">
        <v>9359</v>
      </c>
      <c r="G3192" t="s">
        <v>136</v>
      </c>
      <c r="H3192" t="s">
        <v>46</v>
      </c>
      <c r="I3192" t="s">
        <v>129</v>
      </c>
      <c r="J3192" t="s">
        <v>130</v>
      </c>
      <c r="K3192" t="s">
        <v>131</v>
      </c>
      <c r="L3192" t="s">
        <v>9360</v>
      </c>
      <c r="M3192" t="s">
        <v>9361</v>
      </c>
      <c r="N3192">
        <v>1.4766666660000001</v>
      </c>
      <c r="O3192">
        <v>0</v>
      </c>
      <c r="P3192">
        <v>1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1.476667</v>
      </c>
      <c r="W3192">
        <v>0</v>
      </c>
      <c r="X3192">
        <v>0</v>
      </c>
      <c r="Y3192">
        <v>0</v>
      </c>
      <c r="Z3192">
        <v>0</v>
      </c>
    </row>
    <row r="3193" spans="1:26" x14ac:dyDescent="0.25">
      <c r="A3193">
        <v>2015664</v>
      </c>
      <c r="B3193">
        <v>1</v>
      </c>
      <c r="C3193" t="s">
        <v>77</v>
      </c>
      <c r="D3193" t="s">
        <v>119</v>
      </c>
      <c r="E3193" t="s">
        <v>182</v>
      </c>
      <c r="F3193" t="s">
        <v>9362</v>
      </c>
      <c r="G3193" t="s">
        <v>144</v>
      </c>
      <c r="H3193" t="s">
        <v>46</v>
      </c>
      <c r="I3193" t="s">
        <v>129</v>
      </c>
      <c r="J3193" t="s">
        <v>130</v>
      </c>
      <c r="K3193" t="s">
        <v>131</v>
      </c>
      <c r="L3193" t="s">
        <v>9363</v>
      </c>
      <c r="M3193" t="s">
        <v>9364</v>
      </c>
      <c r="N3193">
        <v>2.4052777769999998</v>
      </c>
      <c r="O3193">
        <v>0</v>
      </c>
      <c r="P3193">
        <v>25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60.131943999999997</v>
      </c>
      <c r="W3193">
        <v>0</v>
      </c>
      <c r="X3193">
        <v>0</v>
      </c>
      <c r="Y3193">
        <v>0</v>
      </c>
      <c r="Z3193">
        <v>0</v>
      </c>
    </row>
    <row r="3194" spans="1:26" x14ac:dyDescent="0.25">
      <c r="A3194">
        <v>2015663</v>
      </c>
      <c r="B3194">
        <v>1</v>
      </c>
      <c r="C3194" t="s">
        <v>76</v>
      </c>
      <c r="D3194" t="s">
        <v>91</v>
      </c>
      <c r="E3194" t="s">
        <v>182</v>
      </c>
      <c r="F3194" t="s">
        <v>9365</v>
      </c>
      <c r="G3194" t="s">
        <v>144</v>
      </c>
      <c r="H3194" t="s">
        <v>46</v>
      </c>
      <c r="I3194" t="s">
        <v>129</v>
      </c>
      <c r="J3194" t="s">
        <v>130</v>
      </c>
      <c r="K3194" t="s">
        <v>131</v>
      </c>
      <c r="L3194" t="s">
        <v>9366</v>
      </c>
      <c r="M3194" t="s">
        <v>9367</v>
      </c>
      <c r="N3194">
        <v>0.54444444400000003</v>
      </c>
      <c r="O3194">
        <v>0</v>
      </c>
      <c r="P3194">
        <v>18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9.8000000000000007</v>
      </c>
      <c r="W3194">
        <v>0</v>
      </c>
      <c r="X3194">
        <v>0</v>
      </c>
      <c r="Y3194">
        <v>0</v>
      </c>
      <c r="Z3194">
        <v>0</v>
      </c>
    </row>
    <row r="3195" spans="1:26" x14ac:dyDescent="0.25">
      <c r="A3195">
        <v>2015665</v>
      </c>
      <c r="B3195">
        <v>1</v>
      </c>
      <c r="C3195" t="s">
        <v>76</v>
      </c>
      <c r="D3195" t="s">
        <v>101</v>
      </c>
      <c r="E3195" t="s">
        <v>126</v>
      </c>
      <c r="F3195" t="s">
        <v>9368</v>
      </c>
      <c r="G3195" t="s">
        <v>452</v>
      </c>
      <c r="H3195" t="s">
        <v>46</v>
      </c>
      <c r="I3195" t="s">
        <v>129</v>
      </c>
      <c r="J3195" t="s">
        <v>130</v>
      </c>
      <c r="K3195" t="s">
        <v>131</v>
      </c>
      <c r="L3195" t="s">
        <v>9369</v>
      </c>
      <c r="M3195" t="s">
        <v>9370</v>
      </c>
      <c r="N3195">
        <v>0.61777777700000003</v>
      </c>
      <c r="O3195">
        <v>0</v>
      </c>
      <c r="P3195">
        <v>38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23.475556000000001</v>
      </c>
      <c r="W3195">
        <v>0</v>
      </c>
      <c r="X3195">
        <v>0</v>
      </c>
      <c r="Y3195">
        <v>0</v>
      </c>
      <c r="Z3195">
        <v>0</v>
      </c>
    </row>
    <row r="3196" spans="1:26" x14ac:dyDescent="0.25">
      <c r="A3196">
        <v>2015667</v>
      </c>
      <c r="B3196">
        <v>1</v>
      </c>
      <c r="C3196" t="s">
        <v>77</v>
      </c>
      <c r="D3196" t="s">
        <v>119</v>
      </c>
      <c r="E3196" t="s">
        <v>134</v>
      </c>
      <c r="F3196" t="s">
        <v>9371</v>
      </c>
      <c r="G3196" t="s">
        <v>136</v>
      </c>
      <c r="H3196" t="s">
        <v>46</v>
      </c>
      <c r="I3196" t="s">
        <v>129</v>
      </c>
      <c r="J3196" t="s">
        <v>130</v>
      </c>
      <c r="K3196" t="s">
        <v>131</v>
      </c>
      <c r="L3196" t="s">
        <v>9372</v>
      </c>
      <c r="M3196" t="s">
        <v>9373</v>
      </c>
      <c r="N3196">
        <v>1.248611111</v>
      </c>
      <c r="O3196">
        <v>0</v>
      </c>
      <c r="P3196">
        <v>2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2.4972219999999998</v>
      </c>
      <c r="W3196">
        <v>0</v>
      </c>
      <c r="X3196">
        <v>0</v>
      </c>
      <c r="Y3196">
        <v>0</v>
      </c>
      <c r="Z3196">
        <v>0</v>
      </c>
    </row>
    <row r="3197" spans="1:26" x14ac:dyDescent="0.25">
      <c r="A3197">
        <v>2015669</v>
      </c>
      <c r="B3197">
        <v>1</v>
      </c>
      <c r="C3197" t="s">
        <v>76</v>
      </c>
      <c r="D3197" t="s">
        <v>89</v>
      </c>
      <c r="E3197" t="s">
        <v>171</v>
      </c>
      <c r="F3197" t="s">
        <v>9374</v>
      </c>
      <c r="G3197" t="s">
        <v>1798</v>
      </c>
      <c r="H3197" t="s">
        <v>47</v>
      </c>
      <c r="I3197" t="s">
        <v>129</v>
      </c>
      <c r="J3197" t="s">
        <v>15</v>
      </c>
      <c r="K3197" t="s">
        <v>131</v>
      </c>
      <c r="L3197" t="s">
        <v>9375</v>
      </c>
      <c r="M3197" t="s">
        <v>9376</v>
      </c>
      <c r="N3197">
        <v>0.40722222200000002</v>
      </c>
      <c r="O3197">
        <v>15</v>
      </c>
      <c r="P3197">
        <v>1643</v>
      </c>
      <c r="Q3197">
        <v>0</v>
      </c>
      <c r="R3197">
        <v>0</v>
      </c>
      <c r="S3197">
        <v>2</v>
      </c>
      <c r="T3197">
        <v>253</v>
      </c>
      <c r="U3197">
        <v>6.108333</v>
      </c>
      <c r="V3197">
        <v>669.06611099999998</v>
      </c>
      <c r="W3197">
        <v>0</v>
      </c>
      <c r="X3197">
        <v>0</v>
      </c>
      <c r="Y3197">
        <v>0.81444399999999995</v>
      </c>
      <c r="Z3197">
        <v>103.02722199999999</v>
      </c>
    </row>
    <row r="3198" spans="1:26" x14ac:dyDescent="0.25">
      <c r="A3198">
        <v>2015673</v>
      </c>
      <c r="B3198">
        <v>1</v>
      </c>
      <c r="C3198" t="s">
        <v>77</v>
      </c>
      <c r="D3198" t="s">
        <v>119</v>
      </c>
      <c r="E3198" t="s">
        <v>171</v>
      </c>
      <c r="F3198" t="s">
        <v>2542</v>
      </c>
      <c r="G3198" t="s">
        <v>163</v>
      </c>
      <c r="H3198" t="s">
        <v>47</v>
      </c>
      <c r="I3198" t="s">
        <v>257</v>
      </c>
      <c r="J3198" t="s">
        <v>130</v>
      </c>
      <c r="K3198" t="s">
        <v>131</v>
      </c>
      <c r="L3198" t="s">
        <v>9377</v>
      </c>
      <c r="M3198" t="s">
        <v>9378</v>
      </c>
      <c r="N3198">
        <v>2.5555555000000001E-2</v>
      </c>
      <c r="O3198">
        <v>7</v>
      </c>
      <c r="P3198">
        <v>451</v>
      </c>
      <c r="Q3198">
        <v>2</v>
      </c>
      <c r="R3198">
        <v>6</v>
      </c>
      <c r="S3198">
        <v>0</v>
      </c>
      <c r="T3198">
        <v>0</v>
      </c>
      <c r="U3198">
        <v>0.17888899999999999</v>
      </c>
      <c r="V3198">
        <v>11.525555000000001</v>
      </c>
      <c r="W3198">
        <v>5.1110999999999997E-2</v>
      </c>
      <c r="X3198">
        <v>0.153333</v>
      </c>
      <c r="Y3198">
        <v>0</v>
      </c>
      <c r="Z3198">
        <v>0</v>
      </c>
    </row>
    <row r="3199" spans="1:26" x14ac:dyDescent="0.25">
      <c r="A3199">
        <v>2015675</v>
      </c>
      <c r="B3199">
        <v>1</v>
      </c>
      <c r="C3199" t="s">
        <v>76</v>
      </c>
      <c r="D3199" t="s">
        <v>103</v>
      </c>
      <c r="E3199" t="s">
        <v>134</v>
      </c>
      <c r="F3199" t="s">
        <v>9379</v>
      </c>
      <c r="G3199" t="s">
        <v>250</v>
      </c>
      <c r="H3199" t="s">
        <v>46</v>
      </c>
      <c r="I3199" t="s">
        <v>129</v>
      </c>
      <c r="J3199" t="s">
        <v>15</v>
      </c>
      <c r="K3199" t="s">
        <v>131</v>
      </c>
      <c r="L3199" t="s">
        <v>9380</v>
      </c>
      <c r="M3199" t="s">
        <v>9381</v>
      </c>
      <c r="N3199">
        <v>3.1777777770000002</v>
      </c>
      <c r="O3199">
        <v>0</v>
      </c>
      <c r="P3199">
        <v>0</v>
      </c>
      <c r="Q3199">
        <v>0</v>
      </c>
      <c r="R3199">
        <v>1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3.177778</v>
      </c>
      <c r="Y3199">
        <v>0</v>
      </c>
      <c r="Z3199">
        <v>0</v>
      </c>
    </row>
    <row r="3200" spans="1:26" x14ac:dyDescent="0.25">
      <c r="A3200">
        <v>2015676</v>
      </c>
      <c r="B3200">
        <v>1</v>
      </c>
      <c r="C3200" t="s">
        <v>76</v>
      </c>
      <c r="D3200" t="s">
        <v>81</v>
      </c>
      <c r="E3200" t="s">
        <v>182</v>
      </c>
      <c r="F3200" t="s">
        <v>9382</v>
      </c>
      <c r="G3200" t="s">
        <v>250</v>
      </c>
      <c r="H3200" t="s">
        <v>46</v>
      </c>
      <c r="I3200" t="s">
        <v>129</v>
      </c>
      <c r="J3200" t="s">
        <v>15</v>
      </c>
      <c r="K3200" t="s">
        <v>131</v>
      </c>
      <c r="L3200" t="s">
        <v>9383</v>
      </c>
      <c r="M3200" t="s">
        <v>9384</v>
      </c>
      <c r="N3200">
        <v>1.3177777770000001</v>
      </c>
      <c r="O3200">
        <v>0</v>
      </c>
      <c r="P3200">
        <v>37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48.757778000000002</v>
      </c>
      <c r="W3200">
        <v>0</v>
      </c>
      <c r="X3200">
        <v>0</v>
      </c>
      <c r="Y3200">
        <v>0</v>
      </c>
      <c r="Z3200">
        <v>0</v>
      </c>
    </row>
    <row r="3201" spans="1:26" x14ac:dyDescent="0.25">
      <c r="A3201">
        <v>2015679</v>
      </c>
      <c r="B3201">
        <v>1</v>
      </c>
      <c r="C3201" t="s">
        <v>76</v>
      </c>
      <c r="D3201" t="s">
        <v>78</v>
      </c>
      <c r="E3201" t="s">
        <v>161</v>
      </c>
      <c r="F3201" t="s">
        <v>9385</v>
      </c>
      <c r="G3201" t="s">
        <v>1486</v>
      </c>
      <c r="H3201" t="s">
        <v>47</v>
      </c>
      <c r="I3201" t="s">
        <v>129</v>
      </c>
      <c r="J3201" t="s">
        <v>130</v>
      </c>
      <c r="K3201" t="s">
        <v>131</v>
      </c>
      <c r="L3201" t="s">
        <v>9386</v>
      </c>
      <c r="M3201" t="s">
        <v>9387</v>
      </c>
      <c r="N3201">
        <v>0.33500000000000002</v>
      </c>
      <c r="O3201">
        <v>0</v>
      </c>
      <c r="P3201">
        <v>525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175.875</v>
      </c>
      <c r="W3201">
        <v>0</v>
      </c>
      <c r="X3201">
        <v>0</v>
      </c>
      <c r="Y3201">
        <v>0</v>
      </c>
      <c r="Z3201">
        <v>0</v>
      </c>
    </row>
    <row r="3202" spans="1:26" x14ac:dyDescent="0.25">
      <c r="A3202">
        <v>2015681</v>
      </c>
      <c r="B3202">
        <v>1</v>
      </c>
      <c r="C3202" t="s">
        <v>77</v>
      </c>
      <c r="D3202" t="s">
        <v>111</v>
      </c>
      <c r="E3202" t="s">
        <v>182</v>
      </c>
      <c r="F3202" t="s">
        <v>9388</v>
      </c>
      <c r="G3202" t="s">
        <v>144</v>
      </c>
      <c r="H3202" t="s">
        <v>46</v>
      </c>
      <c r="I3202" t="s">
        <v>129</v>
      </c>
      <c r="J3202" t="s">
        <v>130</v>
      </c>
      <c r="K3202" t="s">
        <v>131</v>
      </c>
      <c r="L3202" t="s">
        <v>9389</v>
      </c>
      <c r="M3202" t="s">
        <v>9390</v>
      </c>
      <c r="N3202">
        <v>1.1344444440000001</v>
      </c>
      <c r="O3202">
        <v>0</v>
      </c>
      <c r="P3202">
        <v>0</v>
      </c>
      <c r="Q3202">
        <v>0</v>
      </c>
      <c r="R3202">
        <v>0</v>
      </c>
      <c r="S3202">
        <v>0</v>
      </c>
      <c r="T3202">
        <v>10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11.344443999999999</v>
      </c>
    </row>
    <row r="3203" spans="1:26" x14ac:dyDescent="0.25">
      <c r="A3203">
        <v>2015683</v>
      </c>
      <c r="B3203">
        <v>1</v>
      </c>
      <c r="C3203" t="s">
        <v>76</v>
      </c>
      <c r="D3203" t="s">
        <v>78</v>
      </c>
      <c r="E3203" t="s">
        <v>161</v>
      </c>
      <c r="F3203" t="s">
        <v>9385</v>
      </c>
      <c r="G3203" t="s">
        <v>9391</v>
      </c>
      <c r="H3203" t="s">
        <v>47</v>
      </c>
      <c r="I3203" t="s">
        <v>129</v>
      </c>
      <c r="J3203" t="s">
        <v>130</v>
      </c>
      <c r="K3203" t="s">
        <v>131</v>
      </c>
      <c r="L3203" t="s">
        <v>9392</v>
      </c>
      <c r="M3203" t="s">
        <v>9393</v>
      </c>
      <c r="N3203">
        <v>1.2694444439999999</v>
      </c>
      <c r="O3203">
        <v>0</v>
      </c>
      <c r="P3203">
        <v>525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666.45833300000004</v>
      </c>
      <c r="W3203">
        <v>0</v>
      </c>
      <c r="X3203">
        <v>0</v>
      </c>
      <c r="Y3203">
        <v>0</v>
      </c>
      <c r="Z3203">
        <v>0</v>
      </c>
    </row>
    <row r="3204" spans="1:26" x14ac:dyDescent="0.25">
      <c r="A3204">
        <v>2015684</v>
      </c>
      <c r="B3204">
        <v>1</v>
      </c>
      <c r="C3204" t="s">
        <v>76</v>
      </c>
      <c r="D3204" t="s">
        <v>92</v>
      </c>
      <c r="E3204" t="s">
        <v>134</v>
      </c>
      <c r="F3204" t="s">
        <v>9394</v>
      </c>
      <c r="G3204" t="s">
        <v>136</v>
      </c>
      <c r="H3204" t="s">
        <v>46</v>
      </c>
      <c r="I3204" t="s">
        <v>129</v>
      </c>
      <c r="J3204" t="s">
        <v>130</v>
      </c>
      <c r="K3204" t="s">
        <v>131</v>
      </c>
      <c r="L3204" t="s">
        <v>9395</v>
      </c>
      <c r="M3204" t="s">
        <v>9396</v>
      </c>
      <c r="N3204">
        <v>2.485833333</v>
      </c>
      <c r="O3204">
        <v>0</v>
      </c>
      <c r="P3204">
        <v>0</v>
      </c>
      <c r="Q3204">
        <v>0</v>
      </c>
      <c r="R3204">
        <v>0</v>
      </c>
      <c r="S3204">
        <v>0</v>
      </c>
      <c r="T3204">
        <v>1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2.485833</v>
      </c>
    </row>
    <row r="3205" spans="1:26" x14ac:dyDescent="0.25">
      <c r="A3205">
        <v>2015692</v>
      </c>
      <c r="B3205">
        <v>1</v>
      </c>
      <c r="C3205" t="s">
        <v>76</v>
      </c>
      <c r="D3205" t="s">
        <v>97</v>
      </c>
      <c r="E3205" t="s">
        <v>182</v>
      </c>
      <c r="F3205" t="s">
        <v>9397</v>
      </c>
      <c r="G3205" t="s">
        <v>405</v>
      </c>
      <c r="H3205" t="s">
        <v>46</v>
      </c>
      <c r="I3205" t="s">
        <v>129</v>
      </c>
      <c r="J3205" t="s">
        <v>130</v>
      </c>
      <c r="K3205" t="s">
        <v>131</v>
      </c>
      <c r="L3205" t="s">
        <v>9398</v>
      </c>
      <c r="M3205" t="s">
        <v>9399</v>
      </c>
      <c r="N3205">
        <v>3.2858333329999998</v>
      </c>
      <c r="O3205">
        <v>0</v>
      </c>
      <c r="P3205">
        <v>42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138.005</v>
      </c>
      <c r="W3205">
        <v>0</v>
      </c>
      <c r="X3205">
        <v>0</v>
      </c>
      <c r="Y3205">
        <v>0</v>
      </c>
      <c r="Z3205">
        <v>0</v>
      </c>
    </row>
    <row r="3206" spans="1:26" x14ac:dyDescent="0.25">
      <c r="A3206">
        <v>2015691</v>
      </c>
      <c r="B3206">
        <v>1</v>
      </c>
      <c r="C3206" t="s">
        <v>76</v>
      </c>
      <c r="D3206" t="s">
        <v>86</v>
      </c>
      <c r="E3206" t="s">
        <v>182</v>
      </c>
      <c r="F3206" t="s">
        <v>9400</v>
      </c>
      <c r="G3206" t="s">
        <v>144</v>
      </c>
      <c r="H3206" t="s">
        <v>46</v>
      </c>
      <c r="I3206" t="s">
        <v>129</v>
      </c>
      <c r="J3206" t="s">
        <v>130</v>
      </c>
      <c r="K3206" t="s">
        <v>131</v>
      </c>
      <c r="L3206" t="s">
        <v>9401</v>
      </c>
      <c r="M3206" t="s">
        <v>9402</v>
      </c>
      <c r="N3206">
        <v>1.3644444440000001</v>
      </c>
      <c r="O3206">
        <v>0</v>
      </c>
      <c r="P3206">
        <v>202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275.61777799999999</v>
      </c>
      <c r="W3206">
        <v>0</v>
      </c>
      <c r="X3206">
        <v>0</v>
      </c>
      <c r="Y3206">
        <v>0</v>
      </c>
      <c r="Z3206">
        <v>0</v>
      </c>
    </row>
    <row r="3207" spans="1:26" x14ac:dyDescent="0.25">
      <c r="A3207">
        <v>2015689</v>
      </c>
      <c r="B3207">
        <v>1</v>
      </c>
      <c r="C3207" t="s">
        <v>77</v>
      </c>
      <c r="D3207" t="s">
        <v>120</v>
      </c>
      <c r="E3207" t="s">
        <v>182</v>
      </c>
      <c r="F3207" t="s">
        <v>9403</v>
      </c>
      <c r="G3207" t="s">
        <v>310</v>
      </c>
      <c r="H3207" t="s">
        <v>46</v>
      </c>
      <c r="I3207" t="s">
        <v>129</v>
      </c>
      <c r="J3207" t="s">
        <v>130</v>
      </c>
      <c r="K3207" t="s">
        <v>131</v>
      </c>
      <c r="L3207" t="s">
        <v>9404</v>
      </c>
      <c r="M3207" t="s">
        <v>9405</v>
      </c>
      <c r="N3207">
        <v>2.4280555549999998</v>
      </c>
      <c r="O3207">
        <v>0</v>
      </c>
      <c r="P3207">
        <v>0</v>
      </c>
      <c r="Q3207">
        <v>0</v>
      </c>
      <c r="R3207">
        <v>1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2.4280560000000002</v>
      </c>
      <c r="Y3207">
        <v>0</v>
      </c>
      <c r="Z3207">
        <v>0</v>
      </c>
    </row>
    <row r="3208" spans="1:26" x14ac:dyDescent="0.25">
      <c r="A3208">
        <v>2015693</v>
      </c>
      <c r="B3208">
        <v>1</v>
      </c>
      <c r="C3208" t="s">
        <v>77</v>
      </c>
      <c r="D3208" t="s">
        <v>123</v>
      </c>
      <c r="E3208" t="s">
        <v>182</v>
      </c>
      <c r="F3208" t="s">
        <v>9406</v>
      </c>
      <c r="G3208" t="s">
        <v>144</v>
      </c>
      <c r="H3208" t="s">
        <v>46</v>
      </c>
      <c r="I3208" t="s">
        <v>129</v>
      </c>
      <c r="J3208" t="s">
        <v>130</v>
      </c>
      <c r="K3208" t="s">
        <v>131</v>
      </c>
      <c r="L3208" t="s">
        <v>9407</v>
      </c>
      <c r="M3208" t="s">
        <v>9408</v>
      </c>
      <c r="N3208">
        <v>1.053055555</v>
      </c>
      <c r="O3208">
        <v>0</v>
      </c>
      <c r="P3208">
        <v>9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9.4774999999999991</v>
      </c>
      <c r="W3208">
        <v>0</v>
      </c>
      <c r="X3208">
        <v>0</v>
      </c>
      <c r="Y3208">
        <v>0</v>
      </c>
      <c r="Z3208">
        <v>0</v>
      </c>
    </row>
    <row r="3209" spans="1:26" x14ac:dyDescent="0.25">
      <c r="A3209">
        <v>2015694</v>
      </c>
      <c r="B3209">
        <v>1</v>
      </c>
      <c r="C3209" t="s">
        <v>77</v>
      </c>
      <c r="D3209" t="s">
        <v>124</v>
      </c>
      <c r="E3209" t="s">
        <v>134</v>
      </c>
      <c r="F3209" t="s">
        <v>9409</v>
      </c>
      <c r="G3209" t="s">
        <v>238</v>
      </c>
      <c r="H3209" t="s">
        <v>46</v>
      </c>
      <c r="I3209" t="s">
        <v>129</v>
      </c>
      <c r="J3209" t="s">
        <v>130</v>
      </c>
      <c r="K3209" t="s">
        <v>131</v>
      </c>
      <c r="L3209" t="s">
        <v>9410</v>
      </c>
      <c r="M3209" t="s">
        <v>9411</v>
      </c>
      <c r="N3209">
        <v>1.228611111</v>
      </c>
      <c r="O3209">
        <v>0</v>
      </c>
      <c r="P3209">
        <v>6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7.3716670000000004</v>
      </c>
      <c r="W3209">
        <v>0</v>
      </c>
      <c r="X3209">
        <v>0</v>
      </c>
      <c r="Y3209">
        <v>0</v>
      </c>
      <c r="Z3209">
        <v>0</v>
      </c>
    </row>
    <row r="3210" spans="1:26" x14ac:dyDescent="0.25">
      <c r="A3210">
        <v>2015701</v>
      </c>
      <c r="B3210">
        <v>1</v>
      </c>
      <c r="C3210" t="s">
        <v>77</v>
      </c>
      <c r="D3210" t="s">
        <v>119</v>
      </c>
      <c r="E3210" t="s">
        <v>186</v>
      </c>
      <c r="F3210" t="s">
        <v>9332</v>
      </c>
      <c r="G3210" t="s">
        <v>163</v>
      </c>
      <c r="H3210" t="s">
        <v>47</v>
      </c>
      <c r="I3210" t="s">
        <v>129</v>
      </c>
      <c r="J3210" t="s">
        <v>130</v>
      </c>
      <c r="K3210" t="s">
        <v>131</v>
      </c>
      <c r="L3210" t="s">
        <v>9412</v>
      </c>
      <c r="M3210" t="s">
        <v>9413</v>
      </c>
      <c r="N3210">
        <v>1.707222222</v>
      </c>
      <c r="O3210">
        <v>4</v>
      </c>
      <c r="P3210">
        <v>522</v>
      </c>
      <c r="Q3210">
        <v>0</v>
      </c>
      <c r="R3210">
        <v>2</v>
      </c>
      <c r="S3210">
        <v>5</v>
      </c>
      <c r="T3210">
        <v>206</v>
      </c>
      <c r="U3210">
        <v>6.8288890000000002</v>
      </c>
      <c r="V3210">
        <v>891.17</v>
      </c>
      <c r="W3210">
        <v>0</v>
      </c>
      <c r="X3210">
        <v>3.414444</v>
      </c>
      <c r="Y3210">
        <v>8.536111</v>
      </c>
      <c r="Z3210">
        <v>351.68777799999998</v>
      </c>
    </row>
    <row r="3211" spans="1:26" x14ac:dyDescent="0.25">
      <c r="A3211">
        <v>2015702</v>
      </c>
      <c r="B3211">
        <v>1</v>
      </c>
      <c r="C3211" t="s">
        <v>76</v>
      </c>
      <c r="D3211" t="s">
        <v>101</v>
      </c>
      <c r="E3211" t="s">
        <v>161</v>
      </c>
      <c r="F3211" t="s">
        <v>9414</v>
      </c>
      <c r="G3211" t="s">
        <v>1630</v>
      </c>
      <c r="H3211" t="s">
        <v>47</v>
      </c>
      <c r="I3211" t="s">
        <v>129</v>
      </c>
      <c r="J3211" t="s">
        <v>130</v>
      </c>
      <c r="K3211" t="s">
        <v>131</v>
      </c>
      <c r="L3211" t="s">
        <v>9415</v>
      </c>
      <c r="M3211" t="s">
        <v>9416</v>
      </c>
      <c r="N3211">
        <v>1.744722222</v>
      </c>
      <c r="O3211">
        <v>2</v>
      </c>
      <c r="P3211">
        <v>6</v>
      </c>
      <c r="Q3211">
        <v>0</v>
      </c>
      <c r="R3211">
        <v>0</v>
      </c>
      <c r="S3211">
        <v>0</v>
      </c>
      <c r="T3211">
        <v>0</v>
      </c>
      <c r="U3211">
        <v>3.4894440000000002</v>
      </c>
      <c r="V3211">
        <v>10.468332999999999</v>
      </c>
      <c r="W3211">
        <v>0</v>
      </c>
      <c r="X3211">
        <v>0</v>
      </c>
      <c r="Y3211">
        <v>0</v>
      </c>
      <c r="Z3211">
        <v>0</v>
      </c>
    </row>
    <row r="3212" spans="1:26" x14ac:dyDescent="0.25">
      <c r="A3212">
        <v>2015703</v>
      </c>
      <c r="B3212">
        <v>1</v>
      </c>
      <c r="C3212" t="s">
        <v>77</v>
      </c>
      <c r="D3212" t="s">
        <v>124</v>
      </c>
      <c r="E3212" t="s">
        <v>134</v>
      </c>
      <c r="F3212" t="s">
        <v>9417</v>
      </c>
      <c r="G3212" t="s">
        <v>238</v>
      </c>
      <c r="H3212" t="s">
        <v>46</v>
      </c>
      <c r="I3212" t="s">
        <v>129</v>
      </c>
      <c r="J3212" t="s">
        <v>130</v>
      </c>
      <c r="K3212" t="s">
        <v>131</v>
      </c>
      <c r="L3212" t="s">
        <v>9418</v>
      </c>
      <c r="M3212" t="s">
        <v>9419</v>
      </c>
      <c r="N3212">
        <v>1.6786111109999999</v>
      </c>
      <c r="O3212">
        <v>0</v>
      </c>
      <c r="P3212">
        <v>19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31.893611</v>
      </c>
      <c r="W3212">
        <v>0</v>
      </c>
      <c r="X3212">
        <v>0</v>
      </c>
      <c r="Y3212">
        <v>0</v>
      </c>
      <c r="Z3212">
        <v>0</v>
      </c>
    </row>
    <row r="3213" spans="1:26" x14ac:dyDescent="0.25">
      <c r="A3213">
        <v>2015706</v>
      </c>
      <c r="B3213">
        <v>1</v>
      </c>
      <c r="C3213" t="s">
        <v>76</v>
      </c>
      <c r="D3213" t="s">
        <v>85</v>
      </c>
      <c r="E3213" t="s">
        <v>171</v>
      </c>
      <c r="F3213" t="s">
        <v>9420</v>
      </c>
      <c r="G3213" t="s">
        <v>152</v>
      </c>
      <c r="H3213" t="s">
        <v>47</v>
      </c>
      <c r="I3213" t="s">
        <v>129</v>
      </c>
      <c r="J3213" t="s">
        <v>130</v>
      </c>
      <c r="K3213" t="s">
        <v>131</v>
      </c>
      <c r="L3213" t="s">
        <v>9421</v>
      </c>
      <c r="M3213" t="s">
        <v>9422</v>
      </c>
      <c r="N3213">
        <v>7.7499999999999999E-2</v>
      </c>
      <c r="O3213">
        <v>28</v>
      </c>
      <c r="P3213">
        <v>6055</v>
      </c>
      <c r="Q3213">
        <v>0</v>
      </c>
      <c r="R3213">
        <v>0</v>
      </c>
      <c r="S3213">
        <v>0</v>
      </c>
      <c r="T3213">
        <v>0</v>
      </c>
      <c r="U3213">
        <v>2.17</v>
      </c>
      <c r="V3213">
        <v>469.26249999999999</v>
      </c>
      <c r="W3213">
        <v>0</v>
      </c>
      <c r="X3213">
        <v>0</v>
      </c>
      <c r="Y3213">
        <v>0</v>
      </c>
      <c r="Z3213">
        <v>0</v>
      </c>
    </row>
    <row r="3214" spans="1:26" x14ac:dyDescent="0.25">
      <c r="A3214">
        <v>2015707</v>
      </c>
      <c r="B3214">
        <v>1</v>
      </c>
      <c r="C3214" t="s">
        <v>76</v>
      </c>
      <c r="D3214" t="s">
        <v>93</v>
      </c>
      <c r="E3214" t="s">
        <v>171</v>
      </c>
      <c r="F3214" t="s">
        <v>9423</v>
      </c>
      <c r="G3214" t="s">
        <v>163</v>
      </c>
      <c r="H3214" t="s">
        <v>47</v>
      </c>
      <c r="I3214" t="s">
        <v>257</v>
      </c>
      <c r="J3214" t="s">
        <v>130</v>
      </c>
      <c r="K3214" t="s">
        <v>131</v>
      </c>
      <c r="L3214" t="s">
        <v>9424</v>
      </c>
      <c r="M3214" t="s">
        <v>9425</v>
      </c>
      <c r="N3214">
        <v>3.5277777000000003E-2</v>
      </c>
      <c r="O3214">
        <v>44</v>
      </c>
      <c r="P3214">
        <v>2530</v>
      </c>
      <c r="Q3214">
        <v>0</v>
      </c>
      <c r="R3214">
        <v>0</v>
      </c>
      <c r="S3214">
        <v>0</v>
      </c>
      <c r="T3214">
        <v>0</v>
      </c>
      <c r="U3214">
        <v>1.552222</v>
      </c>
      <c r="V3214">
        <v>89.252775999999997</v>
      </c>
      <c r="W3214">
        <v>0</v>
      </c>
      <c r="X3214">
        <v>0</v>
      </c>
      <c r="Y3214">
        <v>0</v>
      </c>
      <c r="Z3214">
        <v>0</v>
      </c>
    </row>
    <row r="3215" spans="1:26" x14ac:dyDescent="0.25">
      <c r="A3215">
        <v>2015712</v>
      </c>
      <c r="B3215">
        <v>1</v>
      </c>
      <c r="C3215" t="s">
        <v>76</v>
      </c>
      <c r="D3215" t="s">
        <v>94</v>
      </c>
      <c r="E3215" t="s">
        <v>134</v>
      </c>
      <c r="F3215" t="s">
        <v>9426</v>
      </c>
      <c r="G3215" t="s">
        <v>136</v>
      </c>
      <c r="H3215" t="s">
        <v>46</v>
      </c>
      <c r="I3215" t="s">
        <v>129</v>
      </c>
      <c r="J3215" t="s">
        <v>130</v>
      </c>
      <c r="K3215" t="s">
        <v>131</v>
      </c>
      <c r="L3215" t="s">
        <v>9427</v>
      </c>
      <c r="M3215" t="s">
        <v>9428</v>
      </c>
      <c r="N3215">
        <v>0.54</v>
      </c>
      <c r="O3215">
        <v>0</v>
      </c>
      <c r="P3215">
        <v>0</v>
      </c>
      <c r="Q3215">
        <v>0</v>
      </c>
      <c r="R3215">
        <v>1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0.54</v>
      </c>
      <c r="Y3215">
        <v>0</v>
      </c>
      <c r="Z3215">
        <v>0</v>
      </c>
    </row>
    <row r="3216" spans="1:26" x14ac:dyDescent="0.25">
      <c r="A3216">
        <v>2015713</v>
      </c>
      <c r="B3216">
        <v>1</v>
      </c>
      <c r="C3216" t="s">
        <v>77</v>
      </c>
      <c r="D3216" t="s">
        <v>113</v>
      </c>
      <c r="E3216" t="s">
        <v>134</v>
      </c>
      <c r="F3216" t="s">
        <v>4816</v>
      </c>
      <c r="G3216" t="s">
        <v>140</v>
      </c>
      <c r="H3216" t="s">
        <v>46</v>
      </c>
      <c r="I3216" t="s">
        <v>129</v>
      </c>
      <c r="J3216" t="s">
        <v>130</v>
      </c>
      <c r="K3216" t="s">
        <v>131</v>
      </c>
      <c r="L3216" t="s">
        <v>9429</v>
      </c>
      <c r="M3216" t="s">
        <v>9430</v>
      </c>
      <c r="N3216">
        <v>1.9655555549999999</v>
      </c>
      <c r="O3216">
        <v>0</v>
      </c>
      <c r="P3216">
        <v>0</v>
      </c>
      <c r="Q3216">
        <v>0</v>
      </c>
      <c r="R3216">
        <v>5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9.8277780000000003</v>
      </c>
      <c r="Y3216">
        <v>0</v>
      </c>
      <c r="Z3216">
        <v>0</v>
      </c>
    </row>
    <row r="3217" spans="1:26" x14ac:dyDescent="0.25">
      <c r="A3217">
        <v>2015715</v>
      </c>
      <c r="B3217">
        <v>1</v>
      </c>
      <c r="C3217" t="s">
        <v>76</v>
      </c>
      <c r="D3217" t="s">
        <v>107</v>
      </c>
      <c r="E3217" t="s">
        <v>134</v>
      </c>
      <c r="F3217" t="s">
        <v>9431</v>
      </c>
      <c r="G3217" t="s">
        <v>238</v>
      </c>
      <c r="H3217" t="s">
        <v>46</v>
      </c>
      <c r="I3217" t="s">
        <v>129</v>
      </c>
      <c r="J3217" t="s">
        <v>130</v>
      </c>
      <c r="K3217" t="s">
        <v>131</v>
      </c>
      <c r="L3217" t="s">
        <v>9432</v>
      </c>
      <c r="M3217" t="s">
        <v>9433</v>
      </c>
      <c r="N3217">
        <v>1.051111111</v>
      </c>
      <c r="O3217">
        <v>0</v>
      </c>
      <c r="P3217">
        <v>1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1.0511109999999999</v>
      </c>
      <c r="W3217">
        <v>0</v>
      </c>
      <c r="X3217">
        <v>0</v>
      </c>
      <c r="Y3217">
        <v>0</v>
      </c>
      <c r="Z3217">
        <v>0</v>
      </c>
    </row>
    <row r="3218" spans="1:26" x14ac:dyDescent="0.25">
      <c r="A3218">
        <v>2015716</v>
      </c>
      <c r="B3218">
        <v>1</v>
      </c>
      <c r="C3218" t="s">
        <v>77</v>
      </c>
      <c r="D3218" t="s">
        <v>119</v>
      </c>
      <c r="E3218" t="s">
        <v>171</v>
      </c>
      <c r="F3218" t="s">
        <v>9434</v>
      </c>
      <c r="G3218" t="s">
        <v>163</v>
      </c>
      <c r="H3218" t="s">
        <v>47</v>
      </c>
      <c r="I3218" t="s">
        <v>129</v>
      </c>
      <c r="J3218" t="s">
        <v>130</v>
      </c>
      <c r="K3218" t="s">
        <v>131</v>
      </c>
      <c r="L3218" t="s">
        <v>9435</v>
      </c>
      <c r="M3218" t="s">
        <v>9436</v>
      </c>
      <c r="N3218">
        <v>1.163611111</v>
      </c>
      <c r="O3218">
        <v>48</v>
      </c>
      <c r="P3218">
        <v>775</v>
      </c>
      <c r="Q3218">
        <v>0</v>
      </c>
      <c r="R3218">
        <v>0</v>
      </c>
      <c r="S3218">
        <v>0</v>
      </c>
      <c r="T3218">
        <v>0</v>
      </c>
      <c r="U3218">
        <v>55.853332999999999</v>
      </c>
      <c r="V3218">
        <v>901.79861100000005</v>
      </c>
      <c r="W3218">
        <v>0</v>
      </c>
      <c r="X3218">
        <v>0</v>
      </c>
      <c r="Y3218">
        <v>0</v>
      </c>
      <c r="Z3218">
        <v>0</v>
      </c>
    </row>
    <row r="3219" spans="1:26" x14ac:dyDescent="0.25">
      <c r="A3219">
        <v>2015721</v>
      </c>
      <c r="B3219">
        <v>1</v>
      </c>
      <c r="C3219" t="s">
        <v>76</v>
      </c>
      <c r="D3219" t="s">
        <v>88</v>
      </c>
      <c r="E3219" t="s">
        <v>186</v>
      </c>
      <c r="F3219" t="s">
        <v>8706</v>
      </c>
      <c r="G3219" t="s">
        <v>163</v>
      </c>
      <c r="H3219" t="s">
        <v>47</v>
      </c>
      <c r="I3219" t="s">
        <v>129</v>
      </c>
      <c r="J3219" t="s">
        <v>130</v>
      </c>
      <c r="K3219" t="s">
        <v>131</v>
      </c>
      <c r="L3219" t="s">
        <v>9437</v>
      </c>
      <c r="M3219" t="s">
        <v>9438</v>
      </c>
      <c r="N3219">
        <v>1.7383333329999999</v>
      </c>
      <c r="O3219">
        <v>1</v>
      </c>
      <c r="P3219">
        <v>0</v>
      </c>
      <c r="Q3219">
        <v>0</v>
      </c>
      <c r="R3219">
        <v>0</v>
      </c>
      <c r="S3219">
        <v>0</v>
      </c>
      <c r="T3219">
        <v>0</v>
      </c>
      <c r="U3219">
        <v>1.7383329999999999</v>
      </c>
      <c r="V3219">
        <v>0</v>
      </c>
      <c r="W3219">
        <v>0</v>
      </c>
      <c r="X3219">
        <v>0</v>
      </c>
      <c r="Y3219">
        <v>0</v>
      </c>
      <c r="Z3219">
        <v>0</v>
      </c>
    </row>
    <row r="3220" spans="1:26" x14ac:dyDescent="0.25">
      <c r="A3220">
        <v>2015717</v>
      </c>
      <c r="B3220">
        <v>1</v>
      </c>
      <c r="C3220" t="s">
        <v>76</v>
      </c>
      <c r="D3220" t="s">
        <v>104</v>
      </c>
      <c r="E3220" t="s">
        <v>186</v>
      </c>
      <c r="F3220" t="s">
        <v>3128</v>
      </c>
      <c r="G3220" t="s">
        <v>163</v>
      </c>
      <c r="H3220" t="s">
        <v>47</v>
      </c>
      <c r="I3220" t="s">
        <v>257</v>
      </c>
      <c r="J3220" t="s">
        <v>130</v>
      </c>
      <c r="K3220" t="s">
        <v>131</v>
      </c>
      <c r="L3220" t="s">
        <v>9439</v>
      </c>
      <c r="M3220" t="s">
        <v>9440</v>
      </c>
      <c r="N3220">
        <v>2.2499999999999999E-2</v>
      </c>
      <c r="O3220">
        <v>0</v>
      </c>
      <c r="P3220">
        <v>1</v>
      </c>
      <c r="Q3220">
        <v>0</v>
      </c>
      <c r="R3220">
        <v>0</v>
      </c>
      <c r="S3220">
        <v>15</v>
      </c>
      <c r="T3220">
        <v>2391</v>
      </c>
      <c r="U3220">
        <v>0</v>
      </c>
      <c r="V3220">
        <v>2.2499999999999999E-2</v>
      </c>
      <c r="W3220">
        <v>0</v>
      </c>
      <c r="X3220">
        <v>0</v>
      </c>
      <c r="Y3220">
        <v>0.33750000000000002</v>
      </c>
      <c r="Z3220">
        <v>53.797499999999999</v>
      </c>
    </row>
    <row r="3221" spans="1:26" x14ac:dyDescent="0.25">
      <c r="A3221">
        <v>2015719</v>
      </c>
      <c r="B3221">
        <v>1</v>
      </c>
      <c r="C3221" t="s">
        <v>76</v>
      </c>
      <c r="D3221" t="s">
        <v>87</v>
      </c>
      <c r="E3221" t="s">
        <v>171</v>
      </c>
      <c r="F3221" t="s">
        <v>2886</v>
      </c>
      <c r="G3221" t="s">
        <v>163</v>
      </c>
      <c r="H3221" t="s">
        <v>47</v>
      </c>
      <c r="I3221" t="s">
        <v>129</v>
      </c>
      <c r="J3221" t="s">
        <v>130</v>
      </c>
      <c r="K3221" t="s">
        <v>131</v>
      </c>
      <c r="L3221" t="s">
        <v>9441</v>
      </c>
      <c r="M3221" t="s">
        <v>9442</v>
      </c>
      <c r="N3221">
        <v>0.28999999999999998</v>
      </c>
      <c r="O3221">
        <v>0</v>
      </c>
      <c r="P3221">
        <v>1161</v>
      </c>
      <c r="Q3221">
        <v>40</v>
      </c>
      <c r="R3221">
        <v>2639</v>
      </c>
      <c r="S3221">
        <v>0</v>
      </c>
      <c r="T3221">
        <v>0</v>
      </c>
      <c r="U3221">
        <v>0</v>
      </c>
      <c r="V3221">
        <v>336.69</v>
      </c>
      <c r="W3221">
        <v>11.6</v>
      </c>
      <c r="X3221">
        <v>765.31</v>
      </c>
      <c r="Y3221">
        <v>0</v>
      </c>
      <c r="Z3221">
        <v>0</v>
      </c>
    </row>
    <row r="3222" spans="1:26" x14ac:dyDescent="0.25">
      <c r="A3222">
        <v>2015722</v>
      </c>
      <c r="B3222">
        <v>1</v>
      </c>
      <c r="C3222" t="s">
        <v>76</v>
      </c>
      <c r="D3222" t="s">
        <v>87</v>
      </c>
      <c r="E3222" t="s">
        <v>161</v>
      </c>
      <c r="F3222" t="s">
        <v>9443</v>
      </c>
      <c r="G3222" t="s">
        <v>1798</v>
      </c>
      <c r="H3222" t="s">
        <v>47</v>
      </c>
      <c r="I3222" t="s">
        <v>129</v>
      </c>
      <c r="J3222" t="s">
        <v>130</v>
      </c>
      <c r="K3222" t="s">
        <v>131</v>
      </c>
      <c r="L3222" t="s">
        <v>9444</v>
      </c>
      <c r="M3222" t="s">
        <v>9445</v>
      </c>
      <c r="N3222">
        <v>1.300277777</v>
      </c>
      <c r="O3222">
        <v>0</v>
      </c>
      <c r="P3222">
        <v>0</v>
      </c>
      <c r="Q3222">
        <v>0</v>
      </c>
      <c r="R3222">
        <v>1422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1848.994999</v>
      </c>
      <c r="Y3222">
        <v>0</v>
      </c>
      <c r="Z3222">
        <v>0</v>
      </c>
    </row>
    <row r="3223" spans="1:26" x14ac:dyDescent="0.25">
      <c r="A3223">
        <v>2015723</v>
      </c>
      <c r="B3223">
        <v>1</v>
      </c>
      <c r="C3223" t="s">
        <v>76</v>
      </c>
      <c r="D3223" t="s">
        <v>87</v>
      </c>
      <c r="E3223" t="s">
        <v>171</v>
      </c>
      <c r="F3223" t="s">
        <v>2886</v>
      </c>
      <c r="G3223" t="s">
        <v>163</v>
      </c>
      <c r="H3223" t="s">
        <v>47</v>
      </c>
      <c r="I3223" t="s">
        <v>129</v>
      </c>
      <c r="J3223" t="s">
        <v>130</v>
      </c>
      <c r="K3223" t="s">
        <v>131</v>
      </c>
      <c r="L3223" t="s">
        <v>9446</v>
      </c>
      <c r="M3223" t="s">
        <v>9447</v>
      </c>
      <c r="N3223">
        <v>0.28416666600000001</v>
      </c>
      <c r="O3223">
        <v>0</v>
      </c>
      <c r="P3223">
        <v>1161</v>
      </c>
      <c r="Q3223">
        <v>40</v>
      </c>
      <c r="R3223">
        <v>2639</v>
      </c>
      <c r="S3223">
        <v>0</v>
      </c>
      <c r="T3223">
        <v>0</v>
      </c>
      <c r="U3223">
        <v>0</v>
      </c>
      <c r="V3223">
        <v>329.91749900000002</v>
      </c>
      <c r="W3223">
        <v>11.366667</v>
      </c>
      <c r="X3223">
        <v>749.91583200000002</v>
      </c>
      <c r="Y3223">
        <v>0</v>
      </c>
      <c r="Z3223">
        <v>0</v>
      </c>
    </row>
    <row r="3224" spans="1:26" x14ac:dyDescent="0.25">
      <c r="A3224">
        <v>2015726</v>
      </c>
      <c r="B3224">
        <v>1</v>
      </c>
      <c r="C3224" t="s">
        <v>77</v>
      </c>
      <c r="D3224" t="s">
        <v>109</v>
      </c>
      <c r="E3224" t="s">
        <v>171</v>
      </c>
      <c r="F3224" t="s">
        <v>4378</v>
      </c>
      <c r="G3224" t="s">
        <v>163</v>
      </c>
      <c r="H3224" t="s">
        <v>47</v>
      </c>
      <c r="I3224" t="s">
        <v>129</v>
      </c>
      <c r="J3224" t="s">
        <v>130</v>
      </c>
      <c r="K3224" t="s">
        <v>131</v>
      </c>
      <c r="L3224" t="s">
        <v>9448</v>
      </c>
      <c r="M3224" t="s">
        <v>9449</v>
      </c>
      <c r="N3224">
        <v>8.2777776999999997E-2</v>
      </c>
      <c r="O3224">
        <v>113</v>
      </c>
      <c r="P3224">
        <v>2080</v>
      </c>
      <c r="Q3224">
        <v>0</v>
      </c>
      <c r="R3224">
        <v>0</v>
      </c>
      <c r="S3224">
        <v>0</v>
      </c>
      <c r="T3224">
        <v>0</v>
      </c>
      <c r="U3224">
        <v>9.3538890000000006</v>
      </c>
      <c r="V3224">
        <v>172.17777599999999</v>
      </c>
      <c r="W3224">
        <v>0</v>
      </c>
      <c r="X3224">
        <v>0</v>
      </c>
      <c r="Y3224">
        <v>0</v>
      </c>
      <c r="Z3224">
        <v>0</v>
      </c>
    </row>
    <row r="3225" spans="1:26" x14ac:dyDescent="0.25">
      <c r="A3225">
        <v>2015728</v>
      </c>
      <c r="B3225">
        <v>1</v>
      </c>
      <c r="C3225" t="s">
        <v>77</v>
      </c>
      <c r="D3225" t="s">
        <v>112</v>
      </c>
      <c r="E3225" t="s">
        <v>186</v>
      </c>
      <c r="F3225" t="s">
        <v>9450</v>
      </c>
      <c r="G3225" t="s">
        <v>163</v>
      </c>
      <c r="H3225" t="s">
        <v>47</v>
      </c>
      <c r="I3225" t="s">
        <v>129</v>
      </c>
      <c r="J3225" t="s">
        <v>130</v>
      </c>
      <c r="K3225" t="s">
        <v>131</v>
      </c>
      <c r="L3225" t="s">
        <v>9451</v>
      </c>
      <c r="M3225" t="s">
        <v>9452</v>
      </c>
      <c r="N3225">
        <v>0.4</v>
      </c>
      <c r="O3225">
        <v>0</v>
      </c>
      <c r="P3225">
        <v>0</v>
      </c>
      <c r="Q3225">
        <v>5</v>
      </c>
      <c r="R3225">
        <v>1654</v>
      </c>
      <c r="S3225">
        <v>0</v>
      </c>
      <c r="T3225">
        <v>0</v>
      </c>
      <c r="U3225">
        <v>0</v>
      </c>
      <c r="V3225">
        <v>0</v>
      </c>
      <c r="W3225">
        <v>2</v>
      </c>
      <c r="X3225">
        <v>661.6</v>
      </c>
      <c r="Y3225">
        <v>0</v>
      </c>
      <c r="Z3225">
        <v>0</v>
      </c>
    </row>
    <row r="3226" spans="1:26" x14ac:dyDescent="0.25">
      <c r="A3226">
        <v>2015729</v>
      </c>
      <c r="B3226">
        <v>1</v>
      </c>
      <c r="C3226" t="s">
        <v>76</v>
      </c>
      <c r="D3226" t="s">
        <v>92</v>
      </c>
      <c r="E3226" t="s">
        <v>171</v>
      </c>
      <c r="F3226" t="s">
        <v>9453</v>
      </c>
      <c r="G3226" t="s">
        <v>168</v>
      </c>
      <c r="H3226" t="s">
        <v>47</v>
      </c>
      <c r="I3226" t="s">
        <v>129</v>
      </c>
      <c r="J3226" t="s">
        <v>130</v>
      </c>
      <c r="K3226" t="s">
        <v>154</v>
      </c>
      <c r="L3226" t="s">
        <v>9454</v>
      </c>
      <c r="M3226" t="s">
        <v>9455</v>
      </c>
      <c r="N3226">
        <v>1.5680555549999999</v>
      </c>
      <c r="O3226">
        <v>0</v>
      </c>
      <c r="P3226">
        <v>0</v>
      </c>
      <c r="Q3226">
        <v>2</v>
      </c>
      <c r="R3226">
        <v>1967</v>
      </c>
      <c r="S3226">
        <v>0</v>
      </c>
      <c r="T3226">
        <v>0</v>
      </c>
      <c r="U3226">
        <v>0</v>
      </c>
      <c r="V3226">
        <v>0</v>
      </c>
      <c r="W3226">
        <v>3.1361110000000001</v>
      </c>
      <c r="X3226">
        <v>3084.3652769999999</v>
      </c>
      <c r="Y3226">
        <v>0</v>
      </c>
      <c r="Z3226">
        <v>0</v>
      </c>
    </row>
    <row r="3227" spans="1:26" x14ac:dyDescent="0.25">
      <c r="A3227">
        <v>2015730</v>
      </c>
      <c r="B3227">
        <v>1</v>
      </c>
      <c r="C3227" t="s">
        <v>77</v>
      </c>
      <c r="D3227" t="s">
        <v>124</v>
      </c>
      <c r="E3227" t="s">
        <v>186</v>
      </c>
      <c r="F3227" t="s">
        <v>5133</v>
      </c>
      <c r="G3227" t="s">
        <v>163</v>
      </c>
      <c r="H3227" t="s">
        <v>47</v>
      </c>
      <c r="I3227" t="s">
        <v>129</v>
      </c>
      <c r="J3227" t="s">
        <v>130</v>
      </c>
      <c r="K3227" t="s">
        <v>131</v>
      </c>
      <c r="L3227" t="s">
        <v>9456</v>
      </c>
      <c r="M3227" t="s">
        <v>9457</v>
      </c>
      <c r="N3227">
        <v>0.98916666600000003</v>
      </c>
      <c r="O3227">
        <v>6</v>
      </c>
      <c r="P3227">
        <v>594</v>
      </c>
      <c r="Q3227">
        <v>0</v>
      </c>
      <c r="R3227">
        <v>0</v>
      </c>
      <c r="S3227">
        <v>0</v>
      </c>
      <c r="T3227">
        <v>0</v>
      </c>
      <c r="U3227">
        <v>5.9349999999999996</v>
      </c>
      <c r="V3227">
        <v>587.56500000000005</v>
      </c>
      <c r="W3227">
        <v>0</v>
      </c>
      <c r="X3227">
        <v>0</v>
      </c>
      <c r="Y3227">
        <v>0</v>
      </c>
      <c r="Z3227">
        <v>0</v>
      </c>
    </row>
    <row r="3228" spans="1:26" x14ac:dyDescent="0.25">
      <c r="A3228">
        <v>2015732</v>
      </c>
      <c r="B3228">
        <v>1</v>
      </c>
      <c r="C3228" t="s">
        <v>77</v>
      </c>
      <c r="D3228" t="s">
        <v>115</v>
      </c>
      <c r="E3228" t="s">
        <v>182</v>
      </c>
      <c r="F3228" t="s">
        <v>3491</v>
      </c>
      <c r="G3228" t="s">
        <v>144</v>
      </c>
      <c r="H3228" t="s">
        <v>46</v>
      </c>
      <c r="I3228" t="s">
        <v>129</v>
      </c>
      <c r="J3228" t="s">
        <v>130</v>
      </c>
      <c r="K3228" t="s">
        <v>131</v>
      </c>
      <c r="L3228" t="s">
        <v>9458</v>
      </c>
      <c r="M3228" t="s">
        <v>9459</v>
      </c>
      <c r="N3228">
        <v>2.082222222</v>
      </c>
      <c r="O3228">
        <v>0</v>
      </c>
      <c r="P3228">
        <v>0</v>
      </c>
      <c r="Q3228">
        <v>0</v>
      </c>
      <c r="R3228">
        <v>0</v>
      </c>
      <c r="S3228">
        <v>0</v>
      </c>
      <c r="T3228">
        <v>83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172.824444</v>
      </c>
    </row>
    <row r="3229" spans="1:26" x14ac:dyDescent="0.25">
      <c r="A3229">
        <v>2015733</v>
      </c>
      <c r="B3229">
        <v>1</v>
      </c>
      <c r="C3229" t="s">
        <v>77</v>
      </c>
      <c r="D3229" t="s">
        <v>114</v>
      </c>
      <c r="E3229" t="s">
        <v>161</v>
      </c>
      <c r="F3229" t="s">
        <v>3726</v>
      </c>
      <c r="G3229" t="s">
        <v>163</v>
      </c>
      <c r="H3229" t="s">
        <v>47</v>
      </c>
      <c r="I3229" t="s">
        <v>257</v>
      </c>
      <c r="J3229" t="s">
        <v>130</v>
      </c>
      <c r="K3229" t="s">
        <v>131</v>
      </c>
      <c r="L3229" t="s">
        <v>9460</v>
      </c>
      <c r="M3229" t="s">
        <v>9461</v>
      </c>
      <c r="N3229">
        <v>1.3888888E-2</v>
      </c>
      <c r="O3229">
        <v>0</v>
      </c>
      <c r="P3229">
        <v>437</v>
      </c>
      <c r="Q3229">
        <v>0</v>
      </c>
      <c r="R3229">
        <v>0</v>
      </c>
      <c r="S3229">
        <v>1</v>
      </c>
      <c r="T3229">
        <v>295</v>
      </c>
      <c r="U3229">
        <v>0</v>
      </c>
      <c r="V3229">
        <v>6.0694439999999998</v>
      </c>
      <c r="W3229">
        <v>0</v>
      </c>
      <c r="X3229">
        <v>0</v>
      </c>
      <c r="Y3229">
        <v>1.3889E-2</v>
      </c>
      <c r="Z3229">
        <v>4.0972220000000004</v>
      </c>
    </row>
    <row r="3230" spans="1:26" x14ac:dyDescent="0.25">
      <c r="A3230">
        <v>2015738</v>
      </c>
      <c r="B3230">
        <v>1</v>
      </c>
      <c r="C3230" t="s">
        <v>77</v>
      </c>
      <c r="D3230" t="s">
        <v>115</v>
      </c>
      <c r="E3230" t="s">
        <v>161</v>
      </c>
      <c r="F3230" t="s">
        <v>9462</v>
      </c>
      <c r="G3230" t="s">
        <v>163</v>
      </c>
      <c r="H3230" t="s">
        <v>47</v>
      </c>
      <c r="I3230" t="s">
        <v>129</v>
      </c>
      <c r="J3230" t="s">
        <v>130</v>
      </c>
      <c r="K3230" t="s">
        <v>131</v>
      </c>
      <c r="L3230" t="s">
        <v>9463</v>
      </c>
      <c r="M3230" t="s">
        <v>9464</v>
      </c>
      <c r="N3230">
        <v>0.91277777699999996</v>
      </c>
      <c r="O3230">
        <v>0</v>
      </c>
      <c r="P3230">
        <v>0</v>
      </c>
      <c r="Q3230">
        <v>3</v>
      </c>
      <c r="R3230">
        <v>110</v>
      </c>
      <c r="S3230">
        <v>0</v>
      </c>
      <c r="T3230">
        <v>0</v>
      </c>
      <c r="U3230">
        <v>0</v>
      </c>
      <c r="V3230">
        <v>0</v>
      </c>
      <c r="W3230">
        <v>2.7383329999999999</v>
      </c>
      <c r="X3230">
        <v>100.40555500000001</v>
      </c>
      <c r="Y3230">
        <v>0</v>
      </c>
      <c r="Z3230">
        <v>0</v>
      </c>
    </row>
    <row r="3231" spans="1:26" x14ac:dyDescent="0.25">
      <c r="A3231">
        <v>2015737</v>
      </c>
      <c r="B3231">
        <v>1</v>
      </c>
      <c r="C3231" t="s">
        <v>77</v>
      </c>
      <c r="D3231" t="s">
        <v>110</v>
      </c>
      <c r="E3231" t="s">
        <v>161</v>
      </c>
      <c r="F3231" t="s">
        <v>9465</v>
      </c>
      <c r="G3231" t="s">
        <v>341</v>
      </c>
      <c r="H3231" t="s">
        <v>47</v>
      </c>
      <c r="I3231" t="s">
        <v>129</v>
      </c>
      <c r="J3231" t="s">
        <v>130</v>
      </c>
      <c r="K3231" t="s">
        <v>131</v>
      </c>
      <c r="L3231" t="s">
        <v>9466</v>
      </c>
      <c r="M3231" t="s">
        <v>9467</v>
      </c>
      <c r="N3231">
        <v>2.2508333330000001</v>
      </c>
      <c r="O3231">
        <v>0</v>
      </c>
      <c r="P3231">
        <v>0</v>
      </c>
      <c r="Q3231">
        <v>0</v>
      </c>
      <c r="R3231">
        <v>0</v>
      </c>
      <c r="S3231">
        <v>0</v>
      </c>
      <c r="T3231">
        <v>113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254.344167</v>
      </c>
    </row>
    <row r="3232" spans="1:26" x14ac:dyDescent="0.25">
      <c r="A3232">
        <v>2015740</v>
      </c>
      <c r="B3232">
        <v>1</v>
      </c>
      <c r="C3232" t="s">
        <v>77</v>
      </c>
      <c r="D3232" t="s">
        <v>109</v>
      </c>
      <c r="E3232" t="s">
        <v>182</v>
      </c>
      <c r="F3232" t="s">
        <v>9468</v>
      </c>
      <c r="G3232" t="s">
        <v>6602</v>
      </c>
      <c r="H3232" t="s">
        <v>46</v>
      </c>
      <c r="I3232" t="s">
        <v>129</v>
      </c>
      <c r="J3232" t="s">
        <v>130</v>
      </c>
      <c r="K3232" t="s">
        <v>131</v>
      </c>
      <c r="L3232" t="s">
        <v>9469</v>
      </c>
      <c r="M3232" t="s">
        <v>9470</v>
      </c>
      <c r="N3232">
        <v>1.709166666</v>
      </c>
      <c r="O3232">
        <v>0</v>
      </c>
      <c r="P3232">
        <v>143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244.410833</v>
      </c>
      <c r="W3232">
        <v>0</v>
      </c>
      <c r="X3232">
        <v>0</v>
      </c>
      <c r="Y3232">
        <v>0</v>
      </c>
      <c r="Z3232">
        <v>0</v>
      </c>
    </row>
    <row r="3233" spans="1:26" x14ac:dyDescent="0.25">
      <c r="A3233">
        <v>2015741</v>
      </c>
      <c r="B3233">
        <v>1</v>
      </c>
      <c r="C3233" t="s">
        <v>77</v>
      </c>
      <c r="D3233" t="s">
        <v>123</v>
      </c>
      <c r="E3233" t="s">
        <v>182</v>
      </c>
      <c r="F3233" t="s">
        <v>9471</v>
      </c>
      <c r="G3233" t="s">
        <v>524</v>
      </c>
      <c r="H3233" t="s">
        <v>46</v>
      </c>
      <c r="I3233" t="s">
        <v>129</v>
      </c>
      <c r="J3233" t="s">
        <v>130</v>
      </c>
      <c r="K3233" t="s">
        <v>131</v>
      </c>
      <c r="L3233" t="s">
        <v>9472</v>
      </c>
      <c r="M3233" t="s">
        <v>9473</v>
      </c>
      <c r="N3233">
        <v>5.5336111109999999</v>
      </c>
      <c r="O3233">
        <v>0</v>
      </c>
      <c r="P3233">
        <v>43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237.945278</v>
      </c>
      <c r="W3233">
        <v>0</v>
      </c>
      <c r="X3233">
        <v>0</v>
      </c>
      <c r="Y3233">
        <v>0</v>
      </c>
      <c r="Z3233">
        <v>0</v>
      </c>
    </row>
    <row r="3234" spans="1:26" x14ac:dyDescent="0.25">
      <c r="A3234">
        <v>2015742</v>
      </c>
      <c r="B3234">
        <v>1</v>
      </c>
      <c r="C3234" t="s">
        <v>76</v>
      </c>
      <c r="D3234" t="s">
        <v>99</v>
      </c>
      <c r="E3234" t="s">
        <v>182</v>
      </c>
      <c r="F3234" t="s">
        <v>9213</v>
      </c>
      <c r="G3234" t="s">
        <v>310</v>
      </c>
      <c r="H3234" t="s">
        <v>46</v>
      </c>
      <c r="I3234" t="s">
        <v>129</v>
      </c>
      <c r="J3234" t="s">
        <v>130</v>
      </c>
      <c r="K3234" t="s">
        <v>131</v>
      </c>
      <c r="L3234" t="s">
        <v>9474</v>
      </c>
      <c r="M3234" t="s">
        <v>9475</v>
      </c>
      <c r="N3234">
        <v>2.9758333330000002</v>
      </c>
      <c r="O3234">
        <v>0</v>
      </c>
      <c r="P3234">
        <v>46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136.88833299999999</v>
      </c>
      <c r="W3234">
        <v>0</v>
      </c>
      <c r="X3234">
        <v>0</v>
      </c>
      <c r="Y3234">
        <v>0</v>
      </c>
      <c r="Z3234">
        <v>0</v>
      </c>
    </row>
    <row r="3235" spans="1:26" x14ac:dyDescent="0.25">
      <c r="A3235">
        <v>2015745</v>
      </c>
      <c r="B3235">
        <v>1</v>
      </c>
      <c r="C3235" t="s">
        <v>77</v>
      </c>
      <c r="D3235" t="s">
        <v>120</v>
      </c>
      <c r="E3235" t="s">
        <v>182</v>
      </c>
      <c r="F3235" t="s">
        <v>9476</v>
      </c>
      <c r="G3235" t="s">
        <v>144</v>
      </c>
      <c r="H3235" t="s">
        <v>46</v>
      </c>
      <c r="I3235" t="s">
        <v>129</v>
      </c>
      <c r="J3235" t="s">
        <v>130</v>
      </c>
      <c r="K3235" t="s">
        <v>131</v>
      </c>
      <c r="L3235" t="s">
        <v>9477</v>
      </c>
      <c r="M3235" t="s">
        <v>9478</v>
      </c>
      <c r="N3235">
        <v>2.3863888879999999</v>
      </c>
      <c r="O3235">
        <v>0</v>
      </c>
      <c r="P3235">
        <v>0</v>
      </c>
      <c r="Q3235">
        <v>0</v>
      </c>
      <c r="R3235">
        <v>0</v>
      </c>
      <c r="S3235">
        <v>0</v>
      </c>
      <c r="T3235">
        <v>1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2.3863889999999999</v>
      </c>
    </row>
    <row r="3236" spans="1:26" x14ac:dyDescent="0.25">
      <c r="A3236">
        <v>2015748</v>
      </c>
      <c r="B3236">
        <v>1</v>
      </c>
      <c r="C3236" t="s">
        <v>76</v>
      </c>
      <c r="D3236" t="s">
        <v>90</v>
      </c>
      <c r="E3236" t="s">
        <v>182</v>
      </c>
      <c r="F3236" t="s">
        <v>8703</v>
      </c>
      <c r="G3236" t="s">
        <v>144</v>
      </c>
      <c r="H3236" t="s">
        <v>46</v>
      </c>
      <c r="I3236" t="s">
        <v>129</v>
      </c>
      <c r="J3236" t="s">
        <v>130</v>
      </c>
      <c r="K3236" t="s">
        <v>131</v>
      </c>
      <c r="L3236" t="s">
        <v>9479</v>
      </c>
      <c r="M3236" t="s">
        <v>9480</v>
      </c>
      <c r="N3236">
        <v>4.9386111110000002</v>
      </c>
      <c r="O3236">
        <v>0</v>
      </c>
      <c r="P3236">
        <v>0</v>
      </c>
      <c r="Q3236">
        <v>0</v>
      </c>
      <c r="R3236">
        <v>0</v>
      </c>
      <c r="S3236">
        <v>0</v>
      </c>
      <c r="T3236">
        <v>12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59.263333000000003</v>
      </c>
    </row>
    <row r="3237" spans="1:26" x14ac:dyDescent="0.25">
      <c r="A3237">
        <v>2015746</v>
      </c>
      <c r="B3237">
        <v>1</v>
      </c>
      <c r="C3237" t="s">
        <v>77</v>
      </c>
      <c r="D3237" t="s">
        <v>124</v>
      </c>
      <c r="E3237" t="s">
        <v>186</v>
      </c>
      <c r="F3237" t="s">
        <v>2399</v>
      </c>
      <c r="G3237" t="s">
        <v>163</v>
      </c>
      <c r="H3237" t="s">
        <v>47</v>
      </c>
      <c r="I3237" t="s">
        <v>129</v>
      </c>
      <c r="J3237" t="s">
        <v>130</v>
      </c>
      <c r="K3237" t="s">
        <v>131</v>
      </c>
      <c r="L3237" t="s">
        <v>9481</v>
      </c>
      <c r="M3237" t="s">
        <v>9482</v>
      </c>
      <c r="N3237">
        <v>1.5563888880000001</v>
      </c>
      <c r="O3237">
        <v>20</v>
      </c>
      <c r="P3237">
        <v>298</v>
      </c>
      <c r="Q3237">
        <v>0</v>
      </c>
      <c r="R3237">
        <v>0</v>
      </c>
      <c r="S3237">
        <v>0</v>
      </c>
      <c r="T3237">
        <v>0</v>
      </c>
      <c r="U3237">
        <v>31.127777999999999</v>
      </c>
      <c r="V3237">
        <v>463.80388900000003</v>
      </c>
      <c r="W3237">
        <v>0</v>
      </c>
      <c r="X3237">
        <v>0</v>
      </c>
      <c r="Y3237">
        <v>0</v>
      </c>
      <c r="Z3237">
        <v>0</v>
      </c>
    </row>
    <row r="3238" spans="1:26" x14ac:dyDescent="0.25">
      <c r="A3238">
        <v>2015749</v>
      </c>
      <c r="B3238">
        <v>1</v>
      </c>
      <c r="C3238" t="s">
        <v>77</v>
      </c>
      <c r="D3238" t="s">
        <v>120</v>
      </c>
      <c r="E3238" t="s">
        <v>134</v>
      </c>
      <c r="F3238" t="s">
        <v>9483</v>
      </c>
      <c r="G3238" t="s">
        <v>136</v>
      </c>
      <c r="H3238" t="s">
        <v>46</v>
      </c>
      <c r="I3238" t="s">
        <v>129</v>
      </c>
      <c r="J3238" t="s">
        <v>130</v>
      </c>
      <c r="K3238" t="s">
        <v>131</v>
      </c>
      <c r="L3238" t="s">
        <v>9484</v>
      </c>
      <c r="M3238" t="s">
        <v>9485</v>
      </c>
      <c r="N3238">
        <v>1.2847222220000001</v>
      </c>
      <c r="O3238">
        <v>0</v>
      </c>
      <c r="P3238">
        <v>0</v>
      </c>
      <c r="Q3238">
        <v>0</v>
      </c>
      <c r="R3238">
        <v>1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1.2847219999999999</v>
      </c>
      <c r="Y3238">
        <v>0</v>
      </c>
      <c r="Z3238">
        <v>0</v>
      </c>
    </row>
    <row r="3239" spans="1:26" x14ac:dyDescent="0.25">
      <c r="A3239">
        <v>2015757</v>
      </c>
      <c r="B3239">
        <v>1</v>
      </c>
      <c r="C3239" t="s">
        <v>77</v>
      </c>
      <c r="D3239" t="s">
        <v>115</v>
      </c>
      <c r="E3239" t="s">
        <v>166</v>
      </c>
      <c r="F3239" t="s">
        <v>9486</v>
      </c>
      <c r="G3239" t="s">
        <v>657</v>
      </c>
      <c r="H3239" t="s">
        <v>46</v>
      </c>
      <c r="I3239" t="s">
        <v>129</v>
      </c>
      <c r="J3239" t="s">
        <v>130</v>
      </c>
      <c r="K3239" t="s">
        <v>131</v>
      </c>
      <c r="L3239" t="s">
        <v>9487</v>
      </c>
      <c r="M3239" t="s">
        <v>9488</v>
      </c>
      <c r="N3239">
        <v>2.2675000000000001</v>
      </c>
      <c r="O3239">
        <v>0</v>
      </c>
      <c r="P3239">
        <v>0</v>
      </c>
      <c r="Q3239">
        <v>0</v>
      </c>
      <c r="R3239">
        <v>0</v>
      </c>
      <c r="S3239">
        <v>0</v>
      </c>
      <c r="T3239">
        <v>15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34.012500000000003</v>
      </c>
    </row>
    <row r="3240" spans="1:26" x14ac:dyDescent="0.25">
      <c r="A3240">
        <v>2015754</v>
      </c>
      <c r="B3240">
        <v>1</v>
      </c>
      <c r="C3240" t="s">
        <v>77</v>
      </c>
      <c r="D3240" t="s">
        <v>116</v>
      </c>
      <c r="E3240" t="s">
        <v>186</v>
      </c>
      <c r="F3240" t="s">
        <v>9489</v>
      </c>
      <c r="G3240" t="s">
        <v>163</v>
      </c>
      <c r="H3240" t="s">
        <v>47</v>
      </c>
      <c r="I3240" t="s">
        <v>129</v>
      </c>
      <c r="J3240" t="s">
        <v>130</v>
      </c>
      <c r="K3240" t="s">
        <v>131</v>
      </c>
      <c r="L3240" t="s">
        <v>9490</v>
      </c>
      <c r="M3240" t="s">
        <v>9491</v>
      </c>
      <c r="N3240">
        <v>1.1172222220000001</v>
      </c>
      <c r="O3240">
        <v>46</v>
      </c>
      <c r="P3240">
        <v>0</v>
      </c>
      <c r="Q3240">
        <v>0</v>
      </c>
      <c r="R3240">
        <v>0</v>
      </c>
      <c r="S3240">
        <v>0</v>
      </c>
      <c r="T3240">
        <v>0</v>
      </c>
      <c r="U3240">
        <v>51.392221999999997</v>
      </c>
      <c r="V3240">
        <v>0</v>
      </c>
      <c r="W3240">
        <v>0</v>
      </c>
      <c r="X3240">
        <v>0</v>
      </c>
      <c r="Y3240">
        <v>0</v>
      </c>
      <c r="Z3240">
        <v>0</v>
      </c>
    </row>
    <row r="3241" spans="1:26" x14ac:dyDescent="0.25">
      <c r="A3241">
        <v>2015766</v>
      </c>
      <c r="B3241">
        <v>1</v>
      </c>
      <c r="C3241" t="s">
        <v>76</v>
      </c>
      <c r="D3241" t="s">
        <v>79</v>
      </c>
      <c r="E3241" t="s">
        <v>134</v>
      </c>
      <c r="F3241" t="s">
        <v>9492</v>
      </c>
      <c r="G3241" t="s">
        <v>238</v>
      </c>
      <c r="H3241" t="s">
        <v>46</v>
      </c>
      <c r="I3241" t="s">
        <v>129</v>
      </c>
      <c r="J3241" t="s">
        <v>130</v>
      </c>
      <c r="K3241" t="s">
        <v>131</v>
      </c>
      <c r="L3241" t="s">
        <v>9493</v>
      </c>
      <c r="M3241" t="s">
        <v>9494</v>
      </c>
      <c r="N3241">
        <v>2.2791666660000001</v>
      </c>
      <c r="O3241">
        <v>0</v>
      </c>
      <c r="P3241">
        <v>1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2.2791670000000002</v>
      </c>
      <c r="W3241">
        <v>0</v>
      </c>
      <c r="X3241">
        <v>0</v>
      </c>
      <c r="Y3241">
        <v>0</v>
      </c>
      <c r="Z3241">
        <v>0</v>
      </c>
    </row>
    <row r="3242" spans="1:26" x14ac:dyDescent="0.25">
      <c r="A3242">
        <v>2015759</v>
      </c>
      <c r="B3242">
        <v>1</v>
      </c>
      <c r="C3242" t="s">
        <v>77</v>
      </c>
      <c r="D3242" t="s">
        <v>113</v>
      </c>
      <c r="E3242" t="s">
        <v>171</v>
      </c>
      <c r="F3242" t="s">
        <v>3732</v>
      </c>
      <c r="G3242" t="s">
        <v>163</v>
      </c>
      <c r="H3242" t="s">
        <v>47</v>
      </c>
      <c r="I3242" t="s">
        <v>129</v>
      </c>
      <c r="J3242" t="s">
        <v>130</v>
      </c>
      <c r="K3242" t="s">
        <v>131</v>
      </c>
      <c r="L3242" t="s">
        <v>9495</v>
      </c>
      <c r="M3242" t="s">
        <v>9496</v>
      </c>
      <c r="N3242">
        <v>0.273888888</v>
      </c>
      <c r="O3242">
        <v>0</v>
      </c>
      <c r="P3242">
        <v>0</v>
      </c>
      <c r="Q3242">
        <v>6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1.6433329999999999</v>
      </c>
      <c r="X3242">
        <v>0</v>
      </c>
      <c r="Y3242">
        <v>0</v>
      </c>
      <c r="Z3242">
        <v>0</v>
      </c>
    </row>
    <row r="3243" spans="1:26" x14ac:dyDescent="0.25">
      <c r="A3243">
        <v>2015761</v>
      </c>
      <c r="B3243">
        <v>1</v>
      </c>
      <c r="C3243" t="s">
        <v>76</v>
      </c>
      <c r="D3243" t="s">
        <v>82</v>
      </c>
      <c r="E3243" t="s">
        <v>166</v>
      </c>
      <c r="F3243" t="s">
        <v>9497</v>
      </c>
      <c r="G3243" t="s">
        <v>904</v>
      </c>
      <c r="H3243" t="s">
        <v>46</v>
      </c>
      <c r="I3243" t="s">
        <v>129</v>
      </c>
      <c r="J3243" t="s">
        <v>130</v>
      </c>
      <c r="K3243" t="s">
        <v>131</v>
      </c>
      <c r="L3243" t="s">
        <v>9498</v>
      </c>
      <c r="M3243" t="s">
        <v>9499</v>
      </c>
      <c r="N3243">
        <v>1.771111111</v>
      </c>
      <c r="O3243">
        <v>0</v>
      </c>
      <c r="P3243">
        <v>330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584.46666700000003</v>
      </c>
      <c r="W3243">
        <v>0</v>
      </c>
      <c r="X3243">
        <v>0</v>
      </c>
      <c r="Y3243">
        <v>0</v>
      </c>
      <c r="Z3243">
        <v>0</v>
      </c>
    </row>
    <row r="3244" spans="1:26" x14ac:dyDescent="0.25">
      <c r="A3244">
        <v>2015764</v>
      </c>
      <c r="B3244">
        <v>1</v>
      </c>
      <c r="C3244" t="s">
        <v>77</v>
      </c>
      <c r="D3244" t="s">
        <v>116</v>
      </c>
      <c r="E3244" t="s">
        <v>166</v>
      </c>
      <c r="F3244" t="s">
        <v>8219</v>
      </c>
      <c r="G3244" t="s">
        <v>168</v>
      </c>
      <c r="H3244" t="s">
        <v>46</v>
      </c>
      <c r="I3244" t="s">
        <v>129</v>
      </c>
      <c r="J3244" t="s">
        <v>130</v>
      </c>
      <c r="K3244" t="s">
        <v>154</v>
      </c>
      <c r="L3244" t="s">
        <v>9500</v>
      </c>
      <c r="M3244" t="s">
        <v>9501</v>
      </c>
      <c r="N3244">
        <v>8.7444444440000009</v>
      </c>
      <c r="O3244">
        <v>0</v>
      </c>
      <c r="P3244">
        <v>73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638.34444399999995</v>
      </c>
      <c r="W3244">
        <v>0</v>
      </c>
      <c r="X3244">
        <v>0</v>
      </c>
      <c r="Y3244">
        <v>0</v>
      </c>
      <c r="Z3244">
        <v>0</v>
      </c>
    </row>
    <row r="3245" spans="1:26" x14ac:dyDescent="0.25">
      <c r="A3245">
        <v>2015825</v>
      </c>
      <c r="B3245">
        <v>1</v>
      </c>
      <c r="C3245" t="s">
        <v>77</v>
      </c>
      <c r="D3245" t="s">
        <v>108</v>
      </c>
      <c r="E3245" t="s">
        <v>182</v>
      </c>
      <c r="F3245" t="s">
        <v>9502</v>
      </c>
      <c r="G3245" t="s">
        <v>144</v>
      </c>
      <c r="H3245" t="s">
        <v>46</v>
      </c>
      <c r="I3245" t="s">
        <v>129</v>
      </c>
      <c r="J3245" t="s">
        <v>130</v>
      </c>
      <c r="K3245" t="s">
        <v>131</v>
      </c>
      <c r="L3245" t="s">
        <v>9503</v>
      </c>
      <c r="M3245" t="s">
        <v>9504</v>
      </c>
      <c r="N3245">
        <v>9.3925000000000001</v>
      </c>
      <c r="O3245">
        <v>0</v>
      </c>
      <c r="P3245">
        <v>0</v>
      </c>
      <c r="Q3245">
        <v>0</v>
      </c>
      <c r="R3245">
        <v>0</v>
      </c>
      <c r="S3245">
        <v>0</v>
      </c>
      <c r="T3245">
        <v>14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131.495</v>
      </c>
    </row>
    <row r="3246" spans="1:26" x14ac:dyDescent="0.25">
      <c r="A3246">
        <v>2015799</v>
      </c>
      <c r="B3246">
        <v>1</v>
      </c>
      <c r="C3246" t="s">
        <v>76</v>
      </c>
      <c r="D3246" t="s">
        <v>89</v>
      </c>
      <c r="E3246" t="s">
        <v>171</v>
      </c>
      <c r="F3246" t="s">
        <v>688</v>
      </c>
      <c r="G3246" t="s">
        <v>163</v>
      </c>
      <c r="H3246" t="s">
        <v>47</v>
      </c>
      <c r="I3246" t="s">
        <v>129</v>
      </c>
      <c r="J3246" t="s">
        <v>130</v>
      </c>
      <c r="K3246" t="s">
        <v>131</v>
      </c>
      <c r="L3246" t="s">
        <v>9505</v>
      </c>
      <c r="M3246" t="s">
        <v>9506</v>
      </c>
      <c r="N3246">
        <v>1.0438888879999999</v>
      </c>
      <c r="O3246">
        <v>53</v>
      </c>
      <c r="P3246">
        <v>216</v>
      </c>
      <c r="Q3246">
        <v>0</v>
      </c>
      <c r="R3246">
        <v>0</v>
      </c>
      <c r="S3246">
        <v>0</v>
      </c>
      <c r="T3246">
        <v>0</v>
      </c>
      <c r="U3246">
        <v>55.326110999999997</v>
      </c>
      <c r="V3246">
        <v>225.48</v>
      </c>
      <c r="W3246">
        <v>0</v>
      </c>
      <c r="X3246">
        <v>0</v>
      </c>
      <c r="Y3246">
        <v>0</v>
      </c>
      <c r="Z3246">
        <v>0</v>
      </c>
    </row>
    <row r="3247" spans="1:26" x14ac:dyDescent="0.25">
      <c r="A3247">
        <v>2015769</v>
      </c>
      <c r="B3247">
        <v>1</v>
      </c>
      <c r="C3247" t="s">
        <v>76</v>
      </c>
      <c r="D3247" t="s">
        <v>87</v>
      </c>
      <c r="E3247" t="s">
        <v>171</v>
      </c>
      <c r="F3247" t="s">
        <v>9507</v>
      </c>
      <c r="G3247" t="s">
        <v>168</v>
      </c>
      <c r="H3247" t="s">
        <v>47</v>
      </c>
      <c r="I3247" t="s">
        <v>129</v>
      </c>
      <c r="J3247" t="s">
        <v>130</v>
      </c>
      <c r="K3247" t="s">
        <v>154</v>
      </c>
      <c r="L3247" t="s">
        <v>9508</v>
      </c>
      <c r="M3247" t="s">
        <v>9509</v>
      </c>
      <c r="N3247">
        <v>8.3977044440000004</v>
      </c>
      <c r="O3247">
        <v>0</v>
      </c>
      <c r="P3247">
        <v>0</v>
      </c>
      <c r="Q3247">
        <v>40</v>
      </c>
      <c r="R3247">
        <v>252</v>
      </c>
      <c r="S3247">
        <v>67</v>
      </c>
      <c r="T3247">
        <v>1243</v>
      </c>
      <c r="U3247">
        <v>0</v>
      </c>
      <c r="V3247">
        <v>0</v>
      </c>
      <c r="W3247">
        <v>335.90817800000002</v>
      </c>
      <c r="X3247">
        <v>2116.2215200000001</v>
      </c>
      <c r="Y3247">
        <v>562.64619800000003</v>
      </c>
      <c r="Z3247">
        <v>10438.346624</v>
      </c>
    </row>
    <row r="3248" spans="1:26" x14ac:dyDescent="0.25">
      <c r="A3248">
        <v>2015770</v>
      </c>
      <c r="B3248">
        <v>1</v>
      </c>
      <c r="C3248" t="s">
        <v>76</v>
      </c>
      <c r="D3248" t="s">
        <v>93</v>
      </c>
      <c r="E3248" t="s">
        <v>182</v>
      </c>
      <c r="F3248" t="s">
        <v>9510</v>
      </c>
      <c r="G3248" t="s">
        <v>168</v>
      </c>
      <c r="H3248" t="s">
        <v>46</v>
      </c>
      <c r="I3248" t="s">
        <v>129</v>
      </c>
      <c r="J3248" t="s">
        <v>130</v>
      </c>
      <c r="K3248" t="s">
        <v>154</v>
      </c>
      <c r="L3248" t="s">
        <v>9511</v>
      </c>
      <c r="M3248" t="s">
        <v>9512</v>
      </c>
      <c r="N3248">
        <v>7.916355555</v>
      </c>
      <c r="O3248">
        <v>0</v>
      </c>
      <c r="P3248">
        <v>38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300.82151099999999</v>
      </c>
      <c r="W3248">
        <v>0</v>
      </c>
      <c r="X3248">
        <v>0</v>
      </c>
      <c r="Y3248">
        <v>0</v>
      </c>
      <c r="Z3248">
        <v>0</v>
      </c>
    </row>
    <row r="3249" spans="1:26" x14ac:dyDescent="0.25">
      <c r="A3249">
        <v>2015772</v>
      </c>
      <c r="B3249">
        <v>1</v>
      </c>
      <c r="C3249" t="s">
        <v>76</v>
      </c>
      <c r="D3249" t="s">
        <v>92</v>
      </c>
      <c r="E3249" t="s">
        <v>126</v>
      </c>
      <c r="F3249" t="s">
        <v>9154</v>
      </c>
      <c r="G3249" t="s">
        <v>4167</v>
      </c>
      <c r="H3249" t="s">
        <v>46</v>
      </c>
      <c r="I3249" t="s">
        <v>129</v>
      </c>
      <c r="J3249" t="s">
        <v>130</v>
      </c>
      <c r="K3249" t="s">
        <v>131</v>
      </c>
      <c r="L3249" t="s">
        <v>9513</v>
      </c>
      <c r="M3249" t="s">
        <v>9514</v>
      </c>
      <c r="N3249">
        <v>1.582777777</v>
      </c>
      <c r="O3249">
        <v>0</v>
      </c>
      <c r="P3249">
        <v>0</v>
      </c>
      <c r="Q3249">
        <v>0</v>
      </c>
      <c r="R3249">
        <v>26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41.152222000000002</v>
      </c>
      <c r="Y3249">
        <v>0</v>
      </c>
      <c r="Z3249">
        <v>0</v>
      </c>
    </row>
    <row r="3250" spans="1:26" x14ac:dyDescent="0.25">
      <c r="A3250">
        <v>2015783</v>
      </c>
      <c r="B3250">
        <v>1</v>
      </c>
      <c r="C3250" t="s">
        <v>76</v>
      </c>
      <c r="D3250" t="s">
        <v>95</v>
      </c>
      <c r="E3250" t="s">
        <v>134</v>
      </c>
      <c r="F3250" t="s">
        <v>9515</v>
      </c>
      <c r="G3250" t="s">
        <v>136</v>
      </c>
      <c r="H3250" t="s">
        <v>46</v>
      </c>
      <c r="I3250" t="s">
        <v>129</v>
      </c>
      <c r="J3250" t="s">
        <v>130</v>
      </c>
      <c r="K3250" t="s">
        <v>131</v>
      </c>
      <c r="L3250" t="s">
        <v>9516</v>
      </c>
      <c r="M3250" t="s">
        <v>9517</v>
      </c>
      <c r="N3250">
        <v>8.8883333330000003</v>
      </c>
      <c r="O3250">
        <v>0</v>
      </c>
      <c r="P3250">
        <v>0</v>
      </c>
      <c r="Q3250">
        <v>0</v>
      </c>
      <c r="R3250">
        <v>1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8.8883329999999994</v>
      </c>
      <c r="Y3250">
        <v>0</v>
      </c>
      <c r="Z3250">
        <v>0</v>
      </c>
    </row>
    <row r="3251" spans="1:26" x14ac:dyDescent="0.25">
      <c r="A3251">
        <v>2015771</v>
      </c>
      <c r="B3251">
        <v>1</v>
      </c>
      <c r="C3251" t="s">
        <v>77</v>
      </c>
      <c r="D3251" t="s">
        <v>117</v>
      </c>
      <c r="E3251" t="s">
        <v>182</v>
      </c>
      <c r="F3251" t="s">
        <v>3750</v>
      </c>
      <c r="G3251" t="s">
        <v>168</v>
      </c>
      <c r="H3251" t="s">
        <v>46</v>
      </c>
      <c r="I3251" t="s">
        <v>129</v>
      </c>
      <c r="J3251" t="s">
        <v>130</v>
      </c>
      <c r="K3251" t="s">
        <v>154</v>
      </c>
      <c r="L3251" t="s">
        <v>9518</v>
      </c>
      <c r="M3251" t="s">
        <v>9519</v>
      </c>
      <c r="N3251">
        <v>7.9911591660000001</v>
      </c>
      <c r="O3251">
        <v>0</v>
      </c>
      <c r="P3251">
        <v>0</v>
      </c>
      <c r="Q3251">
        <v>0</v>
      </c>
      <c r="R3251">
        <v>0</v>
      </c>
      <c r="S3251">
        <v>0</v>
      </c>
      <c r="T3251">
        <v>44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351.61100299999998</v>
      </c>
    </row>
    <row r="3252" spans="1:26" x14ac:dyDescent="0.25">
      <c r="A3252">
        <v>2015785</v>
      </c>
      <c r="B3252">
        <v>1</v>
      </c>
      <c r="C3252" t="s">
        <v>76</v>
      </c>
      <c r="D3252" t="s">
        <v>93</v>
      </c>
      <c r="E3252" t="s">
        <v>182</v>
      </c>
      <c r="F3252" t="s">
        <v>9520</v>
      </c>
      <c r="G3252" t="s">
        <v>144</v>
      </c>
      <c r="H3252" t="s">
        <v>46</v>
      </c>
      <c r="I3252" t="s">
        <v>129</v>
      </c>
      <c r="J3252" t="s">
        <v>130</v>
      </c>
      <c r="K3252" t="s">
        <v>131</v>
      </c>
      <c r="L3252" t="s">
        <v>9521</v>
      </c>
      <c r="M3252" t="s">
        <v>9522</v>
      </c>
      <c r="N3252">
        <v>1.934722222</v>
      </c>
      <c r="O3252">
        <v>0</v>
      </c>
      <c r="P3252">
        <v>44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85.127778000000006</v>
      </c>
      <c r="W3252">
        <v>0</v>
      </c>
      <c r="X3252">
        <v>0</v>
      </c>
      <c r="Y3252">
        <v>0</v>
      </c>
      <c r="Z3252">
        <v>0</v>
      </c>
    </row>
    <row r="3253" spans="1:26" x14ac:dyDescent="0.25">
      <c r="A3253">
        <v>2015776</v>
      </c>
      <c r="B3253">
        <v>1</v>
      </c>
      <c r="C3253" t="s">
        <v>76</v>
      </c>
      <c r="D3253" t="s">
        <v>80</v>
      </c>
      <c r="E3253" t="s">
        <v>182</v>
      </c>
      <c r="F3253" t="s">
        <v>9523</v>
      </c>
      <c r="G3253" t="s">
        <v>904</v>
      </c>
      <c r="H3253" t="s">
        <v>46</v>
      </c>
      <c r="I3253" t="s">
        <v>129</v>
      </c>
      <c r="J3253" t="s">
        <v>130</v>
      </c>
      <c r="K3253" t="s">
        <v>131</v>
      </c>
      <c r="L3253" t="s">
        <v>9524</v>
      </c>
      <c r="M3253" t="s">
        <v>9525</v>
      </c>
      <c r="N3253">
        <v>1.2808333329999999</v>
      </c>
      <c r="O3253">
        <v>0</v>
      </c>
      <c r="P3253">
        <v>161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206.214167</v>
      </c>
      <c r="W3253">
        <v>0</v>
      </c>
      <c r="X3253">
        <v>0</v>
      </c>
      <c r="Y3253">
        <v>0</v>
      </c>
      <c r="Z3253">
        <v>0</v>
      </c>
    </row>
    <row r="3254" spans="1:26" x14ac:dyDescent="0.25">
      <c r="A3254">
        <v>2015786</v>
      </c>
      <c r="B3254">
        <v>1</v>
      </c>
      <c r="C3254" t="s">
        <v>76</v>
      </c>
      <c r="D3254" t="s">
        <v>93</v>
      </c>
      <c r="E3254" t="s">
        <v>182</v>
      </c>
      <c r="F3254" t="s">
        <v>9526</v>
      </c>
      <c r="G3254" t="s">
        <v>524</v>
      </c>
      <c r="H3254" t="s">
        <v>46</v>
      </c>
      <c r="I3254" t="s">
        <v>129</v>
      </c>
      <c r="J3254" t="s">
        <v>130</v>
      </c>
      <c r="K3254" t="s">
        <v>131</v>
      </c>
      <c r="L3254" t="s">
        <v>9527</v>
      </c>
      <c r="M3254" t="s">
        <v>9528</v>
      </c>
      <c r="N3254">
        <v>0.99277777700000003</v>
      </c>
      <c r="O3254">
        <v>0</v>
      </c>
      <c r="P3254">
        <v>196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194.58444399999999</v>
      </c>
      <c r="W3254">
        <v>0</v>
      </c>
      <c r="X3254">
        <v>0</v>
      </c>
      <c r="Y3254">
        <v>0</v>
      </c>
      <c r="Z3254">
        <v>0</v>
      </c>
    </row>
    <row r="3255" spans="1:26" x14ac:dyDescent="0.25">
      <c r="A3255">
        <v>2015806</v>
      </c>
      <c r="B3255">
        <v>1</v>
      </c>
      <c r="C3255" t="s">
        <v>77</v>
      </c>
      <c r="D3255" t="s">
        <v>116</v>
      </c>
      <c r="E3255" t="s">
        <v>182</v>
      </c>
      <c r="F3255" t="s">
        <v>9529</v>
      </c>
      <c r="G3255" t="s">
        <v>144</v>
      </c>
      <c r="H3255" t="s">
        <v>46</v>
      </c>
      <c r="I3255" t="s">
        <v>129</v>
      </c>
      <c r="J3255" t="s">
        <v>130</v>
      </c>
      <c r="K3255" t="s">
        <v>131</v>
      </c>
      <c r="L3255" t="s">
        <v>9530</v>
      </c>
      <c r="M3255" t="s">
        <v>9531</v>
      </c>
      <c r="N3255">
        <v>2.1719444440000002</v>
      </c>
      <c r="O3255">
        <v>0</v>
      </c>
      <c r="P3255">
        <v>11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23.891389</v>
      </c>
      <c r="W3255">
        <v>0</v>
      </c>
      <c r="X3255">
        <v>0</v>
      </c>
      <c r="Y3255">
        <v>0</v>
      </c>
      <c r="Z3255">
        <v>0</v>
      </c>
    </row>
    <row r="3256" spans="1:26" x14ac:dyDescent="0.25">
      <c r="A3256">
        <v>2015782</v>
      </c>
      <c r="B3256">
        <v>1</v>
      </c>
      <c r="C3256" t="s">
        <v>76</v>
      </c>
      <c r="D3256" t="s">
        <v>94</v>
      </c>
      <c r="E3256" t="s">
        <v>182</v>
      </c>
      <c r="F3256" t="s">
        <v>9532</v>
      </c>
      <c r="G3256" t="s">
        <v>144</v>
      </c>
      <c r="H3256" t="s">
        <v>46</v>
      </c>
      <c r="I3256" t="s">
        <v>129</v>
      </c>
      <c r="J3256" t="s">
        <v>130</v>
      </c>
      <c r="K3256" t="s">
        <v>131</v>
      </c>
      <c r="L3256" t="s">
        <v>9533</v>
      </c>
      <c r="M3256" t="s">
        <v>9534</v>
      </c>
      <c r="N3256">
        <v>1.511666666</v>
      </c>
      <c r="O3256">
        <v>0</v>
      </c>
      <c r="P3256">
        <v>5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7.5583330000000002</v>
      </c>
      <c r="W3256">
        <v>0</v>
      </c>
      <c r="X3256">
        <v>0</v>
      </c>
      <c r="Y3256">
        <v>0</v>
      </c>
      <c r="Z3256">
        <v>0</v>
      </c>
    </row>
    <row r="3257" spans="1:26" x14ac:dyDescent="0.25">
      <c r="A3257">
        <v>2015777</v>
      </c>
      <c r="B3257">
        <v>1</v>
      </c>
      <c r="C3257" t="s">
        <v>77</v>
      </c>
      <c r="D3257" t="s">
        <v>118</v>
      </c>
      <c r="E3257" t="s">
        <v>186</v>
      </c>
      <c r="F3257" t="s">
        <v>3926</v>
      </c>
      <c r="G3257" t="s">
        <v>179</v>
      </c>
      <c r="H3257" t="s">
        <v>47</v>
      </c>
      <c r="I3257" t="s">
        <v>129</v>
      </c>
      <c r="J3257" t="s">
        <v>130</v>
      </c>
      <c r="K3257" t="s">
        <v>154</v>
      </c>
      <c r="L3257" t="s">
        <v>9535</v>
      </c>
      <c r="M3257" t="s">
        <v>9536</v>
      </c>
      <c r="N3257">
        <v>5.515773888</v>
      </c>
      <c r="O3257">
        <v>0</v>
      </c>
      <c r="P3257">
        <v>57</v>
      </c>
      <c r="Q3257">
        <v>0</v>
      </c>
      <c r="R3257">
        <v>0</v>
      </c>
      <c r="S3257">
        <v>9</v>
      </c>
      <c r="T3257">
        <v>423</v>
      </c>
      <c r="U3257">
        <v>0</v>
      </c>
      <c r="V3257">
        <v>314.399112</v>
      </c>
      <c r="W3257">
        <v>0</v>
      </c>
      <c r="X3257">
        <v>0</v>
      </c>
      <c r="Y3257">
        <v>49.641964999999999</v>
      </c>
      <c r="Z3257">
        <v>2333.1723550000002</v>
      </c>
    </row>
    <row r="3258" spans="1:26" x14ac:dyDescent="0.25">
      <c r="A3258">
        <v>2015778</v>
      </c>
      <c r="B3258">
        <v>1</v>
      </c>
      <c r="C3258" t="s">
        <v>76</v>
      </c>
      <c r="D3258" t="s">
        <v>81</v>
      </c>
      <c r="E3258" t="s">
        <v>182</v>
      </c>
      <c r="F3258" t="s">
        <v>9537</v>
      </c>
      <c r="G3258" t="s">
        <v>9538</v>
      </c>
      <c r="H3258" t="s">
        <v>46</v>
      </c>
      <c r="I3258" t="s">
        <v>129</v>
      </c>
      <c r="J3258" t="s">
        <v>130</v>
      </c>
      <c r="K3258" t="s">
        <v>131</v>
      </c>
      <c r="L3258" t="s">
        <v>9539</v>
      </c>
      <c r="M3258" t="s">
        <v>9540</v>
      </c>
      <c r="N3258">
        <v>4.6263888880000001</v>
      </c>
      <c r="O3258">
        <v>0</v>
      </c>
      <c r="P3258">
        <v>36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166.55</v>
      </c>
      <c r="W3258">
        <v>0</v>
      </c>
      <c r="X3258">
        <v>0</v>
      </c>
      <c r="Y3258">
        <v>0</v>
      </c>
      <c r="Z3258">
        <v>0</v>
      </c>
    </row>
    <row r="3259" spans="1:26" x14ac:dyDescent="0.25">
      <c r="A3259">
        <v>2015779</v>
      </c>
      <c r="B3259">
        <v>1</v>
      </c>
      <c r="C3259" t="s">
        <v>76</v>
      </c>
      <c r="D3259" t="s">
        <v>94</v>
      </c>
      <c r="E3259" t="s">
        <v>166</v>
      </c>
      <c r="F3259" t="s">
        <v>9541</v>
      </c>
      <c r="G3259" t="s">
        <v>389</v>
      </c>
      <c r="H3259" t="s">
        <v>46</v>
      </c>
      <c r="I3259" t="s">
        <v>129</v>
      </c>
      <c r="J3259" t="s">
        <v>130</v>
      </c>
      <c r="K3259" t="s">
        <v>131</v>
      </c>
      <c r="L3259" t="s">
        <v>9539</v>
      </c>
      <c r="M3259" t="s">
        <v>9542</v>
      </c>
      <c r="N3259">
        <v>1.3911111110000001</v>
      </c>
      <c r="O3259">
        <v>0</v>
      </c>
      <c r="P3259">
        <v>69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95.986666999999997</v>
      </c>
      <c r="W3259">
        <v>0</v>
      </c>
      <c r="X3259">
        <v>0</v>
      </c>
      <c r="Y3259">
        <v>0</v>
      </c>
      <c r="Z3259">
        <v>0</v>
      </c>
    </row>
    <row r="3260" spans="1:26" x14ac:dyDescent="0.25">
      <c r="A3260">
        <v>2015797</v>
      </c>
      <c r="B3260">
        <v>1</v>
      </c>
      <c r="C3260" t="s">
        <v>76</v>
      </c>
      <c r="D3260" t="s">
        <v>80</v>
      </c>
      <c r="E3260" t="s">
        <v>182</v>
      </c>
      <c r="F3260" t="s">
        <v>9222</v>
      </c>
      <c r="G3260" t="s">
        <v>144</v>
      </c>
      <c r="H3260" t="s">
        <v>46</v>
      </c>
      <c r="I3260" t="s">
        <v>129</v>
      </c>
      <c r="J3260" t="s">
        <v>130</v>
      </c>
      <c r="K3260" t="s">
        <v>131</v>
      </c>
      <c r="L3260" t="s">
        <v>9543</v>
      </c>
      <c r="M3260" t="s">
        <v>9544</v>
      </c>
      <c r="N3260">
        <v>2.82</v>
      </c>
      <c r="O3260">
        <v>0</v>
      </c>
      <c r="P3260">
        <v>6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16.920000000000002</v>
      </c>
      <c r="W3260">
        <v>0</v>
      </c>
      <c r="X3260">
        <v>0</v>
      </c>
      <c r="Y3260">
        <v>0</v>
      </c>
      <c r="Z3260">
        <v>0</v>
      </c>
    </row>
    <row r="3261" spans="1:26" x14ac:dyDescent="0.25">
      <c r="A3261">
        <v>2015850</v>
      </c>
      <c r="B3261">
        <v>1</v>
      </c>
      <c r="C3261" t="s">
        <v>76</v>
      </c>
      <c r="D3261" t="s">
        <v>89</v>
      </c>
      <c r="E3261" t="s">
        <v>166</v>
      </c>
      <c r="F3261" t="s">
        <v>9545</v>
      </c>
      <c r="G3261" t="s">
        <v>168</v>
      </c>
      <c r="H3261" t="s">
        <v>46</v>
      </c>
      <c r="I3261" t="s">
        <v>129</v>
      </c>
      <c r="J3261" t="s">
        <v>130</v>
      </c>
      <c r="K3261" t="s">
        <v>154</v>
      </c>
      <c r="L3261" t="s">
        <v>9546</v>
      </c>
      <c r="M3261" t="s">
        <v>9547</v>
      </c>
      <c r="N3261">
        <v>8.5541666660000004</v>
      </c>
      <c r="O3261">
        <v>0</v>
      </c>
      <c r="P3261">
        <v>540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4619.25</v>
      </c>
      <c r="W3261">
        <v>0</v>
      </c>
      <c r="X3261">
        <v>0</v>
      </c>
      <c r="Y3261">
        <v>0</v>
      </c>
      <c r="Z3261">
        <v>0</v>
      </c>
    </row>
    <row r="3262" spans="1:26" x14ac:dyDescent="0.25">
      <c r="A3262">
        <v>2015791</v>
      </c>
      <c r="B3262">
        <v>1</v>
      </c>
      <c r="C3262" t="s">
        <v>77</v>
      </c>
      <c r="D3262" t="s">
        <v>123</v>
      </c>
      <c r="E3262" t="s">
        <v>186</v>
      </c>
      <c r="F3262" t="s">
        <v>8880</v>
      </c>
      <c r="G3262" t="s">
        <v>179</v>
      </c>
      <c r="H3262" t="s">
        <v>47</v>
      </c>
      <c r="I3262" t="s">
        <v>129</v>
      </c>
      <c r="J3262" t="s">
        <v>130</v>
      </c>
      <c r="K3262" t="s">
        <v>154</v>
      </c>
      <c r="L3262" t="s">
        <v>9548</v>
      </c>
      <c r="M3262" t="s">
        <v>9549</v>
      </c>
      <c r="N3262">
        <v>7.4238888879999996</v>
      </c>
      <c r="O3262">
        <v>95</v>
      </c>
      <c r="P3262">
        <v>538</v>
      </c>
      <c r="Q3262">
        <v>0</v>
      </c>
      <c r="R3262">
        <v>0</v>
      </c>
      <c r="S3262">
        <v>0</v>
      </c>
      <c r="T3262">
        <v>0</v>
      </c>
      <c r="U3262">
        <v>705.26944400000002</v>
      </c>
      <c r="V3262">
        <v>3994.0522219999998</v>
      </c>
      <c r="W3262">
        <v>0</v>
      </c>
      <c r="X3262">
        <v>0</v>
      </c>
      <c r="Y3262">
        <v>0</v>
      </c>
      <c r="Z3262">
        <v>0</v>
      </c>
    </row>
    <row r="3263" spans="1:26" x14ac:dyDescent="0.25">
      <c r="A3263">
        <v>2015787</v>
      </c>
      <c r="B3263">
        <v>1</v>
      </c>
      <c r="C3263" t="s">
        <v>76</v>
      </c>
      <c r="D3263" t="s">
        <v>89</v>
      </c>
      <c r="E3263" t="s">
        <v>182</v>
      </c>
      <c r="F3263" t="s">
        <v>9550</v>
      </c>
      <c r="G3263" t="s">
        <v>168</v>
      </c>
      <c r="H3263" t="s">
        <v>46</v>
      </c>
      <c r="I3263" t="s">
        <v>129</v>
      </c>
      <c r="J3263" t="s">
        <v>130</v>
      </c>
      <c r="K3263" t="s">
        <v>154</v>
      </c>
      <c r="L3263" t="s">
        <v>9551</v>
      </c>
      <c r="M3263" t="s">
        <v>9552</v>
      </c>
      <c r="N3263">
        <v>5.9052777770000002</v>
      </c>
      <c r="O3263">
        <v>0</v>
      </c>
      <c r="P3263">
        <v>25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147.631944</v>
      </c>
      <c r="W3263">
        <v>0</v>
      </c>
      <c r="X3263">
        <v>0</v>
      </c>
      <c r="Y3263">
        <v>0</v>
      </c>
      <c r="Z3263">
        <v>0</v>
      </c>
    </row>
    <row r="3264" spans="1:26" x14ac:dyDescent="0.25">
      <c r="A3264">
        <v>2015792</v>
      </c>
      <c r="B3264">
        <v>1</v>
      </c>
      <c r="C3264" t="s">
        <v>76</v>
      </c>
      <c r="D3264" t="s">
        <v>91</v>
      </c>
      <c r="E3264" t="s">
        <v>182</v>
      </c>
      <c r="F3264" t="s">
        <v>9553</v>
      </c>
      <c r="G3264" t="s">
        <v>904</v>
      </c>
      <c r="H3264" t="s">
        <v>46</v>
      </c>
      <c r="I3264" t="s">
        <v>129</v>
      </c>
      <c r="J3264" t="s">
        <v>130</v>
      </c>
      <c r="K3264" t="s">
        <v>131</v>
      </c>
      <c r="L3264" t="s">
        <v>9554</v>
      </c>
      <c r="M3264" t="s">
        <v>9555</v>
      </c>
      <c r="N3264">
        <v>0.69555555499999999</v>
      </c>
      <c r="O3264">
        <v>0</v>
      </c>
      <c r="P3264">
        <v>0</v>
      </c>
      <c r="Q3264">
        <v>0</v>
      </c>
      <c r="R3264">
        <v>215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149.544444</v>
      </c>
      <c r="Y3264">
        <v>0</v>
      </c>
      <c r="Z3264">
        <v>0</v>
      </c>
    </row>
    <row r="3265" spans="1:26" x14ac:dyDescent="0.25">
      <c r="A3265">
        <v>2015852</v>
      </c>
      <c r="B3265">
        <v>1</v>
      </c>
      <c r="C3265" t="s">
        <v>76</v>
      </c>
      <c r="D3265" t="s">
        <v>89</v>
      </c>
      <c r="E3265" t="s">
        <v>166</v>
      </c>
      <c r="F3265" t="s">
        <v>9556</v>
      </c>
      <c r="G3265" t="s">
        <v>168</v>
      </c>
      <c r="H3265" t="s">
        <v>46</v>
      </c>
      <c r="I3265" t="s">
        <v>129</v>
      </c>
      <c r="J3265" t="s">
        <v>130</v>
      </c>
      <c r="K3265" t="s">
        <v>154</v>
      </c>
      <c r="L3265" t="s">
        <v>9557</v>
      </c>
      <c r="M3265" t="s">
        <v>9558</v>
      </c>
      <c r="N3265">
        <v>8.3863888880000008</v>
      </c>
      <c r="O3265">
        <v>0</v>
      </c>
      <c r="P3265">
        <v>395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3312.623611</v>
      </c>
      <c r="W3265">
        <v>0</v>
      </c>
      <c r="X3265">
        <v>0</v>
      </c>
      <c r="Y3265">
        <v>0</v>
      </c>
      <c r="Z3265">
        <v>0</v>
      </c>
    </row>
    <row r="3266" spans="1:26" x14ac:dyDescent="0.25">
      <c r="A3266">
        <v>2015801</v>
      </c>
      <c r="B3266">
        <v>1</v>
      </c>
      <c r="C3266" t="s">
        <v>76</v>
      </c>
      <c r="D3266" t="s">
        <v>80</v>
      </c>
      <c r="E3266" t="s">
        <v>166</v>
      </c>
      <c r="F3266" t="s">
        <v>9559</v>
      </c>
      <c r="G3266" t="s">
        <v>179</v>
      </c>
      <c r="H3266" t="s">
        <v>46</v>
      </c>
      <c r="I3266" t="s">
        <v>129</v>
      </c>
      <c r="J3266" t="s">
        <v>130</v>
      </c>
      <c r="K3266" t="s">
        <v>154</v>
      </c>
      <c r="L3266" t="s">
        <v>9560</v>
      </c>
      <c r="M3266" t="s">
        <v>9561</v>
      </c>
      <c r="N3266">
        <v>1.2267999999999999</v>
      </c>
      <c r="O3266">
        <v>0</v>
      </c>
      <c r="P3266">
        <v>696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853.8528</v>
      </c>
      <c r="W3266">
        <v>0</v>
      </c>
      <c r="X3266">
        <v>0</v>
      </c>
      <c r="Y3266">
        <v>0</v>
      </c>
      <c r="Z3266">
        <v>0</v>
      </c>
    </row>
    <row r="3267" spans="1:26" x14ac:dyDescent="0.25">
      <c r="A3267">
        <v>2015804</v>
      </c>
      <c r="B3267">
        <v>1</v>
      </c>
      <c r="C3267" t="s">
        <v>76</v>
      </c>
      <c r="D3267" t="s">
        <v>80</v>
      </c>
      <c r="E3267" t="s">
        <v>182</v>
      </c>
      <c r="F3267" t="s">
        <v>9562</v>
      </c>
      <c r="G3267" t="s">
        <v>904</v>
      </c>
      <c r="H3267" t="s">
        <v>46</v>
      </c>
      <c r="I3267" t="s">
        <v>129</v>
      </c>
      <c r="J3267" t="s">
        <v>130</v>
      </c>
      <c r="K3267" t="s">
        <v>131</v>
      </c>
      <c r="L3267" t="s">
        <v>9563</v>
      </c>
      <c r="M3267" t="s">
        <v>9564</v>
      </c>
      <c r="N3267">
        <v>0.891666666</v>
      </c>
      <c r="O3267">
        <v>0</v>
      </c>
      <c r="P3267">
        <v>42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37.450000000000003</v>
      </c>
      <c r="W3267">
        <v>0</v>
      </c>
      <c r="X3267">
        <v>0</v>
      </c>
      <c r="Y3267">
        <v>0</v>
      </c>
      <c r="Z3267">
        <v>0</v>
      </c>
    </row>
    <row r="3268" spans="1:26" x14ac:dyDescent="0.25">
      <c r="A3268">
        <v>2015810</v>
      </c>
      <c r="B3268">
        <v>1</v>
      </c>
      <c r="C3268" t="s">
        <v>77</v>
      </c>
      <c r="D3268" t="s">
        <v>124</v>
      </c>
      <c r="E3268" t="s">
        <v>134</v>
      </c>
      <c r="F3268" t="s">
        <v>9565</v>
      </c>
      <c r="G3268" t="s">
        <v>128</v>
      </c>
      <c r="H3268" t="s">
        <v>46</v>
      </c>
      <c r="I3268" t="s">
        <v>129</v>
      </c>
      <c r="J3268" t="s">
        <v>130</v>
      </c>
      <c r="K3268" t="s">
        <v>131</v>
      </c>
      <c r="L3268" t="s">
        <v>9566</v>
      </c>
      <c r="M3268" t="s">
        <v>9567</v>
      </c>
      <c r="N3268">
        <v>3.6641666659999999</v>
      </c>
      <c r="O3268">
        <v>0</v>
      </c>
      <c r="P3268">
        <v>1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3.664167</v>
      </c>
      <c r="W3268">
        <v>0</v>
      </c>
      <c r="X3268">
        <v>0</v>
      </c>
      <c r="Y3268">
        <v>0</v>
      </c>
      <c r="Z3268">
        <v>0</v>
      </c>
    </row>
    <row r="3269" spans="1:26" x14ac:dyDescent="0.25">
      <c r="A3269">
        <v>2015812</v>
      </c>
      <c r="B3269">
        <v>1</v>
      </c>
      <c r="C3269" t="s">
        <v>76</v>
      </c>
      <c r="D3269" t="s">
        <v>94</v>
      </c>
      <c r="E3269" t="s">
        <v>182</v>
      </c>
      <c r="F3269" t="s">
        <v>9568</v>
      </c>
      <c r="G3269" t="s">
        <v>405</v>
      </c>
      <c r="H3269" t="s">
        <v>46</v>
      </c>
      <c r="I3269" t="s">
        <v>129</v>
      </c>
      <c r="J3269" t="s">
        <v>130</v>
      </c>
      <c r="K3269" t="s">
        <v>131</v>
      </c>
      <c r="L3269" t="s">
        <v>9569</v>
      </c>
      <c r="M3269" t="s">
        <v>9570</v>
      </c>
      <c r="N3269">
        <v>3.2722222219999999</v>
      </c>
      <c r="O3269">
        <v>0</v>
      </c>
      <c r="P3269">
        <v>3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9.8166670000000007</v>
      </c>
      <c r="W3269">
        <v>0</v>
      </c>
      <c r="X3269">
        <v>0</v>
      </c>
      <c r="Y3269">
        <v>0</v>
      </c>
      <c r="Z3269">
        <v>0</v>
      </c>
    </row>
    <row r="3270" spans="1:26" x14ac:dyDescent="0.25">
      <c r="A3270">
        <v>2015815</v>
      </c>
      <c r="B3270">
        <v>1</v>
      </c>
      <c r="C3270" t="s">
        <v>77</v>
      </c>
      <c r="D3270" t="s">
        <v>123</v>
      </c>
      <c r="E3270" t="s">
        <v>134</v>
      </c>
      <c r="F3270" t="s">
        <v>9571</v>
      </c>
      <c r="G3270" t="s">
        <v>136</v>
      </c>
      <c r="H3270" t="s">
        <v>46</v>
      </c>
      <c r="I3270" t="s">
        <v>129</v>
      </c>
      <c r="J3270" t="s">
        <v>130</v>
      </c>
      <c r="K3270" t="s">
        <v>131</v>
      </c>
      <c r="L3270" t="s">
        <v>9572</v>
      </c>
      <c r="M3270" t="s">
        <v>9573</v>
      </c>
      <c r="N3270">
        <v>5.1580555549999998</v>
      </c>
      <c r="O3270">
        <v>0</v>
      </c>
      <c r="P3270">
        <v>1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5.1580560000000002</v>
      </c>
      <c r="W3270">
        <v>0</v>
      </c>
      <c r="X3270">
        <v>0</v>
      </c>
      <c r="Y3270">
        <v>0</v>
      </c>
      <c r="Z3270">
        <v>0</v>
      </c>
    </row>
    <row r="3271" spans="1:26" x14ac:dyDescent="0.25">
      <c r="A3271">
        <v>2015818</v>
      </c>
      <c r="B3271">
        <v>1</v>
      </c>
      <c r="C3271" t="s">
        <v>76</v>
      </c>
      <c r="D3271" t="s">
        <v>101</v>
      </c>
      <c r="E3271" t="s">
        <v>126</v>
      </c>
      <c r="F3271" t="s">
        <v>9574</v>
      </c>
      <c r="G3271" t="s">
        <v>4167</v>
      </c>
      <c r="H3271" t="s">
        <v>46</v>
      </c>
      <c r="I3271" t="s">
        <v>129</v>
      </c>
      <c r="J3271" t="s">
        <v>130</v>
      </c>
      <c r="K3271" t="s">
        <v>131</v>
      </c>
      <c r="L3271" t="s">
        <v>9575</v>
      </c>
      <c r="M3271" t="s">
        <v>9576</v>
      </c>
      <c r="N3271">
        <v>5.3783333329999996</v>
      </c>
      <c r="O3271">
        <v>0</v>
      </c>
      <c r="P3271">
        <v>20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107.566667</v>
      </c>
      <c r="W3271">
        <v>0</v>
      </c>
      <c r="X3271">
        <v>0</v>
      </c>
      <c r="Y3271">
        <v>0</v>
      </c>
      <c r="Z3271">
        <v>0</v>
      </c>
    </row>
    <row r="3272" spans="1:26" x14ac:dyDescent="0.25">
      <c r="A3272">
        <v>2015821</v>
      </c>
      <c r="B3272">
        <v>1</v>
      </c>
      <c r="C3272" t="s">
        <v>76</v>
      </c>
      <c r="D3272" t="s">
        <v>78</v>
      </c>
      <c r="E3272" t="s">
        <v>166</v>
      </c>
      <c r="F3272" t="s">
        <v>9577</v>
      </c>
      <c r="G3272" t="s">
        <v>657</v>
      </c>
      <c r="H3272" t="s">
        <v>46</v>
      </c>
      <c r="I3272" t="s">
        <v>129</v>
      </c>
      <c r="J3272" t="s">
        <v>130</v>
      </c>
      <c r="K3272" t="s">
        <v>131</v>
      </c>
      <c r="L3272" t="s">
        <v>9578</v>
      </c>
      <c r="M3272" t="s">
        <v>9579</v>
      </c>
      <c r="N3272">
        <v>2.4541666659999999</v>
      </c>
      <c r="O3272">
        <v>0</v>
      </c>
      <c r="P3272">
        <v>268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657.71666600000003</v>
      </c>
      <c r="W3272">
        <v>0</v>
      </c>
      <c r="X3272">
        <v>0</v>
      </c>
      <c r="Y3272">
        <v>0</v>
      </c>
      <c r="Z3272">
        <v>0</v>
      </c>
    </row>
    <row r="3273" spans="1:26" x14ac:dyDescent="0.25">
      <c r="A3273">
        <v>2015820</v>
      </c>
      <c r="B3273">
        <v>1</v>
      </c>
      <c r="C3273" t="s">
        <v>76</v>
      </c>
      <c r="D3273" t="s">
        <v>91</v>
      </c>
      <c r="E3273" t="s">
        <v>182</v>
      </c>
      <c r="F3273" t="s">
        <v>9580</v>
      </c>
      <c r="G3273" t="s">
        <v>904</v>
      </c>
      <c r="H3273" t="s">
        <v>46</v>
      </c>
      <c r="I3273" t="s">
        <v>129</v>
      </c>
      <c r="J3273" t="s">
        <v>130</v>
      </c>
      <c r="K3273" t="s">
        <v>131</v>
      </c>
      <c r="L3273" t="s">
        <v>9581</v>
      </c>
      <c r="M3273" t="s">
        <v>9582</v>
      </c>
      <c r="N3273">
        <v>1.1072222220000001</v>
      </c>
      <c r="O3273">
        <v>0</v>
      </c>
      <c r="P3273">
        <v>0</v>
      </c>
      <c r="Q3273">
        <v>0</v>
      </c>
      <c r="R3273">
        <v>42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46.503332999999998</v>
      </c>
      <c r="Y3273">
        <v>0</v>
      </c>
      <c r="Z3273">
        <v>0</v>
      </c>
    </row>
    <row r="3274" spans="1:26" x14ac:dyDescent="0.25">
      <c r="A3274">
        <v>2015822</v>
      </c>
      <c r="B3274">
        <v>1</v>
      </c>
      <c r="C3274" t="s">
        <v>77</v>
      </c>
      <c r="D3274" t="s">
        <v>121</v>
      </c>
      <c r="E3274" t="s">
        <v>161</v>
      </c>
      <c r="F3274" t="s">
        <v>9583</v>
      </c>
      <c r="G3274" t="s">
        <v>341</v>
      </c>
      <c r="H3274" t="s">
        <v>47</v>
      </c>
      <c r="I3274" t="s">
        <v>129</v>
      </c>
      <c r="J3274" t="s">
        <v>130</v>
      </c>
      <c r="K3274" t="s">
        <v>131</v>
      </c>
      <c r="L3274" t="s">
        <v>9584</v>
      </c>
      <c r="M3274" t="s">
        <v>9585</v>
      </c>
      <c r="N3274">
        <v>2.7097222219999999</v>
      </c>
      <c r="O3274">
        <v>0</v>
      </c>
      <c r="P3274">
        <v>0</v>
      </c>
      <c r="Q3274">
        <v>0</v>
      </c>
      <c r="R3274">
        <v>13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35.226388999999998</v>
      </c>
      <c r="Y3274">
        <v>0</v>
      </c>
      <c r="Z3274">
        <v>0</v>
      </c>
    </row>
    <row r="3275" spans="1:26" x14ac:dyDescent="0.25">
      <c r="A3275">
        <v>2015826</v>
      </c>
      <c r="B3275">
        <v>1</v>
      </c>
      <c r="C3275" t="s">
        <v>77</v>
      </c>
      <c r="D3275" t="s">
        <v>119</v>
      </c>
      <c r="E3275" t="s">
        <v>182</v>
      </c>
      <c r="F3275" t="s">
        <v>9586</v>
      </c>
      <c r="G3275" t="s">
        <v>294</v>
      </c>
      <c r="H3275" t="s">
        <v>46</v>
      </c>
      <c r="I3275" t="s">
        <v>129</v>
      </c>
      <c r="J3275" t="s">
        <v>130</v>
      </c>
      <c r="K3275" t="s">
        <v>131</v>
      </c>
      <c r="L3275" t="s">
        <v>9587</v>
      </c>
      <c r="M3275" t="s">
        <v>9588</v>
      </c>
      <c r="N3275">
        <v>1.9575</v>
      </c>
      <c r="O3275">
        <v>0</v>
      </c>
      <c r="P3275">
        <v>21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41.107500000000002</v>
      </c>
      <c r="W3275">
        <v>0</v>
      </c>
      <c r="X3275">
        <v>0</v>
      </c>
      <c r="Y3275">
        <v>0</v>
      </c>
      <c r="Z3275">
        <v>0</v>
      </c>
    </row>
    <row r="3276" spans="1:26" x14ac:dyDescent="0.25">
      <c r="A3276">
        <v>2015834</v>
      </c>
      <c r="B3276">
        <v>1</v>
      </c>
      <c r="C3276" t="s">
        <v>77</v>
      </c>
      <c r="D3276" t="s">
        <v>115</v>
      </c>
      <c r="E3276" t="s">
        <v>166</v>
      </c>
      <c r="F3276" t="s">
        <v>9589</v>
      </c>
      <c r="G3276" t="s">
        <v>5365</v>
      </c>
      <c r="H3276" t="s">
        <v>46</v>
      </c>
      <c r="I3276" t="s">
        <v>129</v>
      </c>
      <c r="J3276" t="s">
        <v>130</v>
      </c>
      <c r="K3276" t="s">
        <v>131</v>
      </c>
      <c r="L3276" t="s">
        <v>9590</v>
      </c>
      <c r="M3276" t="s">
        <v>9591</v>
      </c>
      <c r="N3276">
        <v>1.8941666660000001</v>
      </c>
      <c r="O3276">
        <v>0</v>
      </c>
      <c r="P3276">
        <v>0</v>
      </c>
      <c r="Q3276">
        <v>0</v>
      </c>
      <c r="R3276">
        <v>19</v>
      </c>
      <c r="S3276">
        <v>0</v>
      </c>
      <c r="T3276">
        <v>6</v>
      </c>
      <c r="U3276">
        <v>0</v>
      </c>
      <c r="V3276">
        <v>0</v>
      </c>
      <c r="W3276">
        <v>0</v>
      </c>
      <c r="X3276">
        <v>35.989167000000002</v>
      </c>
      <c r="Y3276">
        <v>0</v>
      </c>
      <c r="Z3276">
        <v>11.365</v>
      </c>
    </row>
    <row r="3277" spans="1:26" x14ac:dyDescent="0.25">
      <c r="A3277">
        <v>2015828</v>
      </c>
      <c r="B3277">
        <v>1</v>
      </c>
      <c r="C3277" t="s">
        <v>76</v>
      </c>
      <c r="D3277" t="s">
        <v>79</v>
      </c>
      <c r="E3277" t="s">
        <v>150</v>
      </c>
      <c r="F3277" t="s">
        <v>9592</v>
      </c>
      <c r="G3277" t="s">
        <v>250</v>
      </c>
      <c r="H3277" t="s">
        <v>47</v>
      </c>
      <c r="I3277" t="s">
        <v>129</v>
      </c>
      <c r="J3277" t="s">
        <v>15</v>
      </c>
      <c r="K3277" t="s">
        <v>131</v>
      </c>
      <c r="L3277" t="s">
        <v>9593</v>
      </c>
      <c r="M3277" t="s">
        <v>9594</v>
      </c>
      <c r="N3277">
        <v>0.93833333299999999</v>
      </c>
      <c r="O3277">
        <v>62</v>
      </c>
      <c r="P3277">
        <v>4224</v>
      </c>
      <c r="Q3277">
        <v>0</v>
      </c>
      <c r="R3277">
        <v>0</v>
      </c>
      <c r="S3277">
        <v>0</v>
      </c>
      <c r="T3277">
        <v>0</v>
      </c>
      <c r="U3277">
        <v>58.176667000000002</v>
      </c>
      <c r="V3277">
        <v>3963.5199990000001</v>
      </c>
      <c r="W3277">
        <v>0</v>
      </c>
      <c r="X3277">
        <v>0</v>
      </c>
      <c r="Y3277">
        <v>0</v>
      </c>
      <c r="Z3277">
        <v>0</v>
      </c>
    </row>
    <row r="3278" spans="1:26" x14ac:dyDescent="0.25">
      <c r="A3278">
        <v>2015849</v>
      </c>
      <c r="B3278">
        <v>1</v>
      </c>
      <c r="C3278" t="s">
        <v>76</v>
      </c>
      <c r="D3278" t="s">
        <v>78</v>
      </c>
      <c r="E3278" t="s">
        <v>161</v>
      </c>
      <c r="F3278" t="s">
        <v>9595</v>
      </c>
      <c r="G3278" t="s">
        <v>250</v>
      </c>
      <c r="H3278" t="s">
        <v>47</v>
      </c>
      <c r="I3278" t="s">
        <v>129</v>
      </c>
      <c r="J3278" t="s">
        <v>130</v>
      </c>
      <c r="K3278" t="s">
        <v>131</v>
      </c>
      <c r="L3278" t="s">
        <v>9596</v>
      </c>
      <c r="M3278" t="s">
        <v>9597</v>
      </c>
      <c r="N3278">
        <v>1.217777777</v>
      </c>
      <c r="O3278">
        <v>1</v>
      </c>
      <c r="P3278">
        <v>0</v>
      </c>
      <c r="Q3278">
        <v>0</v>
      </c>
      <c r="R3278">
        <v>0</v>
      </c>
      <c r="S3278">
        <v>0</v>
      </c>
      <c r="T3278">
        <v>0</v>
      </c>
      <c r="U3278">
        <v>1.217778</v>
      </c>
      <c r="V3278">
        <v>0</v>
      </c>
      <c r="W3278">
        <v>0</v>
      </c>
      <c r="X3278">
        <v>0</v>
      </c>
      <c r="Y3278">
        <v>0</v>
      </c>
      <c r="Z3278">
        <v>0</v>
      </c>
    </row>
    <row r="3279" spans="1:26" x14ac:dyDescent="0.25">
      <c r="A3279">
        <v>2015833</v>
      </c>
      <c r="B3279">
        <v>1</v>
      </c>
      <c r="C3279" t="s">
        <v>76</v>
      </c>
      <c r="D3279" t="s">
        <v>103</v>
      </c>
      <c r="E3279" t="s">
        <v>134</v>
      </c>
      <c r="F3279" t="s">
        <v>9598</v>
      </c>
      <c r="G3279" t="s">
        <v>238</v>
      </c>
      <c r="H3279" t="s">
        <v>46</v>
      </c>
      <c r="I3279" t="s">
        <v>129</v>
      </c>
      <c r="J3279" t="s">
        <v>130</v>
      </c>
      <c r="K3279" t="s">
        <v>131</v>
      </c>
      <c r="L3279" t="s">
        <v>9599</v>
      </c>
      <c r="M3279" t="s">
        <v>9600</v>
      </c>
      <c r="N3279">
        <v>2.3802777769999999</v>
      </c>
      <c r="O3279">
        <v>0</v>
      </c>
      <c r="P3279">
        <v>0</v>
      </c>
      <c r="Q3279">
        <v>0</v>
      </c>
      <c r="R3279">
        <v>1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2.3802780000000001</v>
      </c>
      <c r="Y3279">
        <v>0</v>
      </c>
      <c r="Z3279">
        <v>0</v>
      </c>
    </row>
    <row r="3280" spans="1:26" x14ac:dyDescent="0.25">
      <c r="A3280">
        <v>2015838</v>
      </c>
      <c r="B3280">
        <v>1</v>
      </c>
      <c r="C3280" t="s">
        <v>76</v>
      </c>
      <c r="D3280" t="s">
        <v>103</v>
      </c>
      <c r="E3280" t="s">
        <v>134</v>
      </c>
      <c r="F3280" t="s">
        <v>9601</v>
      </c>
      <c r="G3280" t="s">
        <v>136</v>
      </c>
      <c r="H3280" t="s">
        <v>46</v>
      </c>
      <c r="I3280" t="s">
        <v>129</v>
      </c>
      <c r="J3280" t="s">
        <v>130</v>
      </c>
      <c r="K3280" t="s">
        <v>131</v>
      </c>
      <c r="L3280" t="s">
        <v>9602</v>
      </c>
      <c r="M3280" t="s">
        <v>9603</v>
      </c>
      <c r="N3280">
        <v>1.609722222</v>
      </c>
      <c r="O3280">
        <v>0</v>
      </c>
      <c r="P3280">
        <v>0</v>
      </c>
      <c r="Q3280">
        <v>0</v>
      </c>
      <c r="R3280">
        <v>1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1.6097220000000001</v>
      </c>
      <c r="Y3280">
        <v>0</v>
      </c>
      <c r="Z3280">
        <v>0</v>
      </c>
    </row>
    <row r="3281" spans="1:26" x14ac:dyDescent="0.25">
      <c r="A3281">
        <v>2015845</v>
      </c>
      <c r="B3281">
        <v>1</v>
      </c>
      <c r="C3281" t="s">
        <v>76</v>
      </c>
      <c r="D3281" t="s">
        <v>78</v>
      </c>
      <c r="E3281" t="s">
        <v>134</v>
      </c>
      <c r="F3281" t="s">
        <v>9604</v>
      </c>
      <c r="G3281" t="s">
        <v>238</v>
      </c>
      <c r="H3281" t="s">
        <v>46</v>
      </c>
      <c r="I3281" t="s">
        <v>129</v>
      </c>
      <c r="J3281" t="s">
        <v>130</v>
      </c>
      <c r="K3281" t="s">
        <v>131</v>
      </c>
      <c r="L3281" t="s">
        <v>9605</v>
      </c>
      <c r="M3281" t="s">
        <v>9606</v>
      </c>
      <c r="N3281">
        <v>0.816111111</v>
      </c>
      <c r="O3281">
        <v>0</v>
      </c>
      <c r="P3281">
        <v>1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0.81611100000000003</v>
      </c>
      <c r="W3281">
        <v>0</v>
      </c>
      <c r="X3281">
        <v>0</v>
      </c>
      <c r="Y3281">
        <v>0</v>
      </c>
      <c r="Z3281">
        <v>0</v>
      </c>
    </row>
    <row r="3282" spans="1:26" x14ac:dyDescent="0.25">
      <c r="A3282">
        <v>2015841</v>
      </c>
      <c r="B3282">
        <v>1</v>
      </c>
      <c r="C3282" t="s">
        <v>76</v>
      </c>
      <c r="D3282" t="s">
        <v>84</v>
      </c>
      <c r="E3282" t="s">
        <v>134</v>
      </c>
      <c r="F3282" t="s">
        <v>8453</v>
      </c>
      <c r="G3282" t="s">
        <v>250</v>
      </c>
      <c r="H3282" t="s">
        <v>46</v>
      </c>
      <c r="I3282" t="s">
        <v>129</v>
      </c>
      <c r="J3282" t="s">
        <v>15</v>
      </c>
      <c r="K3282" t="s">
        <v>131</v>
      </c>
      <c r="L3282" t="s">
        <v>9607</v>
      </c>
      <c r="M3282" t="s">
        <v>9608</v>
      </c>
      <c r="N3282">
        <v>6.0486111109999996</v>
      </c>
      <c r="O3282">
        <v>0</v>
      </c>
      <c r="P3282">
        <v>6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36.291666999999997</v>
      </c>
      <c r="W3282">
        <v>0</v>
      </c>
      <c r="X3282">
        <v>0</v>
      </c>
      <c r="Y3282">
        <v>0</v>
      </c>
      <c r="Z3282">
        <v>0</v>
      </c>
    </row>
    <row r="3283" spans="1:26" x14ac:dyDescent="0.25">
      <c r="A3283">
        <v>2015876</v>
      </c>
      <c r="B3283">
        <v>1</v>
      </c>
      <c r="C3283" t="s">
        <v>76</v>
      </c>
      <c r="D3283" t="s">
        <v>79</v>
      </c>
      <c r="E3283" t="s">
        <v>134</v>
      </c>
      <c r="F3283" t="s">
        <v>9609</v>
      </c>
      <c r="G3283" t="s">
        <v>238</v>
      </c>
      <c r="H3283" t="s">
        <v>46</v>
      </c>
      <c r="I3283" t="s">
        <v>129</v>
      </c>
      <c r="J3283" t="s">
        <v>130</v>
      </c>
      <c r="K3283" t="s">
        <v>131</v>
      </c>
      <c r="L3283" t="s">
        <v>9610</v>
      </c>
      <c r="M3283" t="s">
        <v>9611</v>
      </c>
      <c r="N3283">
        <v>2.7888888879999998</v>
      </c>
      <c r="O3283">
        <v>0</v>
      </c>
      <c r="P3283">
        <v>2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5.5777780000000003</v>
      </c>
      <c r="W3283">
        <v>0</v>
      </c>
      <c r="X3283">
        <v>0</v>
      </c>
      <c r="Y3283">
        <v>0</v>
      </c>
      <c r="Z3283">
        <v>0</v>
      </c>
    </row>
    <row r="3284" spans="1:26" x14ac:dyDescent="0.25">
      <c r="A3284">
        <v>2015843</v>
      </c>
      <c r="B3284">
        <v>1</v>
      </c>
      <c r="C3284" t="s">
        <v>76</v>
      </c>
      <c r="D3284" t="s">
        <v>107</v>
      </c>
      <c r="E3284" t="s">
        <v>126</v>
      </c>
      <c r="F3284" t="s">
        <v>9612</v>
      </c>
      <c r="G3284" t="s">
        <v>503</v>
      </c>
      <c r="H3284" t="s">
        <v>46</v>
      </c>
      <c r="I3284" t="s">
        <v>129</v>
      </c>
      <c r="J3284" t="s">
        <v>130</v>
      </c>
      <c r="K3284" t="s">
        <v>131</v>
      </c>
      <c r="L3284" t="s">
        <v>9613</v>
      </c>
      <c r="M3284" t="s">
        <v>9614</v>
      </c>
      <c r="N3284">
        <v>6.3908333329999998</v>
      </c>
      <c r="O3284">
        <v>0</v>
      </c>
      <c r="P3284">
        <v>3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19.172499999999999</v>
      </c>
      <c r="W3284">
        <v>0</v>
      </c>
      <c r="X3284">
        <v>0</v>
      </c>
      <c r="Y3284">
        <v>0</v>
      </c>
      <c r="Z3284">
        <v>0</v>
      </c>
    </row>
    <row r="3285" spans="1:26" x14ac:dyDescent="0.25">
      <c r="A3285">
        <v>2015844</v>
      </c>
      <c r="B3285">
        <v>1</v>
      </c>
      <c r="C3285" t="s">
        <v>77</v>
      </c>
      <c r="D3285" t="s">
        <v>124</v>
      </c>
      <c r="E3285" t="s">
        <v>134</v>
      </c>
      <c r="F3285" t="s">
        <v>9615</v>
      </c>
      <c r="G3285" t="s">
        <v>238</v>
      </c>
      <c r="H3285" t="s">
        <v>46</v>
      </c>
      <c r="I3285" t="s">
        <v>129</v>
      </c>
      <c r="J3285" t="s">
        <v>130</v>
      </c>
      <c r="K3285" t="s">
        <v>131</v>
      </c>
      <c r="L3285" t="s">
        <v>9616</v>
      </c>
      <c r="M3285" t="s">
        <v>9617</v>
      </c>
      <c r="N3285">
        <v>1.923888888</v>
      </c>
      <c r="O3285">
        <v>0</v>
      </c>
      <c r="P3285">
        <v>15</v>
      </c>
      <c r="Q3285">
        <v>0</v>
      </c>
      <c r="R3285">
        <v>0</v>
      </c>
      <c r="S3285">
        <v>0</v>
      </c>
      <c r="T3285">
        <v>0</v>
      </c>
      <c r="U3285">
        <v>0</v>
      </c>
      <c r="V3285">
        <v>28.858332999999998</v>
      </c>
      <c r="W3285">
        <v>0</v>
      </c>
      <c r="X3285">
        <v>0</v>
      </c>
      <c r="Y3285">
        <v>0</v>
      </c>
      <c r="Z3285">
        <v>0</v>
      </c>
    </row>
    <row r="3286" spans="1:26" x14ac:dyDescent="0.25">
      <c r="A3286">
        <v>2015847</v>
      </c>
      <c r="B3286">
        <v>1</v>
      </c>
      <c r="C3286" t="s">
        <v>77</v>
      </c>
      <c r="D3286" t="s">
        <v>118</v>
      </c>
      <c r="E3286" t="s">
        <v>171</v>
      </c>
      <c r="F3286" t="s">
        <v>9618</v>
      </c>
      <c r="G3286" t="s">
        <v>163</v>
      </c>
      <c r="H3286" t="s">
        <v>47</v>
      </c>
      <c r="I3286" t="s">
        <v>129</v>
      </c>
      <c r="J3286" t="s">
        <v>130</v>
      </c>
      <c r="K3286" t="s">
        <v>131</v>
      </c>
      <c r="L3286" t="s">
        <v>9619</v>
      </c>
      <c r="M3286" t="s">
        <v>9620</v>
      </c>
      <c r="N3286">
        <v>1.109722222</v>
      </c>
      <c r="O3286">
        <v>1</v>
      </c>
      <c r="P3286">
        <v>0</v>
      </c>
      <c r="Q3286">
        <v>0</v>
      </c>
      <c r="R3286">
        <v>0</v>
      </c>
      <c r="S3286">
        <v>0</v>
      </c>
      <c r="T3286">
        <v>0</v>
      </c>
      <c r="U3286">
        <v>1.1097220000000001</v>
      </c>
      <c r="V3286">
        <v>0</v>
      </c>
      <c r="W3286">
        <v>0</v>
      </c>
      <c r="X3286">
        <v>0</v>
      </c>
      <c r="Y3286">
        <v>0</v>
      </c>
      <c r="Z3286">
        <v>0</v>
      </c>
    </row>
    <row r="3287" spans="1:26" x14ac:dyDescent="0.25">
      <c r="A3287">
        <v>2015853</v>
      </c>
      <c r="B3287">
        <v>1</v>
      </c>
      <c r="C3287" t="s">
        <v>76</v>
      </c>
      <c r="D3287" t="s">
        <v>84</v>
      </c>
      <c r="E3287" t="s">
        <v>186</v>
      </c>
      <c r="F3287" t="s">
        <v>9621</v>
      </c>
      <c r="G3287" t="s">
        <v>163</v>
      </c>
      <c r="H3287" t="s">
        <v>47</v>
      </c>
      <c r="I3287" t="s">
        <v>129</v>
      </c>
      <c r="J3287" t="s">
        <v>130</v>
      </c>
      <c r="K3287" t="s">
        <v>131</v>
      </c>
      <c r="L3287" t="s">
        <v>9622</v>
      </c>
      <c r="M3287" t="s">
        <v>9623</v>
      </c>
      <c r="N3287">
        <v>2.483333333</v>
      </c>
      <c r="O3287">
        <v>1</v>
      </c>
      <c r="P3287">
        <v>715</v>
      </c>
      <c r="Q3287">
        <v>0</v>
      </c>
      <c r="R3287">
        <v>0</v>
      </c>
      <c r="S3287">
        <v>0</v>
      </c>
      <c r="T3287">
        <v>0</v>
      </c>
      <c r="U3287">
        <v>2.483333</v>
      </c>
      <c r="V3287">
        <v>1775.583333</v>
      </c>
      <c r="W3287">
        <v>0</v>
      </c>
      <c r="X3287">
        <v>0</v>
      </c>
      <c r="Y3287">
        <v>0</v>
      </c>
      <c r="Z3287">
        <v>0</v>
      </c>
    </row>
    <row r="3288" spans="1:26" x14ac:dyDescent="0.25">
      <c r="A3288">
        <v>2015855</v>
      </c>
      <c r="B3288">
        <v>1</v>
      </c>
      <c r="C3288" t="s">
        <v>76</v>
      </c>
      <c r="D3288" t="s">
        <v>79</v>
      </c>
      <c r="E3288" t="s">
        <v>171</v>
      </c>
      <c r="F3288" t="s">
        <v>9624</v>
      </c>
      <c r="G3288" t="s">
        <v>250</v>
      </c>
      <c r="H3288" t="s">
        <v>47</v>
      </c>
      <c r="I3288" t="s">
        <v>129</v>
      </c>
      <c r="J3288" t="s">
        <v>15</v>
      </c>
      <c r="K3288" t="s">
        <v>131</v>
      </c>
      <c r="L3288" t="s">
        <v>9625</v>
      </c>
      <c r="M3288" t="s">
        <v>9626</v>
      </c>
      <c r="N3288">
        <v>0.76138888800000004</v>
      </c>
      <c r="O3288">
        <v>28</v>
      </c>
      <c r="P3288">
        <v>25</v>
      </c>
      <c r="Q3288">
        <v>0</v>
      </c>
      <c r="R3288">
        <v>0</v>
      </c>
      <c r="S3288">
        <v>0</v>
      </c>
      <c r="T3288">
        <v>0</v>
      </c>
      <c r="U3288">
        <v>21.318888999999999</v>
      </c>
      <c r="V3288">
        <v>19.034721999999999</v>
      </c>
      <c r="W3288">
        <v>0</v>
      </c>
      <c r="X3288">
        <v>0</v>
      </c>
      <c r="Y3288">
        <v>0</v>
      </c>
      <c r="Z3288">
        <v>0</v>
      </c>
    </row>
    <row r="3289" spans="1:26" x14ac:dyDescent="0.25">
      <c r="A3289">
        <v>2015856</v>
      </c>
      <c r="B3289">
        <v>1</v>
      </c>
      <c r="C3289" t="s">
        <v>77</v>
      </c>
      <c r="D3289" t="s">
        <v>119</v>
      </c>
      <c r="E3289" t="s">
        <v>182</v>
      </c>
      <c r="F3289" t="s">
        <v>9627</v>
      </c>
      <c r="G3289" t="s">
        <v>144</v>
      </c>
      <c r="H3289" t="s">
        <v>46</v>
      </c>
      <c r="I3289" t="s">
        <v>129</v>
      </c>
      <c r="J3289" t="s">
        <v>130</v>
      </c>
      <c r="K3289" t="s">
        <v>131</v>
      </c>
      <c r="L3289" t="s">
        <v>9628</v>
      </c>
      <c r="M3289" t="s">
        <v>9629</v>
      </c>
      <c r="N3289">
        <v>0.83499999999999996</v>
      </c>
      <c r="O3289">
        <v>0</v>
      </c>
      <c r="P3289">
        <v>27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22.545000000000002</v>
      </c>
      <c r="W3289">
        <v>0</v>
      </c>
      <c r="X3289">
        <v>0</v>
      </c>
      <c r="Y3289">
        <v>0</v>
      </c>
      <c r="Z3289">
        <v>0</v>
      </c>
    </row>
    <row r="3290" spans="1:26" x14ac:dyDescent="0.25">
      <c r="A3290">
        <v>2015859</v>
      </c>
      <c r="B3290">
        <v>1</v>
      </c>
      <c r="C3290" t="s">
        <v>76</v>
      </c>
      <c r="D3290" t="s">
        <v>88</v>
      </c>
      <c r="E3290" t="s">
        <v>171</v>
      </c>
      <c r="F3290" t="s">
        <v>9630</v>
      </c>
      <c r="G3290" t="s">
        <v>250</v>
      </c>
      <c r="H3290" t="s">
        <v>47</v>
      </c>
      <c r="I3290" t="s">
        <v>129</v>
      </c>
      <c r="J3290" t="s">
        <v>15</v>
      </c>
      <c r="K3290" t="s">
        <v>131</v>
      </c>
      <c r="L3290" t="s">
        <v>9631</v>
      </c>
      <c r="M3290" t="s">
        <v>9594</v>
      </c>
      <c r="N3290">
        <v>0.32027777699999999</v>
      </c>
      <c r="O3290">
        <v>18</v>
      </c>
      <c r="P3290">
        <v>4685</v>
      </c>
      <c r="Q3290">
        <v>0</v>
      </c>
      <c r="R3290">
        <v>0</v>
      </c>
      <c r="S3290">
        <v>0</v>
      </c>
      <c r="T3290">
        <v>0</v>
      </c>
      <c r="U3290">
        <v>5.7649999999999997</v>
      </c>
      <c r="V3290">
        <v>1500.501385</v>
      </c>
      <c r="W3290">
        <v>0</v>
      </c>
      <c r="X3290">
        <v>0</v>
      </c>
      <c r="Y3290">
        <v>0</v>
      </c>
      <c r="Z3290">
        <v>0</v>
      </c>
    </row>
    <row r="3291" spans="1:26" x14ac:dyDescent="0.25">
      <c r="A3291">
        <v>2015858</v>
      </c>
      <c r="B3291">
        <v>1</v>
      </c>
      <c r="C3291" t="s">
        <v>76</v>
      </c>
      <c r="D3291" t="s">
        <v>95</v>
      </c>
      <c r="E3291" t="s">
        <v>166</v>
      </c>
      <c r="F3291" t="s">
        <v>8988</v>
      </c>
      <c r="G3291" t="s">
        <v>168</v>
      </c>
      <c r="H3291" t="s">
        <v>46</v>
      </c>
      <c r="I3291" t="s">
        <v>129</v>
      </c>
      <c r="J3291" t="s">
        <v>130</v>
      </c>
      <c r="K3291" t="s">
        <v>154</v>
      </c>
      <c r="L3291" t="s">
        <v>9632</v>
      </c>
      <c r="M3291" t="s">
        <v>9633</v>
      </c>
      <c r="N3291">
        <v>6.5948638879999999</v>
      </c>
      <c r="O3291">
        <v>0</v>
      </c>
      <c r="P3291">
        <v>0</v>
      </c>
      <c r="Q3291">
        <v>0</v>
      </c>
      <c r="R3291">
        <v>0</v>
      </c>
      <c r="S3291">
        <v>0</v>
      </c>
      <c r="T3291">
        <v>26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171.46646100000001</v>
      </c>
    </row>
    <row r="3292" spans="1:26" x14ac:dyDescent="0.25">
      <c r="A3292">
        <v>2015860</v>
      </c>
      <c r="B3292">
        <v>1</v>
      </c>
      <c r="C3292" t="s">
        <v>77</v>
      </c>
      <c r="D3292" t="s">
        <v>124</v>
      </c>
      <c r="E3292" t="s">
        <v>171</v>
      </c>
      <c r="F3292" t="s">
        <v>9634</v>
      </c>
      <c r="G3292" t="s">
        <v>163</v>
      </c>
      <c r="H3292" t="s">
        <v>47</v>
      </c>
      <c r="I3292" t="s">
        <v>129</v>
      </c>
      <c r="J3292" t="s">
        <v>130</v>
      </c>
      <c r="K3292" t="s">
        <v>131</v>
      </c>
      <c r="L3292" t="s">
        <v>9635</v>
      </c>
      <c r="M3292" t="s">
        <v>9636</v>
      </c>
      <c r="N3292">
        <v>1.0338888879999999</v>
      </c>
      <c r="O3292">
        <v>1</v>
      </c>
      <c r="P3292">
        <v>0</v>
      </c>
      <c r="Q3292">
        <v>0</v>
      </c>
      <c r="R3292">
        <v>0</v>
      </c>
      <c r="S3292">
        <v>0</v>
      </c>
      <c r="T3292">
        <v>0</v>
      </c>
      <c r="U3292">
        <v>1.0338890000000001</v>
      </c>
      <c r="V3292">
        <v>0</v>
      </c>
      <c r="W3292">
        <v>0</v>
      </c>
      <c r="X3292">
        <v>0</v>
      </c>
      <c r="Y3292">
        <v>0</v>
      </c>
      <c r="Z3292">
        <v>0</v>
      </c>
    </row>
    <row r="3293" spans="1:26" x14ac:dyDescent="0.25">
      <c r="A3293">
        <v>2015862</v>
      </c>
      <c r="B3293">
        <v>1</v>
      </c>
      <c r="C3293" t="s">
        <v>76</v>
      </c>
      <c r="D3293" t="s">
        <v>95</v>
      </c>
      <c r="E3293" t="s">
        <v>161</v>
      </c>
      <c r="F3293" t="s">
        <v>9637</v>
      </c>
      <c r="G3293" t="s">
        <v>3239</v>
      </c>
      <c r="H3293" t="s">
        <v>47</v>
      </c>
      <c r="I3293" t="s">
        <v>129</v>
      </c>
      <c r="J3293" t="s">
        <v>130</v>
      </c>
      <c r="K3293" t="s">
        <v>131</v>
      </c>
      <c r="L3293" t="s">
        <v>9638</v>
      </c>
      <c r="M3293" t="s">
        <v>9639</v>
      </c>
      <c r="N3293">
        <v>6.3775000000000004</v>
      </c>
      <c r="O3293">
        <v>0</v>
      </c>
      <c r="P3293">
        <v>0</v>
      </c>
      <c r="Q3293">
        <v>0</v>
      </c>
      <c r="R3293">
        <v>0</v>
      </c>
      <c r="S3293">
        <v>0</v>
      </c>
      <c r="T3293">
        <v>60</v>
      </c>
      <c r="U3293">
        <v>0</v>
      </c>
      <c r="V3293">
        <v>0</v>
      </c>
      <c r="W3293">
        <v>0</v>
      </c>
      <c r="X3293">
        <v>0</v>
      </c>
      <c r="Y3293">
        <v>0</v>
      </c>
      <c r="Z3293">
        <v>382.65</v>
      </c>
    </row>
    <row r="3294" spans="1:26" x14ac:dyDescent="0.25">
      <c r="A3294">
        <v>2015869</v>
      </c>
      <c r="B3294">
        <v>1</v>
      </c>
      <c r="C3294" t="s">
        <v>77</v>
      </c>
      <c r="D3294" t="s">
        <v>118</v>
      </c>
      <c r="E3294" t="s">
        <v>182</v>
      </c>
      <c r="F3294" t="s">
        <v>9640</v>
      </c>
      <c r="G3294" t="s">
        <v>144</v>
      </c>
      <c r="H3294" t="s">
        <v>46</v>
      </c>
      <c r="I3294" t="s">
        <v>129</v>
      </c>
      <c r="J3294" t="s">
        <v>130</v>
      </c>
      <c r="K3294" t="s">
        <v>131</v>
      </c>
      <c r="L3294" t="s">
        <v>9641</v>
      </c>
      <c r="M3294" t="s">
        <v>9642</v>
      </c>
      <c r="N3294">
        <v>1.2097222219999999</v>
      </c>
      <c r="O3294">
        <v>0</v>
      </c>
      <c r="P3294">
        <v>4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4.838889</v>
      </c>
      <c r="W3294">
        <v>0</v>
      </c>
      <c r="X3294">
        <v>0</v>
      </c>
      <c r="Y3294">
        <v>0</v>
      </c>
      <c r="Z3294">
        <v>0</v>
      </c>
    </row>
    <row r="3295" spans="1:26" x14ac:dyDescent="0.25">
      <c r="A3295">
        <v>2015870</v>
      </c>
      <c r="B3295">
        <v>1</v>
      </c>
      <c r="C3295" t="s">
        <v>77</v>
      </c>
      <c r="D3295" t="s">
        <v>109</v>
      </c>
      <c r="E3295" t="s">
        <v>134</v>
      </c>
      <c r="F3295" t="s">
        <v>9643</v>
      </c>
      <c r="G3295" t="s">
        <v>136</v>
      </c>
      <c r="H3295" t="s">
        <v>46</v>
      </c>
      <c r="I3295" t="s">
        <v>129</v>
      </c>
      <c r="J3295" t="s">
        <v>130</v>
      </c>
      <c r="K3295" t="s">
        <v>131</v>
      </c>
      <c r="L3295" t="s">
        <v>9644</v>
      </c>
      <c r="M3295" t="s">
        <v>9645</v>
      </c>
      <c r="N3295">
        <v>3.5269444440000002</v>
      </c>
      <c r="O3295">
        <v>0</v>
      </c>
      <c r="P3295">
        <v>0</v>
      </c>
      <c r="Q3295">
        <v>0</v>
      </c>
      <c r="R3295">
        <v>0</v>
      </c>
      <c r="S3295">
        <v>0</v>
      </c>
      <c r="T3295">
        <v>1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3.5269439999999999</v>
      </c>
    </row>
    <row r="3296" spans="1:26" x14ac:dyDescent="0.25">
      <c r="A3296">
        <v>2015864</v>
      </c>
      <c r="B3296">
        <v>1</v>
      </c>
      <c r="C3296" t="s">
        <v>76</v>
      </c>
      <c r="D3296" t="s">
        <v>106</v>
      </c>
      <c r="E3296" t="s">
        <v>134</v>
      </c>
      <c r="F3296" t="s">
        <v>9646</v>
      </c>
      <c r="G3296" t="s">
        <v>140</v>
      </c>
      <c r="H3296" t="s">
        <v>46</v>
      </c>
      <c r="I3296" t="s">
        <v>129</v>
      </c>
      <c r="J3296" t="s">
        <v>130</v>
      </c>
      <c r="K3296" t="s">
        <v>131</v>
      </c>
      <c r="L3296" t="s">
        <v>9647</v>
      </c>
      <c r="M3296" t="s">
        <v>9648</v>
      </c>
      <c r="N3296">
        <v>0.86083333299999998</v>
      </c>
      <c r="O3296">
        <v>0</v>
      </c>
      <c r="P3296">
        <v>13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11.190833</v>
      </c>
      <c r="W3296">
        <v>0</v>
      </c>
      <c r="X3296">
        <v>0</v>
      </c>
      <c r="Y3296">
        <v>0</v>
      </c>
      <c r="Z3296">
        <v>0</v>
      </c>
    </row>
    <row r="3297" spans="1:26" x14ac:dyDescent="0.25">
      <c r="A3297">
        <v>2015866</v>
      </c>
      <c r="B3297">
        <v>1</v>
      </c>
      <c r="C3297" t="s">
        <v>76</v>
      </c>
      <c r="D3297" t="s">
        <v>78</v>
      </c>
      <c r="E3297" t="s">
        <v>161</v>
      </c>
      <c r="F3297" t="s">
        <v>9649</v>
      </c>
      <c r="G3297" t="s">
        <v>250</v>
      </c>
      <c r="H3297" t="s">
        <v>47</v>
      </c>
      <c r="I3297" t="s">
        <v>129</v>
      </c>
      <c r="J3297" t="s">
        <v>15</v>
      </c>
      <c r="K3297" t="s">
        <v>131</v>
      </c>
      <c r="L3297" t="s">
        <v>9650</v>
      </c>
      <c r="M3297" t="s">
        <v>9651</v>
      </c>
      <c r="N3297">
        <v>0.58333333300000001</v>
      </c>
      <c r="O3297">
        <v>0</v>
      </c>
      <c r="P3297">
        <v>192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112</v>
      </c>
      <c r="W3297">
        <v>0</v>
      </c>
      <c r="X3297">
        <v>0</v>
      </c>
      <c r="Y3297">
        <v>0</v>
      </c>
      <c r="Z3297">
        <v>0</v>
      </c>
    </row>
    <row r="3298" spans="1:26" x14ac:dyDescent="0.25">
      <c r="A3298">
        <v>2015871</v>
      </c>
      <c r="B3298">
        <v>1</v>
      </c>
      <c r="C3298" t="s">
        <v>76</v>
      </c>
      <c r="D3298" t="s">
        <v>83</v>
      </c>
      <c r="E3298" t="s">
        <v>161</v>
      </c>
      <c r="F3298" t="s">
        <v>9652</v>
      </c>
      <c r="G3298" t="s">
        <v>203</v>
      </c>
      <c r="H3298" t="s">
        <v>47</v>
      </c>
      <c r="I3298" t="s">
        <v>129</v>
      </c>
      <c r="J3298" t="s">
        <v>130</v>
      </c>
      <c r="K3298" t="s">
        <v>131</v>
      </c>
      <c r="L3298" t="s">
        <v>9653</v>
      </c>
      <c r="M3298" t="s">
        <v>9654</v>
      </c>
      <c r="N3298">
        <v>3.2761111110000001</v>
      </c>
      <c r="O3298">
        <v>1</v>
      </c>
      <c r="P3298">
        <v>3850</v>
      </c>
      <c r="Q3298">
        <v>0</v>
      </c>
      <c r="R3298">
        <v>0</v>
      </c>
      <c r="S3298">
        <v>0</v>
      </c>
      <c r="T3298">
        <v>0</v>
      </c>
      <c r="U3298">
        <v>3.2761110000000002</v>
      </c>
      <c r="V3298">
        <v>12613.027776999999</v>
      </c>
      <c r="W3298">
        <v>0</v>
      </c>
      <c r="X3298">
        <v>0</v>
      </c>
      <c r="Y3298">
        <v>0</v>
      </c>
      <c r="Z3298">
        <v>0</v>
      </c>
    </row>
    <row r="3299" spans="1:26" x14ac:dyDescent="0.25">
      <c r="A3299">
        <v>2015885</v>
      </c>
      <c r="B3299">
        <v>1</v>
      </c>
      <c r="C3299" t="s">
        <v>77</v>
      </c>
      <c r="D3299" t="s">
        <v>109</v>
      </c>
      <c r="E3299" t="s">
        <v>134</v>
      </c>
      <c r="F3299" t="s">
        <v>9655</v>
      </c>
      <c r="G3299" t="s">
        <v>140</v>
      </c>
      <c r="H3299" t="s">
        <v>46</v>
      </c>
      <c r="I3299" t="s">
        <v>129</v>
      </c>
      <c r="J3299" t="s">
        <v>130</v>
      </c>
      <c r="K3299" t="s">
        <v>131</v>
      </c>
      <c r="L3299" t="s">
        <v>9656</v>
      </c>
      <c r="M3299" t="s">
        <v>9657</v>
      </c>
      <c r="N3299">
        <v>1.544444444</v>
      </c>
      <c r="O3299">
        <v>0</v>
      </c>
      <c r="P3299">
        <v>11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16.988889</v>
      </c>
      <c r="W3299">
        <v>0</v>
      </c>
      <c r="X3299">
        <v>0</v>
      </c>
      <c r="Y3299">
        <v>0</v>
      </c>
      <c r="Z3299">
        <v>0</v>
      </c>
    </row>
    <row r="3300" spans="1:26" x14ac:dyDescent="0.25">
      <c r="A3300">
        <v>2015882</v>
      </c>
      <c r="B3300">
        <v>1</v>
      </c>
      <c r="C3300" t="s">
        <v>76</v>
      </c>
      <c r="D3300" t="s">
        <v>93</v>
      </c>
      <c r="E3300" t="s">
        <v>134</v>
      </c>
      <c r="F3300" t="s">
        <v>9658</v>
      </c>
      <c r="G3300" t="s">
        <v>128</v>
      </c>
      <c r="H3300" t="s">
        <v>46</v>
      </c>
      <c r="I3300" t="s">
        <v>129</v>
      </c>
      <c r="J3300" t="s">
        <v>130</v>
      </c>
      <c r="K3300" t="s">
        <v>131</v>
      </c>
      <c r="L3300" t="s">
        <v>9659</v>
      </c>
      <c r="M3300" t="s">
        <v>9660</v>
      </c>
      <c r="N3300">
        <v>4.6694444439999998</v>
      </c>
      <c r="O3300">
        <v>0</v>
      </c>
      <c r="P3300">
        <v>1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4.6694440000000004</v>
      </c>
      <c r="W3300">
        <v>0</v>
      </c>
      <c r="X3300">
        <v>0</v>
      </c>
      <c r="Y3300">
        <v>0</v>
      </c>
      <c r="Z3300">
        <v>0</v>
      </c>
    </row>
    <row r="3301" spans="1:26" x14ac:dyDescent="0.25">
      <c r="A3301">
        <v>2015878</v>
      </c>
      <c r="B3301">
        <v>1</v>
      </c>
      <c r="C3301" t="s">
        <v>76</v>
      </c>
      <c r="D3301" t="s">
        <v>99</v>
      </c>
      <c r="E3301" t="s">
        <v>134</v>
      </c>
      <c r="F3301" t="s">
        <v>9661</v>
      </c>
      <c r="G3301" t="s">
        <v>250</v>
      </c>
      <c r="H3301" t="s">
        <v>46</v>
      </c>
      <c r="I3301" t="s">
        <v>129</v>
      </c>
      <c r="J3301" t="s">
        <v>15</v>
      </c>
      <c r="K3301" t="s">
        <v>131</v>
      </c>
      <c r="L3301" t="s">
        <v>9662</v>
      </c>
      <c r="M3301" t="s">
        <v>9663</v>
      </c>
      <c r="N3301">
        <v>4.0361111110000003</v>
      </c>
      <c r="O3301">
        <v>0</v>
      </c>
      <c r="P3301">
        <v>5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20.180555999999999</v>
      </c>
      <c r="W3301">
        <v>0</v>
      </c>
      <c r="X3301">
        <v>0</v>
      </c>
      <c r="Y3301">
        <v>0</v>
      </c>
      <c r="Z3301">
        <v>0</v>
      </c>
    </row>
    <row r="3302" spans="1:26" x14ac:dyDescent="0.25">
      <c r="A3302">
        <v>2015884</v>
      </c>
      <c r="B3302">
        <v>1</v>
      </c>
      <c r="C3302" t="s">
        <v>76</v>
      </c>
      <c r="D3302" t="s">
        <v>92</v>
      </c>
      <c r="E3302" t="s">
        <v>134</v>
      </c>
      <c r="F3302" t="s">
        <v>9664</v>
      </c>
      <c r="G3302" t="s">
        <v>140</v>
      </c>
      <c r="H3302" t="s">
        <v>46</v>
      </c>
      <c r="I3302" t="s">
        <v>129</v>
      </c>
      <c r="J3302" t="s">
        <v>130</v>
      </c>
      <c r="K3302" t="s">
        <v>131</v>
      </c>
      <c r="L3302" t="s">
        <v>9665</v>
      </c>
      <c r="M3302" t="s">
        <v>9666</v>
      </c>
      <c r="N3302">
        <v>2.5066666660000001</v>
      </c>
      <c r="O3302">
        <v>0</v>
      </c>
      <c r="P3302">
        <v>0</v>
      </c>
      <c r="Q3302">
        <v>0</v>
      </c>
      <c r="R3302">
        <v>0</v>
      </c>
      <c r="S3302">
        <v>0</v>
      </c>
      <c r="T3302">
        <v>1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2.5066670000000002</v>
      </c>
    </row>
    <row r="3303" spans="1:26" x14ac:dyDescent="0.25">
      <c r="A3303">
        <v>2015886</v>
      </c>
      <c r="B3303">
        <v>1</v>
      </c>
      <c r="C3303" t="s">
        <v>76</v>
      </c>
      <c r="D3303" t="s">
        <v>79</v>
      </c>
      <c r="E3303" t="s">
        <v>161</v>
      </c>
      <c r="F3303" t="s">
        <v>9667</v>
      </c>
      <c r="G3303" t="s">
        <v>250</v>
      </c>
      <c r="H3303" t="s">
        <v>47</v>
      </c>
      <c r="I3303" t="s">
        <v>129</v>
      </c>
      <c r="J3303" t="s">
        <v>15</v>
      </c>
      <c r="K3303" t="s">
        <v>131</v>
      </c>
      <c r="L3303" t="s">
        <v>9668</v>
      </c>
      <c r="M3303" t="s">
        <v>9669</v>
      </c>
      <c r="N3303">
        <v>1.325</v>
      </c>
      <c r="O3303">
        <v>12</v>
      </c>
      <c r="P3303">
        <v>25</v>
      </c>
      <c r="Q3303">
        <v>0</v>
      </c>
      <c r="R3303">
        <v>0</v>
      </c>
      <c r="S3303">
        <v>0</v>
      </c>
      <c r="T3303">
        <v>0</v>
      </c>
      <c r="U3303">
        <v>15.9</v>
      </c>
      <c r="V3303">
        <v>33.125</v>
      </c>
      <c r="W3303">
        <v>0</v>
      </c>
      <c r="X3303">
        <v>0</v>
      </c>
      <c r="Y3303">
        <v>0</v>
      </c>
      <c r="Z3303">
        <v>0</v>
      </c>
    </row>
    <row r="3304" spans="1:26" x14ac:dyDescent="0.25">
      <c r="A3304">
        <v>2015892</v>
      </c>
      <c r="B3304">
        <v>1</v>
      </c>
      <c r="C3304" t="s">
        <v>76</v>
      </c>
      <c r="D3304" t="s">
        <v>99</v>
      </c>
      <c r="E3304" t="s">
        <v>171</v>
      </c>
      <c r="F3304" t="s">
        <v>9670</v>
      </c>
      <c r="G3304" t="s">
        <v>163</v>
      </c>
      <c r="H3304" t="s">
        <v>47</v>
      </c>
      <c r="I3304" t="s">
        <v>129</v>
      </c>
      <c r="J3304" t="s">
        <v>130</v>
      </c>
      <c r="K3304" t="s">
        <v>131</v>
      </c>
      <c r="L3304" t="s">
        <v>9671</v>
      </c>
      <c r="M3304" t="s">
        <v>9672</v>
      </c>
      <c r="N3304">
        <v>0.67527777700000002</v>
      </c>
      <c r="O3304">
        <v>39</v>
      </c>
      <c r="P3304">
        <v>20</v>
      </c>
      <c r="Q3304">
        <v>0</v>
      </c>
      <c r="R3304">
        <v>0</v>
      </c>
      <c r="S3304">
        <v>0</v>
      </c>
      <c r="T3304">
        <v>0</v>
      </c>
      <c r="U3304">
        <v>26.335833000000001</v>
      </c>
      <c r="V3304">
        <v>13.505556</v>
      </c>
      <c r="W3304">
        <v>0</v>
      </c>
      <c r="X3304">
        <v>0</v>
      </c>
      <c r="Y3304">
        <v>0</v>
      </c>
      <c r="Z3304">
        <v>0</v>
      </c>
    </row>
    <row r="3305" spans="1:26" x14ac:dyDescent="0.25">
      <c r="A3305">
        <v>2015891</v>
      </c>
      <c r="B3305">
        <v>1</v>
      </c>
      <c r="C3305" t="s">
        <v>76</v>
      </c>
      <c r="D3305" t="s">
        <v>78</v>
      </c>
      <c r="E3305" t="s">
        <v>134</v>
      </c>
      <c r="F3305" t="s">
        <v>9673</v>
      </c>
      <c r="G3305" t="s">
        <v>128</v>
      </c>
      <c r="H3305" t="s">
        <v>46</v>
      </c>
      <c r="I3305" t="s">
        <v>129</v>
      </c>
      <c r="J3305" t="s">
        <v>130</v>
      </c>
      <c r="K3305" t="s">
        <v>131</v>
      </c>
      <c r="L3305" t="s">
        <v>9674</v>
      </c>
      <c r="M3305" t="s">
        <v>9675</v>
      </c>
      <c r="N3305">
        <v>1.0974999999999999</v>
      </c>
      <c r="O3305">
        <v>0</v>
      </c>
      <c r="P3305">
        <v>1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1.0974999999999999</v>
      </c>
      <c r="W3305">
        <v>0</v>
      </c>
      <c r="X3305">
        <v>0</v>
      </c>
      <c r="Y3305">
        <v>0</v>
      </c>
      <c r="Z3305">
        <v>0</v>
      </c>
    </row>
    <row r="3306" spans="1:26" x14ac:dyDescent="0.25">
      <c r="A3306">
        <v>2015893</v>
      </c>
      <c r="B3306">
        <v>1</v>
      </c>
      <c r="C3306" t="s">
        <v>76</v>
      </c>
      <c r="D3306" t="s">
        <v>89</v>
      </c>
      <c r="E3306" t="s">
        <v>171</v>
      </c>
      <c r="F3306" t="s">
        <v>9676</v>
      </c>
      <c r="G3306" t="s">
        <v>152</v>
      </c>
      <c r="H3306" t="s">
        <v>47</v>
      </c>
      <c r="I3306" t="s">
        <v>129</v>
      </c>
      <c r="J3306" t="s">
        <v>130</v>
      </c>
      <c r="K3306" t="s">
        <v>154</v>
      </c>
      <c r="L3306" t="s">
        <v>9677</v>
      </c>
      <c r="M3306" t="s">
        <v>9678</v>
      </c>
      <c r="N3306">
        <v>0.30731666600000002</v>
      </c>
      <c r="O3306">
        <v>5</v>
      </c>
      <c r="P3306">
        <v>3987</v>
      </c>
      <c r="Q3306">
        <v>0</v>
      </c>
      <c r="R3306">
        <v>0</v>
      </c>
      <c r="S3306">
        <v>0</v>
      </c>
      <c r="T3306">
        <v>0</v>
      </c>
      <c r="U3306">
        <v>1.536583</v>
      </c>
      <c r="V3306">
        <v>1225.2715470000001</v>
      </c>
      <c r="W3306">
        <v>0</v>
      </c>
      <c r="X3306">
        <v>0</v>
      </c>
      <c r="Y3306">
        <v>0</v>
      </c>
      <c r="Z3306">
        <v>0</v>
      </c>
    </row>
    <row r="3307" spans="1:26" x14ac:dyDescent="0.25">
      <c r="A3307">
        <v>2015894</v>
      </c>
      <c r="B3307">
        <v>1</v>
      </c>
      <c r="C3307" t="s">
        <v>76</v>
      </c>
      <c r="D3307" t="s">
        <v>80</v>
      </c>
      <c r="E3307" t="s">
        <v>182</v>
      </c>
      <c r="F3307" t="s">
        <v>9679</v>
      </c>
      <c r="G3307" t="s">
        <v>128</v>
      </c>
      <c r="H3307" t="s">
        <v>46</v>
      </c>
      <c r="I3307" t="s">
        <v>129</v>
      </c>
      <c r="J3307" t="s">
        <v>130</v>
      </c>
      <c r="K3307" t="s">
        <v>131</v>
      </c>
      <c r="L3307" t="s">
        <v>9680</v>
      </c>
      <c r="M3307" t="s">
        <v>9681</v>
      </c>
      <c r="N3307">
        <v>1.609444444</v>
      </c>
      <c r="O3307">
        <v>0</v>
      </c>
      <c r="P3307">
        <v>169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271.99611099999998</v>
      </c>
      <c r="W3307">
        <v>0</v>
      </c>
      <c r="X3307">
        <v>0</v>
      </c>
      <c r="Y3307">
        <v>0</v>
      </c>
      <c r="Z3307">
        <v>0</v>
      </c>
    </row>
    <row r="3308" spans="1:26" x14ac:dyDescent="0.25">
      <c r="A3308">
        <v>2015904</v>
      </c>
      <c r="B3308">
        <v>1</v>
      </c>
      <c r="C3308" t="s">
        <v>76</v>
      </c>
      <c r="D3308" t="s">
        <v>93</v>
      </c>
      <c r="E3308" t="s">
        <v>182</v>
      </c>
      <c r="F3308" t="s">
        <v>9682</v>
      </c>
      <c r="G3308" t="s">
        <v>294</v>
      </c>
      <c r="H3308" t="s">
        <v>46</v>
      </c>
      <c r="I3308" t="s">
        <v>129</v>
      </c>
      <c r="J3308" t="s">
        <v>130</v>
      </c>
      <c r="K3308" t="s">
        <v>131</v>
      </c>
      <c r="L3308" t="s">
        <v>9683</v>
      </c>
      <c r="M3308" t="s">
        <v>9684</v>
      </c>
      <c r="N3308">
        <v>2.0019444439999998</v>
      </c>
      <c r="O3308">
        <v>0</v>
      </c>
      <c r="P3308">
        <v>58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116.11277800000001</v>
      </c>
      <c r="W3308">
        <v>0</v>
      </c>
      <c r="X3308">
        <v>0</v>
      </c>
      <c r="Y3308">
        <v>0</v>
      </c>
      <c r="Z3308">
        <v>0</v>
      </c>
    </row>
    <row r="3309" spans="1:26" x14ac:dyDescent="0.25">
      <c r="A3309">
        <v>2015907</v>
      </c>
      <c r="B3309">
        <v>1</v>
      </c>
      <c r="C3309" t="s">
        <v>76</v>
      </c>
      <c r="D3309" t="s">
        <v>89</v>
      </c>
      <c r="E3309" t="s">
        <v>182</v>
      </c>
      <c r="F3309" t="s">
        <v>9685</v>
      </c>
      <c r="G3309" t="s">
        <v>144</v>
      </c>
      <c r="H3309" t="s">
        <v>46</v>
      </c>
      <c r="I3309" t="s">
        <v>129</v>
      </c>
      <c r="J3309" t="s">
        <v>130</v>
      </c>
      <c r="K3309" t="s">
        <v>131</v>
      </c>
      <c r="L3309" t="s">
        <v>9686</v>
      </c>
      <c r="M3309" t="s">
        <v>9687</v>
      </c>
      <c r="N3309">
        <v>6.2233333330000002</v>
      </c>
      <c r="O3309">
        <v>0</v>
      </c>
      <c r="P3309">
        <v>0</v>
      </c>
      <c r="Q3309">
        <v>0</v>
      </c>
      <c r="R3309">
        <v>0</v>
      </c>
      <c r="S3309">
        <v>0</v>
      </c>
      <c r="T3309">
        <v>6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37.340000000000003</v>
      </c>
    </row>
    <row r="3310" spans="1:26" x14ac:dyDescent="0.25">
      <c r="A3310">
        <v>2015908</v>
      </c>
      <c r="B3310">
        <v>1</v>
      </c>
      <c r="C3310" t="s">
        <v>76</v>
      </c>
      <c r="D3310" t="s">
        <v>97</v>
      </c>
      <c r="E3310" t="s">
        <v>186</v>
      </c>
      <c r="F3310" t="s">
        <v>9688</v>
      </c>
      <c r="G3310" t="s">
        <v>163</v>
      </c>
      <c r="H3310" t="s">
        <v>47</v>
      </c>
      <c r="I3310" t="s">
        <v>257</v>
      </c>
      <c r="J3310" t="s">
        <v>130</v>
      </c>
      <c r="K3310" t="s">
        <v>131</v>
      </c>
      <c r="L3310" t="s">
        <v>9689</v>
      </c>
      <c r="M3310" t="s">
        <v>9690</v>
      </c>
      <c r="N3310">
        <v>5.5555550000000002E-3</v>
      </c>
      <c r="O3310">
        <v>89</v>
      </c>
      <c r="P3310">
        <v>4133</v>
      </c>
      <c r="Q3310">
        <v>0</v>
      </c>
      <c r="R3310">
        <v>0</v>
      </c>
      <c r="S3310">
        <v>0</v>
      </c>
      <c r="T3310">
        <v>0</v>
      </c>
      <c r="U3310">
        <v>0.49444399999999999</v>
      </c>
      <c r="V3310">
        <v>22.961109</v>
      </c>
      <c r="W3310">
        <v>0</v>
      </c>
      <c r="X3310">
        <v>0</v>
      </c>
      <c r="Y3310">
        <v>0</v>
      </c>
      <c r="Z3310">
        <v>0</v>
      </c>
    </row>
    <row r="3311" spans="1:26" x14ac:dyDescent="0.25">
      <c r="A3311">
        <v>2015911</v>
      </c>
      <c r="B3311">
        <v>1</v>
      </c>
      <c r="C3311" t="s">
        <v>77</v>
      </c>
      <c r="D3311" t="s">
        <v>116</v>
      </c>
      <c r="E3311" t="s">
        <v>134</v>
      </c>
      <c r="F3311" t="s">
        <v>9691</v>
      </c>
      <c r="G3311" t="s">
        <v>136</v>
      </c>
      <c r="H3311" t="s">
        <v>46</v>
      </c>
      <c r="I3311" t="s">
        <v>129</v>
      </c>
      <c r="J3311" t="s">
        <v>130</v>
      </c>
      <c r="K3311" t="s">
        <v>131</v>
      </c>
      <c r="L3311" t="s">
        <v>9692</v>
      </c>
      <c r="M3311" t="s">
        <v>9693</v>
      </c>
      <c r="N3311">
        <v>1.6430555549999999</v>
      </c>
      <c r="O3311">
        <v>0</v>
      </c>
      <c r="P3311">
        <v>2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3.286111</v>
      </c>
      <c r="W3311">
        <v>0</v>
      </c>
      <c r="X3311">
        <v>0</v>
      </c>
      <c r="Y3311">
        <v>0</v>
      </c>
      <c r="Z3311">
        <v>0</v>
      </c>
    </row>
    <row r="3312" spans="1:26" x14ac:dyDescent="0.25">
      <c r="A3312">
        <v>2015916</v>
      </c>
      <c r="B3312">
        <v>1</v>
      </c>
      <c r="C3312" t="s">
        <v>76</v>
      </c>
      <c r="D3312" t="s">
        <v>99</v>
      </c>
      <c r="E3312" t="s">
        <v>166</v>
      </c>
      <c r="F3312" t="s">
        <v>9694</v>
      </c>
      <c r="G3312" t="s">
        <v>657</v>
      </c>
      <c r="H3312" t="s">
        <v>46</v>
      </c>
      <c r="I3312" t="s">
        <v>129</v>
      </c>
      <c r="J3312" t="s">
        <v>130</v>
      </c>
      <c r="K3312" t="s">
        <v>131</v>
      </c>
      <c r="L3312" t="s">
        <v>9695</v>
      </c>
      <c r="M3312" t="s">
        <v>9696</v>
      </c>
      <c r="N3312">
        <v>1.061388888</v>
      </c>
      <c r="O3312">
        <v>0</v>
      </c>
      <c r="P3312">
        <v>619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656.99972200000002</v>
      </c>
      <c r="W3312">
        <v>0</v>
      </c>
      <c r="X3312">
        <v>0</v>
      </c>
      <c r="Y3312">
        <v>0</v>
      </c>
      <c r="Z3312">
        <v>0</v>
      </c>
    </row>
    <row r="3313" spans="1:26" x14ac:dyDescent="0.25">
      <c r="A3313">
        <v>2015942</v>
      </c>
      <c r="B3313">
        <v>1</v>
      </c>
      <c r="C3313" t="s">
        <v>77</v>
      </c>
      <c r="D3313" t="s">
        <v>109</v>
      </c>
      <c r="E3313" t="s">
        <v>134</v>
      </c>
      <c r="F3313" t="s">
        <v>9655</v>
      </c>
      <c r="G3313" t="s">
        <v>140</v>
      </c>
      <c r="H3313" t="s">
        <v>46</v>
      </c>
      <c r="I3313" t="s">
        <v>129</v>
      </c>
      <c r="J3313" t="s">
        <v>130</v>
      </c>
      <c r="K3313" t="s">
        <v>131</v>
      </c>
      <c r="L3313" t="s">
        <v>9697</v>
      </c>
      <c r="M3313" t="s">
        <v>9698</v>
      </c>
      <c r="N3313">
        <v>4.6236111109999998</v>
      </c>
      <c r="O3313">
        <v>0</v>
      </c>
      <c r="P3313">
        <v>11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50.859721999999998</v>
      </c>
      <c r="W3313">
        <v>0</v>
      </c>
      <c r="X3313">
        <v>0</v>
      </c>
      <c r="Y3313">
        <v>0</v>
      </c>
      <c r="Z3313">
        <v>0</v>
      </c>
    </row>
    <row r="3314" spans="1:26" x14ac:dyDescent="0.25">
      <c r="A3314">
        <v>2015918</v>
      </c>
      <c r="B3314">
        <v>1</v>
      </c>
      <c r="C3314" t="s">
        <v>76</v>
      </c>
      <c r="D3314" t="s">
        <v>91</v>
      </c>
      <c r="E3314" t="s">
        <v>182</v>
      </c>
      <c r="F3314" t="s">
        <v>9699</v>
      </c>
      <c r="G3314" t="s">
        <v>904</v>
      </c>
      <c r="H3314" t="s">
        <v>46</v>
      </c>
      <c r="I3314" t="s">
        <v>129</v>
      </c>
      <c r="J3314" t="s">
        <v>130</v>
      </c>
      <c r="K3314" t="s">
        <v>131</v>
      </c>
      <c r="L3314" t="s">
        <v>9700</v>
      </c>
      <c r="M3314" t="s">
        <v>9701</v>
      </c>
      <c r="N3314">
        <v>0.67194444399999997</v>
      </c>
      <c r="O3314">
        <v>0</v>
      </c>
      <c r="P3314">
        <v>0</v>
      </c>
      <c r="Q3314">
        <v>0</v>
      </c>
      <c r="R3314">
        <v>74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49.723889</v>
      </c>
      <c r="Y3314">
        <v>0</v>
      </c>
      <c r="Z3314">
        <v>0</v>
      </c>
    </row>
    <row r="3315" spans="1:26" x14ac:dyDescent="0.25">
      <c r="A3315">
        <v>2015933</v>
      </c>
      <c r="B3315">
        <v>1</v>
      </c>
      <c r="C3315" t="s">
        <v>76</v>
      </c>
      <c r="D3315" t="s">
        <v>94</v>
      </c>
      <c r="E3315" t="s">
        <v>171</v>
      </c>
      <c r="F3315" t="s">
        <v>6556</v>
      </c>
      <c r="G3315" t="s">
        <v>163</v>
      </c>
      <c r="H3315" t="s">
        <v>47</v>
      </c>
      <c r="I3315" t="s">
        <v>129</v>
      </c>
      <c r="J3315" t="s">
        <v>130</v>
      </c>
      <c r="K3315" t="s">
        <v>131</v>
      </c>
      <c r="L3315" t="s">
        <v>9702</v>
      </c>
      <c r="M3315" t="s">
        <v>9703</v>
      </c>
      <c r="N3315">
        <v>0.311111111</v>
      </c>
      <c r="O3315">
        <v>13</v>
      </c>
      <c r="P3315">
        <v>90</v>
      </c>
      <c r="Q3315">
        <v>0</v>
      </c>
      <c r="R3315">
        <v>0</v>
      </c>
      <c r="S3315">
        <v>0</v>
      </c>
      <c r="T3315">
        <v>0</v>
      </c>
      <c r="U3315">
        <v>4.0444440000000004</v>
      </c>
      <c r="V3315">
        <v>28</v>
      </c>
      <c r="W3315">
        <v>0</v>
      </c>
      <c r="X3315">
        <v>0</v>
      </c>
      <c r="Y3315">
        <v>0</v>
      </c>
      <c r="Z3315">
        <v>0</v>
      </c>
    </row>
    <row r="3316" spans="1:26" x14ac:dyDescent="0.25">
      <c r="A3316">
        <v>2015921</v>
      </c>
      <c r="B3316">
        <v>1</v>
      </c>
      <c r="C3316" t="s">
        <v>76</v>
      </c>
      <c r="D3316" t="s">
        <v>97</v>
      </c>
      <c r="E3316" t="s">
        <v>182</v>
      </c>
      <c r="F3316" t="s">
        <v>9704</v>
      </c>
      <c r="G3316" t="s">
        <v>904</v>
      </c>
      <c r="H3316" t="s">
        <v>46</v>
      </c>
      <c r="I3316" t="s">
        <v>129</v>
      </c>
      <c r="J3316" t="s">
        <v>130</v>
      </c>
      <c r="K3316" t="s">
        <v>131</v>
      </c>
      <c r="L3316" t="s">
        <v>9705</v>
      </c>
      <c r="M3316" t="s">
        <v>9706</v>
      </c>
      <c r="N3316">
        <v>1.5705555550000001</v>
      </c>
      <c r="O3316">
        <v>0</v>
      </c>
      <c r="P3316">
        <v>76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119.362222</v>
      </c>
      <c r="W3316">
        <v>0</v>
      </c>
      <c r="X3316">
        <v>0</v>
      </c>
      <c r="Y3316">
        <v>0</v>
      </c>
      <c r="Z3316">
        <v>0</v>
      </c>
    </row>
    <row r="3317" spans="1:26" x14ac:dyDescent="0.25">
      <c r="A3317">
        <v>2015931</v>
      </c>
      <c r="B3317">
        <v>1</v>
      </c>
      <c r="C3317" t="s">
        <v>76</v>
      </c>
      <c r="D3317" t="s">
        <v>90</v>
      </c>
      <c r="E3317" t="s">
        <v>134</v>
      </c>
      <c r="F3317" t="s">
        <v>9707</v>
      </c>
      <c r="G3317" t="s">
        <v>136</v>
      </c>
      <c r="H3317" t="s">
        <v>46</v>
      </c>
      <c r="I3317" t="s">
        <v>129</v>
      </c>
      <c r="J3317" t="s">
        <v>130</v>
      </c>
      <c r="K3317" t="s">
        <v>131</v>
      </c>
      <c r="L3317" t="s">
        <v>9708</v>
      </c>
      <c r="M3317" t="s">
        <v>9709</v>
      </c>
      <c r="N3317">
        <v>6.2194444439999996</v>
      </c>
      <c r="O3317">
        <v>0</v>
      </c>
      <c r="P3317">
        <v>0</v>
      </c>
      <c r="Q3317">
        <v>0</v>
      </c>
      <c r="R3317">
        <v>1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6.2194440000000002</v>
      </c>
      <c r="Y3317">
        <v>0</v>
      </c>
      <c r="Z3317">
        <v>0</v>
      </c>
    </row>
    <row r="3318" spans="1:26" x14ac:dyDescent="0.25">
      <c r="A3318">
        <v>2015928</v>
      </c>
      <c r="B3318">
        <v>1</v>
      </c>
      <c r="C3318" t="s">
        <v>76</v>
      </c>
      <c r="D3318" t="s">
        <v>95</v>
      </c>
      <c r="E3318" t="s">
        <v>134</v>
      </c>
      <c r="F3318" t="s">
        <v>9710</v>
      </c>
      <c r="G3318" t="s">
        <v>136</v>
      </c>
      <c r="H3318" t="s">
        <v>46</v>
      </c>
      <c r="I3318" t="s">
        <v>129</v>
      </c>
      <c r="J3318" t="s">
        <v>130</v>
      </c>
      <c r="K3318" t="s">
        <v>131</v>
      </c>
      <c r="L3318" t="s">
        <v>9711</v>
      </c>
      <c r="M3318" t="s">
        <v>9712</v>
      </c>
      <c r="N3318">
        <v>7.3102777769999996</v>
      </c>
      <c r="O3318">
        <v>0</v>
      </c>
      <c r="P3318">
        <v>0</v>
      </c>
      <c r="Q3318">
        <v>0</v>
      </c>
      <c r="R3318">
        <v>2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14.620556000000001</v>
      </c>
      <c r="Y3318">
        <v>0</v>
      </c>
      <c r="Z3318">
        <v>0</v>
      </c>
    </row>
    <row r="3319" spans="1:26" x14ac:dyDescent="0.25">
      <c r="A3319">
        <v>2015922</v>
      </c>
      <c r="B3319">
        <v>1</v>
      </c>
      <c r="C3319" t="s">
        <v>76</v>
      </c>
      <c r="D3319" t="s">
        <v>99</v>
      </c>
      <c r="E3319" t="s">
        <v>126</v>
      </c>
      <c r="F3319" t="s">
        <v>9713</v>
      </c>
      <c r="G3319" t="s">
        <v>144</v>
      </c>
      <c r="H3319" t="s">
        <v>46</v>
      </c>
      <c r="I3319" t="s">
        <v>129</v>
      </c>
      <c r="J3319" t="s">
        <v>130</v>
      </c>
      <c r="K3319" t="s">
        <v>131</v>
      </c>
      <c r="L3319" t="s">
        <v>9714</v>
      </c>
      <c r="M3319" t="s">
        <v>9715</v>
      </c>
      <c r="N3319">
        <v>2.2555555549999999</v>
      </c>
      <c r="O3319">
        <v>0</v>
      </c>
      <c r="P3319">
        <v>15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33.833333000000003</v>
      </c>
      <c r="W3319">
        <v>0</v>
      </c>
      <c r="X3319">
        <v>0</v>
      </c>
      <c r="Y3319">
        <v>0</v>
      </c>
      <c r="Z3319">
        <v>0</v>
      </c>
    </row>
    <row r="3320" spans="1:26" x14ac:dyDescent="0.25">
      <c r="A3320">
        <v>2015924</v>
      </c>
      <c r="B3320">
        <v>1</v>
      </c>
      <c r="C3320" t="s">
        <v>76</v>
      </c>
      <c r="D3320" t="s">
        <v>89</v>
      </c>
      <c r="E3320" t="s">
        <v>134</v>
      </c>
      <c r="F3320" t="s">
        <v>9716</v>
      </c>
      <c r="G3320" t="s">
        <v>140</v>
      </c>
      <c r="H3320" t="s">
        <v>46</v>
      </c>
      <c r="I3320" t="s">
        <v>129</v>
      </c>
      <c r="J3320" t="s">
        <v>130</v>
      </c>
      <c r="K3320" t="s">
        <v>131</v>
      </c>
      <c r="L3320" t="s">
        <v>9717</v>
      </c>
      <c r="M3320" t="s">
        <v>9718</v>
      </c>
      <c r="N3320">
        <v>1.210555555</v>
      </c>
      <c r="O3320">
        <v>0</v>
      </c>
      <c r="P3320">
        <v>9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10.895</v>
      </c>
      <c r="W3320">
        <v>0</v>
      </c>
      <c r="X3320">
        <v>0</v>
      </c>
      <c r="Y3320">
        <v>0</v>
      </c>
      <c r="Z3320">
        <v>0</v>
      </c>
    </row>
    <row r="3321" spans="1:26" x14ac:dyDescent="0.25">
      <c r="A3321">
        <v>2015936</v>
      </c>
      <c r="B3321">
        <v>1</v>
      </c>
      <c r="C3321" t="s">
        <v>76</v>
      </c>
      <c r="D3321" t="s">
        <v>103</v>
      </c>
      <c r="E3321" t="s">
        <v>182</v>
      </c>
      <c r="F3321" t="s">
        <v>9719</v>
      </c>
      <c r="G3321" t="s">
        <v>503</v>
      </c>
      <c r="H3321" t="s">
        <v>46</v>
      </c>
      <c r="I3321" t="s">
        <v>129</v>
      </c>
      <c r="J3321" t="s">
        <v>130</v>
      </c>
      <c r="K3321" t="s">
        <v>131</v>
      </c>
      <c r="L3321" t="s">
        <v>9720</v>
      </c>
      <c r="M3321" t="s">
        <v>9721</v>
      </c>
      <c r="N3321">
        <v>3.596666666</v>
      </c>
      <c r="O3321">
        <v>0</v>
      </c>
      <c r="P3321">
        <v>0</v>
      </c>
      <c r="Q3321">
        <v>0</v>
      </c>
      <c r="R3321">
        <v>7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25.176666999999998</v>
      </c>
      <c r="Y3321">
        <v>0</v>
      </c>
      <c r="Z3321">
        <v>0</v>
      </c>
    </row>
    <row r="3322" spans="1:26" x14ac:dyDescent="0.25">
      <c r="A3322">
        <v>2015930</v>
      </c>
      <c r="B3322">
        <v>1</v>
      </c>
      <c r="C3322" t="s">
        <v>76</v>
      </c>
      <c r="D3322" t="s">
        <v>96</v>
      </c>
      <c r="E3322" t="s">
        <v>186</v>
      </c>
      <c r="F3322" t="s">
        <v>9722</v>
      </c>
      <c r="G3322" t="s">
        <v>163</v>
      </c>
      <c r="H3322" t="s">
        <v>47</v>
      </c>
      <c r="I3322" t="s">
        <v>129</v>
      </c>
      <c r="J3322" t="s">
        <v>130</v>
      </c>
      <c r="K3322" t="s">
        <v>131</v>
      </c>
      <c r="L3322" t="s">
        <v>9723</v>
      </c>
      <c r="M3322" t="s">
        <v>9724</v>
      </c>
      <c r="N3322">
        <v>0.66972222199999998</v>
      </c>
      <c r="O3322">
        <v>14</v>
      </c>
      <c r="P3322">
        <v>386</v>
      </c>
      <c r="Q3322">
        <v>0</v>
      </c>
      <c r="R3322">
        <v>0</v>
      </c>
      <c r="S3322">
        <v>0</v>
      </c>
      <c r="T3322">
        <v>0</v>
      </c>
      <c r="U3322">
        <v>9.3761109999999999</v>
      </c>
      <c r="V3322">
        <v>258.51277800000003</v>
      </c>
      <c r="W3322">
        <v>0</v>
      </c>
      <c r="X3322">
        <v>0</v>
      </c>
      <c r="Y3322">
        <v>0</v>
      </c>
      <c r="Z3322">
        <v>0</v>
      </c>
    </row>
    <row r="3323" spans="1:26" x14ac:dyDescent="0.25">
      <c r="A3323">
        <v>2015939</v>
      </c>
      <c r="B3323">
        <v>1</v>
      </c>
      <c r="C3323" t="s">
        <v>76</v>
      </c>
      <c r="D3323" t="s">
        <v>99</v>
      </c>
      <c r="E3323" t="s">
        <v>166</v>
      </c>
      <c r="F3323" t="s">
        <v>9725</v>
      </c>
      <c r="G3323" t="s">
        <v>657</v>
      </c>
      <c r="H3323" t="s">
        <v>46</v>
      </c>
      <c r="I3323" t="s">
        <v>129</v>
      </c>
      <c r="J3323" t="s">
        <v>130</v>
      </c>
      <c r="K3323" t="s">
        <v>131</v>
      </c>
      <c r="L3323" t="s">
        <v>9726</v>
      </c>
      <c r="M3323" t="s">
        <v>9727</v>
      </c>
      <c r="N3323">
        <v>1.8052777769999999</v>
      </c>
      <c r="O3323">
        <v>0</v>
      </c>
      <c r="P3323">
        <v>465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839.45416599999999</v>
      </c>
      <c r="W3323">
        <v>0</v>
      </c>
      <c r="X3323">
        <v>0</v>
      </c>
      <c r="Y3323">
        <v>0</v>
      </c>
      <c r="Z3323">
        <v>0</v>
      </c>
    </row>
    <row r="3324" spans="1:26" x14ac:dyDescent="0.25">
      <c r="A3324">
        <v>2015978</v>
      </c>
      <c r="B3324">
        <v>1</v>
      </c>
      <c r="C3324" t="s">
        <v>76</v>
      </c>
      <c r="D3324" t="s">
        <v>92</v>
      </c>
      <c r="E3324" t="s">
        <v>134</v>
      </c>
      <c r="F3324" t="s">
        <v>9728</v>
      </c>
      <c r="G3324" t="s">
        <v>238</v>
      </c>
      <c r="H3324" t="s">
        <v>46</v>
      </c>
      <c r="I3324" t="s">
        <v>129</v>
      </c>
      <c r="J3324" t="s">
        <v>130</v>
      </c>
      <c r="K3324" t="s">
        <v>131</v>
      </c>
      <c r="L3324" t="s">
        <v>9729</v>
      </c>
      <c r="M3324" t="s">
        <v>9730</v>
      </c>
      <c r="N3324">
        <v>2.8988888880000001</v>
      </c>
      <c r="O3324">
        <v>0</v>
      </c>
      <c r="P3324">
        <v>0</v>
      </c>
      <c r="Q3324">
        <v>0</v>
      </c>
      <c r="R3324">
        <v>1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2.898889</v>
      </c>
      <c r="Y3324">
        <v>0</v>
      </c>
      <c r="Z3324">
        <v>0</v>
      </c>
    </row>
    <row r="3325" spans="1:26" x14ac:dyDescent="0.25">
      <c r="A3325">
        <v>2015980</v>
      </c>
      <c r="B3325">
        <v>1</v>
      </c>
      <c r="C3325" t="s">
        <v>76</v>
      </c>
      <c r="D3325" t="s">
        <v>92</v>
      </c>
      <c r="E3325" t="s">
        <v>134</v>
      </c>
      <c r="F3325" t="s">
        <v>9731</v>
      </c>
      <c r="G3325" t="s">
        <v>140</v>
      </c>
      <c r="H3325" t="s">
        <v>46</v>
      </c>
      <c r="I3325" t="s">
        <v>129</v>
      </c>
      <c r="J3325" t="s">
        <v>130</v>
      </c>
      <c r="K3325" t="s">
        <v>131</v>
      </c>
      <c r="L3325" t="s">
        <v>9732</v>
      </c>
      <c r="M3325" t="s">
        <v>9733</v>
      </c>
      <c r="N3325">
        <v>3.65</v>
      </c>
      <c r="O3325">
        <v>0</v>
      </c>
      <c r="P3325">
        <v>0</v>
      </c>
      <c r="Q3325">
        <v>0</v>
      </c>
      <c r="R3325">
        <v>0</v>
      </c>
      <c r="S3325">
        <v>0</v>
      </c>
      <c r="T3325">
        <v>2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7.3</v>
      </c>
    </row>
    <row r="3326" spans="1:26" x14ac:dyDescent="0.25">
      <c r="A3326">
        <v>2015949</v>
      </c>
      <c r="B3326">
        <v>1</v>
      </c>
      <c r="C3326" t="s">
        <v>76</v>
      </c>
      <c r="D3326" t="s">
        <v>84</v>
      </c>
      <c r="E3326" t="s">
        <v>126</v>
      </c>
      <c r="F3326" t="s">
        <v>9734</v>
      </c>
      <c r="G3326" t="s">
        <v>250</v>
      </c>
      <c r="H3326" t="s">
        <v>46</v>
      </c>
      <c r="I3326" t="s">
        <v>129</v>
      </c>
      <c r="J3326" t="s">
        <v>15</v>
      </c>
      <c r="K3326" t="s">
        <v>131</v>
      </c>
      <c r="L3326" t="s">
        <v>9735</v>
      </c>
      <c r="M3326" t="s">
        <v>9736</v>
      </c>
      <c r="N3326">
        <v>6.698611111</v>
      </c>
      <c r="O3326">
        <v>0</v>
      </c>
      <c r="P3326">
        <v>87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582.77916700000003</v>
      </c>
      <c r="W3326">
        <v>0</v>
      </c>
      <c r="X3326">
        <v>0</v>
      </c>
      <c r="Y3326">
        <v>0</v>
      </c>
      <c r="Z3326">
        <v>0</v>
      </c>
    </row>
    <row r="3327" spans="1:26" x14ac:dyDescent="0.25">
      <c r="A3327">
        <v>2015952</v>
      </c>
      <c r="B3327">
        <v>1</v>
      </c>
      <c r="C3327" t="s">
        <v>76</v>
      </c>
      <c r="D3327" t="s">
        <v>80</v>
      </c>
      <c r="E3327" t="s">
        <v>166</v>
      </c>
      <c r="F3327" t="s">
        <v>9737</v>
      </c>
      <c r="G3327" t="s">
        <v>294</v>
      </c>
      <c r="H3327" t="s">
        <v>46</v>
      </c>
      <c r="I3327" t="s">
        <v>129</v>
      </c>
      <c r="J3327" t="s">
        <v>130</v>
      </c>
      <c r="K3327" t="s">
        <v>131</v>
      </c>
      <c r="L3327" t="s">
        <v>9738</v>
      </c>
      <c r="M3327" t="s">
        <v>9739</v>
      </c>
      <c r="N3327">
        <v>1.3161111109999999</v>
      </c>
      <c r="O3327">
        <v>0</v>
      </c>
      <c r="P3327">
        <v>774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1018.67</v>
      </c>
      <c r="W3327">
        <v>0</v>
      </c>
      <c r="X3327">
        <v>0</v>
      </c>
      <c r="Y3327">
        <v>0</v>
      </c>
      <c r="Z3327">
        <v>0</v>
      </c>
    </row>
    <row r="3328" spans="1:26" x14ac:dyDescent="0.25">
      <c r="A3328">
        <v>2015948</v>
      </c>
      <c r="B3328">
        <v>1</v>
      </c>
      <c r="C3328" t="s">
        <v>76</v>
      </c>
      <c r="D3328" t="s">
        <v>103</v>
      </c>
      <c r="E3328" t="s">
        <v>126</v>
      </c>
      <c r="F3328" t="s">
        <v>9740</v>
      </c>
      <c r="G3328" t="s">
        <v>503</v>
      </c>
      <c r="H3328" t="s">
        <v>46</v>
      </c>
      <c r="I3328" t="s">
        <v>129</v>
      </c>
      <c r="J3328" t="s">
        <v>130</v>
      </c>
      <c r="K3328" t="s">
        <v>131</v>
      </c>
      <c r="L3328" t="s">
        <v>9741</v>
      </c>
      <c r="M3328" t="s">
        <v>9742</v>
      </c>
      <c r="N3328">
        <v>1.336944444</v>
      </c>
      <c r="O3328">
        <v>0</v>
      </c>
      <c r="P3328">
        <v>0</v>
      </c>
      <c r="Q3328">
        <v>0</v>
      </c>
      <c r="R3328">
        <v>26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34.760556000000001</v>
      </c>
      <c r="Y3328">
        <v>0</v>
      </c>
      <c r="Z3328">
        <v>0</v>
      </c>
    </row>
    <row r="3329" spans="1:26" x14ac:dyDescent="0.25">
      <c r="A3329">
        <v>2015951</v>
      </c>
      <c r="B3329">
        <v>1</v>
      </c>
      <c r="C3329" t="s">
        <v>76</v>
      </c>
      <c r="D3329" t="s">
        <v>95</v>
      </c>
      <c r="E3329" t="s">
        <v>171</v>
      </c>
      <c r="F3329" t="s">
        <v>9065</v>
      </c>
      <c r="G3329" t="s">
        <v>152</v>
      </c>
      <c r="H3329" t="s">
        <v>47</v>
      </c>
      <c r="I3329" t="s">
        <v>129</v>
      </c>
      <c r="J3329" t="s">
        <v>130</v>
      </c>
      <c r="K3329" t="s">
        <v>131</v>
      </c>
      <c r="L3329" t="s">
        <v>9743</v>
      </c>
      <c r="M3329" t="s">
        <v>9744</v>
      </c>
      <c r="N3329">
        <v>0.46583333300000002</v>
      </c>
      <c r="O3329">
        <v>0</v>
      </c>
      <c r="P3329">
        <v>0</v>
      </c>
      <c r="Q3329">
        <v>1</v>
      </c>
      <c r="R3329">
        <v>12</v>
      </c>
      <c r="S3329">
        <v>34</v>
      </c>
      <c r="T3329">
        <v>925</v>
      </c>
      <c r="U3329">
        <v>0</v>
      </c>
      <c r="V3329">
        <v>0</v>
      </c>
      <c r="W3329">
        <v>0.465833</v>
      </c>
      <c r="X3329">
        <v>5.59</v>
      </c>
      <c r="Y3329">
        <v>15.838333</v>
      </c>
      <c r="Z3329">
        <v>430.89583299999998</v>
      </c>
    </row>
    <row r="3330" spans="1:26" x14ac:dyDescent="0.25">
      <c r="A3330">
        <v>2015958</v>
      </c>
      <c r="B3330">
        <v>1</v>
      </c>
      <c r="C3330" t="s">
        <v>77</v>
      </c>
      <c r="D3330" t="s">
        <v>121</v>
      </c>
      <c r="E3330" t="s">
        <v>186</v>
      </c>
      <c r="F3330" t="s">
        <v>1650</v>
      </c>
      <c r="G3330" t="s">
        <v>163</v>
      </c>
      <c r="H3330" t="s">
        <v>47</v>
      </c>
      <c r="I3330" t="s">
        <v>129</v>
      </c>
      <c r="J3330" t="s">
        <v>130</v>
      </c>
      <c r="K3330" t="s">
        <v>131</v>
      </c>
      <c r="L3330" t="s">
        <v>9745</v>
      </c>
      <c r="M3330" t="s">
        <v>9746</v>
      </c>
      <c r="N3330">
        <v>1.0905555549999999</v>
      </c>
      <c r="O3330">
        <v>0</v>
      </c>
      <c r="P3330">
        <v>0</v>
      </c>
      <c r="Q3330">
        <v>1</v>
      </c>
      <c r="R3330">
        <v>182</v>
      </c>
      <c r="S3330">
        <v>2</v>
      </c>
      <c r="T3330">
        <v>156</v>
      </c>
      <c r="U3330">
        <v>0</v>
      </c>
      <c r="V3330">
        <v>0</v>
      </c>
      <c r="W3330">
        <v>1.0905560000000001</v>
      </c>
      <c r="X3330">
        <v>198.481111</v>
      </c>
      <c r="Y3330">
        <v>2.181111</v>
      </c>
      <c r="Z3330">
        <v>170.126667</v>
      </c>
    </row>
    <row r="3331" spans="1:26" x14ac:dyDescent="0.25">
      <c r="A3331">
        <v>2015956</v>
      </c>
      <c r="B3331">
        <v>1</v>
      </c>
      <c r="C3331" t="s">
        <v>77</v>
      </c>
      <c r="D3331" t="s">
        <v>108</v>
      </c>
      <c r="E3331" t="s">
        <v>182</v>
      </c>
      <c r="F3331" t="s">
        <v>2116</v>
      </c>
      <c r="G3331" t="s">
        <v>144</v>
      </c>
      <c r="H3331" t="s">
        <v>46</v>
      </c>
      <c r="I3331" t="s">
        <v>129</v>
      </c>
      <c r="J3331" t="s">
        <v>130</v>
      </c>
      <c r="K3331" t="s">
        <v>131</v>
      </c>
      <c r="L3331" t="s">
        <v>9747</v>
      </c>
      <c r="M3331" t="s">
        <v>9748</v>
      </c>
      <c r="N3331">
        <v>5.1636111109999998</v>
      </c>
      <c r="O3331">
        <v>0</v>
      </c>
      <c r="P3331">
        <v>125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645.45138899999995</v>
      </c>
      <c r="W3331">
        <v>0</v>
      </c>
      <c r="X3331">
        <v>0</v>
      </c>
      <c r="Y3331">
        <v>0</v>
      </c>
      <c r="Z3331">
        <v>0</v>
      </c>
    </row>
    <row r="3332" spans="1:26" x14ac:dyDescent="0.25">
      <c r="A3332">
        <v>2015960</v>
      </c>
      <c r="B3332">
        <v>1</v>
      </c>
      <c r="C3332" t="s">
        <v>77</v>
      </c>
      <c r="D3332" t="s">
        <v>118</v>
      </c>
      <c r="E3332" t="s">
        <v>182</v>
      </c>
      <c r="F3332" t="s">
        <v>9749</v>
      </c>
      <c r="G3332" t="s">
        <v>158</v>
      </c>
      <c r="H3332" t="s">
        <v>46</v>
      </c>
      <c r="I3332" t="s">
        <v>129</v>
      </c>
      <c r="J3332" t="s">
        <v>130</v>
      </c>
      <c r="K3332" t="s">
        <v>131</v>
      </c>
      <c r="L3332" t="s">
        <v>9747</v>
      </c>
      <c r="M3332" t="s">
        <v>9750</v>
      </c>
      <c r="N3332">
        <v>1.6975</v>
      </c>
      <c r="O3332">
        <v>0</v>
      </c>
      <c r="P3332">
        <v>191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324.22250000000003</v>
      </c>
      <c r="W3332">
        <v>0</v>
      </c>
      <c r="X3332">
        <v>0</v>
      </c>
      <c r="Y3332">
        <v>0</v>
      </c>
      <c r="Z3332">
        <v>0</v>
      </c>
    </row>
    <row r="3333" spans="1:26" x14ac:dyDescent="0.25">
      <c r="A3333">
        <v>2015955</v>
      </c>
      <c r="B3333">
        <v>1</v>
      </c>
      <c r="C3333" t="s">
        <v>77</v>
      </c>
      <c r="D3333" t="s">
        <v>124</v>
      </c>
      <c r="E3333" t="s">
        <v>134</v>
      </c>
      <c r="F3333" t="s">
        <v>9751</v>
      </c>
      <c r="G3333" t="s">
        <v>238</v>
      </c>
      <c r="H3333" t="s">
        <v>46</v>
      </c>
      <c r="I3333" t="s">
        <v>129</v>
      </c>
      <c r="J3333" t="s">
        <v>130</v>
      </c>
      <c r="K3333" t="s">
        <v>131</v>
      </c>
      <c r="L3333" t="s">
        <v>9752</v>
      </c>
      <c r="M3333" t="s">
        <v>9753</v>
      </c>
      <c r="N3333">
        <v>3.349444444</v>
      </c>
      <c r="O3333">
        <v>0</v>
      </c>
      <c r="P3333">
        <v>17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56.940556000000001</v>
      </c>
      <c r="W3333">
        <v>0</v>
      </c>
      <c r="X3333">
        <v>0</v>
      </c>
      <c r="Y3333">
        <v>0</v>
      </c>
      <c r="Z3333">
        <v>0</v>
      </c>
    </row>
    <row r="3334" spans="1:26" x14ac:dyDescent="0.25">
      <c r="A3334">
        <v>2015957</v>
      </c>
      <c r="B3334">
        <v>1</v>
      </c>
      <c r="C3334" t="s">
        <v>77</v>
      </c>
      <c r="D3334" t="s">
        <v>114</v>
      </c>
      <c r="E3334" t="s">
        <v>161</v>
      </c>
      <c r="F3334" t="s">
        <v>3726</v>
      </c>
      <c r="G3334" t="s">
        <v>163</v>
      </c>
      <c r="H3334" t="s">
        <v>47</v>
      </c>
      <c r="I3334" t="s">
        <v>257</v>
      </c>
      <c r="J3334" t="s">
        <v>130</v>
      </c>
      <c r="K3334" t="s">
        <v>131</v>
      </c>
      <c r="L3334" t="s">
        <v>9754</v>
      </c>
      <c r="M3334" t="s">
        <v>9755</v>
      </c>
      <c r="N3334">
        <v>8.3333330000000001E-3</v>
      </c>
      <c r="O3334">
        <v>0</v>
      </c>
      <c r="P3334">
        <v>437</v>
      </c>
      <c r="Q3334">
        <v>0</v>
      </c>
      <c r="R3334">
        <v>0</v>
      </c>
      <c r="S3334">
        <v>1</v>
      </c>
      <c r="T3334">
        <v>295</v>
      </c>
      <c r="U3334">
        <v>0</v>
      </c>
      <c r="V3334">
        <v>3.641667</v>
      </c>
      <c r="W3334">
        <v>0</v>
      </c>
      <c r="X3334">
        <v>0</v>
      </c>
      <c r="Y3334">
        <v>8.3330000000000001E-3</v>
      </c>
      <c r="Z3334">
        <v>2.4583330000000001</v>
      </c>
    </row>
    <row r="3335" spans="1:26" x14ac:dyDescent="0.25">
      <c r="A3335">
        <v>2015959</v>
      </c>
      <c r="B3335">
        <v>1</v>
      </c>
      <c r="C3335" t="s">
        <v>76</v>
      </c>
      <c r="D3335" t="s">
        <v>81</v>
      </c>
      <c r="E3335" t="s">
        <v>166</v>
      </c>
      <c r="F3335" t="s">
        <v>9756</v>
      </c>
      <c r="G3335" t="s">
        <v>503</v>
      </c>
      <c r="H3335" t="s">
        <v>46</v>
      </c>
      <c r="I3335" t="s">
        <v>129</v>
      </c>
      <c r="J3335" t="s">
        <v>130</v>
      </c>
      <c r="K3335" t="s">
        <v>131</v>
      </c>
      <c r="L3335" t="s">
        <v>9757</v>
      </c>
      <c r="M3335" t="s">
        <v>9758</v>
      </c>
      <c r="N3335">
        <v>5.4011111109999996</v>
      </c>
      <c r="O3335">
        <v>0</v>
      </c>
      <c r="P3335">
        <v>465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2511.5166669999999</v>
      </c>
      <c r="W3335">
        <v>0</v>
      </c>
      <c r="X3335">
        <v>0</v>
      </c>
      <c r="Y3335">
        <v>0</v>
      </c>
      <c r="Z3335">
        <v>0</v>
      </c>
    </row>
    <row r="3336" spans="1:26" x14ac:dyDescent="0.25">
      <c r="A3336">
        <v>2015967</v>
      </c>
      <c r="B3336">
        <v>1</v>
      </c>
      <c r="C3336" t="s">
        <v>76</v>
      </c>
      <c r="D3336" t="s">
        <v>98</v>
      </c>
      <c r="E3336" t="s">
        <v>134</v>
      </c>
      <c r="F3336" t="s">
        <v>9759</v>
      </c>
      <c r="G3336" t="s">
        <v>136</v>
      </c>
      <c r="H3336" t="s">
        <v>46</v>
      </c>
      <c r="I3336" t="s">
        <v>129</v>
      </c>
      <c r="J3336" t="s">
        <v>130</v>
      </c>
      <c r="K3336" t="s">
        <v>131</v>
      </c>
      <c r="L3336" t="s">
        <v>9760</v>
      </c>
      <c r="M3336" t="s">
        <v>9761</v>
      </c>
      <c r="N3336">
        <v>0.58333333300000001</v>
      </c>
      <c r="O3336">
        <v>0</v>
      </c>
      <c r="P3336">
        <v>0</v>
      </c>
      <c r="Q3336">
        <v>0</v>
      </c>
      <c r="R3336">
        <v>0</v>
      </c>
      <c r="S3336">
        <v>0</v>
      </c>
      <c r="T3336">
        <v>1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0.58333299999999999</v>
      </c>
    </row>
    <row r="3337" spans="1:26" x14ac:dyDescent="0.25">
      <c r="A3337">
        <v>2015971</v>
      </c>
      <c r="B3337">
        <v>1</v>
      </c>
      <c r="C3337" t="s">
        <v>77</v>
      </c>
      <c r="D3337" t="s">
        <v>108</v>
      </c>
      <c r="E3337" t="s">
        <v>171</v>
      </c>
      <c r="F3337" t="s">
        <v>9762</v>
      </c>
      <c r="G3337" t="s">
        <v>163</v>
      </c>
      <c r="H3337" t="s">
        <v>47</v>
      </c>
      <c r="I3337" t="s">
        <v>129</v>
      </c>
      <c r="J3337" t="s">
        <v>130</v>
      </c>
      <c r="K3337" t="s">
        <v>131</v>
      </c>
      <c r="L3337" t="s">
        <v>9763</v>
      </c>
      <c r="M3337" t="s">
        <v>9764</v>
      </c>
      <c r="N3337">
        <v>0.326944444</v>
      </c>
      <c r="O3337">
        <v>0</v>
      </c>
      <c r="P3337">
        <v>0</v>
      </c>
      <c r="Q3337">
        <v>2</v>
      </c>
      <c r="R3337">
        <v>140</v>
      </c>
      <c r="S3337">
        <v>4</v>
      </c>
      <c r="T3337">
        <v>773</v>
      </c>
      <c r="U3337">
        <v>0</v>
      </c>
      <c r="V3337">
        <v>0</v>
      </c>
      <c r="W3337">
        <v>0.65388900000000005</v>
      </c>
      <c r="X3337">
        <v>45.772221999999999</v>
      </c>
      <c r="Y3337">
        <v>1.3077780000000001</v>
      </c>
      <c r="Z3337">
        <v>252.72805500000001</v>
      </c>
    </row>
    <row r="3338" spans="1:26" x14ac:dyDescent="0.25">
      <c r="A3338">
        <v>2015972</v>
      </c>
      <c r="B3338">
        <v>1</v>
      </c>
      <c r="C3338" t="s">
        <v>76</v>
      </c>
      <c r="D3338" t="s">
        <v>104</v>
      </c>
      <c r="E3338" t="s">
        <v>186</v>
      </c>
      <c r="F3338" t="s">
        <v>9765</v>
      </c>
      <c r="G3338" t="s">
        <v>3239</v>
      </c>
      <c r="H3338" t="s">
        <v>47</v>
      </c>
      <c r="I3338" t="s">
        <v>129</v>
      </c>
      <c r="J3338" t="s">
        <v>130</v>
      </c>
      <c r="K3338" t="s">
        <v>131</v>
      </c>
      <c r="L3338" t="s">
        <v>9766</v>
      </c>
      <c r="M3338" t="s">
        <v>9767</v>
      </c>
      <c r="N3338">
        <v>2.0555555550000002</v>
      </c>
      <c r="O3338">
        <v>0</v>
      </c>
      <c r="P3338">
        <v>0</v>
      </c>
      <c r="Q3338">
        <v>4</v>
      </c>
      <c r="R3338">
        <v>720</v>
      </c>
      <c r="S3338">
        <v>1</v>
      </c>
      <c r="T3338">
        <v>400</v>
      </c>
      <c r="U3338">
        <v>0</v>
      </c>
      <c r="V3338">
        <v>0</v>
      </c>
      <c r="W3338">
        <v>8.2222220000000004</v>
      </c>
      <c r="X3338">
        <v>1480</v>
      </c>
      <c r="Y3338">
        <v>2.0555560000000002</v>
      </c>
      <c r="Z3338">
        <v>822.22222199999999</v>
      </c>
    </row>
    <row r="3339" spans="1:26" x14ac:dyDescent="0.25">
      <c r="A3339">
        <v>2015984</v>
      </c>
      <c r="B3339">
        <v>1</v>
      </c>
      <c r="C3339" t="s">
        <v>77</v>
      </c>
      <c r="D3339" t="s">
        <v>114</v>
      </c>
      <c r="E3339" t="s">
        <v>186</v>
      </c>
      <c r="F3339" t="s">
        <v>9768</v>
      </c>
      <c r="G3339" t="s">
        <v>163</v>
      </c>
      <c r="H3339" t="s">
        <v>47</v>
      </c>
      <c r="I3339" t="s">
        <v>129</v>
      </c>
      <c r="J3339" t="s">
        <v>130</v>
      </c>
      <c r="K3339" t="s">
        <v>131</v>
      </c>
      <c r="L3339" t="s">
        <v>9769</v>
      </c>
      <c r="M3339" t="s">
        <v>9770</v>
      </c>
      <c r="N3339">
        <v>2.1902777769999999</v>
      </c>
      <c r="O3339">
        <v>0</v>
      </c>
      <c r="P3339">
        <v>0</v>
      </c>
      <c r="Q3339">
        <v>0</v>
      </c>
      <c r="R3339">
        <v>0</v>
      </c>
      <c r="S3339">
        <v>0</v>
      </c>
      <c r="T3339">
        <v>42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91.991667000000007</v>
      </c>
    </row>
    <row r="3340" spans="1:26" x14ac:dyDescent="0.25">
      <c r="A3340">
        <v>2015993</v>
      </c>
      <c r="B3340">
        <v>1</v>
      </c>
      <c r="C3340" t="s">
        <v>77</v>
      </c>
      <c r="D3340" t="s">
        <v>108</v>
      </c>
      <c r="E3340" t="s">
        <v>182</v>
      </c>
      <c r="F3340" t="s">
        <v>9771</v>
      </c>
      <c r="G3340" t="s">
        <v>144</v>
      </c>
      <c r="H3340" t="s">
        <v>46</v>
      </c>
      <c r="I3340" t="s">
        <v>129</v>
      </c>
      <c r="J3340" t="s">
        <v>130</v>
      </c>
      <c r="K3340" t="s">
        <v>131</v>
      </c>
      <c r="L3340" t="s">
        <v>9772</v>
      </c>
      <c r="M3340" t="s">
        <v>9773</v>
      </c>
      <c r="N3340">
        <v>4.3802777769999999</v>
      </c>
      <c r="O3340">
        <v>0</v>
      </c>
      <c r="P3340">
        <v>0</v>
      </c>
      <c r="Q3340">
        <v>0</v>
      </c>
      <c r="R3340">
        <v>0</v>
      </c>
      <c r="S3340">
        <v>0</v>
      </c>
      <c r="T3340">
        <v>2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8.7605559999999993</v>
      </c>
    </row>
    <row r="3341" spans="1:26" x14ac:dyDescent="0.25">
      <c r="A3341">
        <v>2015987</v>
      </c>
      <c r="B3341">
        <v>1</v>
      </c>
      <c r="C3341" t="s">
        <v>76</v>
      </c>
      <c r="D3341" t="s">
        <v>80</v>
      </c>
      <c r="E3341" t="s">
        <v>150</v>
      </c>
      <c r="F3341" t="s">
        <v>8794</v>
      </c>
      <c r="G3341" t="s">
        <v>250</v>
      </c>
      <c r="H3341" t="s">
        <v>47</v>
      </c>
      <c r="I3341" t="s">
        <v>129</v>
      </c>
      <c r="J3341" t="s">
        <v>15</v>
      </c>
      <c r="K3341" t="s">
        <v>131</v>
      </c>
      <c r="L3341" t="s">
        <v>9774</v>
      </c>
      <c r="M3341" t="s">
        <v>9775</v>
      </c>
      <c r="N3341">
        <v>1.039621111</v>
      </c>
      <c r="O3341">
        <v>4</v>
      </c>
      <c r="P3341">
        <v>9991</v>
      </c>
      <c r="Q3341">
        <v>0</v>
      </c>
      <c r="R3341">
        <v>0</v>
      </c>
      <c r="S3341">
        <v>0</v>
      </c>
      <c r="T3341">
        <v>0</v>
      </c>
      <c r="U3341">
        <v>4.1584839999999996</v>
      </c>
      <c r="V3341">
        <v>10386.854520000001</v>
      </c>
      <c r="W3341">
        <v>0</v>
      </c>
      <c r="X3341">
        <v>0</v>
      </c>
      <c r="Y3341">
        <v>0</v>
      </c>
      <c r="Z3341">
        <v>0</v>
      </c>
    </row>
    <row r="3342" spans="1:26" x14ac:dyDescent="0.25">
      <c r="A3342">
        <v>2015986</v>
      </c>
      <c r="B3342">
        <v>1</v>
      </c>
      <c r="C3342" t="s">
        <v>76</v>
      </c>
      <c r="D3342" t="s">
        <v>99</v>
      </c>
      <c r="E3342" t="s">
        <v>171</v>
      </c>
      <c r="F3342" t="s">
        <v>9776</v>
      </c>
      <c r="G3342" t="s">
        <v>163</v>
      </c>
      <c r="H3342" t="s">
        <v>47</v>
      </c>
      <c r="I3342" t="s">
        <v>129</v>
      </c>
      <c r="J3342" t="s">
        <v>130</v>
      </c>
      <c r="K3342" t="s">
        <v>131</v>
      </c>
      <c r="L3342" t="s">
        <v>9777</v>
      </c>
      <c r="M3342" t="s">
        <v>9778</v>
      </c>
      <c r="N3342">
        <v>0.101944444</v>
      </c>
      <c r="O3342">
        <v>24</v>
      </c>
      <c r="P3342">
        <v>402</v>
      </c>
      <c r="Q3342">
        <v>0</v>
      </c>
      <c r="R3342">
        <v>0</v>
      </c>
      <c r="S3342">
        <v>0</v>
      </c>
      <c r="T3342">
        <v>0</v>
      </c>
      <c r="U3342">
        <v>2.4466670000000001</v>
      </c>
      <c r="V3342">
        <v>40.981665999999997</v>
      </c>
      <c r="W3342">
        <v>0</v>
      </c>
      <c r="X3342">
        <v>0</v>
      </c>
      <c r="Y3342">
        <v>0</v>
      </c>
      <c r="Z3342">
        <v>0</v>
      </c>
    </row>
    <row r="3343" spans="1:26" x14ac:dyDescent="0.25">
      <c r="A3343">
        <v>2015996</v>
      </c>
      <c r="B3343">
        <v>1</v>
      </c>
      <c r="C3343" t="s">
        <v>76</v>
      </c>
      <c r="D3343" t="s">
        <v>99</v>
      </c>
      <c r="E3343" t="s">
        <v>134</v>
      </c>
      <c r="F3343" t="s">
        <v>9779</v>
      </c>
      <c r="G3343" t="s">
        <v>136</v>
      </c>
      <c r="H3343" t="s">
        <v>46</v>
      </c>
      <c r="I3343" t="s">
        <v>129</v>
      </c>
      <c r="J3343" t="s">
        <v>130</v>
      </c>
      <c r="K3343" t="s">
        <v>131</v>
      </c>
      <c r="L3343" t="s">
        <v>9780</v>
      </c>
      <c r="M3343" t="s">
        <v>9781</v>
      </c>
      <c r="N3343">
        <v>3.9688888879999999</v>
      </c>
      <c r="O3343">
        <v>0</v>
      </c>
      <c r="P3343">
        <v>2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7.9377779999999998</v>
      </c>
      <c r="W3343">
        <v>0</v>
      </c>
      <c r="X3343">
        <v>0</v>
      </c>
      <c r="Y3343">
        <v>0</v>
      </c>
      <c r="Z3343">
        <v>0</v>
      </c>
    </row>
    <row r="3344" spans="1:26" x14ac:dyDescent="0.25">
      <c r="A3344">
        <v>2015997</v>
      </c>
      <c r="B3344">
        <v>1</v>
      </c>
      <c r="C3344" t="s">
        <v>76</v>
      </c>
      <c r="D3344" t="s">
        <v>85</v>
      </c>
      <c r="E3344" t="s">
        <v>134</v>
      </c>
      <c r="F3344" t="s">
        <v>9782</v>
      </c>
      <c r="G3344" t="s">
        <v>250</v>
      </c>
      <c r="H3344" t="s">
        <v>46</v>
      </c>
      <c r="I3344" t="s">
        <v>129</v>
      </c>
      <c r="J3344" t="s">
        <v>15</v>
      </c>
      <c r="K3344" t="s">
        <v>131</v>
      </c>
      <c r="L3344" t="s">
        <v>9783</v>
      </c>
      <c r="M3344" t="s">
        <v>9784</v>
      </c>
      <c r="N3344">
        <v>2.7183333329999999</v>
      </c>
      <c r="O3344">
        <v>0</v>
      </c>
      <c r="P3344">
        <v>1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2.7183329999999999</v>
      </c>
      <c r="W3344">
        <v>0</v>
      </c>
      <c r="X3344">
        <v>0</v>
      </c>
      <c r="Y3344">
        <v>0</v>
      </c>
      <c r="Z3344">
        <v>0</v>
      </c>
    </row>
    <row r="3345" spans="1:26" x14ac:dyDescent="0.25">
      <c r="A3345">
        <v>2015991</v>
      </c>
      <c r="B3345">
        <v>1</v>
      </c>
      <c r="C3345" t="s">
        <v>76</v>
      </c>
      <c r="D3345" t="s">
        <v>80</v>
      </c>
      <c r="E3345" t="s">
        <v>150</v>
      </c>
      <c r="F3345" t="s">
        <v>9785</v>
      </c>
      <c r="G3345" t="s">
        <v>163</v>
      </c>
      <c r="H3345" t="s">
        <v>47</v>
      </c>
      <c r="I3345" t="s">
        <v>129</v>
      </c>
      <c r="J3345" t="s">
        <v>130</v>
      </c>
      <c r="K3345" t="s">
        <v>131</v>
      </c>
      <c r="L3345" t="s">
        <v>9786</v>
      </c>
      <c r="M3345" t="s">
        <v>9787</v>
      </c>
      <c r="N3345">
        <v>1.3944444439999999</v>
      </c>
      <c r="O3345">
        <v>0</v>
      </c>
      <c r="P3345">
        <v>4561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6360.0611090000002</v>
      </c>
      <c r="W3345">
        <v>0</v>
      </c>
      <c r="X3345">
        <v>0</v>
      </c>
      <c r="Y3345">
        <v>0</v>
      </c>
      <c r="Z3345">
        <v>0</v>
      </c>
    </row>
    <row r="3346" spans="1:26" x14ac:dyDescent="0.25">
      <c r="A3346">
        <v>2015998</v>
      </c>
      <c r="B3346">
        <v>1</v>
      </c>
      <c r="C3346" t="s">
        <v>77</v>
      </c>
      <c r="D3346" t="s">
        <v>108</v>
      </c>
      <c r="E3346" t="s">
        <v>134</v>
      </c>
      <c r="F3346" t="s">
        <v>9788</v>
      </c>
      <c r="G3346" t="s">
        <v>136</v>
      </c>
      <c r="H3346" t="s">
        <v>46</v>
      </c>
      <c r="I3346" t="s">
        <v>129</v>
      </c>
      <c r="J3346" t="s">
        <v>130</v>
      </c>
      <c r="K3346" t="s">
        <v>131</v>
      </c>
      <c r="L3346" t="s">
        <v>9789</v>
      </c>
      <c r="M3346" t="s">
        <v>9790</v>
      </c>
      <c r="N3346">
        <v>5.5352777770000001</v>
      </c>
      <c r="O3346">
        <v>0</v>
      </c>
      <c r="P3346">
        <v>1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5.5352779999999999</v>
      </c>
      <c r="W3346">
        <v>0</v>
      </c>
      <c r="X3346">
        <v>0</v>
      </c>
      <c r="Y3346">
        <v>0</v>
      </c>
      <c r="Z3346">
        <v>0</v>
      </c>
    </row>
    <row r="3347" spans="1:26" x14ac:dyDescent="0.25">
      <c r="A3347">
        <v>2015995</v>
      </c>
      <c r="B3347">
        <v>1</v>
      </c>
      <c r="C3347" t="s">
        <v>77</v>
      </c>
      <c r="D3347" t="s">
        <v>112</v>
      </c>
      <c r="E3347" t="s">
        <v>134</v>
      </c>
      <c r="F3347" t="s">
        <v>9791</v>
      </c>
      <c r="G3347" t="s">
        <v>136</v>
      </c>
      <c r="H3347" t="s">
        <v>46</v>
      </c>
      <c r="I3347" t="s">
        <v>129</v>
      </c>
      <c r="J3347" t="s">
        <v>130</v>
      </c>
      <c r="K3347" t="s">
        <v>131</v>
      </c>
      <c r="L3347" t="s">
        <v>9792</v>
      </c>
      <c r="M3347" t="s">
        <v>9793</v>
      </c>
      <c r="N3347">
        <v>3.0272222219999998</v>
      </c>
      <c r="O3347">
        <v>0</v>
      </c>
      <c r="P3347">
        <v>0</v>
      </c>
      <c r="Q3347">
        <v>0</v>
      </c>
      <c r="R3347">
        <v>0</v>
      </c>
      <c r="S3347">
        <v>0</v>
      </c>
      <c r="T3347">
        <v>1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3.0272220000000001</v>
      </c>
    </row>
    <row r="3348" spans="1:26" x14ac:dyDescent="0.25">
      <c r="A3348">
        <v>2015989</v>
      </c>
      <c r="B3348">
        <v>1</v>
      </c>
      <c r="C3348" t="s">
        <v>76</v>
      </c>
      <c r="D3348" t="s">
        <v>80</v>
      </c>
      <c r="E3348" t="s">
        <v>150</v>
      </c>
      <c r="F3348" t="s">
        <v>9794</v>
      </c>
      <c r="G3348" t="s">
        <v>163</v>
      </c>
      <c r="H3348" t="s">
        <v>47</v>
      </c>
      <c r="I3348" t="s">
        <v>129</v>
      </c>
      <c r="J3348" t="s">
        <v>130</v>
      </c>
      <c r="K3348" t="s">
        <v>131</v>
      </c>
      <c r="L3348" t="s">
        <v>9795</v>
      </c>
      <c r="M3348" t="s">
        <v>9796</v>
      </c>
      <c r="N3348">
        <v>1.7977777770000001</v>
      </c>
      <c r="O3348">
        <v>0</v>
      </c>
      <c r="P3348">
        <v>10899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19593.979992</v>
      </c>
      <c r="W3348">
        <v>0</v>
      </c>
      <c r="X3348">
        <v>0</v>
      </c>
      <c r="Y3348">
        <v>0</v>
      </c>
      <c r="Z3348">
        <v>0</v>
      </c>
    </row>
    <row r="3349" spans="1:26" x14ac:dyDescent="0.25">
      <c r="A3349">
        <v>2016004</v>
      </c>
      <c r="B3349">
        <v>1</v>
      </c>
      <c r="C3349" t="s">
        <v>77</v>
      </c>
      <c r="D3349" t="s">
        <v>119</v>
      </c>
      <c r="E3349" t="s">
        <v>182</v>
      </c>
      <c r="F3349" t="s">
        <v>1979</v>
      </c>
      <c r="G3349" t="s">
        <v>144</v>
      </c>
      <c r="H3349" t="s">
        <v>46</v>
      </c>
      <c r="I3349" t="s">
        <v>129</v>
      </c>
      <c r="J3349" t="s">
        <v>130</v>
      </c>
      <c r="K3349" t="s">
        <v>131</v>
      </c>
      <c r="L3349" t="s">
        <v>9797</v>
      </c>
      <c r="M3349" t="s">
        <v>9798</v>
      </c>
      <c r="N3349">
        <v>1.1177777769999999</v>
      </c>
      <c r="O3349">
        <v>0</v>
      </c>
      <c r="P3349">
        <v>23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25.708888999999999</v>
      </c>
      <c r="W3349">
        <v>0</v>
      </c>
      <c r="X3349">
        <v>0</v>
      </c>
      <c r="Y3349">
        <v>0</v>
      </c>
      <c r="Z3349">
        <v>0</v>
      </c>
    </row>
    <row r="3350" spans="1:26" x14ac:dyDescent="0.25">
      <c r="A3350">
        <v>2016005</v>
      </c>
      <c r="B3350">
        <v>1</v>
      </c>
      <c r="C3350" t="s">
        <v>76</v>
      </c>
      <c r="D3350" t="s">
        <v>89</v>
      </c>
      <c r="E3350" t="s">
        <v>126</v>
      </c>
      <c r="F3350" t="s">
        <v>9799</v>
      </c>
      <c r="G3350" t="s">
        <v>144</v>
      </c>
      <c r="H3350" t="s">
        <v>46</v>
      </c>
      <c r="I3350" t="s">
        <v>129</v>
      </c>
      <c r="J3350" t="s">
        <v>130</v>
      </c>
      <c r="K3350" t="s">
        <v>131</v>
      </c>
      <c r="L3350" t="s">
        <v>9800</v>
      </c>
      <c r="M3350" t="s">
        <v>9801</v>
      </c>
      <c r="N3350">
        <v>5.221666666</v>
      </c>
      <c r="O3350">
        <v>0</v>
      </c>
      <c r="P3350">
        <v>88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459.50666699999999</v>
      </c>
      <c r="W3350">
        <v>0</v>
      </c>
      <c r="X3350">
        <v>0</v>
      </c>
      <c r="Y3350">
        <v>0</v>
      </c>
      <c r="Z3350">
        <v>0</v>
      </c>
    </row>
    <row r="3351" spans="1:26" x14ac:dyDescent="0.25">
      <c r="A3351">
        <v>2016006</v>
      </c>
      <c r="B3351">
        <v>1</v>
      </c>
      <c r="C3351" t="s">
        <v>77</v>
      </c>
      <c r="D3351" t="s">
        <v>113</v>
      </c>
      <c r="E3351" t="s">
        <v>171</v>
      </c>
      <c r="F3351" t="s">
        <v>9802</v>
      </c>
      <c r="G3351" t="s">
        <v>152</v>
      </c>
      <c r="H3351" t="s">
        <v>47</v>
      </c>
      <c r="I3351" t="s">
        <v>257</v>
      </c>
      <c r="J3351" t="s">
        <v>130</v>
      </c>
      <c r="K3351" t="s">
        <v>131</v>
      </c>
      <c r="L3351" t="s">
        <v>9803</v>
      </c>
      <c r="M3351" t="s">
        <v>9804</v>
      </c>
      <c r="N3351">
        <v>1.944444E-3</v>
      </c>
      <c r="O3351">
        <v>0</v>
      </c>
      <c r="P3351">
        <v>0</v>
      </c>
      <c r="Q3351">
        <v>3</v>
      </c>
      <c r="R3351">
        <v>0</v>
      </c>
      <c r="S3351">
        <v>26</v>
      </c>
      <c r="T3351">
        <v>929</v>
      </c>
      <c r="U3351">
        <v>0</v>
      </c>
      <c r="V3351">
        <v>0</v>
      </c>
      <c r="W3351">
        <v>5.8329999999999996E-3</v>
      </c>
      <c r="X3351">
        <v>0</v>
      </c>
      <c r="Y3351">
        <v>5.0555999999999997E-2</v>
      </c>
      <c r="Z3351">
        <v>1.8063880000000001</v>
      </c>
    </row>
    <row r="3352" spans="1:26" x14ac:dyDescent="0.25">
      <c r="A3352">
        <v>2016011</v>
      </c>
      <c r="B3352">
        <v>1</v>
      </c>
      <c r="C3352" t="s">
        <v>76</v>
      </c>
      <c r="D3352" t="s">
        <v>86</v>
      </c>
      <c r="E3352" t="s">
        <v>150</v>
      </c>
      <c r="F3352" t="s">
        <v>9805</v>
      </c>
      <c r="G3352" t="s">
        <v>2786</v>
      </c>
      <c r="H3352" t="s">
        <v>47</v>
      </c>
      <c r="I3352" t="s">
        <v>129</v>
      </c>
      <c r="J3352" t="s">
        <v>130</v>
      </c>
      <c r="K3352" t="s">
        <v>131</v>
      </c>
      <c r="L3352" t="s">
        <v>9806</v>
      </c>
      <c r="M3352" t="s">
        <v>9807</v>
      </c>
      <c r="N3352">
        <v>0.68361111100000005</v>
      </c>
      <c r="O3352">
        <v>2</v>
      </c>
      <c r="P3352">
        <v>15801</v>
      </c>
      <c r="Q3352">
        <v>0</v>
      </c>
      <c r="R3352">
        <v>0</v>
      </c>
      <c r="S3352">
        <v>0</v>
      </c>
      <c r="T3352">
        <v>0</v>
      </c>
      <c r="U3352">
        <v>1.3672219999999999</v>
      </c>
      <c r="V3352">
        <v>10801.739165000001</v>
      </c>
      <c r="W3352">
        <v>0</v>
      </c>
      <c r="X3352">
        <v>0</v>
      </c>
      <c r="Y3352">
        <v>0</v>
      </c>
      <c r="Z3352">
        <v>0</v>
      </c>
    </row>
    <row r="3353" spans="1:26" x14ac:dyDescent="0.25">
      <c r="A3353">
        <v>2016013</v>
      </c>
      <c r="B3353">
        <v>1</v>
      </c>
      <c r="C3353" t="s">
        <v>77</v>
      </c>
      <c r="D3353" t="s">
        <v>116</v>
      </c>
      <c r="E3353" t="s">
        <v>134</v>
      </c>
      <c r="F3353" t="s">
        <v>9808</v>
      </c>
      <c r="G3353" t="s">
        <v>136</v>
      </c>
      <c r="H3353" t="s">
        <v>46</v>
      </c>
      <c r="I3353" t="s">
        <v>129</v>
      </c>
      <c r="J3353" t="s">
        <v>130</v>
      </c>
      <c r="K3353" t="s">
        <v>131</v>
      </c>
      <c r="L3353" t="s">
        <v>9809</v>
      </c>
      <c r="M3353" t="s">
        <v>9810</v>
      </c>
      <c r="N3353">
        <v>1.299722222</v>
      </c>
      <c r="O3353">
        <v>0</v>
      </c>
      <c r="P3353">
        <v>1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1.299722</v>
      </c>
      <c r="W3353">
        <v>0</v>
      </c>
      <c r="X3353">
        <v>0</v>
      </c>
      <c r="Y3353">
        <v>0</v>
      </c>
      <c r="Z3353">
        <v>0</v>
      </c>
    </row>
    <row r="3354" spans="1:26" x14ac:dyDescent="0.25">
      <c r="A3354">
        <v>2016035</v>
      </c>
      <c r="B3354">
        <v>1</v>
      </c>
      <c r="C3354" t="s">
        <v>76</v>
      </c>
      <c r="D3354" t="s">
        <v>80</v>
      </c>
      <c r="E3354" t="s">
        <v>161</v>
      </c>
      <c r="F3354" t="s">
        <v>9811</v>
      </c>
      <c r="G3354" t="s">
        <v>250</v>
      </c>
      <c r="H3354" t="s">
        <v>47</v>
      </c>
      <c r="I3354" t="s">
        <v>129</v>
      </c>
      <c r="J3354" t="s">
        <v>15</v>
      </c>
      <c r="K3354" t="s">
        <v>131</v>
      </c>
      <c r="L3354" t="s">
        <v>9812</v>
      </c>
      <c r="M3354" t="s">
        <v>9813</v>
      </c>
      <c r="N3354">
        <v>1.9</v>
      </c>
      <c r="O3354">
        <v>0</v>
      </c>
      <c r="P3354">
        <v>7882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14975.8</v>
      </c>
      <c r="W3354">
        <v>0</v>
      </c>
      <c r="X3354">
        <v>0</v>
      </c>
      <c r="Y3354">
        <v>0</v>
      </c>
      <c r="Z3354">
        <v>0</v>
      </c>
    </row>
    <row r="3355" spans="1:26" x14ac:dyDescent="0.25">
      <c r="A3355">
        <v>2016018</v>
      </c>
      <c r="B3355">
        <v>1</v>
      </c>
      <c r="C3355" t="s">
        <v>76</v>
      </c>
      <c r="D3355" t="s">
        <v>103</v>
      </c>
      <c r="E3355" t="s">
        <v>134</v>
      </c>
      <c r="F3355" t="s">
        <v>9814</v>
      </c>
      <c r="G3355" t="s">
        <v>140</v>
      </c>
      <c r="H3355" t="s">
        <v>46</v>
      </c>
      <c r="I3355" t="s">
        <v>129</v>
      </c>
      <c r="J3355" t="s">
        <v>130</v>
      </c>
      <c r="K3355" t="s">
        <v>131</v>
      </c>
      <c r="L3355" t="s">
        <v>9815</v>
      </c>
      <c r="M3355" t="s">
        <v>9816</v>
      </c>
      <c r="N3355">
        <v>1.2719444440000001</v>
      </c>
      <c r="O3355">
        <v>0</v>
      </c>
      <c r="P3355">
        <v>0</v>
      </c>
      <c r="Q3355">
        <v>0</v>
      </c>
      <c r="R3355">
        <v>9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11.4475</v>
      </c>
      <c r="Y3355">
        <v>0</v>
      </c>
      <c r="Z3355">
        <v>0</v>
      </c>
    </row>
    <row r="3356" spans="1:26" x14ac:dyDescent="0.25">
      <c r="A3356">
        <v>2016024</v>
      </c>
      <c r="B3356">
        <v>1</v>
      </c>
      <c r="C3356" t="s">
        <v>77</v>
      </c>
      <c r="D3356" t="s">
        <v>121</v>
      </c>
      <c r="E3356" t="s">
        <v>186</v>
      </c>
      <c r="F3356" t="s">
        <v>1650</v>
      </c>
      <c r="G3356" t="s">
        <v>163</v>
      </c>
      <c r="H3356" t="s">
        <v>47</v>
      </c>
      <c r="I3356" t="s">
        <v>129</v>
      </c>
      <c r="J3356" t="s">
        <v>130</v>
      </c>
      <c r="K3356" t="s">
        <v>131</v>
      </c>
      <c r="L3356" t="s">
        <v>9817</v>
      </c>
      <c r="M3356" t="s">
        <v>9818</v>
      </c>
      <c r="N3356">
        <v>0.68333333299999999</v>
      </c>
      <c r="O3356">
        <v>0</v>
      </c>
      <c r="P3356">
        <v>0</v>
      </c>
      <c r="Q3356">
        <v>1</v>
      </c>
      <c r="R3356">
        <v>182</v>
      </c>
      <c r="S3356">
        <v>2</v>
      </c>
      <c r="T3356">
        <v>156</v>
      </c>
      <c r="U3356">
        <v>0</v>
      </c>
      <c r="V3356">
        <v>0</v>
      </c>
      <c r="W3356">
        <v>0.68333299999999997</v>
      </c>
      <c r="X3356">
        <v>124.36666700000001</v>
      </c>
      <c r="Y3356">
        <v>1.3666670000000001</v>
      </c>
      <c r="Z3356">
        <v>106.6</v>
      </c>
    </row>
    <row r="3357" spans="1:26" x14ac:dyDescent="0.25">
      <c r="A3357">
        <v>2016022</v>
      </c>
      <c r="B3357">
        <v>1</v>
      </c>
      <c r="C3357" t="s">
        <v>77</v>
      </c>
      <c r="D3357" t="s">
        <v>123</v>
      </c>
      <c r="E3357" t="s">
        <v>186</v>
      </c>
      <c r="F3357" t="s">
        <v>1099</v>
      </c>
      <c r="G3357" t="s">
        <v>163</v>
      </c>
      <c r="H3357" t="s">
        <v>47</v>
      </c>
      <c r="I3357" t="s">
        <v>129</v>
      </c>
      <c r="J3357" t="s">
        <v>130</v>
      </c>
      <c r="K3357" t="s">
        <v>131</v>
      </c>
      <c r="L3357" t="s">
        <v>9819</v>
      </c>
      <c r="M3357" t="s">
        <v>9820</v>
      </c>
      <c r="N3357">
        <v>1.250555555</v>
      </c>
      <c r="O3357">
        <v>82</v>
      </c>
      <c r="P3357">
        <v>131</v>
      </c>
      <c r="Q3357">
        <v>0</v>
      </c>
      <c r="R3357">
        <v>0</v>
      </c>
      <c r="S3357">
        <v>0</v>
      </c>
      <c r="T3357">
        <v>0</v>
      </c>
      <c r="U3357">
        <v>102.545556</v>
      </c>
      <c r="V3357">
        <v>163.822778</v>
      </c>
      <c r="W3357">
        <v>0</v>
      </c>
      <c r="X3357">
        <v>0</v>
      </c>
      <c r="Y3357">
        <v>0</v>
      </c>
      <c r="Z3357">
        <v>0</v>
      </c>
    </row>
    <row r="3358" spans="1:26" x14ac:dyDescent="0.25">
      <c r="A3358">
        <v>2016023</v>
      </c>
      <c r="B3358">
        <v>1</v>
      </c>
      <c r="C3358" t="s">
        <v>77</v>
      </c>
      <c r="D3358" t="s">
        <v>116</v>
      </c>
      <c r="E3358" t="s">
        <v>186</v>
      </c>
      <c r="F3358" t="s">
        <v>6354</v>
      </c>
      <c r="G3358" t="s">
        <v>163</v>
      </c>
      <c r="H3358" t="s">
        <v>47</v>
      </c>
      <c r="I3358" t="s">
        <v>129</v>
      </c>
      <c r="J3358" t="s">
        <v>130</v>
      </c>
      <c r="K3358" t="s">
        <v>131</v>
      </c>
      <c r="L3358" t="s">
        <v>9821</v>
      </c>
      <c r="M3358" t="s">
        <v>9822</v>
      </c>
      <c r="N3358">
        <v>1.17</v>
      </c>
      <c r="O3358">
        <v>65</v>
      </c>
      <c r="P3358">
        <v>88</v>
      </c>
      <c r="Q3358">
        <v>0</v>
      </c>
      <c r="R3358">
        <v>0</v>
      </c>
      <c r="S3358">
        <v>0</v>
      </c>
      <c r="T3358">
        <v>0</v>
      </c>
      <c r="U3358">
        <v>76.05</v>
      </c>
      <c r="V3358">
        <v>102.96</v>
      </c>
      <c r="W3358">
        <v>0</v>
      </c>
      <c r="X3358">
        <v>0</v>
      </c>
      <c r="Y3358">
        <v>0</v>
      </c>
      <c r="Z3358">
        <v>0</v>
      </c>
    </row>
    <row r="3359" spans="1:26" x14ac:dyDescent="0.25">
      <c r="A3359">
        <v>2016025</v>
      </c>
      <c r="B3359">
        <v>1</v>
      </c>
      <c r="C3359" t="s">
        <v>76</v>
      </c>
      <c r="D3359" t="s">
        <v>80</v>
      </c>
      <c r="E3359" t="s">
        <v>161</v>
      </c>
      <c r="F3359" t="s">
        <v>9823</v>
      </c>
      <c r="G3359" t="s">
        <v>163</v>
      </c>
      <c r="H3359" t="s">
        <v>47</v>
      </c>
      <c r="I3359" t="s">
        <v>257</v>
      </c>
      <c r="J3359" t="s">
        <v>130</v>
      </c>
      <c r="K3359" t="s">
        <v>131</v>
      </c>
      <c r="L3359" t="s">
        <v>9824</v>
      </c>
      <c r="M3359" t="s">
        <v>9825</v>
      </c>
      <c r="N3359">
        <v>2.7777777E-2</v>
      </c>
      <c r="O3359">
        <v>1</v>
      </c>
      <c r="P3359">
        <v>5620</v>
      </c>
      <c r="Q3359">
        <v>0</v>
      </c>
      <c r="R3359">
        <v>0</v>
      </c>
      <c r="S3359">
        <v>0</v>
      </c>
      <c r="T3359">
        <v>0</v>
      </c>
      <c r="U3359">
        <v>2.7778000000000001E-2</v>
      </c>
      <c r="V3359">
        <v>156.111107</v>
      </c>
      <c r="W3359">
        <v>0</v>
      </c>
      <c r="X3359">
        <v>0</v>
      </c>
      <c r="Y3359">
        <v>0</v>
      </c>
      <c r="Z3359">
        <v>0</v>
      </c>
    </row>
    <row r="3360" spans="1:26" x14ac:dyDescent="0.25">
      <c r="A3360">
        <v>2016042</v>
      </c>
      <c r="B3360">
        <v>1</v>
      </c>
      <c r="C3360" t="s">
        <v>76</v>
      </c>
      <c r="D3360" t="s">
        <v>86</v>
      </c>
      <c r="E3360" t="s">
        <v>161</v>
      </c>
      <c r="F3360" t="s">
        <v>9826</v>
      </c>
      <c r="G3360" t="s">
        <v>2185</v>
      </c>
      <c r="H3360" t="s">
        <v>47</v>
      </c>
      <c r="I3360" t="s">
        <v>129</v>
      </c>
      <c r="J3360" t="s">
        <v>130</v>
      </c>
      <c r="K3360" t="s">
        <v>131</v>
      </c>
      <c r="L3360" t="s">
        <v>9787</v>
      </c>
      <c r="M3360" t="s">
        <v>9827</v>
      </c>
      <c r="N3360">
        <v>5.6888888880000001</v>
      </c>
      <c r="O3360">
        <v>0</v>
      </c>
      <c r="P3360">
        <v>371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2110.577777</v>
      </c>
      <c r="W3360">
        <v>0</v>
      </c>
      <c r="X3360">
        <v>0</v>
      </c>
      <c r="Y3360">
        <v>0</v>
      </c>
      <c r="Z3360">
        <v>0</v>
      </c>
    </row>
    <row r="3361" spans="1:26" x14ac:dyDescent="0.25">
      <c r="A3361">
        <v>2016027</v>
      </c>
      <c r="B3361">
        <v>1</v>
      </c>
      <c r="C3361" t="s">
        <v>76</v>
      </c>
      <c r="D3361" t="s">
        <v>80</v>
      </c>
      <c r="E3361" t="s">
        <v>161</v>
      </c>
      <c r="F3361" t="s">
        <v>9828</v>
      </c>
      <c r="G3361" t="s">
        <v>163</v>
      </c>
      <c r="H3361" t="s">
        <v>47</v>
      </c>
      <c r="I3361" t="s">
        <v>129</v>
      </c>
      <c r="J3361" t="s">
        <v>130</v>
      </c>
      <c r="K3361" t="s">
        <v>131</v>
      </c>
      <c r="L3361" t="s">
        <v>9829</v>
      </c>
      <c r="M3361" t="s">
        <v>9830</v>
      </c>
      <c r="N3361">
        <v>1.596666666</v>
      </c>
      <c r="O3361">
        <v>0</v>
      </c>
      <c r="P3361">
        <v>13218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21104.739990999999</v>
      </c>
      <c r="W3361">
        <v>0</v>
      </c>
      <c r="X3361">
        <v>0</v>
      </c>
      <c r="Y3361">
        <v>0</v>
      </c>
      <c r="Z3361">
        <v>0</v>
      </c>
    </row>
    <row r="3362" spans="1:26" x14ac:dyDescent="0.25">
      <c r="A3362">
        <v>2016082</v>
      </c>
      <c r="B3362">
        <v>1</v>
      </c>
      <c r="C3362" t="s">
        <v>76</v>
      </c>
      <c r="D3362" t="s">
        <v>83</v>
      </c>
      <c r="E3362" t="s">
        <v>134</v>
      </c>
      <c r="F3362" t="s">
        <v>9831</v>
      </c>
      <c r="G3362" t="s">
        <v>238</v>
      </c>
      <c r="H3362" t="s">
        <v>46</v>
      </c>
      <c r="I3362" t="s">
        <v>129</v>
      </c>
      <c r="J3362" t="s">
        <v>130</v>
      </c>
      <c r="K3362" t="s">
        <v>131</v>
      </c>
      <c r="L3362" t="s">
        <v>9832</v>
      </c>
      <c r="M3362" t="s">
        <v>9833</v>
      </c>
      <c r="N3362">
        <v>5.0472222220000003</v>
      </c>
      <c r="O3362">
        <v>0</v>
      </c>
      <c r="P3362">
        <v>11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55.519444</v>
      </c>
      <c r="W3362">
        <v>0</v>
      </c>
      <c r="X3362">
        <v>0</v>
      </c>
      <c r="Y3362">
        <v>0</v>
      </c>
      <c r="Z3362">
        <v>0</v>
      </c>
    </row>
    <row r="3363" spans="1:26" x14ac:dyDescent="0.25">
      <c r="A3363">
        <v>2016036</v>
      </c>
      <c r="B3363">
        <v>1</v>
      </c>
      <c r="C3363" t="s">
        <v>77</v>
      </c>
      <c r="D3363" t="s">
        <v>115</v>
      </c>
      <c r="E3363" t="s">
        <v>186</v>
      </c>
      <c r="F3363" t="s">
        <v>6830</v>
      </c>
      <c r="G3363" t="s">
        <v>163</v>
      </c>
      <c r="H3363" t="s">
        <v>47</v>
      </c>
      <c r="I3363" t="s">
        <v>129</v>
      </c>
      <c r="J3363" t="s">
        <v>130</v>
      </c>
      <c r="K3363" t="s">
        <v>131</v>
      </c>
      <c r="L3363" t="s">
        <v>9834</v>
      </c>
      <c r="M3363" t="s">
        <v>9835</v>
      </c>
      <c r="N3363">
        <v>0.591388888</v>
      </c>
      <c r="O3363">
        <v>0</v>
      </c>
      <c r="P3363">
        <v>0</v>
      </c>
      <c r="Q3363">
        <v>15</v>
      </c>
      <c r="R3363">
        <v>9</v>
      </c>
      <c r="S3363">
        <v>41</v>
      </c>
      <c r="T3363">
        <v>970</v>
      </c>
      <c r="U3363">
        <v>0</v>
      </c>
      <c r="V3363">
        <v>0</v>
      </c>
      <c r="W3363">
        <v>8.8708329999999993</v>
      </c>
      <c r="X3363">
        <v>5.3224999999999998</v>
      </c>
      <c r="Y3363">
        <v>24.246943999999999</v>
      </c>
      <c r="Z3363">
        <v>573.64722099999994</v>
      </c>
    </row>
    <row r="3364" spans="1:26" x14ac:dyDescent="0.25">
      <c r="A3364">
        <v>2016031</v>
      </c>
      <c r="B3364">
        <v>1</v>
      </c>
      <c r="C3364" t="s">
        <v>76</v>
      </c>
      <c r="D3364" t="s">
        <v>98</v>
      </c>
      <c r="E3364" t="s">
        <v>134</v>
      </c>
      <c r="F3364" t="s">
        <v>9836</v>
      </c>
      <c r="G3364" t="s">
        <v>136</v>
      </c>
      <c r="H3364" t="s">
        <v>46</v>
      </c>
      <c r="I3364" t="s">
        <v>129</v>
      </c>
      <c r="J3364" t="s">
        <v>130</v>
      </c>
      <c r="K3364" t="s">
        <v>131</v>
      </c>
      <c r="L3364" t="s">
        <v>9837</v>
      </c>
      <c r="M3364" t="s">
        <v>9838</v>
      </c>
      <c r="N3364">
        <v>2.122222222</v>
      </c>
      <c r="O3364">
        <v>0</v>
      </c>
      <c r="P3364">
        <v>0</v>
      </c>
      <c r="Q3364">
        <v>0</v>
      </c>
      <c r="R3364">
        <v>0</v>
      </c>
      <c r="S3364">
        <v>0</v>
      </c>
      <c r="T3364">
        <v>1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2.1222219999999998</v>
      </c>
    </row>
    <row r="3365" spans="1:26" x14ac:dyDescent="0.25">
      <c r="A3365">
        <v>2016039</v>
      </c>
      <c r="B3365">
        <v>1</v>
      </c>
      <c r="C3365" t="s">
        <v>76</v>
      </c>
      <c r="D3365" t="s">
        <v>99</v>
      </c>
      <c r="E3365" t="s">
        <v>171</v>
      </c>
      <c r="F3365" t="s">
        <v>9839</v>
      </c>
      <c r="G3365" t="s">
        <v>2185</v>
      </c>
      <c r="H3365" t="s">
        <v>47</v>
      </c>
      <c r="I3365" t="s">
        <v>129</v>
      </c>
      <c r="J3365" t="s">
        <v>130</v>
      </c>
      <c r="K3365" t="s">
        <v>131</v>
      </c>
      <c r="L3365" t="s">
        <v>9840</v>
      </c>
      <c r="M3365" t="s">
        <v>9841</v>
      </c>
      <c r="N3365">
        <v>0.68916666599999998</v>
      </c>
      <c r="O3365">
        <v>24</v>
      </c>
      <c r="P3365">
        <v>402</v>
      </c>
      <c r="Q3365">
        <v>0</v>
      </c>
      <c r="R3365">
        <v>0</v>
      </c>
      <c r="S3365">
        <v>0</v>
      </c>
      <c r="T3365">
        <v>0</v>
      </c>
      <c r="U3365">
        <v>16.54</v>
      </c>
      <c r="V3365">
        <v>277.04500000000002</v>
      </c>
      <c r="W3365">
        <v>0</v>
      </c>
      <c r="X3365">
        <v>0</v>
      </c>
      <c r="Y3365">
        <v>0</v>
      </c>
      <c r="Z3365">
        <v>0</v>
      </c>
    </row>
    <row r="3366" spans="1:26" x14ac:dyDescent="0.25">
      <c r="A3366">
        <v>2016076</v>
      </c>
      <c r="B3366">
        <v>1</v>
      </c>
      <c r="C3366" t="s">
        <v>76</v>
      </c>
      <c r="D3366" t="s">
        <v>86</v>
      </c>
      <c r="E3366" t="s">
        <v>182</v>
      </c>
      <c r="F3366" t="s">
        <v>9842</v>
      </c>
      <c r="G3366" t="s">
        <v>144</v>
      </c>
      <c r="H3366" t="s">
        <v>46</v>
      </c>
      <c r="I3366" t="s">
        <v>129</v>
      </c>
      <c r="J3366" t="s">
        <v>130</v>
      </c>
      <c r="K3366" t="s">
        <v>131</v>
      </c>
      <c r="L3366" t="s">
        <v>9843</v>
      </c>
      <c r="M3366" t="s">
        <v>9844</v>
      </c>
      <c r="N3366">
        <v>4.3744444439999999</v>
      </c>
      <c r="O3366">
        <v>0</v>
      </c>
      <c r="P3366">
        <v>177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774.27666699999997</v>
      </c>
      <c r="W3366">
        <v>0</v>
      </c>
      <c r="X3366">
        <v>0</v>
      </c>
      <c r="Y3366">
        <v>0</v>
      </c>
      <c r="Z3366">
        <v>0</v>
      </c>
    </row>
    <row r="3367" spans="1:26" x14ac:dyDescent="0.25">
      <c r="A3367">
        <v>2016040</v>
      </c>
      <c r="B3367">
        <v>1</v>
      </c>
      <c r="C3367" t="s">
        <v>76</v>
      </c>
      <c r="D3367" t="s">
        <v>95</v>
      </c>
      <c r="E3367" t="s">
        <v>134</v>
      </c>
      <c r="F3367" t="s">
        <v>9845</v>
      </c>
      <c r="G3367" t="s">
        <v>136</v>
      </c>
      <c r="H3367" t="s">
        <v>46</v>
      </c>
      <c r="I3367" t="s">
        <v>129</v>
      </c>
      <c r="J3367" t="s">
        <v>130</v>
      </c>
      <c r="K3367" t="s">
        <v>131</v>
      </c>
      <c r="L3367" t="s">
        <v>9846</v>
      </c>
      <c r="M3367" t="s">
        <v>9847</v>
      </c>
      <c r="N3367">
        <v>4.318333333</v>
      </c>
      <c r="O3367">
        <v>0</v>
      </c>
      <c r="P3367">
        <v>1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4.318333</v>
      </c>
      <c r="W3367">
        <v>0</v>
      </c>
      <c r="X3367">
        <v>0</v>
      </c>
      <c r="Y3367">
        <v>0</v>
      </c>
      <c r="Z3367">
        <v>0</v>
      </c>
    </row>
    <row r="3368" spans="1:26" x14ac:dyDescent="0.25">
      <c r="A3368">
        <v>2016032</v>
      </c>
      <c r="B3368">
        <v>1</v>
      </c>
      <c r="C3368" t="s">
        <v>77</v>
      </c>
      <c r="D3368" t="s">
        <v>116</v>
      </c>
      <c r="E3368" t="s">
        <v>134</v>
      </c>
      <c r="F3368" t="s">
        <v>9848</v>
      </c>
      <c r="G3368" t="s">
        <v>238</v>
      </c>
      <c r="H3368" t="s">
        <v>46</v>
      </c>
      <c r="I3368" t="s">
        <v>129</v>
      </c>
      <c r="J3368" t="s">
        <v>130</v>
      </c>
      <c r="K3368" t="s">
        <v>131</v>
      </c>
      <c r="L3368" t="s">
        <v>9849</v>
      </c>
      <c r="M3368" t="s">
        <v>9850</v>
      </c>
      <c r="N3368">
        <v>1.997222222</v>
      </c>
      <c r="O3368">
        <v>0</v>
      </c>
      <c r="P3368">
        <v>5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9.9861109999999993</v>
      </c>
      <c r="W3368">
        <v>0</v>
      </c>
      <c r="X3368">
        <v>0</v>
      </c>
      <c r="Y3368">
        <v>0</v>
      </c>
      <c r="Z3368">
        <v>0</v>
      </c>
    </row>
    <row r="3369" spans="1:26" x14ac:dyDescent="0.25">
      <c r="A3369">
        <v>2016037</v>
      </c>
      <c r="B3369">
        <v>1</v>
      </c>
      <c r="C3369" t="s">
        <v>76</v>
      </c>
      <c r="D3369" t="s">
        <v>80</v>
      </c>
      <c r="E3369" t="s">
        <v>161</v>
      </c>
      <c r="F3369" t="s">
        <v>9851</v>
      </c>
      <c r="G3369" t="s">
        <v>163</v>
      </c>
      <c r="H3369" t="s">
        <v>47</v>
      </c>
      <c r="I3369" t="s">
        <v>129</v>
      </c>
      <c r="J3369" t="s">
        <v>130</v>
      </c>
      <c r="K3369" t="s">
        <v>131</v>
      </c>
      <c r="L3369" t="s">
        <v>9852</v>
      </c>
      <c r="M3369" t="s">
        <v>9853</v>
      </c>
      <c r="N3369">
        <v>0.61027777699999997</v>
      </c>
      <c r="O3369">
        <v>0</v>
      </c>
      <c r="P3369">
        <v>10329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6303.5591590000004</v>
      </c>
      <c r="W3369">
        <v>0</v>
      </c>
      <c r="X3369">
        <v>0</v>
      </c>
      <c r="Y3369">
        <v>0</v>
      </c>
      <c r="Z3369">
        <v>0</v>
      </c>
    </row>
    <row r="3370" spans="1:26" x14ac:dyDescent="0.25">
      <c r="A3370">
        <v>2016041</v>
      </c>
      <c r="B3370">
        <v>1</v>
      </c>
      <c r="C3370" t="s">
        <v>76</v>
      </c>
      <c r="D3370" t="s">
        <v>90</v>
      </c>
      <c r="E3370" t="s">
        <v>134</v>
      </c>
      <c r="F3370" t="s">
        <v>9854</v>
      </c>
      <c r="G3370" t="s">
        <v>238</v>
      </c>
      <c r="H3370" t="s">
        <v>46</v>
      </c>
      <c r="I3370" t="s">
        <v>129</v>
      </c>
      <c r="J3370" t="s">
        <v>130</v>
      </c>
      <c r="K3370" t="s">
        <v>131</v>
      </c>
      <c r="L3370" t="s">
        <v>9855</v>
      </c>
      <c r="M3370" t="s">
        <v>9856</v>
      </c>
      <c r="N3370">
        <v>1.395</v>
      </c>
      <c r="O3370">
        <v>0</v>
      </c>
      <c r="P3370">
        <v>1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1.395</v>
      </c>
      <c r="W3370">
        <v>0</v>
      </c>
      <c r="X3370">
        <v>0</v>
      </c>
      <c r="Y3370">
        <v>0</v>
      </c>
      <c r="Z3370">
        <v>0</v>
      </c>
    </row>
    <row r="3371" spans="1:26" x14ac:dyDescent="0.25">
      <c r="A3371">
        <v>2016038</v>
      </c>
      <c r="B3371">
        <v>1</v>
      </c>
      <c r="C3371" t="s">
        <v>76</v>
      </c>
      <c r="D3371" t="s">
        <v>95</v>
      </c>
      <c r="E3371" t="s">
        <v>171</v>
      </c>
      <c r="F3371" t="s">
        <v>9065</v>
      </c>
      <c r="G3371" t="s">
        <v>163</v>
      </c>
      <c r="H3371" t="s">
        <v>47</v>
      </c>
      <c r="I3371" t="s">
        <v>129</v>
      </c>
      <c r="J3371" t="s">
        <v>130</v>
      </c>
      <c r="K3371" t="s">
        <v>131</v>
      </c>
      <c r="L3371" t="s">
        <v>9857</v>
      </c>
      <c r="M3371" t="s">
        <v>9858</v>
      </c>
      <c r="N3371">
        <v>0.197222222</v>
      </c>
      <c r="O3371">
        <v>0</v>
      </c>
      <c r="P3371">
        <v>0</v>
      </c>
      <c r="Q3371">
        <v>1</v>
      </c>
      <c r="R3371">
        <v>12</v>
      </c>
      <c r="S3371">
        <v>34</v>
      </c>
      <c r="T3371">
        <v>925</v>
      </c>
      <c r="U3371">
        <v>0</v>
      </c>
      <c r="V3371">
        <v>0</v>
      </c>
      <c r="W3371">
        <v>0.19722200000000001</v>
      </c>
      <c r="X3371">
        <v>2.3666670000000001</v>
      </c>
      <c r="Y3371">
        <v>6.7055559999999996</v>
      </c>
      <c r="Z3371">
        <v>182.430555</v>
      </c>
    </row>
    <row r="3372" spans="1:26" x14ac:dyDescent="0.25">
      <c r="A3372">
        <v>2016043</v>
      </c>
      <c r="B3372">
        <v>1</v>
      </c>
      <c r="C3372" t="s">
        <v>76</v>
      </c>
      <c r="D3372" t="s">
        <v>101</v>
      </c>
      <c r="E3372" t="s">
        <v>182</v>
      </c>
      <c r="F3372" t="s">
        <v>9859</v>
      </c>
      <c r="G3372" t="s">
        <v>144</v>
      </c>
      <c r="H3372" t="s">
        <v>46</v>
      </c>
      <c r="I3372" t="s">
        <v>129</v>
      </c>
      <c r="J3372" t="s">
        <v>130</v>
      </c>
      <c r="K3372" t="s">
        <v>131</v>
      </c>
      <c r="L3372" t="s">
        <v>9860</v>
      </c>
      <c r="M3372" t="s">
        <v>9861</v>
      </c>
      <c r="N3372">
        <v>1.5152777770000001</v>
      </c>
      <c r="O3372">
        <v>0</v>
      </c>
      <c r="P3372">
        <v>3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4.545833</v>
      </c>
      <c r="W3372">
        <v>0</v>
      </c>
      <c r="X3372">
        <v>0</v>
      </c>
      <c r="Y3372">
        <v>0</v>
      </c>
      <c r="Z3372">
        <v>0</v>
      </c>
    </row>
    <row r="3373" spans="1:26" x14ac:dyDescent="0.25">
      <c r="A3373">
        <v>2016045</v>
      </c>
      <c r="B3373">
        <v>1</v>
      </c>
      <c r="C3373" t="s">
        <v>76</v>
      </c>
      <c r="D3373" t="s">
        <v>92</v>
      </c>
      <c r="E3373" t="s">
        <v>182</v>
      </c>
      <c r="F3373" t="s">
        <v>9862</v>
      </c>
      <c r="G3373" t="s">
        <v>405</v>
      </c>
      <c r="H3373" t="s">
        <v>46</v>
      </c>
      <c r="I3373" t="s">
        <v>129</v>
      </c>
      <c r="J3373" t="s">
        <v>130</v>
      </c>
      <c r="K3373" t="s">
        <v>131</v>
      </c>
      <c r="L3373" t="s">
        <v>9863</v>
      </c>
      <c r="M3373" t="s">
        <v>9864</v>
      </c>
      <c r="N3373">
        <v>2.259166666</v>
      </c>
      <c r="O3373">
        <v>0</v>
      </c>
      <c r="P3373">
        <v>0</v>
      </c>
      <c r="Q3373">
        <v>0</v>
      </c>
      <c r="R3373">
        <v>97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219.13916699999999</v>
      </c>
      <c r="Y3373">
        <v>0</v>
      </c>
      <c r="Z3373">
        <v>0</v>
      </c>
    </row>
    <row r="3374" spans="1:26" x14ac:dyDescent="0.25">
      <c r="A3374">
        <v>2016047</v>
      </c>
      <c r="B3374">
        <v>1</v>
      </c>
      <c r="C3374" t="s">
        <v>76</v>
      </c>
      <c r="D3374" t="s">
        <v>92</v>
      </c>
      <c r="E3374" t="s">
        <v>134</v>
      </c>
      <c r="F3374" t="s">
        <v>9865</v>
      </c>
      <c r="G3374" t="s">
        <v>136</v>
      </c>
      <c r="H3374" t="s">
        <v>46</v>
      </c>
      <c r="I3374" t="s">
        <v>129</v>
      </c>
      <c r="J3374" t="s">
        <v>130</v>
      </c>
      <c r="K3374" t="s">
        <v>131</v>
      </c>
      <c r="L3374" t="s">
        <v>9866</v>
      </c>
      <c r="M3374" t="s">
        <v>9867</v>
      </c>
      <c r="N3374">
        <v>3.7919444439999999</v>
      </c>
      <c r="O3374">
        <v>0</v>
      </c>
      <c r="P3374">
        <v>0</v>
      </c>
      <c r="Q3374">
        <v>0</v>
      </c>
      <c r="R3374">
        <v>1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3.791944</v>
      </c>
      <c r="Y3374">
        <v>0</v>
      </c>
      <c r="Z3374">
        <v>0</v>
      </c>
    </row>
    <row r="3375" spans="1:26" x14ac:dyDescent="0.25">
      <c r="A3375">
        <v>2016046</v>
      </c>
      <c r="B3375">
        <v>1</v>
      </c>
      <c r="C3375" t="s">
        <v>76</v>
      </c>
      <c r="D3375" t="s">
        <v>89</v>
      </c>
      <c r="E3375" t="s">
        <v>171</v>
      </c>
      <c r="F3375" t="s">
        <v>9676</v>
      </c>
      <c r="G3375" t="s">
        <v>152</v>
      </c>
      <c r="H3375" t="s">
        <v>47</v>
      </c>
      <c r="I3375" t="s">
        <v>257</v>
      </c>
      <c r="J3375" t="s">
        <v>130</v>
      </c>
      <c r="K3375" t="s">
        <v>154</v>
      </c>
      <c r="L3375" t="s">
        <v>9868</v>
      </c>
      <c r="M3375" t="s">
        <v>9869</v>
      </c>
      <c r="N3375">
        <v>3.3688888E-2</v>
      </c>
      <c r="O3375">
        <v>5</v>
      </c>
      <c r="P3375">
        <v>4922</v>
      </c>
      <c r="Q3375">
        <v>0</v>
      </c>
      <c r="R3375">
        <v>0</v>
      </c>
      <c r="S3375">
        <v>0</v>
      </c>
      <c r="T3375">
        <v>0</v>
      </c>
      <c r="U3375">
        <v>0.16844400000000001</v>
      </c>
      <c r="V3375">
        <v>165.81670700000001</v>
      </c>
      <c r="W3375">
        <v>0</v>
      </c>
      <c r="X3375">
        <v>0</v>
      </c>
      <c r="Y3375">
        <v>0</v>
      </c>
      <c r="Z3375">
        <v>0</v>
      </c>
    </row>
    <row r="3376" spans="1:26" x14ac:dyDescent="0.25">
      <c r="A3376">
        <v>2016060</v>
      </c>
      <c r="B3376">
        <v>1</v>
      </c>
      <c r="C3376" t="s">
        <v>76</v>
      </c>
      <c r="D3376" t="s">
        <v>80</v>
      </c>
      <c r="E3376" t="s">
        <v>161</v>
      </c>
      <c r="F3376" t="s">
        <v>9870</v>
      </c>
      <c r="G3376" t="s">
        <v>163</v>
      </c>
      <c r="H3376" t="s">
        <v>47</v>
      </c>
      <c r="I3376" t="s">
        <v>129</v>
      </c>
      <c r="J3376" t="s">
        <v>130</v>
      </c>
      <c r="K3376" t="s">
        <v>131</v>
      </c>
      <c r="L3376" t="s">
        <v>9871</v>
      </c>
      <c r="M3376" t="s">
        <v>9872</v>
      </c>
      <c r="N3376">
        <v>3.2233333329999998</v>
      </c>
      <c r="O3376">
        <v>0</v>
      </c>
      <c r="P3376">
        <v>9608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30969.786662999999</v>
      </c>
      <c r="W3376">
        <v>0</v>
      </c>
      <c r="X3376">
        <v>0</v>
      </c>
      <c r="Y3376">
        <v>0</v>
      </c>
      <c r="Z3376">
        <v>0</v>
      </c>
    </row>
    <row r="3377" spans="1:26" x14ac:dyDescent="0.25">
      <c r="A3377">
        <v>2016048</v>
      </c>
      <c r="B3377">
        <v>1</v>
      </c>
      <c r="C3377" t="s">
        <v>76</v>
      </c>
      <c r="D3377" t="s">
        <v>80</v>
      </c>
      <c r="E3377" t="s">
        <v>150</v>
      </c>
      <c r="F3377" t="s">
        <v>8794</v>
      </c>
      <c r="G3377" t="s">
        <v>152</v>
      </c>
      <c r="H3377" t="s">
        <v>47</v>
      </c>
      <c r="I3377" t="s">
        <v>129</v>
      </c>
      <c r="J3377" t="s">
        <v>130</v>
      </c>
      <c r="K3377" t="s">
        <v>131</v>
      </c>
      <c r="L3377" t="s">
        <v>9873</v>
      </c>
      <c r="M3377" t="s">
        <v>9874</v>
      </c>
      <c r="N3377">
        <v>9.6460000000000004E-2</v>
      </c>
      <c r="O3377">
        <v>4</v>
      </c>
      <c r="P3377">
        <v>2109</v>
      </c>
      <c r="Q3377">
        <v>0</v>
      </c>
      <c r="R3377">
        <v>0</v>
      </c>
      <c r="S3377">
        <v>0</v>
      </c>
      <c r="T3377">
        <v>0</v>
      </c>
      <c r="U3377">
        <v>0.38584000000000002</v>
      </c>
      <c r="V3377">
        <v>203.43414000000001</v>
      </c>
      <c r="W3377">
        <v>0</v>
      </c>
      <c r="X3377">
        <v>0</v>
      </c>
      <c r="Y3377">
        <v>0</v>
      </c>
      <c r="Z3377">
        <v>0</v>
      </c>
    </row>
    <row r="3378" spans="1:26" x14ac:dyDescent="0.25">
      <c r="A3378">
        <v>2016049</v>
      </c>
      <c r="B3378">
        <v>1</v>
      </c>
      <c r="C3378" t="s">
        <v>76</v>
      </c>
      <c r="D3378" t="s">
        <v>92</v>
      </c>
      <c r="E3378" t="s">
        <v>134</v>
      </c>
      <c r="F3378" t="s">
        <v>9875</v>
      </c>
      <c r="G3378" t="s">
        <v>136</v>
      </c>
      <c r="H3378" t="s">
        <v>46</v>
      </c>
      <c r="I3378" t="s">
        <v>129</v>
      </c>
      <c r="J3378" t="s">
        <v>130</v>
      </c>
      <c r="K3378" t="s">
        <v>131</v>
      </c>
      <c r="L3378" t="s">
        <v>9876</v>
      </c>
      <c r="M3378" t="s">
        <v>9877</v>
      </c>
      <c r="N3378">
        <v>2.1844444439999999</v>
      </c>
      <c r="O3378">
        <v>0</v>
      </c>
      <c r="P3378">
        <v>0</v>
      </c>
      <c r="Q3378">
        <v>0</v>
      </c>
      <c r="R3378">
        <v>1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2.1844440000000001</v>
      </c>
      <c r="Y3378">
        <v>0</v>
      </c>
      <c r="Z3378">
        <v>0</v>
      </c>
    </row>
    <row r="3379" spans="1:26" x14ac:dyDescent="0.25">
      <c r="A3379">
        <v>2016050</v>
      </c>
      <c r="B3379">
        <v>1</v>
      </c>
      <c r="C3379" t="s">
        <v>76</v>
      </c>
      <c r="D3379" t="s">
        <v>79</v>
      </c>
      <c r="E3379" t="s">
        <v>134</v>
      </c>
      <c r="F3379" t="s">
        <v>9878</v>
      </c>
      <c r="G3379" t="s">
        <v>140</v>
      </c>
      <c r="H3379" t="s">
        <v>46</v>
      </c>
      <c r="I3379" t="s">
        <v>129</v>
      </c>
      <c r="J3379" t="s">
        <v>130</v>
      </c>
      <c r="K3379" t="s">
        <v>131</v>
      </c>
      <c r="L3379" t="s">
        <v>9879</v>
      </c>
      <c r="M3379" t="s">
        <v>9880</v>
      </c>
      <c r="N3379">
        <v>1.6286111109999999</v>
      </c>
      <c r="O3379">
        <v>0</v>
      </c>
      <c r="P3379">
        <v>19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30.943611000000001</v>
      </c>
      <c r="W3379">
        <v>0</v>
      </c>
      <c r="X3379">
        <v>0</v>
      </c>
      <c r="Y3379">
        <v>0</v>
      </c>
      <c r="Z3379">
        <v>0</v>
      </c>
    </row>
    <row r="3380" spans="1:26" x14ac:dyDescent="0.25">
      <c r="A3380">
        <v>2016055</v>
      </c>
      <c r="B3380">
        <v>1</v>
      </c>
      <c r="C3380" t="s">
        <v>77</v>
      </c>
      <c r="D3380" t="s">
        <v>114</v>
      </c>
      <c r="E3380" t="s">
        <v>182</v>
      </c>
      <c r="F3380" t="s">
        <v>7707</v>
      </c>
      <c r="G3380" t="s">
        <v>144</v>
      </c>
      <c r="H3380" t="s">
        <v>46</v>
      </c>
      <c r="I3380" t="s">
        <v>129</v>
      </c>
      <c r="J3380" t="s">
        <v>130</v>
      </c>
      <c r="K3380" t="s">
        <v>131</v>
      </c>
      <c r="L3380" t="s">
        <v>9881</v>
      </c>
      <c r="M3380" t="s">
        <v>9882</v>
      </c>
      <c r="N3380">
        <v>1.904722222</v>
      </c>
      <c r="O3380">
        <v>0</v>
      </c>
      <c r="P3380">
        <v>0</v>
      </c>
      <c r="Q3380">
        <v>0</v>
      </c>
      <c r="R3380">
        <v>0</v>
      </c>
      <c r="S3380">
        <v>0</v>
      </c>
      <c r="T3380">
        <v>83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158.09194400000001</v>
      </c>
    </row>
    <row r="3381" spans="1:26" x14ac:dyDescent="0.25">
      <c r="A3381">
        <v>2016057</v>
      </c>
      <c r="B3381">
        <v>1</v>
      </c>
      <c r="C3381" t="s">
        <v>77</v>
      </c>
      <c r="D3381" t="s">
        <v>109</v>
      </c>
      <c r="E3381" t="s">
        <v>166</v>
      </c>
      <c r="F3381" t="s">
        <v>9883</v>
      </c>
      <c r="G3381" t="s">
        <v>657</v>
      </c>
      <c r="H3381" t="s">
        <v>46</v>
      </c>
      <c r="I3381" t="s">
        <v>129</v>
      </c>
      <c r="J3381" t="s">
        <v>130</v>
      </c>
      <c r="K3381" t="s">
        <v>131</v>
      </c>
      <c r="L3381" t="s">
        <v>9884</v>
      </c>
      <c r="M3381" t="s">
        <v>9885</v>
      </c>
      <c r="N3381">
        <v>0.99444444399999998</v>
      </c>
      <c r="O3381">
        <v>0</v>
      </c>
      <c r="P3381">
        <v>339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337.11666700000001</v>
      </c>
      <c r="W3381">
        <v>0</v>
      </c>
      <c r="X3381">
        <v>0</v>
      </c>
      <c r="Y3381">
        <v>0</v>
      </c>
      <c r="Z3381">
        <v>0</v>
      </c>
    </row>
    <row r="3382" spans="1:26" x14ac:dyDescent="0.25">
      <c r="A3382">
        <v>2016052</v>
      </c>
      <c r="B3382">
        <v>1</v>
      </c>
      <c r="C3382" t="s">
        <v>77</v>
      </c>
      <c r="D3382" t="s">
        <v>111</v>
      </c>
      <c r="E3382" t="s">
        <v>182</v>
      </c>
      <c r="F3382" t="s">
        <v>9886</v>
      </c>
      <c r="G3382" t="s">
        <v>144</v>
      </c>
      <c r="H3382" t="s">
        <v>46</v>
      </c>
      <c r="I3382" t="s">
        <v>129</v>
      </c>
      <c r="J3382" t="s">
        <v>130</v>
      </c>
      <c r="K3382" t="s">
        <v>131</v>
      </c>
      <c r="L3382" t="s">
        <v>9887</v>
      </c>
      <c r="M3382" t="s">
        <v>9888</v>
      </c>
      <c r="N3382">
        <v>1.2175</v>
      </c>
      <c r="O3382">
        <v>0</v>
      </c>
      <c r="P3382">
        <v>0</v>
      </c>
      <c r="Q3382">
        <v>0</v>
      </c>
      <c r="R3382">
        <v>0</v>
      </c>
      <c r="S3382">
        <v>0</v>
      </c>
      <c r="T3382">
        <v>129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157.0575</v>
      </c>
    </row>
    <row r="3383" spans="1:26" x14ac:dyDescent="0.25">
      <c r="A3383">
        <v>2016056</v>
      </c>
      <c r="B3383">
        <v>1</v>
      </c>
      <c r="C3383" t="s">
        <v>77</v>
      </c>
      <c r="D3383" t="s">
        <v>119</v>
      </c>
      <c r="E3383" t="s">
        <v>186</v>
      </c>
      <c r="F3383" t="s">
        <v>9889</v>
      </c>
      <c r="G3383" t="s">
        <v>163</v>
      </c>
      <c r="H3383" t="s">
        <v>47</v>
      </c>
      <c r="I3383" t="s">
        <v>129</v>
      </c>
      <c r="J3383" t="s">
        <v>130</v>
      </c>
      <c r="K3383" t="s">
        <v>131</v>
      </c>
      <c r="L3383" t="s">
        <v>9890</v>
      </c>
      <c r="M3383" t="s">
        <v>9891</v>
      </c>
      <c r="N3383">
        <v>0.1925</v>
      </c>
      <c r="O3383">
        <v>40</v>
      </c>
      <c r="P3383">
        <v>478</v>
      </c>
      <c r="Q3383">
        <v>15</v>
      </c>
      <c r="R3383">
        <v>0</v>
      </c>
      <c r="S3383">
        <v>28</v>
      </c>
      <c r="T3383">
        <v>0</v>
      </c>
      <c r="U3383">
        <v>7.7</v>
      </c>
      <c r="V3383">
        <v>92.015000000000001</v>
      </c>
      <c r="W3383">
        <v>2.8875000000000002</v>
      </c>
      <c r="X3383">
        <v>0</v>
      </c>
      <c r="Y3383">
        <v>5.39</v>
      </c>
      <c r="Z3383">
        <v>0</v>
      </c>
    </row>
    <row r="3384" spans="1:26" x14ac:dyDescent="0.25">
      <c r="A3384">
        <v>2016061</v>
      </c>
      <c r="B3384">
        <v>1</v>
      </c>
      <c r="C3384" t="s">
        <v>76</v>
      </c>
      <c r="D3384" t="s">
        <v>103</v>
      </c>
      <c r="E3384" t="s">
        <v>182</v>
      </c>
      <c r="F3384" t="s">
        <v>9892</v>
      </c>
      <c r="G3384" t="s">
        <v>246</v>
      </c>
      <c r="H3384" t="s">
        <v>46</v>
      </c>
      <c r="I3384" t="s">
        <v>129</v>
      </c>
      <c r="J3384" t="s">
        <v>130</v>
      </c>
      <c r="K3384" t="s">
        <v>131</v>
      </c>
      <c r="L3384" t="s">
        <v>9893</v>
      </c>
      <c r="M3384" t="s">
        <v>9894</v>
      </c>
      <c r="N3384">
        <v>1.674722222</v>
      </c>
      <c r="O3384">
        <v>0</v>
      </c>
      <c r="P3384">
        <v>0</v>
      </c>
      <c r="Q3384">
        <v>0</v>
      </c>
      <c r="R3384">
        <v>64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107.182222</v>
      </c>
      <c r="Y3384">
        <v>0</v>
      </c>
      <c r="Z3384">
        <v>0</v>
      </c>
    </row>
    <row r="3385" spans="1:26" x14ac:dyDescent="0.25">
      <c r="A3385">
        <v>2016059</v>
      </c>
      <c r="B3385">
        <v>1</v>
      </c>
      <c r="C3385" t="s">
        <v>77</v>
      </c>
      <c r="D3385" t="s">
        <v>116</v>
      </c>
      <c r="E3385" t="s">
        <v>134</v>
      </c>
      <c r="F3385" t="s">
        <v>9895</v>
      </c>
      <c r="G3385" t="s">
        <v>136</v>
      </c>
      <c r="H3385" t="s">
        <v>46</v>
      </c>
      <c r="I3385" t="s">
        <v>129</v>
      </c>
      <c r="J3385" t="s">
        <v>130</v>
      </c>
      <c r="K3385" t="s">
        <v>131</v>
      </c>
      <c r="L3385" t="s">
        <v>9896</v>
      </c>
      <c r="M3385" t="s">
        <v>9897</v>
      </c>
      <c r="N3385">
        <v>1.4724999999999999</v>
      </c>
      <c r="O3385">
        <v>0</v>
      </c>
      <c r="P3385">
        <v>1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1.4724999999999999</v>
      </c>
      <c r="W3385">
        <v>0</v>
      </c>
      <c r="X3385">
        <v>0</v>
      </c>
      <c r="Y3385">
        <v>0</v>
      </c>
      <c r="Z3385">
        <v>0</v>
      </c>
    </row>
    <row r="3386" spans="1:26" x14ac:dyDescent="0.25">
      <c r="A3386">
        <v>2016072</v>
      </c>
      <c r="B3386">
        <v>1</v>
      </c>
      <c r="C3386" t="s">
        <v>76</v>
      </c>
      <c r="D3386" t="s">
        <v>99</v>
      </c>
      <c r="E3386" t="s">
        <v>161</v>
      </c>
      <c r="F3386" t="s">
        <v>9898</v>
      </c>
      <c r="G3386" t="s">
        <v>341</v>
      </c>
      <c r="H3386" t="s">
        <v>47</v>
      </c>
      <c r="I3386" t="s">
        <v>129</v>
      </c>
      <c r="J3386" t="s">
        <v>130</v>
      </c>
      <c r="K3386" t="s">
        <v>131</v>
      </c>
      <c r="L3386" t="s">
        <v>9899</v>
      </c>
      <c r="M3386" t="s">
        <v>9900</v>
      </c>
      <c r="N3386">
        <v>2.3916666659999999</v>
      </c>
      <c r="O3386">
        <v>0</v>
      </c>
      <c r="P3386">
        <v>5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11.958333</v>
      </c>
      <c r="W3386">
        <v>0</v>
      </c>
      <c r="X3386">
        <v>0</v>
      </c>
      <c r="Y3386">
        <v>0</v>
      </c>
      <c r="Z3386">
        <v>0</v>
      </c>
    </row>
    <row r="3387" spans="1:26" x14ac:dyDescent="0.25">
      <c r="A3387">
        <v>2016067</v>
      </c>
      <c r="B3387">
        <v>1</v>
      </c>
      <c r="C3387" t="s">
        <v>76</v>
      </c>
      <c r="D3387" t="s">
        <v>89</v>
      </c>
      <c r="E3387" t="s">
        <v>134</v>
      </c>
      <c r="F3387" t="s">
        <v>9901</v>
      </c>
      <c r="G3387" t="s">
        <v>140</v>
      </c>
      <c r="H3387" t="s">
        <v>46</v>
      </c>
      <c r="I3387" t="s">
        <v>129</v>
      </c>
      <c r="J3387" t="s">
        <v>130</v>
      </c>
      <c r="K3387" t="s">
        <v>131</v>
      </c>
      <c r="L3387" t="s">
        <v>9902</v>
      </c>
      <c r="M3387" t="s">
        <v>9903</v>
      </c>
      <c r="N3387">
        <v>1.4430555549999999</v>
      </c>
      <c r="O3387">
        <v>0</v>
      </c>
      <c r="P3387">
        <v>5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7.2152779999999996</v>
      </c>
      <c r="W3387">
        <v>0</v>
      </c>
      <c r="X3387">
        <v>0</v>
      </c>
      <c r="Y3387">
        <v>0</v>
      </c>
      <c r="Z3387">
        <v>0</v>
      </c>
    </row>
    <row r="3388" spans="1:26" x14ac:dyDescent="0.25">
      <c r="A3388">
        <v>2016063</v>
      </c>
      <c r="B3388">
        <v>1</v>
      </c>
      <c r="C3388" t="s">
        <v>77</v>
      </c>
      <c r="D3388" t="s">
        <v>123</v>
      </c>
      <c r="E3388" t="s">
        <v>166</v>
      </c>
      <c r="F3388" t="s">
        <v>9904</v>
      </c>
      <c r="G3388" t="s">
        <v>657</v>
      </c>
      <c r="H3388" t="s">
        <v>46</v>
      </c>
      <c r="I3388" t="s">
        <v>129</v>
      </c>
      <c r="J3388" t="s">
        <v>130</v>
      </c>
      <c r="K3388" t="s">
        <v>131</v>
      </c>
      <c r="L3388" t="s">
        <v>9905</v>
      </c>
      <c r="M3388" t="s">
        <v>9906</v>
      </c>
      <c r="N3388">
        <v>1.52</v>
      </c>
      <c r="O3388">
        <v>0</v>
      </c>
      <c r="P3388">
        <v>84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127.68</v>
      </c>
      <c r="W3388">
        <v>0</v>
      </c>
      <c r="X3388">
        <v>0</v>
      </c>
      <c r="Y3388">
        <v>0</v>
      </c>
      <c r="Z3388">
        <v>0</v>
      </c>
    </row>
    <row r="3389" spans="1:26" x14ac:dyDescent="0.25">
      <c r="A3389">
        <v>2016071</v>
      </c>
      <c r="B3389">
        <v>1</v>
      </c>
      <c r="C3389" t="s">
        <v>76</v>
      </c>
      <c r="D3389" t="s">
        <v>89</v>
      </c>
      <c r="E3389" t="s">
        <v>134</v>
      </c>
      <c r="F3389" t="s">
        <v>9907</v>
      </c>
      <c r="G3389" t="s">
        <v>136</v>
      </c>
      <c r="H3389" t="s">
        <v>46</v>
      </c>
      <c r="I3389" t="s">
        <v>129</v>
      </c>
      <c r="J3389" t="s">
        <v>130</v>
      </c>
      <c r="K3389" t="s">
        <v>131</v>
      </c>
      <c r="L3389" t="s">
        <v>9908</v>
      </c>
      <c r="M3389" t="s">
        <v>9909</v>
      </c>
      <c r="N3389">
        <v>2.1519444440000002</v>
      </c>
      <c r="O3389">
        <v>0</v>
      </c>
      <c r="P3389">
        <v>1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2.1519439999999999</v>
      </c>
      <c r="W3389">
        <v>0</v>
      </c>
      <c r="X3389">
        <v>0</v>
      </c>
      <c r="Y3389">
        <v>0</v>
      </c>
      <c r="Z3389">
        <v>0</v>
      </c>
    </row>
    <row r="3390" spans="1:26" x14ac:dyDescent="0.25">
      <c r="A3390">
        <v>2016068</v>
      </c>
      <c r="B3390">
        <v>1</v>
      </c>
      <c r="C3390" t="s">
        <v>76</v>
      </c>
      <c r="D3390" t="s">
        <v>78</v>
      </c>
      <c r="E3390" t="s">
        <v>150</v>
      </c>
      <c r="F3390" t="s">
        <v>9910</v>
      </c>
      <c r="G3390" t="s">
        <v>152</v>
      </c>
      <c r="H3390" t="s">
        <v>47</v>
      </c>
      <c r="I3390" t="s">
        <v>129</v>
      </c>
      <c r="J3390" t="s">
        <v>130</v>
      </c>
      <c r="K3390" t="s">
        <v>131</v>
      </c>
      <c r="L3390" t="s">
        <v>9911</v>
      </c>
      <c r="M3390" t="s">
        <v>9912</v>
      </c>
      <c r="N3390">
        <v>0.116666666</v>
      </c>
      <c r="O3390">
        <v>0</v>
      </c>
      <c r="P3390">
        <v>7075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825.41666199999997</v>
      </c>
      <c r="W3390">
        <v>0</v>
      </c>
      <c r="X3390">
        <v>0</v>
      </c>
      <c r="Y3390">
        <v>0</v>
      </c>
      <c r="Z3390">
        <v>0</v>
      </c>
    </row>
    <row r="3391" spans="1:26" x14ac:dyDescent="0.25">
      <c r="A3391">
        <v>2016086</v>
      </c>
      <c r="B3391">
        <v>1</v>
      </c>
      <c r="C3391" t="s">
        <v>76</v>
      </c>
      <c r="D3391" t="s">
        <v>102</v>
      </c>
      <c r="E3391" t="s">
        <v>134</v>
      </c>
      <c r="F3391" t="s">
        <v>9913</v>
      </c>
      <c r="G3391" t="s">
        <v>136</v>
      </c>
      <c r="H3391" t="s">
        <v>46</v>
      </c>
      <c r="I3391" t="s">
        <v>129</v>
      </c>
      <c r="J3391" t="s">
        <v>130</v>
      </c>
      <c r="K3391" t="s">
        <v>131</v>
      </c>
      <c r="L3391" t="s">
        <v>9914</v>
      </c>
      <c r="M3391" t="s">
        <v>9915</v>
      </c>
      <c r="N3391">
        <v>3.4847222219999998</v>
      </c>
      <c r="O3391">
        <v>0</v>
      </c>
      <c r="P3391">
        <v>9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31.362500000000001</v>
      </c>
      <c r="W3391">
        <v>0</v>
      </c>
      <c r="X3391">
        <v>0</v>
      </c>
      <c r="Y3391">
        <v>0</v>
      </c>
      <c r="Z3391">
        <v>0</v>
      </c>
    </row>
    <row r="3392" spans="1:26" x14ac:dyDescent="0.25">
      <c r="A3392">
        <v>2016075</v>
      </c>
      <c r="B3392">
        <v>1</v>
      </c>
      <c r="C3392" t="s">
        <v>77</v>
      </c>
      <c r="D3392" t="s">
        <v>117</v>
      </c>
      <c r="E3392" t="s">
        <v>182</v>
      </c>
      <c r="F3392" t="s">
        <v>9916</v>
      </c>
      <c r="G3392" t="s">
        <v>144</v>
      </c>
      <c r="H3392" t="s">
        <v>46</v>
      </c>
      <c r="I3392" t="s">
        <v>129</v>
      </c>
      <c r="J3392" t="s">
        <v>130</v>
      </c>
      <c r="K3392" t="s">
        <v>131</v>
      </c>
      <c r="L3392" t="s">
        <v>9917</v>
      </c>
      <c r="M3392" t="s">
        <v>9918</v>
      </c>
      <c r="N3392">
        <v>2.6363888879999999</v>
      </c>
      <c r="O3392">
        <v>0</v>
      </c>
      <c r="P3392">
        <v>0</v>
      </c>
      <c r="Q3392">
        <v>0</v>
      </c>
      <c r="R3392">
        <v>0</v>
      </c>
      <c r="S3392">
        <v>0</v>
      </c>
      <c r="T3392">
        <v>22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58.000556000000003</v>
      </c>
    </row>
    <row r="3393" spans="1:26" x14ac:dyDescent="0.25">
      <c r="A3393">
        <v>2016077</v>
      </c>
      <c r="B3393">
        <v>1</v>
      </c>
      <c r="C3393" t="s">
        <v>76</v>
      </c>
      <c r="D3393" t="s">
        <v>101</v>
      </c>
      <c r="E3393" t="s">
        <v>134</v>
      </c>
      <c r="F3393" t="s">
        <v>9919</v>
      </c>
      <c r="G3393" t="s">
        <v>238</v>
      </c>
      <c r="H3393" t="s">
        <v>46</v>
      </c>
      <c r="I3393" t="s">
        <v>129</v>
      </c>
      <c r="J3393" t="s">
        <v>130</v>
      </c>
      <c r="K3393" t="s">
        <v>131</v>
      </c>
      <c r="L3393" t="s">
        <v>9920</v>
      </c>
      <c r="M3393" t="s">
        <v>9921</v>
      </c>
      <c r="N3393">
        <v>1.1616666659999999</v>
      </c>
      <c r="O3393">
        <v>0</v>
      </c>
      <c r="P3393">
        <v>12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13.94</v>
      </c>
      <c r="W3393">
        <v>0</v>
      </c>
      <c r="X3393">
        <v>0</v>
      </c>
      <c r="Y3393">
        <v>0</v>
      </c>
      <c r="Z3393">
        <v>0</v>
      </c>
    </row>
    <row r="3394" spans="1:26" x14ac:dyDescent="0.25">
      <c r="A3394">
        <v>2016080</v>
      </c>
      <c r="B3394">
        <v>1</v>
      </c>
      <c r="C3394" t="s">
        <v>76</v>
      </c>
      <c r="D3394" t="s">
        <v>81</v>
      </c>
      <c r="E3394" t="s">
        <v>166</v>
      </c>
      <c r="F3394" t="s">
        <v>9922</v>
      </c>
      <c r="G3394" t="s">
        <v>657</v>
      </c>
      <c r="H3394" t="s">
        <v>46</v>
      </c>
      <c r="I3394" t="s">
        <v>129</v>
      </c>
      <c r="J3394" t="s">
        <v>130</v>
      </c>
      <c r="K3394" t="s">
        <v>131</v>
      </c>
      <c r="L3394" t="s">
        <v>9923</v>
      </c>
      <c r="M3394" t="s">
        <v>9924</v>
      </c>
      <c r="N3394">
        <v>1.6274999999999999</v>
      </c>
      <c r="O3394">
        <v>0</v>
      </c>
      <c r="P3394">
        <v>320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520.79999999999995</v>
      </c>
      <c r="W3394">
        <v>0</v>
      </c>
      <c r="X3394">
        <v>0</v>
      </c>
      <c r="Y3394">
        <v>0</v>
      </c>
      <c r="Z3394">
        <v>0</v>
      </c>
    </row>
    <row r="3395" spans="1:26" x14ac:dyDescent="0.25">
      <c r="A3395">
        <v>2016092</v>
      </c>
      <c r="B3395">
        <v>1</v>
      </c>
      <c r="C3395" t="s">
        <v>76</v>
      </c>
      <c r="D3395" t="s">
        <v>102</v>
      </c>
      <c r="E3395" t="s">
        <v>134</v>
      </c>
      <c r="F3395" t="s">
        <v>9925</v>
      </c>
      <c r="G3395" t="s">
        <v>136</v>
      </c>
      <c r="H3395" t="s">
        <v>46</v>
      </c>
      <c r="I3395" t="s">
        <v>129</v>
      </c>
      <c r="J3395" t="s">
        <v>130</v>
      </c>
      <c r="K3395" t="s">
        <v>131</v>
      </c>
      <c r="L3395" t="s">
        <v>9926</v>
      </c>
      <c r="M3395" t="s">
        <v>9927</v>
      </c>
      <c r="N3395">
        <v>2.5133333329999998</v>
      </c>
      <c r="O3395">
        <v>0</v>
      </c>
      <c r="P3395">
        <v>1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2.5133329999999998</v>
      </c>
      <c r="W3395">
        <v>0</v>
      </c>
      <c r="X3395">
        <v>0</v>
      </c>
      <c r="Y3395">
        <v>0</v>
      </c>
      <c r="Z3395">
        <v>0</v>
      </c>
    </row>
    <row r="3396" spans="1:26" x14ac:dyDescent="0.25">
      <c r="A3396">
        <v>2016078</v>
      </c>
      <c r="B3396">
        <v>1</v>
      </c>
      <c r="C3396" t="s">
        <v>77</v>
      </c>
      <c r="D3396" t="s">
        <v>115</v>
      </c>
      <c r="E3396" t="s">
        <v>182</v>
      </c>
      <c r="F3396" t="s">
        <v>8724</v>
      </c>
      <c r="G3396" t="s">
        <v>144</v>
      </c>
      <c r="H3396" t="s">
        <v>46</v>
      </c>
      <c r="I3396" t="s">
        <v>129</v>
      </c>
      <c r="J3396" t="s">
        <v>130</v>
      </c>
      <c r="K3396" t="s">
        <v>131</v>
      </c>
      <c r="L3396" t="s">
        <v>9928</v>
      </c>
      <c r="M3396" t="s">
        <v>9929</v>
      </c>
      <c r="N3396">
        <v>1.225833333</v>
      </c>
      <c r="O3396">
        <v>0</v>
      </c>
      <c r="P3396">
        <v>0</v>
      </c>
      <c r="Q3396">
        <v>0</v>
      </c>
      <c r="R3396">
        <v>0</v>
      </c>
      <c r="S3396">
        <v>0</v>
      </c>
      <c r="T3396">
        <v>40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49.033332999999999</v>
      </c>
    </row>
    <row r="3397" spans="1:26" x14ac:dyDescent="0.25">
      <c r="A3397">
        <v>2016083</v>
      </c>
      <c r="B3397">
        <v>1</v>
      </c>
      <c r="C3397" t="s">
        <v>77</v>
      </c>
      <c r="D3397" t="s">
        <v>108</v>
      </c>
      <c r="E3397" t="s">
        <v>134</v>
      </c>
      <c r="F3397" t="s">
        <v>9930</v>
      </c>
      <c r="G3397" t="s">
        <v>250</v>
      </c>
      <c r="H3397" t="s">
        <v>46</v>
      </c>
      <c r="I3397" t="s">
        <v>129</v>
      </c>
      <c r="J3397" t="s">
        <v>130</v>
      </c>
      <c r="K3397" t="s">
        <v>131</v>
      </c>
      <c r="L3397" t="s">
        <v>9931</v>
      </c>
      <c r="M3397" t="s">
        <v>9932</v>
      </c>
      <c r="N3397">
        <v>1.6</v>
      </c>
      <c r="O3397">
        <v>0</v>
      </c>
      <c r="P3397">
        <v>5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8</v>
      </c>
      <c r="W3397">
        <v>0</v>
      </c>
      <c r="X3397">
        <v>0</v>
      </c>
      <c r="Y3397">
        <v>0</v>
      </c>
      <c r="Z3397">
        <v>0</v>
      </c>
    </row>
    <row r="3398" spans="1:26" x14ac:dyDescent="0.25">
      <c r="A3398">
        <v>2016081</v>
      </c>
      <c r="B3398">
        <v>1</v>
      </c>
      <c r="C3398" t="s">
        <v>76</v>
      </c>
      <c r="D3398" t="s">
        <v>81</v>
      </c>
      <c r="E3398" t="s">
        <v>161</v>
      </c>
      <c r="F3398" t="s">
        <v>9933</v>
      </c>
      <c r="G3398" t="s">
        <v>1486</v>
      </c>
      <c r="H3398" t="s">
        <v>47</v>
      </c>
      <c r="I3398" t="s">
        <v>129</v>
      </c>
      <c r="J3398" t="s">
        <v>130</v>
      </c>
      <c r="K3398" t="s">
        <v>131</v>
      </c>
      <c r="L3398" t="s">
        <v>9934</v>
      </c>
      <c r="M3398" t="s">
        <v>9935</v>
      </c>
      <c r="N3398">
        <v>0.43222222199999999</v>
      </c>
      <c r="O3398">
        <v>0</v>
      </c>
      <c r="P3398">
        <v>452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195.36444399999999</v>
      </c>
      <c r="W3398">
        <v>0</v>
      </c>
      <c r="X3398">
        <v>0</v>
      </c>
      <c r="Y3398">
        <v>0</v>
      </c>
      <c r="Z3398">
        <v>0</v>
      </c>
    </row>
    <row r="3399" spans="1:26" x14ac:dyDescent="0.25">
      <c r="A3399">
        <v>2016084</v>
      </c>
      <c r="B3399">
        <v>1</v>
      </c>
      <c r="C3399" t="s">
        <v>76</v>
      </c>
      <c r="D3399" t="s">
        <v>101</v>
      </c>
      <c r="E3399" t="s">
        <v>186</v>
      </c>
      <c r="F3399" t="s">
        <v>9936</v>
      </c>
      <c r="G3399" t="s">
        <v>203</v>
      </c>
      <c r="H3399" t="s">
        <v>47</v>
      </c>
      <c r="I3399" t="s">
        <v>129</v>
      </c>
      <c r="J3399" t="s">
        <v>130</v>
      </c>
      <c r="K3399" t="s">
        <v>131</v>
      </c>
      <c r="L3399" t="s">
        <v>9937</v>
      </c>
      <c r="M3399" t="s">
        <v>9938</v>
      </c>
      <c r="N3399">
        <v>0.61777777700000003</v>
      </c>
      <c r="O3399">
        <v>0</v>
      </c>
      <c r="P3399">
        <v>5870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3626.3555510000001</v>
      </c>
      <c r="W3399">
        <v>0</v>
      </c>
      <c r="X3399">
        <v>0</v>
      </c>
      <c r="Y3399">
        <v>0</v>
      </c>
      <c r="Z3399">
        <v>0</v>
      </c>
    </row>
    <row r="3400" spans="1:26" x14ac:dyDescent="0.25">
      <c r="A3400">
        <v>2016087</v>
      </c>
      <c r="B3400">
        <v>1</v>
      </c>
      <c r="C3400" t="s">
        <v>76</v>
      </c>
      <c r="D3400" t="s">
        <v>107</v>
      </c>
      <c r="E3400" t="s">
        <v>182</v>
      </c>
      <c r="F3400" t="s">
        <v>9939</v>
      </c>
      <c r="G3400" t="s">
        <v>405</v>
      </c>
      <c r="H3400" t="s">
        <v>46</v>
      </c>
      <c r="I3400" t="s">
        <v>129</v>
      </c>
      <c r="J3400" t="s">
        <v>130</v>
      </c>
      <c r="K3400" t="s">
        <v>131</v>
      </c>
      <c r="L3400" t="s">
        <v>9940</v>
      </c>
      <c r="M3400" t="s">
        <v>9941</v>
      </c>
      <c r="N3400">
        <v>1.280277777</v>
      </c>
      <c r="O3400">
        <v>0</v>
      </c>
      <c r="P3400">
        <v>174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222.76833300000001</v>
      </c>
      <c r="W3400">
        <v>0</v>
      </c>
      <c r="X3400">
        <v>0</v>
      </c>
      <c r="Y3400">
        <v>0</v>
      </c>
      <c r="Z3400">
        <v>0</v>
      </c>
    </row>
    <row r="3401" spans="1:26" x14ac:dyDescent="0.25">
      <c r="A3401">
        <v>2016089</v>
      </c>
      <c r="B3401">
        <v>1</v>
      </c>
      <c r="C3401" t="s">
        <v>76</v>
      </c>
      <c r="D3401" t="s">
        <v>80</v>
      </c>
      <c r="E3401" t="s">
        <v>161</v>
      </c>
      <c r="F3401" t="s">
        <v>9942</v>
      </c>
      <c r="G3401" t="s">
        <v>736</v>
      </c>
      <c r="H3401" t="s">
        <v>47</v>
      </c>
      <c r="I3401" t="s">
        <v>129</v>
      </c>
      <c r="J3401" t="s">
        <v>130</v>
      </c>
      <c r="K3401" t="s">
        <v>131</v>
      </c>
      <c r="L3401" t="s">
        <v>9943</v>
      </c>
      <c r="M3401" t="s">
        <v>9944</v>
      </c>
      <c r="N3401">
        <v>1.0191666660000001</v>
      </c>
      <c r="O3401">
        <v>0</v>
      </c>
      <c r="P3401">
        <v>280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285.36666600000001</v>
      </c>
      <c r="W3401">
        <v>0</v>
      </c>
      <c r="X3401">
        <v>0</v>
      </c>
      <c r="Y3401">
        <v>0</v>
      </c>
      <c r="Z3401">
        <v>0</v>
      </c>
    </row>
    <row r="3402" spans="1:26" x14ac:dyDescent="0.25">
      <c r="A3402">
        <v>2016088</v>
      </c>
      <c r="B3402">
        <v>1</v>
      </c>
      <c r="C3402" t="s">
        <v>77</v>
      </c>
      <c r="D3402" t="s">
        <v>109</v>
      </c>
      <c r="E3402" t="s">
        <v>134</v>
      </c>
      <c r="F3402" t="s">
        <v>9945</v>
      </c>
      <c r="G3402" t="s">
        <v>136</v>
      </c>
      <c r="H3402" t="s">
        <v>46</v>
      </c>
      <c r="I3402" t="s">
        <v>129</v>
      </c>
      <c r="J3402" t="s">
        <v>130</v>
      </c>
      <c r="K3402" t="s">
        <v>131</v>
      </c>
      <c r="L3402" t="s">
        <v>9946</v>
      </c>
      <c r="M3402" t="s">
        <v>9947</v>
      </c>
      <c r="N3402">
        <v>1.8486111110000001</v>
      </c>
      <c r="O3402">
        <v>0</v>
      </c>
      <c r="P3402">
        <v>1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1.848611</v>
      </c>
      <c r="W3402">
        <v>0</v>
      </c>
      <c r="X3402">
        <v>0</v>
      </c>
      <c r="Y3402">
        <v>0</v>
      </c>
      <c r="Z3402">
        <v>0</v>
      </c>
    </row>
    <row r="3403" spans="1:26" x14ac:dyDescent="0.25">
      <c r="A3403">
        <v>2016094</v>
      </c>
      <c r="B3403">
        <v>1</v>
      </c>
      <c r="C3403" t="s">
        <v>76</v>
      </c>
      <c r="D3403" t="s">
        <v>84</v>
      </c>
      <c r="E3403" t="s">
        <v>126</v>
      </c>
      <c r="F3403" t="s">
        <v>9734</v>
      </c>
      <c r="G3403" t="s">
        <v>128</v>
      </c>
      <c r="H3403" t="s">
        <v>46</v>
      </c>
      <c r="I3403" t="s">
        <v>129</v>
      </c>
      <c r="J3403" t="s">
        <v>130</v>
      </c>
      <c r="K3403" t="s">
        <v>131</v>
      </c>
      <c r="L3403" t="s">
        <v>9948</v>
      </c>
      <c r="M3403" t="s">
        <v>9949</v>
      </c>
      <c r="N3403">
        <v>2.7169444440000001</v>
      </c>
      <c r="O3403">
        <v>0</v>
      </c>
      <c r="P3403">
        <v>87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236.374167</v>
      </c>
      <c r="W3403">
        <v>0</v>
      </c>
      <c r="X3403">
        <v>0</v>
      </c>
      <c r="Y3403">
        <v>0</v>
      </c>
      <c r="Z3403">
        <v>0</v>
      </c>
    </row>
    <row r="3404" spans="1:26" x14ac:dyDescent="0.25">
      <c r="A3404">
        <v>2016099</v>
      </c>
      <c r="B3404">
        <v>1</v>
      </c>
      <c r="C3404" t="s">
        <v>77</v>
      </c>
      <c r="D3404" t="s">
        <v>124</v>
      </c>
      <c r="E3404" t="s">
        <v>134</v>
      </c>
      <c r="F3404" t="s">
        <v>9950</v>
      </c>
      <c r="G3404" t="s">
        <v>136</v>
      </c>
      <c r="H3404" t="s">
        <v>46</v>
      </c>
      <c r="I3404" t="s">
        <v>129</v>
      </c>
      <c r="J3404" t="s">
        <v>130</v>
      </c>
      <c r="K3404" t="s">
        <v>131</v>
      </c>
      <c r="L3404" t="s">
        <v>9951</v>
      </c>
      <c r="M3404" t="s">
        <v>9952</v>
      </c>
      <c r="N3404">
        <v>2.037222222</v>
      </c>
      <c r="O3404">
        <v>0</v>
      </c>
      <c r="P3404">
        <v>1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2.0372219999999999</v>
      </c>
      <c r="W3404">
        <v>0</v>
      </c>
      <c r="X3404">
        <v>0</v>
      </c>
      <c r="Y3404">
        <v>0</v>
      </c>
      <c r="Z3404">
        <v>0</v>
      </c>
    </row>
    <row r="3405" spans="1:26" x14ac:dyDescent="0.25">
      <c r="A3405">
        <v>2016100</v>
      </c>
      <c r="B3405">
        <v>1</v>
      </c>
      <c r="C3405" t="s">
        <v>76</v>
      </c>
      <c r="D3405" t="s">
        <v>89</v>
      </c>
      <c r="E3405" t="s">
        <v>134</v>
      </c>
      <c r="F3405" t="s">
        <v>9953</v>
      </c>
      <c r="G3405" t="s">
        <v>136</v>
      </c>
      <c r="H3405" t="s">
        <v>46</v>
      </c>
      <c r="I3405" t="s">
        <v>129</v>
      </c>
      <c r="J3405" t="s">
        <v>130</v>
      </c>
      <c r="K3405" t="s">
        <v>131</v>
      </c>
      <c r="L3405" t="s">
        <v>9954</v>
      </c>
      <c r="M3405" t="s">
        <v>9955</v>
      </c>
      <c r="N3405">
        <v>1.365277777</v>
      </c>
      <c r="O3405">
        <v>0</v>
      </c>
      <c r="P3405">
        <v>1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1.365278</v>
      </c>
      <c r="W3405">
        <v>0</v>
      </c>
      <c r="X3405">
        <v>0</v>
      </c>
      <c r="Y3405">
        <v>0</v>
      </c>
      <c r="Z3405">
        <v>0</v>
      </c>
    </row>
    <row r="3406" spans="1:26" x14ac:dyDescent="0.25">
      <c r="A3406">
        <v>2016106</v>
      </c>
      <c r="B3406">
        <v>1</v>
      </c>
      <c r="C3406" t="s">
        <v>76</v>
      </c>
      <c r="D3406" t="s">
        <v>98</v>
      </c>
      <c r="E3406" t="s">
        <v>166</v>
      </c>
      <c r="F3406" t="s">
        <v>9956</v>
      </c>
      <c r="G3406" t="s">
        <v>657</v>
      </c>
      <c r="H3406" t="s">
        <v>46</v>
      </c>
      <c r="I3406" t="s">
        <v>129</v>
      </c>
      <c r="J3406" t="s">
        <v>130</v>
      </c>
      <c r="K3406" t="s">
        <v>131</v>
      </c>
      <c r="L3406" t="s">
        <v>9957</v>
      </c>
      <c r="M3406" t="s">
        <v>9958</v>
      </c>
      <c r="N3406">
        <v>1.2052777770000001</v>
      </c>
      <c r="O3406">
        <v>0</v>
      </c>
      <c r="P3406">
        <v>0</v>
      </c>
      <c r="Q3406">
        <v>0</v>
      </c>
      <c r="R3406">
        <v>14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16.873888999999998</v>
      </c>
      <c r="Y3406">
        <v>0</v>
      </c>
      <c r="Z3406">
        <v>0</v>
      </c>
    </row>
    <row r="3407" spans="1:26" x14ac:dyDescent="0.25">
      <c r="A3407">
        <v>2016104</v>
      </c>
      <c r="B3407">
        <v>1</v>
      </c>
      <c r="C3407" t="s">
        <v>76</v>
      </c>
      <c r="D3407" t="s">
        <v>106</v>
      </c>
      <c r="E3407" t="s">
        <v>134</v>
      </c>
      <c r="F3407" t="s">
        <v>9959</v>
      </c>
      <c r="G3407" t="s">
        <v>238</v>
      </c>
      <c r="H3407" t="s">
        <v>46</v>
      </c>
      <c r="I3407" t="s">
        <v>129</v>
      </c>
      <c r="J3407" t="s">
        <v>130</v>
      </c>
      <c r="K3407" t="s">
        <v>131</v>
      </c>
      <c r="L3407" t="s">
        <v>9960</v>
      </c>
      <c r="M3407" t="s">
        <v>9961</v>
      </c>
      <c r="N3407">
        <v>1.9836111110000001</v>
      </c>
      <c r="O3407">
        <v>0</v>
      </c>
      <c r="P3407">
        <v>2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3.967222</v>
      </c>
      <c r="W3407">
        <v>0</v>
      </c>
      <c r="X3407">
        <v>0</v>
      </c>
      <c r="Y3407">
        <v>0</v>
      </c>
      <c r="Z3407">
        <v>0</v>
      </c>
    </row>
    <row r="3408" spans="1:26" x14ac:dyDescent="0.25">
      <c r="A3408">
        <v>2016107</v>
      </c>
      <c r="B3408">
        <v>1</v>
      </c>
      <c r="C3408" t="s">
        <v>76</v>
      </c>
      <c r="D3408" t="s">
        <v>81</v>
      </c>
      <c r="E3408" t="s">
        <v>134</v>
      </c>
      <c r="F3408" t="s">
        <v>9962</v>
      </c>
      <c r="G3408" t="s">
        <v>238</v>
      </c>
      <c r="H3408" t="s">
        <v>46</v>
      </c>
      <c r="I3408" t="s">
        <v>129</v>
      </c>
      <c r="J3408" t="s">
        <v>130</v>
      </c>
      <c r="K3408" t="s">
        <v>131</v>
      </c>
      <c r="L3408" t="s">
        <v>9963</v>
      </c>
      <c r="M3408" t="s">
        <v>9964</v>
      </c>
      <c r="N3408">
        <v>1.118055555</v>
      </c>
      <c r="O3408">
        <v>0</v>
      </c>
      <c r="P3408">
        <v>21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23.479167</v>
      </c>
      <c r="W3408">
        <v>0</v>
      </c>
      <c r="X3408">
        <v>0</v>
      </c>
      <c r="Y3408">
        <v>0</v>
      </c>
      <c r="Z3408">
        <v>0</v>
      </c>
    </row>
    <row r="3409" spans="1:26" x14ac:dyDescent="0.25">
      <c r="A3409">
        <v>2016110</v>
      </c>
      <c r="B3409">
        <v>1</v>
      </c>
      <c r="C3409" t="s">
        <v>77</v>
      </c>
      <c r="D3409" t="s">
        <v>109</v>
      </c>
      <c r="E3409" t="s">
        <v>171</v>
      </c>
      <c r="F3409" t="s">
        <v>9965</v>
      </c>
      <c r="G3409" t="s">
        <v>163</v>
      </c>
      <c r="H3409" t="s">
        <v>47</v>
      </c>
      <c r="I3409" t="s">
        <v>129</v>
      </c>
      <c r="J3409" t="s">
        <v>130</v>
      </c>
      <c r="K3409" t="s">
        <v>131</v>
      </c>
      <c r="L3409" t="s">
        <v>9966</v>
      </c>
      <c r="M3409" t="s">
        <v>9967</v>
      </c>
      <c r="N3409">
        <v>1.8066666659999999</v>
      </c>
      <c r="O3409">
        <v>84</v>
      </c>
      <c r="P3409">
        <v>1226</v>
      </c>
      <c r="Q3409">
        <v>0</v>
      </c>
      <c r="R3409">
        <v>0</v>
      </c>
      <c r="S3409">
        <v>19</v>
      </c>
      <c r="T3409">
        <v>834</v>
      </c>
      <c r="U3409">
        <v>151.76</v>
      </c>
      <c r="V3409">
        <v>2214.9733329999999</v>
      </c>
      <c r="W3409">
        <v>0</v>
      </c>
      <c r="X3409">
        <v>0</v>
      </c>
      <c r="Y3409">
        <v>34.326667</v>
      </c>
      <c r="Z3409">
        <v>1506.7599990000001</v>
      </c>
    </row>
    <row r="3410" spans="1:26" x14ac:dyDescent="0.25">
      <c r="A3410">
        <v>2016113</v>
      </c>
      <c r="B3410">
        <v>1</v>
      </c>
      <c r="C3410" t="s">
        <v>76</v>
      </c>
      <c r="D3410" t="s">
        <v>84</v>
      </c>
      <c r="E3410" t="s">
        <v>134</v>
      </c>
      <c r="F3410" t="s">
        <v>9968</v>
      </c>
      <c r="G3410" t="s">
        <v>140</v>
      </c>
      <c r="H3410" t="s">
        <v>46</v>
      </c>
      <c r="I3410" t="s">
        <v>129</v>
      </c>
      <c r="J3410" t="s">
        <v>130</v>
      </c>
      <c r="K3410" t="s">
        <v>131</v>
      </c>
      <c r="L3410" t="s">
        <v>9969</v>
      </c>
      <c r="M3410" t="s">
        <v>9970</v>
      </c>
      <c r="N3410">
        <v>2.2666666659999999</v>
      </c>
      <c r="O3410">
        <v>0</v>
      </c>
      <c r="P3410">
        <v>3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6.8</v>
      </c>
      <c r="W3410">
        <v>0</v>
      </c>
      <c r="X3410">
        <v>0</v>
      </c>
      <c r="Y3410">
        <v>0</v>
      </c>
      <c r="Z3410">
        <v>0</v>
      </c>
    </row>
    <row r="3411" spans="1:26" x14ac:dyDescent="0.25">
      <c r="A3411">
        <v>2016114</v>
      </c>
      <c r="B3411">
        <v>1</v>
      </c>
      <c r="C3411" t="s">
        <v>76</v>
      </c>
      <c r="D3411" t="s">
        <v>104</v>
      </c>
      <c r="E3411" t="s">
        <v>171</v>
      </c>
      <c r="F3411" t="s">
        <v>9971</v>
      </c>
      <c r="G3411" t="s">
        <v>163</v>
      </c>
      <c r="H3411" t="s">
        <v>47</v>
      </c>
      <c r="I3411" t="s">
        <v>129</v>
      </c>
      <c r="J3411" t="s">
        <v>130</v>
      </c>
      <c r="K3411" t="s">
        <v>131</v>
      </c>
      <c r="L3411" t="s">
        <v>9972</v>
      </c>
      <c r="M3411" t="s">
        <v>9973</v>
      </c>
      <c r="N3411">
        <v>7.9166665999999997E-2</v>
      </c>
      <c r="O3411">
        <v>0</v>
      </c>
      <c r="P3411">
        <v>0</v>
      </c>
      <c r="Q3411">
        <v>0</v>
      </c>
      <c r="R3411">
        <v>0</v>
      </c>
      <c r="S3411">
        <v>2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0.158333</v>
      </c>
      <c r="Z3411">
        <v>0</v>
      </c>
    </row>
    <row r="3412" spans="1:26" x14ac:dyDescent="0.25">
      <c r="A3412">
        <v>2016115</v>
      </c>
      <c r="B3412">
        <v>1</v>
      </c>
      <c r="C3412" t="s">
        <v>76</v>
      </c>
      <c r="D3412" t="s">
        <v>94</v>
      </c>
      <c r="E3412" t="s">
        <v>161</v>
      </c>
      <c r="F3412" t="s">
        <v>9974</v>
      </c>
      <c r="G3412" t="s">
        <v>242</v>
      </c>
      <c r="H3412" t="s">
        <v>47</v>
      </c>
      <c r="I3412" t="s">
        <v>129</v>
      </c>
      <c r="J3412" t="s">
        <v>130</v>
      </c>
      <c r="K3412" t="s">
        <v>131</v>
      </c>
      <c r="L3412" t="s">
        <v>9975</v>
      </c>
      <c r="M3412" t="s">
        <v>9976</v>
      </c>
      <c r="N3412">
        <v>2.048888888</v>
      </c>
      <c r="O3412">
        <v>0</v>
      </c>
      <c r="P3412">
        <v>64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131.12888899999999</v>
      </c>
      <c r="W3412">
        <v>0</v>
      </c>
      <c r="X3412">
        <v>0</v>
      </c>
      <c r="Y3412">
        <v>0</v>
      </c>
      <c r="Z3412">
        <v>0</v>
      </c>
    </row>
    <row r="3413" spans="1:26" x14ac:dyDescent="0.25">
      <c r="A3413">
        <v>2016116</v>
      </c>
      <c r="B3413">
        <v>1</v>
      </c>
      <c r="C3413" t="s">
        <v>76</v>
      </c>
      <c r="D3413" t="s">
        <v>104</v>
      </c>
      <c r="E3413" t="s">
        <v>182</v>
      </c>
      <c r="F3413" t="s">
        <v>1332</v>
      </c>
      <c r="G3413" t="s">
        <v>144</v>
      </c>
      <c r="H3413" t="s">
        <v>46</v>
      </c>
      <c r="I3413" t="s">
        <v>129</v>
      </c>
      <c r="J3413" t="s">
        <v>130</v>
      </c>
      <c r="K3413" t="s">
        <v>131</v>
      </c>
      <c r="L3413" t="s">
        <v>9977</v>
      </c>
      <c r="M3413" t="s">
        <v>9978</v>
      </c>
      <c r="N3413">
        <v>2.1841666659999999</v>
      </c>
      <c r="O3413">
        <v>0</v>
      </c>
      <c r="P3413">
        <v>0</v>
      </c>
      <c r="Q3413">
        <v>0</v>
      </c>
      <c r="R3413">
        <v>0</v>
      </c>
      <c r="S3413">
        <v>0</v>
      </c>
      <c r="T3413">
        <v>15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32.762500000000003</v>
      </c>
    </row>
    <row r="3414" spans="1:26" x14ac:dyDescent="0.25">
      <c r="A3414">
        <v>2016120</v>
      </c>
      <c r="B3414">
        <v>1</v>
      </c>
      <c r="C3414" t="s">
        <v>77</v>
      </c>
      <c r="D3414" t="s">
        <v>109</v>
      </c>
      <c r="E3414" t="s">
        <v>166</v>
      </c>
      <c r="F3414" t="s">
        <v>9979</v>
      </c>
      <c r="G3414" t="s">
        <v>657</v>
      </c>
      <c r="H3414" t="s">
        <v>46</v>
      </c>
      <c r="I3414" t="s">
        <v>129</v>
      </c>
      <c r="J3414" t="s">
        <v>130</v>
      </c>
      <c r="K3414" t="s">
        <v>131</v>
      </c>
      <c r="L3414" t="s">
        <v>9980</v>
      </c>
      <c r="M3414" t="s">
        <v>9981</v>
      </c>
      <c r="N3414">
        <v>1.498888888</v>
      </c>
      <c r="O3414">
        <v>0</v>
      </c>
      <c r="P3414">
        <v>0</v>
      </c>
      <c r="Q3414">
        <v>0</v>
      </c>
      <c r="R3414">
        <v>0</v>
      </c>
      <c r="S3414">
        <v>0</v>
      </c>
      <c r="T3414">
        <v>103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154.38555500000001</v>
      </c>
    </row>
    <row r="3415" spans="1:26" x14ac:dyDescent="0.25">
      <c r="A3415">
        <v>2016121</v>
      </c>
      <c r="B3415">
        <v>1</v>
      </c>
      <c r="C3415" t="s">
        <v>77</v>
      </c>
      <c r="D3415" t="s">
        <v>116</v>
      </c>
      <c r="E3415" t="s">
        <v>134</v>
      </c>
      <c r="F3415" t="s">
        <v>9982</v>
      </c>
      <c r="G3415" t="s">
        <v>238</v>
      </c>
      <c r="H3415" t="s">
        <v>46</v>
      </c>
      <c r="I3415" t="s">
        <v>129</v>
      </c>
      <c r="J3415" t="s">
        <v>130</v>
      </c>
      <c r="K3415" t="s">
        <v>131</v>
      </c>
      <c r="L3415" t="s">
        <v>9983</v>
      </c>
      <c r="M3415" t="s">
        <v>9984</v>
      </c>
      <c r="N3415">
        <v>1.2736111109999999</v>
      </c>
      <c r="O3415">
        <v>0</v>
      </c>
      <c r="P3415">
        <v>3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3.8208329999999999</v>
      </c>
      <c r="W3415">
        <v>0</v>
      </c>
      <c r="X3415">
        <v>0</v>
      </c>
      <c r="Y3415">
        <v>0</v>
      </c>
      <c r="Z3415">
        <v>0</v>
      </c>
    </row>
    <row r="3416" spans="1:26" x14ac:dyDescent="0.25">
      <c r="A3416">
        <v>2016122</v>
      </c>
      <c r="B3416">
        <v>1</v>
      </c>
      <c r="C3416" t="s">
        <v>76</v>
      </c>
      <c r="D3416" t="s">
        <v>95</v>
      </c>
      <c r="E3416" t="s">
        <v>171</v>
      </c>
      <c r="F3416" t="s">
        <v>9985</v>
      </c>
      <c r="G3416" t="s">
        <v>152</v>
      </c>
      <c r="H3416" t="s">
        <v>47</v>
      </c>
      <c r="I3416" t="s">
        <v>129</v>
      </c>
      <c r="J3416" t="s">
        <v>130</v>
      </c>
      <c r="K3416" t="s">
        <v>131</v>
      </c>
      <c r="L3416" t="s">
        <v>9986</v>
      </c>
      <c r="M3416" t="s">
        <v>9987</v>
      </c>
      <c r="N3416">
        <v>0.207777777</v>
      </c>
      <c r="O3416">
        <v>0</v>
      </c>
      <c r="P3416">
        <v>0</v>
      </c>
      <c r="Q3416">
        <v>7</v>
      </c>
      <c r="R3416">
        <v>855</v>
      </c>
      <c r="S3416">
        <v>0</v>
      </c>
      <c r="T3416">
        <v>2</v>
      </c>
      <c r="U3416">
        <v>0</v>
      </c>
      <c r="V3416">
        <v>0</v>
      </c>
      <c r="W3416">
        <v>1.4544440000000001</v>
      </c>
      <c r="X3416">
        <v>177.64999900000001</v>
      </c>
      <c r="Y3416">
        <v>0</v>
      </c>
      <c r="Z3416">
        <v>0.41555599999999998</v>
      </c>
    </row>
    <row r="3417" spans="1:26" x14ac:dyDescent="0.25">
      <c r="A3417">
        <v>2016125</v>
      </c>
      <c r="B3417">
        <v>1</v>
      </c>
      <c r="C3417" t="s">
        <v>76</v>
      </c>
      <c r="D3417" t="s">
        <v>91</v>
      </c>
      <c r="E3417" t="s">
        <v>171</v>
      </c>
      <c r="F3417" t="s">
        <v>9988</v>
      </c>
      <c r="G3417" t="s">
        <v>163</v>
      </c>
      <c r="H3417" t="s">
        <v>47</v>
      </c>
      <c r="I3417" t="s">
        <v>129</v>
      </c>
      <c r="J3417" t="s">
        <v>130</v>
      </c>
      <c r="K3417" t="s">
        <v>131</v>
      </c>
      <c r="L3417" t="s">
        <v>9989</v>
      </c>
      <c r="M3417" t="s">
        <v>9990</v>
      </c>
      <c r="N3417">
        <v>0.87638888800000003</v>
      </c>
      <c r="O3417">
        <v>4</v>
      </c>
      <c r="P3417">
        <v>78</v>
      </c>
      <c r="Q3417">
        <v>24</v>
      </c>
      <c r="R3417">
        <v>1807</v>
      </c>
      <c r="S3417">
        <v>37</v>
      </c>
      <c r="T3417">
        <v>413</v>
      </c>
      <c r="U3417">
        <v>3.5055559999999999</v>
      </c>
      <c r="V3417">
        <v>68.358333000000002</v>
      </c>
      <c r="W3417">
        <v>21.033332999999999</v>
      </c>
      <c r="X3417">
        <v>1583.6347209999999</v>
      </c>
      <c r="Y3417">
        <v>32.426389</v>
      </c>
      <c r="Z3417">
        <v>361.94861100000003</v>
      </c>
    </row>
    <row r="3418" spans="1:26" x14ac:dyDescent="0.25">
      <c r="A3418">
        <v>2016126</v>
      </c>
      <c r="B3418">
        <v>1</v>
      </c>
      <c r="C3418" t="s">
        <v>76</v>
      </c>
      <c r="D3418" t="s">
        <v>106</v>
      </c>
      <c r="E3418" t="s">
        <v>126</v>
      </c>
      <c r="F3418" t="s">
        <v>143</v>
      </c>
      <c r="G3418" t="s">
        <v>144</v>
      </c>
      <c r="H3418" t="s">
        <v>46</v>
      </c>
      <c r="I3418" t="s">
        <v>129</v>
      </c>
      <c r="J3418" t="s">
        <v>130</v>
      </c>
      <c r="K3418" t="s">
        <v>131</v>
      </c>
      <c r="L3418" t="s">
        <v>9991</v>
      </c>
      <c r="M3418" t="s">
        <v>9992</v>
      </c>
      <c r="N3418">
        <v>0.43166666599999998</v>
      </c>
      <c r="O3418">
        <v>0</v>
      </c>
      <c r="P3418">
        <v>160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69.066666999999995</v>
      </c>
      <c r="W3418">
        <v>0</v>
      </c>
      <c r="X3418">
        <v>0</v>
      </c>
      <c r="Y3418">
        <v>0</v>
      </c>
      <c r="Z3418">
        <v>0</v>
      </c>
    </row>
    <row r="3419" spans="1:26" x14ac:dyDescent="0.25">
      <c r="A3419">
        <v>2016127</v>
      </c>
      <c r="B3419">
        <v>1</v>
      </c>
      <c r="C3419" t="s">
        <v>77</v>
      </c>
      <c r="D3419" t="s">
        <v>109</v>
      </c>
      <c r="E3419" t="s">
        <v>171</v>
      </c>
      <c r="F3419" t="s">
        <v>9993</v>
      </c>
      <c r="G3419" t="s">
        <v>242</v>
      </c>
      <c r="H3419" t="s">
        <v>47</v>
      </c>
      <c r="I3419" t="s">
        <v>129</v>
      </c>
      <c r="J3419" t="s">
        <v>130</v>
      </c>
      <c r="K3419" t="s">
        <v>131</v>
      </c>
      <c r="L3419" t="s">
        <v>9994</v>
      </c>
      <c r="M3419" t="s">
        <v>9995</v>
      </c>
      <c r="N3419">
        <v>2.0611111110000002</v>
      </c>
      <c r="O3419">
        <v>0</v>
      </c>
      <c r="P3419">
        <v>1</v>
      </c>
      <c r="Q3419">
        <v>40</v>
      </c>
      <c r="R3419">
        <v>10</v>
      </c>
      <c r="S3419">
        <v>126</v>
      </c>
      <c r="T3419">
        <v>497</v>
      </c>
      <c r="U3419">
        <v>0</v>
      </c>
      <c r="V3419">
        <v>2.0611109999999999</v>
      </c>
      <c r="W3419">
        <v>82.444444000000004</v>
      </c>
      <c r="X3419">
        <v>20.611111000000001</v>
      </c>
      <c r="Y3419">
        <v>259.7</v>
      </c>
      <c r="Z3419">
        <v>1024.372222</v>
      </c>
    </row>
    <row r="3420" spans="1:26" x14ac:dyDescent="0.25">
      <c r="A3420">
        <v>2016129</v>
      </c>
      <c r="B3420">
        <v>1</v>
      </c>
      <c r="C3420" t="s">
        <v>77</v>
      </c>
      <c r="D3420" t="s">
        <v>114</v>
      </c>
      <c r="E3420" t="s">
        <v>186</v>
      </c>
      <c r="F3420" t="s">
        <v>9768</v>
      </c>
      <c r="G3420" t="s">
        <v>163</v>
      </c>
      <c r="H3420" t="s">
        <v>47</v>
      </c>
      <c r="I3420" t="s">
        <v>129</v>
      </c>
      <c r="J3420" t="s">
        <v>130</v>
      </c>
      <c r="K3420" t="s">
        <v>131</v>
      </c>
      <c r="L3420" t="s">
        <v>9996</v>
      </c>
      <c r="M3420" t="s">
        <v>9997</v>
      </c>
      <c r="N3420">
        <v>6.1430555550000001</v>
      </c>
      <c r="O3420">
        <v>0</v>
      </c>
      <c r="P3420">
        <v>0</v>
      </c>
      <c r="Q3420">
        <v>0</v>
      </c>
      <c r="R3420">
        <v>0</v>
      </c>
      <c r="S3420">
        <v>0</v>
      </c>
      <c r="T3420">
        <v>42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258.00833299999999</v>
      </c>
    </row>
    <row r="3421" spans="1:26" x14ac:dyDescent="0.25">
      <c r="A3421">
        <v>2016132</v>
      </c>
      <c r="B3421">
        <v>1</v>
      </c>
      <c r="C3421" t="s">
        <v>76</v>
      </c>
      <c r="D3421" t="s">
        <v>92</v>
      </c>
      <c r="E3421" t="s">
        <v>166</v>
      </c>
      <c r="F3421" t="s">
        <v>9998</v>
      </c>
      <c r="G3421" t="s">
        <v>657</v>
      </c>
      <c r="H3421" t="s">
        <v>46</v>
      </c>
      <c r="I3421" t="s">
        <v>129</v>
      </c>
      <c r="J3421" t="s">
        <v>130</v>
      </c>
      <c r="K3421" t="s">
        <v>131</v>
      </c>
      <c r="L3421" t="s">
        <v>9999</v>
      </c>
      <c r="M3421" t="s">
        <v>10000</v>
      </c>
      <c r="N3421">
        <v>0.705555555</v>
      </c>
      <c r="O3421">
        <v>0</v>
      </c>
      <c r="P3421">
        <v>0</v>
      </c>
      <c r="Q3421">
        <v>0</v>
      </c>
      <c r="R3421">
        <v>38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26.811111</v>
      </c>
      <c r="Y3421">
        <v>0</v>
      </c>
      <c r="Z3421">
        <v>0</v>
      </c>
    </row>
    <row r="3422" spans="1:26" x14ac:dyDescent="0.25">
      <c r="A3422">
        <v>2016137</v>
      </c>
      <c r="B3422">
        <v>1</v>
      </c>
      <c r="C3422" t="s">
        <v>76</v>
      </c>
      <c r="D3422" t="s">
        <v>84</v>
      </c>
      <c r="E3422" t="s">
        <v>134</v>
      </c>
      <c r="F3422" t="s">
        <v>10001</v>
      </c>
      <c r="G3422" t="s">
        <v>140</v>
      </c>
      <c r="H3422" t="s">
        <v>46</v>
      </c>
      <c r="I3422" t="s">
        <v>129</v>
      </c>
      <c r="J3422" t="s">
        <v>130</v>
      </c>
      <c r="K3422" t="s">
        <v>131</v>
      </c>
      <c r="L3422" t="s">
        <v>10002</v>
      </c>
      <c r="M3422" t="s">
        <v>10003</v>
      </c>
      <c r="N3422">
        <v>9.7561111109999992</v>
      </c>
      <c r="O3422">
        <v>0</v>
      </c>
      <c r="P3422">
        <v>9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87.805000000000007</v>
      </c>
      <c r="W3422">
        <v>0</v>
      </c>
      <c r="X3422">
        <v>0</v>
      </c>
      <c r="Y3422">
        <v>0</v>
      </c>
      <c r="Z3422">
        <v>0</v>
      </c>
    </row>
    <row r="3423" spans="1:26" x14ac:dyDescent="0.25">
      <c r="A3423">
        <v>2016139</v>
      </c>
      <c r="B3423">
        <v>1</v>
      </c>
      <c r="C3423" t="s">
        <v>77</v>
      </c>
      <c r="D3423" t="s">
        <v>109</v>
      </c>
      <c r="E3423" t="s">
        <v>150</v>
      </c>
      <c r="F3423" t="s">
        <v>8069</v>
      </c>
      <c r="G3423" t="s">
        <v>163</v>
      </c>
      <c r="H3423" t="s">
        <v>47</v>
      </c>
      <c r="I3423" t="s">
        <v>129</v>
      </c>
      <c r="J3423" t="s">
        <v>130</v>
      </c>
      <c r="K3423" t="s">
        <v>131</v>
      </c>
      <c r="L3423" t="s">
        <v>10004</v>
      </c>
      <c r="M3423" t="s">
        <v>10005</v>
      </c>
      <c r="N3423">
        <v>8.2222221999999998E-2</v>
      </c>
      <c r="O3423">
        <v>109</v>
      </c>
      <c r="P3423">
        <v>3018</v>
      </c>
      <c r="Q3423">
        <v>0</v>
      </c>
      <c r="R3423">
        <v>2</v>
      </c>
      <c r="S3423">
        <v>31</v>
      </c>
      <c r="T3423">
        <v>1485</v>
      </c>
      <c r="U3423">
        <v>8.9622220000000006</v>
      </c>
      <c r="V3423">
        <v>248.14666600000001</v>
      </c>
      <c r="W3423">
        <v>0</v>
      </c>
      <c r="X3423">
        <v>0.16444400000000001</v>
      </c>
      <c r="Y3423">
        <v>2.548889</v>
      </c>
      <c r="Z3423">
        <v>122.1</v>
      </c>
    </row>
    <row r="3424" spans="1:26" x14ac:dyDescent="0.25">
      <c r="A3424">
        <v>2016138</v>
      </c>
      <c r="B3424">
        <v>1</v>
      </c>
      <c r="C3424" t="s">
        <v>76</v>
      </c>
      <c r="D3424" t="s">
        <v>97</v>
      </c>
      <c r="E3424" t="s">
        <v>161</v>
      </c>
      <c r="F3424" t="s">
        <v>10006</v>
      </c>
      <c r="G3424" t="s">
        <v>163</v>
      </c>
      <c r="H3424" t="s">
        <v>47</v>
      </c>
      <c r="I3424" t="s">
        <v>129</v>
      </c>
      <c r="J3424" t="s">
        <v>130</v>
      </c>
      <c r="K3424" t="s">
        <v>131</v>
      </c>
      <c r="L3424" t="s">
        <v>10007</v>
      </c>
      <c r="M3424" t="s">
        <v>10008</v>
      </c>
      <c r="N3424">
        <v>0.30388888800000002</v>
      </c>
      <c r="O3424">
        <v>1</v>
      </c>
      <c r="P3424">
        <v>1891</v>
      </c>
      <c r="Q3424">
        <v>0</v>
      </c>
      <c r="R3424">
        <v>0</v>
      </c>
      <c r="S3424">
        <v>0</v>
      </c>
      <c r="T3424">
        <v>0</v>
      </c>
      <c r="U3424">
        <v>0.30388900000000002</v>
      </c>
      <c r="V3424">
        <v>574.65388700000005</v>
      </c>
      <c r="W3424">
        <v>0</v>
      </c>
      <c r="X3424">
        <v>0</v>
      </c>
      <c r="Y3424">
        <v>0</v>
      </c>
      <c r="Z3424">
        <v>0</v>
      </c>
    </row>
    <row r="3425" spans="1:26" x14ac:dyDescent="0.25">
      <c r="A3425">
        <v>2016140</v>
      </c>
      <c r="B3425">
        <v>1</v>
      </c>
      <c r="C3425" t="s">
        <v>77</v>
      </c>
      <c r="D3425" t="s">
        <v>112</v>
      </c>
      <c r="E3425" t="s">
        <v>171</v>
      </c>
      <c r="F3425" t="s">
        <v>10009</v>
      </c>
      <c r="G3425" t="s">
        <v>163</v>
      </c>
      <c r="H3425" t="s">
        <v>47</v>
      </c>
      <c r="I3425" t="s">
        <v>129</v>
      </c>
      <c r="J3425" t="s">
        <v>130</v>
      </c>
      <c r="K3425" t="s">
        <v>131</v>
      </c>
      <c r="L3425" t="s">
        <v>10010</v>
      </c>
      <c r="M3425" t="s">
        <v>10011</v>
      </c>
      <c r="N3425">
        <v>6.1111111000000003E-2</v>
      </c>
      <c r="O3425">
        <v>0</v>
      </c>
      <c r="P3425">
        <v>0</v>
      </c>
      <c r="Q3425">
        <v>0</v>
      </c>
      <c r="R3425">
        <v>0</v>
      </c>
      <c r="S3425">
        <v>29</v>
      </c>
      <c r="T3425">
        <v>438</v>
      </c>
      <c r="U3425">
        <v>0</v>
      </c>
      <c r="V3425">
        <v>0</v>
      </c>
      <c r="W3425">
        <v>0</v>
      </c>
      <c r="X3425">
        <v>0</v>
      </c>
      <c r="Y3425">
        <v>1.772222</v>
      </c>
      <c r="Z3425">
        <v>26.766667000000002</v>
      </c>
    </row>
    <row r="3426" spans="1:26" x14ac:dyDescent="0.25">
      <c r="A3426">
        <v>2016142</v>
      </c>
      <c r="B3426">
        <v>1</v>
      </c>
      <c r="C3426" t="s">
        <v>76</v>
      </c>
      <c r="D3426" t="s">
        <v>100</v>
      </c>
      <c r="E3426" t="s">
        <v>186</v>
      </c>
      <c r="F3426" t="s">
        <v>10012</v>
      </c>
      <c r="G3426" t="s">
        <v>163</v>
      </c>
      <c r="H3426" t="s">
        <v>47</v>
      </c>
      <c r="I3426" t="s">
        <v>129</v>
      </c>
      <c r="J3426" t="s">
        <v>130</v>
      </c>
      <c r="K3426" t="s">
        <v>131</v>
      </c>
      <c r="L3426" t="s">
        <v>10013</v>
      </c>
      <c r="M3426" t="s">
        <v>10014</v>
      </c>
      <c r="N3426">
        <v>0.85722222199999998</v>
      </c>
      <c r="O3426">
        <v>7</v>
      </c>
      <c r="P3426">
        <v>544</v>
      </c>
      <c r="Q3426">
        <v>0</v>
      </c>
      <c r="R3426">
        <v>0</v>
      </c>
      <c r="S3426">
        <v>0</v>
      </c>
      <c r="T3426">
        <v>0</v>
      </c>
      <c r="U3426">
        <v>6.0005559999999996</v>
      </c>
      <c r="V3426">
        <v>466.328889</v>
      </c>
      <c r="W3426">
        <v>0</v>
      </c>
      <c r="X3426">
        <v>0</v>
      </c>
      <c r="Y3426">
        <v>0</v>
      </c>
      <c r="Z3426">
        <v>0</v>
      </c>
    </row>
    <row r="3427" spans="1:26" x14ac:dyDescent="0.25">
      <c r="A3427">
        <v>2016143</v>
      </c>
      <c r="B3427">
        <v>1</v>
      </c>
      <c r="C3427" t="s">
        <v>76</v>
      </c>
      <c r="D3427" t="s">
        <v>99</v>
      </c>
      <c r="E3427" t="s">
        <v>186</v>
      </c>
      <c r="F3427" t="s">
        <v>10015</v>
      </c>
      <c r="G3427" t="s">
        <v>163</v>
      </c>
      <c r="H3427" t="s">
        <v>47</v>
      </c>
      <c r="I3427" t="s">
        <v>129</v>
      </c>
      <c r="J3427" t="s">
        <v>130</v>
      </c>
      <c r="K3427" t="s">
        <v>131</v>
      </c>
      <c r="L3427" t="s">
        <v>10016</v>
      </c>
      <c r="M3427" t="s">
        <v>10017</v>
      </c>
      <c r="N3427">
        <v>1.244444444</v>
      </c>
      <c r="O3427">
        <v>19</v>
      </c>
      <c r="P3427">
        <v>1371</v>
      </c>
      <c r="Q3427">
        <v>0</v>
      </c>
      <c r="R3427">
        <v>0</v>
      </c>
      <c r="S3427">
        <v>0</v>
      </c>
      <c r="T3427">
        <v>0</v>
      </c>
      <c r="U3427">
        <v>23.644444</v>
      </c>
      <c r="V3427">
        <v>1706.133333</v>
      </c>
      <c r="W3427">
        <v>0</v>
      </c>
      <c r="X3427">
        <v>0</v>
      </c>
      <c r="Y3427">
        <v>0</v>
      </c>
      <c r="Z3427">
        <v>0</v>
      </c>
    </row>
    <row r="3428" spans="1:26" x14ac:dyDescent="0.25">
      <c r="A3428">
        <v>2016146</v>
      </c>
      <c r="B3428">
        <v>1</v>
      </c>
      <c r="C3428" t="s">
        <v>77</v>
      </c>
      <c r="D3428" t="s">
        <v>113</v>
      </c>
      <c r="E3428" t="s">
        <v>161</v>
      </c>
      <c r="F3428" t="s">
        <v>10018</v>
      </c>
      <c r="G3428" t="s">
        <v>341</v>
      </c>
      <c r="H3428" t="s">
        <v>47</v>
      </c>
      <c r="I3428" t="s">
        <v>129</v>
      </c>
      <c r="J3428" t="s">
        <v>130</v>
      </c>
      <c r="K3428" t="s">
        <v>131</v>
      </c>
      <c r="L3428" t="s">
        <v>10019</v>
      </c>
      <c r="M3428" t="s">
        <v>10020</v>
      </c>
      <c r="N3428">
        <v>2.0274999999999999</v>
      </c>
      <c r="O3428">
        <v>0</v>
      </c>
      <c r="P3428">
        <v>0</v>
      </c>
      <c r="Q3428">
        <v>0</v>
      </c>
      <c r="R3428">
        <v>0</v>
      </c>
      <c r="S3428">
        <v>8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16.22</v>
      </c>
      <c r="Z3428">
        <v>0</v>
      </c>
    </row>
    <row r="3429" spans="1:26" x14ac:dyDescent="0.25">
      <c r="A3429">
        <v>2016145</v>
      </c>
      <c r="B3429">
        <v>1</v>
      </c>
      <c r="C3429" t="s">
        <v>76</v>
      </c>
      <c r="D3429" t="s">
        <v>89</v>
      </c>
      <c r="E3429" t="s">
        <v>182</v>
      </c>
      <c r="F3429" t="s">
        <v>10021</v>
      </c>
      <c r="G3429" t="s">
        <v>144</v>
      </c>
      <c r="H3429" t="s">
        <v>46</v>
      </c>
      <c r="I3429" t="s">
        <v>129</v>
      </c>
      <c r="J3429" t="s">
        <v>130</v>
      </c>
      <c r="K3429" t="s">
        <v>131</v>
      </c>
      <c r="L3429" t="s">
        <v>10022</v>
      </c>
      <c r="M3429" t="s">
        <v>10023</v>
      </c>
      <c r="N3429">
        <v>1.331111111</v>
      </c>
      <c r="O3429">
        <v>0</v>
      </c>
      <c r="P3429">
        <v>14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18.635556000000001</v>
      </c>
      <c r="W3429">
        <v>0</v>
      </c>
      <c r="X3429">
        <v>0</v>
      </c>
      <c r="Y3429">
        <v>0</v>
      </c>
      <c r="Z3429">
        <v>0</v>
      </c>
    </row>
    <row r="3430" spans="1:26" x14ac:dyDescent="0.25">
      <c r="A3430">
        <v>2016150</v>
      </c>
      <c r="B3430">
        <v>1</v>
      </c>
      <c r="C3430" t="s">
        <v>76</v>
      </c>
      <c r="D3430" t="s">
        <v>97</v>
      </c>
      <c r="E3430" t="s">
        <v>161</v>
      </c>
      <c r="F3430" t="s">
        <v>10024</v>
      </c>
      <c r="G3430" t="s">
        <v>163</v>
      </c>
      <c r="H3430" t="s">
        <v>47</v>
      </c>
      <c r="I3430" t="s">
        <v>129</v>
      </c>
      <c r="J3430" t="s">
        <v>130</v>
      </c>
      <c r="K3430" t="s">
        <v>131</v>
      </c>
      <c r="L3430" t="s">
        <v>10025</v>
      </c>
      <c r="M3430" t="s">
        <v>10026</v>
      </c>
      <c r="N3430">
        <v>1.652222222</v>
      </c>
      <c r="O3430">
        <v>1</v>
      </c>
      <c r="P3430">
        <v>1280</v>
      </c>
      <c r="Q3430">
        <v>0</v>
      </c>
      <c r="R3430">
        <v>0</v>
      </c>
      <c r="S3430">
        <v>0</v>
      </c>
      <c r="T3430">
        <v>0</v>
      </c>
      <c r="U3430">
        <v>1.6522220000000001</v>
      </c>
      <c r="V3430">
        <v>2114.8444439999998</v>
      </c>
      <c r="W3430">
        <v>0</v>
      </c>
      <c r="X3430">
        <v>0</v>
      </c>
      <c r="Y3430">
        <v>0</v>
      </c>
      <c r="Z3430">
        <v>0</v>
      </c>
    </row>
    <row r="3431" spans="1:26" x14ac:dyDescent="0.25">
      <c r="A3431">
        <v>2016147</v>
      </c>
      <c r="B3431">
        <v>1</v>
      </c>
      <c r="C3431" t="s">
        <v>76</v>
      </c>
      <c r="D3431" t="s">
        <v>94</v>
      </c>
      <c r="E3431" t="s">
        <v>186</v>
      </c>
      <c r="F3431" t="s">
        <v>10027</v>
      </c>
      <c r="G3431" t="s">
        <v>163</v>
      </c>
      <c r="H3431" t="s">
        <v>47</v>
      </c>
      <c r="I3431" t="s">
        <v>129</v>
      </c>
      <c r="J3431" t="s">
        <v>130</v>
      </c>
      <c r="K3431" t="s">
        <v>131</v>
      </c>
      <c r="L3431" t="s">
        <v>10028</v>
      </c>
      <c r="M3431" t="s">
        <v>10029</v>
      </c>
      <c r="N3431">
        <v>0.43444444399999999</v>
      </c>
      <c r="O3431">
        <v>0</v>
      </c>
      <c r="P3431">
        <v>0</v>
      </c>
      <c r="Q3431">
        <v>0</v>
      </c>
      <c r="R3431">
        <v>0</v>
      </c>
      <c r="S3431">
        <v>11</v>
      </c>
      <c r="T3431">
        <v>410</v>
      </c>
      <c r="U3431">
        <v>0</v>
      </c>
      <c r="V3431">
        <v>0</v>
      </c>
      <c r="W3431">
        <v>0</v>
      </c>
      <c r="X3431">
        <v>0</v>
      </c>
      <c r="Y3431">
        <v>4.7788890000000004</v>
      </c>
      <c r="Z3431">
        <v>178.12222199999999</v>
      </c>
    </row>
    <row r="3432" spans="1:26" x14ac:dyDescent="0.25">
      <c r="A3432">
        <v>2016148</v>
      </c>
      <c r="B3432">
        <v>1</v>
      </c>
      <c r="C3432" t="s">
        <v>77</v>
      </c>
      <c r="D3432" t="s">
        <v>116</v>
      </c>
      <c r="E3432" t="s">
        <v>171</v>
      </c>
      <c r="F3432" t="s">
        <v>10030</v>
      </c>
      <c r="G3432" t="s">
        <v>163</v>
      </c>
      <c r="H3432" t="s">
        <v>47</v>
      </c>
      <c r="I3432" t="s">
        <v>257</v>
      </c>
      <c r="J3432" t="s">
        <v>130</v>
      </c>
      <c r="K3432" t="s">
        <v>131</v>
      </c>
      <c r="L3432" t="s">
        <v>10031</v>
      </c>
      <c r="M3432" t="s">
        <v>10032</v>
      </c>
      <c r="N3432">
        <v>1.1111111E-2</v>
      </c>
      <c r="O3432">
        <v>608</v>
      </c>
      <c r="P3432">
        <v>9238</v>
      </c>
      <c r="Q3432">
        <v>0</v>
      </c>
      <c r="R3432">
        <v>0</v>
      </c>
      <c r="S3432">
        <v>18</v>
      </c>
      <c r="T3432">
        <v>211</v>
      </c>
      <c r="U3432">
        <v>6.7555550000000002</v>
      </c>
      <c r="V3432">
        <v>102.644443</v>
      </c>
      <c r="W3432">
        <v>0</v>
      </c>
      <c r="X3432">
        <v>0</v>
      </c>
      <c r="Y3432">
        <v>0.2</v>
      </c>
      <c r="Z3432">
        <v>2.3444440000000002</v>
      </c>
    </row>
    <row r="3433" spans="1:26" x14ac:dyDescent="0.25">
      <c r="A3433">
        <v>2016149</v>
      </c>
      <c r="B3433">
        <v>1</v>
      </c>
      <c r="C3433" t="s">
        <v>77</v>
      </c>
      <c r="D3433" t="s">
        <v>116</v>
      </c>
      <c r="E3433" t="s">
        <v>186</v>
      </c>
      <c r="F3433" t="s">
        <v>6354</v>
      </c>
      <c r="G3433" t="s">
        <v>163</v>
      </c>
      <c r="H3433" t="s">
        <v>47</v>
      </c>
      <c r="I3433" t="s">
        <v>129</v>
      </c>
      <c r="J3433" t="s">
        <v>130</v>
      </c>
      <c r="K3433" t="s">
        <v>131</v>
      </c>
      <c r="L3433" t="s">
        <v>10033</v>
      </c>
      <c r="M3433" t="s">
        <v>10034</v>
      </c>
      <c r="N3433">
        <v>0.82777777699999999</v>
      </c>
      <c r="O3433">
        <v>65</v>
      </c>
      <c r="P3433">
        <v>88</v>
      </c>
      <c r="Q3433">
        <v>0</v>
      </c>
      <c r="R3433">
        <v>0</v>
      </c>
      <c r="S3433">
        <v>0</v>
      </c>
      <c r="T3433">
        <v>0</v>
      </c>
      <c r="U3433">
        <v>53.805556000000003</v>
      </c>
      <c r="V3433">
        <v>72.844443999999996</v>
      </c>
      <c r="W3433">
        <v>0</v>
      </c>
      <c r="X3433">
        <v>0</v>
      </c>
      <c r="Y3433">
        <v>0</v>
      </c>
      <c r="Z3433">
        <v>0</v>
      </c>
    </row>
    <row r="3434" spans="1:26" x14ac:dyDescent="0.25">
      <c r="A3434">
        <v>2016151</v>
      </c>
      <c r="B3434">
        <v>1</v>
      </c>
      <c r="C3434" t="s">
        <v>77</v>
      </c>
      <c r="D3434" t="s">
        <v>116</v>
      </c>
      <c r="E3434" t="s">
        <v>171</v>
      </c>
      <c r="F3434" t="s">
        <v>3857</v>
      </c>
      <c r="G3434" t="s">
        <v>163</v>
      </c>
      <c r="H3434" t="s">
        <v>47</v>
      </c>
      <c r="I3434" t="s">
        <v>129</v>
      </c>
      <c r="J3434" t="s">
        <v>130</v>
      </c>
      <c r="K3434" t="s">
        <v>131</v>
      </c>
      <c r="L3434" t="s">
        <v>10035</v>
      </c>
      <c r="M3434" t="s">
        <v>10036</v>
      </c>
      <c r="N3434">
        <v>0.388333333</v>
      </c>
      <c r="O3434">
        <v>284</v>
      </c>
      <c r="P3434">
        <v>3849</v>
      </c>
      <c r="Q3434">
        <v>0</v>
      </c>
      <c r="R3434">
        <v>0</v>
      </c>
      <c r="S3434">
        <v>18</v>
      </c>
      <c r="T3434">
        <v>211</v>
      </c>
      <c r="U3434">
        <v>110.28666699999999</v>
      </c>
      <c r="V3434">
        <v>1494.6949990000001</v>
      </c>
      <c r="W3434">
        <v>0</v>
      </c>
      <c r="X3434">
        <v>0</v>
      </c>
      <c r="Y3434">
        <v>6.99</v>
      </c>
      <c r="Z3434">
        <v>81.938333</v>
      </c>
    </row>
    <row r="3435" spans="1:26" x14ac:dyDescent="0.25">
      <c r="A3435">
        <v>2016152</v>
      </c>
      <c r="B3435">
        <v>1</v>
      </c>
      <c r="C3435" t="s">
        <v>76</v>
      </c>
      <c r="D3435" t="s">
        <v>92</v>
      </c>
      <c r="E3435" t="s">
        <v>161</v>
      </c>
      <c r="F3435" t="s">
        <v>10037</v>
      </c>
      <c r="G3435" t="s">
        <v>163</v>
      </c>
      <c r="H3435" t="s">
        <v>47</v>
      </c>
      <c r="I3435" t="s">
        <v>129</v>
      </c>
      <c r="J3435" t="s">
        <v>130</v>
      </c>
      <c r="K3435" t="s">
        <v>131</v>
      </c>
      <c r="L3435" t="s">
        <v>10038</v>
      </c>
      <c r="M3435" t="s">
        <v>10039</v>
      </c>
      <c r="N3435">
        <v>0.40250000000000002</v>
      </c>
      <c r="O3435">
        <v>0</v>
      </c>
      <c r="P3435">
        <v>0</v>
      </c>
      <c r="Q3435">
        <v>0</v>
      </c>
      <c r="R3435">
        <v>0</v>
      </c>
      <c r="S3435">
        <v>0</v>
      </c>
      <c r="T3435">
        <v>94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37.835000000000001</v>
      </c>
    </row>
    <row r="3436" spans="1:26" x14ac:dyDescent="0.25">
      <c r="A3436">
        <v>2016154</v>
      </c>
      <c r="B3436">
        <v>1</v>
      </c>
      <c r="C3436" t="s">
        <v>77</v>
      </c>
      <c r="D3436" t="s">
        <v>118</v>
      </c>
      <c r="E3436" t="s">
        <v>171</v>
      </c>
      <c r="F3436" t="s">
        <v>2304</v>
      </c>
      <c r="G3436" t="s">
        <v>152</v>
      </c>
      <c r="H3436" t="s">
        <v>47</v>
      </c>
      <c r="I3436" t="s">
        <v>129</v>
      </c>
      <c r="J3436" t="s">
        <v>130</v>
      </c>
      <c r="K3436" t="s">
        <v>154</v>
      </c>
      <c r="L3436" t="s">
        <v>10040</v>
      </c>
      <c r="M3436" t="s">
        <v>10041</v>
      </c>
      <c r="N3436">
        <v>0.34416666600000001</v>
      </c>
      <c r="O3436">
        <v>0</v>
      </c>
      <c r="P3436">
        <v>2622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902.40499799999998</v>
      </c>
      <c r="W3436">
        <v>0</v>
      </c>
      <c r="X3436">
        <v>0</v>
      </c>
      <c r="Y3436">
        <v>0</v>
      </c>
      <c r="Z3436">
        <v>0</v>
      </c>
    </row>
    <row r="3437" spans="1:26" x14ac:dyDescent="0.25">
      <c r="A3437">
        <v>2016155</v>
      </c>
      <c r="B3437">
        <v>1</v>
      </c>
      <c r="C3437" t="s">
        <v>77</v>
      </c>
      <c r="D3437" t="s">
        <v>124</v>
      </c>
      <c r="E3437" t="s">
        <v>182</v>
      </c>
      <c r="F3437" t="s">
        <v>10042</v>
      </c>
      <c r="G3437" t="s">
        <v>812</v>
      </c>
      <c r="H3437" t="s">
        <v>46</v>
      </c>
      <c r="I3437" t="s">
        <v>129</v>
      </c>
      <c r="J3437" t="s">
        <v>130</v>
      </c>
      <c r="K3437" t="s">
        <v>131</v>
      </c>
      <c r="L3437" t="s">
        <v>10043</v>
      </c>
      <c r="M3437" t="s">
        <v>10044</v>
      </c>
      <c r="N3437">
        <v>1.2641666659999999</v>
      </c>
      <c r="O3437">
        <v>0</v>
      </c>
      <c r="P3437">
        <v>36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45.51</v>
      </c>
      <c r="W3437">
        <v>0</v>
      </c>
      <c r="X3437">
        <v>0</v>
      </c>
      <c r="Y3437">
        <v>0</v>
      </c>
      <c r="Z3437">
        <v>0</v>
      </c>
    </row>
    <row r="3438" spans="1:26" x14ac:dyDescent="0.25">
      <c r="A3438">
        <v>2016157</v>
      </c>
      <c r="B3438">
        <v>1</v>
      </c>
      <c r="C3438" t="s">
        <v>76</v>
      </c>
      <c r="D3438" t="s">
        <v>83</v>
      </c>
      <c r="E3438" t="s">
        <v>134</v>
      </c>
      <c r="F3438" t="s">
        <v>10045</v>
      </c>
      <c r="G3438" t="s">
        <v>140</v>
      </c>
      <c r="H3438" t="s">
        <v>46</v>
      </c>
      <c r="I3438" t="s">
        <v>129</v>
      </c>
      <c r="J3438" t="s">
        <v>130</v>
      </c>
      <c r="K3438" t="s">
        <v>131</v>
      </c>
      <c r="L3438" t="s">
        <v>10046</v>
      </c>
      <c r="M3438" t="s">
        <v>10047</v>
      </c>
      <c r="N3438">
        <v>4.3666666660000004</v>
      </c>
      <c r="O3438">
        <v>0</v>
      </c>
      <c r="P3438">
        <v>1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4.3666669999999996</v>
      </c>
      <c r="W3438">
        <v>0</v>
      </c>
      <c r="X3438">
        <v>0</v>
      </c>
      <c r="Y3438">
        <v>0</v>
      </c>
      <c r="Z3438">
        <v>0</v>
      </c>
    </row>
    <row r="3439" spans="1:26" x14ac:dyDescent="0.25">
      <c r="A3439">
        <v>2016156</v>
      </c>
      <c r="B3439">
        <v>1</v>
      </c>
      <c r="C3439" t="s">
        <v>77</v>
      </c>
      <c r="D3439" t="s">
        <v>108</v>
      </c>
      <c r="E3439" t="s">
        <v>171</v>
      </c>
      <c r="F3439" t="s">
        <v>6383</v>
      </c>
      <c r="G3439" t="s">
        <v>152</v>
      </c>
      <c r="H3439" t="s">
        <v>47</v>
      </c>
      <c r="I3439" t="s">
        <v>129</v>
      </c>
      <c r="J3439" t="s">
        <v>130</v>
      </c>
      <c r="K3439" t="s">
        <v>154</v>
      </c>
      <c r="L3439" t="s">
        <v>10048</v>
      </c>
      <c r="M3439" t="s">
        <v>10049</v>
      </c>
      <c r="N3439">
        <v>7.7499999999999999E-2</v>
      </c>
      <c r="O3439">
        <v>0</v>
      </c>
      <c r="P3439">
        <v>4</v>
      </c>
      <c r="Q3439">
        <v>38</v>
      </c>
      <c r="R3439">
        <v>9393</v>
      </c>
      <c r="S3439">
        <v>41</v>
      </c>
      <c r="T3439">
        <v>8457</v>
      </c>
      <c r="U3439">
        <v>0</v>
      </c>
      <c r="V3439">
        <v>0.31</v>
      </c>
      <c r="W3439">
        <v>2.9449999999999998</v>
      </c>
      <c r="X3439">
        <v>727.95749999999998</v>
      </c>
      <c r="Y3439">
        <v>3.1775000000000002</v>
      </c>
      <c r="Z3439">
        <v>655.41750000000002</v>
      </c>
    </row>
    <row r="3440" spans="1:26" x14ac:dyDescent="0.25">
      <c r="A3440">
        <v>2016163</v>
      </c>
      <c r="B3440">
        <v>1</v>
      </c>
      <c r="C3440" t="s">
        <v>76</v>
      </c>
      <c r="D3440" t="s">
        <v>104</v>
      </c>
      <c r="E3440" t="s">
        <v>182</v>
      </c>
      <c r="F3440" t="s">
        <v>10050</v>
      </c>
      <c r="G3440" t="s">
        <v>144</v>
      </c>
      <c r="H3440" t="s">
        <v>46</v>
      </c>
      <c r="I3440" t="s">
        <v>129</v>
      </c>
      <c r="J3440" t="s">
        <v>130</v>
      </c>
      <c r="K3440" t="s">
        <v>131</v>
      </c>
      <c r="L3440" t="s">
        <v>10051</v>
      </c>
      <c r="M3440" t="s">
        <v>10052</v>
      </c>
      <c r="N3440">
        <v>4.3141666660000002</v>
      </c>
      <c r="O3440">
        <v>0</v>
      </c>
      <c r="P3440">
        <v>0</v>
      </c>
      <c r="Q3440">
        <v>0</v>
      </c>
      <c r="R3440">
        <v>0</v>
      </c>
      <c r="S3440">
        <v>0</v>
      </c>
      <c r="T3440">
        <v>28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120.796667</v>
      </c>
    </row>
    <row r="3441" spans="1:26" x14ac:dyDescent="0.25">
      <c r="A3441">
        <v>2016164</v>
      </c>
      <c r="B3441">
        <v>1</v>
      </c>
      <c r="C3441" t="s">
        <v>76</v>
      </c>
      <c r="D3441" t="s">
        <v>99</v>
      </c>
      <c r="E3441" t="s">
        <v>182</v>
      </c>
      <c r="F3441" t="s">
        <v>10053</v>
      </c>
      <c r="G3441" t="s">
        <v>144</v>
      </c>
      <c r="H3441" t="s">
        <v>46</v>
      </c>
      <c r="I3441" t="s">
        <v>129</v>
      </c>
      <c r="J3441" t="s">
        <v>130</v>
      </c>
      <c r="K3441" t="s">
        <v>131</v>
      </c>
      <c r="L3441" t="s">
        <v>10054</v>
      </c>
      <c r="M3441" t="s">
        <v>10055</v>
      </c>
      <c r="N3441">
        <v>1.2127777769999999</v>
      </c>
      <c r="O3441">
        <v>0</v>
      </c>
      <c r="P3441">
        <v>37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44.872777999999997</v>
      </c>
      <c r="W3441">
        <v>0</v>
      </c>
      <c r="X3441">
        <v>0</v>
      </c>
      <c r="Y3441">
        <v>0</v>
      </c>
      <c r="Z3441">
        <v>0</v>
      </c>
    </row>
    <row r="3442" spans="1:26" x14ac:dyDescent="0.25">
      <c r="A3442">
        <v>2016169</v>
      </c>
      <c r="B3442">
        <v>1</v>
      </c>
      <c r="C3442" t="s">
        <v>76</v>
      </c>
      <c r="D3442" t="s">
        <v>88</v>
      </c>
      <c r="E3442" t="s">
        <v>134</v>
      </c>
      <c r="F3442" t="s">
        <v>10056</v>
      </c>
      <c r="G3442" t="s">
        <v>128</v>
      </c>
      <c r="H3442" t="s">
        <v>46</v>
      </c>
      <c r="I3442" t="s">
        <v>129</v>
      </c>
      <c r="J3442" t="s">
        <v>130</v>
      </c>
      <c r="K3442" t="s">
        <v>131</v>
      </c>
      <c r="L3442" t="s">
        <v>10057</v>
      </c>
      <c r="M3442" t="s">
        <v>10058</v>
      </c>
      <c r="N3442">
        <v>1.832777777</v>
      </c>
      <c r="O3442">
        <v>0</v>
      </c>
      <c r="P3442">
        <v>1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1.832778</v>
      </c>
      <c r="W3442">
        <v>0</v>
      </c>
      <c r="X3442">
        <v>0</v>
      </c>
      <c r="Y3442">
        <v>0</v>
      </c>
      <c r="Z3442">
        <v>0</v>
      </c>
    </row>
    <row r="3443" spans="1:26" x14ac:dyDescent="0.25">
      <c r="A3443">
        <v>2016193</v>
      </c>
      <c r="B3443">
        <v>1</v>
      </c>
      <c r="C3443" t="s">
        <v>76</v>
      </c>
      <c r="D3443" t="s">
        <v>87</v>
      </c>
      <c r="E3443" t="s">
        <v>171</v>
      </c>
      <c r="F3443" t="s">
        <v>10059</v>
      </c>
      <c r="G3443" t="s">
        <v>168</v>
      </c>
      <c r="H3443" t="s">
        <v>47</v>
      </c>
      <c r="I3443" t="s">
        <v>129</v>
      </c>
      <c r="J3443" t="s">
        <v>130</v>
      </c>
      <c r="K3443" t="s">
        <v>154</v>
      </c>
      <c r="L3443" t="s">
        <v>10060</v>
      </c>
      <c r="M3443" t="s">
        <v>10061</v>
      </c>
      <c r="N3443">
        <v>8.1566666659999996</v>
      </c>
      <c r="O3443">
        <v>0</v>
      </c>
      <c r="P3443">
        <v>0</v>
      </c>
      <c r="Q3443">
        <v>6</v>
      </c>
      <c r="R3443">
        <v>1</v>
      </c>
      <c r="S3443">
        <v>0</v>
      </c>
      <c r="T3443">
        <v>0</v>
      </c>
      <c r="U3443">
        <v>0</v>
      </c>
      <c r="V3443">
        <v>0</v>
      </c>
      <c r="W3443">
        <v>48.94</v>
      </c>
      <c r="X3443">
        <v>8.1566670000000006</v>
      </c>
      <c r="Y3443">
        <v>0</v>
      </c>
      <c r="Z3443">
        <v>0</v>
      </c>
    </row>
    <row r="3444" spans="1:26" x14ac:dyDescent="0.25">
      <c r="A3444">
        <v>2016188</v>
      </c>
      <c r="B3444">
        <v>1</v>
      </c>
      <c r="C3444" t="s">
        <v>77</v>
      </c>
      <c r="D3444" t="s">
        <v>108</v>
      </c>
      <c r="E3444" t="s">
        <v>161</v>
      </c>
      <c r="F3444" t="s">
        <v>10062</v>
      </c>
      <c r="G3444" t="s">
        <v>168</v>
      </c>
      <c r="H3444" t="s">
        <v>47</v>
      </c>
      <c r="I3444" t="s">
        <v>129</v>
      </c>
      <c r="J3444" t="s">
        <v>130</v>
      </c>
      <c r="K3444" t="s">
        <v>154</v>
      </c>
      <c r="L3444" t="s">
        <v>10063</v>
      </c>
      <c r="M3444" t="s">
        <v>10064</v>
      </c>
      <c r="N3444">
        <v>8.4216666660000001</v>
      </c>
      <c r="O3444">
        <v>11</v>
      </c>
      <c r="P3444">
        <v>493</v>
      </c>
      <c r="Q3444">
        <v>0</v>
      </c>
      <c r="R3444">
        <v>0</v>
      </c>
      <c r="S3444">
        <v>0</v>
      </c>
      <c r="T3444">
        <v>0</v>
      </c>
      <c r="U3444">
        <v>92.638333000000003</v>
      </c>
      <c r="V3444">
        <v>4151.8816660000002</v>
      </c>
      <c r="W3444">
        <v>0</v>
      </c>
      <c r="X3444">
        <v>0</v>
      </c>
      <c r="Y3444">
        <v>0</v>
      </c>
      <c r="Z3444">
        <v>0</v>
      </c>
    </row>
    <row r="3445" spans="1:26" x14ac:dyDescent="0.25">
      <c r="A3445">
        <v>2016168</v>
      </c>
      <c r="B3445">
        <v>1</v>
      </c>
      <c r="C3445" t="s">
        <v>76</v>
      </c>
      <c r="D3445" t="s">
        <v>86</v>
      </c>
      <c r="E3445" t="s">
        <v>161</v>
      </c>
      <c r="F3445" t="s">
        <v>10065</v>
      </c>
      <c r="G3445" t="s">
        <v>168</v>
      </c>
      <c r="H3445" t="s">
        <v>47</v>
      </c>
      <c r="I3445" t="s">
        <v>129</v>
      </c>
      <c r="J3445" t="s">
        <v>130</v>
      </c>
      <c r="K3445" t="s">
        <v>154</v>
      </c>
      <c r="L3445" t="s">
        <v>10066</v>
      </c>
      <c r="M3445" t="s">
        <v>10067</v>
      </c>
      <c r="N3445">
        <v>10.216666666</v>
      </c>
      <c r="O3445">
        <v>0</v>
      </c>
      <c r="P3445">
        <v>809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8265.2833329999994</v>
      </c>
      <c r="W3445">
        <v>0</v>
      </c>
      <c r="X3445">
        <v>0</v>
      </c>
      <c r="Y3445">
        <v>0</v>
      </c>
      <c r="Z3445">
        <v>0</v>
      </c>
    </row>
    <row r="3446" spans="1:26" x14ac:dyDescent="0.25">
      <c r="A3446">
        <v>2016175</v>
      </c>
      <c r="B3446">
        <v>1</v>
      </c>
      <c r="C3446" t="s">
        <v>76</v>
      </c>
      <c r="D3446" t="s">
        <v>94</v>
      </c>
      <c r="E3446" t="s">
        <v>182</v>
      </c>
      <c r="F3446" t="s">
        <v>10068</v>
      </c>
      <c r="G3446" t="s">
        <v>310</v>
      </c>
      <c r="H3446" t="s">
        <v>46</v>
      </c>
      <c r="I3446" t="s">
        <v>129</v>
      </c>
      <c r="J3446" t="s">
        <v>130</v>
      </c>
      <c r="K3446" t="s">
        <v>131</v>
      </c>
      <c r="L3446" t="s">
        <v>10069</v>
      </c>
      <c r="M3446" t="s">
        <v>10070</v>
      </c>
      <c r="N3446">
        <v>2.1383333329999998</v>
      </c>
      <c r="O3446">
        <v>0</v>
      </c>
      <c r="P3446">
        <v>64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136.85333299999999</v>
      </c>
      <c r="W3446">
        <v>0</v>
      </c>
      <c r="X3446">
        <v>0</v>
      </c>
      <c r="Y3446">
        <v>0</v>
      </c>
      <c r="Z3446">
        <v>0</v>
      </c>
    </row>
    <row r="3447" spans="1:26" x14ac:dyDescent="0.25">
      <c r="A3447">
        <v>2016213</v>
      </c>
      <c r="B3447">
        <v>1</v>
      </c>
      <c r="C3447" t="s">
        <v>76</v>
      </c>
      <c r="D3447" t="s">
        <v>96</v>
      </c>
      <c r="E3447" t="s">
        <v>186</v>
      </c>
      <c r="F3447" t="s">
        <v>10071</v>
      </c>
      <c r="G3447" t="s">
        <v>341</v>
      </c>
      <c r="H3447" t="s">
        <v>47</v>
      </c>
      <c r="I3447" t="s">
        <v>129</v>
      </c>
      <c r="J3447" t="s">
        <v>130</v>
      </c>
      <c r="K3447" t="s">
        <v>131</v>
      </c>
      <c r="L3447" t="s">
        <v>10072</v>
      </c>
      <c r="M3447" t="s">
        <v>10073</v>
      </c>
      <c r="N3447">
        <v>2.2666666659999999</v>
      </c>
      <c r="O3447">
        <v>5</v>
      </c>
      <c r="P3447">
        <v>244</v>
      </c>
      <c r="Q3447">
        <v>0</v>
      </c>
      <c r="R3447">
        <v>0</v>
      </c>
      <c r="S3447">
        <v>0</v>
      </c>
      <c r="T3447">
        <v>0</v>
      </c>
      <c r="U3447">
        <v>11.333333</v>
      </c>
      <c r="V3447">
        <v>553.06666700000005</v>
      </c>
      <c r="W3447">
        <v>0</v>
      </c>
      <c r="X3447">
        <v>0</v>
      </c>
      <c r="Y3447">
        <v>0</v>
      </c>
      <c r="Z3447">
        <v>0</v>
      </c>
    </row>
    <row r="3448" spans="1:26" x14ac:dyDescent="0.25">
      <c r="A3448">
        <v>2016364</v>
      </c>
      <c r="B3448">
        <v>1</v>
      </c>
      <c r="C3448" t="s">
        <v>76</v>
      </c>
      <c r="D3448" t="s">
        <v>100</v>
      </c>
      <c r="E3448" t="s">
        <v>186</v>
      </c>
      <c r="F3448" t="s">
        <v>10074</v>
      </c>
      <c r="G3448" t="s">
        <v>179</v>
      </c>
      <c r="H3448" t="s">
        <v>47</v>
      </c>
      <c r="I3448" t="s">
        <v>129</v>
      </c>
      <c r="J3448" t="s">
        <v>130</v>
      </c>
      <c r="K3448" t="s">
        <v>154</v>
      </c>
      <c r="L3448" t="s">
        <v>10075</v>
      </c>
      <c r="M3448" t="s">
        <v>10076</v>
      </c>
      <c r="N3448">
        <v>4.6475</v>
      </c>
      <c r="O3448">
        <v>88</v>
      </c>
      <c r="P3448">
        <v>353</v>
      </c>
      <c r="Q3448">
        <v>0</v>
      </c>
      <c r="R3448">
        <v>0</v>
      </c>
      <c r="S3448">
        <v>0</v>
      </c>
      <c r="T3448">
        <v>0</v>
      </c>
      <c r="U3448">
        <v>408.98</v>
      </c>
      <c r="V3448">
        <v>1640.5675000000001</v>
      </c>
      <c r="W3448">
        <v>0</v>
      </c>
      <c r="X3448">
        <v>0</v>
      </c>
      <c r="Y3448">
        <v>0</v>
      </c>
      <c r="Z3448">
        <v>0</v>
      </c>
    </row>
    <row r="3449" spans="1:26" x14ac:dyDescent="0.25">
      <c r="A3449">
        <v>2016171</v>
      </c>
      <c r="B3449">
        <v>1</v>
      </c>
      <c r="C3449" t="s">
        <v>76</v>
      </c>
      <c r="D3449" t="s">
        <v>79</v>
      </c>
      <c r="E3449" t="s">
        <v>161</v>
      </c>
      <c r="F3449" t="s">
        <v>10077</v>
      </c>
      <c r="G3449" t="s">
        <v>168</v>
      </c>
      <c r="H3449" t="s">
        <v>47</v>
      </c>
      <c r="I3449" t="s">
        <v>129</v>
      </c>
      <c r="J3449" t="s">
        <v>130</v>
      </c>
      <c r="K3449" t="s">
        <v>154</v>
      </c>
      <c r="L3449" t="s">
        <v>10078</v>
      </c>
      <c r="M3449" t="s">
        <v>10079</v>
      </c>
      <c r="N3449">
        <v>9.971944444</v>
      </c>
      <c r="O3449">
        <v>0</v>
      </c>
      <c r="P3449">
        <v>216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2153.94</v>
      </c>
      <c r="W3449">
        <v>0</v>
      </c>
      <c r="X3449">
        <v>0</v>
      </c>
      <c r="Y3449">
        <v>0</v>
      </c>
      <c r="Z3449">
        <v>0</v>
      </c>
    </row>
    <row r="3450" spans="1:26" x14ac:dyDescent="0.25">
      <c r="A3450">
        <v>2016223</v>
      </c>
      <c r="B3450">
        <v>1</v>
      </c>
      <c r="C3450" t="s">
        <v>76</v>
      </c>
      <c r="D3450" t="s">
        <v>102</v>
      </c>
      <c r="E3450" t="s">
        <v>182</v>
      </c>
      <c r="F3450" t="s">
        <v>10080</v>
      </c>
      <c r="G3450" t="s">
        <v>144</v>
      </c>
      <c r="H3450" t="s">
        <v>46</v>
      </c>
      <c r="I3450" t="s">
        <v>129</v>
      </c>
      <c r="J3450" t="s">
        <v>130</v>
      </c>
      <c r="K3450" t="s">
        <v>131</v>
      </c>
      <c r="L3450" t="s">
        <v>10081</v>
      </c>
      <c r="M3450" t="s">
        <v>10070</v>
      </c>
      <c r="N3450">
        <v>2.056944444</v>
      </c>
      <c r="O3450">
        <v>0</v>
      </c>
      <c r="P3450">
        <v>0</v>
      </c>
      <c r="Q3450">
        <v>0</v>
      </c>
      <c r="R3450">
        <v>0</v>
      </c>
      <c r="S3450">
        <v>0</v>
      </c>
      <c r="T3450">
        <v>9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18.512499999999999</v>
      </c>
    </row>
    <row r="3451" spans="1:26" x14ac:dyDescent="0.25">
      <c r="A3451">
        <v>2016220</v>
      </c>
      <c r="B3451">
        <v>1</v>
      </c>
      <c r="C3451" t="s">
        <v>76</v>
      </c>
      <c r="D3451" t="s">
        <v>88</v>
      </c>
      <c r="E3451" t="s">
        <v>134</v>
      </c>
      <c r="F3451" t="s">
        <v>10082</v>
      </c>
      <c r="G3451" t="s">
        <v>238</v>
      </c>
      <c r="H3451" t="s">
        <v>46</v>
      </c>
      <c r="I3451" t="s">
        <v>129</v>
      </c>
      <c r="J3451" t="s">
        <v>130</v>
      </c>
      <c r="K3451" t="s">
        <v>131</v>
      </c>
      <c r="L3451" t="s">
        <v>10083</v>
      </c>
      <c r="M3451" t="s">
        <v>10084</v>
      </c>
      <c r="N3451">
        <v>0.93083333300000004</v>
      </c>
      <c r="O3451">
        <v>0</v>
      </c>
      <c r="P3451">
        <v>1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0.93083300000000002</v>
      </c>
      <c r="W3451">
        <v>0</v>
      </c>
      <c r="X3451">
        <v>0</v>
      </c>
      <c r="Y3451">
        <v>0</v>
      </c>
      <c r="Z3451">
        <v>0</v>
      </c>
    </row>
    <row r="3452" spans="1:26" x14ac:dyDescent="0.25">
      <c r="A3452">
        <v>2016174</v>
      </c>
      <c r="B3452">
        <v>1</v>
      </c>
      <c r="C3452" t="s">
        <v>77</v>
      </c>
      <c r="D3452" t="s">
        <v>108</v>
      </c>
      <c r="E3452" t="s">
        <v>161</v>
      </c>
      <c r="F3452" t="s">
        <v>10085</v>
      </c>
      <c r="G3452" t="s">
        <v>163</v>
      </c>
      <c r="H3452" t="s">
        <v>47</v>
      </c>
      <c r="I3452" t="s">
        <v>129</v>
      </c>
      <c r="J3452" t="s">
        <v>130</v>
      </c>
      <c r="K3452" t="s">
        <v>131</v>
      </c>
      <c r="L3452" t="s">
        <v>10086</v>
      </c>
      <c r="M3452" t="s">
        <v>10087</v>
      </c>
      <c r="N3452">
        <v>0.58499999999999996</v>
      </c>
      <c r="O3452">
        <v>19</v>
      </c>
      <c r="P3452">
        <v>619</v>
      </c>
      <c r="Q3452">
        <v>0</v>
      </c>
      <c r="R3452">
        <v>0</v>
      </c>
      <c r="S3452">
        <v>0</v>
      </c>
      <c r="T3452">
        <v>0</v>
      </c>
      <c r="U3452">
        <v>11.115</v>
      </c>
      <c r="V3452">
        <v>362.11500000000001</v>
      </c>
      <c r="W3452">
        <v>0</v>
      </c>
      <c r="X3452">
        <v>0</v>
      </c>
      <c r="Y3452">
        <v>0</v>
      </c>
      <c r="Z3452">
        <v>0</v>
      </c>
    </row>
    <row r="3453" spans="1:26" x14ac:dyDescent="0.25">
      <c r="A3453">
        <v>2016229</v>
      </c>
      <c r="B3453">
        <v>1</v>
      </c>
      <c r="C3453" t="s">
        <v>77</v>
      </c>
      <c r="D3453" t="s">
        <v>123</v>
      </c>
      <c r="E3453" t="s">
        <v>161</v>
      </c>
      <c r="F3453" t="s">
        <v>10088</v>
      </c>
      <c r="G3453" t="s">
        <v>168</v>
      </c>
      <c r="H3453" t="s">
        <v>47</v>
      </c>
      <c r="I3453" t="s">
        <v>129</v>
      </c>
      <c r="J3453" t="s">
        <v>130</v>
      </c>
      <c r="K3453" t="s">
        <v>154</v>
      </c>
      <c r="L3453" t="s">
        <v>10089</v>
      </c>
      <c r="M3453" t="s">
        <v>10090</v>
      </c>
      <c r="N3453">
        <v>8.3555555550000005</v>
      </c>
      <c r="O3453">
        <v>0</v>
      </c>
      <c r="P3453">
        <v>121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1011.0222220000001</v>
      </c>
      <c r="W3453">
        <v>0</v>
      </c>
      <c r="X3453">
        <v>0</v>
      </c>
      <c r="Y3453">
        <v>0</v>
      </c>
      <c r="Z3453">
        <v>0</v>
      </c>
    </row>
    <row r="3454" spans="1:26" x14ac:dyDescent="0.25">
      <c r="A3454">
        <v>2016185</v>
      </c>
      <c r="B3454">
        <v>1</v>
      </c>
      <c r="C3454" t="s">
        <v>76</v>
      </c>
      <c r="D3454" t="s">
        <v>104</v>
      </c>
      <c r="E3454" t="s">
        <v>166</v>
      </c>
      <c r="F3454" t="s">
        <v>7736</v>
      </c>
      <c r="G3454" t="s">
        <v>168</v>
      </c>
      <c r="H3454" t="s">
        <v>46</v>
      </c>
      <c r="I3454" t="s">
        <v>129</v>
      </c>
      <c r="J3454" t="s">
        <v>130</v>
      </c>
      <c r="K3454" t="s">
        <v>154</v>
      </c>
      <c r="L3454" t="s">
        <v>10091</v>
      </c>
      <c r="M3454" t="s">
        <v>10092</v>
      </c>
      <c r="N3454">
        <v>8.3572063879999998</v>
      </c>
      <c r="O3454">
        <v>0</v>
      </c>
      <c r="P3454">
        <v>0</v>
      </c>
      <c r="Q3454">
        <v>0</v>
      </c>
      <c r="R3454">
        <v>0</v>
      </c>
      <c r="S3454">
        <v>0</v>
      </c>
      <c r="T3454">
        <v>68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568.29003399999999</v>
      </c>
    </row>
    <row r="3455" spans="1:26" x14ac:dyDescent="0.25">
      <c r="A3455">
        <v>2016186</v>
      </c>
      <c r="B3455">
        <v>1</v>
      </c>
      <c r="C3455" t="s">
        <v>77</v>
      </c>
      <c r="D3455" t="s">
        <v>124</v>
      </c>
      <c r="E3455" t="s">
        <v>182</v>
      </c>
      <c r="F3455" t="s">
        <v>10093</v>
      </c>
      <c r="G3455" t="s">
        <v>168</v>
      </c>
      <c r="H3455" t="s">
        <v>46</v>
      </c>
      <c r="I3455" t="s">
        <v>129</v>
      </c>
      <c r="J3455" t="s">
        <v>130</v>
      </c>
      <c r="K3455" t="s">
        <v>154</v>
      </c>
      <c r="L3455" t="s">
        <v>10094</v>
      </c>
      <c r="M3455" t="s">
        <v>10095</v>
      </c>
      <c r="N3455">
        <v>8.3729341660000003</v>
      </c>
      <c r="O3455">
        <v>0</v>
      </c>
      <c r="P3455">
        <v>105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879.15808700000002</v>
      </c>
      <c r="W3455">
        <v>0</v>
      </c>
      <c r="X3455">
        <v>0</v>
      </c>
      <c r="Y3455">
        <v>0</v>
      </c>
      <c r="Z3455">
        <v>0</v>
      </c>
    </row>
    <row r="3456" spans="1:26" x14ac:dyDescent="0.25">
      <c r="A3456">
        <v>2016189</v>
      </c>
      <c r="B3456">
        <v>1</v>
      </c>
      <c r="C3456" t="s">
        <v>77</v>
      </c>
      <c r="D3456" t="s">
        <v>116</v>
      </c>
      <c r="E3456" t="s">
        <v>166</v>
      </c>
      <c r="F3456" t="s">
        <v>10096</v>
      </c>
      <c r="G3456" t="s">
        <v>168</v>
      </c>
      <c r="H3456" t="s">
        <v>46</v>
      </c>
      <c r="I3456" t="s">
        <v>129</v>
      </c>
      <c r="J3456" t="s">
        <v>130</v>
      </c>
      <c r="K3456" t="s">
        <v>154</v>
      </c>
      <c r="L3456" t="s">
        <v>10097</v>
      </c>
      <c r="M3456" t="s">
        <v>10098</v>
      </c>
      <c r="N3456">
        <v>1.9675175</v>
      </c>
      <c r="O3456">
        <v>0</v>
      </c>
      <c r="P3456">
        <v>139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273.48493300000001</v>
      </c>
      <c r="W3456">
        <v>0</v>
      </c>
      <c r="X3456">
        <v>0</v>
      </c>
      <c r="Y3456">
        <v>0</v>
      </c>
      <c r="Z3456">
        <v>0</v>
      </c>
    </row>
    <row r="3457" spans="1:26" x14ac:dyDescent="0.25">
      <c r="A3457">
        <v>2016247</v>
      </c>
      <c r="B3457">
        <v>1</v>
      </c>
      <c r="C3457" t="s">
        <v>77</v>
      </c>
      <c r="D3457" t="s">
        <v>110</v>
      </c>
      <c r="E3457" t="s">
        <v>166</v>
      </c>
      <c r="F3457" t="s">
        <v>10099</v>
      </c>
      <c r="G3457" t="s">
        <v>657</v>
      </c>
      <c r="H3457" t="s">
        <v>46</v>
      </c>
      <c r="I3457" t="s">
        <v>129</v>
      </c>
      <c r="J3457" t="s">
        <v>130</v>
      </c>
      <c r="K3457" t="s">
        <v>131</v>
      </c>
      <c r="L3457" t="s">
        <v>10100</v>
      </c>
      <c r="M3457" t="s">
        <v>10101</v>
      </c>
      <c r="N3457">
        <v>1.419166666</v>
      </c>
      <c r="O3457">
        <v>0</v>
      </c>
      <c r="P3457">
        <v>0</v>
      </c>
      <c r="Q3457">
        <v>0</v>
      </c>
      <c r="R3457">
        <v>0</v>
      </c>
      <c r="S3457">
        <v>0</v>
      </c>
      <c r="T3457">
        <v>23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32.640833000000001</v>
      </c>
    </row>
    <row r="3458" spans="1:26" x14ac:dyDescent="0.25">
      <c r="A3458">
        <v>2016199</v>
      </c>
      <c r="B3458">
        <v>1</v>
      </c>
      <c r="C3458" t="s">
        <v>76</v>
      </c>
      <c r="D3458" t="s">
        <v>89</v>
      </c>
      <c r="E3458" t="s">
        <v>182</v>
      </c>
      <c r="F3458" t="s">
        <v>10102</v>
      </c>
      <c r="G3458" t="s">
        <v>168</v>
      </c>
      <c r="H3458" t="s">
        <v>46</v>
      </c>
      <c r="I3458" t="s">
        <v>129</v>
      </c>
      <c r="J3458" t="s">
        <v>130</v>
      </c>
      <c r="K3458" t="s">
        <v>154</v>
      </c>
      <c r="L3458" t="s">
        <v>10103</v>
      </c>
      <c r="M3458" t="s">
        <v>10104</v>
      </c>
      <c r="N3458">
        <v>9.4362361109999995</v>
      </c>
      <c r="O3458">
        <v>0</v>
      </c>
      <c r="P3458">
        <v>41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386.88568099999998</v>
      </c>
      <c r="W3458">
        <v>0</v>
      </c>
      <c r="X3458">
        <v>0</v>
      </c>
      <c r="Y3458">
        <v>0</v>
      </c>
      <c r="Z3458">
        <v>0</v>
      </c>
    </row>
    <row r="3459" spans="1:26" x14ac:dyDescent="0.25">
      <c r="A3459">
        <v>2016219</v>
      </c>
      <c r="B3459">
        <v>1</v>
      </c>
      <c r="C3459" t="s">
        <v>76</v>
      </c>
      <c r="D3459" t="s">
        <v>79</v>
      </c>
      <c r="E3459" t="s">
        <v>182</v>
      </c>
      <c r="F3459" t="s">
        <v>10105</v>
      </c>
      <c r="G3459" t="s">
        <v>168</v>
      </c>
      <c r="H3459" t="s">
        <v>46</v>
      </c>
      <c r="I3459" t="s">
        <v>129</v>
      </c>
      <c r="J3459" t="s">
        <v>130</v>
      </c>
      <c r="K3459" t="s">
        <v>154</v>
      </c>
      <c r="L3459" t="s">
        <v>10106</v>
      </c>
      <c r="M3459" t="s">
        <v>10107</v>
      </c>
      <c r="N3459">
        <v>8.239837777</v>
      </c>
      <c r="O3459">
        <v>0</v>
      </c>
      <c r="P3459">
        <v>18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148.31708</v>
      </c>
      <c r="W3459">
        <v>0</v>
      </c>
      <c r="X3459">
        <v>0</v>
      </c>
      <c r="Y3459">
        <v>0</v>
      </c>
      <c r="Z3459">
        <v>0</v>
      </c>
    </row>
    <row r="3460" spans="1:26" x14ac:dyDescent="0.25">
      <c r="A3460">
        <v>2016224</v>
      </c>
      <c r="B3460">
        <v>1</v>
      </c>
      <c r="C3460" t="s">
        <v>77</v>
      </c>
      <c r="D3460" t="s">
        <v>114</v>
      </c>
      <c r="E3460" t="s">
        <v>150</v>
      </c>
      <c r="F3460" t="s">
        <v>472</v>
      </c>
      <c r="G3460" t="s">
        <v>179</v>
      </c>
      <c r="H3460" t="s">
        <v>47</v>
      </c>
      <c r="I3460" t="s">
        <v>129</v>
      </c>
      <c r="J3460" t="s">
        <v>130</v>
      </c>
      <c r="K3460" t="s">
        <v>154</v>
      </c>
      <c r="L3460" t="s">
        <v>10108</v>
      </c>
      <c r="M3460" t="s">
        <v>10109</v>
      </c>
      <c r="N3460">
        <v>7.5763888880000003</v>
      </c>
      <c r="O3460">
        <v>0</v>
      </c>
      <c r="P3460">
        <v>0</v>
      </c>
      <c r="Q3460">
        <v>3</v>
      </c>
      <c r="R3460">
        <v>0</v>
      </c>
      <c r="S3460">
        <v>194</v>
      </c>
      <c r="T3460">
        <v>1184</v>
      </c>
      <c r="U3460">
        <v>0</v>
      </c>
      <c r="V3460">
        <v>0</v>
      </c>
      <c r="W3460">
        <v>22.729167</v>
      </c>
      <c r="X3460">
        <v>0</v>
      </c>
      <c r="Y3460">
        <v>1469.819444</v>
      </c>
      <c r="Z3460">
        <v>8970.4444430000003</v>
      </c>
    </row>
    <row r="3461" spans="1:26" x14ac:dyDescent="0.25">
      <c r="A3461">
        <v>2016234</v>
      </c>
      <c r="B3461">
        <v>1</v>
      </c>
      <c r="C3461" t="s">
        <v>76</v>
      </c>
      <c r="D3461" t="s">
        <v>83</v>
      </c>
      <c r="E3461" t="s">
        <v>166</v>
      </c>
      <c r="F3461" t="s">
        <v>10110</v>
      </c>
      <c r="G3461" t="s">
        <v>128</v>
      </c>
      <c r="H3461" t="s">
        <v>46</v>
      </c>
      <c r="I3461" t="s">
        <v>129</v>
      </c>
      <c r="J3461" t="s">
        <v>130</v>
      </c>
      <c r="K3461" t="s">
        <v>131</v>
      </c>
      <c r="L3461" t="s">
        <v>10111</v>
      </c>
      <c r="M3461" t="s">
        <v>10112</v>
      </c>
      <c r="N3461">
        <v>0.27500000000000002</v>
      </c>
      <c r="O3461">
        <v>0</v>
      </c>
      <c r="P3461">
        <v>643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176.82499999999999</v>
      </c>
      <c r="W3461">
        <v>0</v>
      </c>
      <c r="X3461">
        <v>0</v>
      </c>
      <c r="Y3461">
        <v>0</v>
      </c>
      <c r="Z3461">
        <v>0</v>
      </c>
    </row>
    <row r="3462" spans="1:26" x14ac:dyDescent="0.25">
      <c r="A3462">
        <v>2016230</v>
      </c>
      <c r="B3462">
        <v>1</v>
      </c>
      <c r="C3462" t="s">
        <v>77</v>
      </c>
      <c r="D3462" t="s">
        <v>120</v>
      </c>
      <c r="E3462" t="s">
        <v>182</v>
      </c>
      <c r="F3462" t="s">
        <v>7978</v>
      </c>
      <c r="G3462" t="s">
        <v>294</v>
      </c>
      <c r="H3462" t="s">
        <v>46</v>
      </c>
      <c r="I3462" t="s">
        <v>129</v>
      </c>
      <c r="J3462" t="s">
        <v>130</v>
      </c>
      <c r="K3462" t="s">
        <v>131</v>
      </c>
      <c r="L3462" t="s">
        <v>10113</v>
      </c>
      <c r="M3462" t="s">
        <v>10114</v>
      </c>
      <c r="N3462">
        <v>2.25</v>
      </c>
      <c r="O3462">
        <v>0</v>
      </c>
      <c r="P3462">
        <v>0</v>
      </c>
      <c r="Q3462">
        <v>0</v>
      </c>
      <c r="R3462">
        <v>37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83.25</v>
      </c>
      <c r="Y3462">
        <v>0</v>
      </c>
      <c r="Z3462">
        <v>0</v>
      </c>
    </row>
    <row r="3463" spans="1:26" x14ac:dyDescent="0.25">
      <c r="A3463">
        <v>2016233</v>
      </c>
      <c r="B3463">
        <v>1</v>
      </c>
      <c r="C3463" t="s">
        <v>76</v>
      </c>
      <c r="D3463" t="s">
        <v>88</v>
      </c>
      <c r="E3463" t="s">
        <v>171</v>
      </c>
      <c r="F3463" t="s">
        <v>10115</v>
      </c>
      <c r="G3463" t="s">
        <v>168</v>
      </c>
      <c r="H3463" t="s">
        <v>47</v>
      </c>
      <c r="I3463" t="s">
        <v>129</v>
      </c>
      <c r="J3463" t="s">
        <v>130</v>
      </c>
      <c r="K3463" t="s">
        <v>154</v>
      </c>
      <c r="L3463" t="s">
        <v>10116</v>
      </c>
      <c r="M3463" t="s">
        <v>10117</v>
      </c>
      <c r="N3463">
        <v>7.0938888880000004</v>
      </c>
      <c r="O3463">
        <v>11</v>
      </c>
      <c r="P3463">
        <v>304</v>
      </c>
      <c r="Q3463">
        <v>0</v>
      </c>
      <c r="R3463">
        <v>0</v>
      </c>
      <c r="S3463">
        <v>0</v>
      </c>
      <c r="T3463">
        <v>0</v>
      </c>
      <c r="U3463">
        <v>78.032777999999993</v>
      </c>
      <c r="V3463">
        <v>2156.542222</v>
      </c>
      <c r="W3463">
        <v>0</v>
      </c>
      <c r="X3463">
        <v>0</v>
      </c>
      <c r="Y3463">
        <v>0</v>
      </c>
      <c r="Z3463">
        <v>0</v>
      </c>
    </row>
    <row r="3464" spans="1:26" x14ac:dyDescent="0.25">
      <c r="A3464">
        <v>2016236</v>
      </c>
      <c r="B3464">
        <v>1</v>
      </c>
      <c r="C3464" t="s">
        <v>76</v>
      </c>
      <c r="D3464" t="s">
        <v>100</v>
      </c>
      <c r="E3464" t="s">
        <v>186</v>
      </c>
      <c r="F3464" t="s">
        <v>8061</v>
      </c>
      <c r="G3464" t="s">
        <v>163</v>
      </c>
      <c r="H3464" t="s">
        <v>47</v>
      </c>
      <c r="I3464" t="s">
        <v>129</v>
      </c>
      <c r="J3464" t="s">
        <v>130</v>
      </c>
      <c r="K3464" t="s">
        <v>131</v>
      </c>
      <c r="L3464" t="s">
        <v>10118</v>
      </c>
      <c r="M3464" t="s">
        <v>10119</v>
      </c>
      <c r="N3464">
        <v>2.622777777</v>
      </c>
      <c r="O3464">
        <v>9</v>
      </c>
      <c r="P3464">
        <v>367</v>
      </c>
      <c r="Q3464">
        <v>0</v>
      </c>
      <c r="R3464">
        <v>0</v>
      </c>
      <c r="S3464">
        <v>0</v>
      </c>
      <c r="T3464">
        <v>0</v>
      </c>
      <c r="U3464">
        <v>23.605</v>
      </c>
      <c r="V3464">
        <v>962.55944399999998</v>
      </c>
      <c r="W3464">
        <v>0</v>
      </c>
      <c r="X3464">
        <v>0</v>
      </c>
      <c r="Y3464">
        <v>0</v>
      </c>
      <c r="Z3464">
        <v>0</v>
      </c>
    </row>
    <row r="3465" spans="1:26" x14ac:dyDescent="0.25">
      <c r="A3465">
        <v>2016232</v>
      </c>
      <c r="B3465">
        <v>1</v>
      </c>
      <c r="C3465" t="s">
        <v>77</v>
      </c>
      <c r="D3465" t="s">
        <v>123</v>
      </c>
      <c r="E3465" t="s">
        <v>182</v>
      </c>
      <c r="F3465" t="s">
        <v>5247</v>
      </c>
      <c r="G3465" t="s">
        <v>168</v>
      </c>
      <c r="H3465" t="s">
        <v>46</v>
      </c>
      <c r="I3465" t="s">
        <v>129</v>
      </c>
      <c r="J3465" t="s">
        <v>130</v>
      </c>
      <c r="K3465" t="s">
        <v>154</v>
      </c>
      <c r="L3465" t="s">
        <v>10120</v>
      </c>
      <c r="M3465" t="s">
        <v>10121</v>
      </c>
      <c r="N3465">
        <v>8.1508333329999996</v>
      </c>
      <c r="O3465">
        <v>0</v>
      </c>
      <c r="P3465">
        <v>29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236.374167</v>
      </c>
      <c r="W3465">
        <v>0</v>
      </c>
      <c r="X3465">
        <v>0</v>
      </c>
      <c r="Y3465">
        <v>0</v>
      </c>
      <c r="Z3465">
        <v>0</v>
      </c>
    </row>
    <row r="3466" spans="1:26" x14ac:dyDescent="0.25">
      <c r="A3466">
        <v>2016264</v>
      </c>
      <c r="B3466">
        <v>1</v>
      </c>
      <c r="C3466" t="s">
        <v>77</v>
      </c>
      <c r="D3466" t="s">
        <v>118</v>
      </c>
      <c r="E3466" t="s">
        <v>166</v>
      </c>
      <c r="F3466" t="s">
        <v>1677</v>
      </c>
      <c r="G3466" t="s">
        <v>168</v>
      </c>
      <c r="H3466" t="s">
        <v>46</v>
      </c>
      <c r="I3466" t="s">
        <v>129</v>
      </c>
      <c r="J3466" t="s">
        <v>130</v>
      </c>
      <c r="K3466" t="s">
        <v>154</v>
      </c>
      <c r="L3466" t="s">
        <v>10122</v>
      </c>
      <c r="M3466" t="s">
        <v>10123</v>
      </c>
      <c r="N3466">
        <v>4.2422222219999997</v>
      </c>
      <c r="O3466">
        <v>0</v>
      </c>
      <c r="P3466">
        <v>364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1544.168889</v>
      </c>
      <c r="W3466">
        <v>0</v>
      </c>
      <c r="X3466">
        <v>0</v>
      </c>
      <c r="Y3466">
        <v>0</v>
      </c>
      <c r="Z3466">
        <v>0</v>
      </c>
    </row>
    <row r="3467" spans="1:26" x14ac:dyDescent="0.25">
      <c r="A3467">
        <v>2016240</v>
      </c>
      <c r="B3467">
        <v>1</v>
      </c>
      <c r="C3467" t="s">
        <v>76</v>
      </c>
      <c r="D3467" t="s">
        <v>90</v>
      </c>
      <c r="E3467" t="s">
        <v>161</v>
      </c>
      <c r="F3467" t="s">
        <v>10124</v>
      </c>
      <c r="G3467" t="s">
        <v>168</v>
      </c>
      <c r="H3467" t="s">
        <v>47</v>
      </c>
      <c r="I3467" t="s">
        <v>129</v>
      </c>
      <c r="J3467" t="s">
        <v>130</v>
      </c>
      <c r="K3467" t="s">
        <v>154</v>
      </c>
      <c r="L3467" t="s">
        <v>10125</v>
      </c>
      <c r="M3467" t="s">
        <v>10126</v>
      </c>
      <c r="N3467">
        <v>7.983055555</v>
      </c>
      <c r="O3467">
        <v>0</v>
      </c>
      <c r="P3467">
        <v>77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614.69527800000003</v>
      </c>
      <c r="W3467">
        <v>0</v>
      </c>
      <c r="X3467">
        <v>0</v>
      </c>
      <c r="Y3467">
        <v>0</v>
      </c>
      <c r="Z3467">
        <v>0</v>
      </c>
    </row>
    <row r="3468" spans="1:26" x14ac:dyDescent="0.25">
      <c r="A3468">
        <v>2016225</v>
      </c>
      <c r="B3468">
        <v>1</v>
      </c>
      <c r="C3468" t="s">
        <v>76</v>
      </c>
      <c r="D3468" t="s">
        <v>92</v>
      </c>
      <c r="E3468" t="s">
        <v>171</v>
      </c>
      <c r="F3468" t="s">
        <v>4328</v>
      </c>
      <c r="G3468" t="s">
        <v>1410</v>
      </c>
      <c r="H3468" t="s">
        <v>47</v>
      </c>
      <c r="I3468" t="s">
        <v>129</v>
      </c>
      <c r="J3468" t="s">
        <v>130</v>
      </c>
      <c r="K3468" t="s">
        <v>131</v>
      </c>
      <c r="L3468" t="s">
        <v>10127</v>
      </c>
      <c r="M3468" t="s">
        <v>10128</v>
      </c>
      <c r="N3468">
        <v>1.7805555550000001</v>
      </c>
      <c r="O3468">
        <v>0</v>
      </c>
      <c r="P3468">
        <v>0</v>
      </c>
      <c r="Q3468">
        <v>30</v>
      </c>
      <c r="R3468">
        <v>1077</v>
      </c>
      <c r="S3468">
        <v>0</v>
      </c>
      <c r="T3468">
        <v>0</v>
      </c>
      <c r="U3468">
        <v>0</v>
      </c>
      <c r="V3468">
        <v>0</v>
      </c>
      <c r="W3468">
        <v>53.416666999999997</v>
      </c>
      <c r="X3468">
        <v>1917.6583330000001</v>
      </c>
      <c r="Y3468">
        <v>0</v>
      </c>
      <c r="Z3468">
        <v>0</v>
      </c>
    </row>
    <row r="3469" spans="1:26" x14ac:dyDescent="0.25">
      <c r="A3469">
        <v>2016241</v>
      </c>
      <c r="B3469">
        <v>1</v>
      </c>
      <c r="C3469" t="s">
        <v>77</v>
      </c>
      <c r="D3469" t="s">
        <v>124</v>
      </c>
      <c r="E3469" t="s">
        <v>134</v>
      </c>
      <c r="F3469" t="s">
        <v>10129</v>
      </c>
      <c r="G3469" t="s">
        <v>238</v>
      </c>
      <c r="H3469" t="s">
        <v>46</v>
      </c>
      <c r="I3469" t="s">
        <v>129</v>
      </c>
      <c r="J3469" t="s">
        <v>130</v>
      </c>
      <c r="K3469" t="s">
        <v>131</v>
      </c>
      <c r="L3469" t="s">
        <v>10130</v>
      </c>
      <c r="M3469" t="s">
        <v>10131</v>
      </c>
      <c r="N3469">
        <v>1.645277777</v>
      </c>
      <c r="O3469">
        <v>0</v>
      </c>
      <c r="P3469">
        <v>8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13.162222</v>
      </c>
      <c r="W3469">
        <v>0</v>
      </c>
      <c r="X3469">
        <v>0</v>
      </c>
      <c r="Y3469">
        <v>0</v>
      </c>
      <c r="Z3469">
        <v>0</v>
      </c>
    </row>
    <row r="3470" spans="1:26" x14ac:dyDescent="0.25">
      <c r="A3470">
        <v>2016242</v>
      </c>
      <c r="B3470">
        <v>1</v>
      </c>
      <c r="C3470" t="s">
        <v>76</v>
      </c>
      <c r="D3470" t="s">
        <v>101</v>
      </c>
      <c r="E3470" t="s">
        <v>134</v>
      </c>
      <c r="F3470" t="s">
        <v>10132</v>
      </c>
      <c r="G3470" t="s">
        <v>136</v>
      </c>
      <c r="H3470" t="s">
        <v>46</v>
      </c>
      <c r="I3470" t="s">
        <v>129</v>
      </c>
      <c r="J3470" t="s">
        <v>130</v>
      </c>
      <c r="K3470" t="s">
        <v>131</v>
      </c>
      <c r="L3470" t="s">
        <v>10133</v>
      </c>
      <c r="M3470" t="s">
        <v>10134</v>
      </c>
      <c r="N3470">
        <v>1.467222222</v>
      </c>
      <c r="O3470">
        <v>0</v>
      </c>
      <c r="P3470">
        <v>4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5.8688890000000002</v>
      </c>
      <c r="W3470">
        <v>0</v>
      </c>
      <c r="X3470">
        <v>0</v>
      </c>
      <c r="Y3470">
        <v>0</v>
      </c>
      <c r="Z3470">
        <v>0</v>
      </c>
    </row>
    <row r="3471" spans="1:26" x14ac:dyDescent="0.25">
      <c r="A3471">
        <v>2016248</v>
      </c>
      <c r="B3471">
        <v>1</v>
      </c>
      <c r="C3471" t="s">
        <v>76</v>
      </c>
      <c r="D3471" t="s">
        <v>96</v>
      </c>
      <c r="E3471" t="s">
        <v>134</v>
      </c>
      <c r="F3471" t="s">
        <v>10135</v>
      </c>
      <c r="G3471" t="s">
        <v>250</v>
      </c>
      <c r="H3471" t="s">
        <v>46</v>
      </c>
      <c r="I3471" t="s">
        <v>129</v>
      </c>
      <c r="J3471" t="s">
        <v>130</v>
      </c>
      <c r="K3471" t="s">
        <v>131</v>
      </c>
      <c r="L3471" t="s">
        <v>10136</v>
      </c>
      <c r="M3471" t="s">
        <v>10137</v>
      </c>
      <c r="N3471">
        <v>2.3377777769999999</v>
      </c>
      <c r="O3471">
        <v>0</v>
      </c>
      <c r="P3471">
        <v>1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2.3377780000000001</v>
      </c>
      <c r="W3471">
        <v>0</v>
      </c>
      <c r="X3471">
        <v>0</v>
      </c>
      <c r="Y3471">
        <v>0</v>
      </c>
      <c r="Z3471">
        <v>0</v>
      </c>
    </row>
    <row r="3472" spans="1:26" x14ac:dyDescent="0.25">
      <c r="A3472">
        <v>2016266</v>
      </c>
      <c r="B3472">
        <v>1</v>
      </c>
      <c r="C3472" t="s">
        <v>77</v>
      </c>
      <c r="D3472" t="s">
        <v>118</v>
      </c>
      <c r="E3472" t="s">
        <v>166</v>
      </c>
      <c r="F3472" t="s">
        <v>1695</v>
      </c>
      <c r="G3472" t="s">
        <v>168</v>
      </c>
      <c r="H3472" t="s">
        <v>46</v>
      </c>
      <c r="I3472" t="s">
        <v>129</v>
      </c>
      <c r="J3472" t="s">
        <v>130</v>
      </c>
      <c r="K3472" t="s">
        <v>154</v>
      </c>
      <c r="L3472" t="s">
        <v>10138</v>
      </c>
      <c r="M3472" t="s">
        <v>10139</v>
      </c>
      <c r="N3472">
        <v>4.0033333329999996</v>
      </c>
      <c r="O3472">
        <v>0</v>
      </c>
      <c r="P3472">
        <v>366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1465.22</v>
      </c>
      <c r="W3472">
        <v>0</v>
      </c>
      <c r="X3472">
        <v>0</v>
      </c>
      <c r="Y3472">
        <v>0</v>
      </c>
      <c r="Z3472">
        <v>0</v>
      </c>
    </row>
    <row r="3473" spans="1:26" x14ac:dyDescent="0.25">
      <c r="A3473">
        <v>2016243</v>
      </c>
      <c r="B3473">
        <v>1</v>
      </c>
      <c r="C3473" t="s">
        <v>77</v>
      </c>
      <c r="D3473" t="s">
        <v>112</v>
      </c>
      <c r="E3473" t="s">
        <v>171</v>
      </c>
      <c r="F3473" t="s">
        <v>10140</v>
      </c>
      <c r="G3473" t="s">
        <v>179</v>
      </c>
      <c r="H3473" t="s">
        <v>47</v>
      </c>
      <c r="I3473" t="s">
        <v>129</v>
      </c>
      <c r="J3473" t="s">
        <v>130</v>
      </c>
      <c r="K3473" t="s">
        <v>154</v>
      </c>
      <c r="L3473" t="s">
        <v>10141</v>
      </c>
      <c r="M3473" t="s">
        <v>10142</v>
      </c>
      <c r="N3473">
        <v>0.321944444</v>
      </c>
      <c r="O3473">
        <v>0</v>
      </c>
      <c r="P3473">
        <v>0</v>
      </c>
      <c r="Q3473">
        <v>51</v>
      </c>
      <c r="R3473">
        <v>62</v>
      </c>
      <c r="S3473">
        <v>96</v>
      </c>
      <c r="T3473">
        <v>1448</v>
      </c>
      <c r="U3473">
        <v>0</v>
      </c>
      <c r="V3473">
        <v>0</v>
      </c>
      <c r="W3473">
        <v>16.419167000000002</v>
      </c>
      <c r="X3473">
        <v>19.960556</v>
      </c>
      <c r="Y3473">
        <v>30.906666999999999</v>
      </c>
      <c r="Z3473">
        <v>466.17555499999997</v>
      </c>
    </row>
    <row r="3474" spans="1:26" x14ac:dyDescent="0.25">
      <c r="A3474">
        <v>2016246</v>
      </c>
      <c r="B3474">
        <v>1</v>
      </c>
      <c r="C3474" t="s">
        <v>77</v>
      </c>
      <c r="D3474" t="s">
        <v>119</v>
      </c>
      <c r="E3474" t="s">
        <v>134</v>
      </c>
      <c r="F3474" t="s">
        <v>10143</v>
      </c>
      <c r="G3474" t="s">
        <v>128</v>
      </c>
      <c r="H3474" t="s">
        <v>46</v>
      </c>
      <c r="I3474" t="s">
        <v>129</v>
      </c>
      <c r="J3474" t="s">
        <v>130</v>
      </c>
      <c r="K3474" t="s">
        <v>131</v>
      </c>
      <c r="L3474" t="s">
        <v>10144</v>
      </c>
      <c r="M3474" t="s">
        <v>10145</v>
      </c>
      <c r="N3474">
        <v>5.3586111110000001</v>
      </c>
      <c r="O3474">
        <v>0</v>
      </c>
      <c r="P3474">
        <v>1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5.3586109999999998</v>
      </c>
      <c r="W3474">
        <v>0</v>
      </c>
      <c r="X3474">
        <v>0</v>
      </c>
      <c r="Y3474">
        <v>0</v>
      </c>
      <c r="Z3474">
        <v>0</v>
      </c>
    </row>
    <row r="3475" spans="1:26" x14ac:dyDescent="0.25">
      <c r="A3475">
        <v>2016253</v>
      </c>
      <c r="B3475">
        <v>1</v>
      </c>
      <c r="C3475" t="s">
        <v>76</v>
      </c>
      <c r="D3475" t="s">
        <v>101</v>
      </c>
      <c r="E3475" t="s">
        <v>161</v>
      </c>
      <c r="F3475" t="s">
        <v>10146</v>
      </c>
      <c r="G3475" t="s">
        <v>179</v>
      </c>
      <c r="H3475" t="s">
        <v>47</v>
      </c>
      <c r="I3475" t="s">
        <v>129</v>
      </c>
      <c r="J3475" t="s">
        <v>130</v>
      </c>
      <c r="K3475" t="s">
        <v>154</v>
      </c>
      <c r="L3475" t="s">
        <v>10147</v>
      </c>
      <c r="M3475" t="s">
        <v>10148</v>
      </c>
      <c r="N3475">
        <v>3.4952777770000001</v>
      </c>
      <c r="O3475">
        <v>0</v>
      </c>
      <c r="P3475">
        <v>338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1181.4038889999999</v>
      </c>
      <c r="W3475">
        <v>0</v>
      </c>
      <c r="X3475">
        <v>0</v>
      </c>
      <c r="Y3475">
        <v>0</v>
      </c>
      <c r="Z3475">
        <v>0</v>
      </c>
    </row>
    <row r="3476" spans="1:26" x14ac:dyDescent="0.25">
      <c r="A3476">
        <v>2016262</v>
      </c>
      <c r="B3476">
        <v>1</v>
      </c>
      <c r="C3476" t="s">
        <v>76</v>
      </c>
      <c r="D3476" t="s">
        <v>92</v>
      </c>
      <c r="E3476" t="s">
        <v>186</v>
      </c>
      <c r="F3476" t="s">
        <v>10149</v>
      </c>
      <c r="G3476" t="s">
        <v>163</v>
      </c>
      <c r="H3476" t="s">
        <v>47</v>
      </c>
      <c r="I3476" t="s">
        <v>129</v>
      </c>
      <c r="J3476" t="s">
        <v>130</v>
      </c>
      <c r="K3476" t="s">
        <v>131</v>
      </c>
      <c r="L3476" t="s">
        <v>10150</v>
      </c>
      <c r="M3476" t="s">
        <v>10151</v>
      </c>
      <c r="N3476">
        <v>1.3763888879999999</v>
      </c>
      <c r="O3476">
        <v>0</v>
      </c>
      <c r="P3476">
        <v>0</v>
      </c>
      <c r="Q3476">
        <v>0</v>
      </c>
      <c r="R3476">
        <v>0</v>
      </c>
      <c r="S3476">
        <v>23</v>
      </c>
      <c r="T3476">
        <v>307</v>
      </c>
      <c r="U3476">
        <v>0</v>
      </c>
      <c r="V3476">
        <v>0</v>
      </c>
      <c r="W3476">
        <v>0</v>
      </c>
      <c r="X3476">
        <v>0</v>
      </c>
      <c r="Y3476">
        <v>31.656943999999999</v>
      </c>
      <c r="Z3476">
        <v>422.55138899999997</v>
      </c>
    </row>
    <row r="3477" spans="1:26" x14ac:dyDescent="0.25">
      <c r="A3477">
        <v>2016258</v>
      </c>
      <c r="B3477">
        <v>1</v>
      </c>
      <c r="C3477" t="s">
        <v>76</v>
      </c>
      <c r="D3477" t="s">
        <v>100</v>
      </c>
      <c r="E3477" t="s">
        <v>171</v>
      </c>
      <c r="F3477" t="s">
        <v>10152</v>
      </c>
      <c r="G3477" t="s">
        <v>152</v>
      </c>
      <c r="H3477" t="s">
        <v>47</v>
      </c>
      <c r="I3477" t="s">
        <v>129</v>
      </c>
      <c r="J3477" t="s">
        <v>130</v>
      </c>
      <c r="K3477" t="s">
        <v>154</v>
      </c>
      <c r="L3477" t="s">
        <v>10153</v>
      </c>
      <c r="M3477" t="s">
        <v>10154</v>
      </c>
      <c r="N3477">
        <v>0.63333333300000005</v>
      </c>
      <c r="O3477">
        <v>174</v>
      </c>
      <c r="P3477">
        <v>2121</v>
      </c>
      <c r="Q3477">
        <v>0</v>
      </c>
      <c r="R3477">
        <v>0</v>
      </c>
      <c r="S3477">
        <v>0</v>
      </c>
      <c r="T3477">
        <v>0</v>
      </c>
      <c r="U3477">
        <v>110.2</v>
      </c>
      <c r="V3477">
        <v>1343.2999990000001</v>
      </c>
      <c r="W3477">
        <v>0</v>
      </c>
      <c r="X3477">
        <v>0</v>
      </c>
      <c r="Y3477">
        <v>0</v>
      </c>
      <c r="Z3477">
        <v>0</v>
      </c>
    </row>
    <row r="3478" spans="1:26" x14ac:dyDescent="0.25">
      <c r="A3478">
        <v>2016268</v>
      </c>
      <c r="B3478">
        <v>1</v>
      </c>
      <c r="C3478" t="s">
        <v>77</v>
      </c>
      <c r="D3478" t="s">
        <v>118</v>
      </c>
      <c r="E3478" t="s">
        <v>171</v>
      </c>
      <c r="F3478" t="s">
        <v>10155</v>
      </c>
      <c r="G3478" t="s">
        <v>179</v>
      </c>
      <c r="H3478" t="s">
        <v>47</v>
      </c>
      <c r="I3478" t="s">
        <v>129</v>
      </c>
      <c r="J3478" t="s">
        <v>130</v>
      </c>
      <c r="K3478" t="s">
        <v>154</v>
      </c>
      <c r="L3478" t="s">
        <v>10156</v>
      </c>
      <c r="M3478" t="s">
        <v>10157</v>
      </c>
      <c r="N3478">
        <v>4.5611111109999998</v>
      </c>
      <c r="O3478">
        <v>13</v>
      </c>
      <c r="P3478">
        <v>265</v>
      </c>
      <c r="Q3478">
        <v>0</v>
      </c>
      <c r="R3478">
        <v>0</v>
      </c>
      <c r="S3478">
        <v>3</v>
      </c>
      <c r="T3478">
        <v>625</v>
      </c>
      <c r="U3478">
        <v>59.294443999999999</v>
      </c>
      <c r="V3478">
        <v>1208.694444</v>
      </c>
      <c r="W3478">
        <v>0</v>
      </c>
      <c r="X3478">
        <v>0</v>
      </c>
      <c r="Y3478">
        <v>13.683332999999999</v>
      </c>
      <c r="Z3478">
        <v>2850.6944440000002</v>
      </c>
    </row>
    <row r="3479" spans="1:26" x14ac:dyDescent="0.25">
      <c r="A3479">
        <v>2016257</v>
      </c>
      <c r="B3479">
        <v>1</v>
      </c>
      <c r="C3479" t="s">
        <v>76</v>
      </c>
      <c r="D3479" t="s">
        <v>91</v>
      </c>
      <c r="E3479" t="s">
        <v>161</v>
      </c>
      <c r="F3479" t="s">
        <v>10158</v>
      </c>
      <c r="G3479" t="s">
        <v>341</v>
      </c>
      <c r="H3479" t="s">
        <v>47</v>
      </c>
      <c r="I3479" t="s">
        <v>129</v>
      </c>
      <c r="J3479" t="s">
        <v>130</v>
      </c>
      <c r="K3479" t="s">
        <v>131</v>
      </c>
      <c r="L3479" t="s">
        <v>10159</v>
      </c>
      <c r="M3479" t="s">
        <v>10160</v>
      </c>
      <c r="N3479">
        <v>1.7336111110000001</v>
      </c>
      <c r="O3479">
        <v>0</v>
      </c>
      <c r="P3479">
        <v>78</v>
      </c>
      <c r="Q3479">
        <v>0</v>
      </c>
      <c r="R3479">
        <v>0</v>
      </c>
      <c r="S3479">
        <v>0</v>
      </c>
      <c r="T3479">
        <v>0</v>
      </c>
      <c r="U3479">
        <v>0</v>
      </c>
      <c r="V3479">
        <v>135.221667</v>
      </c>
      <c r="W3479">
        <v>0</v>
      </c>
      <c r="X3479">
        <v>0</v>
      </c>
      <c r="Y3479">
        <v>0</v>
      </c>
      <c r="Z3479">
        <v>0</v>
      </c>
    </row>
    <row r="3480" spans="1:26" x14ac:dyDescent="0.25">
      <c r="A3480">
        <v>2016283</v>
      </c>
      <c r="B3480">
        <v>1</v>
      </c>
      <c r="C3480" t="s">
        <v>76</v>
      </c>
      <c r="D3480" t="s">
        <v>88</v>
      </c>
      <c r="E3480" t="s">
        <v>134</v>
      </c>
      <c r="F3480" t="s">
        <v>10161</v>
      </c>
      <c r="G3480" t="s">
        <v>128</v>
      </c>
      <c r="H3480" t="s">
        <v>46</v>
      </c>
      <c r="I3480" t="s">
        <v>129</v>
      </c>
      <c r="J3480" t="s">
        <v>130</v>
      </c>
      <c r="K3480" t="s">
        <v>131</v>
      </c>
      <c r="L3480" t="s">
        <v>10162</v>
      </c>
      <c r="M3480" t="s">
        <v>10163</v>
      </c>
      <c r="N3480">
        <v>2.188055555</v>
      </c>
      <c r="O3480">
        <v>0</v>
      </c>
      <c r="P3480">
        <v>1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2.188056</v>
      </c>
      <c r="W3480">
        <v>0</v>
      </c>
      <c r="X3480">
        <v>0</v>
      </c>
      <c r="Y3480">
        <v>0</v>
      </c>
      <c r="Z3480">
        <v>0</v>
      </c>
    </row>
    <row r="3481" spans="1:26" x14ac:dyDescent="0.25">
      <c r="A3481">
        <v>2016315</v>
      </c>
      <c r="B3481">
        <v>1</v>
      </c>
      <c r="C3481" t="s">
        <v>76</v>
      </c>
      <c r="D3481" t="s">
        <v>93</v>
      </c>
      <c r="E3481" t="s">
        <v>171</v>
      </c>
      <c r="F3481" t="s">
        <v>10164</v>
      </c>
      <c r="G3481" t="s">
        <v>168</v>
      </c>
      <c r="H3481" t="s">
        <v>47</v>
      </c>
      <c r="I3481" t="s">
        <v>129</v>
      </c>
      <c r="J3481" t="s">
        <v>130</v>
      </c>
      <c r="K3481" t="s">
        <v>154</v>
      </c>
      <c r="L3481" t="s">
        <v>10165</v>
      </c>
      <c r="M3481" t="s">
        <v>10166</v>
      </c>
      <c r="N3481">
        <v>5.4755555549999997</v>
      </c>
      <c r="O3481">
        <v>86</v>
      </c>
      <c r="P3481">
        <v>2060</v>
      </c>
      <c r="Q3481">
        <v>0</v>
      </c>
      <c r="R3481">
        <v>0</v>
      </c>
      <c r="S3481">
        <v>0</v>
      </c>
      <c r="T3481">
        <v>0</v>
      </c>
      <c r="U3481">
        <v>470.89777800000002</v>
      </c>
      <c r="V3481">
        <v>11279.644442999999</v>
      </c>
      <c r="W3481">
        <v>0</v>
      </c>
      <c r="X3481">
        <v>0</v>
      </c>
      <c r="Y3481">
        <v>0</v>
      </c>
      <c r="Z3481">
        <v>0</v>
      </c>
    </row>
    <row r="3482" spans="1:26" x14ac:dyDescent="0.25">
      <c r="A3482">
        <v>2016256</v>
      </c>
      <c r="B3482">
        <v>1</v>
      </c>
      <c r="C3482" t="s">
        <v>76</v>
      </c>
      <c r="D3482" t="s">
        <v>91</v>
      </c>
      <c r="E3482" t="s">
        <v>182</v>
      </c>
      <c r="F3482" t="s">
        <v>10167</v>
      </c>
      <c r="G3482" t="s">
        <v>904</v>
      </c>
      <c r="H3482" t="s">
        <v>46</v>
      </c>
      <c r="I3482" t="s">
        <v>129</v>
      </c>
      <c r="J3482" t="s">
        <v>130</v>
      </c>
      <c r="K3482" t="s">
        <v>131</v>
      </c>
      <c r="L3482" t="s">
        <v>10168</v>
      </c>
      <c r="M3482" t="s">
        <v>10169</v>
      </c>
      <c r="N3482">
        <v>0.54777777699999997</v>
      </c>
      <c r="O3482">
        <v>0</v>
      </c>
      <c r="P3482">
        <v>20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10.955556</v>
      </c>
      <c r="W3482">
        <v>0</v>
      </c>
      <c r="X3482">
        <v>0</v>
      </c>
      <c r="Y3482">
        <v>0</v>
      </c>
      <c r="Z3482">
        <v>0</v>
      </c>
    </row>
    <row r="3483" spans="1:26" x14ac:dyDescent="0.25">
      <c r="A3483">
        <v>2016267</v>
      </c>
      <c r="B3483">
        <v>1</v>
      </c>
      <c r="C3483" t="s">
        <v>77</v>
      </c>
      <c r="D3483" t="s">
        <v>115</v>
      </c>
      <c r="E3483" t="s">
        <v>182</v>
      </c>
      <c r="F3483" t="s">
        <v>10170</v>
      </c>
      <c r="G3483" t="s">
        <v>144</v>
      </c>
      <c r="H3483" t="s">
        <v>46</v>
      </c>
      <c r="I3483" t="s">
        <v>129</v>
      </c>
      <c r="J3483" t="s">
        <v>130</v>
      </c>
      <c r="K3483" t="s">
        <v>131</v>
      </c>
      <c r="L3483" t="s">
        <v>10171</v>
      </c>
      <c r="M3483" t="s">
        <v>10172</v>
      </c>
      <c r="N3483">
        <v>1.038611111</v>
      </c>
      <c r="O3483">
        <v>0</v>
      </c>
      <c r="P3483">
        <v>0</v>
      </c>
      <c r="Q3483">
        <v>0</v>
      </c>
      <c r="R3483">
        <v>17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17.656389000000001</v>
      </c>
      <c r="Y3483">
        <v>0</v>
      </c>
      <c r="Z3483">
        <v>0</v>
      </c>
    </row>
    <row r="3484" spans="1:26" x14ac:dyDescent="0.25">
      <c r="A3484">
        <v>2016271</v>
      </c>
      <c r="B3484">
        <v>1</v>
      </c>
      <c r="C3484" t="s">
        <v>76</v>
      </c>
      <c r="D3484" t="s">
        <v>105</v>
      </c>
      <c r="E3484" t="s">
        <v>182</v>
      </c>
      <c r="F3484" t="s">
        <v>10173</v>
      </c>
      <c r="G3484" t="s">
        <v>144</v>
      </c>
      <c r="H3484" t="s">
        <v>46</v>
      </c>
      <c r="I3484" t="s">
        <v>129</v>
      </c>
      <c r="J3484" t="s">
        <v>130</v>
      </c>
      <c r="K3484" t="s">
        <v>131</v>
      </c>
      <c r="L3484" t="s">
        <v>10174</v>
      </c>
      <c r="M3484" t="s">
        <v>10175</v>
      </c>
      <c r="N3484">
        <v>1.8316666660000001</v>
      </c>
      <c r="O3484">
        <v>0</v>
      </c>
      <c r="P3484">
        <v>0</v>
      </c>
      <c r="Q3484">
        <v>0</v>
      </c>
      <c r="R3484">
        <v>8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14.653333</v>
      </c>
      <c r="Y3484">
        <v>0</v>
      </c>
      <c r="Z3484">
        <v>0</v>
      </c>
    </row>
    <row r="3485" spans="1:26" x14ac:dyDescent="0.25">
      <c r="A3485">
        <v>2016269</v>
      </c>
      <c r="B3485">
        <v>1</v>
      </c>
      <c r="C3485" t="s">
        <v>76</v>
      </c>
      <c r="D3485" t="s">
        <v>96</v>
      </c>
      <c r="E3485" t="s">
        <v>171</v>
      </c>
      <c r="F3485" t="s">
        <v>4641</v>
      </c>
      <c r="G3485" t="s">
        <v>163</v>
      </c>
      <c r="H3485" t="s">
        <v>47</v>
      </c>
      <c r="I3485" t="s">
        <v>129</v>
      </c>
      <c r="J3485" t="s">
        <v>130</v>
      </c>
      <c r="K3485" t="s">
        <v>131</v>
      </c>
      <c r="L3485" t="s">
        <v>10176</v>
      </c>
      <c r="M3485" t="s">
        <v>10177</v>
      </c>
      <c r="N3485">
        <v>0.64388888799999999</v>
      </c>
      <c r="O3485">
        <v>32</v>
      </c>
      <c r="P3485">
        <v>1942</v>
      </c>
      <c r="Q3485">
        <v>0</v>
      </c>
      <c r="R3485">
        <v>0</v>
      </c>
      <c r="S3485">
        <v>0</v>
      </c>
      <c r="T3485">
        <v>0</v>
      </c>
      <c r="U3485">
        <v>20.604444000000001</v>
      </c>
      <c r="V3485">
        <v>1250.4322199999999</v>
      </c>
      <c r="W3485">
        <v>0</v>
      </c>
      <c r="X3485">
        <v>0</v>
      </c>
      <c r="Y3485">
        <v>0</v>
      </c>
      <c r="Z3485">
        <v>0</v>
      </c>
    </row>
    <row r="3486" spans="1:26" x14ac:dyDescent="0.25">
      <c r="A3486">
        <v>2016287</v>
      </c>
      <c r="B3486">
        <v>1</v>
      </c>
      <c r="C3486" t="s">
        <v>76</v>
      </c>
      <c r="D3486" t="s">
        <v>92</v>
      </c>
      <c r="E3486" t="s">
        <v>134</v>
      </c>
      <c r="F3486" t="s">
        <v>10178</v>
      </c>
      <c r="G3486" t="s">
        <v>238</v>
      </c>
      <c r="H3486" t="s">
        <v>46</v>
      </c>
      <c r="I3486" t="s">
        <v>129</v>
      </c>
      <c r="J3486" t="s">
        <v>130</v>
      </c>
      <c r="K3486" t="s">
        <v>131</v>
      </c>
      <c r="L3486" t="s">
        <v>10179</v>
      </c>
      <c r="M3486" t="s">
        <v>10180</v>
      </c>
      <c r="N3486">
        <v>1.948611111</v>
      </c>
      <c r="O3486">
        <v>0</v>
      </c>
      <c r="P3486">
        <v>0</v>
      </c>
      <c r="Q3486">
        <v>0</v>
      </c>
      <c r="R3486">
        <v>4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7.7944440000000004</v>
      </c>
      <c r="Y3486">
        <v>0</v>
      </c>
      <c r="Z3486">
        <v>0</v>
      </c>
    </row>
    <row r="3487" spans="1:26" x14ac:dyDescent="0.25">
      <c r="A3487">
        <v>2016272</v>
      </c>
      <c r="B3487">
        <v>1</v>
      </c>
      <c r="C3487" t="s">
        <v>76</v>
      </c>
      <c r="D3487" t="s">
        <v>79</v>
      </c>
      <c r="E3487" t="s">
        <v>182</v>
      </c>
      <c r="F3487" t="s">
        <v>10181</v>
      </c>
      <c r="G3487" t="s">
        <v>168</v>
      </c>
      <c r="H3487" t="s">
        <v>46</v>
      </c>
      <c r="I3487" t="s">
        <v>129</v>
      </c>
      <c r="J3487" t="s">
        <v>130</v>
      </c>
      <c r="K3487" t="s">
        <v>154</v>
      </c>
      <c r="L3487" t="s">
        <v>10182</v>
      </c>
      <c r="M3487" t="s">
        <v>10183</v>
      </c>
      <c r="N3487">
        <v>0.56666666600000004</v>
      </c>
      <c r="O3487">
        <v>0</v>
      </c>
      <c r="P3487">
        <v>85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48.166666999999997</v>
      </c>
      <c r="W3487">
        <v>0</v>
      </c>
      <c r="X3487">
        <v>0</v>
      </c>
      <c r="Y3487">
        <v>0</v>
      </c>
      <c r="Z3487">
        <v>0</v>
      </c>
    </row>
    <row r="3488" spans="1:26" x14ac:dyDescent="0.25">
      <c r="A3488">
        <v>2016276</v>
      </c>
      <c r="B3488">
        <v>1</v>
      </c>
      <c r="C3488" t="s">
        <v>76</v>
      </c>
      <c r="D3488" t="s">
        <v>89</v>
      </c>
      <c r="E3488" t="s">
        <v>171</v>
      </c>
      <c r="F3488" t="s">
        <v>4831</v>
      </c>
      <c r="G3488" t="s">
        <v>163</v>
      </c>
      <c r="H3488" t="s">
        <v>47</v>
      </c>
      <c r="I3488" t="s">
        <v>129</v>
      </c>
      <c r="J3488" t="s">
        <v>130</v>
      </c>
      <c r="K3488" t="s">
        <v>131</v>
      </c>
      <c r="L3488" t="s">
        <v>10184</v>
      </c>
      <c r="M3488" t="s">
        <v>10185</v>
      </c>
      <c r="N3488">
        <v>0.36527777700000003</v>
      </c>
      <c r="O3488">
        <v>47</v>
      </c>
      <c r="P3488">
        <v>1956</v>
      </c>
      <c r="Q3488">
        <v>0</v>
      </c>
      <c r="R3488">
        <v>0</v>
      </c>
      <c r="S3488">
        <v>0</v>
      </c>
      <c r="T3488">
        <v>0</v>
      </c>
      <c r="U3488">
        <v>17.168056</v>
      </c>
      <c r="V3488">
        <v>714.48333200000002</v>
      </c>
      <c r="W3488">
        <v>0</v>
      </c>
      <c r="X3488">
        <v>0</v>
      </c>
      <c r="Y3488">
        <v>0</v>
      </c>
      <c r="Z3488">
        <v>0</v>
      </c>
    </row>
    <row r="3489" spans="1:26" x14ac:dyDescent="0.25">
      <c r="A3489">
        <v>2016292</v>
      </c>
      <c r="B3489">
        <v>1</v>
      </c>
      <c r="C3489" t="s">
        <v>77</v>
      </c>
      <c r="D3489" t="s">
        <v>124</v>
      </c>
      <c r="E3489" t="s">
        <v>134</v>
      </c>
      <c r="F3489" t="s">
        <v>10186</v>
      </c>
      <c r="G3489" t="s">
        <v>136</v>
      </c>
      <c r="H3489" t="s">
        <v>46</v>
      </c>
      <c r="I3489" t="s">
        <v>129</v>
      </c>
      <c r="J3489" t="s">
        <v>130</v>
      </c>
      <c r="K3489" t="s">
        <v>131</v>
      </c>
      <c r="L3489" t="s">
        <v>10187</v>
      </c>
      <c r="M3489" t="s">
        <v>10188</v>
      </c>
      <c r="N3489">
        <v>2.1777777770000002</v>
      </c>
      <c r="O3489">
        <v>0</v>
      </c>
      <c r="P3489">
        <v>3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6.5333329999999998</v>
      </c>
      <c r="W3489">
        <v>0</v>
      </c>
      <c r="X3489">
        <v>0</v>
      </c>
      <c r="Y3489">
        <v>0</v>
      </c>
      <c r="Z3489">
        <v>0</v>
      </c>
    </row>
    <row r="3490" spans="1:26" x14ac:dyDescent="0.25">
      <c r="A3490">
        <v>2016295</v>
      </c>
      <c r="B3490">
        <v>1</v>
      </c>
      <c r="C3490" t="s">
        <v>76</v>
      </c>
      <c r="D3490" t="s">
        <v>103</v>
      </c>
      <c r="E3490" t="s">
        <v>126</v>
      </c>
      <c r="F3490" t="s">
        <v>10189</v>
      </c>
      <c r="G3490" t="s">
        <v>452</v>
      </c>
      <c r="H3490" t="s">
        <v>46</v>
      </c>
      <c r="I3490" t="s">
        <v>129</v>
      </c>
      <c r="J3490" t="s">
        <v>130</v>
      </c>
      <c r="K3490" t="s">
        <v>131</v>
      </c>
      <c r="L3490" t="s">
        <v>10190</v>
      </c>
      <c r="M3490" t="s">
        <v>10191</v>
      </c>
      <c r="N3490">
        <v>2.8525</v>
      </c>
      <c r="O3490">
        <v>0</v>
      </c>
      <c r="P3490">
        <v>0</v>
      </c>
      <c r="Q3490">
        <v>0</v>
      </c>
      <c r="R3490">
        <v>72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205.38</v>
      </c>
      <c r="Y3490">
        <v>0</v>
      </c>
      <c r="Z3490">
        <v>0</v>
      </c>
    </row>
    <row r="3491" spans="1:26" x14ac:dyDescent="0.25">
      <c r="A3491">
        <v>2016301</v>
      </c>
      <c r="B3491">
        <v>1</v>
      </c>
      <c r="C3491" t="s">
        <v>76</v>
      </c>
      <c r="D3491" t="s">
        <v>96</v>
      </c>
      <c r="E3491" t="s">
        <v>134</v>
      </c>
      <c r="F3491" t="s">
        <v>10192</v>
      </c>
      <c r="G3491" t="s">
        <v>136</v>
      </c>
      <c r="H3491" t="s">
        <v>46</v>
      </c>
      <c r="I3491" t="s">
        <v>129</v>
      </c>
      <c r="J3491" t="s">
        <v>130</v>
      </c>
      <c r="K3491" t="s">
        <v>131</v>
      </c>
      <c r="L3491" t="s">
        <v>10193</v>
      </c>
      <c r="M3491" t="s">
        <v>10194</v>
      </c>
      <c r="N3491">
        <v>1.8425</v>
      </c>
      <c r="O3491">
        <v>0</v>
      </c>
      <c r="P3491">
        <v>1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1.8425</v>
      </c>
      <c r="W3491">
        <v>0</v>
      </c>
      <c r="X3491">
        <v>0</v>
      </c>
      <c r="Y3491">
        <v>0</v>
      </c>
      <c r="Z3491">
        <v>0</v>
      </c>
    </row>
    <row r="3492" spans="1:26" x14ac:dyDescent="0.25">
      <c r="A3492">
        <v>2016298</v>
      </c>
      <c r="B3492">
        <v>1</v>
      </c>
      <c r="C3492" t="s">
        <v>76</v>
      </c>
      <c r="D3492" t="s">
        <v>89</v>
      </c>
      <c r="E3492" t="s">
        <v>166</v>
      </c>
      <c r="F3492" t="s">
        <v>10195</v>
      </c>
      <c r="G3492" t="s">
        <v>168</v>
      </c>
      <c r="H3492" t="s">
        <v>46</v>
      </c>
      <c r="I3492" t="s">
        <v>129</v>
      </c>
      <c r="J3492" t="s">
        <v>130</v>
      </c>
      <c r="K3492" t="s">
        <v>154</v>
      </c>
      <c r="L3492" t="s">
        <v>10196</v>
      </c>
      <c r="M3492" t="s">
        <v>10104</v>
      </c>
      <c r="N3492">
        <v>7.7928527770000002</v>
      </c>
      <c r="O3492">
        <v>0</v>
      </c>
      <c r="P3492">
        <v>47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366.26408099999998</v>
      </c>
      <c r="W3492">
        <v>0</v>
      </c>
      <c r="X3492">
        <v>0</v>
      </c>
      <c r="Y3492">
        <v>0</v>
      </c>
      <c r="Z3492">
        <v>0</v>
      </c>
    </row>
    <row r="3493" spans="1:26" x14ac:dyDescent="0.25">
      <c r="A3493">
        <v>2016299</v>
      </c>
      <c r="B3493">
        <v>1</v>
      </c>
      <c r="C3493" t="s">
        <v>76</v>
      </c>
      <c r="D3493" t="s">
        <v>100</v>
      </c>
      <c r="E3493" t="s">
        <v>161</v>
      </c>
      <c r="F3493" t="s">
        <v>10197</v>
      </c>
      <c r="G3493" t="s">
        <v>168</v>
      </c>
      <c r="H3493" t="s">
        <v>47</v>
      </c>
      <c r="I3493" t="s">
        <v>129</v>
      </c>
      <c r="J3493" t="s">
        <v>130</v>
      </c>
      <c r="K3493" t="s">
        <v>154</v>
      </c>
      <c r="L3493" t="s">
        <v>10198</v>
      </c>
      <c r="M3493" t="s">
        <v>10199</v>
      </c>
      <c r="N3493">
        <v>6.6921638879999996</v>
      </c>
      <c r="O3493">
        <v>0</v>
      </c>
      <c r="P3493">
        <v>387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2589.8674249999999</v>
      </c>
      <c r="W3493">
        <v>0</v>
      </c>
      <c r="X3493">
        <v>0</v>
      </c>
      <c r="Y3493">
        <v>0</v>
      </c>
      <c r="Z3493">
        <v>0</v>
      </c>
    </row>
    <row r="3494" spans="1:26" x14ac:dyDescent="0.25">
      <c r="A3494">
        <v>2016300</v>
      </c>
      <c r="B3494">
        <v>1</v>
      </c>
      <c r="C3494" t="s">
        <v>76</v>
      </c>
      <c r="D3494" t="s">
        <v>89</v>
      </c>
      <c r="E3494" t="s">
        <v>166</v>
      </c>
      <c r="F3494" t="s">
        <v>1310</v>
      </c>
      <c r="G3494" t="s">
        <v>168</v>
      </c>
      <c r="H3494" t="s">
        <v>46</v>
      </c>
      <c r="I3494" t="s">
        <v>129</v>
      </c>
      <c r="J3494" t="s">
        <v>130</v>
      </c>
      <c r="K3494" t="s">
        <v>154</v>
      </c>
      <c r="L3494" t="s">
        <v>10200</v>
      </c>
      <c r="M3494" t="s">
        <v>10201</v>
      </c>
      <c r="N3494">
        <v>7.6546563880000003</v>
      </c>
      <c r="O3494">
        <v>0</v>
      </c>
      <c r="P3494">
        <v>29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221.98503500000001</v>
      </c>
      <c r="W3494">
        <v>0</v>
      </c>
      <c r="X3494">
        <v>0</v>
      </c>
      <c r="Y3494">
        <v>0</v>
      </c>
      <c r="Z3494">
        <v>0</v>
      </c>
    </row>
    <row r="3495" spans="1:26" x14ac:dyDescent="0.25">
      <c r="A3495">
        <v>2016303</v>
      </c>
      <c r="B3495">
        <v>1</v>
      </c>
      <c r="C3495" t="s">
        <v>76</v>
      </c>
      <c r="D3495" t="s">
        <v>93</v>
      </c>
      <c r="E3495" t="s">
        <v>150</v>
      </c>
      <c r="F3495" t="s">
        <v>3897</v>
      </c>
      <c r="G3495" t="s">
        <v>168</v>
      </c>
      <c r="H3495" t="s">
        <v>47</v>
      </c>
      <c r="I3495" t="s">
        <v>129</v>
      </c>
      <c r="J3495" t="s">
        <v>130</v>
      </c>
      <c r="K3495" t="s">
        <v>154</v>
      </c>
      <c r="L3495" t="s">
        <v>10202</v>
      </c>
      <c r="M3495" t="s">
        <v>10203</v>
      </c>
      <c r="N3495">
        <v>4.4527777769999997</v>
      </c>
      <c r="O3495">
        <v>47</v>
      </c>
      <c r="P3495">
        <v>5297</v>
      </c>
      <c r="Q3495">
        <v>0</v>
      </c>
      <c r="R3495">
        <v>0</v>
      </c>
      <c r="S3495">
        <v>18</v>
      </c>
      <c r="T3495">
        <v>556</v>
      </c>
      <c r="U3495">
        <v>209.28055599999999</v>
      </c>
      <c r="V3495">
        <v>23586.363884999999</v>
      </c>
      <c r="W3495">
        <v>0</v>
      </c>
      <c r="X3495">
        <v>0</v>
      </c>
      <c r="Y3495">
        <v>80.150000000000006</v>
      </c>
      <c r="Z3495">
        <v>2475.7444439999999</v>
      </c>
    </row>
    <row r="3496" spans="1:26" x14ac:dyDescent="0.25">
      <c r="A3496">
        <v>2016305</v>
      </c>
      <c r="B3496">
        <v>1</v>
      </c>
      <c r="C3496" t="s">
        <v>76</v>
      </c>
      <c r="D3496" t="s">
        <v>79</v>
      </c>
      <c r="E3496" t="s">
        <v>182</v>
      </c>
      <c r="F3496" t="s">
        <v>10204</v>
      </c>
      <c r="G3496" t="s">
        <v>168</v>
      </c>
      <c r="H3496" t="s">
        <v>46</v>
      </c>
      <c r="I3496" t="s">
        <v>129</v>
      </c>
      <c r="J3496" t="s">
        <v>130</v>
      </c>
      <c r="K3496" t="s">
        <v>154</v>
      </c>
      <c r="L3496" t="s">
        <v>10205</v>
      </c>
      <c r="M3496" t="s">
        <v>10206</v>
      </c>
      <c r="N3496">
        <v>1.9362944440000001</v>
      </c>
      <c r="O3496">
        <v>0</v>
      </c>
      <c r="P3496">
        <v>54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104.5599</v>
      </c>
      <c r="W3496">
        <v>0</v>
      </c>
      <c r="X3496">
        <v>0</v>
      </c>
      <c r="Y3496">
        <v>0</v>
      </c>
      <c r="Z3496">
        <v>0</v>
      </c>
    </row>
    <row r="3497" spans="1:26" x14ac:dyDescent="0.25">
      <c r="A3497">
        <v>2016307</v>
      </c>
      <c r="B3497">
        <v>1</v>
      </c>
      <c r="C3497" t="s">
        <v>76</v>
      </c>
      <c r="D3497" t="s">
        <v>89</v>
      </c>
      <c r="E3497" t="s">
        <v>171</v>
      </c>
      <c r="F3497" t="s">
        <v>10207</v>
      </c>
      <c r="G3497" t="s">
        <v>179</v>
      </c>
      <c r="H3497" t="s">
        <v>47</v>
      </c>
      <c r="I3497" t="s">
        <v>129</v>
      </c>
      <c r="J3497" t="s">
        <v>130</v>
      </c>
      <c r="K3497" t="s">
        <v>154</v>
      </c>
      <c r="L3497" t="s">
        <v>10208</v>
      </c>
      <c r="M3497" t="s">
        <v>10209</v>
      </c>
      <c r="N3497">
        <v>0.61888055500000005</v>
      </c>
      <c r="O3497">
        <v>47</v>
      </c>
      <c r="P3497">
        <v>1956</v>
      </c>
      <c r="Q3497">
        <v>0</v>
      </c>
      <c r="R3497">
        <v>0</v>
      </c>
      <c r="S3497">
        <v>0</v>
      </c>
      <c r="T3497">
        <v>0</v>
      </c>
      <c r="U3497">
        <v>29.087385999999999</v>
      </c>
      <c r="V3497">
        <v>1210.530366</v>
      </c>
      <c r="W3497">
        <v>0</v>
      </c>
      <c r="X3497">
        <v>0</v>
      </c>
      <c r="Y3497">
        <v>0</v>
      </c>
      <c r="Z3497">
        <v>0</v>
      </c>
    </row>
    <row r="3498" spans="1:26" x14ac:dyDescent="0.25">
      <c r="A3498">
        <v>2016320</v>
      </c>
      <c r="B3498">
        <v>1</v>
      </c>
      <c r="C3498" t="s">
        <v>76</v>
      </c>
      <c r="D3498" t="s">
        <v>93</v>
      </c>
      <c r="E3498" t="s">
        <v>166</v>
      </c>
      <c r="F3498" t="s">
        <v>10210</v>
      </c>
      <c r="G3498" t="s">
        <v>168</v>
      </c>
      <c r="H3498" t="s">
        <v>46</v>
      </c>
      <c r="I3498" t="s">
        <v>129</v>
      </c>
      <c r="J3498" t="s">
        <v>130</v>
      </c>
      <c r="K3498" t="s">
        <v>154</v>
      </c>
      <c r="L3498" t="s">
        <v>10211</v>
      </c>
      <c r="M3498" t="s">
        <v>10212</v>
      </c>
      <c r="N3498">
        <v>6.2889416660000004</v>
      </c>
      <c r="O3498">
        <v>0</v>
      </c>
      <c r="P3498">
        <v>136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855.29606699999999</v>
      </c>
      <c r="W3498">
        <v>0</v>
      </c>
      <c r="X3498">
        <v>0</v>
      </c>
      <c r="Y3498">
        <v>0</v>
      </c>
      <c r="Z3498">
        <v>0</v>
      </c>
    </row>
    <row r="3499" spans="1:26" x14ac:dyDescent="0.25">
      <c r="A3499">
        <v>2016322</v>
      </c>
      <c r="B3499">
        <v>1</v>
      </c>
      <c r="C3499" t="s">
        <v>77</v>
      </c>
      <c r="D3499" t="s">
        <v>116</v>
      </c>
      <c r="E3499" t="s">
        <v>166</v>
      </c>
      <c r="F3499" t="s">
        <v>10213</v>
      </c>
      <c r="G3499" t="s">
        <v>657</v>
      </c>
      <c r="H3499" t="s">
        <v>46</v>
      </c>
      <c r="I3499" t="s">
        <v>129</v>
      </c>
      <c r="J3499" t="s">
        <v>130</v>
      </c>
      <c r="K3499" t="s">
        <v>131</v>
      </c>
      <c r="L3499" t="s">
        <v>10214</v>
      </c>
      <c r="M3499" t="s">
        <v>10047</v>
      </c>
      <c r="N3499">
        <v>1.9669444439999999</v>
      </c>
      <c r="O3499">
        <v>0</v>
      </c>
      <c r="P3499">
        <v>9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17.702500000000001</v>
      </c>
      <c r="W3499">
        <v>0</v>
      </c>
      <c r="X3499">
        <v>0</v>
      </c>
      <c r="Y3499">
        <v>0</v>
      </c>
      <c r="Z3499">
        <v>0</v>
      </c>
    </row>
    <row r="3500" spans="1:26" x14ac:dyDescent="0.25">
      <c r="A3500">
        <v>2016328</v>
      </c>
      <c r="B3500">
        <v>1</v>
      </c>
      <c r="C3500" t="s">
        <v>76</v>
      </c>
      <c r="D3500" t="s">
        <v>89</v>
      </c>
      <c r="E3500" t="s">
        <v>182</v>
      </c>
      <c r="F3500" t="s">
        <v>10215</v>
      </c>
      <c r="G3500" t="s">
        <v>294</v>
      </c>
      <c r="H3500" t="s">
        <v>46</v>
      </c>
      <c r="I3500" t="s">
        <v>129</v>
      </c>
      <c r="J3500" t="s">
        <v>130</v>
      </c>
      <c r="K3500" t="s">
        <v>131</v>
      </c>
      <c r="L3500" t="s">
        <v>10216</v>
      </c>
      <c r="M3500" t="s">
        <v>10217</v>
      </c>
      <c r="N3500">
        <v>1.8574999999999999</v>
      </c>
      <c r="O3500">
        <v>0</v>
      </c>
      <c r="P3500">
        <v>15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27.862500000000001</v>
      </c>
      <c r="W3500">
        <v>0</v>
      </c>
      <c r="X3500">
        <v>0</v>
      </c>
      <c r="Y3500">
        <v>0</v>
      </c>
      <c r="Z3500">
        <v>0</v>
      </c>
    </row>
    <row r="3501" spans="1:26" x14ac:dyDescent="0.25">
      <c r="A3501">
        <v>2016330</v>
      </c>
      <c r="B3501">
        <v>1</v>
      </c>
      <c r="C3501" t="s">
        <v>77</v>
      </c>
      <c r="D3501" t="s">
        <v>113</v>
      </c>
      <c r="E3501" t="s">
        <v>186</v>
      </c>
      <c r="F3501" t="s">
        <v>10218</v>
      </c>
      <c r="G3501" t="s">
        <v>179</v>
      </c>
      <c r="H3501" t="s">
        <v>47</v>
      </c>
      <c r="I3501" t="s">
        <v>129</v>
      </c>
      <c r="J3501" t="s">
        <v>130</v>
      </c>
      <c r="K3501" t="s">
        <v>154</v>
      </c>
      <c r="L3501" t="s">
        <v>10219</v>
      </c>
      <c r="M3501" t="s">
        <v>10220</v>
      </c>
      <c r="N3501">
        <v>1.3702777770000001</v>
      </c>
      <c r="O3501">
        <v>0</v>
      </c>
      <c r="P3501">
        <v>0</v>
      </c>
      <c r="Q3501">
        <v>2</v>
      </c>
      <c r="R3501">
        <v>0</v>
      </c>
      <c r="S3501">
        <v>88</v>
      </c>
      <c r="T3501">
        <v>947</v>
      </c>
      <c r="U3501">
        <v>0</v>
      </c>
      <c r="V3501">
        <v>0</v>
      </c>
      <c r="W3501">
        <v>2.7405560000000002</v>
      </c>
      <c r="X3501">
        <v>0</v>
      </c>
      <c r="Y3501">
        <v>120.584444</v>
      </c>
      <c r="Z3501">
        <v>1297.653055</v>
      </c>
    </row>
    <row r="3502" spans="1:26" x14ac:dyDescent="0.25">
      <c r="A3502">
        <v>2016335</v>
      </c>
      <c r="B3502">
        <v>1</v>
      </c>
      <c r="C3502" t="s">
        <v>76</v>
      </c>
      <c r="D3502" t="s">
        <v>79</v>
      </c>
      <c r="E3502" t="s">
        <v>182</v>
      </c>
      <c r="F3502" t="s">
        <v>10221</v>
      </c>
      <c r="G3502" t="s">
        <v>158</v>
      </c>
      <c r="H3502" t="s">
        <v>46</v>
      </c>
      <c r="I3502" t="s">
        <v>129</v>
      </c>
      <c r="J3502" t="s">
        <v>130</v>
      </c>
      <c r="K3502" t="s">
        <v>131</v>
      </c>
      <c r="L3502" t="s">
        <v>10222</v>
      </c>
      <c r="M3502" t="s">
        <v>10223</v>
      </c>
      <c r="N3502">
        <v>4.0844444439999998</v>
      </c>
      <c r="O3502">
        <v>0</v>
      </c>
      <c r="P3502">
        <v>24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98.026667000000003</v>
      </c>
      <c r="W3502">
        <v>0</v>
      </c>
      <c r="X3502">
        <v>0</v>
      </c>
      <c r="Y3502">
        <v>0</v>
      </c>
      <c r="Z3502">
        <v>0</v>
      </c>
    </row>
    <row r="3503" spans="1:26" x14ac:dyDescent="0.25">
      <c r="A3503">
        <v>2016323</v>
      </c>
      <c r="B3503">
        <v>1</v>
      </c>
      <c r="C3503" t="s">
        <v>76</v>
      </c>
      <c r="D3503" t="s">
        <v>91</v>
      </c>
      <c r="E3503" t="s">
        <v>186</v>
      </c>
      <c r="F3503" t="s">
        <v>10224</v>
      </c>
      <c r="G3503" t="s">
        <v>163</v>
      </c>
      <c r="H3503" t="s">
        <v>47</v>
      </c>
      <c r="I3503" t="s">
        <v>129</v>
      </c>
      <c r="J3503" t="s">
        <v>130</v>
      </c>
      <c r="K3503" t="s">
        <v>131</v>
      </c>
      <c r="L3503" t="s">
        <v>10225</v>
      </c>
      <c r="M3503" t="s">
        <v>10226</v>
      </c>
      <c r="N3503">
        <v>0.53444444400000002</v>
      </c>
      <c r="O3503">
        <v>4</v>
      </c>
      <c r="P3503">
        <v>78</v>
      </c>
      <c r="Q3503">
        <v>17</v>
      </c>
      <c r="R3503">
        <v>33</v>
      </c>
      <c r="S3503">
        <v>14</v>
      </c>
      <c r="T3503">
        <v>63</v>
      </c>
      <c r="U3503">
        <v>2.137778</v>
      </c>
      <c r="V3503">
        <v>41.686667</v>
      </c>
      <c r="W3503">
        <v>9.0855560000000004</v>
      </c>
      <c r="X3503">
        <v>17.636666999999999</v>
      </c>
      <c r="Y3503">
        <v>7.4822220000000002</v>
      </c>
      <c r="Z3503">
        <v>33.67</v>
      </c>
    </row>
    <row r="3504" spans="1:26" x14ac:dyDescent="0.25">
      <c r="A3504">
        <v>2016333</v>
      </c>
      <c r="B3504">
        <v>1</v>
      </c>
      <c r="C3504" t="s">
        <v>77</v>
      </c>
      <c r="D3504" t="s">
        <v>108</v>
      </c>
      <c r="E3504" t="s">
        <v>171</v>
      </c>
      <c r="F3504" t="s">
        <v>10227</v>
      </c>
      <c r="G3504" t="s">
        <v>163</v>
      </c>
      <c r="H3504" t="s">
        <v>47</v>
      </c>
      <c r="I3504" t="s">
        <v>257</v>
      </c>
      <c r="J3504" t="s">
        <v>130</v>
      </c>
      <c r="K3504" t="s">
        <v>131</v>
      </c>
      <c r="L3504" t="s">
        <v>10228</v>
      </c>
      <c r="M3504" t="s">
        <v>10229</v>
      </c>
      <c r="N3504">
        <v>8.3333330000000001E-3</v>
      </c>
      <c r="O3504">
        <v>55</v>
      </c>
      <c r="P3504">
        <v>527</v>
      </c>
      <c r="Q3504">
        <v>0</v>
      </c>
      <c r="R3504">
        <v>0</v>
      </c>
      <c r="S3504">
        <v>24</v>
      </c>
      <c r="T3504">
        <v>419</v>
      </c>
      <c r="U3504">
        <v>0.45833299999999999</v>
      </c>
      <c r="V3504">
        <v>4.3916659999999998</v>
      </c>
      <c r="W3504">
        <v>0</v>
      </c>
      <c r="X3504">
        <v>0</v>
      </c>
      <c r="Y3504">
        <v>0.2</v>
      </c>
      <c r="Z3504">
        <v>3.4916670000000001</v>
      </c>
    </row>
    <row r="3505" spans="1:26" x14ac:dyDescent="0.25">
      <c r="A3505">
        <v>2016345</v>
      </c>
      <c r="B3505">
        <v>1</v>
      </c>
      <c r="C3505" t="s">
        <v>76</v>
      </c>
      <c r="D3505" t="s">
        <v>96</v>
      </c>
      <c r="E3505" t="s">
        <v>171</v>
      </c>
      <c r="F3505" t="s">
        <v>10230</v>
      </c>
      <c r="G3505" t="s">
        <v>163</v>
      </c>
      <c r="H3505" t="s">
        <v>47</v>
      </c>
      <c r="I3505" t="s">
        <v>129</v>
      </c>
      <c r="J3505" t="s">
        <v>130</v>
      </c>
      <c r="K3505" t="s">
        <v>131</v>
      </c>
      <c r="L3505" t="s">
        <v>10231</v>
      </c>
      <c r="M3505" t="s">
        <v>10232</v>
      </c>
      <c r="N3505">
        <v>0.43333333299999999</v>
      </c>
      <c r="O3505">
        <v>13</v>
      </c>
      <c r="P3505">
        <v>1067</v>
      </c>
      <c r="Q3505">
        <v>0</v>
      </c>
      <c r="R3505">
        <v>0</v>
      </c>
      <c r="S3505">
        <v>0</v>
      </c>
      <c r="T3505">
        <v>0</v>
      </c>
      <c r="U3505">
        <v>5.6333330000000004</v>
      </c>
      <c r="V3505">
        <v>462.36666600000001</v>
      </c>
      <c r="W3505">
        <v>0</v>
      </c>
      <c r="X3505">
        <v>0</v>
      </c>
      <c r="Y3505">
        <v>0</v>
      </c>
      <c r="Z3505">
        <v>0</v>
      </c>
    </row>
    <row r="3506" spans="1:26" x14ac:dyDescent="0.25">
      <c r="A3506">
        <v>2016338</v>
      </c>
      <c r="B3506">
        <v>1</v>
      </c>
      <c r="C3506" t="s">
        <v>76</v>
      </c>
      <c r="D3506" t="s">
        <v>101</v>
      </c>
      <c r="E3506" t="s">
        <v>126</v>
      </c>
      <c r="F3506" t="s">
        <v>10233</v>
      </c>
      <c r="G3506" t="s">
        <v>250</v>
      </c>
      <c r="H3506" t="s">
        <v>46</v>
      </c>
      <c r="I3506" t="s">
        <v>129</v>
      </c>
      <c r="J3506" t="s">
        <v>130</v>
      </c>
      <c r="K3506" t="s">
        <v>131</v>
      </c>
      <c r="L3506" t="s">
        <v>10234</v>
      </c>
      <c r="M3506" t="s">
        <v>10235</v>
      </c>
      <c r="N3506">
        <v>5.7477777769999996</v>
      </c>
      <c r="O3506">
        <v>0</v>
      </c>
      <c r="P3506">
        <v>36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206.92</v>
      </c>
      <c r="W3506">
        <v>0</v>
      </c>
      <c r="X3506">
        <v>0</v>
      </c>
      <c r="Y3506">
        <v>0</v>
      </c>
      <c r="Z3506">
        <v>0</v>
      </c>
    </row>
    <row r="3507" spans="1:26" x14ac:dyDescent="0.25">
      <c r="A3507">
        <v>2016352</v>
      </c>
      <c r="B3507">
        <v>1</v>
      </c>
      <c r="C3507" t="s">
        <v>76</v>
      </c>
      <c r="D3507" t="s">
        <v>88</v>
      </c>
      <c r="E3507" t="s">
        <v>134</v>
      </c>
      <c r="F3507" t="s">
        <v>10236</v>
      </c>
      <c r="G3507" t="s">
        <v>250</v>
      </c>
      <c r="H3507" t="s">
        <v>46</v>
      </c>
      <c r="I3507" t="s">
        <v>129</v>
      </c>
      <c r="J3507" t="s">
        <v>130</v>
      </c>
      <c r="K3507" t="s">
        <v>131</v>
      </c>
      <c r="L3507" t="s">
        <v>10237</v>
      </c>
      <c r="M3507" t="s">
        <v>10238</v>
      </c>
      <c r="N3507">
        <v>4.2030555549999997</v>
      </c>
      <c r="O3507">
        <v>0</v>
      </c>
      <c r="P3507">
        <v>1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4.2030560000000001</v>
      </c>
      <c r="W3507">
        <v>0</v>
      </c>
      <c r="X3507">
        <v>0</v>
      </c>
      <c r="Y3507">
        <v>0</v>
      </c>
      <c r="Z3507">
        <v>0</v>
      </c>
    </row>
    <row r="3508" spans="1:26" x14ac:dyDescent="0.25">
      <c r="A3508">
        <v>2016341</v>
      </c>
      <c r="B3508">
        <v>1</v>
      </c>
      <c r="C3508" t="s">
        <v>77</v>
      </c>
      <c r="D3508" t="s">
        <v>111</v>
      </c>
      <c r="E3508" t="s">
        <v>186</v>
      </c>
      <c r="F3508" t="s">
        <v>1520</v>
      </c>
      <c r="G3508" t="s">
        <v>163</v>
      </c>
      <c r="H3508" t="s">
        <v>47</v>
      </c>
      <c r="I3508" t="s">
        <v>257</v>
      </c>
      <c r="J3508" t="s">
        <v>130</v>
      </c>
      <c r="K3508" t="s">
        <v>131</v>
      </c>
      <c r="L3508" t="s">
        <v>10239</v>
      </c>
      <c r="M3508" t="s">
        <v>10240</v>
      </c>
      <c r="N3508">
        <v>6.9444440000000001E-3</v>
      </c>
      <c r="O3508">
        <v>0</v>
      </c>
      <c r="P3508">
        <v>0</v>
      </c>
      <c r="Q3508">
        <v>0</v>
      </c>
      <c r="R3508">
        <v>0</v>
      </c>
      <c r="S3508">
        <v>6</v>
      </c>
      <c r="T3508">
        <v>1342</v>
      </c>
      <c r="U3508">
        <v>0</v>
      </c>
      <c r="V3508">
        <v>0</v>
      </c>
      <c r="W3508">
        <v>0</v>
      </c>
      <c r="X3508">
        <v>0</v>
      </c>
      <c r="Y3508">
        <v>4.1667000000000003E-2</v>
      </c>
      <c r="Z3508">
        <v>9.3194440000000007</v>
      </c>
    </row>
    <row r="3509" spans="1:26" x14ac:dyDescent="0.25">
      <c r="A3509">
        <v>2016354</v>
      </c>
      <c r="B3509">
        <v>1</v>
      </c>
      <c r="C3509" t="s">
        <v>76</v>
      </c>
      <c r="D3509" t="s">
        <v>92</v>
      </c>
      <c r="E3509" t="s">
        <v>134</v>
      </c>
      <c r="F3509" t="s">
        <v>10241</v>
      </c>
      <c r="G3509" t="s">
        <v>140</v>
      </c>
      <c r="H3509" t="s">
        <v>46</v>
      </c>
      <c r="I3509" t="s">
        <v>129</v>
      </c>
      <c r="J3509" t="s">
        <v>130</v>
      </c>
      <c r="K3509" t="s">
        <v>131</v>
      </c>
      <c r="L3509" t="s">
        <v>10242</v>
      </c>
      <c r="M3509" t="s">
        <v>10243</v>
      </c>
      <c r="N3509">
        <v>1.745833333</v>
      </c>
      <c r="O3509">
        <v>0</v>
      </c>
      <c r="P3509">
        <v>0</v>
      </c>
      <c r="Q3509">
        <v>0</v>
      </c>
      <c r="R3509">
        <v>1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1.745833</v>
      </c>
      <c r="Y3509">
        <v>0</v>
      </c>
      <c r="Z3509">
        <v>0</v>
      </c>
    </row>
    <row r="3510" spans="1:26" x14ac:dyDescent="0.25">
      <c r="A3510">
        <v>2016358</v>
      </c>
      <c r="B3510">
        <v>1</v>
      </c>
      <c r="C3510" t="s">
        <v>77</v>
      </c>
      <c r="D3510" t="s">
        <v>122</v>
      </c>
      <c r="E3510" t="s">
        <v>166</v>
      </c>
      <c r="F3510" t="s">
        <v>10244</v>
      </c>
      <c r="G3510" t="s">
        <v>657</v>
      </c>
      <c r="H3510" t="s">
        <v>46</v>
      </c>
      <c r="I3510" t="s">
        <v>129</v>
      </c>
      <c r="J3510" t="s">
        <v>130</v>
      </c>
      <c r="K3510" t="s">
        <v>131</v>
      </c>
      <c r="L3510" t="s">
        <v>10245</v>
      </c>
      <c r="M3510" t="s">
        <v>10246</v>
      </c>
      <c r="N3510">
        <v>0.84694444400000002</v>
      </c>
      <c r="O3510">
        <v>0</v>
      </c>
      <c r="P3510">
        <v>0</v>
      </c>
      <c r="Q3510">
        <v>0</v>
      </c>
      <c r="R3510">
        <v>0</v>
      </c>
      <c r="S3510">
        <v>0</v>
      </c>
      <c r="T3510">
        <v>14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11.857222</v>
      </c>
    </row>
    <row r="3511" spans="1:26" x14ac:dyDescent="0.25">
      <c r="A3511">
        <v>2016347</v>
      </c>
      <c r="B3511">
        <v>1</v>
      </c>
      <c r="C3511" t="s">
        <v>77</v>
      </c>
      <c r="D3511" t="s">
        <v>113</v>
      </c>
      <c r="E3511" t="s">
        <v>186</v>
      </c>
      <c r="F3511" t="s">
        <v>7039</v>
      </c>
      <c r="G3511" t="s">
        <v>163</v>
      </c>
      <c r="H3511" t="s">
        <v>47</v>
      </c>
      <c r="I3511" t="s">
        <v>257</v>
      </c>
      <c r="J3511" t="s">
        <v>130</v>
      </c>
      <c r="K3511" t="s">
        <v>131</v>
      </c>
      <c r="L3511" t="s">
        <v>10247</v>
      </c>
      <c r="M3511" t="s">
        <v>10248</v>
      </c>
      <c r="N3511">
        <v>5.5555550000000002E-3</v>
      </c>
      <c r="O3511">
        <v>0</v>
      </c>
      <c r="P3511">
        <v>0</v>
      </c>
      <c r="Q3511">
        <v>26</v>
      </c>
      <c r="R3511">
        <v>134</v>
      </c>
      <c r="S3511">
        <v>26</v>
      </c>
      <c r="T3511">
        <v>221</v>
      </c>
      <c r="U3511">
        <v>0</v>
      </c>
      <c r="V3511">
        <v>0</v>
      </c>
      <c r="W3511">
        <v>0.14444399999999999</v>
      </c>
      <c r="X3511">
        <v>0.74444399999999999</v>
      </c>
      <c r="Y3511">
        <v>0.14444399999999999</v>
      </c>
      <c r="Z3511">
        <v>1.227778</v>
      </c>
    </row>
    <row r="3512" spans="1:26" x14ac:dyDescent="0.25">
      <c r="A3512">
        <v>2016351</v>
      </c>
      <c r="B3512">
        <v>1</v>
      </c>
      <c r="C3512" t="s">
        <v>77</v>
      </c>
      <c r="D3512" t="s">
        <v>119</v>
      </c>
      <c r="E3512" t="s">
        <v>134</v>
      </c>
      <c r="F3512" t="s">
        <v>10249</v>
      </c>
      <c r="G3512" t="s">
        <v>136</v>
      </c>
      <c r="H3512" t="s">
        <v>46</v>
      </c>
      <c r="I3512" t="s">
        <v>129</v>
      </c>
      <c r="J3512" t="s">
        <v>130</v>
      </c>
      <c r="K3512" t="s">
        <v>131</v>
      </c>
      <c r="L3512" t="s">
        <v>10180</v>
      </c>
      <c r="M3512" t="s">
        <v>10250</v>
      </c>
      <c r="N3512">
        <v>1.9666666660000001</v>
      </c>
      <c r="O3512">
        <v>0</v>
      </c>
      <c r="P3512">
        <v>4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7.8666669999999996</v>
      </c>
      <c r="W3512">
        <v>0</v>
      </c>
      <c r="X3512">
        <v>0</v>
      </c>
      <c r="Y3512">
        <v>0</v>
      </c>
      <c r="Z3512">
        <v>0</v>
      </c>
    </row>
    <row r="3513" spans="1:26" x14ac:dyDescent="0.25">
      <c r="A3513">
        <v>2016360</v>
      </c>
      <c r="B3513">
        <v>1</v>
      </c>
      <c r="C3513" t="s">
        <v>76</v>
      </c>
      <c r="D3513" t="s">
        <v>86</v>
      </c>
      <c r="E3513" t="s">
        <v>134</v>
      </c>
      <c r="F3513" t="s">
        <v>10251</v>
      </c>
      <c r="G3513" t="s">
        <v>238</v>
      </c>
      <c r="H3513" t="s">
        <v>46</v>
      </c>
      <c r="I3513" t="s">
        <v>129</v>
      </c>
      <c r="J3513" t="s">
        <v>130</v>
      </c>
      <c r="K3513" t="s">
        <v>131</v>
      </c>
      <c r="L3513" t="s">
        <v>10252</v>
      </c>
      <c r="M3513" t="s">
        <v>10253</v>
      </c>
      <c r="N3513">
        <v>2.6897222219999999</v>
      </c>
      <c r="O3513">
        <v>0</v>
      </c>
      <c r="P3513">
        <v>7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18.828056</v>
      </c>
      <c r="W3513">
        <v>0</v>
      </c>
      <c r="X3513">
        <v>0</v>
      </c>
      <c r="Y3513">
        <v>0</v>
      </c>
      <c r="Z3513">
        <v>0</v>
      </c>
    </row>
    <row r="3514" spans="1:26" x14ac:dyDescent="0.25">
      <c r="A3514">
        <v>2016363</v>
      </c>
      <c r="B3514">
        <v>1</v>
      </c>
      <c r="C3514" t="s">
        <v>76</v>
      </c>
      <c r="D3514" t="s">
        <v>85</v>
      </c>
      <c r="E3514" t="s">
        <v>166</v>
      </c>
      <c r="F3514" t="s">
        <v>10254</v>
      </c>
      <c r="G3514" t="s">
        <v>128</v>
      </c>
      <c r="H3514" t="s">
        <v>46</v>
      </c>
      <c r="I3514" t="s">
        <v>129</v>
      </c>
      <c r="J3514" t="s">
        <v>130</v>
      </c>
      <c r="K3514" t="s">
        <v>131</v>
      </c>
      <c r="L3514" t="s">
        <v>10255</v>
      </c>
      <c r="M3514" t="s">
        <v>10256</v>
      </c>
      <c r="N3514">
        <v>0.56777777699999998</v>
      </c>
      <c r="O3514">
        <v>0</v>
      </c>
      <c r="P3514">
        <v>53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30.092222</v>
      </c>
      <c r="W3514">
        <v>0</v>
      </c>
      <c r="X3514">
        <v>0</v>
      </c>
      <c r="Y3514">
        <v>0</v>
      </c>
      <c r="Z3514">
        <v>0</v>
      </c>
    </row>
    <row r="3515" spans="1:26" x14ac:dyDescent="0.25">
      <c r="A3515">
        <v>2016365</v>
      </c>
      <c r="B3515">
        <v>1</v>
      </c>
      <c r="C3515" t="s">
        <v>76</v>
      </c>
      <c r="D3515" t="s">
        <v>100</v>
      </c>
      <c r="E3515" t="s">
        <v>150</v>
      </c>
      <c r="F3515" t="s">
        <v>10257</v>
      </c>
      <c r="G3515" t="s">
        <v>179</v>
      </c>
      <c r="H3515" t="s">
        <v>47</v>
      </c>
      <c r="I3515" t="s">
        <v>129</v>
      </c>
      <c r="J3515" t="s">
        <v>130</v>
      </c>
      <c r="K3515" t="s">
        <v>154</v>
      </c>
      <c r="L3515" t="s">
        <v>10258</v>
      </c>
      <c r="M3515" t="s">
        <v>10259</v>
      </c>
      <c r="N3515">
        <v>1.733333333</v>
      </c>
      <c r="O3515">
        <v>92</v>
      </c>
      <c r="P3515">
        <v>74</v>
      </c>
      <c r="Q3515">
        <v>0</v>
      </c>
      <c r="R3515">
        <v>0</v>
      </c>
      <c r="S3515">
        <v>0</v>
      </c>
      <c r="T3515">
        <v>0</v>
      </c>
      <c r="U3515">
        <v>159.466667</v>
      </c>
      <c r="V3515">
        <v>128.26666700000001</v>
      </c>
      <c r="W3515">
        <v>0</v>
      </c>
      <c r="X3515">
        <v>0</v>
      </c>
      <c r="Y3515">
        <v>0</v>
      </c>
      <c r="Z3515">
        <v>0</v>
      </c>
    </row>
    <row r="3516" spans="1:26" x14ac:dyDescent="0.25">
      <c r="A3516">
        <v>2016373</v>
      </c>
      <c r="B3516">
        <v>1</v>
      </c>
      <c r="C3516" t="s">
        <v>76</v>
      </c>
      <c r="D3516" t="s">
        <v>93</v>
      </c>
      <c r="E3516" t="s">
        <v>134</v>
      </c>
      <c r="F3516" t="s">
        <v>10260</v>
      </c>
      <c r="G3516" t="s">
        <v>250</v>
      </c>
      <c r="H3516" t="s">
        <v>46</v>
      </c>
      <c r="I3516" t="s">
        <v>129</v>
      </c>
      <c r="J3516" t="s">
        <v>130</v>
      </c>
      <c r="K3516" t="s">
        <v>131</v>
      </c>
      <c r="L3516" t="s">
        <v>10261</v>
      </c>
      <c r="M3516" t="s">
        <v>10262</v>
      </c>
      <c r="N3516">
        <v>1.4016666659999999</v>
      </c>
      <c r="O3516">
        <v>0</v>
      </c>
      <c r="P3516">
        <v>1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1.401667</v>
      </c>
      <c r="W3516">
        <v>0</v>
      </c>
      <c r="X3516">
        <v>0</v>
      </c>
      <c r="Y3516">
        <v>0</v>
      </c>
      <c r="Z3516">
        <v>0</v>
      </c>
    </row>
    <row r="3517" spans="1:26" x14ac:dyDescent="0.25">
      <c r="A3517">
        <v>2016378</v>
      </c>
      <c r="B3517">
        <v>1</v>
      </c>
      <c r="C3517" t="s">
        <v>76</v>
      </c>
      <c r="D3517" t="s">
        <v>102</v>
      </c>
      <c r="E3517" t="s">
        <v>134</v>
      </c>
      <c r="F3517" t="s">
        <v>10263</v>
      </c>
      <c r="G3517" t="s">
        <v>136</v>
      </c>
      <c r="H3517" t="s">
        <v>46</v>
      </c>
      <c r="I3517" t="s">
        <v>129</v>
      </c>
      <c r="J3517" t="s">
        <v>130</v>
      </c>
      <c r="K3517" t="s">
        <v>131</v>
      </c>
      <c r="L3517" t="s">
        <v>10264</v>
      </c>
      <c r="M3517" t="s">
        <v>10265</v>
      </c>
      <c r="N3517">
        <v>1.699166666</v>
      </c>
      <c r="O3517">
        <v>0</v>
      </c>
      <c r="P3517">
        <v>1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1.6991670000000001</v>
      </c>
      <c r="W3517">
        <v>0</v>
      </c>
      <c r="X3517">
        <v>0</v>
      </c>
      <c r="Y3517">
        <v>0</v>
      </c>
      <c r="Z3517">
        <v>0</v>
      </c>
    </row>
    <row r="3518" spans="1:26" x14ac:dyDescent="0.25">
      <c r="A3518">
        <v>2016377</v>
      </c>
      <c r="B3518">
        <v>1</v>
      </c>
      <c r="C3518" t="s">
        <v>77</v>
      </c>
      <c r="D3518" t="s">
        <v>110</v>
      </c>
      <c r="E3518" t="s">
        <v>166</v>
      </c>
      <c r="F3518" t="s">
        <v>10099</v>
      </c>
      <c r="G3518" t="s">
        <v>657</v>
      </c>
      <c r="H3518" t="s">
        <v>46</v>
      </c>
      <c r="I3518" t="s">
        <v>129</v>
      </c>
      <c r="J3518" t="s">
        <v>130</v>
      </c>
      <c r="K3518" t="s">
        <v>131</v>
      </c>
      <c r="L3518" t="s">
        <v>10266</v>
      </c>
      <c r="M3518" t="s">
        <v>10267</v>
      </c>
      <c r="N3518">
        <v>1.5127777769999999</v>
      </c>
      <c r="O3518">
        <v>0</v>
      </c>
      <c r="P3518">
        <v>0</v>
      </c>
      <c r="Q3518">
        <v>0</v>
      </c>
      <c r="R3518">
        <v>0</v>
      </c>
      <c r="S3518">
        <v>0</v>
      </c>
      <c r="T3518">
        <v>23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34.793889</v>
      </c>
    </row>
    <row r="3519" spans="1:26" x14ac:dyDescent="0.25">
      <c r="A3519">
        <v>2016376</v>
      </c>
      <c r="B3519">
        <v>1</v>
      </c>
      <c r="C3519" t="s">
        <v>76</v>
      </c>
      <c r="D3519" t="s">
        <v>90</v>
      </c>
      <c r="E3519" t="s">
        <v>161</v>
      </c>
      <c r="F3519" t="s">
        <v>10268</v>
      </c>
      <c r="G3519" t="s">
        <v>1630</v>
      </c>
      <c r="H3519" t="s">
        <v>47</v>
      </c>
      <c r="I3519" t="s">
        <v>129</v>
      </c>
      <c r="J3519" t="s">
        <v>130</v>
      </c>
      <c r="K3519" t="s">
        <v>154</v>
      </c>
      <c r="L3519" t="s">
        <v>10269</v>
      </c>
      <c r="M3519" t="s">
        <v>10270</v>
      </c>
      <c r="N3519">
        <v>1.5333333330000001</v>
      </c>
      <c r="O3519">
        <v>0</v>
      </c>
      <c r="P3519">
        <v>158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242.26666700000001</v>
      </c>
      <c r="W3519">
        <v>0</v>
      </c>
      <c r="X3519">
        <v>0</v>
      </c>
      <c r="Y3519">
        <v>0</v>
      </c>
      <c r="Z3519">
        <v>0</v>
      </c>
    </row>
    <row r="3520" spans="1:26" x14ac:dyDescent="0.25">
      <c r="A3520">
        <v>2016380</v>
      </c>
      <c r="B3520">
        <v>1</v>
      </c>
      <c r="C3520" t="s">
        <v>77</v>
      </c>
      <c r="D3520" t="s">
        <v>115</v>
      </c>
      <c r="E3520" t="s">
        <v>182</v>
      </c>
      <c r="F3520" t="s">
        <v>10271</v>
      </c>
      <c r="G3520" t="s">
        <v>812</v>
      </c>
      <c r="H3520" t="s">
        <v>46</v>
      </c>
      <c r="I3520" t="s">
        <v>129</v>
      </c>
      <c r="J3520" t="s">
        <v>130</v>
      </c>
      <c r="K3520" t="s">
        <v>131</v>
      </c>
      <c r="L3520" t="s">
        <v>10272</v>
      </c>
      <c r="M3520" t="s">
        <v>10262</v>
      </c>
      <c r="N3520">
        <v>1.1830555549999999</v>
      </c>
      <c r="O3520">
        <v>0</v>
      </c>
      <c r="P3520">
        <v>0</v>
      </c>
      <c r="Q3520">
        <v>0</v>
      </c>
      <c r="R3520">
        <v>1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1.1830560000000001</v>
      </c>
      <c r="Y3520">
        <v>0</v>
      </c>
      <c r="Z3520">
        <v>0</v>
      </c>
    </row>
    <row r="3521" spans="1:26" x14ac:dyDescent="0.25">
      <c r="A3521">
        <v>2016415</v>
      </c>
      <c r="B3521">
        <v>1</v>
      </c>
      <c r="C3521" t="s">
        <v>76</v>
      </c>
      <c r="D3521" t="s">
        <v>88</v>
      </c>
      <c r="E3521" t="s">
        <v>134</v>
      </c>
      <c r="F3521" t="s">
        <v>10273</v>
      </c>
      <c r="G3521" t="s">
        <v>136</v>
      </c>
      <c r="H3521" t="s">
        <v>46</v>
      </c>
      <c r="I3521" t="s">
        <v>129</v>
      </c>
      <c r="J3521" t="s">
        <v>130</v>
      </c>
      <c r="K3521" t="s">
        <v>131</v>
      </c>
      <c r="L3521" t="s">
        <v>10274</v>
      </c>
      <c r="M3521" t="s">
        <v>10275</v>
      </c>
      <c r="N3521">
        <v>2.0102777770000002</v>
      </c>
      <c r="O3521">
        <v>0</v>
      </c>
      <c r="P3521">
        <v>2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4.020556</v>
      </c>
      <c r="W3521">
        <v>0</v>
      </c>
      <c r="X3521">
        <v>0</v>
      </c>
      <c r="Y3521">
        <v>0</v>
      </c>
      <c r="Z3521">
        <v>0</v>
      </c>
    </row>
    <row r="3522" spans="1:26" x14ac:dyDescent="0.25">
      <c r="A3522">
        <v>2016383</v>
      </c>
      <c r="B3522">
        <v>1</v>
      </c>
      <c r="C3522" t="s">
        <v>77</v>
      </c>
      <c r="D3522" t="s">
        <v>113</v>
      </c>
      <c r="E3522" t="s">
        <v>161</v>
      </c>
      <c r="F3522" t="s">
        <v>10276</v>
      </c>
      <c r="G3522" t="s">
        <v>341</v>
      </c>
      <c r="H3522" t="s">
        <v>47</v>
      </c>
      <c r="I3522" t="s">
        <v>129</v>
      </c>
      <c r="J3522" t="s">
        <v>130</v>
      </c>
      <c r="K3522" t="s">
        <v>131</v>
      </c>
      <c r="L3522" t="s">
        <v>10277</v>
      </c>
      <c r="M3522" t="s">
        <v>10278</v>
      </c>
      <c r="N3522">
        <v>2.6552777769999998</v>
      </c>
      <c r="O3522">
        <v>0</v>
      </c>
      <c r="P3522">
        <v>0</v>
      </c>
      <c r="Q3522">
        <v>0</v>
      </c>
      <c r="R3522">
        <v>27</v>
      </c>
      <c r="S3522">
        <v>0</v>
      </c>
      <c r="T3522">
        <v>79</v>
      </c>
      <c r="U3522">
        <v>0</v>
      </c>
      <c r="V3522">
        <v>0</v>
      </c>
      <c r="W3522">
        <v>0</v>
      </c>
      <c r="X3522">
        <v>71.692499999999995</v>
      </c>
      <c r="Y3522">
        <v>0</v>
      </c>
      <c r="Z3522">
        <v>209.766944</v>
      </c>
    </row>
    <row r="3523" spans="1:26" x14ac:dyDescent="0.25">
      <c r="A3523">
        <v>2016382</v>
      </c>
      <c r="B3523">
        <v>1</v>
      </c>
      <c r="C3523" t="s">
        <v>77</v>
      </c>
      <c r="D3523" t="s">
        <v>123</v>
      </c>
      <c r="E3523" t="s">
        <v>186</v>
      </c>
      <c r="F3523" t="s">
        <v>10279</v>
      </c>
      <c r="G3523" t="s">
        <v>163</v>
      </c>
      <c r="H3523" t="s">
        <v>47</v>
      </c>
      <c r="I3523" t="s">
        <v>129</v>
      </c>
      <c r="J3523" t="s">
        <v>130</v>
      </c>
      <c r="K3523" t="s">
        <v>131</v>
      </c>
      <c r="L3523" t="s">
        <v>10280</v>
      </c>
      <c r="M3523" t="s">
        <v>10281</v>
      </c>
      <c r="N3523">
        <v>1.741944444</v>
      </c>
      <c r="O3523">
        <v>4</v>
      </c>
      <c r="P3523">
        <v>0</v>
      </c>
      <c r="Q3523">
        <v>0</v>
      </c>
      <c r="R3523">
        <v>0</v>
      </c>
      <c r="S3523">
        <v>0</v>
      </c>
      <c r="T3523">
        <v>0</v>
      </c>
      <c r="U3523">
        <v>6.967778</v>
      </c>
      <c r="V3523">
        <v>0</v>
      </c>
      <c r="W3523">
        <v>0</v>
      </c>
      <c r="X3523">
        <v>0</v>
      </c>
      <c r="Y3523">
        <v>0</v>
      </c>
      <c r="Z3523">
        <v>0</v>
      </c>
    </row>
    <row r="3524" spans="1:26" x14ac:dyDescent="0.25">
      <c r="A3524">
        <v>2016400</v>
      </c>
      <c r="B3524">
        <v>1</v>
      </c>
      <c r="C3524" t="s">
        <v>76</v>
      </c>
      <c r="D3524" t="s">
        <v>89</v>
      </c>
      <c r="E3524" t="s">
        <v>166</v>
      </c>
      <c r="F3524" t="s">
        <v>10282</v>
      </c>
      <c r="G3524" t="s">
        <v>524</v>
      </c>
      <c r="H3524" t="s">
        <v>46</v>
      </c>
      <c r="I3524" t="s">
        <v>129</v>
      </c>
      <c r="J3524" t="s">
        <v>130</v>
      </c>
      <c r="K3524" t="s">
        <v>131</v>
      </c>
      <c r="L3524" t="s">
        <v>10283</v>
      </c>
      <c r="M3524" t="s">
        <v>10284</v>
      </c>
      <c r="N3524">
        <v>2.1388888879999999</v>
      </c>
      <c r="O3524">
        <v>0</v>
      </c>
      <c r="P3524">
        <v>49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v>104.805556</v>
      </c>
      <c r="W3524">
        <v>0</v>
      </c>
      <c r="X3524">
        <v>0</v>
      </c>
      <c r="Y3524">
        <v>0</v>
      </c>
      <c r="Z3524">
        <v>0</v>
      </c>
    </row>
    <row r="3525" spans="1:26" x14ac:dyDescent="0.25">
      <c r="A3525">
        <v>2016385</v>
      </c>
      <c r="B3525">
        <v>1</v>
      </c>
      <c r="C3525" t="s">
        <v>76</v>
      </c>
      <c r="D3525" t="s">
        <v>99</v>
      </c>
      <c r="E3525" t="s">
        <v>134</v>
      </c>
      <c r="F3525" t="s">
        <v>10285</v>
      </c>
      <c r="G3525" t="s">
        <v>250</v>
      </c>
      <c r="H3525" t="s">
        <v>46</v>
      </c>
      <c r="I3525" t="s">
        <v>129</v>
      </c>
      <c r="J3525" t="s">
        <v>15</v>
      </c>
      <c r="K3525" t="s">
        <v>131</v>
      </c>
      <c r="L3525" t="s">
        <v>10286</v>
      </c>
      <c r="M3525" t="s">
        <v>10287</v>
      </c>
      <c r="N3525">
        <v>3.8275000000000001</v>
      </c>
      <c r="O3525">
        <v>0</v>
      </c>
      <c r="P3525">
        <v>5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19.137499999999999</v>
      </c>
      <c r="W3525">
        <v>0</v>
      </c>
      <c r="X3525">
        <v>0</v>
      </c>
      <c r="Y3525">
        <v>0</v>
      </c>
      <c r="Z3525">
        <v>0</v>
      </c>
    </row>
    <row r="3526" spans="1:26" x14ac:dyDescent="0.25">
      <c r="A3526">
        <v>2016386</v>
      </c>
      <c r="B3526">
        <v>1</v>
      </c>
      <c r="C3526" t="s">
        <v>76</v>
      </c>
      <c r="D3526" t="s">
        <v>84</v>
      </c>
      <c r="E3526" t="s">
        <v>161</v>
      </c>
      <c r="F3526" t="s">
        <v>10288</v>
      </c>
      <c r="G3526" t="s">
        <v>163</v>
      </c>
      <c r="H3526" t="s">
        <v>47</v>
      </c>
      <c r="I3526" t="s">
        <v>129</v>
      </c>
      <c r="J3526" t="s">
        <v>130</v>
      </c>
      <c r="K3526" t="s">
        <v>131</v>
      </c>
      <c r="L3526" t="s">
        <v>10289</v>
      </c>
      <c r="M3526" t="s">
        <v>10290</v>
      </c>
      <c r="N3526">
        <v>0.38277777699999999</v>
      </c>
      <c r="O3526">
        <v>14</v>
      </c>
      <c r="P3526">
        <v>779</v>
      </c>
      <c r="Q3526">
        <v>0</v>
      </c>
      <c r="R3526">
        <v>0</v>
      </c>
      <c r="S3526">
        <v>0</v>
      </c>
      <c r="T3526">
        <v>0</v>
      </c>
      <c r="U3526">
        <v>5.3588889999999996</v>
      </c>
      <c r="V3526">
        <v>298.18388800000002</v>
      </c>
      <c r="W3526">
        <v>0</v>
      </c>
      <c r="X3526">
        <v>0</v>
      </c>
      <c r="Y3526">
        <v>0</v>
      </c>
      <c r="Z3526">
        <v>0</v>
      </c>
    </row>
    <row r="3527" spans="1:26" x14ac:dyDescent="0.25">
      <c r="A3527">
        <v>2016390</v>
      </c>
      <c r="B3527">
        <v>1</v>
      </c>
      <c r="C3527" t="s">
        <v>76</v>
      </c>
      <c r="D3527" t="s">
        <v>88</v>
      </c>
      <c r="E3527" t="s">
        <v>134</v>
      </c>
      <c r="F3527" t="s">
        <v>10291</v>
      </c>
      <c r="G3527" t="s">
        <v>140</v>
      </c>
      <c r="H3527" t="s">
        <v>46</v>
      </c>
      <c r="I3527" t="s">
        <v>129</v>
      </c>
      <c r="J3527" t="s">
        <v>130</v>
      </c>
      <c r="K3527" t="s">
        <v>131</v>
      </c>
      <c r="L3527" t="s">
        <v>10292</v>
      </c>
      <c r="M3527" t="s">
        <v>10293</v>
      </c>
      <c r="N3527">
        <v>1.550277777</v>
      </c>
      <c r="O3527">
        <v>0</v>
      </c>
      <c r="P3527">
        <v>1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1.550278</v>
      </c>
      <c r="W3527">
        <v>0</v>
      </c>
      <c r="X3527">
        <v>0</v>
      </c>
      <c r="Y3527">
        <v>0</v>
      </c>
      <c r="Z3527">
        <v>0</v>
      </c>
    </row>
    <row r="3528" spans="1:26" x14ac:dyDescent="0.25">
      <c r="A3528">
        <v>2016392</v>
      </c>
      <c r="B3528">
        <v>1</v>
      </c>
      <c r="C3528" t="s">
        <v>76</v>
      </c>
      <c r="D3528" t="s">
        <v>83</v>
      </c>
      <c r="E3528" t="s">
        <v>134</v>
      </c>
      <c r="F3528" t="s">
        <v>10294</v>
      </c>
      <c r="G3528" t="s">
        <v>238</v>
      </c>
      <c r="H3528" t="s">
        <v>46</v>
      </c>
      <c r="I3528" t="s">
        <v>129</v>
      </c>
      <c r="J3528" t="s">
        <v>130</v>
      </c>
      <c r="K3528" t="s">
        <v>131</v>
      </c>
      <c r="L3528" t="s">
        <v>10295</v>
      </c>
      <c r="M3528" t="s">
        <v>10296</v>
      </c>
      <c r="N3528">
        <v>4.7441666659999999</v>
      </c>
      <c r="O3528">
        <v>0</v>
      </c>
      <c r="P3528">
        <v>8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37.953333000000001</v>
      </c>
      <c r="W3528">
        <v>0</v>
      </c>
      <c r="X3528">
        <v>0</v>
      </c>
      <c r="Y3528">
        <v>0</v>
      </c>
      <c r="Z3528">
        <v>0</v>
      </c>
    </row>
    <row r="3529" spans="1:26" x14ac:dyDescent="0.25">
      <c r="A3529">
        <v>2016387</v>
      </c>
      <c r="B3529">
        <v>1</v>
      </c>
      <c r="C3529" t="s">
        <v>76</v>
      </c>
      <c r="D3529" t="s">
        <v>84</v>
      </c>
      <c r="E3529" t="s">
        <v>134</v>
      </c>
      <c r="F3529" t="s">
        <v>10297</v>
      </c>
      <c r="G3529" t="s">
        <v>250</v>
      </c>
      <c r="H3529" t="s">
        <v>46</v>
      </c>
      <c r="I3529" t="s">
        <v>129</v>
      </c>
      <c r="J3529" t="s">
        <v>15</v>
      </c>
      <c r="K3529" t="s">
        <v>131</v>
      </c>
      <c r="L3529" t="s">
        <v>10298</v>
      </c>
      <c r="M3529" t="s">
        <v>10299</v>
      </c>
      <c r="N3529">
        <v>8.2166666660000001</v>
      </c>
      <c r="O3529">
        <v>0</v>
      </c>
      <c r="P3529">
        <v>12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98.6</v>
      </c>
      <c r="W3529">
        <v>0</v>
      </c>
      <c r="X3529">
        <v>0</v>
      </c>
      <c r="Y3529">
        <v>0</v>
      </c>
      <c r="Z3529">
        <v>0</v>
      </c>
    </row>
    <row r="3530" spans="1:26" x14ac:dyDescent="0.25">
      <c r="A3530">
        <v>2016422</v>
      </c>
      <c r="B3530">
        <v>1</v>
      </c>
      <c r="C3530" t="s">
        <v>76</v>
      </c>
      <c r="D3530" t="s">
        <v>93</v>
      </c>
      <c r="E3530" t="s">
        <v>134</v>
      </c>
      <c r="F3530" t="s">
        <v>10300</v>
      </c>
      <c r="G3530" t="s">
        <v>136</v>
      </c>
      <c r="H3530" t="s">
        <v>46</v>
      </c>
      <c r="I3530" t="s">
        <v>129</v>
      </c>
      <c r="J3530" t="s">
        <v>130</v>
      </c>
      <c r="K3530" t="s">
        <v>131</v>
      </c>
      <c r="L3530" t="s">
        <v>10301</v>
      </c>
      <c r="M3530" t="s">
        <v>10302</v>
      </c>
      <c r="N3530">
        <v>2.4913888879999999</v>
      </c>
      <c r="O3530">
        <v>0</v>
      </c>
      <c r="P3530">
        <v>2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4.9827779999999997</v>
      </c>
      <c r="W3530">
        <v>0</v>
      </c>
      <c r="X3530">
        <v>0</v>
      </c>
      <c r="Y3530">
        <v>0</v>
      </c>
      <c r="Z3530">
        <v>0</v>
      </c>
    </row>
    <row r="3531" spans="1:26" x14ac:dyDescent="0.25">
      <c r="A3531">
        <v>2016394</v>
      </c>
      <c r="B3531">
        <v>1</v>
      </c>
      <c r="C3531" t="s">
        <v>76</v>
      </c>
      <c r="D3531" t="s">
        <v>102</v>
      </c>
      <c r="E3531" t="s">
        <v>126</v>
      </c>
      <c r="F3531" t="s">
        <v>10303</v>
      </c>
      <c r="G3531" t="s">
        <v>144</v>
      </c>
      <c r="H3531" t="s">
        <v>46</v>
      </c>
      <c r="I3531" t="s">
        <v>129</v>
      </c>
      <c r="J3531" t="s">
        <v>130</v>
      </c>
      <c r="K3531" t="s">
        <v>131</v>
      </c>
      <c r="L3531" t="s">
        <v>10304</v>
      </c>
      <c r="M3531" t="s">
        <v>10305</v>
      </c>
      <c r="N3531">
        <v>1.872222222</v>
      </c>
      <c r="O3531">
        <v>0</v>
      </c>
      <c r="P3531">
        <v>3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5.6166669999999996</v>
      </c>
      <c r="W3531">
        <v>0</v>
      </c>
      <c r="X3531">
        <v>0</v>
      </c>
      <c r="Y3531">
        <v>0</v>
      </c>
      <c r="Z3531">
        <v>0</v>
      </c>
    </row>
    <row r="3532" spans="1:26" x14ac:dyDescent="0.25">
      <c r="A3532">
        <v>2016417</v>
      </c>
      <c r="B3532">
        <v>1</v>
      </c>
      <c r="C3532" t="s">
        <v>76</v>
      </c>
      <c r="D3532" t="s">
        <v>93</v>
      </c>
      <c r="E3532" t="s">
        <v>134</v>
      </c>
      <c r="F3532" t="s">
        <v>10306</v>
      </c>
      <c r="G3532" t="s">
        <v>136</v>
      </c>
      <c r="H3532" t="s">
        <v>46</v>
      </c>
      <c r="I3532" t="s">
        <v>129</v>
      </c>
      <c r="J3532" t="s">
        <v>130</v>
      </c>
      <c r="K3532" t="s">
        <v>131</v>
      </c>
      <c r="L3532" t="s">
        <v>10307</v>
      </c>
      <c r="M3532" t="s">
        <v>10308</v>
      </c>
      <c r="N3532">
        <v>6.9813888879999997</v>
      </c>
      <c r="O3532">
        <v>0</v>
      </c>
      <c r="P3532">
        <v>2</v>
      </c>
      <c r="Q3532">
        <v>0</v>
      </c>
      <c r="R3532">
        <v>0</v>
      </c>
      <c r="S3532">
        <v>0</v>
      </c>
      <c r="T3532">
        <v>0</v>
      </c>
      <c r="U3532">
        <v>0</v>
      </c>
      <c r="V3532">
        <v>13.962778</v>
      </c>
      <c r="W3532">
        <v>0</v>
      </c>
      <c r="X3532">
        <v>0</v>
      </c>
      <c r="Y3532">
        <v>0</v>
      </c>
      <c r="Z3532">
        <v>0</v>
      </c>
    </row>
    <row r="3533" spans="1:26" x14ac:dyDescent="0.25">
      <c r="A3533">
        <v>2016395</v>
      </c>
      <c r="B3533">
        <v>1</v>
      </c>
      <c r="C3533" t="s">
        <v>76</v>
      </c>
      <c r="D3533" t="s">
        <v>102</v>
      </c>
      <c r="E3533" t="s">
        <v>182</v>
      </c>
      <c r="F3533" t="s">
        <v>10309</v>
      </c>
      <c r="G3533" t="s">
        <v>405</v>
      </c>
      <c r="H3533" t="s">
        <v>46</v>
      </c>
      <c r="I3533" t="s">
        <v>129</v>
      </c>
      <c r="J3533" t="s">
        <v>130</v>
      </c>
      <c r="K3533" t="s">
        <v>131</v>
      </c>
      <c r="L3533" t="s">
        <v>10310</v>
      </c>
      <c r="M3533" t="s">
        <v>10311</v>
      </c>
      <c r="N3533">
        <v>2.0566666659999999</v>
      </c>
      <c r="O3533">
        <v>0</v>
      </c>
      <c r="P3533">
        <v>78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160.41999999999999</v>
      </c>
      <c r="W3533">
        <v>0</v>
      </c>
      <c r="X3533">
        <v>0</v>
      </c>
      <c r="Y3533">
        <v>0</v>
      </c>
      <c r="Z3533">
        <v>0</v>
      </c>
    </row>
    <row r="3534" spans="1:26" x14ac:dyDescent="0.25">
      <c r="A3534">
        <v>2016404</v>
      </c>
      <c r="B3534">
        <v>1</v>
      </c>
      <c r="C3534" t="s">
        <v>76</v>
      </c>
      <c r="D3534" t="s">
        <v>99</v>
      </c>
      <c r="E3534" t="s">
        <v>186</v>
      </c>
      <c r="F3534" t="s">
        <v>1813</v>
      </c>
      <c r="G3534" t="s">
        <v>168</v>
      </c>
      <c r="H3534" t="s">
        <v>47</v>
      </c>
      <c r="I3534" t="s">
        <v>129</v>
      </c>
      <c r="J3534" t="s">
        <v>130</v>
      </c>
      <c r="K3534" t="s">
        <v>154</v>
      </c>
      <c r="L3534" t="s">
        <v>10312</v>
      </c>
      <c r="M3534" t="s">
        <v>10287</v>
      </c>
      <c r="N3534">
        <v>3.5108333329999999</v>
      </c>
      <c r="O3534">
        <v>39</v>
      </c>
      <c r="P3534">
        <v>401</v>
      </c>
      <c r="Q3534">
        <v>0</v>
      </c>
      <c r="R3534">
        <v>0</v>
      </c>
      <c r="S3534">
        <v>0</v>
      </c>
      <c r="T3534">
        <v>0</v>
      </c>
      <c r="U3534">
        <v>136.92250000000001</v>
      </c>
      <c r="V3534">
        <v>1407.844167</v>
      </c>
      <c r="W3534">
        <v>0</v>
      </c>
      <c r="X3534">
        <v>0</v>
      </c>
      <c r="Y3534">
        <v>0</v>
      </c>
      <c r="Z3534">
        <v>0</v>
      </c>
    </row>
    <row r="3535" spans="1:26" x14ac:dyDescent="0.25">
      <c r="A3535">
        <v>2016414</v>
      </c>
      <c r="B3535">
        <v>1</v>
      </c>
      <c r="C3535" t="s">
        <v>76</v>
      </c>
      <c r="D3535" t="s">
        <v>88</v>
      </c>
      <c r="E3535" t="s">
        <v>134</v>
      </c>
      <c r="F3535" t="s">
        <v>10313</v>
      </c>
      <c r="G3535" t="s">
        <v>128</v>
      </c>
      <c r="H3535" t="s">
        <v>46</v>
      </c>
      <c r="I3535" t="s">
        <v>129</v>
      </c>
      <c r="J3535" t="s">
        <v>130</v>
      </c>
      <c r="K3535" t="s">
        <v>131</v>
      </c>
      <c r="L3535" t="s">
        <v>10314</v>
      </c>
      <c r="M3535" t="s">
        <v>10253</v>
      </c>
      <c r="N3535">
        <v>1.4513888880000001</v>
      </c>
      <c r="O3535">
        <v>0</v>
      </c>
      <c r="P3535">
        <v>1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1.451389</v>
      </c>
      <c r="W3535">
        <v>0</v>
      </c>
      <c r="X3535">
        <v>0</v>
      </c>
      <c r="Y3535">
        <v>0</v>
      </c>
      <c r="Z3535">
        <v>0</v>
      </c>
    </row>
    <row r="3536" spans="1:26" x14ac:dyDescent="0.25">
      <c r="A3536">
        <v>2016397</v>
      </c>
      <c r="B3536">
        <v>1</v>
      </c>
      <c r="C3536" t="s">
        <v>77</v>
      </c>
      <c r="D3536" t="s">
        <v>109</v>
      </c>
      <c r="E3536" t="s">
        <v>182</v>
      </c>
      <c r="F3536" t="s">
        <v>10315</v>
      </c>
      <c r="G3536" t="s">
        <v>144</v>
      </c>
      <c r="H3536" t="s">
        <v>46</v>
      </c>
      <c r="I3536" t="s">
        <v>129</v>
      </c>
      <c r="J3536" t="s">
        <v>130</v>
      </c>
      <c r="K3536" t="s">
        <v>131</v>
      </c>
      <c r="L3536" t="s">
        <v>10316</v>
      </c>
      <c r="M3536" t="s">
        <v>10317</v>
      </c>
      <c r="N3536">
        <v>1.616666666</v>
      </c>
      <c r="O3536">
        <v>0</v>
      </c>
      <c r="P3536">
        <v>21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33.950000000000003</v>
      </c>
      <c r="W3536">
        <v>0</v>
      </c>
      <c r="X3536">
        <v>0</v>
      </c>
      <c r="Y3536">
        <v>0</v>
      </c>
      <c r="Z3536">
        <v>0</v>
      </c>
    </row>
    <row r="3537" spans="1:26" x14ac:dyDescent="0.25">
      <c r="A3537">
        <v>2016410</v>
      </c>
      <c r="B3537">
        <v>1</v>
      </c>
      <c r="C3537" t="s">
        <v>76</v>
      </c>
      <c r="D3537" t="s">
        <v>80</v>
      </c>
      <c r="E3537" t="s">
        <v>166</v>
      </c>
      <c r="F3537" t="s">
        <v>10318</v>
      </c>
      <c r="G3537" t="s">
        <v>179</v>
      </c>
      <c r="H3537" t="s">
        <v>46</v>
      </c>
      <c r="I3537" t="s">
        <v>129</v>
      </c>
      <c r="J3537" t="s">
        <v>130</v>
      </c>
      <c r="K3537" t="s">
        <v>154</v>
      </c>
      <c r="L3537" t="s">
        <v>10319</v>
      </c>
      <c r="M3537" t="s">
        <v>10320</v>
      </c>
      <c r="N3537">
        <v>0.33333333300000001</v>
      </c>
      <c r="O3537">
        <v>0</v>
      </c>
      <c r="P3537">
        <v>199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66.333332999999996</v>
      </c>
      <c r="W3537">
        <v>0</v>
      </c>
      <c r="X3537">
        <v>0</v>
      </c>
      <c r="Y3537">
        <v>0</v>
      </c>
      <c r="Z3537">
        <v>0</v>
      </c>
    </row>
    <row r="3538" spans="1:26" x14ac:dyDescent="0.25">
      <c r="A3538">
        <v>2016420</v>
      </c>
      <c r="B3538">
        <v>1</v>
      </c>
      <c r="C3538" t="s">
        <v>77</v>
      </c>
      <c r="D3538" t="s">
        <v>114</v>
      </c>
      <c r="E3538" t="s">
        <v>186</v>
      </c>
      <c r="F3538" t="s">
        <v>187</v>
      </c>
      <c r="G3538" t="s">
        <v>1798</v>
      </c>
      <c r="H3538" t="s">
        <v>47</v>
      </c>
      <c r="I3538" t="s">
        <v>129</v>
      </c>
      <c r="J3538" t="s">
        <v>15</v>
      </c>
      <c r="K3538" t="s">
        <v>131</v>
      </c>
      <c r="L3538" t="s">
        <v>10321</v>
      </c>
      <c r="M3538" t="s">
        <v>10322</v>
      </c>
      <c r="N3538">
        <v>2.2258333330000002</v>
      </c>
      <c r="O3538">
        <v>43</v>
      </c>
      <c r="P3538">
        <v>259</v>
      </c>
      <c r="Q3538">
        <v>0</v>
      </c>
      <c r="R3538">
        <v>0</v>
      </c>
      <c r="S3538">
        <v>0</v>
      </c>
      <c r="T3538">
        <v>0</v>
      </c>
      <c r="U3538">
        <v>95.710832999999994</v>
      </c>
      <c r="V3538">
        <v>576.49083299999995</v>
      </c>
      <c r="W3538">
        <v>0</v>
      </c>
      <c r="X3538">
        <v>0</v>
      </c>
      <c r="Y3538">
        <v>0</v>
      </c>
      <c r="Z3538">
        <v>0</v>
      </c>
    </row>
    <row r="3539" spans="1:26" x14ac:dyDescent="0.25">
      <c r="A3539">
        <v>2016412</v>
      </c>
      <c r="B3539">
        <v>1</v>
      </c>
      <c r="C3539" t="s">
        <v>77</v>
      </c>
      <c r="D3539" t="s">
        <v>114</v>
      </c>
      <c r="E3539" t="s">
        <v>166</v>
      </c>
      <c r="F3539" t="s">
        <v>10323</v>
      </c>
      <c r="G3539" t="s">
        <v>657</v>
      </c>
      <c r="H3539" t="s">
        <v>46</v>
      </c>
      <c r="I3539" t="s">
        <v>129</v>
      </c>
      <c r="J3539" t="s">
        <v>130</v>
      </c>
      <c r="K3539" t="s">
        <v>131</v>
      </c>
      <c r="L3539" t="s">
        <v>10324</v>
      </c>
      <c r="M3539" t="s">
        <v>10325</v>
      </c>
      <c r="N3539">
        <v>1.5122222219999999</v>
      </c>
      <c r="O3539">
        <v>0</v>
      </c>
      <c r="P3539">
        <v>4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6.048889</v>
      </c>
      <c r="W3539">
        <v>0</v>
      </c>
      <c r="X3539">
        <v>0</v>
      </c>
      <c r="Y3539">
        <v>0</v>
      </c>
      <c r="Z3539">
        <v>0</v>
      </c>
    </row>
    <row r="3540" spans="1:26" x14ac:dyDescent="0.25">
      <c r="A3540">
        <v>2016419</v>
      </c>
      <c r="B3540">
        <v>1</v>
      </c>
      <c r="C3540" t="s">
        <v>76</v>
      </c>
      <c r="D3540" t="s">
        <v>107</v>
      </c>
      <c r="E3540" t="s">
        <v>134</v>
      </c>
      <c r="F3540" t="s">
        <v>9431</v>
      </c>
      <c r="G3540" t="s">
        <v>238</v>
      </c>
      <c r="H3540" t="s">
        <v>46</v>
      </c>
      <c r="I3540" t="s">
        <v>129</v>
      </c>
      <c r="J3540" t="s">
        <v>130</v>
      </c>
      <c r="K3540" t="s">
        <v>131</v>
      </c>
      <c r="L3540" t="s">
        <v>10326</v>
      </c>
      <c r="M3540" t="s">
        <v>10223</v>
      </c>
      <c r="N3540">
        <v>1.7127777769999999</v>
      </c>
      <c r="O3540">
        <v>0</v>
      </c>
      <c r="P3540">
        <v>1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1.7127779999999999</v>
      </c>
      <c r="W3540">
        <v>0</v>
      </c>
      <c r="X3540">
        <v>0</v>
      </c>
      <c r="Y3540">
        <v>0</v>
      </c>
      <c r="Z3540">
        <v>0</v>
      </c>
    </row>
    <row r="3541" spans="1:26" x14ac:dyDescent="0.25">
      <c r="A3541">
        <v>2016408</v>
      </c>
      <c r="B3541">
        <v>1</v>
      </c>
      <c r="C3541" t="s">
        <v>76</v>
      </c>
      <c r="D3541" t="s">
        <v>81</v>
      </c>
      <c r="E3541" t="s">
        <v>134</v>
      </c>
      <c r="F3541" t="s">
        <v>10327</v>
      </c>
      <c r="G3541" t="s">
        <v>250</v>
      </c>
      <c r="H3541" t="s">
        <v>46</v>
      </c>
      <c r="I3541" t="s">
        <v>129</v>
      </c>
      <c r="J3541" t="s">
        <v>130</v>
      </c>
      <c r="K3541" t="s">
        <v>131</v>
      </c>
      <c r="L3541" t="s">
        <v>10328</v>
      </c>
      <c r="M3541" t="s">
        <v>10329</v>
      </c>
      <c r="N3541">
        <v>3.8991666660000002</v>
      </c>
      <c r="O3541">
        <v>0</v>
      </c>
      <c r="P3541">
        <v>17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v>66.285832999999997</v>
      </c>
      <c r="W3541">
        <v>0</v>
      </c>
      <c r="X3541">
        <v>0</v>
      </c>
      <c r="Y3541">
        <v>0</v>
      </c>
      <c r="Z3541">
        <v>0</v>
      </c>
    </row>
    <row r="3542" spans="1:26" x14ac:dyDescent="0.25">
      <c r="A3542">
        <v>2016418</v>
      </c>
      <c r="B3542">
        <v>1</v>
      </c>
      <c r="C3542" t="s">
        <v>76</v>
      </c>
      <c r="D3542" t="s">
        <v>93</v>
      </c>
      <c r="E3542" t="s">
        <v>134</v>
      </c>
      <c r="F3542" t="s">
        <v>10330</v>
      </c>
      <c r="G3542" t="s">
        <v>238</v>
      </c>
      <c r="H3542" t="s">
        <v>46</v>
      </c>
      <c r="I3542" t="s">
        <v>129</v>
      </c>
      <c r="J3542" t="s">
        <v>130</v>
      </c>
      <c r="K3542" t="s">
        <v>131</v>
      </c>
      <c r="L3542" t="s">
        <v>10331</v>
      </c>
      <c r="M3542" t="s">
        <v>10332</v>
      </c>
      <c r="N3542">
        <v>4.528888888</v>
      </c>
      <c r="O3542">
        <v>0</v>
      </c>
      <c r="P3542">
        <v>1</v>
      </c>
      <c r="Q3542">
        <v>0</v>
      </c>
      <c r="R3542">
        <v>0</v>
      </c>
      <c r="S3542">
        <v>0</v>
      </c>
      <c r="T3542">
        <v>0</v>
      </c>
      <c r="U3542">
        <v>0</v>
      </c>
      <c r="V3542">
        <v>4.5288890000000004</v>
      </c>
      <c r="W3542">
        <v>0</v>
      </c>
      <c r="X3542">
        <v>0</v>
      </c>
      <c r="Y3542">
        <v>0</v>
      </c>
      <c r="Z3542">
        <v>0</v>
      </c>
    </row>
    <row r="3543" spans="1:26" x14ac:dyDescent="0.25">
      <c r="A3543">
        <v>2016425</v>
      </c>
      <c r="B3543">
        <v>1</v>
      </c>
      <c r="C3543" t="s">
        <v>76</v>
      </c>
      <c r="D3543" t="s">
        <v>88</v>
      </c>
      <c r="E3543" t="s">
        <v>182</v>
      </c>
      <c r="F3543" t="s">
        <v>10333</v>
      </c>
      <c r="G3543" t="s">
        <v>812</v>
      </c>
      <c r="H3543" t="s">
        <v>46</v>
      </c>
      <c r="I3543" t="s">
        <v>129</v>
      </c>
      <c r="J3543" t="s">
        <v>130</v>
      </c>
      <c r="K3543" t="s">
        <v>131</v>
      </c>
      <c r="L3543" t="s">
        <v>10334</v>
      </c>
      <c r="M3543" t="s">
        <v>10335</v>
      </c>
      <c r="N3543">
        <v>4.2988888879999996</v>
      </c>
      <c r="O3543">
        <v>0</v>
      </c>
      <c r="P3543">
        <v>16</v>
      </c>
      <c r="Q3543">
        <v>0</v>
      </c>
      <c r="R3543">
        <v>0</v>
      </c>
      <c r="S3543">
        <v>0</v>
      </c>
      <c r="T3543">
        <v>0</v>
      </c>
      <c r="U3543">
        <v>0</v>
      </c>
      <c r="V3543">
        <v>68.782222000000004</v>
      </c>
      <c r="W3543">
        <v>0</v>
      </c>
      <c r="X3543">
        <v>0</v>
      </c>
      <c r="Y3543">
        <v>0</v>
      </c>
      <c r="Z3543">
        <v>0</v>
      </c>
    </row>
    <row r="3544" spans="1:26" x14ac:dyDescent="0.25">
      <c r="A3544">
        <v>2016424</v>
      </c>
      <c r="B3544">
        <v>1</v>
      </c>
      <c r="C3544" t="s">
        <v>77</v>
      </c>
      <c r="D3544" t="s">
        <v>111</v>
      </c>
      <c r="E3544" t="s">
        <v>182</v>
      </c>
      <c r="F3544" t="s">
        <v>10336</v>
      </c>
      <c r="G3544" t="s">
        <v>294</v>
      </c>
      <c r="H3544" t="s">
        <v>46</v>
      </c>
      <c r="I3544" t="s">
        <v>129</v>
      </c>
      <c r="J3544" t="s">
        <v>130</v>
      </c>
      <c r="K3544" t="s">
        <v>131</v>
      </c>
      <c r="L3544" t="s">
        <v>10337</v>
      </c>
      <c r="M3544" t="s">
        <v>10338</v>
      </c>
      <c r="N3544">
        <v>1.757222222</v>
      </c>
      <c r="O3544">
        <v>0</v>
      </c>
      <c r="P3544">
        <v>0</v>
      </c>
      <c r="Q3544">
        <v>0</v>
      </c>
      <c r="R3544">
        <v>0</v>
      </c>
      <c r="S3544">
        <v>0</v>
      </c>
      <c r="T3544">
        <v>94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165.178889</v>
      </c>
    </row>
    <row r="3545" spans="1:26" x14ac:dyDescent="0.25">
      <c r="A3545">
        <v>2026431</v>
      </c>
      <c r="B3545">
        <v>1</v>
      </c>
      <c r="C3545" t="s">
        <v>76</v>
      </c>
      <c r="D3545" t="s">
        <v>104</v>
      </c>
      <c r="E3545" t="s">
        <v>182</v>
      </c>
      <c r="F3545" t="s">
        <v>3459</v>
      </c>
      <c r="G3545" t="s">
        <v>144</v>
      </c>
      <c r="H3545" t="s">
        <v>46</v>
      </c>
      <c r="I3545" t="s">
        <v>129</v>
      </c>
      <c r="J3545" t="s">
        <v>130</v>
      </c>
      <c r="K3545" t="s">
        <v>131</v>
      </c>
      <c r="L3545" t="s">
        <v>10339</v>
      </c>
      <c r="M3545" t="s">
        <v>10340</v>
      </c>
      <c r="N3545">
        <v>3.5944444440000001</v>
      </c>
      <c r="O3545">
        <v>0</v>
      </c>
      <c r="P3545">
        <v>0</v>
      </c>
      <c r="Q3545">
        <v>0</v>
      </c>
      <c r="R3545">
        <v>0</v>
      </c>
      <c r="S3545">
        <v>0</v>
      </c>
      <c r="T3545">
        <v>8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28.755555999999999</v>
      </c>
    </row>
    <row r="3546" spans="1:26" x14ac:dyDescent="0.25">
      <c r="A3546">
        <v>2026428</v>
      </c>
      <c r="B3546">
        <v>1</v>
      </c>
      <c r="C3546" t="s">
        <v>76</v>
      </c>
      <c r="D3546" t="s">
        <v>89</v>
      </c>
      <c r="E3546" t="s">
        <v>134</v>
      </c>
      <c r="F3546" t="s">
        <v>10341</v>
      </c>
      <c r="G3546" t="s">
        <v>136</v>
      </c>
      <c r="H3546" t="s">
        <v>46</v>
      </c>
      <c r="I3546" t="s">
        <v>129</v>
      </c>
      <c r="J3546" t="s">
        <v>130</v>
      </c>
      <c r="K3546" t="s">
        <v>131</v>
      </c>
      <c r="L3546" t="s">
        <v>10342</v>
      </c>
      <c r="M3546" t="s">
        <v>10343</v>
      </c>
      <c r="N3546">
        <v>3.8116666659999998</v>
      </c>
      <c r="O3546">
        <v>0</v>
      </c>
      <c r="P3546">
        <v>0</v>
      </c>
      <c r="Q3546">
        <v>0</v>
      </c>
      <c r="R3546">
        <v>0</v>
      </c>
      <c r="S3546">
        <v>0</v>
      </c>
      <c r="T3546">
        <v>1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3.8116669999999999</v>
      </c>
    </row>
    <row r="3547" spans="1:26" x14ac:dyDescent="0.25">
      <c r="A3547">
        <v>2016428</v>
      </c>
      <c r="B3547">
        <v>1</v>
      </c>
      <c r="C3547" t="s">
        <v>77</v>
      </c>
      <c r="D3547" t="s">
        <v>124</v>
      </c>
      <c r="E3547" t="s">
        <v>182</v>
      </c>
      <c r="F3547" t="s">
        <v>10344</v>
      </c>
      <c r="G3547" t="s">
        <v>144</v>
      </c>
      <c r="H3547" t="s">
        <v>46</v>
      </c>
      <c r="I3547" t="s">
        <v>129</v>
      </c>
      <c r="J3547" t="s">
        <v>130</v>
      </c>
      <c r="K3547" t="s">
        <v>131</v>
      </c>
      <c r="L3547" t="s">
        <v>10345</v>
      </c>
      <c r="M3547" t="s">
        <v>10346</v>
      </c>
      <c r="N3547">
        <v>1.655277777</v>
      </c>
      <c r="O3547">
        <v>0</v>
      </c>
      <c r="P3547">
        <v>4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6.621111</v>
      </c>
      <c r="W3547">
        <v>0</v>
      </c>
      <c r="X3547">
        <v>0</v>
      </c>
      <c r="Y3547">
        <v>0</v>
      </c>
      <c r="Z3547">
        <v>0</v>
      </c>
    </row>
    <row r="3548" spans="1:26" x14ac:dyDescent="0.25">
      <c r="A3548">
        <v>2016429</v>
      </c>
      <c r="B3548">
        <v>1</v>
      </c>
      <c r="C3548" t="s">
        <v>76</v>
      </c>
      <c r="D3548" t="s">
        <v>103</v>
      </c>
      <c r="E3548" t="s">
        <v>182</v>
      </c>
      <c r="F3548" t="s">
        <v>10347</v>
      </c>
      <c r="G3548" t="s">
        <v>144</v>
      </c>
      <c r="H3548" t="s">
        <v>46</v>
      </c>
      <c r="I3548" t="s">
        <v>129</v>
      </c>
      <c r="J3548" t="s">
        <v>130</v>
      </c>
      <c r="K3548" t="s">
        <v>131</v>
      </c>
      <c r="L3548" t="s">
        <v>10348</v>
      </c>
      <c r="M3548" t="s">
        <v>10349</v>
      </c>
      <c r="N3548">
        <v>1.3263888880000001</v>
      </c>
      <c r="O3548">
        <v>0</v>
      </c>
      <c r="P3548">
        <v>0</v>
      </c>
      <c r="Q3548">
        <v>0</v>
      </c>
      <c r="R3548">
        <v>19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25.201388999999999</v>
      </c>
      <c r="Y3548">
        <v>0</v>
      </c>
      <c r="Z3548">
        <v>0</v>
      </c>
    </row>
    <row r="3549" spans="1:26" x14ac:dyDescent="0.25">
      <c r="A3549">
        <v>2026430</v>
      </c>
      <c r="B3549">
        <v>1</v>
      </c>
      <c r="C3549" t="s">
        <v>77</v>
      </c>
      <c r="D3549" t="s">
        <v>114</v>
      </c>
      <c r="E3549" t="s">
        <v>166</v>
      </c>
      <c r="F3549" t="s">
        <v>10350</v>
      </c>
      <c r="G3549" t="s">
        <v>657</v>
      </c>
      <c r="H3549" t="s">
        <v>46</v>
      </c>
      <c r="I3549" t="s">
        <v>129</v>
      </c>
      <c r="J3549" t="s">
        <v>130</v>
      </c>
      <c r="K3549" t="s">
        <v>131</v>
      </c>
      <c r="L3549" t="s">
        <v>10351</v>
      </c>
      <c r="M3549" t="s">
        <v>10238</v>
      </c>
      <c r="N3549">
        <v>1.557222222</v>
      </c>
      <c r="O3549">
        <v>0</v>
      </c>
      <c r="P3549">
        <v>0</v>
      </c>
      <c r="Q3549">
        <v>0</v>
      </c>
      <c r="R3549">
        <v>0</v>
      </c>
      <c r="S3549">
        <v>0</v>
      </c>
      <c r="T3549">
        <v>16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24.915555999999999</v>
      </c>
    </row>
    <row r="3550" spans="1:26" x14ac:dyDescent="0.25">
      <c r="A3550">
        <v>2026433</v>
      </c>
      <c r="B3550">
        <v>1</v>
      </c>
      <c r="C3550" t="s">
        <v>76</v>
      </c>
      <c r="D3550" t="s">
        <v>103</v>
      </c>
      <c r="E3550" t="s">
        <v>161</v>
      </c>
      <c r="F3550" t="s">
        <v>10352</v>
      </c>
      <c r="G3550" t="s">
        <v>341</v>
      </c>
      <c r="H3550" t="s">
        <v>47</v>
      </c>
      <c r="I3550" t="s">
        <v>129</v>
      </c>
      <c r="J3550" t="s">
        <v>130</v>
      </c>
      <c r="K3550" t="s">
        <v>131</v>
      </c>
      <c r="L3550" t="s">
        <v>10353</v>
      </c>
      <c r="M3550" t="s">
        <v>10354</v>
      </c>
      <c r="N3550">
        <v>3.88</v>
      </c>
      <c r="O3550">
        <v>0</v>
      </c>
      <c r="P3550">
        <v>0</v>
      </c>
      <c r="Q3550">
        <v>2</v>
      </c>
      <c r="R3550">
        <v>18</v>
      </c>
      <c r="S3550">
        <v>0</v>
      </c>
      <c r="T3550">
        <v>136</v>
      </c>
      <c r="U3550">
        <v>0</v>
      </c>
      <c r="V3550">
        <v>0</v>
      </c>
      <c r="W3550">
        <v>7.76</v>
      </c>
      <c r="X3550">
        <v>69.84</v>
      </c>
      <c r="Y3550">
        <v>0</v>
      </c>
      <c r="Z3550">
        <v>527.67999999999995</v>
      </c>
    </row>
    <row r="3551" spans="1:26" x14ac:dyDescent="0.25">
      <c r="A3551">
        <v>2026432</v>
      </c>
      <c r="B3551">
        <v>1</v>
      </c>
      <c r="C3551" t="s">
        <v>76</v>
      </c>
      <c r="D3551" t="s">
        <v>101</v>
      </c>
      <c r="E3551" t="s">
        <v>134</v>
      </c>
      <c r="F3551" t="s">
        <v>10355</v>
      </c>
      <c r="G3551" t="s">
        <v>250</v>
      </c>
      <c r="H3551" t="s">
        <v>46</v>
      </c>
      <c r="I3551" t="s">
        <v>129</v>
      </c>
      <c r="J3551" t="s">
        <v>15</v>
      </c>
      <c r="K3551" t="s">
        <v>131</v>
      </c>
      <c r="L3551" t="s">
        <v>10356</v>
      </c>
      <c r="M3551" t="s">
        <v>10357</v>
      </c>
      <c r="N3551">
        <v>4.5333333329999999</v>
      </c>
      <c r="O3551">
        <v>0</v>
      </c>
      <c r="P3551">
        <v>16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72.533332999999999</v>
      </c>
      <c r="W3551">
        <v>0</v>
      </c>
      <c r="X3551">
        <v>0</v>
      </c>
      <c r="Y3551">
        <v>0</v>
      </c>
      <c r="Z3551">
        <v>0</v>
      </c>
    </row>
    <row r="3552" spans="1:26" x14ac:dyDescent="0.25">
      <c r="A3552">
        <v>2026435</v>
      </c>
      <c r="B3552">
        <v>1</v>
      </c>
      <c r="C3552" t="s">
        <v>76</v>
      </c>
      <c r="D3552" t="s">
        <v>100</v>
      </c>
      <c r="E3552" t="s">
        <v>134</v>
      </c>
      <c r="F3552" t="s">
        <v>10358</v>
      </c>
      <c r="G3552" t="s">
        <v>250</v>
      </c>
      <c r="H3552" t="s">
        <v>46</v>
      </c>
      <c r="I3552" t="s">
        <v>129</v>
      </c>
      <c r="J3552" t="s">
        <v>130</v>
      </c>
      <c r="K3552" t="s">
        <v>131</v>
      </c>
      <c r="L3552" t="s">
        <v>10359</v>
      </c>
      <c r="M3552" t="s">
        <v>10360</v>
      </c>
      <c r="N3552">
        <v>4.3858333329999999</v>
      </c>
      <c r="O3552">
        <v>0</v>
      </c>
      <c r="P3552">
        <v>1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4.3858329999999999</v>
      </c>
      <c r="W3552">
        <v>0</v>
      </c>
      <c r="X3552">
        <v>0</v>
      </c>
      <c r="Y3552">
        <v>0</v>
      </c>
      <c r="Z3552">
        <v>0</v>
      </c>
    </row>
    <row r="3553" spans="1:26" x14ac:dyDescent="0.25">
      <c r="A3553">
        <v>2026437</v>
      </c>
      <c r="B3553">
        <v>1</v>
      </c>
      <c r="C3553" t="s">
        <v>76</v>
      </c>
      <c r="D3553" t="s">
        <v>79</v>
      </c>
      <c r="E3553" t="s">
        <v>182</v>
      </c>
      <c r="F3553" t="s">
        <v>10361</v>
      </c>
      <c r="G3553" t="s">
        <v>168</v>
      </c>
      <c r="H3553" t="s">
        <v>46</v>
      </c>
      <c r="I3553" t="s">
        <v>129</v>
      </c>
      <c r="J3553" t="s">
        <v>130</v>
      </c>
      <c r="K3553" t="s">
        <v>154</v>
      </c>
      <c r="L3553" t="s">
        <v>10362</v>
      </c>
      <c r="M3553" t="s">
        <v>10305</v>
      </c>
      <c r="N3553">
        <v>0.43333333299999999</v>
      </c>
      <c r="O3553">
        <v>0</v>
      </c>
      <c r="P3553">
        <v>14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6.0666669999999998</v>
      </c>
      <c r="W3553">
        <v>0</v>
      </c>
      <c r="X3553">
        <v>0</v>
      </c>
      <c r="Y3553">
        <v>0</v>
      </c>
      <c r="Z3553">
        <v>0</v>
      </c>
    </row>
    <row r="3554" spans="1:26" x14ac:dyDescent="0.25">
      <c r="A3554">
        <v>2026439</v>
      </c>
      <c r="B3554">
        <v>1</v>
      </c>
      <c r="C3554" t="s">
        <v>77</v>
      </c>
      <c r="D3554" t="s">
        <v>110</v>
      </c>
      <c r="E3554" t="s">
        <v>161</v>
      </c>
      <c r="F3554" t="s">
        <v>7704</v>
      </c>
      <c r="G3554" t="s">
        <v>341</v>
      </c>
      <c r="H3554" t="s">
        <v>47</v>
      </c>
      <c r="I3554" t="s">
        <v>129</v>
      </c>
      <c r="J3554" t="s">
        <v>130</v>
      </c>
      <c r="K3554" t="s">
        <v>131</v>
      </c>
      <c r="L3554" t="s">
        <v>10363</v>
      </c>
      <c r="M3554" t="s">
        <v>10364</v>
      </c>
      <c r="N3554">
        <v>2.7716666659999998</v>
      </c>
      <c r="O3554">
        <v>0</v>
      </c>
      <c r="P3554">
        <v>0</v>
      </c>
      <c r="Q3554">
        <v>0</v>
      </c>
      <c r="R3554">
        <v>0</v>
      </c>
      <c r="S3554">
        <v>0</v>
      </c>
      <c r="T3554">
        <v>77</v>
      </c>
      <c r="U3554">
        <v>0</v>
      </c>
      <c r="V3554">
        <v>0</v>
      </c>
      <c r="W3554">
        <v>0</v>
      </c>
      <c r="X3554">
        <v>0</v>
      </c>
      <c r="Y3554">
        <v>0</v>
      </c>
      <c r="Z3554">
        <v>213.41833299999999</v>
      </c>
    </row>
    <row r="3555" spans="1:26" x14ac:dyDescent="0.25">
      <c r="A3555">
        <v>2026436</v>
      </c>
      <c r="B3555">
        <v>1</v>
      </c>
      <c r="C3555" t="s">
        <v>76</v>
      </c>
      <c r="D3555" t="s">
        <v>101</v>
      </c>
      <c r="E3555" t="s">
        <v>182</v>
      </c>
      <c r="F3555" t="s">
        <v>10365</v>
      </c>
      <c r="G3555" t="s">
        <v>405</v>
      </c>
      <c r="H3555" t="s">
        <v>46</v>
      </c>
      <c r="I3555" t="s">
        <v>129</v>
      </c>
      <c r="J3555" t="s">
        <v>130</v>
      </c>
      <c r="K3555" t="s">
        <v>131</v>
      </c>
      <c r="L3555" t="s">
        <v>10366</v>
      </c>
      <c r="M3555" t="s">
        <v>10367</v>
      </c>
      <c r="N3555">
        <v>4.6969444439999997</v>
      </c>
      <c r="O3555">
        <v>0</v>
      </c>
      <c r="P3555">
        <v>91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427.421944</v>
      </c>
      <c r="W3555">
        <v>0</v>
      </c>
      <c r="X3555">
        <v>0</v>
      </c>
      <c r="Y3555">
        <v>0</v>
      </c>
      <c r="Z3555">
        <v>0</v>
      </c>
    </row>
    <row r="3556" spans="1:26" x14ac:dyDescent="0.25">
      <c r="A3556">
        <v>2026438</v>
      </c>
      <c r="B3556">
        <v>1</v>
      </c>
      <c r="C3556" t="s">
        <v>76</v>
      </c>
      <c r="D3556" t="s">
        <v>104</v>
      </c>
      <c r="E3556" t="s">
        <v>182</v>
      </c>
      <c r="F3556" t="s">
        <v>10368</v>
      </c>
      <c r="G3556" t="s">
        <v>389</v>
      </c>
      <c r="H3556" t="s">
        <v>46</v>
      </c>
      <c r="I3556" t="s">
        <v>129</v>
      </c>
      <c r="J3556" t="s">
        <v>130</v>
      </c>
      <c r="K3556" t="s">
        <v>131</v>
      </c>
      <c r="L3556" t="s">
        <v>10369</v>
      </c>
      <c r="M3556" t="s">
        <v>10370</v>
      </c>
      <c r="N3556">
        <v>6.9905555550000003</v>
      </c>
      <c r="O3556">
        <v>0</v>
      </c>
      <c r="P3556">
        <v>0</v>
      </c>
      <c r="Q3556">
        <v>0</v>
      </c>
      <c r="R3556">
        <v>0</v>
      </c>
      <c r="S3556">
        <v>0</v>
      </c>
      <c r="T3556">
        <v>7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48.933889000000001</v>
      </c>
    </row>
    <row r="3557" spans="1:26" x14ac:dyDescent="0.25">
      <c r="A3557">
        <v>2026442</v>
      </c>
      <c r="B3557">
        <v>1</v>
      </c>
      <c r="C3557" t="s">
        <v>77</v>
      </c>
      <c r="D3557" t="s">
        <v>116</v>
      </c>
      <c r="E3557" t="s">
        <v>134</v>
      </c>
      <c r="F3557" t="s">
        <v>10371</v>
      </c>
      <c r="G3557" t="s">
        <v>136</v>
      </c>
      <c r="H3557" t="s">
        <v>46</v>
      </c>
      <c r="I3557" t="s">
        <v>129</v>
      </c>
      <c r="J3557" t="s">
        <v>130</v>
      </c>
      <c r="K3557" t="s">
        <v>131</v>
      </c>
      <c r="L3557" t="s">
        <v>10372</v>
      </c>
      <c r="M3557" t="s">
        <v>10373</v>
      </c>
      <c r="N3557">
        <v>0.91861111100000004</v>
      </c>
      <c r="O3557">
        <v>0</v>
      </c>
      <c r="P3557">
        <v>1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0.91861099999999996</v>
      </c>
      <c r="W3557">
        <v>0</v>
      </c>
      <c r="X3557">
        <v>0</v>
      </c>
      <c r="Y3557">
        <v>0</v>
      </c>
      <c r="Z3557">
        <v>0</v>
      </c>
    </row>
    <row r="3558" spans="1:26" x14ac:dyDescent="0.25">
      <c r="A3558">
        <v>2026443</v>
      </c>
      <c r="B3558">
        <v>1</v>
      </c>
      <c r="C3558" t="s">
        <v>76</v>
      </c>
      <c r="D3558" t="s">
        <v>97</v>
      </c>
      <c r="E3558" t="s">
        <v>182</v>
      </c>
      <c r="F3558" t="s">
        <v>10374</v>
      </c>
      <c r="G3558" t="s">
        <v>904</v>
      </c>
      <c r="H3558" t="s">
        <v>46</v>
      </c>
      <c r="I3558" t="s">
        <v>129</v>
      </c>
      <c r="J3558" t="s">
        <v>130</v>
      </c>
      <c r="K3558" t="s">
        <v>131</v>
      </c>
      <c r="L3558" t="s">
        <v>10317</v>
      </c>
      <c r="M3558" t="s">
        <v>10375</v>
      </c>
      <c r="N3558">
        <v>1.6</v>
      </c>
      <c r="O3558">
        <v>0</v>
      </c>
      <c r="P3558">
        <v>88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140.80000000000001</v>
      </c>
      <c r="W3558">
        <v>0</v>
      </c>
      <c r="X3558">
        <v>0</v>
      </c>
      <c r="Y3558">
        <v>0</v>
      </c>
      <c r="Z3558">
        <v>0</v>
      </c>
    </row>
    <row r="3559" spans="1:26" x14ac:dyDescent="0.25">
      <c r="A3559">
        <v>2026448</v>
      </c>
      <c r="B3559">
        <v>1</v>
      </c>
      <c r="C3559" t="s">
        <v>76</v>
      </c>
      <c r="D3559" t="s">
        <v>93</v>
      </c>
      <c r="E3559" t="s">
        <v>134</v>
      </c>
      <c r="F3559" t="s">
        <v>10376</v>
      </c>
      <c r="G3559" t="s">
        <v>136</v>
      </c>
      <c r="H3559" t="s">
        <v>46</v>
      </c>
      <c r="I3559" t="s">
        <v>129</v>
      </c>
      <c r="J3559" t="s">
        <v>130</v>
      </c>
      <c r="K3559" t="s">
        <v>131</v>
      </c>
      <c r="L3559" t="s">
        <v>10377</v>
      </c>
      <c r="M3559" t="s">
        <v>10378</v>
      </c>
      <c r="N3559">
        <v>5.4544444439999999</v>
      </c>
      <c r="O3559">
        <v>0</v>
      </c>
      <c r="P3559">
        <v>2</v>
      </c>
      <c r="Q3559">
        <v>0</v>
      </c>
      <c r="R3559">
        <v>0</v>
      </c>
      <c r="S3559">
        <v>0</v>
      </c>
      <c r="T3559">
        <v>0</v>
      </c>
      <c r="U3559">
        <v>0</v>
      </c>
      <c r="V3559">
        <v>10.908889</v>
      </c>
      <c r="W3559">
        <v>0</v>
      </c>
      <c r="X3559">
        <v>0</v>
      </c>
      <c r="Y3559">
        <v>0</v>
      </c>
      <c r="Z3559">
        <v>0</v>
      </c>
    </row>
    <row r="3560" spans="1:26" x14ac:dyDescent="0.25">
      <c r="A3560">
        <v>2026479</v>
      </c>
      <c r="B3560">
        <v>1</v>
      </c>
      <c r="C3560" t="s">
        <v>77</v>
      </c>
      <c r="D3560" t="s">
        <v>114</v>
      </c>
      <c r="E3560" t="s">
        <v>134</v>
      </c>
      <c r="F3560" t="s">
        <v>10379</v>
      </c>
      <c r="G3560" t="s">
        <v>128</v>
      </c>
      <c r="H3560" t="s">
        <v>46</v>
      </c>
      <c r="I3560" t="s">
        <v>129</v>
      </c>
      <c r="J3560" t="s">
        <v>130</v>
      </c>
      <c r="K3560" t="s">
        <v>131</v>
      </c>
      <c r="L3560" t="s">
        <v>10380</v>
      </c>
      <c r="M3560" t="s">
        <v>10381</v>
      </c>
      <c r="N3560">
        <v>1.9302777769999999</v>
      </c>
      <c r="O3560">
        <v>0</v>
      </c>
      <c r="P3560">
        <v>7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13.511944</v>
      </c>
      <c r="W3560">
        <v>0</v>
      </c>
      <c r="X3560">
        <v>0</v>
      </c>
      <c r="Y3560">
        <v>0</v>
      </c>
      <c r="Z3560">
        <v>0</v>
      </c>
    </row>
    <row r="3561" spans="1:26" x14ac:dyDescent="0.25">
      <c r="A3561">
        <v>2026457</v>
      </c>
      <c r="B3561">
        <v>1</v>
      </c>
      <c r="C3561" t="s">
        <v>76</v>
      </c>
      <c r="D3561" t="s">
        <v>89</v>
      </c>
      <c r="E3561" t="s">
        <v>134</v>
      </c>
      <c r="F3561" t="s">
        <v>10382</v>
      </c>
      <c r="G3561" t="s">
        <v>136</v>
      </c>
      <c r="H3561" t="s">
        <v>46</v>
      </c>
      <c r="I3561" t="s">
        <v>129</v>
      </c>
      <c r="J3561" t="s">
        <v>130</v>
      </c>
      <c r="K3561" t="s">
        <v>131</v>
      </c>
      <c r="L3561" t="s">
        <v>10383</v>
      </c>
      <c r="M3561" t="s">
        <v>10384</v>
      </c>
      <c r="N3561">
        <v>4.3777777770000004</v>
      </c>
      <c r="O3561">
        <v>0</v>
      </c>
      <c r="P3561">
        <v>1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4.3777780000000002</v>
      </c>
      <c r="W3561">
        <v>0</v>
      </c>
      <c r="X3561">
        <v>0</v>
      </c>
      <c r="Y3561">
        <v>0</v>
      </c>
      <c r="Z3561">
        <v>0</v>
      </c>
    </row>
    <row r="3562" spans="1:26" x14ac:dyDescent="0.25">
      <c r="A3562">
        <v>2026451</v>
      </c>
      <c r="B3562">
        <v>1</v>
      </c>
      <c r="C3562" t="s">
        <v>76</v>
      </c>
      <c r="D3562" t="s">
        <v>95</v>
      </c>
      <c r="E3562" t="s">
        <v>134</v>
      </c>
      <c r="F3562" t="s">
        <v>10385</v>
      </c>
      <c r="G3562" t="s">
        <v>136</v>
      </c>
      <c r="H3562" t="s">
        <v>46</v>
      </c>
      <c r="I3562" t="s">
        <v>129</v>
      </c>
      <c r="J3562" t="s">
        <v>130</v>
      </c>
      <c r="K3562" t="s">
        <v>131</v>
      </c>
      <c r="L3562" t="s">
        <v>10386</v>
      </c>
      <c r="M3562" t="s">
        <v>10387</v>
      </c>
      <c r="N3562">
        <v>4.5599999999999996</v>
      </c>
      <c r="O3562">
        <v>0</v>
      </c>
      <c r="P3562">
        <v>0</v>
      </c>
      <c r="Q3562">
        <v>0</v>
      </c>
      <c r="R3562">
        <v>1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4.5599999999999996</v>
      </c>
      <c r="Y3562">
        <v>0</v>
      </c>
      <c r="Z3562">
        <v>0</v>
      </c>
    </row>
    <row r="3563" spans="1:26" x14ac:dyDescent="0.25">
      <c r="A3563">
        <v>2026454</v>
      </c>
      <c r="B3563">
        <v>1</v>
      </c>
      <c r="C3563" t="s">
        <v>76</v>
      </c>
      <c r="D3563" t="s">
        <v>79</v>
      </c>
      <c r="E3563" t="s">
        <v>134</v>
      </c>
      <c r="F3563" t="s">
        <v>10388</v>
      </c>
      <c r="G3563" t="s">
        <v>136</v>
      </c>
      <c r="H3563" t="s">
        <v>46</v>
      </c>
      <c r="I3563" t="s">
        <v>129</v>
      </c>
      <c r="J3563" t="s">
        <v>130</v>
      </c>
      <c r="K3563" t="s">
        <v>131</v>
      </c>
      <c r="L3563" t="s">
        <v>10389</v>
      </c>
      <c r="M3563" t="s">
        <v>10390</v>
      </c>
      <c r="N3563">
        <v>1.5666666659999999</v>
      </c>
      <c r="O3563">
        <v>0</v>
      </c>
      <c r="P3563">
        <v>1</v>
      </c>
      <c r="Q3563">
        <v>0</v>
      </c>
      <c r="R3563">
        <v>0</v>
      </c>
      <c r="S3563">
        <v>0</v>
      </c>
      <c r="T3563">
        <v>0</v>
      </c>
      <c r="U3563">
        <v>0</v>
      </c>
      <c r="V3563">
        <v>1.566667</v>
      </c>
      <c r="W3563">
        <v>0</v>
      </c>
      <c r="X3563">
        <v>0</v>
      </c>
      <c r="Y3563">
        <v>0</v>
      </c>
      <c r="Z3563">
        <v>0</v>
      </c>
    </row>
    <row r="3564" spans="1:26" x14ac:dyDescent="0.25">
      <c r="A3564">
        <v>2026452</v>
      </c>
      <c r="B3564">
        <v>1</v>
      </c>
      <c r="C3564" t="s">
        <v>76</v>
      </c>
      <c r="D3564" t="s">
        <v>81</v>
      </c>
      <c r="E3564" t="s">
        <v>134</v>
      </c>
      <c r="F3564" t="s">
        <v>10391</v>
      </c>
      <c r="G3564" t="s">
        <v>136</v>
      </c>
      <c r="H3564" t="s">
        <v>46</v>
      </c>
      <c r="I3564" t="s">
        <v>129</v>
      </c>
      <c r="J3564" t="s">
        <v>130</v>
      </c>
      <c r="K3564" t="s">
        <v>131</v>
      </c>
      <c r="L3564" t="s">
        <v>10392</v>
      </c>
      <c r="M3564" t="s">
        <v>10393</v>
      </c>
      <c r="N3564">
        <v>2.4308333329999998</v>
      </c>
      <c r="O3564">
        <v>0</v>
      </c>
      <c r="P3564">
        <v>11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26.739166999999998</v>
      </c>
      <c r="W3564">
        <v>0</v>
      </c>
      <c r="X3564">
        <v>0</v>
      </c>
      <c r="Y3564">
        <v>0</v>
      </c>
      <c r="Z3564">
        <v>0</v>
      </c>
    </row>
    <row r="3565" spans="1:26" x14ac:dyDescent="0.25">
      <c r="A3565">
        <v>2026458</v>
      </c>
      <c r="B3565">
        <v>1</v>
      </c>
      <c r="C3565" t="s">
        <v>76</v>
      </c>
      <c r="D3565" t="s">
        <v>98</v>
      </c>
      <c r="E3565" t="s">
        <v>134</v>
      </c>
      <c r="F3565" t="s">
        <v>10394</v>
      </c>
      <c r="G3565" t="s">
        <v>136</v>
      </c>
      <c r="H3565" t="s">
        <v>46</v>
      </c>
      <c r="I3565" t="s">
        <v>129</v>
      </c>
      <c r="J3565" t="s">
        <v>130</v>
      </c>
      <c r="K3565" t="s">
        <v>131</v>
      </c>
      <c r="L3565" t="s">
        <v>10395</v>
      </c>
      <c r="M3565" t="s">
        <v>10396</v>
      </c>
      <c r="N3565">
        <v>1.6872222219999999</v>
      </c>
      <c r="O3565">
        <v>0</v>
      </c>
      <c r="P3565">
        <v>0</v>
      </c>
      <c r="Q3565">
        <v>0</v>
      </c>
      <c r="R3565">
        <v>0</v>
      </c>
      <c r="S3565">
        <v>0</v>
      </c>
      <c r="T3565">
        <v>1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1.687222</v>
      </c>
    </row>
    <row r="3566" spans="1:26" x14ac:dyDescent="0.25">
      <c r="A3566">
        <v>2026462</v>
      </c>
      <c r="B3566">
        <v>1</v>
      </c>
      <c r="C3566" t="s">
        <v>77</v>
      </c>
      <c r="D3566" t="s">
        <v>115</v>
      </c>
      <c r="E3566" t="s">
        <v>186</v>
      </c>
      <c r="F3566" t="s">
        <v>2355</v>
      </c>
      <c r="G3566" t="s">
        <v>163</v>
      </c>
      <c r="H3566" t="s">
        <v>47</v>
      </c>
      <c r="I3566" t="s">
        <v>257</v>
      </c>
      <c r="J3566" t="s">
        <v>130</v>
      </c>
      <c r="K3566" t="s">
        <v>131</v>
      </c>
      <c r="L3566" t="s">
        <v>10397</v>
      </c>
      <c r="M3566" t="s">
        <v>10398</v>
      </c>
      <c r="N3566">
        <v>5.5555550000000002E-3</v>
      </c>
      <c r="O3566">
        <v>0</v>
      </c>
      <c r="P3566">
        <v>0</v>
      </c>
      <c r="Q3566">
        <v>26</v>
      </c>
      <c r="R3566">
        <v>628</v>
      </c>
      <c r="S3566">
        <v>68</v>
      </c>
      <c r="T3566">
        <v>1256</v>
      </c>
      <c r="U3566">
        <v>0</v>
      </c>
      <c r="V3566">
        <v>0</v>
      </c>
      <c r="W3566">
        <v>0.14444399999999999</v>
      </c>
      <c r="X3566">
        <v>3.4888889999999999</v>
      </c>
      <c r="Y3566">
        <v>0.377778</v>
      </c>
      <c r="Z3566">
        <v>6.9777769999999997</v>
      </c>
    </row>
    <row r="3567" spans="1:26" x14ac:dyDescent="0.25">
      <c r="A3567">
        <v>2026464</v>
      </c>
      <c r="B3567">
        <v>1</v>
      </c>
      <c r="C3567" t="s">
        <v>76</v>
      </c>
      <c r="D3567" t="s">
        <v>89</v>
      </c>
      <c r="E3567" t="s">
        <v>182</v>
      </c>
      <c r="F3567" t="s">
        <v>6954</v>
      </c>
      <c r="G3567" t="s">
        <v>144</v>
      </c>
      <c r="H3567" t="s">
        <v>46</v>
      </c>
      <c r="I3567" t="s">
        <v>129</v>
      </c>
      <c r="J3567" t="s">
        <v>130</v>
      </c>
      <c r="K3567" t="s">
        <v>131</v>
      </c>
      <c r="L3567" t="s">
        <v>10399</v>
      </c>
      <c r="M3567" t="s">
        <v>10400</v>
      </c>
      <c r="N3567">
        <v>3.7188888879999999</v>
      </c>
      <c r="O3567">
        <v>0</v>
      </c>
      <c r="P3567">
        <v>12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44.626666999999998</v>
      </c>
      <c r="W3567">
        <v>0</v>
      </c>
      <c r="X3567">
        <v>0</v>
      </c>
      <c r="Y3567">
        <v>0</v>
      </c>
      <c r="Z3567">
        <v>0</v>
      </c>
    </row>
    <row r="3568" spans="1:26" x14ac:dyDescent="0.25">
      <c r="A3568">
        <v>2026466</v>
      </c>
      <c r="B3568">
        <v>1</v>
      </c>
      <c r="C3568" t="s">
        <v>77</v>
      </c>
      <c r="D3568" t="s">
        <v>118</v>
      </c>
      <c r="E3568" t="s">
        <v>171</v>
      </c>
      <c r="F3568" t="s">
        <v>2304</v>
      </c>
      <c r="G3568" t="s">
        <v>152</v>
      </c>
      <c r="H3568" t="s">
        <v>47</v>
      </c>
      <c r="I3568" t="s">
        <v>257</v>
      </c>
      <c r="J3568" t="s">
        <v>130</v>
      </c>
      <c r="K3568" t="s">
        <v>154</v>
      </c>
      <c r="L3568" t="s">
        <v>10401</v>
      </c>
      <c r="M3568" t="s">
        <v>10373</v>
      </c>
      <c r="N3568">
        <v>0.05</v>
      </c>
      <c r="O3568">
        <v>0</v>
      </c>
      <c r="P3568">
        <v>2897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144.85</v>
      </c>
      <c r="W3568">
        <v>0</v>
      </c>
      <c r="X3568">
        <v>0</v>
      </c>
      <c r="Y3568">
        <v>0</v>
      </c>
      <c r="Z3568">
        <v>0</v>
      </c>
    </row>
    <row r="3569" spans="1:26" x14ac:dyDescent="0.25">
      <c r="A3569">
        <v>2026465</v>
      </c>
      <c r="B3569">
        <v>1</v>
      </c>
      <c r="C3569" t="s">
        <v>76</v>
      </c>
      <c r="D3569" t="s">
        <v>96</v>
      </c>
      <c r="E3569" t="s">
        <v>134</v>
      </c>
      <c r="F3569" t="s">
        <v>10402</v>
      </c>
      <c r="G3569" t="s">
        <v>136</v>
      </c>
      <c r="H3569" t="s">
        <v>46</v>
      </c>
      <c r="I3569" t="s">
        <v>129</v>
      </c>
      <c r="J3569" t="s">
        <v>130</v>
      </c>
      <c r="K3569" t="s">
        <v>131</v>
      </c>
      <c r="L3569" t="s">
        <v>10403</v>
      </c>
      <c r="M3569" t="s">
        <v>10393</v>
      </c>
      <c r="N3569">
        <v>2.0177777770000001</v>
      </c>
      <c r="O3569">
        <v>0</v>
      </c>
      <c r="P3569">
        <v>1</v>
      </c>
      <c r="Q3569">
        <v>0</v>
      </c>
      <c r="R3569">
        <v>0</v>
      </c>
      <c r="S3569">
        <v>0</v>
      </c>
      <c r="T3569">
        <v>0</v>
      </c>
      <c r="U3569">
        <v>0</v>
      </c>
      <c r="V3569">
        <v>2.0177779999999998</v>
      </c>
      <c r="W3569">
        <v>0</v>
      </c>
      <c r="X3569">
        <v>0</v>
      </c>
      <c r="Y3569">
        <v>0</v>
      </c>
      <c r="Z3569">
        <v>0</v>
      </c>
    </row>
    <row r="3570" spans="1:26" x14ac:dyDescent="0.25">
      <c r="A3570">
        <v>2026467</v>
      </c>
      <c r="B3570">
        <v>1</v>
      </c>
      <c r="C3570" t="s">
        <v>76</v>
      </c>
      <c r="D3570" t="s">
        <v>103</v>
      </c>
      <c r="E3570" t="s">
        <v>182</v>
      </c>
      <c r="F3570" t="s">
        <v>10404</v>
      </c>
      <c r="G3570" t="s">
        <v>250</v>
      </c>
      <c r="H3570" t="s">
        <v>46</v>
      </c>
      <c r="I3570" t="s">
        <v>129</v>
      </c>
      <c r="J3570" t="s">
        <v>15</v>
      </c>
      <c r="K3570" t="s">
        <v>131</v>
      </c>
      <c r="L3570" t="s">
        <v>10405</v>
      </c>
      <c r="M3570" t="s">
        <v>10387</v>
      </c>
      <c r="N3570">
        <v>3.8733333330000002</v>
      </c>
      <c r="O3570">
        <v>0</v>
      </c>
      <c r="P3570">
        <v>0</v>
      </c>
      <c r="Q3570">
        <v>0</v>
      </c>
      <c r="R3570">
        <v>40</v>
      </c>
      <c r="S3570">
        <v>0</v>
      </c>
      <c r="T3570">
        <v>11</v>
      </c>
      <c r="U3570">
        <v>0</v>
      </c>
      <c r="V3570">
        <v>0</v>
      </c>
      <c r="W3570">
        <v>0</v>
      </c>
      <c r="X3570">
        <v>154.933333</v>
      </c>
      <c r="Y3570">
        <v>0</v>
      </c>
      <c r="Z3570">
        <v>42.606667000000002</v>
      </c>
    </row>
    <row r="3571" spans="1:26" x14ac:dyDescent="0.25">
      <c r="A3571">
        <v>2026470</v>
      </c>
      <c r="B3571">
        <v>1</v>
      </c>
      <c r="C3571" t="s">
        <v>77</v>
      </c>
      <c r="D3571" t="s">
        <v>108</v>
      </c>
      <c r="E3571" t="s">
        <v>166</v>
      </c>
      <c r="F3571" t="s">
        <v>10406</v>
      </c>
      <c r="G3571" t="s">
        <v>657</v>
      </c>
      <c r="H3571" t="s">
        <v>46</v>
      </c>
      <c r="I3571" t="s">
        <v>129</v>
      </c>
      <c r="J3571" t="s">
        <v>130</v>
      </c>
      <c r="K3571" t="s">
        <v>131</v>
      </c>
      <c r="L3571" t="s">
        <v>10407</v>
      </c>
      <c r="M3571" t="s">
        <v>10408</v>
      </c>
      <c r="N3571">
        <v>0.79722222200000004</v>
      </c>
      <c r="O3571">
        <v>0</v>
      </c>
      <c r="P3571">
        <v>636</v>
      </c>
      <c r="Q3571">
        <v>0</v>
      </c>
      <c r="R3571">
        <v>0</v>
      </c>
      <c r="S3571">
        <v>0</v>
      </c>
      <c r="T3571">
        <v>0</v>
      </c>
      <c r="U3571">
        <v>0</v>
      </c>
      <c r="V3571">
        <v>507.03333300000003</v>
      </c>
      <c r="W3571">
        <v>0</v>
      </c>
      <c r="X3571">
        <v>0</v>
      </c>
      <c r="Y3571">
        <v>0</v>
      </c>
      <c r="Z3571">
        <v>0</v>
      </c>
    </row>
    <row r="3572" spans="1:26" x14ac:dyDescent="0.25">
      <c r="A3572">
        <v>2026473</v>
      </c>
      <c r="B3572">
        <v>1</v>
      </c>
      <c r="C3572" t="s">
        <v>77</v>
      </c>
      <c r="D3572" t="s">
        <v>119</v>
      </c>
      <c r="E3572" t="s">
        <v>134</v>
      </c>
      <c r="F3572" t="s">
        <v>10409</v>
      </c>
      <c r="G3572" t="s">
        <v>136</v>
      </c>
      <c r="H3572" t="s">
        <v>46</v>
      </c>
      <c r="I3572" t="s">
        <v>129</v>
      </c>
      <c r="J3572" t="s">
        <v>130</v>
      </c>
      <c r="K3572" t="s">
        <v>131</v>
      </c>
      <c r="L3572" t="s">
        <v>10410</v>
      </c>
      <c r="M3572" t="s">
        <v>10411</v>
      </c>
      <c r="N3572">
        <v>1.021111111</v>
      </c>
      <c r="O3572">
        <v>0</v>
      </c>
      <c r="P3572">
        <v>1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1.0211110000000001</v>
      </c>
      <c r="W3572">
        <v>0</v>
      </c>
      <c r="X3572">
        <v>0</v>
      </c>
      <c r="Y3572">
        <v>0</v>
      </c>
      <c r="Z3572">
        <v>0</v>
      </c>
    </row>
    <row r="3573" spans="1:26" x14ac:dyDescent="0.25">
      <c r="A3573">
        <v>2026475</v>
      </c>
      <c r="B3573">
        <v>1</v>
      </c>
      <c r="C3573" t="s">
        <v>76</v>
      </c>
      <c r="D3573" t="s">
        <v>78</v>
      </c>
      <c r="E3573" t="s">
        <v>134</v>
      </c>
      <c r="F3573" t="s">
        <v>10412</v>
      </c>
      <c r="G3573" t="s">
        <v>136</v>
      </c>
      <c r="H3573" t="s">
        <v>46</v>
      </c>
      <c r="I3573" t="s">
        <v>129</v>
      </c>
      <c r="J3573" t="s">
        <v>130</v>
      </c>
      <c r="K3573" t="s">
        <v>131</v>
      </c>
      <c r="L3573" t="s">
        <v>10413</v>
      </c>
      <c r="M3573" t="s">
        <v>10414</v>
      </c>
      <c r="N3573">
        <v>1.2152777770000001</v>
      </c>
      <c r="O3573">
        <v>0</v>
      </c>
      <c r="P3573">
        <v>4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4.8611110000000002</v>
      </c>
      <c r="W3573">
        <v>0</v>
      </c>
      <c r="X3573">
        <v>0</v>
      </c>
      <c r="Y3573">
        <v>0</v>
      </c>
      <c r="Z3573">
        <v>0</v>
      </c>
    </row>
    <row r="3574" spans="1:26" x14ac:dyDescent="0.25">
      <c r="A3574">
        <v>2026483</v>
      </c>
      <c r="B3574">
        <v>1</v>
      </c>
      <c r="C3574" t="s">
        <v>77</v>
      </c>
      <c r="D3574" t="s">
        <v>115</v>
      </c>
      <c r="E3574" t="s">
        <v>186</v>
      </c>
      <c r="F3574" t="s">
        <v>10415</v>
      </c>
      <c r="G3574" t="s">
        <v>163</v>
      </c>
      <c r="H3574" t="s">
        <v>47</v>
      </c>
      <c r="I3574" t="s">
        <v>129</v>
      </c>
      <c r="J3574" t="s">
        <v>130</v>
      </c>
      <c r="K3574" t="s">
        <v>131</v>
      </c>
      <c r="L3574" t="s">
        <v>10416</v>
      </c>
      <c r="M3574" t="s">
        <v>10417</v>
      </c>
      <c r="N3574">
        <v>0.97638888800000001</v>
      </c>
      <c r="O3574">
        <v>0</v>
      </c>
      <c r="P3574">
        <v>0</v>
      </c>
      <c r="Q3574">
        <v>26</v>
      </c>
      <c r="R3574">
        <v>628</v>
      </c>
      <c r="S3574">
        <v>68</v>
      </c>
      <c r="T3574">
        <v>1256</v>
      </c>
      <c r="U3574">
        <v>0</v>
      </c>
      <c r="V3574">
        <v>0</v>
      </c>
      <c r="W3574">
        <v>25.386111</v>
      </c>
      <c r="X3574">
        <v>613.17222200000003</v>
      </c>
      <c r="Y3574">
        <v>66.394443999999993</v>
      </c>
      <c r="Z3574">
        <v>1226.344443</v>
      </c>
    </row>
    <row r="3575" spans="1:26" x14ac:dyDescent="0.25">
      <c r="A3575">
        <v>2026487</v>
      </c>
      <c r="B3575">
        <v>1</v>
      </c>
      <c r="C3575" t="s">
        <v>76</v>
      </c>
      <c r="D3575" t="s">
        <v>107</v>
      </c>
      <c r="E3575" t="s">
        <v>134</v>
      </c>
      <c r="F3575" t="s">
        <v>10418</v>
      </c>
      <c r="G3575" t="s">
        <v>250</v>
      </c>
      <c r="H3575" t="s">
        <v>46</v>
      </c>
      <c r="I3575" t="s">
        <v>129</v>
      </c>
      <c r="J3575" t="s">
        <v>15</v>
      </c>
      <c r="K3575" t="s">
        <v>131</v>
      </c>
      <c r="L3575" t="s">
        <v>10419</v>
      </c>
      <c r="M3575" t="s">
        <v>10357</v>
      </c>
      <c r="N3575">
        <v>2.7102777769999999</v>
      </c>
      <c r="O3575">
        <v>0</v>
      </c>
      <c r="P3575">
        <v>1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2.7102780000000002</v>
      </c>
      <c r="W3575">
        <v>0</v>
      </c>
      <c r="X3575">
        <v>0</v>
      </c>
      <c r="Y3575">
        <v>0</v>
      </c>
      <c r="Z3575">
        <v>0</v>
      </c>
    </row>
    <row r="3576" spans="1:26" x14ac:dyDescent="0.25">
      <c r="A3576">
        <v>2026474</v>
      </c>
      <c r="B3576">
        <v>1</v>
      </c>
      <c r="C3576" t="s">
        <v>76</v>
      </c>
      <c r="D3576" t="s">
        <v>96</v>
      </c>
      <c r="E3576" t="s">
        <v>166</v>
      </c>
      <c r="F3576" t="s">
        <v>10420</v>
      </c>
      <c r="G3576" t="s">
        <v>250</v>
      </c>
      <c r="H3576" t="s">
        <v>46</v>
      </c>
      <c r="I3576" t="s">
        <v>129</v>
      </c>
      <c r="J3576" t="s">
        <v>130</v>
      </c>
      <c r="K3576" t="s">
        <v>131</v>
      </c>
      <c r="L3576" t="s">
        <v>10421</v>
      </c>
      <c r="M3576" t="s">
        <v>10422</v>
      </c>
      <c r="N3576">
        <v>1.1527777770000001</v>
      </c>
      <c r="O3576">
        <v>0</v>
      </c>
      <c r="P3576">
        <v>74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85.305554999999998</v>
      </c>
      <c r="W3576">
        <v>0</v>
      </c>
      <c r="X3576">
        <v>0</v>
      </c>
      <c r="Y3576">
        <v>0</v>
      </c>
      <c r="Z3576">
        <v>0</v>
      </c>
    </row>
    <row r="3577" spans="1:26" x14ac:dyDescent="0.25">
      <c r="A3577">
        <v>2026484</v>
      </c>
      <c r="B3577">
        <v>1</v>
      </c>
      <c r="C3577" t="s">
        <v>76</v>
      </c>
      <c r="D3577" t="s">
        <v>79</v>
      </c>
      <c r="E3577" t="s">
        <v>166</v>
      </c>
      <c r="F3577" t="s">
        <v>10423</v>
      </c>
      <c r="G3577" t="s">
        <v>128</v>
      </c>
      <c r="H3577" t="s">
        <v>46</v>
      </c>
      <c r="I3577" t="s">
        <v>129</v>
      </c>
      <c r="J3577" t="s">
        <v>130</v>
      </c>
      <c r="K3577" t="s">
        <v>131</v>
      </c>
      <c r="L3577" t="s">
        <v>10424</v>
      </c>
      <c r="M3577" t="s">
        <v>10425</v>
      </c>
      <c r="N3577">
        <v>0.262222222</v>
      </c>
      <c r="O3577">
        <v>0</v>
      </c>
      <c r="P3577">
        <v>933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244.653333</v>
      </c>
      <c r="W3577">
        <v>0</v>
      </c>
      <c r="X3577">
        <v>0</v>
      </c>
      <c r="Y3577">
        <v>0</v>
      </c>
      <c r="Z3577">
        <v>0</v>
      </c>
    </row>
    <row r="3578" spans="1:26" x14ac:dyDescent="0.25">
      <c r="A3578">
        <v>2026489</v>
      </c>
      <c r="B3578">
        <v>1</v>
      </c>
      <c r="C3578" t="s">
        <v>76</v>
      </c>
      <c r="D3578" t="s">
        <v>88</v>
      </c>
      <c r="E3578" t="s">
        <v>134</v>
      </c>
      <c r="F3578" t="s">
        <v>10426</v>
      </c>
      <c r="G3578" t="s">
        <v>136</v>
      </c>
      <c r="H3578" t="s">
        <v>46</v>
      </c>
      <c r="I3578" t="s">
        <v>129</v>
      </c>
      <c r="J3578" t="s">
        <v>130</v>
      </c>
      <c r="K3578" t="s">
        <v>131</v>
      </c>
      <c r="L3578" t="s">
        <v>10427</v>
      </c>
      <c r="M3578" t="s">
        <v>10428</v>
      </c>
      <c r="N3578">
        <v>3.4694444440000001</v>
      </c>
      <c r="O3578">
        <v>0</v>
      </c>
      <c r="P3578">
        <v>2</v>
      </c>
      <c r="Q3578">
        <v>0</v>
      </c>
      <c r="R3578">
        <v>0</v>
      </c>
      <c r="S3578">
        <v>0</v>
      </c>
      <c r="T3578">
        <v>0</v>
      </c>
      <c r="U3578">
        <v>0</v>
      </c>
      <c r="V3578">
        <v>6.9388889999999996</v>
      </c>
      <c r="W3578">
        <v>0</v>
      </c>
      <c r="X3578">
        <v>0</v>
      </c>
      <c r="Y3578">
        <v>0</v>
      </c>
      <c r="Z3578">
        <v>0</v>
      </c>
    </row>
    <row r="3579" spans="1:26" x14ac:dyDescent="0.25">
      <c r="A3579">
        <v>2026482</v>
      </c>
      <c r="B3579">
        <v>1</v>
      </c>
      <c r="C3579" t="s">
        <v>76</v>
      </c>
      <c r="D3579" t="s">
        <v>93</v>
      </c>
      <c r="E3579" t="s">
        <v>186</v>
      </c>
      <c r="F3579" t="s">
        <v>1729</v>
      </c>
      <c r="G3579" t="s">
        <v>8444</v>
      </c>
      <c r="H3579" t="s">
        <v>47</v>
      </c>
      <c r="I3579" t="s">
        <v>129</v>
      </c>
      <c r="J3579" t="s">
        <v>130</v>
      </c>
      <c r="K3579" t="s">
        <v>131</v>
      </c>
      <c r="L3579" t="s">
        <v>10429</v>
      </c>
      <c r="M3579" t="s">
        <v>10430</v>
      </c>
      <c r="N3579">
        <v>2.7886111109999998</v>
      </c>
      <c r="O3579">
        <v>19</v>
      </c>
      <c r="P3579">
        <v>438</v>
      </c>
      <c r="Q3579">
        <v>0</v>
      </c>
      <c r="R3579">
        <v>0</v>
      </c>
      <c r="S3579">
        <v>0</v>
      </c>
      <c r="T3579">
        <v>0</v>
      </c>
      <c r="U3579">
        <v>52.983611000000003</v>
      </c>
      <c r="V3579">
        <v>1221.4116670000001</v>
      </c>
      <c r="W3579">
        <v>0</v>
      </c>
      <c r="X3579">
        <v>0</v>
      </c>
      <c r="Y3579">
        <v>0</v>
      </c>
      <c r="Z3579">
        <v>0</v>
      </c>
    </row>
    <row r="3580" spans="1:26" x14ac:dyDescent="0.25">
      <c r="A3580">
        <v>2026486</v>
      </c>
      <c r="B3580">
        <v>1</v>
      </c>
      <c r="C3580" t="s">
        <v>76</v>
      </c>
      <c r="D3580" t="s">
        <v>103</v>
      </c>
      <c r="E3580" t="s">
        <v>134</v>
      </c>
      <c r="F3580" t="s">
        <v>10431</v>
      </c>
      <c r="G3580" t="s">
        <v>140</v>
      </c>
      <c r="H3580" t="s">
        <v>46</v>
      </c>
      <c r="I3580" t="s">
        <v>129</v>
      </c>
      <c r="J3580" t="s">
        <v>130</v>
      </c>
      <c r="K3580" t="s">
        <v>131</v>
      </c>
      <c r="L3580" t="s">
        <v>10432</v>
      </c>
      <c r="M3580" t="s">
        <v>10433</v>
      </c>
      <c r="N3580">
        <v>1.4666666660000001</v>
      </c>
      <c r="O3580">
        <v>0</v>
      </c>
      <c r="P3580">
        <v>0</v>
      </c>
      <c r="Q3580">
        <v>0</v>
      </c>
      <c r="R3580">
        <v>1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1.4666669999999999</v>
      </c>
      <c r="Y3580">
        <v>0</v>
      </c>
      <c r="Z3580">
        <v>0</v>
      </c>
    </row>
    <row r="3581" spans="1:26" x14ac:dyDescent="0.25">
      <c r="A3581">
        <v>2026490</v>
      </c>
      <c r="B3581">
        <v>1</v>
      </c>
      <c r="C3581" t="s">
        <v>76</v>
      </c>
      <c r="D3581" t="s">
        <v>93</v>
      </c>
      <c r="E3581" t="s">
        <v>134</v>
      </c>
      <c r="F3581" t="s">
        <v>10434</v>
      </c>
      <c r="G3581" t="s">
        <v>238</v>
      </c>
      <c r="H3581" t="s">
        <v>46</v>
      </c>
      <c r="I3581" t="s">
        <v>129</v>
      </c>
      <c r="J3581" t="s">
        <v>130</v>
      </c>
      <c r="K3581" t="s">
        <v>131</v>
      </c>
      <c r="L3581" t="s">
        <v>10435</v>
      </c>
      <c r="M3581" t="s">
        <v>10436</v>
      </c>
      <c r="N3581">
        <v>2.2691666659999998</v>
      </c>
      <c r="O3581">
        <v>0</v>
      </c>
      <c r="P3581">
        <v>3</v>
      </c>
      <c r="Q3581">
        <v>0</v>
      </c>
      <c r="R3581">
        <v>0</v>
      </c>
      <c r="S3581">
        <v>0</v>
      </c>
      <c r="T3581">
        <v>0</v>
      </c>
      <c r="U3581">
        <v>0</v>
      </c>
      <c r="V3581">
        <v>6.8075000000000001</v>
      </c>
      <c r="W3581">
        <v>0</v>
      </c>
      <c r="X3581">
        <v>0</v>
      </c>
      <c r="Y3581">
        <v>0</v>
      </c>
      <c r="Z3581">
        <v>0</v>
      </c>
    </row>
    <row r="3582" spans="1:26" x14ac:dyDescent="0.25">
      <c r="A3582">
        <v>2026498</v>
      </c>
      <c r="B3582">
        <v>1</v>
      </c>
      <c r="C3582" t="s">
        <v>77</v>
      </c>
      <c r="D3582" t="s">
        <v>109</v>
      </c>
      <c r="E3582" t="s">
        <v>166</v>
      </c>
      <c r="F3582" t="s">
        <v>10437</v>
      </c>
      <c r="G3582" t="s">
        <v>657</v>
      </c>
      <c r="H3582" t="s">
        <v>46</v>
      </c>
      <c r="I3582" t="s">
        <v>129</v>
      </c>
      <c r="J3582" t="s">
        <v>130</v>
      </c>
      <c r="K3582" t="s">
        <v>131</v>
      </c>
      <c r="L3582" t="s">
        <v>10438</v>
      </c>
      <c r="M3582" t="s">
        <v>10439</v>
      </c>
      <c r="N3582">
        <v>1.655</v>
      </c>
      <c r="O3582">
        <v>0</v>
      </c>
      <c r="P3582">
        <v>32</v>
      </c>
      <c r="Q3582">
        <v>0</v>
      </c>
      <c r="R3582">
        <v>0</v>
      </c>
      <c r="S3582">
        <v>0</v>
      </c>
      <c r="T3582">
        <v>0</v>
      </c>
      <c r="U3582">
        <v>0</v>
      </c>
      <c r="V3582">
        <v>52.96</v>
      </c>
      <c r="W3582">
        <v>0</v>
      </c>
      <c r="X3582">
        <v>0</v>
      </c>
      <c r="Y3582">
        <v>0</v>
      </c>
      <c r="Z3582">
        <v>0</v>
      </c>
    </row>
    <row r="3583" spans="1:26" x14ac:dyDescent="0.25">
      <c r="A3583">
        <v>2026495</v>
      </c>
      <c r="B3583">
        <v>1</v>
      </c>
      <c r="C3583" t="s">
        <v>76</v>
      </c>
      <c r="D3583" t="s">
        <v>79</v>
      </c>
      <c r="E3583" t="s">
        <v>182</v>
      </c>
      <c r="F3583" t="s">
        <v>10440</v>
      </c>
      <c r="G3583" t="s">
        <v>1326</v>
      </c>
      <c r="H3583" t="s">
        <v>46</v>
      </c>
      <c r="I3583" t="s">
        <v>129</v>
      </c>
      <c r="J3583" t="s">
        <v>15</v>
      </c>
      <c r="K3583" t="s">
        <v>131</v>
      </c>
      <c r="L3583" t="s">
        <v>10441</v>
      </c>
      <c r="M3583" t="s">
        <v>10442</v>
      </c>
      <c r="N3583">
        <v>1.016388888</v>
      </c>
      <c r="O3583">
        <v>0</v>
      </c>
      <c r="P3583">
        <v>6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6.0983330000000002</v>
      </c>
      <c r="W3583">
        <v>0</v>
      </c>
      <c r="X3583">
        <v>0</v>
      </c>
      <c r="Y3583">
        <v>0</v>
      </c>
      <c r="Z3583">
        <v>0</v>
      </c>
    </row>
    <row r="3584" spans="1:26" x14ac:dyDescent="0.25">
      <c r="A3584">
        <v>2026492</v>
      </c>
      <c r="B3584">
        <v>1</v>
      </c>
      <c r="C3584" t="s">
        <v>76</v>
      </c>
      <c r="D3584" t="s">
        <v>100</v>
      </c>
      <c r="E3584" t="s">
        <v>171</v>
      </c>
      <c r="F3584" t="s">
        <v>10152</v>
      </c>
      <c r="G3584" t="s">
        <v>152</v>
      </c>
      <c r="H3584" t="s">
        <v>47</v>
      </c>
      <c r="I3584" t="s">
        <v>129</v>
      </c>
      <c r="J3584" t="s">
        <v>130</v>
      </c>
      <c r="K3584" t="s">
        <v>154</v>
      </c>
      <c r="L3584" t="s">
        <v>10443</v>
      </c>
      <c r="M3584" t="s">
        <v>10444</v>
      </c>
      <c r="N3584">
        <v>0.395277777</v>
      </c>
      <c r="O3584">
        <v>174</v>
      </c>
      <c r="P3584">
        <v>2121</v>
      </c>
      <c r="Q3584">
        <v>0</v>
      </c>
      <c r="R3584">
        <v>0</v>
      </c>
      <c r="S3584">
        <v>0</v>
      </c>
      <c r="T3584">
        <v>0</v>
      </c>
      <c r="U3584">
        <v>68.778333000000003</v>
      </c>
      <c r="V3584">
        <v>838.38416500000005</v>
      </c>
      <c r="W3584">
        <v>0</v>
      </c>
      <c r="X3584">
        <v>0</v>
      </c>
      <c r="Y3584">
        <v>0</v>
      </c>
      <c r="Z3584">
        <v>0</v>
      </c>
    </row>
    <row r="3585" spans="1:26" x14ac:dyDescent="0.25">
      <c r="A3585">
        <v>2026496</v>
      </c>
      <c r="B3585">
        <v>1</v>
      </c>
      <c r="C3585" t="s">
        <v>77</v>
      </c>
      <c r="D3585" t="s">
        <v>124</v>
      </c>
      <c r="E3585" t="s">
        <v>166</v>
      </c>
      <c r="F3585" t="s">
        <v>10445</v>
      </c>
      <c r="G3585" t="s">
        <v>657</v>
      </c>
      <c r="H3585" t="s">
        <v>46</v>
      </c>
      <c r="I3585" t="s">
        <v>129</v>
      </c>
      <c r="J3585" t="s">
        <v>130</v>
      </c>
      <c r="K3585" t="s">
        <v>131</v>
      </c>
      <c r="L3585" t="s">
        <v>10446</v>
      </c>
      <c r="M3585" t="s">
        <v>10447</v>
      </c>
      <c r="N3585">
        <v>0.19166666600000001</v>
      </c>
      <c r="O3585">
        <v>0</v>
      </c>
      <c r="P3585">
        <v>49</v>
      </c>
      <c r="Q3585">
        <v>0</v>
      </c>
      <c r="R3585">
        <v>0</v>
      </c>
      <c r="S3585">
        <v>0</v>
      </c>
      <c r="T3585">
        <v>0</v>
      </c>
      <c r="U3585">
        <v>0</v>
      </c>
      <c r="V3585">
        <v>9.391667</v>
      </c>
      <c r="W3585">
        <v>0</v>
      </c>
      <c r="X3585">
        <v>0</v>
      </c>
      <c r="Y3585">
        <v>0</v>
      </c>
      <c r="Z3585">
        <v>0</v>
      </c>
    </row>
    <row r="3586" spans="1:26" x14ac:dyDescent="0.25">
      <c r="A3586">
        <v>2026493</v>
      </c>
      <c r="B3586">
        <v>1</v>
      </c>
      <c r="C3586" t="s">
        <v>76</v>
      </c>
      <c r="D3586" t="s">
        <v>107</v>
      </c>
      <c r="E3586" t="s">
        <v>126</v>
      </c>
      <c r="F3586" t="s">
        <v>9612</v>
      </c>
      <c r="G3586" t="s">
        <v>503</v>
      </c>
      <c r="H3586" t="s">
        <v>46</v>
      </c>
      <c r="I3586" t="s">
        <v>129</v>
      </c>
      <c r="J3586" t="s">
        <v>130</v>
      </c>
      <c r="K3586" t="s">
        <v>131</v>
      </c>
      <c r="L3586" t="s">
        <v>10448</v>
      </c>
      <c r="M3586" t="s">
        <v>10449</v>
      </c>
      <c r="N3586">
        <v>2.7833333329999999</v>
      </c>
      <c r="O3586">
        <v>0</v>
      </c>
      <c r="P3586">
        <v>3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8.35</v>
      </c>
      <c r="W3586">
        <v>0</v>
      </c>
      <c r="X3586">
        <v>0</v>
      </c>
      <c r="Y3586">
        <v>0</v>
      </c>
      <c r="Z3586">
        <v>0</v>
      </c>
    </row>
    <row r="3587" spans="1:26" x14ac:dyDescent="0.25">
      <c r="A3587">
        <v>2026494</v>
      </c>
      <c r="B3587">
        <v>1</v>
      </c>
      <c r="C3587" t="s">
        <v>77</v>
      </c>
      <c r="D3587" t="s">
        <v>116</v>
      </c>
      <c r="E3587" t="s">
        <v>134</v>
      </c>
      <c r="F3587" t="s">
        <v>10450</v>
      </c>
      <c r="G3587" t="s">
        <v>136</v>
      </c>
      <c r="H3587" t="s">
        <v>46</v>
      </c>
      <c r="I3587" t="s">
        <v>129</v>
      </c>
      <c r="J3587" t="s">
        <v>130</v>
      </c>
      <c r="K3587" t="s">
        <v>131</v>
      </c>
      <c r="L3587" t="s">
        <v>10451</v>
      </c>
      <c r="M3587" t="s">
        <v>10452</v>
      </c>
      <c r="N3587">
        <v>5.0452777769999999</v>
      </c>
      <c r="O3587">
        <v>0</v>
      </c>
      <c r="P3587">
        <v>0</v>
      </c>
      <c r="Q3587">
        <v>0</v>
      </c>
      <c r="R3587">
        <v>0</v>
      </c>
      <c r="S3587">
        <v>0</v>
      </c>
      <c r="T3587">
        <v>2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10.090555999999999</v>
      </c>
    </row>
    <row r="3588" spans="1:26" x14ac:dyDescent="0.25">
      <c r="A3588">
        <v>2026499</v>
      </c>
      <c r="B3588">
        <v>1</v>
      </c>
      <c r="C3588" t="s">
        <v>77</v>
      </c>
      <c r="D3588" t="s">
        <v>108</v>
      </c>
      <c r="E3588" t="s">
        <v>166</v>
      </c>
      <c r="F3588" t="s">
        <v>10406</v>
      </c>
      <c r="G3588" t="s">
        <v>158</v>
      </c>
      <c r="H3588" t="s">
        <v>46</v>
      </c>
      <c r="I3588" t="s">
        <v>129</v>
      </c>
      <c r="J3588" t="s">
        <v>130</v>
      </c>
      <c r="K3588" t="s">
        <v>131</v>
      </c>
      <c r="L3588" t="s">
        <v>10453</v>
      </c>
      <c r="M3588" t="s">
        <v>10454</v>
      </c>
      <c r="N3588">
        <v>0.77805555500000001</v>
      </c>
      <c r="O3588">
        <v>0</v>
      </c>
      <c r="P3588">
        <v>636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494.84333299999997</v>
      </c>
      <c r="W3588">
        <v>0</v>
      </c>
      <c r="X3588">
        <v>0</v>
      </c>
      <c r="Y3588">
        <v>0</v>
      </c>
      <c r="Z3588">
        <v>0</v>
      </c>
    </row>
    <row r="3589" spans="1:26" x14ac:dyDescent="0.25">
      <c r="A3589">
        <v>2026506</v>
      </c>
      <c r="B3589">
        <v>1</v>
      </c>
      <c r="C3589" t="s">
        <v>76</v>
      </c>
      <c r="D3589" t="s">
        <v>99</v>
      </c>
      <c r="E3589" t="s">
        <v>182</v>
      </c>
      <c r="F3589" t="s">
        <v>10455</v>
      </c>
      <c r="G3589" t="s">
        <v>144</v>
      </c>
      <c r="H3589" t="s">
        <v>46</v>
      </c>
      <c r="I3589" t="s">
        <v>129</v>
      </c>
      <c r="J3589" t="s">
        <v>130</v>
      </c>
      <c r="K3589" t="s">
        <v>131</v>
      </c>
      <c r="L3589" t="s">
        <v>10456</v>
      </c>
      <c r="M3589" t="s">
        <v>10457</v>
      </c>
      <c r="N3589">
        <v>2.2208333329999999</v>
      </c>
      <c r="O3589">
        <v>0</v>
      </c>
      <c r="P3589">
        <v>40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88.833332999999996</v>
      </c>
      <c r="W3589">
        <v>0</v>
      </c>
      <c r="X3589">
        <v>0</v>
      </c>
      <c r="Y3589">
        <v>0</v>
      </c>
      <c r="Z3589">
        <v>0</v>
      </c>
    </row>
    <row r="3590" spans="1:26" x14ac:dyDescent="0.25">
      <c r="A3590">
        <v>2026503</v>
      </c>
      <c r="B3590">
        <v>1</v>
      </c>
      <c r="C3590" t="s">
        <v>76</v>
      </c>
      <c r="D3590" t="s">
        <v>78</v>
      </c>
      <c r="E3590" t="s">
        <v>126</v>
      </c>
      <c r="F3590" t="s">
        <v>10458</v>
      </c>
      <c r="G3590" t="s">
        <v>4167</v>
      </c>
      <c r="H3590" t="s">
        <v>46</v>
      </c>
      <c r="I3590" t="s">
        <v>129</v>
      </c>
      <c r="J3590" t="s">
        <v>130</v>
      </c>
      <c r="K3590" t="s">
        <v>131</v>
      </c>
      <c r="L3590" t="s">
        <v>10459</v>
      </c>
      <c r="M3590" t="s">
        <v>10357</v>
      </c>
      <c r="N3590">
        <v>1.4297222220000001</v>
      </c>
      <c r="O3590">
        <v>0</v>
      </c>
      <c r="P3590">
        <v>31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44.321389000000003</v>
      </c>
      <c r="W3590">
        <v>0</v>
      </c>
      <c r="X3590">
        <v>0</v>
      </c>
      <c r="Y3590">
        <v>0</v>
      </c>
      <c r="Z3590">
        <v>0</v>
      </c>
    </row>
    <row r="3591" spans="1:26" x14ac:dyDescent="0.25">
      <c r="A3591">
        <v>2026504</v>
      </c>
      <c r="B3591">
        <v>1</v>
      </c>
      <c r="C3591" t="s">
        <v>76</v>
      </c>
      <c r="D3591" t="s">
        <v>101</v>
      </c>
      <c r="E3591" t="s">
        <v>182</v>
      </c>
      <c r="F3591" t="s">
        <v>10460</v>
      </c>
      <c r="G3591" t="s">
        <v>9538</v>
      </c>
      <c r="H3591" t="s">
        <v>46</v>
      </c>
      <c r="I3591" t="s">
        <v>129</v>
      </c>
      <c r="J3591" t="s">
        <v>130</v>
      </c>
      <c r="K3591" t="s">
        <v>131</v>
      </c>
      <c r="L3591" t="s">
        <v>10461</v>
      </c>
      <c r="M3591" t="s">
        <v>10201</v>
      </c>
      <c r="N3591">
        <v>1</v>
      </c>
      <c r="O3591">
        <v>0</v>
      </c>
      <c r="P3591">
        <v>42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v>42</v>
      </c>
      <c r="W3591">
        <v>0</v>
      </c>
      <c r="X3591">
        <v>0</v>
      </c>
      <c r="Y3591">
        <v>0</v>
      </c>
      <c r="Z3591">
        <v>0</v>
      </c>
    </row>
    <row r="3592" spans="1:26" x14ac:dyDescent="0.25">
      <c r="A3592">
        <v>2026502</v>
      </c>
      <c r="B3592">
        <v>1</v>
      </c>
      <c r="C3592" t="s">
        <v>77</v>
      </c>
      <c r="D3592" t="s">
        <v>108</v>
      </c>
      <c r="E3592" t="s">
        <v>171</v>
      </c>
      <c r="F3592" t="s">
        <v>10462</v>
      </c>
      <c r="G3592" t="s">
        <v>152</v>
      </c>
      <c r="H3592" t="s">
        <v>47</v>
      </c>
      <c r="I3592" t="s">
        <v>129</v>
      </c>
      <c r="J3592" t="s">
        <v>130</v>
      </c>
      <c r="K3592" t="s">
        <v>154</v>
      </c>
      <c r="L3592" t="s">
        <v>10463</v>
      </c>
      <c r="M3592" t="s">
        <v>10464</v>
      </c>
      <c r="N3592">
        <v>0.13972222200000001</v>
      </c>
      <c r="O3592">
        <v>0</v>
      </c>
      <c r="P3592">
        <v>4</v>
      </c>
      <c r="Q3592">
        <v>38</v>
      </c>
      <c r="R3592">
        <v>9393</v>
      </c>
      <c r="S3592">
        <v>41</v>
      </c>
      <c r="T3592">
        <v>8457</v>
      </c>
      <c r="U3592">
        <v>0</v>
      </c>
      <c r="V3592">
        <v>0.55888899999999997</v>
      </c>
      <c r="W3592">
        <v>5.3094440000000001</v>
      </c>
      <c r="X3592">
        <v>1312.4108309999999</v>
      </c>
      <c r="Y3592">
        <v>5.7286109999999999</v>
      </c>
      <c r="Z3592">
        <v>1181.6308309999999</v>
      </c>
    </row>
    <row r="3593" spans="1:26" x14ac:dyDescent="0.25">
      <c r="A3593">
        <v>2026505</v>
      </c>
      <c r="B3593">
        <v>1</v>
      </c>
      <c r="C3593" t="s">
        <v>77</v>
      </c>
      <c r="D3593" t="s">
        <v>124</v>
      </c>
      <c r="E3593" t="s">
        <v>186</v>
      </c>
      <c r="F3593" t="s">
        <v>10465</v>
      </c>
      <c r="G3593" t="s">
        <v>163</v>
      </c>
      <c r="H3593" t="s">
        <v>47</v>
      </c>
      <c r="I3593" t="s">
        <v>257</v>
      </c>
      <c r="J3593" t="s">
        <v>130</v>
      </c>
      <c r="K3593" t="s">
        <v>131</v>
      </c>
      <c r="L3593" t="s">
        <v>10466</v>
      </c>
      <c r="M3593" t="s">
        <v>10467</v>
      </c>
      <c r="N3593">
        <v>4.8888887999999998E-2</v>
      </c>
      <c r="O3593">
        <v>0</v>
      </c>
      <c r="P3593">
        <v>268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13.102221999999999</v>
      </c>
      <c r="W3593">
        <v>0</v>
      </c>
      <c r="X3593">
        <v>0</v>
      </c>
      <c r="Y3593">
        <v>0</v>
      </c>
      <c r="Z3593">
        <v>0</v>
      </c>
    </row>
    <row r="3594" spans="1:26" x14ac:dyDescent="0.25">
      <c r="A3594">
        <v>2026519</v>
      </c>
      <c r="B3594">
        <v>1</v>
      </c>
      <c r="C3594" t="s">
        <v>76</v>
      </c>
      <c r="D3594" t="s">
        <v>96</v>
      </c>
      <c r="E3594" t="s">
        <v>182</v>
      </c>
      <c r="F3594" t="s">
        <v>10468</v>
      </c>
      <c r="G3594" t="s">
        <v>144</v>
      </c>
      <c r="H3594" t="s">
        <v>46</v>
      </c>
      <c r="I3594" t="s">
        <v>129</v>
      </c>
      <c r="J3594" t="s">
        <v>130</v>
      </c>
      <c r="K3594" t="s">
        <v>131</v>
      </c>
      <c r="L3594" t="s">
        <v>10469</v>
      </c>
      <c r="M3594" t="s">
        <v>10470</v>
      </c>
      <c r="N3594">
        <v>1.17</v>
      </c>
      <c r="O3594">
        <v>0</v>
      </c>
      <c r="P3594">
        <v>76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88.92</v>
      </c>
      <c r="W3594">
        <v>0</v>
      </c>
      <c r="X3594">
        <v>0</v>
      </c>
      <c r="Y3594">
        <v>0</v>
      </c>
      <c r="Z3594">
        <v>0</v>
      </c>
    </row>
    <row r="3595" spans="1:26" x14ac:dyDescent="0.25">
      <c r="A3595">
        <v>2026518</v>
      </c>
      <c r="B3595">
        <v>1</v>
      </c>
      <c r="C3595" t="s">
        <v>76</v>
      </c>
      <c r="D3595" t="s">
        <v>92</v>
      </c>
      <c r="E3595" t="s">
        <v>134</v>
      </c>
      <c r="F3595" t="s">
        <v>10471</v>
      </c>
      <c r="G3595" t="s">
        <v>238</v>
      </c>
      <c r="H3595" t="s">
        <v>46</v>
      </c>
      <c r="I3595" t="s">
        <v>129</v>
      </c>
      <c r="J3595" t="s">
        <v>130</v>
      </c>
      <c r="K3595" t="s">
        <v>131</v>
      </c>
      <c r="L3595" t="s">
        <v>10472</v>
      </c>
      <c r="M3595" t="s">
        <v>10473</v>
      </c>
      <c r="N3595">
        <v>1.221666666</v>
      </c>
      <c r="O3595">
        <v>0</v>
      </c>
      <c r="P3595">
        <v>0</v>
      </c>
      <c r="Q3595">
        <v>0</v>
      </c>
      <c r="R3595">
        <v>0</v>
      </c>
      <c r="S3595">
        <v>0</v>
      </c>
      <c r="T3595">
        <v>1</v>
      </c>
      <c r="U3595">
        <v>0</v>
      </c>
      <c r="V3595">
        <v>0</v>
      </c>
      <c r="W3595">
        <v>0</v>
      </c>
      <c r="X3595">
        <v>0</v>
      </c>
      <c r="Y3595">
        <v>0</v>
      </c>
      <c r="Z3595">
        <v>1.2216670000000001</v>
      </c>
    </row>
    <row r="3596" spans="1:26" x14ac:dyDescent="0.25">
      <c r="A3596">
        <v>2026521</v>
      </c>
      <c r="B3596">
        <v>1</v>
      </c>
      <c r="C3596" t="s">
        <v>77</v>
      </c>
      <c r="D3596" t="s">
        <v>108</v>
      </c>
      <c r="E3596" t="s">
        <v>182</v>
      </c>
      <c r="F3596" t="s">
        <v>10474</v>
      </c>
      <c r="G3596" t="s">
        <v>524</v>
      </c>
      <c r="H3596" t="s">
        <v>46</v>
      </c>
      <c r="I3596" t="s">
        <v>129</v>
      </c>
      <c r="J3596" t="s">
        <v>130</v>
      </c>
      <c r="K3596" t="s">
        <v>131</v>
      </c>
      <c r="L3596" t="s">
        <v>10475</v>
      </c>
      <c r="M3596" t="s">
        <v>10476</v>
      </c>
      <c r="N3596">
        <v>1.015833333</v>
      </c>
      <c r="O3596">
        <v>0</v>
      </c>
      <c r="P3596">
        <v>241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v>244.815833</v>
      </c>
      <c r="W3596">
        <v>0</v>
      </c>
      <c r="X3596">
        <v>0</v>
      </c>
      <c r="Y3596">
        <v>0</v>
      </c>
      <c r="Z3596">
        <v>0</v>
      </c>
    </row>
    <row r="3597" spans="1:26" x14ac:dyDescent="0.25">
      <c r="A3597">
        <v>2026529</v>
      </c>
      <c r="B3597">
        <v>1</v>
      </c>
      <c r="C3597" t="s">
        <v>76</v>
      </c>
      <c r="D3597" t="s">
        <v>80</v>
      </c>
      <c r="E3597" t="s">
        <v>134</v>
      </c>
      <c r="F3597" t="s">
        <v>10477</v>
      </c>
      <c r="G3597" t="s">
        <v>238</v>
      </c>
      <c r="H3597" t="s">
        <v>46</v>
      </c>
      <c r="I3597" t="s">
        <v>129</v>
      </c>
      <c r="J3597" t="s">
        <v>130</v>
      </c>
      <c r="K3597" t="s">
        <v>131</v>
      </c>
      <c r="L3597" t="s">
        <v>10478</v>
      </c>
      <c r="M3597" t="s">
        <v>10479</v>
      </c>
      <c r="N3597">
        <v>1.6922222220000001</v>
      </c>
      <c r="O3597">
        <v>0</v>
      </c>
      <c r="P3597">
        <v>6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10.153333</v>
      </c>
      <c r="W3597">
        <v>0</v>
      </c>
      <c r="X3597">
        <v>0</v>
      </c>
      <c r="Y3597">
        <v>0</v>
      </c>
      <c r="Z3597">
        <v>0</v>
      </c>
    </row>
    <row r="3598" spans="1:26" x14ac:dyDescent="0.25">
      <c r="A3598">
        <v>2026531</v>
      </c>
      <c r="B3598">
        <v>1</v>
      </c>
      <c r="C3598" t="s">
        <v>76</v>
      </c>
      <c r="D3598" t="s">
        <v>93</v>
      </c>
      <c r="E3598" t="s">
        <v>182</v>
      </c>
      <c r="F3598" t="s">
        <v>10480</v>
      </c>
      <c r="G3598" t="s">
        <v>452</v>
      </c>
      <c r="H3598" t="s">
        <v>46</v>
      </c>
      <c r="I3598" t="s">
        <v>129</v>
      </c>
      <c r="J3598" t="s">
        <v>130</v>
      </c>
      <c r="K3598" t="s">
        <v>131</v>
      </c>
      <c r="L3598" t="s">
        <v>10481</v>
      </c>
      <c r="M3598" t="s">
        <v>10482</v>
      </c>
      <c r="N3598">
        <v>3.582777777</v>
      </c>
      <c r="O3598">
        <v>0</v>
      </c>
      <c r="P3598">
        <v>108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386.94</v>
      </c>
      <c r="W3598">
        <v>0</v>
      </c>
      <c r="X3598">
        <v>0</v>
      </c>
      <c r="Y3598">
        <v>0</v>
      </c>
      <c r="Z3598">
        <v>0</v>
      </c>
    </row>
    <row r="3599" spans="1:26" x14ac:dyDescent="0.25">
      <c r="A3599">
        <v>2026522</v>
      </c>
      <c r="B3599">
        <v>1</v>
      </c>
      <c r="C3599" t="s">
        <v>76</v>
      </c>
      <c r="D3599" t="s">
        <v>98</v>
      </c>
      <c r="E3599" t="s">
        <v>182</v>
      </c>
      <c r="F3599" t="s">
        <v>10483</v>
      </c>
      <c r="G3599" t="s">
        <v>144</v>
      </c>
      <c r="H3599" t="s">
        <v>46</v>
      </c>
      <c r="I3599" t="s">
        <v>129</v>
      </c>
      <c r="J3599" t="s">
        <v>130</v>
      </c>
      <c r="K3599" t="s">
        <v>131</v>
      </c>
      <c r="L3599" t="s">
        <v>10484</v>
      </c>
      <c r="M3599" t="s">
        <v>10485</v>
      </c>
      <c r="N3599">
        <v>0.87333333300000004</v>
      </c>
      <c r="O3599">
        <v>0</v>
      </c>
      <c r="P3599">
        <v>0</v>
      </c>
      <c r="Q3599">
        <v>0</v>
      </c>
      <c r="R3599">
        <v>44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38.426667000000002</v>
      </c>
      <c r="Y3599">
        <v>0</v>
      </c>
      <c r="Z3599">
        <v>0</v>
      </c>
    </row>
    <row r="3600" spans="1:26" x14ac:dyDescent="0.25">
      <c r="A3600">
        <v>2026533</v>
      </c>
      <c r="B3600">
        <v>1</v>
      </c>
      <c r="C3600" t="s">
        <v>77</v>
      </c>
      <c r="D3600" t="s">
        <v>111</v>
      </c>
      <c r="E3600" t="s">
        <v>166</v>
      </c>
      <c r="F3600" t="s">
        <v>10486</v>
      </c>
      <c r="G3600" t="s">
        <v>657</v>
      </c>
      <c r="H3600" t="s">
        <v>46</v>
      </c>
      <c r="I3600" t="s">
        <v>129</v>
      </c>
      <c r="J3600" t="s">
        <v>130</v>
      </c>
      <c r="K3600" t="s">
        <v>131</v>
      </c>
      <c r="L3600" t="s">
        <v>10487</v>
      </c>
      <c r="M3600" t="s">
        <v>10488</v>
      </c>
      <c r="N3600">
        <v>1.9488888879999999</v>
      </c>
      <c r="O3600">
        <v>0</v>
      </c>
      <c r="P3600">
        <v>0</v>
      </c>
      <c r="Q3600">
        <v>0</v>
      </c>
      <c r="R3600">
        <v>68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132.52444399999999</v>
      </c>
      <c r="Y3600">
        <v>0</v>
      </c>
      <c r="Z3600">
        <v>0</v>
      </c>
    </row>
    <row r="3601" spans="1:26" x14ac:dyDescent="0.25">
      <c r="A3601">
        <v>2026528</v>
      </c>
      <c r="B3601">
        <v>1</v>
      </c>
      <c r="C3601" t="s">
        <v>76</v>
      </c>
      <c r="D3601" t="s">
        <v>94</v>
      </c>
      <c r="E3601" t="s">
        <v>182</v>
      </c>
      <c r="F3601" t="s">
        <v>10489</v>
      </c>
      <c r="G3601" t="s">
        <v>144</v>
      </c>
      <c r="H3601" t="s">
        <v>46</v>
      </c>
      <c r="I3601" t="s">
        <v>129</v>
      </c>
      <c r="J3601" t="s">
        <v>130</v>
      </c>
      <c r="K3601" t="s">
        <v>131</v>
      </c>
      <c r="L3601" t="s">
        <v>10490</v>
      </c>
      <c r="M3601" t="s">
        <v>10491</v>
      </c>
      <c r="N3601">
        <v>1.1786111109999999</v>
      </c>
      <c r="O3601">
        <v>0</v>
      </c>
      <c r="P3601">
        <v>3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3.5358329999999998</v>
      </c>
      <c r="W3601">
        <v>0</v>
      </c>
      <c r="X3601">
        <v>0</v>
      </c>
      <c r="Y3601">
        <v>0</v>
      </c>
      <c r="Z3601">
        <v>0</v>
      </c>
    </row>
    <row r="3602" spans="1:26" x14ac:dyDescent="0.25">
      <c r="A3602">
        <v>2026536</v>
      </c>
      <c r="B3602">
        <v>1</v>
      </c>
      <c r="C3602" t="s">
        <v>76</v>
      </c>
      <c r="D3602" t="s">
        <v>83</v>
      </c>
      <c r="E3602" t="s">
        <v>126</v>
      </c>
      <c r="F3602" t="s">
        <v>8590</v>
      </c>
      <c r="G3602" t="s">
        <v>144</v>
      </c>
      <c r="H3602" t="s">
        <v>46</v>
      </c>
      <c r="I3602" t="s">
        <v>129</v>
      </c>
      <c r="J3602" t="s">
        <v>130</v>
      </c>
      <c r="K3602" t="s">
        <v>131</v>
      </c>
      <c r="L3602" t="s">
        <v>10492</v>
      </c>
      <c r="M3602" t="s">
        <v>10493</v>
      </c>
      <c r="N3602">
        <v>3.7686111109999998</v>
      </c>
      <c r="O3602">
        <v>0</v>
      </c>
      <c r="P3602">
        <v>4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15.074444</v>
      </c>
      <c r="W3602">
        <v>0</v>
      </c>
      <c r="X3602">
        <v>0</v>
      </c>
      <c r="Y3602">
        <v>0</v>
      </c>
      <c r="Z3602">
        <v>0</v>
      </c>
    </row>
    <row r="3603" spans="1:26" x14ac:dyDescent="0.25">
      <c r="A3603">
        <v>2026530</v>
      </c>
      <c r="B3603">
        <v>1</v>
      </c>
      <c r="C3603" t="s">
        <v>76</v>
      </c>
      <c r="D3603" t="s">
        <v>98</v>
      </c>
      <c r="E3603" t="s">
        <v>134</v>
      </c>
      <c r="F3603" t="s">
        <v>10494</v>
      </c>
      <c r="G3603" t="s">
        <v>136</v>
      </c>
      <c r="H3603" t="s">
        <v>46</v>
      </c>
      <c r="I3603" t="s">
        <v>129</v>
      </c>
      <c r="J3603" t="s">
        <v>130</v>
      </c>
      <c r="K3603" t="s">
        <v>131</v>
      </c>
      <c r="L3603" t="s">
        <v>10495</v>
      </c>
      <c r="M3603" t="s">
        <v>10496</v>
      </c>
      <c r="N3603">
        <v>1.223333333</v>
      </c>
      <c r="O3603">
        <v>0</v>
      </c>
      <c r="P3603">
        <v>0</v>
      </c>
      <c r="Q3603">
        <v>0</v>
      </c>
      <c r="R3603">
        <v>1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1.223333</v>
      </c>
      <c r="Y3603">
        <v>0</v>
      </c>
      <c r="Z3603">
        <v>0</v>
      </c>
    </row>
    <row r="3604" spans="1:26" x14ac:dyDescent="0.25">
      <c r="A3604">
        <v>2026526</v>
      </c>
      <c r="B3604">
        <v>1</v>
      </c>
      <c r="C3604" t="s">
        <v>77</v>
      </c>
      <c r="D3604" t="s">
        <v>119</v>
      </c>
      <c r="E3604" t="s">
        <v>161</v>
      </c>
      <c r="F3604" t="s">
        <v>10497</v>
      </c>
      <c r="G3604" t="s">
        <v>163</v>
      </c>
      <c r="H3604" t="s">
        <v>47</v>
      </c>
      <c r="I3604" t="s">
        <v>129</v>
      </c>
      <c r="J3604" t="s">
        <v>130</v>
      </c>
      <c r="K3604" t="s">
        <v>131</v>
      </c>
      <c r="L3604" t="s">
        <v>10498</v>
      </c>
      <c r="M3604" t="s">
        <v>10499</v>
      </c>
      <c r="N3604">
        <v>0.89111111099999996</v>
      </c>
      <c r="O3604">
        <v>38</v>
      </c>
      <c r="P3604">
        <v>2837</v>
      </c>
      <c r="Q3604">
        <v>0</v>
      </c>
      <c r="R3604">
        <v>0</v>
      </c>
      <c r="S3604">
        <v>0</v>
      </c>
      <c r="T3604">
        <v>0</v>
      </c>
      <c r="U3604">
        <v>33.862222000000003</v>
      </c>
      <c r="V3604">
        <v>2528.082222</v>
      </c>
      <c r="W3604">
        <v>0</v>
      </c>
      <c r="X3604">
        <v>0</v>
      </c>
      <c r="Y3604">
        <v>0</v>
      </c>
      <c r="Z3604">
        <v>0</v>
      </c>
    </row>
    <row r="3605" spans="1:26" x14ac:dyDescent="0.25">
      <c r="A3605">
        <v>2026532</v>
      </c>
      <c r="B3605">
        <v>1</v>
      </c>
      <c r="C3605" t="s">
        <v>77</v>
      </c>
      <c r="D3605" t="s">
        <v>112</v>
      </c>
      <c r="E3605" t="s">
        <v>166</v>
      </c>
      <c r="F3605" t="s">
        <v>10500</v>
      </c>
      <c r="G3605" t="s">
        <v>657</v>
      </c>
      <c r="H3605" t="s">
        <v>46</v>
      </c>
      <c r="I3605" t="s">
        <v>129</v>
      </c>
      <c r="J3605" t="s">
        <v>130</v>
      </c>
      <c r="K3605" t="s">
        <v>131</v>
      </c>
      <c r="L3605" t="s">
        <v>10501</v>
      </c>
      <c r="M3605" t="s">
        <v>10502</v>
      </c>
      <c r="N3605">
        <v>1.0766666659999999</v>
      </c>
      <c r="O3605">
        <v>0</v>
      </c>
      <c r="P3605">
        <v>0</v>
      </c>
      <c r="Q3605">
        <v>0</v>
      </c>
      <c r="R3605">
        <v>136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146.42666700000001</v>
      </c>
      <c r="Y3605">
        <v>0</v>
      </c>
      <c r="Z3605">
        <v>0</v>
      </c>
    </row>
    <row r="3606" spans="1:26" x14ac:dyDescent="0.25">
      <c r="A3606">
        <v>2026534</v>
      </c>
      <c r="B3606">
        <v>1</v>
      </c>
      <c r="C3606" t="s">
        <v>76</v>
      </c>
      <c r="D3606" t="s">
        <v>100</v>
      </c>
      <c r="E3606" t="s">
        <v>134</v>
      </c>
      <c r="F3606" t="s">
        <v>10503</v>
      </c>
      <c r="G3606" t="s">
        <v>136</v>
      </c>
      <c r="H3606" t="s">
        <v>46</v>
      </c>
      <c r="I3606" t="s">
        <v>129</v>
      </c>
      <c r="J3606" t="s">
        <v>130</v>
      </c>
      <c r="K3606" t="s">
        <v>131</v>
      </c>
      <c r="L3606" t="s">
        <v>10504</v>
      </c>
      <c r="M3606" t="s">
        <v>10505</v>
      </c>
      <c r="N3606">
        <v>2.6266666660000002</v>
      </c>
      <c r="O3606">
        <v>0</v>
      </c>
      <c r="P3606">
        <v>1</v>
      </c>
      <c r="Q3606">
        <v>0</v>
      </c>
      <c r="R3606">
        <v>0</v>
      </c>
      <c r="S3606">
        <v>0</v>
      </c>
      <c r="T3606">
        <v>0</v>
      </c>
      <c r="U3606">
        <v>0</v>
      </c>
      <c r="V3606">
        <v>2.6266669999999999</v>
      </c>
      <c r="W3606">
        <v>0</v>
      </c>
      <c r="X3606">
        <v>0</v>
      </c>
      <c r="Y3606">
        <v>0</v>
      </c>
      <c r="Z3606">
        <v>0</v>
      </c>
    </row>
    <row r="3607" spans="1:26" x14ac:dyDescent="0.25">
      <c r="A3607">
        <v>2026545</v>
      </c>
      <c r="B3607">
        <v>1</v>
      </c>
      <c r="C3607" t="s">
        <v>76</v>
      </c>
      <c r="D3607" t="s">
        <v>99</v>
      </c>
      <c r="E3607" t="s">
        <v>182</v>
      </c>
      <c r="F3607" t="s">
        <v>10506</v>
      </c>
      <c r="G3607" t="s">
        <v>144</v>
      </c>
      <c r="H3607" t="s">
        <v>46</v>
      </c>
      <c r="I3607" t="s">
        <v>129</v>
      </c>
      <c r="J3607" t="s">
        <v>130</v>
      </c>
      <c r="K3607" t="s">
        <v>131</v>
      </c>
      <c r="L3607" t="s">
        <v>10507</v>
      </c>
      <c r="M3607" t="s">
        <v>10508</v>
      </c>
      <c r="N3607">
        <v>0.81555555499999999</v>
      </c>
      <c r="O3607">
        <v>0</v>
      </c>
      <c r="P3607">
        <v>1</v>
      </c>
      <c r="Q3607">
        <v>0</v>
      </c>
      <c r="R3607">
        <v>0</v>
      </c>
      <c r="S3607">
        <v>0</v>
      </c>
      <c r="T3607">
        <v>0</v>
      </c>
      <c r="U3607">
        <v>0</v>
      </c>
      <c r="V3607">
        <v>0.81555599999999995</v>
      </c>
      <c r="W3607">
        <v>0</v>
      </c>
      <c r="X3607">
        <v>0</v>
      </c>
      <c r="Y3607">
        <v>0</v>
      </c>
      <c r="Z3607">
        <v>0</v>
      </c>
    </row>
    <row r="3608" spans="1:26" x14ac:dyDescent="0.25">
      <c r="A3608">
        <v>2026543</v>
      </c>
      <c r="B3608">
        <v>1</v>
      </c>
      <c r="C3608" t="s">
        <v>77</v>
      </c>
      <c r="D3608" t="s">
        <v>111</v>
      </c>
      <c r="E3608" t="s">
        <v>182</v>
      </c>
      <c r="F3608" t="s">
        <v>3462</v>
      </c>
      <c r="G3608" t="s">
        <v>144</v>
      </c>
      <c r="H3608" t="s">
        <v>46</v>
      </c>
      <c r="I3608" t="s">
        <v>129</v>
      </c>
      <c r="J3608" t="s">
        <v>130</v>
      </c>
      <c r="K3608" t="s">
        <v>131</v>
      </c>
      <c r="L3608" t="s">
        <v>10509</v>
      </c>
      <c r="M3608" t="s">
        <v>10510</v>
      </c>
      <c r="N3608">
        <v>3.071111111</v>
      </c>
      <c r="O3608">
        <v>0</v>
      </c>
      <c r="P3608">
        <v>0</v>
      </c>
      <c r="Q3608">
        <v>0</v>
      </c>
      <c r="R3608">
        <v>28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85.991111000000004</v>
      </c>
      <c r="Y3608">
        <v>0</v>
      </c>
      <c r="Z3608">
        <v>0</v>
      </c>
    </row>
    <row r="3609" spans="1:26" x14ac:dyDescent="0.25">
      <c r="A3609">
        <v>2026544</v>
      </c>
      <c r="B3609">
        <v>1</v>
      </c>
      <c r="C3609" t="s">
        <v>76</v>
      </c>
      <c r="D3609" t="s">
        <v>79</v>
      </c>
      <c r="E3609" t="s">
        <v>161</v>
      </c>
      <c r="F3609" t="s">
        <v>10511</v>
      </c>
      <c r="G3609" t="s">
        <v>163</v>
      </c>
      <c r="H3609" t="s">
        <v>47</v>
      </c>
      <c r="I3609" t="s">
        <v>129</v>
      </c>
      <c r="J3609" t="s">
        <v>130</v>
      </c>
      <c r="K3609" t="s">
        <v>131</v>
      </c>
      <c r="L3609" t="s">
        <v>10512</v>
      </c>
      <c r="M3609" t="s">
        <v>10513</v>
      </c>
      <c r="N3609">
        <v>1.095277777</v>
      </c>
      <c r="O3609">
        <v>12</v>
      </c>
      <c r="P3609">
        <v>480</v>
      </c>
      <c r="Q3609">
        <v>0</v>
      </c>
      <c r="R3609">
        <v>0</v>
      </c>
      <c r="S3609">
        <v>0</v>
      </c>
      <c r="T3609">
        <v>0</v>
      </c>
      <c r="U3609">
        <v>13.143333</v>
      </c>
      <c r="V3609">
        <v>525.73333300000002</v>
      </c>
      <c r="W3609">
        <v>0</v>
      </c>
      <c r="X3609">
        <v>0</v>
      </c>
      <c r="Y3609">
        <v>0</v>
      </c>
      <c r="Z3609">
        <v>0</v>
      </c>
    </row>
    <row r="3610" spans="1:26" x14ac:dyDescent="0.25">
      <c r="A3610">
        <v>2026546</v>
      </c>
      <c r="B3610">
        <v>1</v>
      </c>
      <c r="C3610" t="s">
        <v>77</v>
      </c>
      <c r="D3610" t="s">
        <v>108</v>
      </c>
      <c r="E3610" t="s">
        <v>134</v>
      </c>
      <c r="F3610" t="s">
        <v>10514</v>
      </c>
      <c r="G3610" t="s">
        <v>136</v>
      </c>
      <c r="H3610" t="s">
        <v>46</v>
      </c>
      <c r="I3610" t="s">
        <v>129</v>
      </c>
      <c r="J3610" t="s">
        <v>130</v>
      </c>
      <c r="K3610" t="s">
        <v>131</v>
      </c>
      <c r="L3610" t="s">
        <v>10515</v>
      </c>
      <c r="M3610" t="s">
        <v>10493</v>
      </c>
      <c r="N3610">
        <v>2.7677777770000001</v>
      </c>
      <c r="O3610">
        <v>0</v>
      </c>
      <c r="P3610">
        <v>0</v>
      </c>
      <c r="Q3610">
        <v>0</v>
      </c>
      <c r="R3610">
        <v>0</v>
      </c>
      <c r="S3610">
        <v>0</v>
      </c>
      <c r="T3610">
        <v>1</v>
      </c>
      <c r="U3610">
        <v>0</v>
      </c>
      <c r="V3610">
        <v>0</v>
      </c>
      <c r="W3610">
        <v>0</v>
      </c>
      <c r="X3610">
        <v>0</v>
      </c>
      <c r="Y3610">
        <v>0</v>
      </c>
      <c r="Z3610">
        <v>2.7677779999999998</v>
      </c>
    </row>
    <row r="3611" spans="1:26" x14ac:dyDescent="0.25">
      <c r="A3611">
        <v>2026555</v>
      </c>
      <c r="B3611">
        <v>1</v>
      </c>
      <c r="C3611" t="s">
        <v>76</v>
      </c>
      <c r="D3611" t="s">
        <v>104</v>
      </c>
      <c r="E3611" t="s">
        <v>182</v>
      </c>
      <c r="F3611" t="s">
        <v>10516</v>
      </c>
      <c r="G3611" t="s">
        <v>144</v>
      </c>
      <c r="H3611" t="s">
        <v>46</v>
      </c>
      <c r="I3611" t="s">
        <v>129</v>
      </c>
      <c r="J3611" t="s">
        <v>130</v>
      </c>
      <c r="K3611" t="s">
        <v>131</v>
      </c>
      <c r="L3611" t="s">
        <v>10517</v>
      </c>
      <c r="M3611" t="s">
        <v>10518</v>
      </c>
      <c r="N3611">
        <v>5.4741666660000003</v>
      </c>
      <c r="O3611">
        <v>0</v>
      </c>
      <c r="P3611">
        <v>0</v>
      </c>
      <c r="Q3611">
        <v>0</v>
      </c>
      <c r="R3611">
        <v>0</v>
      </c>
      <c r="S3611">
        <v>0</v>
      </c>
      <c r="T3611">
        <v>11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60.215833000000003</v>
      </c>
    </row>
    <row r="3612" spans="1:26" x14ac:dyDescent="0.25">
      <c r="A3612">
        <v>2026560</v>
      </c>
      <c r="B3612">
        <v>1</v>
      </c>
      <c r="C3612" t="s">
        <v>76</v>
      </c>
      <c r="D3612" t="s">
        <v>79</v>
      </c>
      <c r="E3612" t="s">
        <v>186</v>
      </c>
      <c r="F3612" t="s">
        <v>10519</v>
      </c>
      <c r="G3612" t="s">
        <v>163</v>
      </c>
      <c r="H3612" t="s">
        <v>47</v>
      </c>
      <c r="I3612" t="s">
        <v>129</v>
      </c>
      <c r="J3612" t="s">
        <v>130</v>
      </c>
      <c r="K3612" t="s">
        <v>131</v>
      </c>
      <c r="L3612" t="s">
        <v>10520</v>
      </c>
      <c r="M3612" t="s">
        <v>10521</v>
      </c>
      <c r="N3612">
        <v>0.45833333300000001</v>
      </c>
      <c r="O3612">
        <v>1</v>
      </c>
      <c r="P3612">
        <v>1551</v>
      </c>
      <c r="Q3612">
        <v>0</v>
      </c>
      <c r="R3612">
        <v>0</v>
      </c>
      <c r="S3612">
        <v>0</v>
      </c>
      <c r="T3612">
        <v>0</v>
      </c>
      <c r="U3612">
        <v>0.45833299999999999</v>
      </c>
      <c r="V3612">
        <v>710.874999</v>
      </c>
      <c r="W3612">
        <v>0</v>
      </c>
      <c r="X3612">
        <v>0</v>
      </c>
      <c r="Y3612">
        <v>0</v>
      </c>
      <c r="Z3612">
        <v>0</v>
      </c>
    </row>
    <row r="3613" spans="1:26" x14ac:dyDescent="0.25">
      <c r="A3613">
        <v>2026556</v>
      </c>
      <c r="B3613">
        <v>1</v>
      </c>
      <c r="C3613" t="s">
        <v>77</v>
      </c>
      <c r="D3613" t="s">
        <v>119</v>
      </c>
      <c r="E3613" t="s">
        <v>161</v>
      </c>
      <c r="F3613" t="s">
        <v>10522</v>
      </c>
      <c r="G3613" t="s">
        <v>163</v>
      </c>
      <c r="H3613" t="s">
        <v>47</v>
      </c>
      <c r="I3613" t="s">
        <v>129</v>
      </c>
      <c r="J3613" t="s">
        <v>130</v>
      </c>
      <c r="K3613" t="s">
        <v>131</v>
      </c>
      <c r="L3613" t="s">
        <v>10523</v>
      </c>
      <c r="M3613" t="s">
        <v>10524</v>
      </c>
      <c r="N3613">
        <v>0.71944444399999996</v>
      </c>
      <c r="O3613">
        <v>211</v>
      </c>
      <c r="P3613">
        <v>150</v>
      </c>
      <c r="Q3613">
        <v>0</v>
      </c>
      <c r="R3613">
        <v>0</v>
      </c>
      <c r="S3613">
        <v>0</v>
      </c>
      <c r="T3613">
        <v>0</v>
      </c>
      <c r="U3613">
        <v>151.80277799999999</v>
      </c>
      <c r="V3613">
        <v>107.916667</v>
      </c>
      <c r="W3613">
        <v>0</v>
      </c>
      <c r="X3613">
        <v>0</v>
      </c>
      <c r="Y3613">
        <v>0</v>
      </c>
      <c r="Z3613">
        <v>0</v>
      </c>
    </row>
    <row r="3614" spans="1:26" x14ac:dyDescent="0.25">
      <c r="A3614">
        <v>2026554</v>
      </c>
      <c r="B3614">
        <v>1</v>
      </c>
      <c r="C3614" t="s">
        <v>76</v>
      </c>
      <c r="D3614" t="s">
        <v>97</v>
      </c>
      <c r="E3614" t="s">
        <v>186</v>
      </c>
      <c r="F3614" t="s">
        <v>10525</v>
      </c>
      <c r="G3614" t="s">
        <v>163</v>
      </c>
      <c r="H3614" t="s">
        <v>47</v>
      </c>
      <c r="I3614" t="s">
        <v>129</v>
      </c>
      <c r="J3614" t="s">
        <v>130</v>
      </c>
      <c r="K3614" t="s">
        <v>131</v>
      </c>
      <c r="L3614" t="s">
        <v>10526</v>
      </c>
      <c r="M3614" t="s">
        <v>10527</v>
      </c>
      <c r="N3614">
        <v>0.510833333</v>
      </c>
      <c r="O3614">
        <v>58</v>
      </c>
      <c r="P3614">
        <v>3088</v>
      </c>
      <c r="Q3614">
        <v>0</v>
      </c>
      <c r="R3614">
        <v>0</v>
      </c>
      <c r="S3614">
        <v>0</v>
      </c>
      <c r="T3614">
        <v>0</v>
      </c>
      <c r="U3614">
        <v>29.628333000000001</v>
      </c>
      <c r="V3614">
        <v>1577.453332</v>
      </c>
      <c r="W3614">
        <v>0</v>
      </c>
      <c r="X3614">
        <v>0</v>
      </c>
      <c r="Y3614">
        <v>0</v>
      </c>
      <c r="Z3614">
        <v>0</v>
      </c>
    </row>
    <row r="3615" spans="1:26" x14ac:dyDescent="0.25">
      <c r="A3615">
        <v>2026558</v>
      </c>
      <c r="B3615">
        <v>1</v>
      </c>
      <c r="C3615" t="s">
        <v>76</v>
      </c>
      <c r="D3615" t="s">
        <v>89</v>
      </c>
      <c r="E3615" t="s">
        <v>182</v>
      </c>
      <c r="F3615" t="s">
        <v>3504</v>
      </c>
      <c r="G3615" t="s">
        <v>144</v>
      </c>
      <c r="H3615" t="s">
        <v>46</v>
      </c>
      <c r="I3615" t="s">
        <v>129</v>
      </c>
      <c r="J3615" t="s">
        <v>130</v>
      </c>
      <c r="K3615" t="s">
        <v>131</v>
      </c>
      <c r="L3615" t="s">
        <v>10528</v>
      </c>
      <c r="M3615" t="s">
        <v>10529</v>
      </c>
      <c r="N3615">
        <v>2.557222222</v>
      </c>
      <c r="O3615">
        <v>0</v>
      </c>
      <c r="P3615">
        <v>35</v>
      </c>
      <c r="Q3615">
        <v>0</v>
      </c>
      <c r="R3615">
        <v>0</v>
      </c>
      <c r="S3615">
        <v>0</v>
      </c>
      <c r="T3615">
        <v>0</v>
      </c>
      <c r="U3615">
        <v>0</v>
      </c>
      <c r="V3615">
        <v>89.502778000000006</v>
      </c>
      <c r="W3615">
        <v>0</v>
      </c>
      <c r="X3615">
        <v>0</v>
      </c>
      <c r="Y3615">
        <v>0</v>
      </c>
      <c r="Z3615">
        <v>0</v>
      </c>
    </row>
    <row r="3616" spans="1:26" x14ac:dyDescent="0.25">
      <c r="A3616">
        <v>2026561</v>
      </c>
      <c r="B3616">
        <v>1</v>
      </c>
      <c r="C3616" t="s">
        <v>76</v>
      </c>
      <c r="D3616" t="s">
        <v>79</v>
      </c>
      <c r="E3616" t="s">
        <v>134</v>
      </c>
      <c r="F3616" t="s">
        <v>10530</v>
      </c>
      <c r="G3616" t="s">
        <v>144</v>
      </c>
      <c r="H3616" t="s">
        <v>46</v>
      </c>
      <c r="I3616" t="s">
        <v>129</v>
      </c>
      <c r="J3616" t="s">
        <v>130</v>
      </c>
      <c r="K3616" t="s">
        <v>131</v>
      </c>
      <c r="L3616" t="s">
        <v>10531</v>
      </c>
      <c r="M3616" t="s">
        <v>10532</v>
      </c>
      <c r="N3616">
        <v>1.3927777770000001</v>
      </c>
      <c r="O3616">
        <v>0</v>
      </c>
      <c r="P3616">
        <v>1</v>
      </c>
      <c r="Q3616">
        <v>0</v>
      </c>
      <c r="R3616">
        <v>0</v>
      </c>
      <c r="S3616">
        <v>0</v>
      </c>
      <c r="T3616">
        <v>0</v>
      </c>
      <c r="U3616">
        <v>0</v>
      </c>
      <c r="V3616">
        <v>1.3927780000000001</v>
      </c>
      <c r="W3616">
        <v>0</v>
      </c>
      <c r="X3616">
        <v>0</v>
      </c>
      <c r="Y3616">
        <v>0</v>
      </c>
      <c r="Z3616">
        <v>0</v>
      </c>
    </row>
    <row r="3617" spans="1:26" x14ac:dyDescent="0.25">
      <c r="A3617">
        <v>2026563</v>
      </c>
      <c r="B3617">
        <v>1</v>
      </c>
      <c r="C3617" t="s">
        <v>76</v>
      </c>
      <c r="D3617" t="s">
        <v>92</v>
      </c>
      <c r="E3617" t="s">
        <v>134</v>
      </c>
      <c r="F3617" t="s">
        <v>10533</v>
      </c>
      <c r="G3617" t="s">
        <v>238</v>
      </c>
      <c r="H3617" t="s">
        <v>46</v>
      </c>
      <c r="I3617" t="s">
        <v>129</v>
      </c>
      <c r="J3617" t="s">
        <v>130</v>
      </c>
      <c r="K3617" t="s">
        <v>131</v>
      </c>
      <c r="L3617" t="s">
        <v>10534</v>
      </c>
      <c r="M3617" t="s">
        <v>10535</v>
      </c>
      <c r="N3617">
        <v>1.183333333</v>
      </c>
      <c r="O3617">
        <v>0</v>
      </c>
      <c r="P3617">
        <v>0</v>
      </c>
      <c r="Q3617">
        <v>0</v>
      </c>
      <c r="R3617">
        <v>4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4.733333</v>
      </c>
      <c r="Y3617">
        <v>0</v>
      </c>
      <c r="Z3617">
        <v>0</v>
      </c>
    </row>
    <row r="3618" spans="1:26" x14ac:dyDescent="0.25">
      <c r="A3618">
        <v>2026567</v>
      </c>
      <c r="B3618">
        <v>1</v>
      </c>
      <c r="C3618" t="s">
        <v>76</v>
      </c>
      <c r="D3618" t="s">
        <v>97</v>
      </c>
      <c r="E3618" t="s">
        <v>166</v>
      </c>
      <c r="F3618" t="s">
        <v>10536</v>
      </c>
      <c r="G3618" t="s">
        <v>8682</v>
      </c>
      <c r="H3618" t="s">
        <v>46</v>
      </c>
      <c r="I3618" t="s">
        <v>129</v>
      </c>
      <c r="J3618" t="s">
        <v>130</v>
      </c>
      <c r="K3618" t="s">
        <v>131</v>
      </c>
      <c r="L3618" t="s">
        <v>10537</v>
      </c>
      <c r="M3618" t="s">
        <v>10538</v>
      </c>
      <c r="N3618">
        <v>6.5211111109999997</v>
      </c>
      <c r="O3618">
        <v>0</v>
      </c>
      <c r="P3618">
        <v>238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1552.0244439999999</v>
      </c>
      <c r="W3618">
        <v>0</v>
      </c>
      <c r="X3618">
        <v>0</v>
      </c>
      <c r="Y3618">
        <v>0</v>
      </c>
      <c r="Z3618">
        <v>0</v>
      </c>
    </row>
    <row r="3619" spans="1:26" x14ac:dyDescent="0.25">
      <c r="A3619">
        <v>2026568</v>
      </c>
      <c r="B3619">
        <v>1</v>
      </c>
      <c r="C3619" t="s">
        <v>77</v>
      </c>
      <c r="D3619" t="s">
        <v>117</v>
      </c>
      <c r="E3619" t="s">
        <v>182</v>
      </c>
      <c r="F3619" t="s">
        <v>10539</v>
      </c>
      <c r="G3619" t="s">
        <v>144</v>
      </c>
      <c r="H3619" t="s">
        <v>46</v>
      </c>
      <c r="I3619" t="s">
        <v>129</v>
      </c>
      <c r="J3619" t="s">
        <v>130</v>
      </c>
      <c r="K3619" t="s">
        <v>131</v>
      </c>
      <c r="L3619" t="s">
        <v>10540</v>
      </c>
      <c r="M3619" t="s">
        <v>10541</v>
      </c>
      <c r="N3619">
        <v>1.466111111</v>
      </c>
      <c r="O3619">
        <v>0</v>
      </c>
      <c r="P3619">
        <v>0</v>
      </c>
      <c r="Q3619">
        <v>0</v>
      </c>
      <c r="R3619">
        <v>0</v>
      </c>
      <c r="S3619">
        <v>0</v>
      </c>
      <c r="T3619">
        <v>4</v>
      </c>
      <c r="U3619">
        <v>0</v>
      </c>
      <c r="V3619">
        <v>0</v>
      </c>
      <c r="W3619">
        <v>0</v>
      </c>
      <c r="X3619">
        <v>0</v>
      </c>
      <c r="Y3619">
        <v>0</v>
      </c>
      <c r="Z3619">
        <v>5.8644439999999998</v>
      </c>
    </row>
    <row r="3620" spans="1:26" x14ac:dyDescent="0.25">
      <c r="A3620">
        <v>2026573</v>
      </c>
      <c r="B3620">
        <v>1</v>
      </c>
      <c r="C3620" t="s">
        <v>76</v>
      </c>
      <c r="D3620" t="s">
        <v>79</v>
      </c>
      <c r="E3620" t="s">
        <v>134</v>
      </c>
      <c r="F3620" t="s">
        <v>10542</v>
      </c>
      <c r="G3620" t="s">
        <v>136</v>
      </c>
      <c r="H3620" t="s">
        <v>46</v>
      </c>
      <c r="I3620" t="s">
        <v>129</v>
      </c>
      <c r="J3620" t="s">
        <v>130</v>
      </c>
      <c r="K3620" t="s">
        <v>131</v>
      </c>
      <c r="L3620" t="s">
        <v>10543</v>
      </c>
      <c r="M3620" t="s">
        <v>10544</v>
      </c>
      <c r="N3620">
        <v>1.8325</v>
      </c>
      <c r="O3620">
        <v>0</v>
      </c>
      <c r="P3620">
        <v>4</v>
      </c>
      <c r="Q3620">
        <v>0</v>
      </c>
      <c r="R3620">
        <v>0</v>
      </c>
      <c r="S3620">
        <v>0</v>
      </c>
      <c r="T3620">
        <v>0</v>
      </c>
      <c r="U3620">
        <v>0</v>
      </c>
      <c r="V3620">
        <v>7.33</v>
      </c>
      <c r="W3620">
        <v>0</v>
      </c>
      <c r="X3620">
        <v>0</v>
      </c>
      <c r="Y3620">
        <v>0</v>
      </c>
      <c r="Z3620">
        <v>0</v>
      </c>
    </row>
    <row r="3621" spans="1:26" x14ac:dyDescent="0.25">
      <c r="A3621">
        <v>2026571</v>
      </c>
      <c r="B3621">
        <v>1</v>
      </c>
      <c r="C3621" t="s">
        <v>77</v>
      </c>
      <c r="D3621" t="s">
        <v>108</v>
      </c>
      <c r="E3621" t="s">
        <v>134</v>
      </c>
      <c r="F3621" t="s">
        <v>10545</v>
      </c>
      <c r="G3621" t="s">
        <v>136</v>
      </c>
      <c r="H3621" t="s">
        <v>46</v>
      </c>
      <c r="I3621" t="s">
        <v>129</v>
      </c>
      <c r="J3621" t="s">
        <v>130</v>
      </c>
      <c r="K3621" t="s">
        <v>131</v>
      </c>
      <c r="L3621" t="s">
        <v>10546</v>
      </c>
      <c r="M3621" t="s">
        <v>10547</v>
      </c>
      <c r="N3621">
        <v>0.74472222200000004</v>
      </c>
      <c r="O3621">
        <v>0</v>
      </c>
      <c r="P3621">
        <v>3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2.2341669999999998</v>
      </c>
      <c r="W3621">
        <v>0</v>
      </c>
      <c r="X3621">
        <v>0</v>
      </c>
      <c r="Y3621">
        <v>0</v>
      </c>
      <c r="Z3621">
        <v>0</v>
      </c>
    </row>
    <row r="3622" spans="1:26" x14ac:dyDescent="0.25">
      <c r="A3622">
        <v>2026569</v>
      </c>
      <c r="B3622">
        <v>1</v>
      </c>
      <c r="C3622" t="s">
        <v>76</v>
      </c>
      <c r="D3622" t="s">
        <v>92</v>
      </c>
      <c r="E3622" t="s">
        <v>134</v>
      </c>
      <c r="F3622" t="s">
        <v>10548</v>
      </c>
      <c r="G3622" t="s">
        <v>136</v>
      </c>
      <c r="H3622" t="s">
        <v>46</v>
      </c>
      <c r="I3622" t="s">
        <v>129</v>
      </c>
      <c r="J3622" t="s">
        <v>130</v>
      </c>
      <c r="K3622" t="s">
        <v>131</v>
      </c>
      <c r="L3622" t="s">
        <v>10549</v>
      </c>
      <c r="M3622" t="s">
        <v>10550</v>
      </c>
      <c r="N3622">
        <v>2.483333333</v>
      </c>
      <c r="O3622">
        <v>0</v>
      </c>
      <c r="P3622">
        <v>0</v>
      </c>
      <c r="Q3622">
        <v>0</v>
      </c>
      <c r="R3622">
        <v>0</v>
      </c>
      <c r="S3622">
        <v>0</v>
      </c>
      <c r="T3622">
        <v>1</v>
      </c>
      <c r="U3622">
        <v>0</v>
      </c>
      <c r="V3622">
        <v>0</v>
      </c>
      <c r="W3622">
        <v>0</v>
      </c>
      <c r="X3622">
        <v>0</v>
      </c>
      <c r="Y3622">
        <v>0</v>
      </c>
      <c r="Z3622">
        <v>2.483333</v>
      </c>
    </row>
    <row r="3623" spans="1:26" x14ac:dyDescent="0.25">
      <c r="A3623">
        <v>2026572</v>
      </c>
      <c r="B3623">
        <v>1</v>
      </c>
      <c r="C3623" t="s">
        <v>76</v>
      </c>
      <c r="D3623" t="s">
        <v>90</v>
      </c>
      <c r="E3623" t="s">
        <v>171</v>
      </c>
      <c r="F3623" t="s">
        <v>10551</v>
      </c>
      <c r="G3623" t="s">
        <v>163</v>
      </c>
      <c r="H3623" t="s">
        <v>47</v>
      </c>
      <c r="I3623" t="s">
        <v>129</v>
      </c>
      <c r="J3623" t="s">
        <v>130</v>
      </c>
      <c r="K3623" t="s">
        <v>131</v>
      </c>
      <c r="L3623" t="s">
        <v>10552</v>
      </c>
      <c r="M3623" t="s">
        <v>10553</v>
      </c>
      <c r="N3623">
        <v>0.16250000000000001</v>
      </c>
      <c r="O3623">
        <v>0</v>
      </c>
      <c r="P3623">
        <v>164</v>
      </c>
      <c r="Q3623">
        <v>0</v>
      </c>
      <c r="R3623">
        <v>0</v>
      </c>
      <c r="S3623">
        <v>7</v>
      </c>
      <c r="T3623">
        <v>382</v>
      </c>
      <c r="U3623">
        <v>0</v>
      </c>
      <c r="V3623">
        <v>26.65</v>
      </c>
      <c r="W3623">
        <v>0</v>
      </c>
      <c r="X3623">
        <v>0</v>
      </c>
      <c r="Y3623">
        <v>1.1375</v>
      </c>
      <c r="Z3623">
        <v>62.075000000000003</v>
      </c>
    </row>
    <row r="3624" spans="1:26" x14ac:dyDescent="0.25">
      <c r="A3624">
        <v>2026581</v>
      </c>
      <c r="B3624">
        <v>1</v>
      </c>
      <c r="C3624" t="s">
        <v>76</v>
      </c>
      <c r="D3624" t="s">
        <v>89</v>
      </c>
      <c r="E3624" t="s">
        <v>134</v>
      </c>
      <c r="F3624" t="s">
        <v>10554</v>
      </c>
      <c r="G3624" t="s">
        <v>136</v>
      </c>
      <c r="H3624" t="s">
        <v>46</v>
      </c>
      <c r="I3624" t="s">
        <v>129</v>
      </c>
      <c r="J3624" t="s">
        <v>130</v>
      </c>
      <c r="K3624" t="s">
        <v>131</v>
      </c>
      <c r="L3624" t="s">
        <v>10555</v>
      </c>
      <c r="M3624" t="s">
        <v>10556</v>
      </c>
      <c r="N3624">
        <v>1.521666666</v>
      </c>
      <c r="O3624">
        <v>0</v>
      </c>
      <c r="P3624">
        <v>0</v>
      </c>
      <c r="Q3624">
        <v>0</v>
      </c>
      <c r="R3624">
        <v>1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1.5216670000000001</v>
      </c>
      <c r="Y3624">
        <v>0</v>
      </c>
      <c r="Z3624">
        <v>0</v>
      </c>
    </row>
    <row r="3625" spans="1:26" x14ac:dyDescent="0.25">
      <c r="A3625">
        <v>2026580</v>
      </c>
      <c r="B3625">
        <v>1</v>
      </c>
      <c r="C3625" t="s">
        <v>76</v>
      </c>
      <c r="D3625" t="s">
        <v>99</v>
      </c>
      <c r="E3625" t="s">
        <v>182</v>
      </c>
      <c r="F3625" t="s">
        <v>10557</v>
      </c>
      <c r="G3625" t="s">
        <v>294</v>
      </c>
      <c r="H3625" t="s">
        <v>46</v>
      </c>
      <c r="I3625" t="s">
        <v>129</v>
      </c>
      <c r="J3625" t="s">
        <v>130</v>
      </c>
      <c r="K3625" t="s">
        <v>131</v>
      </c>
      <c r="L3625" t="s">
        <v>10532</v>
      </c>
      <c r="M3625" t="s">
        <v>10558</v>
      </c>
      <c r="N3625">
        <v>0.33333333300000001</v>
      </c>
      <c r="O3625">
        <v>0</v>
      </c>
      <c r="P3625">
        <v>24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8</v>
      </c>
      <c r="W3625">
        <v>0</v>
      </c>
      <c r="X3625">
        <v>0</v>
      </c>
      <c r="Y3625">
        <v>0</v>
      </c>
      <c r="Z3625">
        <v>0</v>
      </c>
    </row>
    <row r="3626" spans="1:26" x14ac:dyDescent="0.25">
      <c r="A3626">
        <v>2026590</v>
      </c>
      <c r="B3626">
        <v>1</v>
      </c>
      <c r="C3626" t="s">
        <v>76</v>
      </c>
      <c r="D3626" t="s">
        <v>86</v>
      </c>
      <c r="E3626" t="s">
        <v>166</v>
      </c>
      <c r="F3626" t="s">
        <v>10559</v>
      </c>
      <c r="G3626" t="s">
        <v>128</v>
      </c>
      <c r="H3626" t="s">
        <v>46</v>
      </c>
      <c r="I3626" t="s">
        <v>129</v>
      </c>
      <c r="J3626" t="s">
        <v>130</v>
      </c>
      <c r="K3626" t="s">
        <v>131</v>
      </c>
      <c r="L3626" t="s">
        <v>10560</v>
      </c>
      <c r="M3626" t="s">
        <v>10561</v>
      </c>
      <c r="N3626">
        <v>2.1013888879999998</v>
      </c>
      <c r="O3626">
        <v>0</v>
      </c>
      <c r="P3626">
        <v>478</v>
      </c>
      <c r="Q3626">
        <v>0</v>
      </c>
      <c r="R3626">
        <v>0</v>
      </c>
      <c r="S3626">
        <v>0</v>
      </c>
      <c r="T3626">
        <v>0</v>
      </c>
      <c r="U3626">
        <v>0</v>
      </c>
      <c r="V3626">
        <v>1004.463888</v>
      </c>
      <c r="W3626">
        <v>0</v>
      </c>
      <c r="X3626">
        <v>0</v>
      </c>
      <c r="Y3626">
        <v>0</v>
      </c>
      <c r="Z3626">
        <v>0</v>
      </c>
    </row>
    <row r="3627" spans="1:26" x14ac:dyDescent="0.25">
      <c r="A3627">
        <v>2026596</v>
      </c>
      <c r="B3627">
        <v>1</v>
      </c>
      <c r="C3627" t="s">
        <v>77</v>
      </c>
      <c r="D3627" t="s">
        <v>109</v>
      </c>
      <c r="E3627" t="s">
        <v>182</v>
      </c>
      <c r="F3627" t="s">
        <v>10562</v>
      </c>
      <c r="G3627" t="s">
        <v>144</v>
      </c>
      <c r="H3627" t="s">
        <v>46</v>
      </c>
      <c r="I3627" t="s">
        <v>129</v>
      </c>
      <c r="J3627" t="s">
        <v>130</v>
      </c>
      <c r="K3627" t="s">
        <v>131</v>
      </c>
      <c r="L3627" t="s">
        <v>10563</v>
      </c>
      <c r="M3627" t="s">
        <v>10564</v>
      </c>
      <c r="N3627">
        <v>1.1941666660000001</v>
      </c>
      <c r="O3627">
        <v>0</v>
      </c>
      <c r="P3627">
        <v>0</v>
      </c>
      <c r="Q3627">
        <v>0</v>
      </c>
      <c r="R3627">
        <v>0</v>
      </c>
      <c r="S3627">
        <v>0</v>
      </c>
      <c r="T3627">
        <v>1</v>
      </c>
      <c r="U3627">
        <v>0</v>
      </c>
      <c r="V3627">
        <v>0</v>
      </c>
      <c r="W3627">
        <v>0</v>
      </c>
      <c r="X3627">
        <v>0</v>
      </c>
      <c r="Y3627">
        <v>0</v>
      </c>
      <c r="Z3627">
        <v>1.194167</v>
      </c>
    </row>
    <row r="3628" spans="1:26" x14ac:dyDescent="0.25">
      <c r="A3628">
        <v>2026600</v>
      </c>
      <c r="B3628">
        <v>1</v>
      </c>
      <c r="C3628" t="s">
        <v>76</v>
      </c>
      <c r="D3628" t="s">
        <v>102</v>
      </c>
      <c r="E3628" t="s">
        <v>171</v>
      </c>
      <c r="F3628" t="s">
        <v>10565</v>
      </c>
      <c r="G3628" t="s">
        <v>163</v>
      </c>
      <c r="H3628" t="s">
        <v>47</v>
      </c>
      <c r="I3628" t="s">
        <v>257</v>
      </c>
      <c r="J3628" t="s">
        <v>130</v>
      </c>
      <c r="K3628" t="s">
        <v>131</v>
      </c>
      <c r="L3628" t="s">
        <v>10566</v>
      </c>
      <c r="M3628" t="s">
        <v>10567</v>
      </c>
      <c r="N3628">
        <v>4.8611110999999999E-2</v>
      </c>
      <c r="O3628">
        <v>40</v>
      </c>
      <c r="P3628">
        <v>74</v>
      </c>
      <c r="Q3628">
        <v>0</v>
      </c>
      <c r="R3628">
        <v>0</v>
      </c>
      <c r="S3628">
        <v>0</v>
      </c>
      <c r="T3628">
        <v>0</v>
      </c>
      <c r="U3628">
        <v>1.9444440000000001</v>
      </c>
      <c r="V3628">
        <v>3.5972219999999999</v>
      </c>
      <c r="W3628">
        <v>0</v>
      </c>
      <c r="X3628">
        <v>0</v>
      </c>
      <c r="Y3628">
        <v>0</v>
      </c>
      <c r="Z3628">
        <v>0</v>
      </c>
    </row>
    <row r="3629" spans="1:26" x14ac:dyDescent="0.25">
      <c r="A3629">
        <v>2026605</v>
      </c>
      <c r="B3629">
        <v>1</v>
      </c>
      <c r="C3629" t="s">
        <v>76</v>
      </c>
      <c r="D3629" t="s">
        <v>78</v>
      </c>
      <c r="E3629" t="s">
        <v>166</v>
      </c>
      <c r="F3629" t="s">
        <v>3920</v>
      </c>
      <c r="G3629" t="s">
        <v>294</v>
      </c>
      <c r="H3629" t="s">
        <v>46</v>
      </c>
      <c r="I3629" t="s">
        <v>129</v>
      </c>
      <c r="J3629" t="s">
        <v>130</v>
      </c>
      <c r="K3629" t="s">
        <v>131</v>
      </c>
      <c r="L3629" t="s">
        <v>10568</v>
      </c>
      <c r="M3629" t="s">
        <v>10569</v>
      </c>
      <c r="N3629">
        <v>3.6516666660000001</v>
      </c>
      <c r="O3629">
        <v>0</v>
      </c>
      <c r="P3629">
        <v>192</v>
      </c>
      <c r="Q3629">
        <v>0</v>
      </c>
      <c r="R3629">
        <v>0</v>
      </c>
      <c r="S3629">
        <v>0</v>
      </c>
      <c r="T3629">
        <v>0</v>
      </c>
      <c r="U3629">
        <v>0</v>
      </c>
      <c r="V3629">
        <v>701.12</v>
      </c>
      <c r="W3629">
        <v>0</v>
      </c>
      <c r="X3629">
        <v>0</v>
      </c>
      <c r="Y3629">
        <v>0</v>
      </c>
      <c r="Z3629">
        <v>0</v>
      </c>
    </row>
    <row r="3630" spans="1:26" x14ac:dyDescent="0.25">
      <c r="A3630">
        <v>2026606</v>
      </c>
      <c r="B3630">
        <v>1</v>
      </c>
      <c r="C3630" t="s">
        <v>77</v>
      </c>
      <c r="D3630" t="s">
        <v>114</v>
      </c>
      <c r="E3630" t="s">
        <v>161</v>
      </c>
      <c r="F3630" t="s">
        <v>10570</v>
      </c>
      <c r="G3630" t="s">
        <v>152</v>
      </c>
      <c r="H3630" t="s">
        <v>47</v>
      </c>
      <c r="I3630" t="s">
        <v>129</v>
      </c>
      <c r="J3630" t="s">
        <v>130</v>
      </c>
      <c r="K3630" t="s">
        <v>131</v>
      </c>
      <c r="L3630" t="s">
        <v>10571</v>
      </c>
      <c r="M3630" t="s">
        <v>10572</v>
      </c>
      <c r="N3630">
        <v>3.2086111110000002</v>
      </c>
      <c r="O3630">
        <v>0</v>
      </c>
      <c r="P3630">
        <v>0</v>
      </c>
      <c r="Q3630">
        <v>0</v>
      </c>
      <c r="R3630">
        <v>0</v>
      </c>
      <c r="S3630">
        <v>1</v>
      </c>
      <c r="T3630">
        <v>0</v>
      </c>
      <c r="U3630">
        <v>0</v>
      </c>
      <c r="V3630">
        <v>0</v>
      </c>
      <c r="W3630">
        <v>0</v>
      </c>
      <c r="X3630">
        <v>0</v>
      </c>
      <c r="Y3630">
        <v>3.2086109999999999</v>
      </c>
      <c r="Z3630">
        <v>0</v>
      </c>
    </row>
    <row r="3631" spans="1:26" x14ac:dyDescent="0.25">
      <c r="A3631">
        <v>2026608</v>
      </c>
      <c r="B3631">
        <v>1</v>
      </c>
      <c r="C3631" t="s">
        <v>76</v>
      </c>
      <c r="D3631" t="s">
        <v>80</v>
      </c>
      <c r="E3631" t="s">
        <v>134</v>
      </c>
      <c r="F3631" t="s">
        <v>10573</v>
      </c>
      <c r="G3631" t="s">
        <v>136</v>
      </c>
      <c r="H3631" t="s">
        <v>46</v>
      </c>
      <c r="I3631" t="s">
        <v>129</v>
      </c>
      <c r="J3631" t="s">
        <v>130</v>
      </c>
      <c r="K3631" t="s">
        <v>131</v>
      </c>
      <c r="L3631" t="s">
        <v>10574</v>
      </c>
      <c r="M3631" t="s">
        <v>10575</v>
      </c>
      <c r="N3631">
        <v>1.321666666</v>
      </c>
      <c r="O3631">
        <v>0</v>
      </c>
      <c r="P3631">
        <v>1</v>
      </c>
      <c r="Q3631">
        <v>0</v>
      </c>
      <c r="R3631">
        <v>0</v>
      </c>
      <c r="S3631">
        <v>0</v>
      </c>
      <c r="T3631">
        <v>0</v>
      </c>
      <c r="U3631">
        <v>0</v>
      </c>
      <c r="V3631">
        <v>1.3216669999999999</v>
      </c>
      <c r="W3631">
        <v>0</v>
      </c>
      <c r="X3631">
        <v>0</v>
      </c>
      <c r="Y3631">
        <v>0</v>
      </c>
      <c r="Z3631">
        <v>0</v>
      </c>
    </row>
    <row r="3632" spans="1:26" x14ac:dyDescent="0.25">
      <c r="A3632">
        <v>2026611</v>
      </c>
      <c r="B3632">
        <v>1</v>
      </c>
      <c r="C3632" t="s">
        <v>76</v>
      </c>
      <c r="D3632" t="s">
        <v>93</v>
      </c>
      <c r="E3632" t="s">
        <v>134</v>
      </c>
      <c r="F3632" t="s">
        <v>10576</v>
      </c>
      <c r="G3632" t="s">
        <v>238</v>
      </c>
      <c r="H3632" t="s">
        <v>46</v>
      </c>
      <c r="I3632" t="s">
        <v>129</v>
      </c>
      <c r="J3632" t="s">
        <v>130</v>
      </c>
      <c r="K3632" t="s">
        <v>131</v>
      </c>
      <c r="L3632" t="s">
        <v>10577</v>
      </c>
      <c r="M3632" t="s">
        <v>10578</v>
      </c>
      <c r="N3632">
        <v>2.4530555550000002</v>
      </c>
      <c r="O3632">
        <v>0</v>
      </c>
      <c r="P3632">
        <v>1</v>
      </c>
      <c r="Q3632">
        <v>0</v>
      </c>
      <c r="R3632">
        <v>0</v>
      </c>
      <c r="S3632">
        <v>0</v>
      </c>
      <c r="T3632">
        <v>0</v>
      </c>
      <c r="U3632">
        <v>0</v>
      </c>
      <c r="V3632">
        <v>2.4530560000000001</v>
      </c>
      <c r="W3632">
        <v>0</v>
      </c>
      <c r="X3632">
        <v>0</v>
      </c>
      <c r="Y3632">
        <v>0</v>
      </c>
      <c r="Z3632">
        <v>0</v>
      </c>
    </row>
    <row r="3633" spans="1:26" x14ac:dyDescent="0.25">
      <c r="A3633">
        <v>2026612</v>
      </c>
      <c r="B3633">
        <v>1</v>
      </c>
      <c r="C3633" t="s">
        <v>76</v>
      </c>
      <c r="D3633" t="s">
        <v>78</v>
      </c>
      <c r="E3633" t="s">
        <v>150</v>
      </c>
      <c r="F3633" t="s">
        <v>10579</v>
      </c>
      <c r="G3633" t="s">
        <v>152</v>
      </c>
      <c r="H3633" t="s">
        <v>153</v>
      </c>
      <c r="I3633" t="s">
        <v>129</v>
      </c>
      <c r="J3633" t="s">
        <v>130</v>
      </c>
      <c r="K3633" t="s">
        <v>154</v>
      </c>
      <c r="L3633" t="s">
        <v>10580</v>
      </c>
      <c r="M3633" t="s">
        <v>10581</v>
      </c>
      <c r="N3633">
        <v>7.5277777000000004E-2</v>
      </c>
      <c r="O3633">
        <v>3</v>
      </c>
      <c r="P3633">
        <v>940</v>
      </c>
      <c r="Q3633">
        <v>0</v>
      </c>
      <c r="R3633">
        <v>0</v>
      </c>
      <c r="S3633">
        <v>0</v>
      </c>
      <c r="T3633">
        <v>0</v>
      </c>
      <c r="U3633">
        <v>0.22583300000000001</v>
      </c>
      <c r="V3633">
        <v>70.761110000000002</v>
      </c>
      <c r="W3633">
        <v>0</v>
      </c>
      <c r="X3633">
        <v>0</v>
      </c>
      <c r="Y3633">
        <v>0</v>
      </c>
      <c r="Z3633">
        <v>0</v>
      </c>
    </row>
    <row r="3634" spans="1:26" x14ac:dyDescent="0.25">
      <c r="A3634">
        <v>2026614</v>
      </c>
      <c r="B3634">
        <v>1</v>
      </c>
      <c r="C3634" t="s">
        <v>76</v>
      </c>
      <c r="D3634" t="s">
        <v>78</v>
      </c>
      <c r="E3634" t="s">
        <v>150</v>
      </c>
      <c r="F3634" t="s">
        <v>10582</v>
      </c>
      <c r="G3634" t="s">
        <v>152</v>
      </c>
      <c r="H3634" t="s">
        <v>153</v>
      </c>
      <c r="I3634" t="s">
        <v>129</v>
      </c>
      <c r="J3634" t="s">
        <v>130</v>
      </c>
      <c r="K3634" t="s">
        <v>154</v>
      </c>
      <c r="L3634" t="s">
        <v>10583</v>
      </c>
      <c r="M3634" t="s">
        <v>10584</v>
      </c>
      <c r="N3634">
        <v>6.6388887999999993E-2</v>
      </c>
      <c r="O3634">
        <v>1</v>
      </c>
      <c r="P3634">
        <v>2938</v>
      </c>
      <c r="Q3634">
        <v>0</v>
      </c>
      <c r="R3634">
        <v>0</v>
      </c>
      <c r="S3634">
        <v>0</v>
      </c>
      <c r="T3634">
        <v>0</v>
      </c>
      <c r="U3634">
        <v>6.6389000000000004E-2</v>
      </c>
      <c r="V3634">
        <v>195.05055300000001</v>
      </c>
      <c r="W3634">
        <v>0</v>
      </c>
      <c r="X3634">
        <v>0</v>
      </c>
      <c r="Y3634">
        <v>0</v>
      </c>
      <c r="Z3634">
        <v>0</v>
      </c>
    </row>
    <row r="3635" spans="1:26" x14ac:dyDescent="0.25">
      <c r="A3635">
        <v>2026613</v>
      </c>
      <c r="B3635">
        <v>1</v>
      </c>
      <c r="C3635" t="s">
        <v>76</v>
      </c>
      <c r="D3635" t="s">
        <v>78</v>
      </c>
      <c r="E3635" t="s">
        <v>150</v>
      </c>
      <c r="F3635" t="s">
        <v>10585</v>
      </c>
      <c r="G3635" t="s">
        <v>152</v>
      </c>
      <c r="H3635" t="s">
        <v>153</v>
      </c>
      <c r="I3635" t="s">
        <v>129</v>
      </c>
      <c r="J3635" t="s">
        <v>130</v>
      </c>
      <c r="K3635" t="s">
        <v>154</v>
      </c>
      <c r="L3635" t="s">
        <v>10586</v>
      </c>
      <c r="M3635" t="s">
        <v>10587</v>
      </c>
      <c r="N3635">
        <v>9.7556387999999994E-2</v>
      </c>
      <c r="O3635">
        <v>0</v>
      </c>
      <c r="P3635">
        <v>538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52.485337000000001</v>
      </c>
      <c r="W3635">
        <v>0</v>
      </c>
      <c r="X3635">
        <v>0</v>
      </c>
      <c r="Y3635">
        <v>0</v>
      </c>
      <c r="Z3635">
        <v>0</v>
      </c>
    </row>
    <row r="3636" spans="1:26" x14ac:dyDescent="0.25">
      <c r="A3636">
        <v>2026615</v>
      </c>
      <c r="B3636">
        <v>1</v>
      </c>
      <c r="C3636" t="s">
        <v>76</v>
      </c>
      <c r="D3636" t="s">
        <v>78</v>
      </c>
      <c r="E3636" t="s">
        <v>150</v>
      </c>
      <c r="F3636" t="s">
        <v>10588</v>
      </c>
      <c r="G3636" t="s">
        <v>152</v>
      </c>
      <c r="H3636" t="s">
        <v>153</v>
      </c>
      <c r="I3636" t="s">
        <v>257</v>
      </c>
      <c r="J3636" t="s">
        <v>130</v>
      </c>
      <c r="K3636" t="s">
        <v>154</v>
      </c>
      <c r="L3636" t="s">
        <v>10589</v>
      </c>
      <c r="M3636" t="s">
        <v>10590</v>
      </c>
      <c r="N3636">
        <v>4.6300833E-2</v>
      </c>
      <c r="O3636">
        <v>5</v>
      </c>
      <c r="P3636">
        <v>252</v>
      </c>
      <c r="Q3636">
        <v>0</v>
      </c>
      <c r="R3636">
        <v>0</v>
      </c>
      <c r="S3636">
        <v>0</v>
      </c>
      <c r="T3636">
        <v>0</v>
      </c>
      <c r="U3636">
        <v>0.23150399999999999</v>
      </c>
      <c r="V3636">
        <v>11.667809999999999</v>
      </c>
      <c r="W3636">
        <v>0</v>
      </c>
      <c r="X3636">
        <v>0</v>
      </c>
      <c r="Y3636">
        <v>0</v>
      </c>
      <c r="Z3636">
        <v>0</v>
      </c>
    </row>
    <row r="3637" spans="1:26" x14ac:dyDescent="0.25">
      <c r="A3637">
        <v>2026620</v>
      </c>
      <c r="B3637">
        <v>1</v>
      </c>
      <c r="C3637" t="s">
        <v>76</v>
      </c>
      <c r="D3637" t="s">
        <v>78</v>
      </c>
      <c r="E3637" t="s">
        <v>150</v>
      </c>
      <c r="F3637" t="s">
        <v>10591</v>
      </c>
      <c r="G3637" t="s">
        <v>152</v>
      </c>
      <c r="H3637" t="s">
        <v>153</v>
      </c>
      <c r="I3637" t="s">
        <v>129</v>
      </c>
      <c r="J3637" t="s">
        <v>130</v>
      </c>
      <c r="K3637" t="s">
        <v>154</v>
      </c>
      <c r="L3637" t="s">
        <v>10592</v>
      </c>
      <c r="M3637" t="s">
        <v>10593</v>
      </c>
      <c r="N3637">
        <v>8.3474999999999994E-2</v>
      </c>
      <c r="O3637">
        <v>10</v>
      </c>
      <c r="P3637">
        <v>1647</v>
      </c>
      <c r="Q3637">
        <v>0</v>
      </c>
      <c r="R3637">
        <v>0</v>
      </c>
      <c r="S3637">
        <v>0</v>
      </c>
      <c r="T3637">
        <v>0</v>
      </c>
      <c r="U3637">
        <v>0.83474999999999999</v>
      </c>
      <c r="V3637">
        <v>137.48332500000001</v>
      </c>
      <c r="W3637">
        <v>0</v>
      </c>
      <c r="X3637">
        <v>0</v>
      </c>
      <c r="Y3637">
        <v>0</v>
      </c>
      <c r="Z3637">
        <v>0</v>
      </c>
    </row>
    <row r="3638" spans="1:26" x14ac:dyDescent="0.25">
      <c r="A3638">
        <v>2026616</v>
      </c>
      <c r="B3638">
        <v>1</v>
      </c>
      <c r="C3638" t="s">
        <v>76</v>
      </c>
      <c r="D3638" t="s">
        <v>78</v>
      </c>
      <c r="E3638" t="s">
        <v>150</v>
      </c>
      <c r="F3638" t="s">
        <v>10594</v>
      </c>
      <c r="G3638" t="s">
        <v>152</v>
      </c>
      <c r="H3638" t="s">
        <v>153</v>
      </c>
      <c r="I3638" t="s">
        <v>257</v>
      </c>
      <c r="J3638" t="s">
        <v>130</v>
      </c>
      <c r="K3638" t="s">
        <v>154</v>
      </c>
      <c r="L3638" t="s">
        <v>10595</v>
      </c>
      <c r="M3638" t="s">
        <v>10596</v>
      </c>
      <c r="N3638">
        <v>4.5882222E-2</v>
      </c>
      <c r="O3638">
        <v>3</v>
      </c>
      <c r="P3638">
        <v>1173</v>
      </c>
      <c r="Q3638">
        <v>0</v>
      </c>
      <c r="R3638">
        <v>0</v>
      </c>
      <c r="S3638">
        <v>0</v>
      </c>
      <c r="T3638">
        <v>0</v>
      </c>
      <c r="U3638">
        <v>0.13764699999999999</v>
      </c>
      <c r="V3638">
        <v>53.819845999999998</v>
      </c>
      <c r="W3638">
        <v>0</v>
      </c>
      <c r="X3638">
        <v>0</v>
      </c>
      <c r="Y3638">
        <v>0</v>
      </c>
      <c r="Z3638">
        <v>0</v>
      </c>
    </row>
    <row r="3639" spans="1:26" x14ac:dyDescent="0.25">
      <c r="A3639">
        <v>2026618</v>
      </c>
      <c r="B3639">
        <v>1</v>
      </c>
      <c r="C3639" t="s">
        <v>76</v>
      </c>
      <c r="D3639" t="s">
        <v>78</v>
      </c>
      <c r="E3639" t="s">
        <v>150</v>
      </c>
      <c r="F3639" t="s">
        <v>10597</v>
      </c>
      <c r="G3639" t="s">
        <v>152</v>
      </c>
      <c r="H3639" t="s">
        <v>153</v>
      </c>
      <c r="I3639" t="s">
        <v>129</v>
      </c>
      <c r="J3639" t="s">
        <v>130</v>
      </c>
      <c r="K3639" t="s">
        <v>154</v>
      </c>
      <c r="L3639" t="s">
        <v>10598</v>
      </c>
      <c r="M3639" t="s">
        <v>10599</v>
      </c>
      <c r="N3639">
        <v>5.8736111000000001E-2</v>
      </c>
      <c r="O3639">
        <v>1</v>
      </c>
      <c r="P3639">
        <v>1571</v>
      </c>
      <c r="Q3639">
        <v>0</v>
      </c>
      <c r="R3639">
        <v>0</v>
      </c>
      <c r="S3639">
        <v>0</v>
      </c>
      <c r="T3639">
        <v>0</v>
      </c>
      <c r="U3639">
        <v>5.8735999999999997E-2</v>
      </c>
      <c r="V3639">
        <v>92.274429999999995</v>
      </c>
      <c r="W3639">
        <v>0</v>
      </c>
      <c r="X3639">
        <v>0</v>
      </c>
      <c r="Y3639">
        <v>0</v>
      </c>
      <c r="Z3639">
        <v>0</v>
      </c>
    </row>
    <row r="3640" spans="1:26" x14ac:dyDescent="0.25">
      <c r="A3640">
        <v>2026617</v>
      </c>
      <c r="B3640">
        <v>1</v>
      </c>
      <c r="C3640" t="s">
        <v>76</v>
      </c>
      <c r="D3640" t="s">
        <v>78</v>
      </c>
      <c r="E3640" t="s">
        <v>150</v>
      </c>
      <c r="F3640" t="s">
        <v>10600</v>
      </c>
      <c r="G3640" t="s">
        <v>152</v>
      </c>
      <c r="H3640" t="s">
        <v>153</v>
      </c>
      <c r="I3640" t="s">
        <v>129</v>
      </c>
      <c r="J3640" t="s">
        <v>130</v>
      </c>
      <c r="K3640" t="s">
        <v>154</v>
      </c>
      <c r="L3640" t="s">
        <v>10601</v>
      </c>
      <c r="M3640" t="s">
        <v>10602</v>
      </c>
      <c r="N3640">
        <v>5.8689722E-2</v>
      </c>
      <c r="O3640">
        <v>8</v>
      </c>
      <c r="P3640">
        <v>761</v>
      </c>
      <c r="Q3640">
        <v>0</v>
      </c>
      <c r="R3640">
        <v>0</v>
      </c>
      <c r="S3640">
        <v>0</v>
      </c>
      <c r="T3640">
        <v>0</v>
      </c>
      <c r="U3640">
        <v>0.46951799999999999</v>
      </c>
      <c r="V3640">
        <v>44.662877999999999</v>
      </c>
      <c r="W3640">
        <v>0</v>
      </c>
      <c r="X3640">
        <v>0</v>
      </c>
      <c r="Y3640">
        <v>0</v>
      </c>
      <c r="Z3640">
        <v>0</v>
      </c>
    </row>
    <row r="3641" spans="1:26" x14ac:dyDescent="0.25">
      <c r="A3641">
        <v>2026621</v>
      </c>
      <c r="B3641">
        <v>1</v>
      </c>
      <c r="C3641" t="s">
        <v>76</v>
      </c>
      <c r="D3641" t="s">
        <v>78</v>
      </c>
      <c r="E3641" t="s">
        <v>150</v>
      </c>
      <c r="F3641" t="s">
        <v>10603</v>
      </c>
      <c r="G3641" t="s">
        <v>152</v>
      </c>
      <c r="H3641" t="s">
        <v>153</v>
      </c>
      <c r="I3641" t="s">
        <v>129</v>
      </c>
      <c r="J3641" t="s">
        <v>130</v>
      </c>
      <c r="K3641" t="s">
        <v>154</v>
      </c>
      <c r="L3641" t="s">
        <v>10604</v>
      </c>
      <c r="M3641" t="s">
        <v>10605</v>
      </c>
      <c r="N3641">
        <v>5.7859165999999997E-2</v>
      </c>
      <c r="O3641">
        <v>3</v>
      </c>
      <c r="P3641">
        <v>1529</v>
      </c>
      <c r="Q3641">
        <v>0</v>
      </c>
      <c r="R3641">
        <v>0</v>
      </c>
      <c r="S3641">
        <v>0</v>
      </c>
      <c r="T3641">
        <v>0</v>
      </c>
      <c r="U3641">
        <v>0.17357700000000001</v>
      </c>
      <c r="V3641">
        <v>88.466665000000006</v>
      </c>
      <c r="W3641">
        <v>0</v>
      </c>
      <c r="X3641">
        <v>0</v>
      </c>
      <c r="Y3641">
        <v>0</v>
      </c>
      <c r="Z3641">
        <v>0</v>
      </c>
    </row>
    <row r="3642" spans="1:26" x14ac:dyDescent="0.25">
      <c r="A3642">
        <v>2026628</v>
      </c>
      <c r="B3642">
        <v>1</v>
      </c>
      <c r="C3642" t="s">
        <v>76</v>
      </c>
      <c r="D3642" t="s">
        <v>95</v>
      </c>
      <c r="E3642" t="s">
        <v>171</v>
      </c>
      <c r="F3642" t="s">
        <v>10606</v>
      </c>
      <c r="G3642" t="s">
        <v>163</v>
      </c>
      <c r="H3642" t="s">
        <v>47</v>
      </c>
      <c r="I3642" t="s">
        <v>129</v>
      </c>
      <c r="J3642" t="s">
        <v>130</v>
      </c>
      <c r="K3642" t="s">
        <v>131</v>
      </c>
      <c r="L3642" t="s">
        <v>10607</v>
      </c>
      <c r="M3642" t="s">
        <v>10608</v>
      </c>
      <c r="N3642">
        <v>0.116666666</v>
      </c>
      <c r="O3642">
        <v>27</v>
      </c>
      <c r="P3642">
        <v>6404</v>
      </c>
      <c r="Q3642">
        <v>21</v>
      </c>
      <c r="R3642">
        <v>4282</v>
      </c>
      <c r="S3642">
        <v>35</v>
      </c>
      <c r="T3642">
        <v>1812</v>
      </c>
      <c r="U3642">
        <v>3.15</v>
      </c>
      <c r="V3642">
        <v>747.133329</v>
      </c>
      <c r="W3642">
        <v>2.4500000000000002</v>
      </c>
      <c r="X3642">
        <v>499.566664</v>
      </c>
      <c r="Y3642">
        <v>4.0833329999999997</v>
      </c>
      <c r="Z3642">
        <v>211.39999900000001</v>
      </c>
    </row>
    <row r="3643" spans="1:26" x14ac:dyDescent="0.25">
      <c r="A3643">
        <v>2026630</v>
      </c>
      <c r="B3643">
        <v>1</v>
      </c>
      <c r="C3643" t="s">
        <v>77</v>
      </c>
      <c r="D3643" t="s">
        <v>114</v>
      </c>
      <c r="E3643" t="s">
        <v>166</v>
      </c>
      <c r="F3643" t="s">
        <v>10609</v>
      </c>
      <c r="G3643" t="s">
        <v>345</v>
      </c>
      <c r="H3643" t="s">
        <v>46</v>
      </c>
      <c r="I3643" t="s">
        <v>129</v>
      </c>
      <c r="J3643" t="s">
        <v>130</v>
      </c>
      <c r="K3643" t="s">
        <v>131</v>
      </c>
      <c r="L3643" t="s">
        <v>10610</v>
      </c>
      <c r="M3643" t="s">
        <v>10611</v>
      </c>
      <c r="N3643">
        <v>0.69277777699999998</v>
      </c>
      <c r="O3643">
        <v>0</v>
      </c>
      <c r="P3643">
        <v>206</v>
      </c>
      <c r="Q3643">
        <v>0</v>
      </c>
      <c r="R3643">
        <v>0</v>
      </c>
      <c r="S3643">
        <v>0</v>
      </c>
      <c r="T3643">
        <v>0</v>
      </c>
      <c r="U3643">
        <v>0</v>
      </c>
      <c r="V3643">
        <v>142.712222</v>
      </c>
      <c r="W3643">
        <v>0</v>
      </c>
      <c r="X3643">
        <v>0</v>
      </c>
      <c r="Y3643">
        <v>0</v>
      </c>
      <c r="Z3643">
        <v>0</v>
      </c>
    </row>
    <row r="3644" spans="1:26" x14ac:dyDescent="0.25">
      <c r="A3644">
        <v>2026633</v>
      </c>
      <c r="B3644">
        <v>1</v>
      </c>
      <c r="C3644" t="s">
        <v>76</v>
      </c>
      <c r="D3644" t="s">
        <v>96</v>
      </c>
      <c r="E3644" t="s">
        <v>186</v>
      </c>
      <c r="F3644" t="s">
        <v>10612</v>
      </c>
      <c r="G3644" t="s">
        <v>163</v>
      </c>
      <c r="H3644" t="s">
        <v>47</v>
      </c>
      <c r="I3644" t="s">
        <v>129</v>
      </c>
      <c r="J3644" t="s">
        <v>130</v>
      </c>
      <c r="K3644" t="s">
        <v>131</v>
      </c>
      <c r="L3644" t="s">
        <v>10613</v>
      </c>
      <c r="M3644" t="s">
        <v>10614</v>
      </c>
      <c r="N3644">
        <v>1.0055555549999999</v>
      </c>
      <c r="O3644">
        <v>13</v>
      </c>
      <c r="P3644">
        <v>67</v>
      </c>
      <c r="Q3644">
        <v>0</v>
      </c>
      <c r="R3644">
        <v>0</v>
      </c>
      <c r="S3644">
        <v>0</v>
      </c>
      <c r="T3644">
        <v>0</v>
      </c>
      <c r="U3644">
        <v>13.072222</v>
      </c>
      <c r="V3644">
        <v>67.372221999999994</v>
      </c>
      <c r="W3644">
        <v>0</v>
      </c>
      <c r="X3644">
        <v>0</v>
      </c>
      <c r="Y3644">
        <v>0</v>
      </c>
      <c r="Z3644">
        <v>0</v>
      </c>
    </row>
    <row r="3645" spans="1:26" x14ac:dyDescent="0.25">
      <c r="A3645">
        <v>2026632</v>
      </c>
      <c r="B3645">
        <v>1</v>
      </c>
      <c r="C3645" t="s">
        <v>77</v>
      </c>
      <c r="D3645" t="s">
        <v>108</v>
      </c>
      <c r="E3645" t="s">
        <v>171</v>
      </c>
      <c r="F3645" t="s">
        <v>1511</v>
      </c>
      <c r="G3645" t="s">
        <v>163</v>
      </c>
      <c r="H3645" t="s">
        <v>47</v>
      </c>
      <c r="I3645" t="s">
        <v>129</v>
      </c>
      <c r="J3645" t="s">
        <v>130</v>
      </c>
      <c r="K3645" t="s">
        <v>131</v>
      </c>
      <c r="L3645" t="s">
        <v>10615</v>
      </c>
      <c r="M3645" t="s">
        <v>10616</v>
      </c>
      <c r="N3645">
        <v>0.30305555499999998</v>
      </c>
      <c r="O3645">
        <v>124</v>
      </c>
      <c r="P3645">
        <v>542</v>
      </c>
      <c r="Q3645">
        <v>0</v>
      </c>
      <c r="R3645">
        <v>0</v>
      </c>
      <c r="S3645">
        <v>0</v>
      </c>
      <c r="T3645">
        <v>0</v>
      </c>
      <c r="U3645">
        <v>37.578888999999997</v>
      </c>
      <c r="V3645">
        <v>164.256111</v>
      </c>
      <c r="W3645">
        <v>0</v>
      </c>
      <c r="X3645">
        <v>0</v>
      </c>
      <c r="Y3645">
        <v>0</v>
      </c>
      <c r="Z3645">
        <v>0</v>
      </c>
    </row>
    <row r="3646" spans="1:26" x14ac:dyDescent="0.25">
      <c r="A3646">
        <v>2026634</v>
      </c>
      <c r="B3646">
        <v>1</v>
      </c>
      <c r="C3646" t="s">
        <v>76</v>
      </c>
      <c r="D3646" t="s">
        <v>95</v>
      </c>
      <c r="E3646" t="s">
        <v>161</v>
      </c>
      <c r="F3646" t="s">
        <v>6784</v>
      </c>
      <c r="G3646" t="s">
        <v>8444</v>
      </c>
      <c r="H3646" t="s">
        <v>47</v>
      </c>
      <c r="I3646" t="s">
        <v>129</v>
      </c>
      <c r="J3646" t="s">
        <v>130</v>
      </c>
      <c r="K3646" t="s">
        <v>131</v>
      </c>
      <c r="L3646" t="s">
        <v>10617</v>
      </c>
      <c r="M3646" t="s">
        <v>10618</v>
      </c>
      <c r="N3646">
        <v>5.2797222220000002</v>
      </c>
      <c r="O3646">
        <v>0</v>
      </c>
      <c r="P3646">
        <v>0</v>
      </c>
      <c r="Q3646">
        <v>0</v>
      </c>
      <c r="R3646">
        <v>0</v>
      </c>
      <c r="S3646">
        <v>1</v>
      </c>
      <c r="T3646">
        <v>0</v>
      </c>
      <c r="U3646">
        <v>0</v>
      </c>
      <c r="V3646">
        <v>0</v>
      </c>
      <c r="W3646">
        <v>0</v>
      </c>
      <c r="X3646">
        <v>0</v>
      </c>
      <c r="Y3646">
        <v>5.2797219999999996</v>
      </c>
      <c r="Z3646">
        <v>0</v>
      </c>
    </row>
    <row r="3647" spans="1:26" x14ac:dyDescent="0.25">
      <c r="A3647">
        <v>2026635</v>
      </c>
      <c r="B3647">
        <v>1</v>
      </c>
      <c r="C3647" t="s">
        <v>77</v>
      </c>
      <c r="D3647" t="s">
        <v>114</v>
      </c>
      <c r="E3647" t="s">
        <v>186</v>
      </c>
      <c r="F3647" t="s">
        <v>1350</v>
      </c>
      <c r="G3647" t="s">
        <v>163</v>
      </c>
      <c r="H3647" t="s">
        <v>47</v>
      </c>
      <c r="I3647" t="s">
        <v>257</v>
      </c>
      <c r="J3647" t="s">
        <v>130</v>
      </c>
      <c r="K3647" t="s">
        <v>131</v>
      </c>
      <c r="L3647" t="s">
        <v>10619</v>
      </c>
      <c r="M3647" t="s">
        <v>10620</v>
      </c>
      <c r="N3647">
        <v>1.1111111E-2</v>
      </c>
      <c r="O3647">
        <v>0</v>
      </c>
      <c r="P3647">
        <v>0</v>
      </c>
      <c r="Q3647">
        <v>3</v>
      </c>
      <c r="R3647">
        <v>0</v>
      </c>
      <c r="S3647">
        <v>51</v>
      </c>
      <c r="T3647">
        <v>424</v>
      </c>
      <c r="U3647">
        <v>0</v>
      </c>
      <c r="V3647">
        <v>0</v>
      </c>
      <c r="W3647">
        <v>3.3333000000000002E-2</v>
      </c>
      <c r="X3647">
        <v>0</v>
      </c>
      <c r="Y3647">
        <v>0.56666700000000003</v>
      </c>
      <c r="Z3647">
        <v>4.7111109999999998</v>
      </c>
    </row>
    <row r="3648" spans="1:26" x14ac:dyDescent="0.25">
      <c r="A3648">
        <v>2026638</v>
      </c>
      <c r="B3648">
        <v>1</v>
      </c>
      <c r="C3648" t="s">
        <v>76</v>
      </c>
      <c r="D3648" t="s">
        <v>104</v>
      </c>
      <c r="E3648" t="s">
        <v>166</v>
      </c>
      <c r="F3648" t="s">
        <v>10621</v>
      </c>
      <c r="G3648" t="s">
        <v>5365</v>
      </c>
      <c r="H3648" t="s">
        <v>46</v>
      </c>
      <c r="I3648" t="s">
        <v>129</v>
      </c>
      <c r="J3648" t="s">
        <v>130</v>
      </c>
      <c r="K3648" t="s">
        <v>131</v>
      </c>
      <c r="L3648" t="s">
        <v>10622</v>
      </c>
      <c r="M3648" t="s">
        <v>10623</v>
      </c>
      <c r="N3648">
        <v>2.1980555549999998</v>
      </c>
      <c r="O3648">
        <v>0</v>
      </c>
      <c r="P3648">
        <v>0</v>
      </c>
      <c r="Q3648">
        <v>0</v>
      </c>
      <c r="R3648">
        <v>52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114.298889</v>
      </c>
      <c r="Y3648">
        <v>0</v>
      </c>
      <c r="Z3648">
        <v>0</v>
      </c>
    </row>
    <row r="3649" spans="1:26" x14ac:dyDescent="0.25">
      <c r="A3649">
        <v>2026639</v>
      </c>
      <c r="B3649">
        <v>1</v>
      </c>
      <c r="C3649" t="s">
        <v>77</v>
      </c>
      <c r="D3649" t="s">
        <v>113</v>
      </c>
      <c r="E3649" t="s">
        <v>186</v>
      </c>
      <c r="F3649" t="s">
        <v>10624</v>
      </c>
      <c r="G3649" t="s">
        <v>163</v>
      </c>
      <c r="H3649" t="s">
        <v>47</v>
      </c>
      <c r="I3649" t="s">
        <v>257</v>
      </c>
      <c r="J3649" t="s">
        <v>130</v>
      </c>
      <c r="K3649" t="s">
        <v>131</v>
      </c>
      <c r="L3649" t="s">
        <v>10625</v>
      </c>
      <c r="M3649" t="s">
        <v>10626</v>
      </c>
      <c r="N3649">
        <v>6.6666659999999999E-3</v>
      </c>
      <c r="O3649">
        <v>0</v>
      </c>
      <c r="P3649">
        <v>0</v>
      </c>
      <c r="Q3649">
        <v>0</v>
      </c>
      <c r="R3649">
        <v>0</v>
      </c>
      <c r="S3649">
        <v>10</v>
      </c>
      <c r="T3649">
        <v>825</v>
      </c>
      <c r="U3649">
        <v>0</v>
      </c>
      <c r="V3649">
        <v>0</v>
      </c>
      <c r="W3649">
        <v>0</v>
      </c>
      <c r="X3649">
        <v>0</v>
      </c>
      <c r="Y3649">
        <v>6.6667000000000004E-2</v>
      </c>
      <c r="Z3649">
        <v>5.4999989999999999</v>
      </c>
    </row>
    <row r="3650" spans="1:26" x14ac:dyDescent="0.25">
      <c r="A3650">
        <v>2026640</v>
      </c>
      <c r="B3650">
        <v>1</v>
      </c>
      <c r="C3650" t="s">
        <v>76</v>
      </c>
      <c r="D3650" t="s">
        <v>87</v>
      </c>
      <c r="E3650" t="s">
        <v>171</v>
      </c>
      <c r="F3650" t="s">
        <v>10627</v>
      </c>
      <c r="G3650" t="s">
        <v>163</v>
      </c>
      <c r="H3650" t="s">
        <v>47</v>
      </c>
      <c r="I3650" t="s">
        <v>129</v>
      </c>
      <c r="J3650" t="s">
        <v>130</v>
      </c>
      <c r="K3650" t="s">
        <v>131</v>
      </c>
      <c r="L3650" t="s">
        <v>10628</v>
      </c>
      <c r="M3650" t="s">
        <v>10629</v>
      </c>
      <c r="N3650">
        <v>0.11333333299999999</v>
      </c>
      <c r="O3650">
        <v>0</v>
      </c>
      <c r="P3650">
        <v>0</v>
      </c>
      <c r="Q3650">
        <v>6</v>
      </c>
      <c r="R3650">
        <v>1</v>
      </c>
      <c r="S3650">
        <v>0</v>
      </c>
      <c r="T3650">
        <v>0</v>
      </c>
      <c r="U3650">
        <v>0</v>
      </c>
      <c r="V3650">
        <v>0</v>
      </c>
      <c r="W3650">
        <v>0.68</v>
      </c>
      <c r="X3650">
        <v>0.113333</v>
      </c>
      <c r="Y3650">
        <v>0</v>
      </c>
      <c r="Z3650">
        <v>0</v>
      </c>
    </row>
    <row r="3651" spans="1:26" x14ac:dyDescent="0.25">
      <c r="A3651">
        <v>2026642</v>
      </c>
      <c r="B3651">
        <v>1</v>
      </c>
      <c r="C3651" t="s">
        <v>77</v>
      </c>
      <c r="D3651" t="s">
        <v>119</v>
      </c>
      <c r="E3651" t="s">
        <v>186</v>
      </c>
      <c r="F3651" t="s">
        <v>6483</v>
      </c>
      <c r="G3651" t="s">
        <v>163</v>
      </c>
      <c r="H3651" t="s">
        <v>47</v>
      </c>
      <c r="I3651" t="s">
        <v>129</v>
      </c>
      <c r="J3651" t="s">
        <v>130</v>
      </c>
      <c r="K3651" t="s">
        <v>131</v>
      </c>
      <c r="L3651" t="s">
        <v>10630</v>
      </c>
      <c r="M3651" t="s">
        <v>10631</v>
      </c>
      <c r="N3651">
        <v>0.80611111099999999</v>
      </c>
      <c r="O3651">
        <v>227</v>
      </c>
      <c r="P3651">
        <v>428</v>
      </c>
      <c r="Q3651">
        <v>0</v>
      </c>
      <c r="R3651">
        <v>0</v>
      </c>
      <c r="S3651">
        <v>0</v>
      </c>
      <c r="T3651">
        <v>0</v>
      </c>
      <c r="U3651">
        <v>182.987222</v>
      </c>
      <c r="V3651">
        <v>345.015556</v>
      </c>
      <c r="W3651">
        <v>0</v>
      </c>
      <c r="X3651">
        <v>0</v>
      </c>
      <c r="Y3651">
        <v>0</v>
      </c>
      <c r="Z3651">
        <v>0</v>
      </c>
    </row>
    <row r="3652" spans="1:26" x14ac:dyDescent="0.25">
      <c r="A3652">
        <v>2026643</v>
      </c>
      <c r="B3652">
        <v>1</v>
      </c>
      <c r="C3652" t="s">
        <v>76</v>
      </c>
      <c r="D3652" t="s">
        <v>96</v>
      </c>
      <c r="E3652" t="s">
        <v>171</v>
      </c>
      <c r="F3652" t="s">
        <v>4964</v>
      </c>
      <c r="G3652" t="s">
        <v>163</v>
      </c>
      <c r="H3652" t="s">
        <v>47</v>
      </c>
      <c r="I3652" t="s">
        <v>129</v>
      </c>
      <c r="J3652" t="s">
        <v>130</v>
      </c>
      <c r="K3652" t="s">
        <v>131</v>
      </c>
      <c r="L3652" t="s">
        <v>10632</v>
      </c>
      <c r="M3652" t="s">
        <v>10633</v>
      </c>
      <c r="N3652">
        <v>1.573611111</v>
      </c>
      <c r="O3652">
        <v>68</v>
      </c>
      <c r="P3652">
        <v>22</v>
      </c>
      <c r="Q3652">
        <v>0</v>
      </c>
      <c r="R3652">
        <v>0</v>
      </c>
      <c r="S3652">
        <v>0</v>
      </c>
      <c r="T3652">
        <v>0</v>
      </c>
      <c r="U3652">
        <v>107.005556</v>
      </c>
      <c r="V3652">
        <v>34.619444000000001</v>
      </c>
      <c r="W3652">
        <v>0</v>
      </c>
      <c r="X3652">
        <v>0</v>
      </c>
      <c r="Y3652">
        <v>0</v>
      </c>
      <c r="Z3652">
        <v>0</v>
      </c>
    </row>
    <row r="3653" spans="1:26" x14ac:dyDescent="0.25">
      <c r="A3653">
        <v>2026644</v>
      </c>
      <c r="B3653">
        <v>1</v>
      </c>
      <c r="C3653" t="s">
        <v>77</v>
      </c>
      <c r="D3653" t="s">
        <v>117</v>
      </c>
      <c r="E3653" t="s">
        <v>182</v>
      </c>
      <c r="F3653" t="s">
        <v>10634</v>
      </c>
      <c r="G3653" t="s">
        <v>144</v>
      </c>
      <c r="H3653" t="s">
        <v>46</v>
      </c>
      <c r="I3653" t="s">
        <v>129</v>
      </c>
      <c r="J3653" t="s">
        <v>130</v>
      </c>
      <c r="K3653" t="s">
        <v>131</v>
      </c>
      <c r="L3653" t="s">
        <v>10635</v>
      </c>
      <c r="M3653" t="s">
        <v>10636</v>
      </c>
      <c r="N3653">
        <v>1.270277777</v>
      </c>
      <c r="O3653">
        <v>0</v>
      </c>
      <c r="P3653">
        <v>0</v>
      </c>
      <c r="Q3653">
        <v>0</v>
      </c>
      <c r="R3653">
        <v>0</v>
      </c>
      <c r="S3653">
        <v>0</v>
      </c>
      <c r="T3653">
        <v>39</v>
      </c>
      <c r="U3653">
        <v>0</v>
      </c>
      <c r="V3653">
        <v>0</v>
      </c>
      <c r="W3653">
        <v>0</v>
      </c>
      <c r="X3653">
        <v>0</v>
      </c>
      <c r="Y3653">
        <v>0</v>
      </c>
      <c r="Z3653">
        <v>49.540832999999999</v>
      </c>
    </row>
    <row r="3654" spans="1:26" x14ac:dyDescent="0.25">
      <c r="A3654">
        <v>2026647</v>
      </c>
      <c r="B3654">
        <v>1</v>
      </c>
      <c r="C3654" t="s">
        <v>76</v>
      </c>
      <c r="D3654" t="s">
        <v>99</v>
      </c>
      <c r="E3654" t="s">
        <v>134</v>
      </c>
      <c r="F3654" t="s">
        <v>10637</v>
      </c>
      <c r="G3654" t="s">
        <v>136</v>
      </c>
      <c r="H3654" t="s">
        <v>46</v>
      </c>
      <c r="I3654" t="s">
        <v>129</v>
      </c>
      <c r="J3654" t="s">
        <v>130</v>
      </c>
      <c r="K3654" t="s">
        <v>131</v>
      </c>
      <c r="L3654" t="s">
        <v>10638</v>
      </c>
      <c r="M3654" t="s">
        <v>10639</v>
      </c>
      <c r="N3654">
        <v>4.6722222220000003</v>
      </c>
      <c r="O3654">
        <v>0</v>
      </c>
      <c r="P3654">
        <v>6</v>
      </c>
      <c r="Q3654">
        <v>0</v>
      </c>
      <c r="R3654">
        <v>0</v>
      </c>
      <c r="S3654">
        <v>0</v>
      </c>
      <c r="T3654">
        <v>0</v>
      </c>
      <c r="U3654">
        <v>0</v>
      </c>
      <c r="V3654">
        <v>28.033332999999999</v>
      </c>
      <c r="W3654">
        <v>0</v>
      </c>
      <c r="X3654">
        <v>0</v>
      </c>
      <c r="Y3654">
        <v>0</v>
      </c>
      <c r="Z3654">
        <v>0</v>
      </c>
    </row>
    <row r="3655" spans="1:26" x14ac:dyDescent="0.25">
      <c r="A3655">
        <v>2026652</v>
      </c>
      <c r="B3655">
        <v>1</v>
      </c>
      <c r="C3655" t="s">
        <v>77</v>
      </c>
      <c r="D3655" t="s">
        <v>113</v>
      </c>
      <c r="E3655" t="s">
        <v>182</v>
      </c>
      <c r="F3655" t="s">
        <v>10640</v>
      </c>
      <c r="G3655" t="s">
        <v>144</v>
      </c>
      <c r="H3655" t="s">
        <v>46</v>
      </c>
      <c r="I3655" t="s">
        <v>129</v>
      </c>
      <c r="J3655" t="s">
        <v>130</v>
      </c>
      <c r="K3655" t="s">
        <v>131</v>
      </c>
      <c r="L3655" t="s">
        <v>10641</v>
      </c>
      <c r="M3655" t="s">
        <v>10642</v>
      </c>
      <c r="N3655">
        <v>2.665277777</v>
      </c>
      <c r="O3655">
        <v>0</v>
      </c>
      <c r="P3655">
        <v>0</v>
      </c>
      <c r="Q3655">
        <v>0</v>
      </c>
      <c r="R3655">
        <v>0</v>
      </c>
      <c r="S3655">
        <v>0</v>
      </c>
      <c r="T3655">
        <v>5</v>
      </c>
      <c r="U3655">
        <v>0</v>
      </c>
      <c r="V3655">
        <v>0</v>
      </c>
      <c r="W3655">
        <v>0</v>
      </c>
      <c r="X3655">
        <v>0</v>
      </c>
      <c r="Y3655">
        <v>0</v>
      </c>
      <c r="Z3655">
        <v>13.326389000000001</v>
      </c>
    </row>
    <row r="3656" spans="1:26" x14ac:dyDescent="0.25">
      <c r="A3656">
        <v>2026657</v>
      </c>
      <c r="B3656">
        <v>1</v>
      </c>
      <c r="C3656" t="s">
        <v>76</v>
      </c>
      <c r="D3656" t="s">
        <v>100</v>
      </c>
      <c r="E3656" t="s">
        <v>171</v>
      </c>
      <c r="F3656" t="s">
        <v>10643</v>
      </c>
      <c r="G3656" t="s">
        <v>163</v>
      </c>
      <c r="H3656" t="s">
        <v>47</v>
      </c>
      <c r="I3656" t="s">
        <v>129</v>
      </c>
      <c r="J3656" t="s">
        <v>130</v>
      </c>
      <c r="K3656" t="s">
        <v>131</v>
      </c>
      <c r="L3656" t="s">
        <v>10644</v>
      </c>
      <c r="M3656" t="s">
        <v>10645</v>
      </c>
      <c r="N3656">
        <v>0.60499999999999998</v>
      </c>
      <c r="O3656">
        <v>31</v>
      </c>
      <c r="P3656">
        <v>328</v>
      </c>
      <c r="Q3656">
        <v>0</v>
      </c>
      <c r="R3656">
        <v>0</v>
      </c>
      <c r="S3656">
        <v>0</v>
      </c>
      <c r="T3656">
        <v>0</v>
      </c>
      <c r="U3656">
        <v>18.754999999999999</v>
      </c>
      <c r="V3656">
        <v>198.44</v>
      </c>
      <c r="W3656">
        <v>0</v>
      </c>
      <c r="X3656">
        <v>0</v>
      </c>
      <c r="Y3656">
        <v>0</v>
      </c>
      <c r="Z3656">
        <v>0</v>
      </c>
    </row>
    <row r="3657" spans="1:26" x14ac:dyDescent="0.25">
      <c r="A3657">
        <v>2026664</v>
      </c>
      <c r="B3657">
        <v>1</v>
      </c>
      <c r="C3657" t="s">
        <v>77</v>
      </c>
      <c r="D3657" t="s">
        <v>108</v>
      </c>
      <c r="E3657" t="s">
        <v>171</v>
      </c>
      <c r="F3657" t="s">
        <v>10646</v>
      </c>
      <c r="G3657" t="s">
        <v>179</v>
      </c>
      <c r="H3657" t="s">
        <v>47</v>
      </c>
      <c r="I3657" t="s">
        <v>129</v>
      </c>
      <c r="J3657" t="s">
        <v>130</v>
      </c>
      <c r="K3657" t="s">
        <v>154</v>
      </c>
      <c r="L3657" t="s">
        <v>10647</v>
      </c>
      <c r="M3657" t="s">
        <v>10648</v>
      </c>
      <c r="N3657">
        <v>0.26055555499999999</v>
      </c>
      <c r="O3657">
        <v>95</v>
      </c>
      <c r="P3657">
        <v>995</v>
      </c>
      <c r="Q3657">
        <v>0</v>
      </c>
      <c r="R3657">
        <v>0</v>
      </c>
      <c r="S3657">
        <v>1</v>
      </c>
      <c r="T3657">
        <v>188</v>
      </c>
      <c r="U3657">
        <v>24.752777999999999</v>
      </c>
      <c r="V3657">
        <v>259.25277699999998</v>
      </c>
      <c r="W3657">
        <v>0</v>
      </c>
      <c r="X3657">
        <v>0</v>
      </c>
      <c r="Y3657">
        <v>0.26055600000000001</v>
      </c>
      <c r="Z3657">
        <v>48.984444000000003</v>
      </c>
    </row>
    <row r="3658" spans="1:26" x14ac:dyDescent="0.25">
      <c r="A3658">
        <v>2026662</v>
      </c>
      <c r="B3658">
        <v>1</v>
      </c>
      <c r="C3658" t="s">
        <v>77</v>
      </c>
      <c r="D3658" t="s">
        <v>119</v>
      </c>
      <c r="E3658" t="s">
        <v>186</v>
      </c>
      <c r="F3658" t="s">
        <v>10649</v>
      </c>
      <c r="G3658" t="s">
        <v>163</v>
      </c>
      <c r="H3658" t="s">
        <v>47</v>
      </c>
      <c r="I3658" t="s">
        <v>129</v>
      </c>
      <c r="J3658" t="s">
        <v>130</v>
      </c>
      <c r="K3658" t="s">
        <v>131</v>
      </c>
      <c r="L3658" t="s">
        <v>10650</v>
      </c>
      <c r="M3658" t="s">
        <v>10651</v>
      </c>
      <c r="N3658">
        <v>2.2572222219999998</v>
      </c>
      <c r="O3658">
        <v>26</v>
      </c>
      <c r="P3658">
        <v>250</v>
      </c>
      <c r="Q3658">
        <v>0</v>
      </c>
      <c r="R3658">
        <v>0</v>
      </c>
      <c r="S3658">
        <v>0</v>
      </c>
      <c r="T3658">
        <v>0</v>
      </c>
      <c r="U3658">
        <v>58.687778000000002</v>
      </c>
      <c r="V3658">
        <v>564.30555600000002</v>
      </c>
      <c r="W3658">
        <v>0</v>
      </c>
      <c r="X3658">
        <v>0</v>
      </c>
      <c r="Y3658">
        <v>0</v>
      </c>
      <c r="Z3658">
        <v>0</v>
      </c>
    </row>
    <row r="3659" spans="1:26" x14ac:dyDescent="0.25">
      <c r="A3659">
        <v>2026660</v>
      </c>
      <c r="B3659">
        <v>1</v>
      </c>
      <c r="C3659" t="s">
        <v>76</v>
      </c>
      <c r="D3659" t="s">
        <v>95</v>
      </c>
      <c r="E3659" t="s">
        <v>171</v>
      </c>
      <c r="F3659" t="s">
        <v>10606</v>
      </c>
      <c r="G3659" t="s">
        <v>345</v>
      </c>
      <c r="H3659" t="s">
        <v>47</v>
      </c>
      <c r="I3659" t="s">
        <v>129</v>
      </c>
      <c r="J3659" t="s">
        <v>17</v>
      </c>
      <c r="K3659" t="s">
        <v>131</v>
      </c>
      <c r="L3659" t="s">
        <v>10652</v>
      </c>
      <c r="M3659" t="s">
        <v>10653</v>
      </c>
      <c r="N3659">
        <v>0.62444444399999999</v>
      </c>
      <c r="O3659">
        <v>27</v>
      </c>
      <c r="P3659">
        <v>6404</v>
      </c>
      <c r="Q3659">
        <v>21</v>
      </c>
      <c r="R3659">
        <v>4282</v>
      </c>
      <c r="S3659">
        <v>35</v>
      </c>
      <c r="T3659">
        <v>1786</v>
      </c>
      <c r="U3659">
        <v>16.86</v>
      </c>
      <c r="V3659">
        <v>3998.942219</v>
      </c>
      <c r="W3659">
        <v>13.113333000000001</v>
      </c>
      <c r="X3659">
        <v>2673.8711090000002</v>
      </c>
      <c r="Y3659">
        <v>21.855556</v>
      </c>
      <c r="Z3659">
        <v>1115.257777</v>
      </c>
    </row>
    <row r="3660" spans="1:26" x14ac:dyDescent="0.25">
      <c r="A3660">
        <v>2026667</v>
      </c>
      <c r="B3660">
        <v>1</v>
      </c>
      <c r="C3660" t="s">
        <v>76</v>
      </c>
      <c r="D3660" t="s">
        <v>79</v>
      </c>
      <c r="E3660" t="s">
        <v>161</v>
      </c>
      <c r="F3660" t="s">
        <v>10654</v>
      </c>
      <c r="G3660" t="s">
        <v>168</v>
      </c>
      <c r="H3660" t="s">
        <v>47</v>
      </c>
      <c r="I3660" t="s">
        <v>129</v>
      </c>
      <c r="J3660" t="s">
        <v>130</v>
      </c>
      <c r="K3660" t="s">
        <v>154</v>
      </c>
      <c r="L3660" t="s">
        <v>10655</v>
      </c>
      <c r="M3660" t="s">
        <v>10656</v>
      </c>
      <c r="N3660">
        <v>9.0755555549999993</v>
      </c>
      <c r="O3660">
        <v>0</v>
      </c>
      <c r="P3660">
        <v>91</v>
      </c>
      <c r="Q3660">
        <v>0</v>
      </c>
      <c r="R3660">
        <v>0</v>
      </c>
      <c r="S3660">
        <v>0</v>
      </c>
      <c r="T3660">
        <v>0</v>
      </c>
      <c r="U3660">
        <v>0</v>
      </c>
      <c r="V3660">
        <v>825.87555599999996</v>
      </c>
      <c r="W3660">
        <v>0</v>
      </c>
      <c r="X3660">
        <v>0</v>
      </c>
      <c r="Y3660">
        <v>0</v>
      </c>
      <c r="Z3660">
        <v>0</v>
      </c>
    </row>
    <row r="3661" spans="1:26" x14ac:dyDescent="0.25">
      <c r="A3661">
        <v>2026697</v>
      </c>
      <c r="B3661">
        <v>1</v>
      </c>
      <c r="C3661" t="s">
        <v>77</v>
      </c>
      <c r="D3661" t="s">
        <v>118</v>
      </c>
      <c r="E3661" t="s">
        <v>161</v>
      </c>
      <c r="F3661" t="s">
        <v>10657</v>
      </c>
      <c r="G3661" t="s">
        <v>179</v>
      </c>
      <c r="H3661" t="s">
        <v>47</v>
      </c>
      <c r="I3661" t="s">
        <v>129</v>
      </c>
      <c r="J3661" t="s">
        <v>130</v>
      </c>
      <c r="K3661" t="s">
        <v>154</v>
      </c>
      <c r="L3661" t="s">
        <v>10658</v>
      </c>
      <c r="M3661" t="s">
        <v>10659</v>
      </c>
      <c r="N3661">
        <v>1.35</v>
      </c>
      <c r="O3661">
        <v>2</v>
      </c>
      <c r="P3661">
        <v>2773</v>
      </c>
      <c r="Q3661">
        <v>0</v>
      </c>
      <c r="R3661">
        <v>0</v>
      </c>
      <c r="S3661">
        <v>0</v>
      </c>
      <c r="T3661">
        <v>0</v>
      </c>
      <c r="U3661">
        <v>2.7</v>
      </c>
      <c r="V3661">
        <v>3743.55</v>
      </c>
      <c r="W3661">
        <v>0</v>
      </c>
      <c r="X3661">
        <v>0</v>
      </c>
      <c r="Y3661">
        <v>0</v>
      </c>
      <c r="Z3661">
        <v>0</v>
      </c>
    </row>
    <row r="3662" spans="1:26" x14ac:dyDescent="0.25">
      <c r="A3662">
        <v>2026677</v>
      </c>
      <c r="B3662">
        <v>1</v>
      </c>
      <c r="C3662" t="s">
        <v>77</v>
      </c>
      <c r="D3662" t="s">
        <v>113</v>
      </c>
      <c r="E3662" t="s">
        <v>166</v>
      </c>
      <c r="F3662" t="s">
        <v>10660</v>
      </c>
      <c r="G3662" t="s">
        <v>168</v>
      </c>
      <c r="H3662" t="s">
        <v>46</v>
      </c>
      <c r="I3662" t="s">
        <v>129</v>
      </c>
      <c r="J3662" t="s">
        <v>130</v>
      </c>
      <c r="K3662" t="s">
        <v>154</v>
      </c>
      <c r="L3662" t="s">
        <v>10661</v>
      </c>
      <c r="M3662" t="s">
        <v>10662</v>
      </c>
      <c r="N3662">
        <v>8.8033333329999994</v>
      </c>
      <c r="O3662">
        <v>0</v>
      </c>
      <c r="P3662">
        <v>0</v>
      </c>
      <c r="Q3662">
        <v>0</v>
      </c>
      <c r="R3662">
        <v>0</v>
      </c>
      <c r="S3662">
        <v>0</v>
      </c>
      <c r="T3662">
        <v>7</v>
      </c>
      <c r="U3662">
        <v>0</v>
      </c>
      <c r="V3662">
        <v>0</v>
      </c>
      <c r="W3662">
        <v>0</v>
      </c>
      <c r="X3662">
        <v>0</v>
      </c>
      <c r="Y3662">
        <v>0</v>
      </c>
      <c r="Z3662">
        <v>61.623333000000002</v>
      </c>
    </row>
    <row r="3663" spans="1:26" x14ac:dyDescent="0.25">
      <c r="A3663">
        <v>2026682</v>
      </c>
      <c r="B3663">
        <v>1</v>
      </c>
      <c r="C3663" t="s">
        <v>77</v>
      </c>
      <c r="D3663" t="s">
        <v>114</v>
      </c>
      <c r="E3663" t="s">
        <v>161</v>
      </c>
      <c r="F3663" t="s">
        <v>10663</v>
      </c>
      <c r="G3663" t="s">
        <v>1630</v>
      </c>
      <c r="H3663" t="s">
        <v>47</v>
      </c>
      <c r="I3663" t="s">
        <v>129</v>
      </c>
      <c r="J3663" t="s">
        <v>130</v>
      </c>
      <c r="K3663" t="s">
        <v>154</v>
      </c>
      <c r="L3663" t="s">
        <v>10664</v>
      </c>
      <c r="M3663" t="s">
        <v>10665</v>
      </c>
      <c r="N3663">
        <v>0.8</v>
      </c>
      <c r="O3663">
        <v>0</v>
      </c>
      <c r="P3663">
        <v>0</v>
      </c>
      <c r="Q3663">
        <v>0</v>
      </c>
      <c r="R3663">
        <v>0</v>
      </c>
      <c r="S3663">
        <v>1</v>
      </c>
      <c r="T3663">
        <v>0</v>
      </c>
      <c r="U3663">
        <v>0</v>
      </c>
      <c r="V3663">
        <v>0</v>
      </c>
      <c r="W3663">
        <v>0</v>
      </c>
      <c r="X3663">
        <v>0</v>
      </c>
      <c r="Y3663">
        <v>0.8</v>
      </c>
      <c r="Z3663">
        <v>0</v>
      </c>
    </row>
    <row r="3664" spans="1:26" x14ac:dyDescent="0.25">
      <c r="A3664">
        <v>2026666</v>
      </c>
      <c r="B3664">
        <v>1</v>
      </c>
      <c r="C3664" t="s">
        <v>77</v>
      </c>
      <c r="D3664" t="s">
        <v>118</v>
      </c>
      <c r="E3664" t="s">
        <v>171</v>
      </c>
      <c r="F3664" t="s">
        <v>10666</v>
      </c>
      <c r="G3664" t="s">
        <v>163</v>
      </c>
      <c r="H3664" t="s">
        <v>47</v>
      </c>
      <c r="I3664" t="s">
        <v>129</v>
      </c>
      <c r="J3664" t="s">
        <v>130</v>
      </c>
      <c r="K3664" t="s">
        <v>131</v>
      </c>
      <c r="L3664" t="s">
        <v>10667</v>
      </c>
      <c r="M3664" t="s">
        <v>10668</v>
      </c>
      <c r="N3664">
        <v>0.13555555499999999</v>
      </c>
      <c r="O3664">
        <v>1</v>
      </c>
      <c r="P3664">
        <v>4590</v>
      </c>
      <c r="Q3664">
        <v>0</v>
      </c>
      <c r="R3664">
        <v>0</v>
      </c>
      <c r="S3664">
        <v>0</v>
      </c>
      <c r="T3664">
        <v>0</v>
      </c>
      <c r="U3664">
        <v>0.13555600000000001</v>
      </c>
      <c r="V3664">
        <v>622.19999700000005</v>
      </c>
      <c r="W3664">
        <v>0</v>
      </c>
      <c r="X3664">
        <v>0</v>
      </c>
      <c r="Y3664">
        <v>0</v>
      </c>
      <c r="Z3664">
        <v>0</v>
      </c>
    </row>
    <row r="3665" spans="1:26" x14ac:dyDescent="0.25">
      <c r="A3665">
        <v>2026695</v>
      </c>
      <c r="B3665">
        <v>1</v>
      </c>
      <c r="C3665" t="s">
        <v>77</v>
      </c>
      <c r="D3665" t="s">
        <v>108</v>
      </c>
      <c r="E3665" t="s">
        <v>182</v>
      </c>
      <c r="F3665" t="s">
        <v>10669</v>
      </c>
      <c r="G3665" t="s">
        <v>168</v>
      </c>
      <c r="H3665" t="s">
        <v>46</v>
      </c>
      <c r="I3665" t="s">
        <v>129</v>
      </c>
      <c r="J3665" t="s">
        <v>130</v>
      </c>
      <c r="K3665" t="s">
        <v>154</v>
      </c>
      <c r="L3665" t="s">
        <v>10670</v>
      </c>
      <c r="M3665" t="s">
        <v>10671</v>
      </c>
      <c r="N3665">
        <v>8.8819444440000002</v>
      </c>
      <c r="O3665">
        <v>0</v>
      </c>
      <c r="P3665">
        <v>1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8.8819440000000007</v>
      </c>
      <c r="W3665">
        <v>0</v>
      </c>
      <c r="X3665">
        <v>0</v>
      </c>
      <c r="Y3665">
        <v>0</v>
      </c>
      <c r="Z3665">
        <v>0</v>
      </c>
    </row>
    <row r="3666" spans="1:26" x14ac:dyDescent="0.25">
      <c r="A3666">
        <v>2026693</v>
      </c>
      <c r="B3666">
        <v>1</v>
      </c>
      <c r="C3666" t="s">
        <v>77</v>
      </c>
      <c r="D3666" t="s">
        <v>113</v>
      </c>
      <c r="E3666" t="s">
        <v>182</v>
      </c>
      <c r="F3666" t="s">
        <v>10672</v>
      </c>
      <c r="G3666" t="s">
        <v>144</v>
      </c>
      <c r="H3666" t="s">
        <v>46</v>
      </c>
      <c r="I3666" t="s">
        <v>129</v>
      </c>
      <c r="J3666" t="s">
        <v>130</v>
      </c>
      <c r="K3666" t="s">
        <v>131</v>
      </c>
      <c r="L3666" t="s">
        <v>10673</v>
      </c>
      <c r="M3666" t="s">
        <v>10674</v>
      </c>
      <c r="N3666">
        <v>3.6152777770000002</v>
      </c>
      <c r="O3666">
        <v>0</v>
      </c>
      <c r="P3666">
        <v>0</v>
      </c>
      <c r="Q3666">
        <v>0</v>
      </c>
      <c r="R3666">
        <v>0</v>
      </c>
      <c r="S3666">
        <v>0</v>
      </c>
      <c r="T3666">
        <v>5</v>
      </c>
      <c r="U3666">
        <v>0</v>
      </c>
      <c r="V3666">
        <v>0</v>
      </c>
      <c r="W3666">
        <v>0</v>
      </c>
      <c r="X3666">
        <v>0</v>
      </c>
      <c r="Y3666">
        <v>0</v>
      </c>
      <c r="Z3666">
        <v>18.076388999999999</v>
      </c>
    </row>
    <row r="3667" spans="1:26" x14ac:dyDescent="0.25">
      <c r="A3667">
        <v>2026668</v>
      </c>
      <c r="B3667">
        <v>1</v>
      </c>
      <c r="C3667" t="s">
        <v>76</v>
      </c>
      <c r="D3667" t="s">
        <v>87</v>
      </c>
      <c r="E3667" t="s">
        <v>186</v>
      </c>
      <c r="F3667" t="s">
        <v>10675</v>
      </c>
      <c r="G3667" t="s">
        <v>168</v>
      </c>
      <c r="H3667" t="s">
        <v>47</v>
      </c>
      <c r="I3667" t="s">
        <v>129</v>
      </c>
      <c r="J3667" t="s">
        <v>130</v>
      </c>
      <c r="K3667" t="s">
        <v>154</v>
      </c>
      <c r="L3667" t="s">
        <v>10676</v>
      </c>
      <c r="M3667" t="s">
        <v>10677</v>
      </c>
      <c r="N3667">
        <v>8.3166666659999997</v>
      </c>
      <c r="O3667">
        <v>0</v>
      </c>
      <c r="P3667">
        <v>0</v>
      </c>
      <c r="Q3667">
        <v>56</v>
      </c>
      <c r="R3667">
        <v>0</v>
      </c>
      <c r="S3667">
        <v>0</v>
      </c>
      <c r="T3667">
        <v>0</v>
      </c>
      <c r="U3667">
        <v>0</v>
      </c>
      <c r="V3667">
        <v>0</v>
      </c>
      <c r="W3667">
        <v>465.73333300000002</v>
      </c>
      <c r="X3667">
        <v>0</v>
      </c>
      <c r="Y3667">
        <v>0</v>
      </c>
      <c r="Z3667">
        <v>0</v>
      </c>
    </row>
    <row r="3668" spans="1:26" x14ac:dyDescent="0.25">
      <c r="A3668">
        <v>2026671</v>
      </c>
      <c r="B3668">
        <v>1</v>
      </c>
      <c r="C3668" t="s">
        <v>76</v>
      </c>
      <c r="D3668" t="s">
        <v>101</v>
      </c>
      <c r="E3668" t="s">
        <v>161</v>
      </c>
      <c r="F3668" t="s">
        <v>10678</v>
      </c>
      <c r="G3668" t="s">
        <v>179</v>
      </c>
      <c r="H3668" t="s">
        <v>47</v>
      </c>
      <c r="I3668" t="s">
        <v>129</v>
      </c>
      <c r="J3668" t="s">
        <v>130</v>
      </c>
      <c r="K3668" t="s">
        <v>154</v>
      </c>
      <c r="L3668" t="s">
        <v>10679</v>
      </c>
      <c r="M3668" t="s">
        <v>10680</v>
      </c>
      <c r="N3668">
        <v>2.4333333330000002</v>
      </c>
      <c r="O3668">
        <v>0</v>
      </c>
      <c r="P3668">
        <v>297</v>
      </c>
      <c r="Q3668">
        <v>0</v>
      </c>
      <c r="R3668">
        <v>0</v>
      </c>
      <c r="S3668">
        <v>0</v>
      </c>
      <c r="T3668">
        <v>0</v>
      </c>
      <c r="U3668">
        <v>0</v>
      </c>
      <c r="V3668">
        <v>722.7</v>
      </c>
      <c r="W3668">
        <v>0</v>
      </c>
      <c r="X3668">
        <v>0</v>
      </c>
      <c r="Y3668">
        <v>0</v>
      </c>
      <c r="Z3668">
        <v>0</v>
      </c>
    </row>
    <row r="3669" spans="1:26" x14ac:dyDescent="0.25">
      <c r="A3669">
        <v>2026680</v>
      </c>
      <c r="B3669">
        <v>1</v>
      </c>
      <c r="C3669" t="s">
        <v>76</v>
      </c>
      <c r="D3669" t="s">
        <v>94</v>
      </c>
      <c r="E3669" t="s">
        <v>134</v>
      </c>
      <c r="F3669" t="s">
        <v>10681</v>
      </c>
      <c r="G3669" t="s">
        <v>136</v>
      </c>
      <c r="H3669" t="s">
        <v>46</v>
      </c>
      <c r="I3669" t="s">
        <v>129</v>
      </c>
      <c r="J3669" t="s">
        <v>130</v>
      </c>
      <c r="K3669" t="s">
        <v>131</v>
      </c>
      <c r="L3669" t="s">
        <v>10682</v>
      </c>
      <c r="M3669" t="s">
        <v>10683</v>
      </c>
      <c r="N3669">
        <v>1.0219444440000001</v>
      </c>
      <c r="O3669">
        <v>0</v>
      </c>
      <c r="P3669">
        <v>1</v>
      </c>
      <c r="Q3669">
        <v>0</v>
      </c>
      <c r="R3669">
        <v>0</v>
      </c>
      <c r="S3669">
        <v>0</v>
      </c>
      <c r="T3669">
        <v>0</v>
      </c>
      <c r="U3669">
        <v>0</v>
      </c>
      <c r="V3669">
        <v>1.021944</v>
      </c>
      <c r="W3669">
        <v>0</v>
      </c>
      <c r="X3669">
        <v>0</v>
      </c>
      <c r="Y3669">
        <v>0</v>
      </c>
      <c r="Z3669">
        <v>0</v>
      </c>
    </row>
    <row r="3670" spans="1:26" x14ac:dyDescent="0.25">
      <c r="A3670">
        <v>2026676</v>
      </c>
      <c r="B3670">
        <v>1</v>
      </c>
      <c r="C3670" t="s">
        <v>76</v>
      </c>
      <c r="D3670" t="s">
        <v>99</v>
      </c>
      <c r="E3670" t="s">
        <v>186</v>
      </c>
      <c r="F3670" t="s">
        <v>10684</v>
      </c>
      <c r="G3670" t="s">
        <v>163</v>
      </c>
      <c r="H3670" t="s">
        <v>47</v>
      </c>
      <c r="I3670" t="s">
        <v>129</v>
      </c>
      <c r="J3670" t="s">
        <v>130</v>
      </c>
      <c r="K3670" t="s">
        <v>131</v>
      </c>
      <c r="L3670" t="s">
        <v>10685</v>
      </c>
      <c r="M3670" t="s">
        <v>10686</v>
      </c>
      <c r="N3670">
        <v>0.78638888799999995</v>
      </c>
      <c r="O3670">
        <v>22</v>
      </c>
      <c r="P3670">
        <v>10</v>
      </c>
      <c r="Q3670">
        <v>0</v>
      </c>
      <c r="R3670">
        <v>0</v>
      </c>
      <c r="S3670">
        <v>0</v>
      </c>
      <c r="T3670">
        <v>0</v>
      </c>
      <c r="U3670">
        <v>17.300556</v>
      </c>
      <c r="V3670">
        <v>7.8638890000000004</v>
      </c>
      <c r="W3670">
        <v>0</v>
      </c>
      <c r="X3670">
        <v>0</v>
      </c>
      <c r="Y3670">
        <v>0</v>
      </c>
      <c r="Z3670">
        <v>0</v>
      </c>
    </row>
    <row r="3671" spans="1:26" x14ac:dyDescent="0.25">
      <c r="A3671">
        <v>2026743</v>
      </c>
      <c r="B3671">
        <v>1</v>
      </c>
      <c r="C3671" t="s">
        <v>76</v>
      </c>
      <c r="D3671" t="s">
        <v>104</v>
      </c>
      <c r="E3671" t="s">
        <v>166</v>
      </c>
      <c r="F3671" t="s">
        <v>8257</v>
      </c>
      <c r="G3671" t="s">
        <v>168</v>
      </c>
      <c r="H3671" t="s">
        <v>46</v>
      </c>
      <c r="I3671" t="s">
        <v>129</v>
      </c>
      <c r="J3671" t="s">
        <v>130</v>
      </c>
      <c r="K3671" t="s">
        <v>154</v>
      </c>
      <c r="L3671" t="s">
        <v>10687</v>
      </c>
      <c r="M3671" t="s">
        <v>10688</v>
      </c>
      <c r="N3671">
        <v>8.3666666660000004</v>
      </c>
      <c r="O3671">
        <v>0</v>
      </c>
      <c r="P3671">
        <v>0</v>
      </c>
      <c r="Q3671">
        <v>0</v>
      </c>
      <c r="R3671">
        <v>0</v>
      </c>
      <c r="S3671">
        <v>0</v>
      </c>
      <c r="T3671">
        <v>44</v>
      </c>
      <c r="U3671">
        <v>0</v>
      </c>
      <c r="V3671">
        <v>0</v>
      </c>
      <c r="W3671">
        <v>0</v>
      </c>
      <c r="X3671">
        <v>0</v>
      </c>
      <c r="Y3671">
        <v>0</v>
      </c>
      <c r="Z3671">
        <v>368.13333299999999</v>
      </c>
    </row>
    <row r="3672" spans="1:26" x14ac:dyDescent="0.25">
      <c r="A3672">
        <v>2026673</v>
      </c>
      <c r="B3672">
        <v>1</v>
      </c>
      <c r="C3672" t="s">
        <v>76</v>
      </c>
      <c r="D3672" t="s">
        <v>91</v>
      </c>
      <c r="E3672" t="s">
        <v>171</v>
      </c>
      <c r="F3672" t="s">
        <v>10689</v>
      </c>
      <c r="G3672" t="s">
        <v>179</v>
      </c>
      <c r="H3672" t="s">
        <v>47</v>
      </c>
      <c r="I3672" t="s">
        <v>129</v>
      </c>
      <c r="J3672" t="s">
        <v>130</v>
      </c>
      <c r="K3672" t="s">
        <v>154</v>
      </c>
      <c r="L3672" t="s">
        <v>10690</v>
      </c>
      <c r="M3672" t="s">
        <v>10691</v>
      </c>
      <c r="N3672">
        <v>2.7397222220000002</v>
      </c>
      <c r="O3672">
        <v>0</v>
      </c>
      <c r="P3672">
        <v>3</v>
      </c>
      <c r="Q3672">
        <v>0</v>
      </c>
      <c r="R3672">
        <v>2074</v>
      </c>
      <c r="S3672">
        <v>0</v>
      </c>
      <c r="T3672">
        <v>0</v>
      </c>
      <c r="U3672">
        <v>0</v>
      </c>
      <c r="V3672">
        <v>8.2191670000000006</v>
      </c>
      <c r="W3672">
        <v>0</v>
      </c>
      <c r="X3672">
        <v>5682.1838879999996</v>
      </c>
      <c r="Y3672">
        <v>0</v>
      </c>
      <c r="Z3672">
        <v>0</v>
      </c>
    </row>
    <row r="3673" spans="1:26" x14ac:dyDescent="0.25">
      <c r="A3673">
        <v>2026674</v>
      </c>
      <c r="B3673">
        <v>1</v>
      </c>
      <c r="C3673" t="s">
        <v>76</v>
      </c>
      <c r="D3673" t="s">
        <v>92</v>
      </c>
      <c r="E3673" t="s">
        <v>171</v>
      </c>
      <c r="F3673" t="s">
        <v>10692</v>
      </c>
      <c r="G3673" t="s">
        <v>179</v>
      </c>
      <c r="H3673" t="s">
        <v>47</v>
      </c>
      <c r="I3673" t="s">
        <v>129</v>
      </c>
      <c r="J3673" t="s">
        <v>130</v>
      </c>
      <c r="K3673" t="s">
        <v>154</v>
      </c>
      <c r="L3673" t="s">
        <v>10693</v>
      </c>
      <c r="M3673" t="s">
        <v>10694</v>
      </c>
      <c r="N3673">
        <v>3.9727777770000001</v>
      </c>
      <c r="O3673">
        <v>0</v>
      </c>
      <c r="P3673">
        <v>0</v>
      </c>
      <c r="Q3673">
        <v>0</v>
      </c>
      <c r="R3673">
        <v>108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429.06</v>
      </c>
      <c r="Y3673">
        <v>0</v>
      </c>
      <c r="Z3673">
        <v>0</v>
      </c>
    </row>
    <row r="3674" spans="1:26" x14ac:dyDescent="0.25">
      <c r="A3674">
        <v>2026675</v>
      </c>
      <c r="B3674">
        <v>1</v>
      </c>
      <c r="C3674" t="s">
        <v>76</v>
      </c>
      <c r="D3674" t="s">
        <v>93</v>
      </c>
      <c r="E3674" t="s">
        <v>161</v>
      </c>
      <c r="F3674" t="s">
        <v>10695</v>
      </c>
      <c r="G3674" t="s">
        <v>163</v>
      </c>
      <c r="H3674" t="s">
        <v>47</v>
      </c>
      <c r="I3674" t="s">
        <v>129</v>
      </c>
      <c r="J3674" t="s">
        <v>130</v>
      </c>
      <c r="K3674" t="s">
        <v>131</v>
      </c>
      <c r="L3674" t="s">
        <v>10696</v>
      </c>
      <c r="M3674" t="s">
        <v>10697</v>
      </c>
      <c r="N3674">
        <v>0.15333333299999999</v>
      </c>
      <c r="O3674">
        <v>34</v>
      </c>
      <c r="P3674">
        <v>3147</v>
      </c>
      <c r="Q3674">
        <v>0</v>
      </c>
      <c r="R3674">
        <v>0</v>
      </c>
      <c r="S3674">
        <v>0</v>
      </c>
      <c r="T3674">
        <v>0</v>
      </c>
      <c r="U3674">
        <v>5.2133330000000004</v>
      </c>
      <c r="V3674">
        <v>482.53999900000002</v>
      </c>
      <c r="W3674">
        <v>0</v>
      </c>
      <c r="X3674">
        <v>0</v>
      </c>
      <c r="Y3674">
        <v>0</v>
      </c>
      <c r="Z3674">
        <v>0</v>
      </c>
    </row>
    <row r="3675" spans="1:26" x14ac:dyDescent="0.25">
      <c r="A3675">
        <v>2026678</v>
      </c>
      <c r="B3675">
        <v>1</v>
      </c>
      <c r="C3675" t="s">
        <v>76</v>
      </c>
      <c r="D3675" t="s">
        <v>94</v>
      </c>
      <c r="E3675" t="s">
        <v>182</v>
      </c>
      <c r="F3675" t="s">
        <v>10698</v>
      </c>
      <c r="G3675" t="s">
        <v>168</v>
      </c>
      <c r="H3675" t="s">
        <v>46</v>
      </c>
      <c r="I3675" t="s">
        <v>129</v>
      </c>
      <c r="J3675" t="s">
        <v>130</v>
      </c>
      <c r="K3675" t="s">
        <v>154</v>
      </c>
      <c r="L3675" t="s">
        <v>10699</v>
      </c>
      <c r="M3675" t="s">
        <v>10700</v>
      </c>
      <c r="N3675">
        <v>7.9666666660000001</v>
      </c>
      <c r="O3675">
        <v>0</v>
      </c>
      <c r="P3675">
        <v>0</v>
      </c>
      <c r="Q3675">
        <v>0</v>
      </c>
      <c r="R3675">
        <v>0</v>
      </c>
      <c r="S3675">
        <v>0</v>
      </c>
      <c r="T3675">
        <v>19</v>
      </c>
      <c r="U3675">
        <v>0</v>
      </c>
      <c r="V3675">
        <v>0</v>
      </c>
      <c r="W3675">
        <v>0</v>
      </c>
      <c r="X3675">
        <v>0</v>
      </c>
      <c r="Y3675">
        <v>0</v>
      </c>
      <c r="Z3675">
        <v>151.36666700000001</v>
      </c>
    </row>
    <row r="3676" spans="1:26" x14ac:dyDescent="0.25">
      <c r="A3676">
        <v>2026691</v>
      </c>
      <c r="B3676">
        <v>1</v>
      </c>
      <c r="C3676" t="s">
        <v>77</v>
      </c>
      <c r="D3676" t="s">
        <v>108</v>
      </c>
      <c r="E3676" t="s">
        <v>182</v>
      </c>
      <c r="F3676" t="s">
        <v>10701</v>
      </c>
      <c r="G3676" t="s">
        <v>179</v>
      </c>
      <c r="H3676" t="s">
        <v>46</v>
      </c>
      <c r="I3676" t="s">
        <v>129</v>
      </c>
      <c r="J3676" t="s">
        <v>130</v>
      </c>
      <c r="K3676" t="s">
        <v>154</v>
      </c>
      <c r="L3676" t="s">
        <v>10702</v>
      </c>
      <c r="M3676" t="s">
        <v>10703</v>
      </c>
      <c r="N3676">
        <v>8.1833333330000002</v>
      </c>
      <c r="O3676">
        <v>0</v>
      </c>
      <c r="P3676">
        <v>74</v>
      </c>
      <c r="Q3676">
        <v>0</v>
      </c>
      <c r="R3676">
        <v>0</v>
      </c>
      <c r="S3676">
        <v>0</v>
      </c>
      <c r="T3676">
        <v>0</v>
      </c>
      <c r="U3676">
        <v>0</v>
      </c>
      <c r="V3676">
        <v>605.56666700000005</v>
      </c>
      <c r="W3676">
        <v>0</v>
      </c>
      <c r="X3676">
        <v>0</v>
      </c>
      <c r="Y3676">
        <v>0</v>
      </c>
      <c r="Z3676">
        <v>0</v>
      </c>
    </row>
    <row r="3677" spans="1:26" x14ac:dyDescent="0.25">
      <c r="A3677">
        <v>2026681</v>
      </c>
      <c r="B3677">
        <v>1</v>
      </c>
      <c r="C3677" t="s">
        <v>76</v>
      </c>
      <c r="D3677" t="s">
        <v>102</v>
      </c>
      <c r="E3677" t="s">
        <v>182</v>
      </c>
      <c r="F3677" t="s">
        <v>10309</v>
      </c>
      <c r="G3677" t="s">
        <v>144</v>
      </c>
      <c r="H3677" t="s">
        <v>46</v>
      </c>
      <c r="I3677" t="s">
        <v>129</v>
      </c>
      <c r="J3677" t="s">
        <v>130</v>
      </c>
      <c r="K3677" t="s">
        <v>131</v>
      </c>
      <c r="L3677" t="s">
        <v>10704</v>
      </c>
      <c r="M3677" t="s">
        <v>10705</v>
      </c>
      <c r="N3677">
        <v>1.660555555</v>
      </c>
      <c r="O3677">
        <v>0</v>
      </c>
      <c r="P3677">
        <v>78</v>
      </c>
      <c r="Q3677">
        <v>0</v>
      </c>
      <c r="R3677">
        <v>0</v>
      </c>
      <c r="S3677">
        <v>0</v>
      </c>
      <c r="T3677">
        <v>0</v>
      </c>
      <c r="U3677">
        <v>0</v>
      </c>
      <c r="V3677">
        <v>129.52333300000001</v>
      </c>
      <c r="W3677">
        <v>0</v>
      </c>
      <c r="X3677">
        <v>0</v>
      </c>
      <c r="Y3677">
        <v>0</v>
      </c>
      <c r="Z3677">
        <v>0</v>
      </c>
    </row>
    <row r="3678" spans="1:26" x14ac:dyDescent="0.25">
      <c r="A3678">
        <v>2026679</v>
      </c>
      <c r="B3678">
        <v>1</v>
      </c>
      <c r="C3678" t="s">
        <v>76</v>
      </c>
      <c r="D3678" t="s">
        <v>80</v>
      </c>
      <c r="E3678" t="s">
        <v>186</v>
      </c>
      <c r="F3678" t="s">
        <v>5241</v>
      </c>
      <c r="G3678" t="s">
        <v>163</v>
      </c>
      <c r="H3678" t="s">
        <v>47</v>
      </c>
      <c r="I3678" t="s">
        <v>129</v>
      </c>
      <c r="J3678" t="s">
        <v>130</v>
      </c>
      <c r="K3678" t="s">
        <v>131</v>
      </c>
      <c r="L3678" t="s">
        <v>10706</v>
      </c>
      <c r="M3678" t="s">
        <v>10707</v>
      </c>
      <c r="N3678">
        <v>0.28777777700000001</v>
      </c>
      <c r="O3678">
        <v>46</v>
      </c>
      <c r="P3678">
        <v>1614</v>
      </c>
      <c r="Q3678">
        <v>0</v>
      </c>
      <c r="R3678">
        <v>0</v>
      </c>
      <c r="S3678">
        <v>0</v>
      </c>
      <c r="T3678">
        <v>0</v>
      </c>
      <c r="U3678">
        <v>13.237778</v>
      </c>
      <c r="V3678">
        <v>464.47333200000003</v>
      </c>
      <c r="W3678">
        <v>0</v>
      </c>
      <c r="X3678">
        <v>0</v>
      </c>
      <c r="Y3678">
        <v>0</v>
      </c>
      <c r="Z3678">
        <v>0</v>
      </c>
    </row>
    <row r="3679" spans="1:26" x14ac:dyDescent="0.25">
      <c r="A3679">
        <v>2026698</v>
      </c>
      <c r="B3679">
        <v>1</v>
      </c>
      <c r="C3679" t="s">
        <v>76</v>
      </c>
      <c r="D3679" t="s">
        <v>93</v>
      </c>
      <c r="E3679" t="s">
        <v>171</v>
      </c>
      <c r="F3679" t="s">
        <v>10708</v>
      </c>
      <c r="G3679" t="s">
        <v>179</v>
      </c>
      <c r="H3679" t="s">
        <v>47</v>
      </c>
      <c r="I3679" t="s">
        <v>129</v>
      </c>
      <c r="J3679" t="s">
        <v>130</v>
      </c>
      <c r="K3679" t="s">
        <v>154</v>
      </c>
      <c r="L3679" t="s">
        <v>10709</v>
      </c>
      <c r="M3679" t="s">
        <v>10691</v>
      </c>
      <c r="N3679">
        <v>2.5166666659999999</v>
      </c>
      <c r="O3679">
        <v>0</v>
      </c>
      <c r="P3679">
        <v>140</v>
      </c>
      <c r="Q3679">
        <v>0</v>
      </c>
      <c r="R3679">
        <v>0</v>
      </c>
      <c r="S3679">
        <v>0</v>
      </c>
      <c r="T3679">
        <v>0</v>
      </c>
      <c r="U3679">
        <v>0</v>
      </c>
      <c r="V3679">
        <v>352.33333299999998</v>
      </c>
      <c r="W3679">
        <v>0</v>
      </c>
      <c r="X3679">
        <v>0</v>
      </c>
      <c r="Y3679">
        <v>0</v>
      </c>
      <c r="Z3679">
        <v>0</v>
      </c>
    </row>
    <row r="3680" spans="1:26" x14ac:dyDescent="0.25">
      <c r="A3680">
        <v>2026683</v>
      </c>
      <c r="B3680">
        <v>1</v>
      </c>
      <c r="C3680" t="s">
        <v>77</v>
      </c>
      <c r="D3680" t="s">
        <v>116</v>
      </c>
      <c r="E3680" t="s">
        <v>166</v>
      </c>
      <c r="F3680" t="s">
        <v>10710</v>
      </c>
      <c r="G3680" t="s">
        <v>168</v>
      </c>
      <c r="H3680" t="s">
        <v>46</v>
      </c>
      <c r="I3680" t="s">
        <v>129</v>
      </c>
      <c r="J3680" t="s">
        <v>130</v>
      </c>
      <c r="K3680" t="s">
        <v>154</v>
      </c>
      <c r="L3680" t="s">
        <v>10711</v>
      </c>
      <c r="M3680" t="s">
        <v>10712</v>
      </c>
      <c r="N3680">
        <v>9.0166666660000008</v>
      </c>
      <c r="O3680">
        <v>0</v>
      </c>
      <c r="P3680">
        <v>156</v>
      </c>
      <c r="Q3680">
        <v>0</v>
      </c>
      <c r="R3680">
        <v>0</v>
      </c>
      <c r="S3680">
        <v>0</v>
      </c>
      <c r="T3680">
        <v>0</v>
      </c>
      <c r="U3680">
        <v>0</v>
      </c>
      <c r="V3680">
        <v>1406.6</v>
      </c>
      <c r="W3680">
        <v>0</v>
      </c>
      <c r="X3680">
        <v>0</v>
      </c>
      <c r="Y3680">
        <v>0</v>
      </c>
      <c r="Z3680">
        <v>0</v>
      </c>
    </row>
    <row r="3681" spans="1:26" x14ac:dyDescent="0.25">
      <c r="A3681">
        <v>2026684</v>
      </c>
      <c r="B3681">
        <v>1</v>
      </c>
      <c r="C3681" t="s">
        <v>76</v>
      </c>
      <c r="D3681" t="s">
        <v>90</v>
      </c>
      <c r="E3681" t="s">
        <v>171</v>
      </c>
      <c r="F3681" t="s">
        <v>1356</v>
      </c>
      <c r="G3681" t="s">
        <v>163</v>
      </c>
      <c r="H3681" t="s">
        <v>47</v>
      </c>
      <c r="I3681" t="s">
        <v>257</v>
      </c>
      <c r="J3681" t="s">
        <v>130</v>
      </c>
      <c r="K3681" t="s">
        <v>131</v>
      </c>
      <c r="L3681" t="s">
        <v>10713</v>
      </c>
      <c r="M3681" t="s">
        <v>10714</v>
      </c>
      <c r="N3681">
        <v>1.1111111E-2</v>
      </c>
      <c r="O3681">
        <v>14</v>
      </c>
      <c r="P3681">
        <v>3</v>
      </c>
      <c r="Q3681">
        <v>4</v>
      </c>
      <c r="R3681">
        <v>107</v>
      </c>
      <c r="S3681">
        <v>84</v>
      </c>
      <c r="T3681">
        <v>4266</v>
      </c>
      <c r="U3681">
        <v>0.155556</v>
      </c>
      <c r="V3681">
        <v>3.3333000000000002E-2</v>
      </c>
      <c r="W3681">
        <v>4.4443999999999997E-2</v>
      </c>
      <c r="X3681">
        <v>1.1888890000000001</v>
      </c>
      <c r="Y3681">
        <v>0.93333299999999997</v>
      </c>
      <c r="Z3681">
        <v>47.4</v>
      </c>
    </row>
    <row r="3682" spans="1:26" x14ac:dyDescent="0.25">
      <c r="A3682">
        <v>2026700</v>
      </c>
      <c r="B3682">
        <v>1</v>
      </c>
      <c r="C3682" t="s">
        <v>77</v>
      </c>
      <c r="D3682" t="s">
        <v>114</v>
      </c>
      <c r="E3682" t="s">
        <v>161</v>
      </c>
      <c r="F3682" t="s">
        <v>10715</v>
      </c>
      <c r="G3682" t="s">
        <v>341</v>
      </c>
      <c r="H3682" t="s">
        <v>47</v>
      </c>
      <c r="I3682" t="s">
        <v>129</v>
      </c>
      <c r="J3682" t="s">
        <v>130</v>
      </c>
      <c r="K3682" t="s">
        <v>131</v>
      </c>
      <c r="L3682" t="s">
        <v>10716</v>
      </c>
      <c r="M3682" t="s">
        <v>10642</v>
      </c>
      <c r="N3682">
        <v>1.6344444440000001</v>
      </c>
      <c r="O3682">
        <v>1</v>
      </c>
      <c r="P3682">
        <v>9</v>
      </c>
      <c r="Q3682">
        <v>0</v>
      </c>
      <c r="R3682">
        <v>0</v>
      </c>
      <c r="S3682">
        <v>0</v>
      </c>
      <c r="T3682">
        <v>0</v>
      </c>
      <c r="U3682">
        <v>1.634444</v>
      </c>
      <c r="V3682">
        <v>14.71</v>
      </c>
      <c r="W3682">
        <v>0</v>
      </c>
      <c r="X3682">
        <v>0</v>
      </c>
      <c r="Y3682">
        <v>0</v>
      </c>
      <c r="Z3682">
        <v>0</v>
      </c>
    </row>
    <row r="3683" spans="1:26" x14ac:dyDescent="0.25">
      <c r="A3683">
        <v>2026687</v>
      </c>
      <c r="B3683">
        <v>1</v>
      </c>
      <c r="C3683" t="s">
        <v>76</v>
      </c>
      <c r="D3683" t="s">
        <v>78</v>
      </c>
      <c r="E3683" t="s">
        <v>161</v>
      </c>
      <c r="F3683" t="s">
        <v>10717</v>
      </c>
      <c r="G3683" t="s">
        <v>179</v>
      </c>
      <c r="H3683" t="s">
        <v>47</v>
      </c>
      <c r="I3683" t="s">
        <v>129</v>
      </c>
      <c r="J3683" t="s">
        <v>130</v>
      </c>
      <c r="K3683" t="s">
        <v>154</v>
      </c>
      <c r="L3683" t="s">
        <v>10718</v>
      </c>
      <c r="M3683" t="s">
        <v>10719</v>
      </c>
      <c r="N3683">
        <v>1.0333333330000001</v>
      </c>
      <c r="O3683">
        <v>0</v>
      </c>
      <c r="P3683">
        <v>992</v>
      </c>
      <c r="Q3683">
        <v>0</v>
      </c>
      <c r="R3683">
        <v>0</v>
      </c>
      <c r="S3683">
        <v>0</v>
      </c>
      <c r="T3683">
        <v>0</v>
      </c>
      <c r="U3683">
        <v>0</v>
      </c>
      <c r="V3683">
        <v>1025.0666659999999</v>
      </c>
      <c r="W3683">
        <v>0</v>
      </c>
      <c r="X3683">
        <v>0</v>
      </c>
      <c r="Y3683">
        <v>0</v>
      </c>
      <c r="Z3683">
        <v>0</v>
      </c>
    </row>
    <row r="3684" spans="1:26" x14ac:dyDescent="0.25">
      <c r="A3684">
        <v>2026689</v>
      </c>
      <c r="B3684">
        <v>1</v>
      </c>
      <c r="C3684" t="s">
        <v>77</v>
      </c>
      <c r="D3684" t="s">
        <v>124</v>
      </c>
      <c r="E3684" t="s">
        <v>161</v>
      </c>
      <c r="F3684" t="s">
        <v>2035</v>
      </c>
      <c r="G3684" t="s">
        <v>163</v>
      </c>
      <c r="H3684" t="s">
        <v>47</v>
      </c>
      <c r="I3684" t="s">
        <v>257</v>
      </c>
      <c r="J3684" t="s">
        <v>130</v>
      </c>
      <c r="K3684" t="s">
        <v>131</v>
      </c>
      <c r="L3684" t="s">
        <v>10720</v>
      </c>
      <c r="M3684" t="s">
        <v>10721</v>
      </c>
      <c r="N3684">
        <v>1.3888888E-2</v>
      </c>
      <c r="O3684">
        <v>5</v>
      </c>
      <c r="P3684">
        <v>578</v>
      </c>
      <c r="Q3684">
        <v>0</v>
      </c>
      <c r="R3684">
        <v>0</v>
      </c>
      <c r="S3684">
        <v>0</v>
      </c>
      <c r="T3684">
        <v>0</v>
      </c>
      <c r="U3684">
        <v>6.9444000000000006E-2</v>
      </c>
      <c r="V3684">
        <v>8.0277770000000004</v>
      </c>
      <c r="W3684">
        <v>0</v>
      </c>
      <c r="X3684">
        <v>0</v>
      </c>
      <c r="Y3684">
        <v>0</v>
      </c>
      <c r="Z3684">
        <v>0</v>
      </c>
    </row>
    <row r="3685" spans="1:26" x14ac:dyDescent="0.25">
      <c r="A3685">
        <v>2026744</v>
      </c>
      <c r="B3685">
        <v>1</v>
      </c>
      <c r="C3685" t="s">
        <v>76</v>
      </c>
      <c r="D3685" t="s">
        <v>100</v>
      </c>
      <c r="E3685" t="s">
        <v>166</v>
      </c>
      <c r="F3685" t="s">
        <v>10722</v>
      </c>
      <c r="G3685" t="s">
        <v>179</v>
      </c>
      <c r="H3685" t="s">
        <v>46</v>
      </c>
      <c r="I3685" t="s">
        <v>129</v>
      </c>
      <c r="J3685" t="s">
        <v>130</v>
      </c>
      <c r="K3685" t="s">
        <v>154</v>
      </c>
      <c r="L3685" t="s">
        <v>10723</v>
      </c>
      <c r="M3685" t="s">
        <v>10724</v>
      </c>
      <c r="N3685">
        <v>4.1833333330000002</v>
      </c>
      <c r="O3685">
        <v>0</v>
      </c>
      <c r="P3685">
        <v>172</v>
      </c>
      <c r="Q3685">
        <v>0</v>
      </c>
      <c r="R3685">
        <v>0</v>
      </c>
      <c r="S3685">
        <v>0</v>
      </c>
      <c r="T3685">
        <v>0</v>
      </c>
      <c r="U3685">
        <v>0</v>
      </c>
      <c r="V3685">
        <v>719.53333299999997</v>
      </c>
      <c r="W3685">
        <v>0</v>
      </c>
      <c r="X3685">
        <v>0</v>
      </c>
      <c r="Y3685">
        <v>0</v>
      </c>
      <c r="Z3685">
        <v>0</v>
      </c>
    </row>
    <row r="3686" spans="1:26" x14ac:dyDescent="0.25">
      <c r="A3686">
        <v>2026722</v>
      </c>
      <c r="B3686">
        <v>1</v>
      </c>
      <c r="C3686" t="s">
        <v>77</v>
      </c>
      <c r="D3686" t="s">
        <v>115</v>
      </c>
      <c r="E3686" t="s">
        <v>182</v>
      </c>
      <c r="F3686" t="s">
        <v>5589</v>
      </c>
      <c r="G3686" t="s">
        <v>144</v>
      </c>
      <c r="H3686" t="s">
        <v>46</v>
      </c>
      <c r="I3686" t="s">
        <v>129</v>
      </c>
      <c r="J3686" t="s">
        <v>130</v>
      </c>
      <c r="K3686" t="s">
        <v>131</v>
      </c>
      <c r="L3686" t="s">
        <v>10725</v>
      </c>
      <c r="M3686" t="s">
        <v>10726</v>
      </c>
      <c r="N3686">
        <v>1.97</v>
      </c>
      <c r="O3686">
        <v>0</v>
      </c>
      <c r="P3686">
        <v>0</v>
      </c>
      <c r="Q3686">
        <v>0</v>
      </c>
      <c r="R3686">
        <v>0</v>
      </c>
      <c r="S3686">
        <v>0</v>
      </c>
      <c r="T3686">
        <v>26</v>
      </c>
      <c r="U3686">
        <v>0</v>
      </c>
      <c r="V3686">
        <v>0</v>
      </c>
      <c r="W3686">
        <v>0</v>
      </c>
      <c r="X3686">
        <v>0</v>
      </c>
      <c r="Y3686">
        <v>0</v>
      </c>
      <c r="Z3686">
        <v>51.22</v>
      </c>
    </row>
    <row r="3687" spans="1:26" x14ac:dyDescent="0.25">
      <c r="A3687">
        <v>2026704</v>
      </c>
      <c r="B3687">
        <v>1</v>
      </c>
      <c r="C3687" t="s">
        <v>76</v>
      </c>
      <c r="D3687" t="s">
        <v>81</v>
      </c>
      <c r="E3687" t="s">
        <v>182</v>
      </c>
      <c r="F3687" t="s">
        <v>10727</v>
      </c>
      <c r="G3687" t="s">
        <v>179</v>
      </c>
      <c r="H3687" t="s">
        <v>46</v>
      </c>
      <c r="I3687" t="s">
        <v>129</v>
      </c>
      <c r="J3687" t="s">
        <v>130</v>
      </c>
      <c r="K3687" t="s">
        <v>154</v>
      </c>
      <c r="L3687" t="s">
        <v>10728</v>
      </c>
      <c r="M3687" t="s">
        <v>10729</v>
      </c>
      <c r="N3687">
        <v>0.58333333300000001</v>
      </c>
      <c r="O3687">
        <v>0</v>
      </c>
      <c r="P3687">
        <v>35</v>
      </c>
      <c r="Q3687">
        <v>0</v>
      </c>
      <c r="R3687">
        <v>0</v>
      </c>
      <c r="S3687">
        <v>0</v>
      </c>
      <c r="T3687">
        <v>0</v>
      </c>
      <c r="U3687">
        <v>0</v>
      </c>
      <c r="V3687">
        <v>20.416667</v>
      </c>
      <c r="W3687">
        <v>0</v>
      </c>
      <c r="X3687">
        <v>0</v>
      </c>
      <c r="Y3687">
        <v>0</v>
      </c>
      <c r="Z3687">
        <v>0</v>
      </c>
    </row>
    <row r="3688" spans="1:26" x14ac:dyDescent="0.25">
      <c r="A3688">
        <v>2026705</v>
      </c>
      <c r="B3688">
        <v>1</v>
      </c>
      <c r="C3688" t="s">
        <v>77</v>
      </c>
      <c r="D3688" t="s">
        <v>123</v>
      </c>
      <c r="E3688" t="s">
        <v>161</v>
      </c>
      <c r="F3688" t="s">
        <v>10730</v>
      </c>
      <c r="G3688" t="s">
        <v>168</v>
      </c>
      <c r="H3688" t="s">
        <v>47</v>
      </c>
      <c r="I3688" t="s">
        <v>129</v>
      </c>
      <c r="J3688" t="s">
        <v>130</v>
      </c>
      <c r="K3688" t="s">
        <v>154</v>
      </c>
      <c r="L3688" t="s">
        <v>10731</v>
      </c>
      <c r="M3688" t="s">
        <v>10732</v>
      </c>
      <c r="N3688">
        <v>7.1833333330000002</v>
      </c>
      <c r="O3688">
        <v>0</v>
      </c>
      <c r="P3688">
        <v>58</v>
      </c>
      <c r="Q3688">
        <v>0</v>
      </c>
      <c r="R3688">
        <v>0</v>
      </c>
      <c r="S3688">
        <v>0</v>
      </c>
      <c r="T3688">
        <v>0</v>
      </c>
      <c r="U3688">
        <v>0</v>
      </c>
      <c r="V3688">
        <v>416.63333299999999</v>
      </c>
      <c r="W3688">
        <v>0</v>
      </c>
      <c r="X3688">
        <v>0</v>
      </c>
      <c r="Y3688">
        <v>0</v>
      </c>
      <c r="Z3688">
        <v>0</v>
      </c>
    </row>
    <row r="3689" spans="1:26" x14ac:dyDescent="0.25">
      <c r="A3689">
        <v>2026713</v>
      </c>
      <c r="B3689">
        <v>1</v>
      </c>
      <c r="C3689" t="s">
        <v>76</v>
      </c>
      <c r="D3689" t="s">
        <v>93</v>
      </c>
      <c r="E3689" t="s">
        <v>161</v>
      </c>
      <c r="F3689" t="s">
        <v>10733</v>
      </c>
      <c r="G3689" t="s">
        <v>168</v>
      </c>
      <c r="H3689" t="s">
        <v>47</v>
      </c>
      <c r="I3689" t="s">
        <v>129</v>
      </c>
      <c r="J3689" t="s">
        <v>130</v>
      </c>
      <c r="K3689" t="s">
        <v>154</v>
      </c>
      <c r="L3689" t="s">
        <v>10734</v>
      </c>
      <c r="M3689" t="s">
        <v>10735</v>
      </c>
      <c r="N3689">
        <v>2.65</v>
      </c>
      <c r="O3689">
        <v>0</v>
      </c>
      <c r="P3689">
        <v>126</v>
      </c>
      <c r="Q3689">
        <v>0</v>
      </c>
      <c r="R3689">
        <v>0</v>
      </c>
      <c r="S3689">
        <v>0</v>
      </c>
      <c r="T3689">
        <v>0</v>
      </c>
      <c r="U3689">
        <v>0</v>
      </c>
      <c r="V3689">
        <v>333.9</v>
      </c>
      <c r="W3689">
        <v>0</v>
      </c>
      <c r="X3689">
        <v>0</v>
      </c>
      <c r="Y3689">
        <v>0</v>
      </c>
      <c r="Z3689">
        <v>0</v>
      </c>
    </row>
    <row r="3690" spans="1:26" x14ac:dyDescent="0.25">
      <c r="A3690">
        <v>2026710</v>
      </c>
      <c r="B3690">
        <v>1</v>
      </c>
      <c r="C3690" t="s">
        <v>76</v>
      </c>
      <c r="D3690" t="s">
        <v>81</v>
      </c>
      <c r="E3690" t="s">
        <v>182</v>
      </c>
      <c r="F3690" t="s">
        <v>10736</v>
      </c>
      <c r="G3690" t="s">
        <v>179</v>
      </c>
      <c r="H3690" t="s">
        <v>46</v>
      </c>
      <c r="I3690" t="s">
        <v>129</v>
      </c>
      <c r="J3690" t="s">
        <v>130</v>
      </c>
      <c r="K3690" t="s">
        <v>154</v>
      </c>
      <c r="L3690" t="s">
        <v>10737</v>
      </c>
      <c r="M3690" t="s">
        <v>10729</v>
      </c>
      <c r="N3690">
        <v>0.48527777700000002</v>
      </c>
      <c r="O3690">
        <v>0</v>
      </c>
      <c r="P3690">
        <v>278</v>
      </c>
      <c r="Q3690">
        <v>0</v>
      </c>
      <c r="R3690">
        <v>0</v>
      </c>
      <c r="S3690">
        <v>0</v>
      </c>
      <c r="T3690">
        <v>0</v>
      </c>
      <c r="U3690">
        <v>0</v>
      </c>
      <c r="V3690">
        <v>134.90722199999999</v>
      </c>
      <c r="W3690">
        <v>0</v>
      </c>
      <c r="X3690">
        <v>0</v>
      </c>
      <c r="Y3690">
        <v>0</v>
      </c>
      <c r="Z3690">
        <v>0</v>
      </c>
    </row>
    <row r="3691" spans="1:26" x14ac:dyDescent="0.25">
      <c r="A3691">
        <v>2026715</v>
      </c>
      <c r="B3691">
        <v>1</v>
      </c>
      <c r="C3691" t="s">
        <v>76</v>
      </c>
      <c r="D3691" t="s">
        <v>81</v>
      </c>
      <c r="E3691" t="s">
        <v>182</v>
      </c>
      <c r="F3691" t="s">
        <v>10738</v>
      </c>
      <c r="G3691" t="s">
        <v>144</v>
      </c>
      <c r="H3691" t="s">
        <v>46</v>
      </c>
      <c r="I3691" t="s">
        <v>129</v>
      </c>
      <c r="J3691" t="s">
        <v>130</v>
      </c>
      <c r="K3691" t="s">
        <v>131</v>
      </c>
      <c r="L3691" t="s">
        <v>10739</v>
      </c>
      <c r="M3691" t="s">
        <v>10651</v>
      </c>
      <c r="N3691">
        <v>1.2050000000000001</v>
      </c>
      <c r="O3691">
        <v>0</v>
      </c>
      <c r="P3691">
        <v>143</v>
      </c>
      <c r="Q3691">
        <v>0</v>
      </c>
      <c r="R3691">
        <v>0</v>
      </c>
      <c r="S3691">
        <v>0</v>
      </c>
      <c r="T3691">
        <v>0</v>
      </c>
      <c r="U3691">
        <v>0</v>
      </c>
      <c r="V3691">
        <v>172.315</v>
      </c>
      <c r="W3691">
        <v>0</v>
      </c>
      <c r="X3691">
        <v>0</v>
      </c>
      <c r="Y3691">
        <v>0</v>
      </c>
      <c r="Z3691">
        <v>0</v>
      </c>
    </row>
    <row r="3692" spans="1:26" x14ac:dyDescent="0.25">
      <c r="A3692">
        <v>2026712</v>
      </c>
      <c r="B3692">
        <v>1</v>
      </c>
      <c r="C3692" t="s">
        <v>77</v>
      </c>
      <c r="D3692" t="s">
        <v>124</v>
      </c>
      <c r="E3692" t="s">
        <v>171</v>
      </c>
      <c r="F3692" t="s">
        <v>10740</v>
      </c>
      <c r="G3692" t="s">
        <v>163</v>
      </c>
      <c r="H3692" t="s">
        <v>47</v>
      </c>
      <c r="I3692" t="s">
        <v>129</v>
      </c>
      <c r="J3692" t="s">
        <v>130</v>
      </c>
      <c r="K3692" t="s">
        <v>131</v>
      </c>
      <c r="L3692" t="s">
        <v>10741</v>
      </c>
      <c r="M3692" t="s">
        <v>10742</v>
      </c>
      <c r="N3692">
        <v>0.83194444400000001</v>
      </c>
      <c r="O3692">
        <v>1</v>
      </c>
      <c r="P3692">
        <v>0</v>
      </c>
      <c r="Q3692">
        <v>0</v>
      </c>
      <c r="R3692">
        <v>0</v>
      </c>
      <c r="S3692">
        <v>0</v>
      </c>
      <c r="T3692">
        <v>0</v>
      </c>
      <c r="U3692">
        <v>0.83194400000000002</v>
      </c>
      <c r="V3692">
        <v>0</v>
      </c>
      <c r="W3692">
        <v>0</v>
      </c>
      <c r="X3692">
        <v>0</v>
      </c>
      <c r="Y3692">
        <v>0</v>
      </c>
      <c r="Z3692">
        <v>0</v>
      </c>
    </row>
    <row r="3693" spans="1:26" x14ac:dyDescent="0.25">
      <c r="A3693">
        <v>2026719</v>
      </c>
      <c r="B3693">
        <v>1</v>
      </c>
      <c r="C3693" t="s">
        <v>76</v>
      </c>
      <c r="D3693" t="s">
        <v>98</v>
      </c>
      <c r="E3693" t="s">
        <v>182</v>
      </c>
      <c r="F3693" t="s">
        <v>10743</v>
      </c>
      <c r="G3693" t="s">
        <v>294</v>
      </c>
      <c r="H3693" t="s">
        <v>46</v>
      </c>
      <c r="I3693" t="s">
        <v>129</v>
      </c>
      <c r="J3693" t="s">
        <v>130</v>
      </c>
      <c r="K3693" t="s">
        <v>131</v>
      </c>
      <c r="L3693" t="s">
        <v>10744</v>
      </c>
      <c r="M3693" t="s">
        <v>10745</v>
      </c>
      <c r="N3693">
        <v>1.3944444439999999</v>
      </c>
      <c r="O3693">
        <v>0</v>
      </c>
      <c r="P3693">
        <v>7</v>
      </c>
      <c r="Q3693">
        <v>0</v>
      </c>
      <c r="R3693">
        <v>0</v>
      </c>
      <c r="S3693">
        <v>0</v>
      </c>
      <c r="T3693">
        <v>0</v>
      </c>
      <c r="U3693">
        <v>0</v>
      </c>
      <c r="V3693">
        <v>9.7611109999999996</v>
      </c>
      <c r="W3693">
        <v>0</v>
      </c>
      <c r="X3693">
        <v>0</v>
      </c>
      <c r="Y3693">
        <v>0</v>
      </c>
      <c r="Z3693">
        <v>0</v>
      </c>
    </row>
    <row r="3694" spans="1:26" x14ac:dyDescent="0.25">
      <c r="A3694">
        <v>2026716</v>
      </c>
      <c r="B3694">
        <v>1</v>
      </c>
      <c r="C3694" t="s">
        <v>76</v>
      </c>
      <c r="D3694" t="s">
        <v>95</v>
      </c>
      <c r="E3694" t="s">
        <v>134</v>
      </c>
      <c r="F3694" t="s">
        <v>10746</v>
      </c>
      <c r="G3694" t="s">
        <v>136</v>
      </c>
      <c r="H3694" t="s">
        <v>46</v>
      </c>
      <c r="I3694" t="s">
        <v>129</v>
      </c>
      <c r="J3694" t="s">
        <v>130</v>
      </c>
      <c r="K3694" t="s">
        <v>131</v>
      </c>
      <c r="L3694" t="s">
        <v>10747</v>
      </c>
      <c r="M3694" t="s">
        <v>10748</v>
      </c>
      <c r="N3694">
        <v>2.95</v>
      </c>
      <c r="O3694">
        <v>0</v>
      </c>
      <c r="P3694">
        <v>2</v>
      </c>
      <c r="Q3694">
        <v>0</v>
      </c>
      <c r="R3694">
        <v>0</v>
      </c>
      <c r="S3694">
        <v>0</v>
      </c>
      <c r="T3694">
        <v>0</v>
      </c>
      <c r="U3694">
        <v>0</v>
      </c>
      <c r="V3694">
        <v>5.9</v>
      </c>
      <c r="W3694">
        <v>0</v>
      </c>
      <c r="X3694">
        <v>0</v>
      </c>
      <c r="Y3694">
        <v>0</v>
      </c>
      <c r="Z3694">
        <v>0</v>
      </c>
    </row>
    <row r="3695" spans="1:26" x14ac:dyDescent="0.25">
      <c r="A3695">
        <v>2026717</v>
      </c>
      <c r="B3695">
        <v>1</v>
      </c>
      <c r="C3695" t="s">
        <v>77</v>
      </c>
      <c r="D3695" t="s">
        <v>124</v>
      </c>
      <c r="E3695" t="s">
        <v>182</v>
      </c>
      <c r="F3695" t="s">
        <v>10749</v>
      </c>
      <c r="G3695" t="s">
        <v>168</v>
      </c>
      <c r="H3695" t="s">
        <v>46</v>
      </c>
      <c r="I3695" t="s">
        <v>129</v>
      </c>
      <c r="J3695" t="s">
        <v>130</v>
      </c>
      <c r="K3695" t="s">
        <v>154</v>
      </c>
      <c r="L3695" t="s">
        <v>10747</v>
      </c>
      <c r="M3695" t="s">
        <v>10750</v>
      </c>
      <c r="N3695">
        <v>7.1666666660000002</v>
      </c>
      <c r="O3695">
        <v>0</v>
      </c>
      <c r="P3695">
        <v>12</v>
      </c>
      <c r="Q3695">
        <v>0</v>
      </c>
      <c r="R3695">
        <v>0</v>
      </c>
      <c r="S3695">
        <v>0</v>
      </c>
      <c r="T3695">
        <v>0</v>
      </c>
      <c r="U3695">
        <v>0</v>
      </c>
      <c r="V3695">
        <v>86</v>
      </c>
      <c r="W3695">
        <v>0</v>
      </c>
      <c r="X3695">
        <v>0</v>
      </c>
      <c r="Y3695">
        <v>0</v>
      </c>
      <c r="Z3695">
        <v>0</v>
      </c>
    </row>
    <row r="3696" spans="1:26" x14ac:dyDescent="0.25">
      <c r="A3696">
        <v>2026720</v>
      </c>
      <c r="B3696">
        <v>1</v>
      </c>
      <c r="C3696" t="s">
        <v>76</v>
      </c>
      <c r="D3696" t="s">
        <v>94</v>
      </c>
      <c r="E3696" t="s">
        <v>166</v>
      </c>
      <c r="F3696" t="s">
        <v>10751</v>
      </c>
      <c r="G3696" t="s">
        <v>168</v>
      </c>
      <c r="H3696" t="s">
        <v>46</v>
      </c>
      <c r="I3696" t="s">
        <v>129</v>
      </c>
      <c r="J3696" t="s">
        <v>130</v>
      </c>
      <c r="K3696" t="s">
        <v>154</v>
      </c>
      <c r="L3696" t="s">
        <v>10752</v>
      </c>
      <c r="M3696" t="s">
        <v>10753</v>
      </c>
      <c r="N3696">
        <v>7.3833333330000004</v>
      </c>
      <c r="O3696">
        <v>0</v>
      </c>
      <c r="P3696">
        <v>0</v>
      </c>
      <c r="Q3696">
        <v>0</v>
      </c>
      <c r="R3696">
        <v>0</v>
      </c>
      <c r="S3696">
        <v>0</v>
      </c>
      <c r="T3696">
        <v>52</v>
      </c>
      <c r="U3696">
        <v>0</v>
      </c>
      <c r="V3696">
        <v>0</v>
      </c>
      <c r="W3696">
        <v>0</v>
      </c>
      <c r="X3696">
        <v>0</v>
      </c>
      <c r="Y3696">
        <v>0</v>
      </c>
      <c r="Z3696">
        <v>383.933333</v>
      </c>
    </row>
    <row r="3697" spans="1:26" x14ac:dyDescent="0.25">
      <c r="A3697">
        <v>2026723</v>
      </c>
      <c r="B3697">
        <v>1</v>
      </c>
      <c r="C3697" t="s">
        <v>77</v>
      </c>
      <c r="D3697" t="s">
        <v>117</v>
      </c>
      <c r="E3697" t="s">
        <v>171</v>
      </c>
      <c r="F3697" t="s">
        <v>10754</v>
      </c>
      <c r="G3697" t="s">
        <v>163</v>
      </c>
      <c r="H3697" t="s">
        <v>47</v>
      </c>
      <c r="I3697" t="s">
        <v>257</v>
      </c>
      <c r="J3697" t="s">
        <v>130</v>
      </c>
      <c r="K3697" t="s">
        <v>131</v>
      </c>
      <c r="L3697" t="s">
        <v>10755</v>
      </c>
      <c r="M3697" t="s">
        <v>10756</v>
      </c>
      <c r="N3697">
        <v>6.6666659999999999E-3</v>
      </c>
      <c r="O3697">
        <v>0</v>
      </c>
      <c r="P3697">
        <v>0</v>
      </c>
      <c r="Q3697">
        <v>3</v>
      </c>
      <c r="R3697">
        <v>183</v>
      </c>
      <c r="S3697">
        <v>6</v>
      </c>
      <c r="T3697">
        <v>1113</v>
      </c>
      <c r="U3697">
        <v>0</v>
      </c>
      <c r="V3697">
        <v>0</v>
      </c>
      <c r="W3697">
        <v>0.02</v>
      </c>
      <c r="X3697">
        <v>1.22</v>
      </c>
      <c r="Y3697">
        <v>0.04</v>
      </c>
      <c r="Z3697">
        <v>7.4199989999999998</v>
      </c>
    </row>
    <row r="3698" spans="1:26" x14ac:dyDescent="0.25">
      <c r="A3698">
        <v>2026734</v>
      </c>
      <c r="B3698">
        <v>1</v>
      </c>
      <c r="C3698" t="s">
        <v>76</v>
      </c>
      <c r="D3698" t="s">
        <v>101</v>
      </c>
      <c r="E3698" t="s">
        <v>134</v>
      </c>
      <c r="F3698" t="s">
        <v>10757</v>
      </c>
      <c r="G3698" t="s">
        <v>136</v>
      </c>
      <c r="H3698" t="s">
        <v>46</v>
      </c>
      <c r="I3698" t="s">
        <v>129</v>
      </c>
      <c r="J3698" t="s">
        <v>130</v>
      </c>
      <c r="K3698" t="s">
        <v>131</v>
      </c>
      <c r="L3698" t="s">
        <v>10758</v>
      </c>
      <c r="M3698" t="s">
        <v>10759</v>
      </c>
      <c r="N3698">
        <v>4.0261111109999996</v>
      </c>
      <c r="O3698">
        <v>0</v>
      </c>
      <c r="P3698">
        <v>2</v>
      </c>
      <c r="Q3698">
        <v>0</v>
      </c>
      <c r="R3698">
        <v>0</v>
      </c>
      <c r="S3698">
        <v>0</v>
      </c>
      <c r="T3698">
        <v>0</v>
      </c>
      <c r="U3698">
        <v>0</v>
      </c>
      <c r="V3698">
        <v>8.0522220000000004</v>
      </c>
      <c r="W3698">
        <v>0</v>
      </c>
      <c r="X3698">
        <v>0</v>
      </c>
      <c r="Y3698">
        <v>0</v>
      </c>
      <c r="Z3698">
        <v>0</v>
      </c>
    </row>
    <row r="3699" spans="1:26" x14ac:dyDescent="0.25">
      <c r="A3699">
        <v>2026732</v>
      </c>
      <c r="B3699">
        <v>1</v>
      </c>
      <c r="C3699" t="s">
        <v>77</v>
      </c>
      <c r="D3699" t="s">
        <v>118</v>
      </c>
      <c r="E3699" t="s">
        <v>161</v>
      </c>
      <c r="F3699" t="s">
        <v>10760</v>
      </c>
      <c r="G3699" t="s">
        <v>341</v>
      </c>
      <c r="H3699" t="s">
        <v>47</v>
      </c>
      <c r="I3699" t="s">
        <v>129</v>
      </c>
      <c r="J3699" t="s">
        <v>130</v>
      </c>
      <c r="K3699" t="s">
        <v>131</v>
      </c>
      <c r="L3699" t="s">
        <v>10761</v>
      </c>
      <c r="M3699" t="s">
        <v>10762</v>
      </c>
      <c r="N3699">
        <v>1.2327777769999999</v>
      </c>
      <c r="O3699">
        <v>0</v>
      </c>
      <c r="P3699">
        <v>0</v>
      </c>
      <c r="Q3699">
        <v>0</v>
      </c>
      <c r="R3699">
        <v>0</v>
      </c>
      <c r="S3699">
        <v>1</v>
      </c>
      <c r="T3699">
        <v>169</v>
      </c>
      <c r="U3699">
        <v>0</v>
      </c>
      <c r="V3699">
        <v>0</v>
      </c>
      <c r="W3699">
        <v>0</v>
      </c>
      <c r="X3699">
        <v>0</v>
      </c>
      <c r="Y3699">
        <v>1.2327779999999999</v>
      </c>
      <c r="Z3699">
        <v>208.33944399999999</v>
      </c>
    </row>
    <row r="3700" spans="1:26" x14ac:dyDescent="0.25">
      <c r="A3700">
        <v>2026733</v>
      </c>
      <c r="B3700">
        <v>1</v>
      </c>
      <c r="C3700" t="s">
        <v>76</v>
      </c>
      <c r="D3700" t="s">
        <v>95</v>
      </c>
      <c r="E3700" t="s">
        <v>171</v>
      </c>
      <c r="F3700" t="s">
        <v>10763</v>
      </c>
      <c r="G3700" t="s">
        <v>345</v>
      </c>
      <c r="H3700" t="s">
        <v>47</v>
      </c>
      <c r="I3700" t="s">
        <v>129</v>
      </c>
      <c r="J3700" t="s">
        <v>17</v>
      </c>
      <c r="K3700" t="s">
        <v>131</v>
      </c>
      <c r="L3700" t="s">
        <v>10764</v>
      </c>
      <c r="M3700" t="s">
        <v>10765</v>
      </c>
      <c r="N3700">
        <v>1.5622222219999999</v>
      </c>
      <c r="O3700">
        <v>27</v>
      </c>
      <c r="P3700">
        <v>6404</v>
      </c>
      <c r="Q3700">
        <v>21</v>
      </c>
      <c r="R3700">
        <v>4282</v>
      </c>
      <c r="S3700">
        <v>35</v>
      </c>
      <c r="T3700">
        <v>1812</v>
      </c>
      <c r="U3700">
        <v>42.18</v>
      </c>
      <c r="V3700">
        <v>10004.47111</v>
      </c>
      <c r="W3700">
        <v>32.806666999999997</v>
      </c>
      <c r="X3700">
        <v>6689.435555</v>
      </c>
      <c r="Y3700">
        <v>54.677778000000004</v>
      </c>
      <c r="Z3700">
        <v>2830.746666</v>
      </c>
    </row>
    <row r="3701" spans="1:26" x14ac:dyDescent="0.25">
      <c r="A3701">
        <v>2026736</v>
      </c>
      <c r="B3701">
        <v>1</v>
      </c>
      <c r="C3701" t="s">
        <v>77</v>
      </c>
      <c r="D3701" t="s">
        <v>112</v>
      </c>
      <c r="E3701" t="s">
        <v>186</v>
      </c>
      <c r="F3701" t="s">
        <v>10766</v>
      </c>
      <c r="G3701" t="s">
        <v>3239</v>
      </c>
      <c r="H3701" t="s">
        <v>47</v>
      </c>
      <c r="I3701" t="s">
        <v>129</v>
      </c>
      <c r="J3701" t="s">
        <v>130</v>
      </c>
      <c r="K3701" t="s">
        <v>131</v>
      </c>
      <c r="L3701" t="s">
        <v>10767</v>
      </c>
      <c r="M3701" t="s">
        <v>10768</v>
      </c>
      <c r="N3701">
        <v>1.4441666660000001</v>
      </c>
      <c r="O3701">
        <v>0</v>
      </c>
      <c r="P3701">
        <v>0</v>
      </c>
      <c r="Q3701">
        <v>0</v>
      </c>
      <c r="R3701">
        <v>0</v>
      </c>
      <c r="S3701">
        <v>23</v>
      </c>
      <c r="T3701">
        <v>1399</v>
      </c>
      <c r="U3701">
        <v>0</v>
      </c>
      <c r="V3701">
        <v>0</v>
      </c>
      <c r="W3701">
        <v>0</v>
      </c>
      <c r="X3701">
        <v>0</v>
      </c>
      <c r="Y3701">
        <v>33.215833000000003</v>
      </c>
      <c r="Z3701">
        <v>2020.3891659999999</v>
      </c>
    </row>
    <row r="3702" spans="1:26" x14ac:dyDescent="0.25">
      <c r="A3702">
        <v>2026738</v>
      </c>
      <c r="B3702">
        <v>1</v>
      </c>
      <c r="C3702" t="s">
        <v>76</v>
      </c>
      <c r="D3702" t="s">
        <v>91</v>
      </c>
      <c r="E3702" t="s">
        <v>134</v>
      </c>
      <c r="F3702" t="s">
        <v>10769</v>
      </c>
      <c r="G3702" t="s">
        <v>136</v>
      </c>
      <c r="H3702" t="s">
        <v>46</v>
      </c>
      <c r="I3702" t="s">
        <v>129</v>
      </c>
      <c r="J3702" t="s">
        <v>130</v>
      </c>
      <c r="K3702" t="s">
        <v>131</v>
      </c>
      <c r="L3702" t="s">
        <v>10770</v>
      </c>
      <c r="M3702" t="s">
        <v>10771</v>
      </c>
      <c r="N3702">
        <v>1.623611111</v>
      </c>
      <c r="O3702">
        <v>0</v>
      </c>
      <c r="P3702">
        <v>3</v>
      </c>
      <c r="Q3702">
        <v>0</v>
      </c>
      <c r="R3702">
        <v>0</v>
      </c>
      <c r="S3702">
        <v>0</v>
      </c>
      <c r="T3702">
        <v>0</v>
      </c>
      <c r="U3702">
        <v>0</v>
      </c>
      <c r="V3702">
        <v>4.8708330000000002</v>
      </c>
      <c r="W3702">
        <v>0</v>
      </c>
      <c r="X3702">
        <v>0</v>
      </c>
      <c r="Y3702">
        <v>0</v>
      </c>
      <c r="Z3702">
        <v>0</v>
      </c>
    </row>
    <row r="3703" spans="1:26" x14ac:dyDescent="0.25">
      <c r="A3703">
        <v>2026741</v>
      </c>
      <c r="B3703">
        <v>1</v>
      </c>
      <c r="C3703" t="s">
        <v>76</v>
      </c>
      <c r="D3703" t="s">
        <v>99</v>
      </c>
      <c r="E3703" t="s">
        <v>171</v>
      </c>
      <c r="F3703" t="s">
        <v>10772</v>
      </c>
      <c r="G3703" t="s">
        <v>163</v>
      </c>
      <c r="H3703" t="s">
        <v>47</v>
      </c>
      <c r="I3703" t="s">
        <v>129</v>
      </c>
      <c r="J3703" t="s">
        <v>130</v>
      </c>
      <c r="K3703" t="s">
        <v>131</v>
      </c>
      <c r="L3703" t="s">
        <v>10773</v>
      </c>
      <c r="M3703" t="s">
        <v>10774</v>
      </c>
      <c r="N3703">
        <v>0.39444444400000001</v>
      </c>
      <c r="O3703">
        <v>14</v>
      </c>
      <c r="P3703">
        <v>121</v>
      </c>
      <c r="Q3703">
        <v>0</v>
      </c>
      <c r="R3703">
        <v>0</v>
      </c>
      <c r="S3703">
        <v>0</v>
      </c>
      <c r="T3703">
        <v>0</v>
      </c>
      <c r="U3703">
        <v>5.5222220000000002</v>
      </c>
      <c r="V3703">
        <v>47.727778000000001</v>
      </c>
      <c r="W3703">
        <v>0</v>
      </c>
      <c r="X3703">
        <v>0</v>
      </c>
      <c r="Y3703">
        <v>0</v>
      </c>
      <c r="Z3703">
        <v>0</v>
      </c>
    </row>
    <row r="3704" spans="1:26" x14ac:dyDescent="0.25">
      <c r="A3704">
        <v>2026753</v>
      </c>
      <c r="B3704">
        <v>1</v>
      </c>
      <c r="C3704" t="s">
        <v>76</v>
      </c>
      <c r="D3704" t="s">
        <v>99</v>
      </c>
      <c r="E3704" t="s">
        <v>161</v>
      </c>
      <c r="F3704" t="s">
        <v>10775</v>
      </c>
      <c r="G3704" t="s">
        <v>341</v>
      </c>
      <c r="H3704" t="s">
        <v>47</v>
      </c>
      <c r="I3704" t="s">
        <v>129</v>
      </c>
      <c r="J3704" t="s">
        <v>130</v>
      </c>
      <c r="K3704" t="s">
        <v>131</v>
      </c>
      <c r="L3704" t="s">
        <v>10776</v>
      </c>
      <c r="M3704" t="s">
        <v>10777</v>
      </c>
      <c r="N3704">
        <v>1.8363888880000001</v>
      </c>
      <c r="O3704">
        <v>0</v>
      </c>
      <c r="P3704">
        <v>14</v>
      </c>
      <c r="Q3704">
        <v>0</v>
      </c>
      <c r="R3704">
        <v>0</v>
      </c>
      <c r="S3704">
        <v>0</v>
      </c>
      <c r="T3704">
        <v>0</v>
      </c>
      <c r="U3704">
        <v>0</v>
      </c>
      <c r="V3704">
        <v>25.709444000000001</v>
      </c>
      <c r="W3704">
        <v>0</v>
      </c>
      <c r="X3704">
        <v>0</v>
      </c>
      <c r="Y3704">
        <v>0</v>
      </c>
      <c r="Z3704">
        <v>0</v>
      </c>
    </row>
    <row r="3705" spans="1:26" x14ac:dyDescent="0.25">
      <c r="A3705">
        <v>2026748</v>
      </c>
      <c r="B3705">
        <v>1</v>
      </c>
      <c r="C3705" t="s">
        <v>77</v>
      </c>
      <c r="D3705" t="s">
        <v>124</v>
      </c>
      <c r="E3705" t="s">
        <v>161</v>
      </c>
      <c r="F3705" t="s">
        <v>10778</v>
      </c>
      <c r="G3705" t="s">
        <v>242</v>
      </c>
      <c r="H3705" t="s">
        <v>47</v>
      </c>
      <c r="I3705" t="s">
        <v>129</v>
      </c>
      <c r="J3705" t="s">
        <v>130</v>
      </c>
      <c r="K3705" t="s">
        <v>131</v>
      </c>
      <c r="L3705" t="s">
        <v>10779</v>
      </c>
      <c r="M3705" t="s">
        <v>10780</v>
      </c>
      <c r="N3705">
        <v>8.9258333329999999</v>
      </c>
      <c r="O3705">
        <v>0</v>
      </c>
      <c r="P3705">
        <v>251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2240.3841670000002</v>
      </c>
      <c r="W3705">
        <v>0</v>
      </c>
      <c r="X3705">
        <v>0</v>
      </c>
      <c r="Y3705">
        <v>0</v>
      </c>
      <c r="Z3705">
        <v>0</v>
      </c>
    </row>
    <row r="3706" spans="1:26" x14ac:dyDescent="0.25">
      <c r="A3706">
        <v>2026745</v>
      </c>
      <c r="B3706">
        <v>1</v>
      </c>
      <c r="C3706" t="s">
        <v>76</v>
      </c>
      <c r="D3706" t="s">
        <v>81</v>
      </c>
      <c r="E3706" t="s">
        <v>182</v>
      </c>
      <c r="F3706" t="s">
        <v>10781</v>
      </c>
      <c r="G3706" t="s">
        <v>179</v>
      </c>
      <c r="H3706" t="s">
        <v>46</v>
      </c>
      <c r="I3706" t="s">
        <v>129</v>
      </c>
      <c r="J3706" t="s">
        <v>130</v>
      </c>
      <c r="K3706" t="s">
        <v>154</v>
      </c>
      <c r="L3706" t="s">
        <v>10742</v>
      </c>
      <c r="M3706" t="s">
        <v>10782</v>
      </c>
      <c r="N3706">
        <v>0.25</v>
      </c>
      <c r="O3706">
        <v>0</v>
      </c>
      <c r="P3706">
        <v>97</v>
      </c>
      <c r="Q3706">
        <v>0</v>
      </c>
      <c r="R3706">
        <v>0</v>
      </c>
      <c r="S3706">
        <v>0</v>
      </c>
      <c r="T3706">
        <v>0</v>
      </c>
      <c r="U3706">
        <v>0</v>
      </c>
      <c r="V3706">
        <v>24.25</v>
      </c>
      <c r="W3706">
        <v>0</v>
      </c>
      <c r="X3706">
        <v>0</v>
      </c>
      <c r="Y3706">
        <v>0</v>
      </c>
      <c r="Z3706">
        <v>0</v>
      </c>
    </row>
    <row r="3707" spans="1:26" x14ac:dyDescent="0.25">
      <c r="A3707">
        <v>2026746</v>
      </c>
      <c r="B3707">
        <v>1</v>
      </c>
      <c r="C3707" t="s">
        <v>76</v>
      </c>
      <c r="D3707" t="s">
        <v>81</v>
      </c>
      <c r="E3707" t="s">
        <v>182</v>
      </c>
      <c r="F3707" t="s">
        <v>10783</v>
      </c>
      <c r="G3707" t="s">
        <v>179</v>
      </c>
      <c r="H3707" t="s">
        <v>46</v>
      </c>
      <c r="I3707" t="s">
        <v>129</v>
      </c>
      <c r="J3707" t="s">
        <v>130</v>
      </c>
      <c r="K3707" t="s">
        <v>154</v>
      </c>
      <c r="L3707" t="s">
        <v>10784</v>
      </c>
      <c r="M3707" t="s">
        <v>10785</v>
      </c>
      <c r="N3707">
        <v>0.266666666</v>
      </c>
      <c r="O3707">
        <v>0</v>
      </c>
      <c r="P3707">
        <v>27</v>
      </c>
      <c r="Q3707">
        <v>0</v>
      </c>
      <c r="R3707">
        <v>0</v>
      </c>
      <c r="S3707">
        <v>0</v>
      </c>
      <c r="T3707">
        <v>0</v>
      </c>
      <c r="U3707">
        <v>0</v>
      </c>
      <c r="V3707">
        <v>7.2</v>
      </c>
      <c r="W3707">
        <v>0</v>
      </c>
      <c r="X3707">
        <v>0</v>
      </c>
      <c r="Y3707">
        <v>0</v>
      </c>
      <c r="Z3707">
        <v>0</v>
      </c>
    </row>
    <row r="3708" spans="1:26" x14ac:dyDescent="0.25">
      <c r="A3708">
        <v>2026747</v>
      </c>
      <c r="B3708">
        <v>1</v>
      </c>
      <c r="C3708" t="s">
        <v>76</v>
      </c>
      <c r="D3708" t="s">
        <v>91</v>
      </c>
      <c r="E3708" t="s">
        <v>150</v>
      </c>
      <c r="F3708" t="s">
        <v>1262</v>
      </c>
      <c r="G3708" t="s">
        <v>163</v>
      </c>
      <c r="H3708" t="s">
        <v>153</v>
      </c>
      <c r="I3708" t="s">
        <v>129</v>
      </c>
      <c r="J3708" t="s">
        <v>130</v>
      </c>
      <c r="K3708" t="s">
        <v>131</v>
      </c>
      <c r="L3708" t="s">
        <v>10786</v>
      </c>
      <c r="M3708" t="s">
        <v>10705</v>
      </c>
      <c r="N3708">
        <v>0.183888888</v>
      </c>
      <c r="O3708">
        <v>13</v>
      </c>
      <c r="P3708">
        <v>531</v>
      </c>
      <c r="Q3708">
        <v>0</v>
      </c>
      <c r="R3708">
        <v>0</v>
      </c>
      <c r="S3708">
        <v>0</v>
      </c>
      <c r="T3708">
        <v>0</v>
      </c>
      <c r="U3708">
        <v>2.3905560000000001</v>
      </c>
      <c r="V3708">
        <v>97.644999999999996</v>
      </c>
      <c r="W3708">
        <v>0</v>
      </c>
      <c r="X3708">
        <v>0</v>
      </c>
      <c r="Y3708">
        <v>0</v>
      </c>
      <c r="Z3708">
        <v>0</v>
      </c>
    </row>
    <row r="3709" spans="1:26" x14ac:dyDescent="0.25">
      <c r="A3709">
        <v>2026751</v>
      </c>
      <c r="B3709">
        <v>1</v>
      </c>
      <c r="C3709" t="s">
        <v>76</v>
      </c>
      <c r="D3709" t="s">
        <v>99</v>
      </c>
      <c r="E3709" t="s">
        <v>150</v>
      </c>
      <c r="F3709" t="s">
        <v>1546</v>
      </c>
      <c r="G3709" t="s">
        <v>163</v>
      </c>
      <c r="H3709" t="s">
        <v>47</v>
      </c>
      <c r="I3709" t="s">
        <v>129</v>
      </c>
      <c r="J3709" t="s">
        <v>130</v>
      </c>
      <c r="K3709" t="s">
        <v>131</v>
      </c>
      <c r="L3709" t="s">
        <v>10787</v>
      </c>
      <c r="M3709" t="s">
        <v>10788</v>
      </c>
      <c r="N3709">
        <v>0.11444444400000001</v>
      </c>
      <c r="O3709">
        <v>21</v>
      </c>
      <c r="P3709">
        <v>687</v>
      </c>
      <c r="Q3709">
        <v>0</v>
      </c>
      <c r="R3709">
        <v>0</v>
      </c>
      <c r="S3709">
        <v>0</v>
      </c>
      <c r="T3709">
        <v>0</v>
      </c>
      <c r="U3709">
        <v>2.4033329999999999</v>
      </c>
      <c r="V3709">
        <v>78.623333000000002</v>
      </c>
      <c r="W3709">
        <v>0</v>
      </c>
      <c r="X3709">
        <v>0</v>
      </c>
      <c r="Y3709">
        <v>0</v>
      </c>
      <c r="Z3709">
        <v>0</v>
      </c>
    </row>
    <row r="3710" spans="1:26" x14ac:dyDescent="0.25">
      <c r="A3710">
        <v>2026757</v>
      </c>
      <c r="B3710">
        <v>1</v>
      </c>
      <c r="C3710" t="s">
        <v>76</v>
      </c>
      <c r="D3710" t="s">
        <v>87</v>
      </c>
      <c r="E3710" t="s">
        <v>171</v>
      </c>
      <c r="F3710" t="s">
        <v>10789</v>
      </c>
      <c r="G3710" t="s">
        <v>341</v>
      </c>
      <c r="H3710" t="s">
        <v>47</v>
      </c>
      <c r="I3710" t="s">
        <v>129</v>
      </c>
      <c r="J3710" t="s">
        <v>130</v>
      </c>
      <c r="K3710" t="s">
        <v>131</v>
      </c>
      <c r="L3710" t="s">
        <v>10790</v>
      </c>
      <c r="M3710" t="s">
        <v>10791</v>
      </c>
      <c r="N3710">
        <v>1.0080555550000001</v>
      </c>
      <c r="O3710">
        <v>77</v>
      </c>
      <c r="P3710">
        <v>22</v>
      </c>
      <c r="Q3710">
        <v>0</v>
      </c>
      <c r="R3710">
        <v>0</v>
      </c>
      <c r="S3710">
        <v>0</v>
      </c>
      <c r="T3710">
        <v>0</v>
      </c>
      <c r="U3710">
        <v>77.620277999999999</v>
      </c>
      <c r="V3710">
        <v>22.177222</v>
      </c>
      <c r="W3710">
        <v>0</v>
      </c>
      <c r="X3710">
        <v>0</v>
      </c>
      <c r="Y3710">
        <v>0</v>
      </c>
      <c r="Z3710">
        <v>0</v>
      </c>
    </row>
    <row r="3711" spans="1:26" x14ac:dyDescent="0.25">
      <c r="A3711">
        <v>2026756</v>
      </c>
      <c r="B3711">
        <v>1</v>
      </c>
      <c r="C3711" t="s">
        <v>77</v>
      </c>
      <c r="D3711" t="s">
        <v>123</v>
      </c>
      <c r="E3711" t="s">
        <v>134</v>
      </c>
      <c r="F3711" t="s">
        <v>10792</v>
      </c>
      <c r="G3711" t="s">
        <v>136</v>
      </c>
      <c r="H3711" t="s">
        <v>46</v>
      </c>
      <c r="I3711" t="s">
        <v>129</v>
      </c>
      <c r="J3711" t="s">
        <v>130</v>
      </c>
      <c r="K3711" t="s">
        <v>131</v>
      </c>
      <c r="L3711" t="s">
        <v>10793</v>
      </c>
      <c r="M3711" t="s">
        <v>10794</v>
      </c>
      <c r="N3711">
        <v>3.0536111109999999</v>
      </c>
      <c r="O3711">
        <v>0</v>
      </c>
      <c r="P3711">
        <v>1</v>
      </c>
      <c r="Q3711">
        <v>0</v>
      </c>
      <c r="R3711">
        <v>0</v>
      </c>
      <c r="S3711">
        <v>0</v>
      </c>
      <c r="T3711">
        <v>0</v>
      </c>
      <c r="U3711">
        <v>0</v>
      </c>
      <c r="V3711">
        <v>3.0536110000000001</v>
      </c>
      <c r="W3711">
        <v>0</v>
      </c>
      <c r="X3711">
        <v>0</v>
      </c>
      <c r="Y3711">
        <v>0</v>
      </c>
      <c r="Z3711">
        <v>0</v>
      </c>
    </row>
    <row r="3712" spans="1:26" x14ac:dyDescent="0.25">
      <c r="A3712">
        <v>2026759</v>
      </c>
      <c r="B3712">
        <v>1</v>
      </c>
      <c r="C3712" t="s">
        <v>77</v>
      </c>
      <c r="D3712" t="s">
        <v>114</v>
      </c>
      <c r="E3712" t="s">
        <v>134</v>
      </c>
      <c r="F3712" t="s">
        <v>10795</v>
      </c>
      <c r="G3712" t="s">
        <v>136</v>
      </c>
      <c r="H3712" t="s">
        <v>46</v>
      </c>
      <c r="I3712" t="s">
        <v>129</v>
      </c>
      <c r="J3712" t="s">
        <v>130</v>
      </c>
      <c r="K3712" t="s">
        <v>131</v>
      </c>
      <c r="L3712" t="s">
        <v>10796</v>
      </c>
      <c r="M3712" t="s">
        <v>10797</v>
      </c>
      <c r="N3712">
        <v>1.122777777</v>
      </c>
      <c r="O3712">
        <v>0</v>
      </c>
      <c r="P3712">
        <v>0</v>
      </c>
      <c r="Q3712">
        <v>0</v>
      </c>
      <c r="R3712">
        <v>0</v>
      </c>
      <c r="S3712">
        <v>0</v>
      </c>
      <c r="T3712">
        <v>1</v>
      </c>
      <c r="U3712">
        <v>0</v>
      </c>
      <c r="V3712">
        <v>0</v>
      </c>
      <c r="W3712">
        <v>0</v>
      </c>
      <c r="X3712">
        <v>0</v>
      </c>
      <c r="Y3712">
        <v>0</v>
      </c>
      <c r="Z3712">
        <v>1.1227780000000001</v>
      </c>
    </row>
    <row r="3713" spans="1:26" x14ac:dyDescent="0.25">
      <c r="A3713">
        <v>2026760</v>
      </c>
      <c r="B3713">
        <v>1</v>
      </c>
      <c r="C3713" t="s">
        <v>77</v>
      </c>
      <c r="D3713" t="s">
        <v>113</v>
      </c>
      <c r="E3713" t="s">
        <v>134</v>
      </c>
      <c r="F3713" t="s">
        <v>10798</v>
      </c>
      <c r="G3713" t="s">
        <v>136</v>
      </c>
      <c r="H3713" t="s">
        <v>46</v>
      </c>
      <c r="I3713" t="s">
        <v>129</v>
      </c>
      <c r="J3713" t="s">
        <v>130</v>
      </c>
      <c r="K3713" t="s">
        <v>131</v>
      </c>
      <c r="L3713" t="s">
        <v>10799</v>
      </c>
      <c r="M3713" t="s">
        <v>10800</v>
      </c>
      <c r="N3713">
        <v>3.875555555</v>
      </c>
      <c r="O3713">
        <v>0</v>
      </c>
      <c r="P3713">
        <v>0</v>
      </c>
      <c r="Q3713">
        <v>0</v>
      </c>
      <c r="R3713">
        <v>5</v>
      </c>
      <c r="S3713">
        <v>0</v>
      </c>
      <c r="T3713">
        <v>0</v>
      </c>
      <c r="U3713">
        <v>0</v>
      </c>
      <c r="V3713">
        <v>0</v>
      </c>
      <c r="W3713">
        <v>0</v>
      </c>
      <c r="X3713">
        <v>19.377777999999999</v>
      </c>
      <c r="Y3713">
        <v>0</v>
      </c>
      <c r="Z3713">
        <v>0</v>
      </c>
    </row>
    <row r="3714" spans="1:26" x14ac:dyDescent="0.25">
      <c r="A3714">
        <v>2026765</v>
      </c>
      <c r="B3714">
        <v>1</v>
      </c>
      <c r="C3714" t="s">
        <v>76</v>
      </c>
      <c r="D3714" t="s">
        <v>80</v>
      </c>
      <c r="E3714" t="s">
        <v>166</v>
      </c>
      <c r="F3714" t="s">
        <v>10801</v>
      </c>
      <c r="G3714" t="s">
        <v>294</v>
      </c>
      <c r="H3714" t="s">
        <v>46</v>
      </c>
      <c r="I3714" t="s">
        <v>129</v>
      </c>
      <c r="J3714" t="s">
        <v>130</v>
      </c>
      <c r="K3714" t="s">
        <v>131</v>
      </c>
      <c r="L3714" t="s">
        <v>10802</v>
      </c>
      <c r="M3714" t="s">
        <v>10803</v>
      </c>
      <c r="N3714">
        <v>2.4816666660000002</v>
      </c>
      <c r="O3714">
        <v>0</v>
      </c>
      <c r="P3714">
        <v>297</v>
      </c>
      <c r="Q3714">
        <v>0</v>
      </c>
      <c r="R3714">
        <v>0</v>
      </c>
      <c r="S3714">
        <v>0</v>
      </c>
      <c r="T3714">
        <v>0</v>
      </c>
      <c r="U3714">
        <v>0</v>
      </c>
      <c r="V3714">
        <v>737.05499999999995</v>
      </c>
      <c r="W3714">
        <v>0</v>
      </c>
      <c r="X3714">
        <v>0</v>
      </c>
      <c r="Y3714">
        <v>0</v>
      </c>
      <c r="Z3714">
        <v>0</v>
      </c>
    </row>
    <row r="3715" spans="1:26" x14ac:dyDescent="0.25">
      <c r="A3715">
        <v>2026766</v>
      </c>
      <c r="B3715">
        <v>1</v>
      </c>
      <c r="C3715" t="s">
        <v>76</v>
      </c>
      <c r="D3715" t="s">
        <v>91</v>
      </c>
      <c r="E3715" t="s">
        <v>161</v>
      </c>
      <c r="F3715" t="s">
        <v>7044</v>
      </c>
      <c r="G3715" t="s">
        <v>341</v>
      </c>
      <c r="H3715" t="s">
        <v>47</v>
      </c>
      <c r="I3715" t="s">
        <v>129</v>
      </c>
      <c r="J3715" t="s">
        <v>130</v>
      </c>
      <c r="K3715" t="s">
        <v>131</v>
      </c>
      <c r="L3715" t="s">
        <v>10804</v>
      </c>
      <c r="M3715" t="s">
        <v>10805</v>
      </c>
      <c r="N3715">
        <v>0.51027777699999999</v>
      </c>
      <c r="O3715">
        <v>2</v>
      </c>
      <c r="P3715">
        <v>270</v>
      </c>
      <c r="Q3715">
        <v>0</v>
      </c>
      <c r="R3715">
        <v>0</v>
      </c>
      <c r="S3715">
        <v>0</v>
      </c>
      <c r="T3715">
        <v>0</v>
      </c>
      <c r="U3715">
        <v>1.020556</v>
      </c>
      <c r="V3715">
        <v>137.77500000000001</v>
      </c>
      <c r="W3715">
        <v>0</v>
      </c>
      <c r="X3715">
        <v>0</v>
      </c>
      <c r="Y3715">
        <v>0</v>
      </c>
      <c r="Z3715">
        <v>0</v>
      </c>
    </row>
    <row r="3716" spans="1:26" x14ac:dyDescent="0.25">
      <c r="A3716">
        <v>2026771</v>
      </c>
      <c r="B3716">
        <v>1</v>
      </c>
      <c r="C3716" t="s">
        <v>76</v>
      </c>
      <c r="D3716" t="s">
        <v>84</v>
      </c>
      <c r="E3716" t="s">
        <v>134</v>
      </c>
      <c r="F3716" t="s">
        <v>10806</v>
      </c>
      <c r="G3716" t="s">
        <v>140</v>
      </c>
      <c r="H3716" t="s">
        <v>46</v>
      </c>
      <c r="I3716" t="s">
        <v>129</v>
      </c>
      <c r="J3716" t="s">
        <v>130</v>
      </c>
      <c r="K3716" t="s">
        <v>131</v>
      </c>
      <c r="L3716" t="s">
        <v>10807</v>
      </c>
      <c r="M3716" t="s">
        <v>10808</v>
      </c>
      <c r="N3716">
        <v>1.5747222219999999</v>
      </c>
      <c r="O3716">
        <v>0</v>
      </c>
      <c r="P3716">
        <v>15</v>
      </c>
      <c r="Q3716">
        <v>0</v>
      </c>
      <c r="R3716">
        <v>0</v>
      </c>
      <c r="S3716">
        <v>0</v>
      </c>
      <c r="T3716">
        <v>0</v>
      </c>
      <c r="U3716">
        <v>0</v>
      </c>
      <c r="V3716">
        <v>23.620833000000001</v>
      </c>
      <c r="W3716">
        <v>0</v>
      </c>
      <c r="X3716">
        <v>0</v>
      </c>
      <c r="Y3716">
        <v>0</v>
      </c>
      <c r="Z3716">
        <v>0</v>
      </c>
    </row>
    <row r="3717" spans="1:26" x14ac:dyDescent="0.25">
      <c r="A3717">
        <v>2026775</v>
      </c>
      <c r="B3717">
        <v>1</v>
      </c>
      <c r="C3717" t="s">
        <v>77</v>
      </c>
      <c r="D3717" t="s">
        <v>123</v>
      </c>
      <c r="E3717" t="s">
        <v>166</v>
      </c>
      <c r="F3717" t="s">
        <v>7942</v>
      </c>
      <c r="G3717" t="s">
        <v>657</v>
      </c>
      <c r="H3717" t="s">
        <v>46</v>
      </c>
      <c r="I3717" t="s">
        <v>129</v>
      </c>
      <c r="J3717" t="s">
        <v>130</v>
      </c>
      <c r="K3717" t="s">
        <v>131</v>
      </c>
      <c r="L3717" t="s">
        <v>10809</v>
      </c>
      <c r="M3717" t="s">
        <v>10810</v>
      </c>
      <c r="N3717">
        <v>2.6713888880000001</v>
      </c>
      <c r="O3717">
        <v>0</v>
      </c>
      <c r="P3717">
        <v>62</v>
      </c>
      <c r="Q3717">
        <v>0</v>
      </c>
      <c r="R3717">
        <v>0</v>
      </c>
      <c r="S3717">
        <v>0</v>
      </c>
      <c r="T3717">
        <v>0</v>
      </c>
      <c r="U3717">
        <v>0</v>
      </c>
      <c r="V3717">
        <v>165.62611100000001</v>
      </c>
      <c r="W3717">
        <v>0</v>
      </c>
      <c r="X3717">
        <v>0</v>
      </c>
      <c r="Y3717">
        <v>0</v>
      </c>
      <c r="Z3717">
        <v>0</v>
      </c>
    </row>
    <row r="3718" spans="1:26" x14ac:dyDescent="0.25">
      <c r="A3718">
        <v>2026772</v>
      </c>
      <c r="B3718">
        <v>1</v>
      </c>
      <c r="C3718" t="s">
        <v>76</v>
      </c>
      <c r="D3718" t="s">
        <v>81</v>
      </c>
      <c r="E3718" t="s">
        <v>182</v>
      </c>
      <c r="F3718" t="s">
        <v>10811</v>
      </c>
      <c r="G3718" t="s">
        <v>179</v>
      </c>
      <c r="H3718" t="s">
        <v>46</v>
      </c>
      <c r="I3718" t="s">
        <v>129</v>
      </c>
      <c r="J3718" t="s">
        <v>130</v>
      </c>
      <c r="K3718" t="s">
        <v>154</v>
      </c>
      <c r="L3718" t="s">
        <v>10812</v>
      </c>
      <c r="M3718" t="s">
        <v>10813</v>
      </c>
      <c r="N3718">
        <v>0.58333333300000001</v>
      </c>
      <c r="O3718">
        <v>0</v>
      </c>
      <c r="P3718">
        <v>245</v>
      </c>
      <c r="Q3718">
        <v>0</v>
      </c>
      <c r="R3718">
        <v>0</v>
      </c>
      <c r="S3718">
        <v>0</v>
      </c>
      <c r="T3718">
        <v>0</v>
      </c>
      <c r="U3718">
        <v>0</v>
      </c>
      <c r="V3718">
        <v>142.91666699999999</v>
      </c>
      <c r="W3718">
        <v>0</v>
      </c>
      <c r="X3718">
        <v>0</v>
      </c>
      <c r="Y3718">
        <v>0</v>
      </c>
      <c r="Z3718">
        <v>0</v>
      </c>
    </row>
    <row r="3719" spans="1:26" x14ac:dyDescent="0.25">
      <c r="A3719">
        <v>2026797</v>
      </c>
      <c r="B3719">
        <v>1</v>
      </c>
      <c r="C3719" t="s">
        <v>77</v>
      </c>
      <c r="D3719" t="s">
        <v>108</v>
      </c>
      <c r="E3719" t="s">
        <v>182</v>
      </c>
      <c r="F3719" t="s">
        <v>10814</v>
      </c>
      <c r="G3719" t="s">
        <v>405</v>
      </c>
      <c r="H3719" t="s">
        <v>46</v>
      </c>
      <c r="I3719" t="s">
        <v>129</v>
      </c>
      <c r="J3719" t="s">
        <v>130</v>
      </c>
      <c r="K3719" t="s">
        <v>131</v>
      </c>
      <c r="L3719" t="s">
        <v>10815</v>
      </c>
      <c r="M3719" t="s">
        <v>10816</v>
      </c>
      <c r="N3719">
        <v>7.125</v>
      </c>
      <c r="O3719">
        <v>0</v>
      </c>
      <c r="P3719">
        <v>0</v>
      </c>
      <c r="Q3719">
        <v>0</v>
      </c>
      <c r="R3719">
        <v>0</v>
      </c>
      <c r="S3719">
        <v>0</v>
      </c>
      <c r="T3719">
        <v>24</v>
      </c>
      <c r="U3719">
        <v>0</v>
      </c>
      <c r="V3719">
        <v>0</v>
      </c>
      <c r="W3719">
        <v>0</v>
      </c>
      <c r="X3719">
        <v>0</v>
      </c>
      <c r="Y3719">
        <v>0</v>
      </c>
      <c r="Z3719">
        <v>171</v>
      </c>
    </row>
    <row r="3720" spans="1:26" x14ac:dyDescent="0.25">
      <c r="A3720">
        <v>2026791</v>
      </c>
      <c r="B3720">
        <v>1</v>
      </c>
      <c r="C3720" t="s">
        <v>77</v>
      </c>
      <c r="D3720" t="s">
        <v>112</v>
      </c>
      <c r="E3720" t="s">
        <v>182</v>
      </c>
      <c r="F3720" t="s">
        <v>10817</v>
      </c>
      <c r="G3720" t="s">
        <v>144</v>
      </c>
      <c r="H3720" t="s">
        <v>46</v>
      </c>
      <c r="I3720" t="s">
        <v>129</v>
      </c>
      <c r="J3720" t="s">
        <v>130</v>
      </c>
      <c r="K3720" t="s">
        <v>131</v>
      </c>
      <c r="L3720" t="s">
        <v>10818</v>
      </c>
      <c r="M3720" t="s">
        <v>10819</v>
      </c>
      <c r="N3720">
        <v>1.1641666660000001</v>
      </c>
      <c r="O3720">
        <v>0</v>
      </c>
      <c r="P3720">
        <v>0</v>
      </c>
      <c r="Q3720">
        <v>0</v>
      </c>
      <c r="R3720">
        <v>9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10.477499999999999</v>
      </c>
      <c r="Y3720">
        <v>0</v>
      </c>
      <c r="Z3720">
        <v>0</v>
      </c>
    </row>
    <row r="3721" spans="1:26" x14ac:dyDescent="0.25">
      <c r="A3721">
        <v>2026786</v>
      </c>
      <c r="B3721">
        <v>1</v>
      </c>
      <c r="C3721" t="s">
        <v>76</v>
      </c>
      <c r="D3721" t="s">
        <v>93</v>
      </c>
      <c r="E3721" t="s">
        <v>134</v>
      </c>
      <c r="F3721" t="s">
        <v>10820</v>
      </c>
      <c r="G3721" t="s">
        <v>140</v>
      </c>
      <c r="H3721" t="s">
        <v>46</v>
      </c>
      <c r="I3721" t="s">
        <v>129</v>
      </c>
      <c r="J3721" t="s">
        <v>130</v>
      </c>
      <c r="K3721" t="s">
        <v>131</v>
      </c>
      <c r="L3721" t="s">
        <v>10821</v>
      </c>
      <c r="M3721" t="s">
        <v>10822</v>
      </c>
      <c r="N3721">
        <v>2.8772222219999999</v>
      </c>
      <c r="O3721">
        <v>0</v>
      </c>
      <c r="P3721">
        <v>1</v>
      </c>
      <c r="Q3721">
        <v>0</v>
      </c>
      <c r="R3721">
        <v>0</v>
      </c>
      <c r="S3721">
        <v>0</v>
      </c>
      <c r="T3721">
        <v>0</v>
      </c>
      <c r="U3721">
        <v>0</v>
      </c>
      <c r="V3721">
        <v>2.8772220000000002</v>
      </c>
      <c r="W3721">
        <v>0</v>
      </c>
      <c r="X3721">
        <v>0</v>
      </c>
      <c r="Y3721">
        <v>0</v>
      </c>
      <c r="Z3721">
        <v>0</v>
      </c>
    </row>
    <row r="3722" spans="1:26" x14ac:dyDescent="0.25">
      <c r="A3722">
        <v>2026776</v>
      </c>
      <c r="B3722">
        <v>1</v>
      </c>
      <c r="C3722" t="s">
        <v>77</v>
      </c>
      <c r="D3722" t="s">
        <v>114</v>
      </c>
      <c r="E3722" t="s">
        <v>186</v>
      </c>
      <c r="F3722" t="s">
        <v>10823</v>
      </c>
      <c r="G3722" t="s">
        <v>163</v>
      </c>
      <c r="H3722" t="s">
        <v>47</v>
      </c>
      <c r="I3722" t="s">
        <v>129</v>
      </c>
      <c r="J3722" t="s">
        <v>130</v>
      </c>
      <c r="K3722" t="s">
        <v>131</v>
      </c>
      <c r="L3722" t="s">
        <v>10824</v>
      </c>
      <c r="M3722" t="s">
        <v>10825</v>
      </c>
      <c r="N3722">
        <v>1.0408333329999999</v>
      </c>
      <c r="O3722">
        <v>32</v>
      </c>
      <c r="P3722">
        <v>9</v>
      </c>
      <c r="Q3722">
        <v>0</v>
      </c>
      <c r="R3722">
        <v>0</v>
      </c>
      <c r="S3722">
        <v>0</v>
      </c>
      <c r="T3722">
        <v>0</v>
      </c>
      <c r="U3722">
        <v>33.306666999999997</v>
      </c>
      <c r="V3722">
        <v>9.3674999999999997</v>
      </c>
      <c r="W3722">
        <v>0</v>
      </c>
      <c r="X3722">
        <v>0</v>
      </c>
      <c r="Y3722">
        <v>0</v>
      </c>
      <c r="Z3722">
        <v>0</v>
      </c>
    </row>
    <row r="3723" spans="1:26" x14ac:dyDescent="0.25">
      <c r="A3723">
        <v>2026780</v>
      </c>
      <c r="B3723">
        <v>1</v>
      </c>
      <c r="C3723" t="s">
        <v>77</v>
      </c>
      <c r="D3723" t="s">
        <v>123</v>
      </c>
      <c r="E3723" t="s">
        <v>134</v>
      </c>
      <c r="F3723" t="s">
        <v>4217</v>
      </c>
      <c r="G3723" t="s">
        <v>140</v>
      </c>
      <c r="H3723" t="s">
        <v>46</v>
      </c>
      <c r="I3723" t="s">
        <v>129</v>
      </c>
      <c r="J3723" t="s">
        <v>130</v>
      </c>
      <c r="K3723" t="s">
        <v>131</v>
      </c>
      <c r="L3723" t="s">
        <v>10826</v>
      </c>
      <c r="M3723" t="s">
        <v>10827</v>
      </c>
      <c r="N3723">
        <v>3.3108333330000002</v>
      </c>
      <c r="O3723">
        <v>0</v>
      </c>
      <c r="P3723">
        <v>1</v>
      </c>
      <c r="Q3723">
        <v>0</v>
      </c>
      <c r="R3723">
        <v>0</v>
      </c>
      <c r="S3723">
        <v>0</v>
      </c>
      <c r="T3723">
        <v>0</v>
      </c>
      <c r="U3723">
        <v>0</v>
      </c>
      <c r="V3723">
        <v>3.3108330000000001</v>
      </c>
      <c r="W3723">
        <v>0</v>
      </c>
      <c r="X3723">
        <v>0</v>
      </c>
      <c r="Y3723">
        <v>0</v>
      </c>
      <c r="Z3723">
        <v>0</v>
      </c>
    </row>
    <row r="3724" spans="1:26" x14ac:dyDescent="0.25">
      <c r="A3724">
        <v>2026781</v>
      </c>
      <c r="B3724">
        <v>1</v>
      </c>
      <c r="C3724" t="s">
        <v>76</v>
      </c>
      <c r="D3724" t="s">
        <v>102</v>
      </c>
      <c r="E3724" t="s">
        <v>134</v>
      </c>
      <c r="F3724" t="s">
        <v>10828</v>
      </c>
      <c r="G3724" t="s">
        <v>136</v>
      </c>
      <c r="H3724" t="s">
        <v>46</v>
      </c>
      <c r="I3724" t="s">
        <v>129</v>
      </c>
      <c r="J3724" t="s">
        <v>130</v>
      </c>
      <c r="K3724" t="s">
        <v>131</v>
      </c>
      <c r="L3724" t="s">
        <v>10829</v>
      </c>
      <c r="M3724" t="s">
        <v>10830</v>
      </c>
      <c r="N3724">
        <v>2.2380555549999999</v>
      </c>
      <c r="O3724">
        <v>0</v>
      </c>
      <c r="P3724">
        <v>1</v>
      </c>
      <c r="Q3724">
        <v>0</v>
      </c>
      <c r="R3724">
        <v>0</v>
      </c>
      <c r="S3724">
        <v>0</v>
      </c>
      <c r="T3724">
        <v>0</v>
      </c>
      <c r="U3724">
        <v>0</v>
      </c>
      <c r="V3724">
        <v>2.2380559999999998</v>
      </c>
      <c r="W3724">
        <v>0</v>
      </c>
      <c r="X3724">
        <v>0</v>
      </c>
      <c r="Y3724">
        <v>0</v>
      </c>
      <c r="Z3724">
        <v>0</v>
      </c>
    </row>
    <row r="3725" spans="1:26" x14ac:dyDescent="0.25">
      <c r="A3725">
        <v>2026784</v>
      </c>
      <c r="B3725">
        <v>1</v>
      </c>
      <c r="C3725" t="s">
        <v>76</v>
      </c>
      <c r="D3725" t="s">
        <v>99</v>
      </c>
      <c r="E3725" t="s">
        <v>182</v>
      </c>
      <c r="F3725" t="s">
        <v>9347</v>
      </c>
      <c r="G3725" t="s">
        <v>144</v>
      </c>
      <c r="H3725" t="s">
        <v>46</v>
      </c>
      <c r="I3725" t="s">
        <v>129</v>
      </c>
      <c r="J3725" t="s">
        <v>130</v>
      </c>
      <c r="K3725" t="s">
        <v>131</v>
      </c>
      <c r="L3725" t="s">
        <v>10831</v>
      </c>
      <c r="M3725" t="s">
        <v>10832</v>
      </c>
      <c r="N3725">
        <v>1.2949999999999999</v>
      </c>
      <c r="O3725">
        <v>0</v>
      </c>
      <c r="P3725">
        <v>107</v>
      </c>
      <c r="Q3725">
        <v>0</v>
      </c>
      <c r="R3725">
        <v>0</v>
      </c>
      <c r="S3725">
        <v>0</v>
      </c>
      <c r="T3725">
        <v>0</v>
      </c>
      <c r="U3725">
        <v>0</v>
      </c>
      <c r="V3725">
        <v>138.565</v>
      </c>
      <c r="W3725">
        <v>0</v>
      </c>
      <c r="X3725">
        <v>0</v>
      </c>
      <c r="Y3725">
        <v>0</v>
      </c>
      <c r="Z3725">
        <v>0</v>
      </c>
    </row>
    <row r="3726" spans="1:26" x14ac:dyDescent="0.25">
      <c r="A3726">
        <v>2026782</v>
      </c>
      <c r="B3726">
        <v>1</v>
      </c>
      <c r="C3726" t="s">
        <v>76</v>
      </c>
      <c r="D3726" t="s">
        <v>95</v>
      </c>
      <c r="E3726" t="s">
        <v>186</v>
      </c>
      <c r="F3726" t="s">
        <v>10833</v>
      </c>
      <c r="G3726" t="s">
        <v>163</v>
      </c>
      <c r="H3726" t="s">
        <v>47</v>
      </c>
      <c r="I3726" t="s">
        <v>129</v>
      </c>
      <c r="J3726" t="s">
        <v>130</v>
      </c>
      <c r="K3726" t="s">
        <v>131</v>
      </c>
      <c r="L3726" t="s">
        <v>10834</v>
      </c>
      <c r="M3726" t="s">
        <v>10835</v>
      </c>
      <c r="N3726">
        <v>2.1616666659999999</v>
      </c>
      <c r="O3726">
        <v>0</v>
      </c>
      <c r="P3726">
        <v>0</v>
      </c>
      <c r="Q3726">
        <v>0</v>
      </c>
      <c r="R3726">
        <v>0</v>
      </c>
      <c r="S3726">
        <v>4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8.6466670000000008</v>
      </c>
      <c r="Z3726">
        <v>0</v>
      </c>
    </row>
    <row r="3727" spans="1:26" x14ac:dyDescent="0.25">
      <c r="A3727">
        <v>2026802</v>
      </c>
      <c r="B3727">
        <v>1</v>
      </c>
      <c r="C3727" t="s">
        <v>76</v>
      </c>
      <c r="D3727" t="s">
        <v>102</v>
      </c>
      <c r="E3727" t="s">
        <v>182</v>
      </c>
      <c r="F3727" t="s">
        <v>10836</v>
      </c>
      <c r="G3727" t="s">
        <v>144</v>
      </c>
      <c r="H3727" t="s">
        <v>46</v>
      </c>
      <c r="I3727" t="s">
        <v>129</v>
      </c>
      <c r="J3727" t="s">
        <v>130</v>
      </c>
      <c r="K3727" t="s">
        <v>131</v>
      </c>
      <c r="L3727" t="s">
        <v>10834</v>
      </c>
      <c r="M3727" t="s">
        <v>10837</v>
      </c>
      <c r="N3727">
        <v>2.366666666</v>
      </c>
      <c r="O3727">
        <v>0</v>
      </c>
      <c r="P3727">
        <v>0</v>
      </c>
      <c r="Q3727">
        <v>0</v>
      </c>
      <c r="R3727">
        <v>0</v>
      </c>
      <c r="S3727">
        <v>0</v>
      </c>
      <c r="T3727">
        <v>4</v>
      </c>
      <c r="U3727">
        <v>0</v>
      </c>
      <c r="V3727">
        <v>0</v>
      </c>
      <c r="W3727">
        <v>0</v>
      </c>
      <c r="X3727">
        <v>0</v>
      </c>
      <c r="Y3727">
        <v>0</v>
      </c>
      <c r="Z3727">
        <v>9.4666669999999993</v>
      </c>
    </row>
    <row r="3728" spans="1:26" x14ac:dyDescent="0.25">
      <c r="A3728">
        <v>2026783</v>
      </c>
      <c r="B3728">
        <v>1</v>
      </c>
      <c r="C3728" t="s">
        <v>76</v>
      </c>
      <c r="D3728" t="s">
        <v>99</v>
      </c>
      <c r="E3728" t="s">
        <v>171</v>
      </c>
      <c r="F3728" t="s">
        <v>9776</v>
      </c>
      <c r="G3728" t="s">
        <v>152</v>
      </c>
      <c r="H3728" t="s">
        <v>47</v>
      </c>
      <c r="I3728" t="s">
        <v>129</v>
      </c>
      <c r="J3728" t="s">
        <v>130</v>
      </c>
      <c r="K3728" t="s">
        <v>131</v>
      </c>
      <c r="L3728" t="s">
        <v>10838</v>
      </c>
      <c r="M3728" t="s">
        <v>10839</v>
      </c>
      <c r="N3728">
        <v>8.3611111000000002E-2</v>
      </c>
      <c r="O3728">
        <v>24</v>
      </c>
      <c r="P3728">
        <v>379</v>
      </c>
      <c r="Q3728">
        <v>0</v>
      </c>
      <c r="R3728">
        <v>0</v>
      </c>
      <c r="S3728">
        <v>0</v>
      </c>
      <c r="T3728">
        <v>0</v>
      </c>
      <c r="U3728">
        <v>2.0066670000000002</v>
      </c>
      <c r="V3728">
        <v>31.688611000000002</v>
      </c>
      <c r="W3728">
        <v>0</v>
      </c>
      <c r="X3728">
        <v>0</v>
      </c>
      <c r="Y3728">
        <v>0</v>
      </c>
      <c r="Z3728">
        <v>0</v>
      </c>
    </row>
    <row r="3729" spans="1:26" x14ac:dyDescent="0.25">
      <c r="A3729">
        <v>2026795</v>
      </c>
      <c r="B3729">
        <v>1</v>
      </c>
      <c r="C3729" t="s">
        <v>76</v>
      </c>
      <c r="D3729" t="s">
        <v>91</v>
      </c>
      <c r="E3729" t="s">
        <v>182</v>
      </c>
      <c r="F3729" t="s">
        <v>10840</v>
      </c>
      <c r="G3729" t="s">
        <v>144</v>
      </c>
      <c r="H3729" t="s">
        <v>46</v>
      </c>
      <c r="I3729" t="s">
        <v>129</v>
      </c>
      <c r="J3729" t="s">
        <v>130</v>
      </c>
      <c r="K3729" t="s">
        <v>131</v>
      </c>
      <c r="L3729" t="s">
        <v>10841</v>
      </c>
      <c r="M3729" t="s">
        <v>10842</v>
      </c>
      <c r="N3729">
        <v>0.95277777699999999</v>
      </c>
      <c r="O3729">
        <v>0</v>
      </c>
      <c r="P3729">
        <v>23</v>
      </c>
      <c r="Q3729">
        <v>0</v>
      </c>
      <c r="R3729">
        <v>0</v>
      </c>
      <c r="S3729">
        <v>0</v>
      </c>
      <c r="T3729">
        <v>0</v>
      </c>
      <c r="U3729">
        <v>0</v>
      </c>
      <c r="V3729">
        <v>21.913889000000001</v>
      </c>
      <c r="W3729">
        <v>0</v>
      </c>
      <c r="X3729">
        <v>0</v>
      </c>
      <c r="Y3729">
        <v>0</v>
      </c>
      <c r="Z3729">
        <v>0</v>
      </c>
    </row>
    <row r="3730" spans="1:26" x14ac:dyDescent="0.25">
      <c r="A3730">
        <v>2026792</v>
      </c>
      <c r="B3730">
        <v>1</v>
      </c>
      <c r="C3730" t="s">
        <v>77</v>
      </c>
      <c r="D3730" t="s">
        <v>111</v>
      </c>
      <c r="E3730" t="s">
        <v>182</v>
      </c>
      <c r="F3730" t="s">
        <v>10843</v>
      </c>
      <c r="G3730" t="s">
        <v>524</v>
      </c>
      <c r="H3730" t="s">
        <v>46</v>
      </c>
      <c r="I3730" t="s">
        <v>129</v>
      </c>
      <c r="J3730" t="s">
        <v>130</v>
      </c>
      <c r="K3730" t="s">
        <v>131</v>
      </c>
      <c r="L3730" t="s">
        <v>10844</v>
      </c>
      <c r="M3730" t="s">
        <v>10845</v>
      </c>
      <c r="N3730">
        <v>1.2166666660000001</v>
      </c>
      <c r="O3730">
        <v>0</v>
      </c>
      <c r="P3730">
        <v>0</v>
      </c>
      <c r="Q3730">
        <v>0</v>
      </c>
      <c r="R3730">
        <v>6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7.3</v>
      </c>
      <c r="Y3730">
        <v>0</v>
      </c>
      <c r="Z3730">
        <v>0</v>
      </c>
    </row>
    <row r="3731" spans="1:26" x14ac:dyDescent="0.25">
      <c r="A3731">
        <v>2026800</v>
      </c>
      <c r="B3731">
        <v>1</v>
      </c>
      <c r="C3731" t="s">
        <v>76</v>
      </c>
      <c r="D3731" t="s">
        <v>83</v>
      </c>
      <c r="E3731" t="s">
        <v>166</v>
      </c>
      <c r="F3731" t="s">
        <v>10846</v>
      </c>
      <c r="G3731" t="s">
        <v>158</v>
      </c>
      <c r="H3731" t="s">
        <v>46</v>
      </c>
      <c r="I3731" t="s">
        <v>129</v>
      </c>
      <c r="J3731" t="s">
        <v>130</v>
      </c>
      <c r="K3731" t="s">
        <v>131</v>
      </c>
      <c r="L3731" t="s">
        <v>10847</v>
      </c>
      <c r="M3731" t="s">
        <v>10848</v>
      </c>
      <c r="N3731">
        <v>2.454722222</v>
      </c>
      <c r="O3731">
        <v>0</v>
      </c>
      <c r="P3731">
        <v>186</v>
      </c>
      <c r="Q3731">
        <v>0</v>
      </c>
      <c r="R3731">
        <v>0</v>
      </c>
      <c r="S3731">
        <v>0</v>
      </c>
      <c r="T3731">
        <v>0</v>
      </c>
      <c r="U3731">
        <v>0</v>
      </c>
      <c r="V3731">
        <v>456.57833299999999</v>
      </c>
      <c r="W3731">
        <v>0</v>
      </c>
      <c r="X3731">
        <v>0</v>
      </c>
      <c r="Y3731">
        <v>0</v>
      </c>
      <c r="Z3731">
        <v>0</v>
      </c>
    </row>
    <row r="3732" spans="1:26" x14ac:dyDescent="0.25">
      <c r="A3732">
        <v>2026839</v>
      </c>
      <c r="B3732">
        <v>1</v>
      </c>
      <c r="C3732" t="s">
        <v>76</v>
      </c>
      <c r="D3732" t="s">
        <v>102</v>
      </c>
      <c r="E3732" t="s">
        <v>134</v>
      </c>
      <c r="F3732" t="s">
        <v>10849</v>
      </c>
      <c r="G3732" t="s">
        <v>136</v>
      </c>
      <c r="H3732" t="s">
        <v>46</v>
      </c>
      <c r="I3732" t="s">
        <v>129</v>
      </c>
      <c r="J3732" t="s">
        <v>130</v>
      </c>
      <c r="K3732" t="s">
        <v>131</v>
      </c>
      <c r="L3732" t="s">
        <v>10850</v>
      </c>
      <c r="M3732" t="s">
        <v>10851</v>
      </c>
      <c r="N3732">
        <v>6.5175000000000001</v>
      </c>
      <c r="O3732">
        <v>0</v>
      </c>
      <c r="P3732">
        <v>1</v>
      </c>
      <c r="Q3732">
        <v>0</v>
      </c>
      <c r="R3732">
        <v>0</v>
      </c>
      <c r="S3732">
        <v>0</v>
      </c>
      <c r="T3732">
        <v>0</v>
      </c>
      <c r="U3732">
        <v>0</v>
      </c>
      <c r="V3732">
        <v>6.5175000000000001</v>
      </c>
      <c r="W3732">
        <v>0</v>
      </c>
      <c r="X3732">
        <v>0</v>
      </c>
      <c r="Y3732">
        <v>0</v>
      </c>
      <c r="Z3732">
        <v>0</v>
      </c>
    </row>
    <row r="3733" spans="1:26" x14ac:dyDescent="0.25">
      <c r="A3733">
        <v>2026817</v>
      </c>
      <c r="B3733">
        <v>1</v>
      </c>
      <c r="C3733" t="s">
        <v>76</v>
      </c>
      <c r="D3733" t="s">
        <v>80</v>
      </c>
      <c r="E3733" t="s">
        <v>134</v>
      </c>
      <c r="F3733" t="s">
        <v>10852</v>
      </c>
      <c r="G3733" t="s">
        <v>238</v>
      </c>
      <c r="H3733" t="s">
        <v>46</v>
      </c>
      <c r="I3733" t="s">
        <v>129</v>
      </c>
      <c r="J3733" t="s">
        <v>130</v>
      </c>
      <c r="K3733" t="s">
        <v>131</v>
      </c>
      <c r="L3733" t="s">
        <v>10853</v>
      </c>
      <c r="M3733" t="s">
        <v>10854</v>
      </c>
      <c r="N3733">
        <v>5.8191666660000001</v>
      </c>
      <c r="O3733">
        <v>0</v>
      </c>
      <c r="P3733">
        <v>23</v>
      </c>
      <c r="Q3733">
        <v>0</v>
      </c>
      <c r="R3733">
        <v>0</v>
      </c>
      <c r="S3733">
        <v>0</v>
      </c>
      <c r="T3733">
        <v>0</v>
      </c>
      <c r="U3733">
        <v>0</v>
      </c>
      <c r="V3733">
        <v>133.840833</v>
      </c>
      <c r="W3733">
        <v>0</v>
      </c>
      <c r="X3733">
        <v>0</v>
      </c>
      <c r="Y3733">
        <v>0</v>
      </c>
      <c r="Z3733">
        <v>0</v>
      </c>
    </row>
    <row r="3734" spans="1:26" x14ac:dyDescent="0.25">
      <c r="A3734">
        <v>2026809</v>
      </c>
      <c r="B3734">
        <v>1</v>
      </c>
      <c r="C3734" t="s">
        <v>77</v>
      </c>
      <c r="D3734" t="s">
        <v>116</v>
      </c>
      <c r="E3734" t="s">
        <v>186</v>
      </c>
      <c r="F3734" t="s">
        <v>6354</v>
      </c>
      <c r="G3734" t="s">
        <v>163</v>
      </c>
      <c r="H3734" t="s">
        <v>47</v>
      </c>
      <c r="I3734" t="s">
        <v>129</v>
      </c>
      <c r="J3734" t="s">
        <v>130</v>
      </c>
      <c r="K3734" t="s">
        <v>131</v>
      </c>
      <c r="L3734" t="s">
        <v>10855</v>
      </c>
      <c r="M3734" t="s">
        <v>10856</v>
      </c>
      <c r="N3734">
        <v>1.758611111</v>
      </c>
      <c r="O3734">
        <v>65</v>
      </c>
      <c r="P3734">
        <v>92</v>
      </c>
      <c r="Q3734">
        <v>0</v>
      </c>
      <c r="R3734">
        <v>0</v>
      </c>
      <c r="S3734">
        <v>0</v>
      </c>
      <c r="T3734">
        <v>0</v>
      </c>
      <c r="U3734">
        <v>114.30972199999999</v>
      </c>
      <c r="V3734">
        <v>161.79222200000001</v>
      </c>
      <c r="W3734">
        <v>0</v>
      </c>
      <c r="X3734">
        <v>0</v>
      </c>
      <c r="Y3734">
        <v>0</v>
      </c>
      <c r="Z3734">
        <v>0</v>
      </c>
    </row>
    <row r="3735" spans="1:26" x14ac:dyDescent="0.25">
      <c r="A3735">
        <v>2026811</v>
      </c>
      <c r="B3735">
        <v>1</v>
      </c>
      <c r="C3735" t="s">
        <v>77</v>
      </c>
      <c r="D3735" t="s">
        <v>110</v>
      </c>
      <c r="E3735" t="s">
        <v>166</v>
      </c>
      <c r="F3735" t="s">
        <v>10857</v>
      </c>
      <c r="G3735" t="s">
        <v>144</v>
      </c>
      <c r="H3735" t="s">
        <v>46</v>
      </c>
      <c r="I3735" t="s">
        <v>129</v>
      </c>
      <c r="J3735" t="s">
        <v>130</v>
      </c>
      <c r="K3735" t="s">
        <v>131</v>
      </c>
      <c r="L3735" t="s">
        <v>10858</v>
      </c>
      <c r="M3735" t="s">
        <v>10859</v>
      </c>
      <c r="N3735">
        <v>0.74777777700000003</v>
      </c>
      <c r="O3735">
        <v>0</v>
      </c>
      <c r="P3735">
        <v>0</v>
      </c>
      <c r="Q3735">
        <v>0</v>
      </c>
      <c r="R3735">
        <v>16</v>
      </c>
      <c r="S3735">
        <v>0</v>
      </c>
      <c r="T3735">
        <v>0</v>
      </c>
      <c r="U3735">
        <v>0</v>
      </c>
      <c r="V3735">
        <v>0</v>
      </c>
      <c r="W3735">
        <v>0</v>
      </c>
      <c r="X3735">
        <v>11.964444</v>
      </c>
      <c r="Y3735">
        <v>0</v>
      </c>
      <c r="Z3735">
        <v>0</v>
      </c>
    </row>
    <row r="3736" spans="1:26" x14ac:dyDescent="0.25">
      <c r="A3736">
        <v>2026813</v>
      </c>
      <c r="B3736">
        <v>1</v>
      </c>
      <c r="C3736" t="s">
        <v>76</v>
      </c>
      <c r="D3736" t="s">
        <v>84</v>
      </c>
      <c r="E3736" t="s">
        <v>126</v>
      </c>
      <c r="F3736" t="s">
        <v>10860</v>
      </c>
      <c r="G3736" t="s">
        <v>503</v>
      </c>
      <c r="H3736" t="s">
        <v>46</v>
      </c>
      <c r="I3736" t="s">
        <v>129</v>
      </c>
      <c r="J3736" t="s">
        <v>130</v>
      </c>
      <c r="K3736" t="s">
        <v>131</v>
      </c>
      <c r="L3736" t="s">
        <v>10861</v>
      </c>
      <c r="M3736" t="s">
        <v>10862</v>
      </c>
      <c r="N3736">
        <v>5.9994444439999999</v>
      </c>
      <c r="O3736">
        <v>0</v>
      </c>
      <c r="P3736">
        <v>3</v>
      </c>
      <c r="Q3736">
        <v>0</v>
      </c>
      <c r="R3736">
        <v>0</v>
      </c>
      <c r="S3736">
        <v>0</v>
      </c>
      <c r="T3736">
        <v>0</v>
      </c>
      <c r="U3736">
        <v>0</v>
      </c>
      <c r="V3736">
        <v>17.998332999999999</v>
      </c>
      <c r="W3736">
        <v>0</v>
      </c>
      <c r="X3736">
        <v>0</v>
      </c>
      <c r="Y3736">
        <v>0</v>
      </c>
      <c r="Z3736">
        <v>0</v>
      </c>
    </row>
    <row r="3737" spans="1:26" x14ac:dyDescent="0.25">
      <c r="A3737">
        <v>2026815</v>
      </c>
      <c r="B3737">
        <v>1</v>
      </c>
      <c r="C3737" t="s">
        <v>77</v>
      </c>
      <c r="D3737" t="s">
        <v>116</v>
      </c>
      <c r="E3737" t="s">
        <v>182</v>
      </c>
      <c r="F3737" t="s">
        <v>10863</v>
      </c>
      <c r="G3737" t="s">
        <v>144</v>
      </c>
      <c r="H3737" t="s">
        <v>46</v>
      </c>
      <c r="I3737" t="s">
        <v>129</v>
      </c>
      <c r="J3737" t="s">
        <v>130</v>
      </c>
      <c r="K3737" t="s">
        <v>131</v>
      </c>
      <c r="L3737" t="s">
        <v>10864</v>
      </c>
      <c r="M3737" t="s">
        <v>10724</v>
      </c>
      <c r="N3737">
        <v>0.98777777700000002</v>
      </c>
      <c r="O3737">
        <v>0</v>
      </c>
      <c r="P3737">
        <v>29</v>
      </c>
      <c r="Q3737">
        <v>0</v>
      </c>
      <c r="R3737">
        <v>0</v>
      </c>
      <c r="S3737">
        <v>0</v>
      </c>
      <c r="T3737">
        <v>0</v>
      </c>
      <c r="U3737">
        <v>0</v>
      </c>
      <c r="V3737">
        <v>28.645555999999999</v>
      </c>
      <c r="W3737">
        <v>0</v>
      </c>
      <c r="X3737">
        <v>0</v>
      </c>
      <c r="Y3737">
        <v>0</v>
      </c>
      <c r="Z3737">
        <v>0</v>
      </c>
    </row>
    <row r="3738" spans="1:26" x14ac:dyDescent="0.25">
      <c r="A3738">
        <v>2026819</v>
      </c>
      <c r="B3738">
        <v>1</v>
      </c>
      <c r="C3738" t="s">
        <v>77</v>
      </c>
      <c r="D3738" t="s">
        <v>108</v>
      </c>
      <c r="E3738" t="s">
        <v>161</v>
      </c>
      <c r="F3738" t="s">
        <v>10865</v>
      </c>
      <c r="G3738" t="s">
        <v>341</v>
      </c>
      <c r="H3738" t="s">
        <v>47</v>
      </c>
      <c r="I3738" t="s">
        <v>129</v>
      </c>
      <c r="J3738" t="s">
        <v>130</v>
      </c>
      <c r="K3738" t="s">
        <v>131</v>
      </c>
      <c r="L3738" t="s">
        <v>10866</v>
      </c>
      <c r="M3738" t="s">
        <v>10867</v>
      </c>
      <c r="N3738">
        <v>2.653611111</v>
      </c>
      <c r="O3738">
        <v>0</v>
      </c>
      <c r="P3738">
        <v>0</v>
      </c>
      <c r="Q3738">
        <v>0</v>
      </c>
      <c r="R3738">
        <v>0</v>
      </c>
      <c r="S3738">
        <v>0</v>
      </c>
      <c r="T3738">
        <v>66</v>
      </c>
      <c r="U3738">
        <v>0</v>
      </c>
      <c r="V3738">
        <v>0</v>
      </c>
      <c r="W3738">
        <v>0</v>
      </c>
      <c r="X3738">
        <v>0</v>
      </c>
      <c r="Y3738">
        <v>0</v>
      </c>
      <c r="Z3738">
        <v>175.13833299999999</v>
      </c>
    </row>
    <row r="3739" spans="1:26" x14ac:dyDescent="0.25">
      <c r="A3739">
        <v>2026820</v>
      </c>
      <c r="B3739">
        <v>1</v>
      </c>
      <c r="C3739" t="s">
        <v>77</v>
      </c>
      <c r="D3739" t="s">
        <v>108</v>
      </c>
      <c r="E3739" t="s">
        <v>134</v>
      </c>
      <c r="F3739" t="s">
        <v>10868</v>
      </c>
      <c r="G3739" t="s">
        <v>136</v>
      </c>
      <c r="H3739" t="s">
        <v>46</v>
      </c>
      <c r="I3739" t="s">
        <v>129</v>
      </c>
      <c r="J3739" t="s">
        <v>130</v>
      </c>
      <c r="K3739" t="s">
        <v>131</v>
      </c>
      <c r="L3739" t="s">
        <v>10869</v>
      </c>
      <c r="M3739" t="s">
        <v>10870</v>
      </c>
      <c r="N3739">
        <v>1.26</v>
      </c>
      <c r="O3739">
        <v>0</v>
      </c>
      <c r="P3739">
        <v>7</v>
      </c>
      <c r="Q3739">
        <v>0</v>
      </c>
      <c r="R3739">
        <v>0</v>
      </c>
      <c r="S3739">
        <v>0</v>
      </c>
      <c r="T3739">
        <v>0</v>
      </c>
      <c r="U3739">
        <v>0</v>
      </c>
      <c r="V3739">
        <v>8.82</v>
      </c>
      <c r="W3739">
        <v>0</v>
      </c>
      <c r="X3739">
        <v>0</v>
      </c>
      <c r="Y3739">
        <v>0</v>
      </c>
      <c r="Z3739">
        <v>0</v>
      </c>
    </row>
    <row r="3740" spans="1:26" x14ac:dyDescent="0.25">
      <c r="A3740">
        <v>2026821</v>
      </c>
      <c r="B3740">
        <v>1</v>
      </c>
      <c r="C3740" t="s">
        <v>76</v>
      </c>
      <c r="D3740" t="s">
        <v>86</v>
      </c>
      <c r="E3740" t="s">
        <v>161</v>
      </c>
      <c r="F3740" t="s">
        <v>10871</v>
      </c>
      <c r="G3740" t="s">
        <v>3074</v>
      </c>
      <c r="H3740" t="s">
        <v>47</v>
      </c>
      <c r="I3740" t="s">
        <v>129</v>
      </c>
      <c r="J3740" t="s">
        <v>130</v>
      </c>
      <c r="K3740" t="s">
        <v>154</v>
      </c>
      <c r="L3740" t="s">
        <v>10872</v>
      </c>
      <c r="M3740" t="s">
        <v>10873</v>
      </c>
      <c r="N3740">
        <v>1.6844444439999999</v>
      </c>
      <c r="O3740">
        <v>0</v>
      </c>
      <c r="P3740">
        <v>367</v>
      </c>
      <c r="Q3740">
        <v>0</v>
      </c>
      <c r="R3740">
        <v>0</v>
      </c>
      <c r="S3740">
        <v>0</v>
      </c>
      <c r="T3740">
        <v>0</v>
      </c>
      <c r="U3740">
        <v>0</v>
      </c>
      <c r="V3740">
        <v>618.19111099999998</v>
      </c>
      <c r="W3740">
        <v>0</v>
      </c>
      <c r="X3740">
        <v>0</v>
      </c>
      <c r="Y3740">
        <v>0</v>
      </c>
      <c r="Z3740">
        <v>0</v>
      </c>
    </row>
    <row r="3741" spans="1:26" x14ac:dyDescent="0.25">
      <c r="A3741">
        <v>2026826</v>
      </c>
      <c r="B3741">
        <v>1</v>
      </c>
      <c r="C3741" t="s">
        <v>76</v>
      </c>
      <c r="D3741" t="s">
        <v>79</v>
      </c>
      <c r="E3741" t="s">
        <v>134</v>
      </c>
      <c r="F3741" t="s">
        <v>10874</v>
      </c>
      <c r="G3741" t="s">
        <v>238</v>
      </c>
      <c r="H3741" t="s">
        <v>46</v>
      </c>
      <c r="I3741" t="s">
        <v>129</v>
      </c>
      <c r="J3741" t="s">
        <v>130</v>
      </c>
      <c r="K3741" t="s">
        <v>131</v>
      </c>
      <c r="L3741" t="s">
        <v>10875</v>
      </c>
      <c r="M3741" t="s">
        <v>10876</v>
      </c>
      <c r="N3741">
        <v>1.3149999999999999</v>
      </c>
      <c r="O3741">
        <v>0</v>
      </c>
      <c r="P3741">
        <v>1</v>
      </c>
      <c r="Q3741">
        <v>0</v>
      </c>
      <c r="R3741">
        <v>0</v>
      </c>
      <c r="S3741">
        <v>0</v>
      </c>
      <c r="T3741">
        <v>0</v>
      </c>
      <c r="U3741">
        <v>0</v>
      </c>
      <c r="V3741">
        <v>1.3149999999999999</v>
      </c>
      <c r="W3741">
        <v>0</v>
      </c>
      <c r="X3741">
        <v>0</v>
      </c>
      <c r="Y3741">
        <v>0</v>
      </c>
      <c r="Z3741">
        <v>0</v>
      </c>
    </row>
    <row r="3742" spans="1:26" x14ac:dyDescent="0.25">
      <c r="A3742">
        <v>2026830</v>
      </c>
      <c r="B3742">
        <v>1</v>
      </c>
      <c r="C3742" t="s">
        <v>76</v>
      </c>
      <c r="D3742" t="s">
        <v>99</v>
      </c>
      <c r="E3742" t="s">
        <v>182</v>
      </c>
      <c r="F3742" t="s">
        <v>10877</v>
      </c>
      <c r="G3742" t="s">
        <v>144</v>
      </c>
      <c r="H3742" t="s">
        <v>46</v>
      </c>
      <c r="I3742" t="s">
        <v>129</v>
      </c>
      <c r="J3742" t="s">
        <v>130</v>
      </c>
      <c r="K3742" t="s">
        <v>131</v>
      </c>
      <c r="L3742" t="s">
        <v>10878</v>
      </c>
      <c r="M3742" t="s">
        <v>10879</v>
      </c>
      <c r="N3742">
        <v>1.909444444</v>
      </c>
      <c r="O3742">
        <v>0</v>
      </c>
      <c r="P3742">
        <v>6</v>
      </c>
      <c r="Q3742">
        <v>0</v>
      </c>
      <c r="R3742">
        <v>0</v>
      </c>
      <c r="S3742">
        <v>0</v>
      </c>
      <c r="T3742">
        <v>0</v>
      </c>
      <c r="U3742">
        <v>0</v>
      </c>
      <c r="V3742">
        <v>11.456666999999999</v>
      </c>
      <c r="W3742">
        <v>0</v>
      </c>
      <c r="X3742">
        <v>0</v>
      </c>
      <c r="Y3742">
        <v>0</v>
      </c>
      <c r="Z3742">
        <v>0</v>
      </c>
    </row>
    <row r="3743" spans="1:26" x14ac:dyDescent="0.25">
      <c r="A3743">
        <v>2026848</v>
      </c>
      <c r="B3743">
        <v>1</v>
      </c>
      <c r="C3743" t="s">
        <v>76</v>
      </c>
      <c r="D3743" t="s">
        <v>81</v>
      </c>
      <c r="E3743" t="s">
        <v>182</v>
      </c>
      <c r="F3743" t="s">
        <v>10880</v>
      </c>
      <c r="G3743" t="s">
        <v>179</v>
      </c>
      <c r="H3743" t="s">
        <v>46</v>
      </c>
      <c r="I3743" t="s">
        <v>129</v>
      </c>
      <c r="J3743" t="s">
        <v>130</v>
      </c>
      <c r="K3743" t="s">
        <v>154</v>
      </c>
      <c r="L3743" t="s">
        <v>10694</v>
      </c>
      <c r="M3743" t="s">
        <v>10881</v>
      </c>
      <c r="N3743">
        <v>0.93333333299999999</v>
      </c>
      <c r="O3743">
        <v>0</v>
      </c>
      <c r="P3743">
        <v>158</v>
      </c>
      <c r="Q3743">
        <v>0</v>
      </c>
      <c r="R3743">
        <v>0</v>
      </c>
      <c r="S3743">
        <v>0</v>
      </c>
      <c r="T3743">
        <v>0</v>
      </c>
      <c r="U3743">
        <v>0</v>
      </c>
      <c r="V3743">
        <v>147.466667</v>
      </c>
      <c r="W3743">
        <v>0</v>
      </c>
      <c r="X3743">
        <v>0</v>
      </c>
      <c r="Y3743">
        <v>0</v>
      </c>
      <c r="Z3743">
        <v>0</v>
      </c>
    </row>
    <row r="3744" spans="1:26" x14ac:dyDescent="0.25">
      <c r="A3744">
        <v>2026824</v>
      </c>
      <c r="B3744">
        <v>1</v>
      </c>
      <c r="C3744" t="s">
        <v>77</v>
      </c>
      <c r="D3744" t="s">
        <v>123</v>
      </c>
      <c r="E3744" t="s">
        <v>134</v>
      </c>
      <c r="F3744" t="s">
        <v>10882</v>
      </c>
      <c r="G3744" t="s">
        <v>136</v>
      </c>
      <c r="H3744" t="s">
        <v>46</v>
      </c>
      <c r="I3744" t="s">
        <v>129</v>
      </c>
      <c r="J3744" t="s">
        <v>130</v>
      </c>
      <c r="K3744" t="s">
        <v>131</v>
      </c>
      <c r="L3744" t="s">
        <v>10883</v>
      </c>
      <c r="M3744" t="s">
        <v>10884</v>
      </c>
      <c r="N3744">
        <v>2.1983333329999999</v>
      </c>
      <c r="O3744">
        <v>0</v>
      </c>
      <c r="P3744">
        <v>1</v>
      </c>
      <c r="Q3744">
        <v>0</v>
      </c>
      <c r="R3744">
        <v>0</v>
      </c>
      <c r="S3744">
        <v>0</v>
      </c>
      <c r="T3744">
        <v>0</v>
      </c>
      <c r="U3744">
        <v>0</v>
      </c>
      <c r="V3744">
        <v>2.1983329999999999</v>
      </c>
      <c r="W3744">
        <v>0</v>
      </c>
      <c r="X3744">
        <v>0</v>
      </c>
      <c r="Y3744">
        <v>0</v>
      </c>
      <c r="Z3744">
        <v>0</v>
      </c>
    </row>
    <row r="3745" spans="1:26" x14ac:dyDescent="0.25">
      <c r="A3745">
        <v>2026831</v>
      </c>
      <c r="B3745">
        <v>1</v>
      </c>
      <c r="C3745" t="s">
        <v>76</v>
      </c>
      <c r="D3745" t="s">
        <v>81</v>
      </c>
      <c r="E3745" t="s">
        <v>166</v>
      </c>
      <c r="F3745" t="s">
        <v>10885</v>
      </c>
      <c r="G3745" t="s">
        <v>128</v>
      </c>
      <c r="H3745" t="s">
        <v>46</v>
      </c>
      <c r="I3745" t="s">
        <v>129</v>
      </c>
      <c r="J3745" t="s">
        <v>130</v>
      </c>
      <c r="K3745" t="s">
        <v>131</v>
      </c>
      <c r="L3745" t="s">
        <v>10886</v>
      </c>
      <c r="M3745" t="s">
        <v>10887</v>
      </c>
      <c r="N3745">
        <v>0.50166666599999998</v>
      </c>
      <c r="O3745">
        <v>0</v>
      </c>
      <c r="P3745">
        <v>125</v>
      </c>
      <c r="Q3745">
        <v>0</v>
      </c>
      <c r="R3745">
        <v>0</v>
      </c>
      <c r="S3745">
        <v>0</v>
      </c>
      <c r="T3745">
        <v>0</v>
      </c>
      <c r="U3745">
        <v>0</v>
      </c>
      <c r="V3745">
        <v>62.708333000000003</v>
      </c>
      <c r="W3745">
        <v>0</v>
      </c>
      <c r="X3745">
        <v>0</v>
      </c>
      <c r="Y3745">
        <v>0</v>
      </c>
      <c r="Z3745">
        <v>0</v>
      </c>
    </row>
    <row r="3746" spans="1:26" x14ac:dyDescent="0.25">
      <c r="A3746">
        <v>2026827</v>
      </c>
      <c r="B3746">
        <v>1</v>
      </c>
      <c r="C3746" t="s">
        <v>76</v>
      </c>
      <c r="D3746" t="s">
        <v>79</v>
      </c>
      <c r="E3746" t="s">
        <v>134</v>
      </c>
      <c r="F3746" t="s">
        <v>10888</v>
      </c>
      <c r="G3746" t="s">
        <v>140</v>
      </c>
      <c r="H3746" t="s">
        <v>46</v>
      </c>
      <c r="I3746" t="s">
        <v>129</v>
      </c>
      <c r="J3746" t="s">
        <v>130</v>
      </c>
      <c r="K3746" t="s">
        <v>131</v>
      </c>
      <c r="L3746" t="s">
        <v>10889</v>
      </c>
      <c r="M3746" t="s">
        <v>10890</v>
      </c>
      <c r="N3746">
        <v>1.384166666</v>
      </c>
      <c r="O3746">
        <v>0</v>
      </c>
      <c r="P3746">
        <v>1</v>
      </c>
      <c r="Q3746">
        <v>0</v>
      </c>
      <c r="R3746">
        <v>0</v>
      </c>
      <c r="S3746">
        <v>0</v>
      </c>
      <c r="T3746">
        <v>0</v>
      </c>
      <c r="U3746">
        <v>0</v>
      </c>
      <c r="V3746">
        <v>1.3841669999999999</v>
      </c>
      <c r="W3746">
        <v>0</v>
      </c>
      <c r="X3746">
        <v>0</v>
      </c>
      <c r="Y3746">
        <v>0</v>
      </c>
      <c r="Z3746">
        <v>0</v>
      </c>
    </row>
    <row r="3747" spans="1:26" x14ac:dyDescent="0.25">
      <c r="A3747">
        <v>2026833</v>
      </c>
      <c r="B3747">
        <v>1</v>
      </c>
      <c r="C3747" t="s">
        <v>76</v>
      </c>
      <c r="D3747" t="s">
        <v>103</v>
      </c>
      <c r="E3747" t="s">
        <v>134</v>
      </c>
      <c r="F3747" t="s">
        <v>10891</v>
      </c>
      <c r="G3747" t="s">
        <v>238</v>
      </c>
      <c r="H3747" t="s">
        <v>46</v>
      </c>
      <c r="I3747" t="s">
        <v>129</v>
      </c>
      <c r="J3747" t="s">
        <v>130</v>
      </c>
      <c r="K3747" t="s">
        <v>131</v>
      </c>
      <c r="L3747" t="s">
        <v>10892</v>
      </c>
      <c r="M3747" t="s">
        <v>10893</v>
      </c>
      <c r="N3747">
        <v>2.8202777769999998</v>
      </c>
      <c r="O3747">
        <v>0</v>
      </c>
      <c r="P3747">
        <v>0</v>
      </c>
      <c r="Q3747">
        <v>0</v>
      </c>
      <c r="R3747">
        <v>1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2.8202780000000001</v>
      </c>
      <c r="Y3747">
        <v>0</v>
      </c>
      <c r="Z3747">
        <v>0</v>
      </c>
    </row>
    <row r="3748" spans="1:26" x14ac:dyDescent="0.25">
      <c r="A3748">
        <v>2026837</v>
      </c>
      <c r="B3748">
        <v>1</v>
      </c>
      <c r="C3748" t="s">
        <v>76</v>
      </c>
      <c r="D3748" t="s">
        <v>92</v>
      </c>
      <c r="E3748" t="s">
        <v>134</v>
      </c>
      <c r="F3748" t="s">
        <v>10894</v>
      </c>
      <c r="G3748" t="s">
        <v>136</v>
      </c>
      <c r="H3748" t="s">
        <v>46</v>
      </c>
      <c r="I3748" t="s">
        <v>129</v>
      </c>
      <c r="J3748" t="s">
        <v>130</v>
      </c>
      <c r="K3748" t="s">
        <v>131</v>
      </c>
      <c r="L3748" t="s">
        <v>10895</v>
      </c>
      <c r="M3748" t="s">
        <v>10896</v>
      </c>
      <c r="N3748">
        <v>4.0727777769999998</v>
      </c>
      <c r="O3748">
        <v>0</v>
      </c>
      <c r="P3748">
        <v>0</v>
      </c>
      <c r="Q3748">
        <v>0</v>
      </c>
      <c r="R3748">
        <v>1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4.0727779999999996</v>
      </c>
      <c r="Y3748">
        <v>0</v>
      </c>
      <c r="Z3748">
        <v>0</v>
      </c>
    </row>
    <row r="3749" spans="1:26" x14ac:dyDescent="0.25">
      <c r="A3749">
        <v>2026834</v>
      </c>
      <c r="B3749">
        <v>1</v>
      </c>
      <c r="C3749" t="s">
        <v>76</v>
      </c>
      <c r="D3749" t="s">
        <v>91</v>
      </c>
      <c r="E3749" t="s">
        <v>182</v>
      </c>
      <c r="F3749" t="s">
        <v>10897</v>
      </c>
      <c r="G3749" t="s">
        <v>144</v>
      </c>
      <c r="H3749" t="s">
        <v>46</v>
      </c>
      <c r="I3749" t="s">
        <v>129</v>
      </c>
      <c r="J3749" t="s">
        <v>130</v>
      </c>
      <c r="K3749" t="s">
        <v>131</v>
      </c>
      <c r="L3749" t="s">
        <v>10898</v>
      </c>
      <c r="M3749" t="s">
        <v>10848</v>
      </c>
      <c r="N3749">
        <v>1.315833333</v>
      </c>
      <c r="O3749">
        <v>0</v>
      </c>
      <c r="P3749">
        <v>2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v>2.6316670000000002</v>
      </c>
      <c r="W3749">
        <v>0</v>
      </c>
      <c r="X3749">
        <v>0</v>
      </c>
      <c r="Y3749">
        <v>0</v>
      </c>
      <c r="Z3749">
        <v>0</v>
      </c>
    </row>
    <row r="3750" spans="1:26" x14ac:dyDescent="0.25">
      <c r="A3750">
        <v>2026844</v>
      </c>
      <c r="B3750">
        <v>1</v>
      </c>
      <c r="C3750" t="s">
        <v>76</v>
      </c>
      <c r="D3750" t="s">
        <v>99</v>
      </c>
      <c r="E3750" t="s">
        <v>134</v>
      </c>
      <c r="F3750" t="s">
        <v>10899</v>
      </c>
      <c r="G3750" t="s">
        <v>136</v>
      </c>
      <c r="H3750" t="s">
        <v>46</v>
      </c>
      <c r="I3750" t="s">
        <v>129</v>
      </c>
      <c r="J3750" t="s">
        <v>130</v>
      </c>
      <c r="K3750" t="s">
        <v>131</v>
      </c>
      <c r="L3750" t="s">
        <v>10900</v>
      </c>
      <c r="M3750" t="s">
        <v>10901</v>
      </c>
      <c r="N3750">
        <v>5.8422222220000002</v>
      </c>
      <c r="O3750">
        <v>0</v>
      </c>
      <c r="P3750">
        <v>1</v>
      </c>
      <c r="Q3750">
        <v>0</v>
      </c>
      <c r="R3750">
        <v>0</v>
      </c>
      <c r="S3750">
        <v>0</v>
      </c>
      <c r="T3750">
        <v>0</v>
      </c>
      <c r="U3750">
        <v>0</v>
      </c>
      <c r="V3750">
        <v>5.8422219999999996</v>
      </c>
      <c r="W3750">
        <v>0</v>
      </c>
      <c r="X3750">
        <v>0</v>
      </c>
      <c r="Y3750">
        <v>0</v>
      </c>
      <c r="Z3750">
        <v>0</v>
      </c>
    </row>
    <row r="3751" spans="1:26" x14ac:dyDescent="0.25">
      <c r="A3751">
        <v>2026843</v>
      </c>
      <c r="B3751">
        <v>1</v>
      </c>
      <c r="C3751" t="s">
        <v>76</v>
      </c>
      <c r="D3751" t="s">
        <v>95</v>
      </c>
      <c r="E3751" t="s">
        <v>134</v>
      </c>
      <c r="F3751" t="s">
        <v>10902</v>
      </c>
      <c r="G3751" t="s">
        <v>128</v>
      </c>
      <c r="H3751" t="s">
        <v>46</v>
      </c>
      <c r="I3751" t="s">
        <v>129</v>
      </c>
      <c r="J3751" t="s">
        <v>130</v>
      </c>
      <c r="K3751" t="s">
        <v>131</v>
      </c>
      <c r="L3751" t="s">
        <v>10903</v>
      </c>
      <c r="M3751" t="s">
        <v>10904</v>
      </c>
      <c r="N3751">
        <v>4.3894444439999996</v>
      </c>
      <c r="O3751">
        <v>0</v>
      </c>
      <c r="P3751">
        <v>2</v>
      </c>
      <c r="Q3751">
        <v>0</v>
      </c>
      <c r="R3751">
        <v>0</v>
      </c>
      <c r="S3751">
        <v>0</v>
      </c>
      <c r="T3751">
        <v>0</v>
      </c>
      <c r="U3751">
        <v>0</v>
      </c>
      <c r="V3751">
        <v>8.7788889999999995</v>
      </c>
      <c r="W3751">
        <v>0</v>
      </c>
      <c r="X3751">
        <v>0</v>
      </c>
      <c r="Y3751">
        <v>0</v>
      </c>
      <c r="Z3751">
        <v>0</v>
      </c>
    </row>
    <row r="3752" spans="1:26" x14ac:dyDescent="0.25">
      <c r="A3752">
        <v>2026845</v>
      </c>
      <c r="B3752">
        <v>1</v>
      </c>
      <c r="C3752" t="s">
        <v>76</v>
      </c>
      <c r="D3752" t="s">
        <v>101</v>
      </c>
      <c r="E3752" t="s">
        <v>134</v>
      </c>
      <c r="F3752" t="s">
        <v>10905</v>
      </c>
      <c r="G3752" t="s">
        <v>136</v>
      </c>
      <c r="H3752" t="s">
        <v>46</v>
      </c>
      <c r="I3752" t="s">
        <v>129</v>
      </c>
      <c r="J3752" t="s">
        <v>130</v>
      </c>
      <c r="K3752" t="s">
        <v>131</v>
      </c>
      <c r="L3752" t="s">
        <v>10906</v>
      </c>
      <c r="M3752" t="s">
        <v>10907</v>
      </c>
      <c r="N3752">
        <v>1.5774999999999999</v>
      </c>
      <c r="O3752">
        <v>0</v>
      </c>
      <c r="P3752">
        <v>1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1.5774999999999999</v>
      </c>
      <c r="W3752">
        <v>0</v>
      </c>
      <c r="X3752">
        <v>0</v>
      </c>
      <c r="Y3752">
        <v>0</v>
      </c>
      <c r="Z3752">
        <v>0</v>
      </c>
    </row>
    <row r="3753" spans="1:26" x14ac:dyDescent="0.25">
      <c r="A3753">
        <v>2026841</v>
      </c>
      <c r="B3753">
        <v>1</v>
      </c>
      <c r="C3753" t="s">
        <v>76</v>
      </c>
      <c r="D3753" t="s">
        <v>89</v>
      </c>
      <c r="E3753" t="s">
        <v>182</v>
      </c>
      <c r="F3753" t="s">
        <v>10908</v>
      </c>
      <c r="G3753" t="s">
        <v>904</v>
      </c>
      <c r="H3753" t="s">
        <v>46</v>
      </c>
      <c r="I3753" t="s">
        <v>129</v>
      </c>
      <c r="J3753" t="s">
        <v>130</v>
      </c>
      <c r="K3753" t="s">
        <v>131</v>
      </c>
      <c r="L3753" t="s">
        <v>10909</v>
      </c>
      <c r="M3753" t="s">
        <v>10910</v>
      </c>
      <c r="N3753">
        <v>0.40611111100000002</v>
      </c>
      <c r="O3753">
        <v>0</v>
      </c>
      <c r="P3753">
        <v>5</v>
      </c>
      <c r="Q3753">
        <v>0</v>
      </c>
      <c r="R3753">
        <v>0</v>
      </c>
      <c r="S3753">
        <v>0</v>
      </c>
      <c r="T3753">
        <v>0</v>
      </c>
      <c r="U3753">
        <v>0</v>
      </c>
      <c r="V3753">
        <v>2.0305559999999998</v>
      </c>
      <c r="W3753">
        <v>0</v>
      </c>
      <c r="X3753">
        <v>0</v>
      </c>
      <c r="Y3753">
        <v>0</v>
      </c>
      <c r="Z3753">
        <v>0</v>
      </c>
    </row>
    <row r="3754" spans="1:26" x14ac:dyDescent="0.25">
      <c r="A3754">
        <v>2026870</v>
      </c>
      <c r="B3754">
        <v>1</v>
      </c>
      <c r="C3754" t="s">
        <v>77</v>
      </c>
      <c r="D3754" t="s">
        <v>119</v>
      </c>
      <c r="E3754" t="s">
        <v>134</v>
      </c>
      <c r="F3754" t="s">
        <v>10911</v>
      </c>
      <c r="G3754" t="s">
        <v>136</v>
      </c>
      <c r="H3754" t="s">
        <v>46</v>
      </c>
      <c r="I3754" t="s">
        <v>129</v>
      </c>
      <c r="J3754" t="s">
        <v>130</v>
      </c>
      <c r="K3754" t="s">
        <v>131</v>
      </c>
      <c r="L3754" t="s">
        <v>10912</v>
      </c>
      <c r="M3754" t="s">
        <v>10913</v>
      </c>
      <c r="N3754">
        <v>2.7666666659999999</v>
      </c>
      <c r="O3754">
        <v>0</v>
      </c>
      <c r="P3754">
        <v>1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2.766667</v>
      </c>
      <c r="W3754">
        <v>0</v>
      </c>
      <c r="X3754">
        <v>0</v>
      </c>
      <c r="Y3754">
        <v>0</v>
      </c>
      <c r="Z3754">
        <v>0</v>
      </c>
    </row>
    <row r="3755" spans="1:26" x14ac:dyDescent="0.25">
      <c r="A3755">
        <v>2026858</v>
      </c>
      <c r="B3755">
        <v>1</v>
      </c>
      <c r="C3755" t="s">
        <v>77</v>
      </c>
      <c r="D3755" t="s">
        <v>118</v>
      </c>
      <c r="E3755" t="s">
        <v>134</v>
      </c>
      <c r="F3755" t="s">
        <v>10914</v>
      </c>
      <c r="G3755" t="s">
        <v>238</v>
      </c>
      <c r="H3755" t="s">
        <v>46</v>
      </c>
      <c r="I3755" t="s">
        <v>129</v>
      </c>
      <c r="J3755" t="s">
        <v>130</v>
      </c>
      <c r="K3755" t="s">
        <v>131</v>
      </c>
      <c r="L3755" t="s">
        <v>10915</v>
      </c>
      <c r="M3755" t="s">
        <v>10907</v>
      </c>
      <c r="N3755">
        <v>1.1502777769999999</v>
      </c>
      <c r="O3755">
        <v>0</v>
      </c>
      <c r="P3755">
        <v>1</v>
      </c>
      <c r="Q3755">
        <v>0</v>
      </c>
      <c r="R3755">
        <v>0</v>
      </c>
      <c r="S3755">
        <v>0</v>
      </c>
      <c r="T3755">
        <v>0</v>
      </c>
      <c r="U3755">
        <v>0</v>
      </c>
      <c r="V3755">
        <v>1.1502779999999999</v>
      </c>
      <c r="W3755">
        <v>0</v>
      </c>
      <c r="X3755">
        <v>0</v>
      </c>
      <c r="Y3755">
        <v>0</v>
      </c>
      <c r="Z3755">
        <v>0</v>
      </c>
    </row>
    <row r="3756" spans="1:26" x14ac:dyDescent="0.25">
      <c r="A3756">
        <v>2026863</v>
      </c>
      <c r="B3756">
        <v>1</v>
      </c>
      <c r="C3756" t="s">
        <v>76</v>
      </c>
      <c r="D3756" t="s">
        <v>102</v>
      </c>
      <c r="E3756" t="s">
        <v>134</v>
      </c>
      <c r="F3756" t="s">
        <v>10916</v>
      </c>
      <c r="G3756" t="s">
        <v>238</v>
      </c>
      <c r="H3756" t="s">
        <v>46</v>
      </c>
      <c r="I3756" t="s">
        <v>129</v>
      </c>
      <c r="J3756" t="s">
        <v>130</v>
      </c>
      <c r="K3756" t="s">
        <v>131</v>
      </c>
      <c r="L3756" t="s">
        <v>10917</v>
      </c>
      <c r="M3756" t="s">
        <v>10918</v>
      </c>
      <c r="N3756">
        <v>2.2838888879999999</v>
      </c>
      <c r="O3756">
        <v>0</v>
      </c>
      <c r="P3756">
        <v>6</v>
      </c>
      <c r="Q3756">
        <v>0</v>
      </c>
      <c r="R3756">
        <v>0</v>
      </c>
      <c r="S3756">
        <v>0</v>
      </c>
      <c r="T3756">
        <v>0</v>
      </c>
      <c r="U3756">
        <v>0</v>
      </c>
      <c r="V3756">
        <v>13.703333000000001</v>
      </c>
      <c r="W3756">
        <v>0</v>
      </c>
      <c r="X3756">
        <v>0</v>
      </c>
      <c r="Y3756">
        <v>0</v>
      </c>
      <c r="Z3756">
        <v>0</v>
      </c>
    </row>
    <row r="3757" spans="1:26" x14ac:dyDescent="0.25">
      <c r="A3757">
        <v>2026866</v>
      </c>
      <c r="B3757">
        <v>1</v>
      </c>
      <c r="C3757" t="s">
        <v>76</v>
      </c>
      <c r="D3757" t="s">
        <v>103</v>
      </c>
      <c r="E3757" t="s">
        <v>134</v>
      </c>
      <c r="F3757" t="s">
        <v>10919</v>
      </c>
      <c r="G3757" t="s">
        <v>128</v>
      </c>
      <c r="H3757" t="s">
        <v>46</v>
      </c>
      <c r="I3757" t="s">
        <v>129</v>
      </c>
      <c r="J3757" t="s">
        <v>130</v>
      </c>
      <c r="K3757" t="s">
        <v>131</v>
      </c>
      <c r="L3757" t="s">
        <v>10920</v>
      </c>
      <c r="M3757" t="s">
        <v>10712</v>
      </c>
      <c r="N3757">
        <v>3.6583333329999999</v>
      </c>
      <c r="O3757">
        <v>0</v>
      </c>
      <c r="P3757">
        <v>0</v>
      </c>
      <c r="Q3757">
        <v>0</v>
      </c>
      <c r="R3757">
        <v>1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3.6583329999999998</v>
      </c>
      <c r="Y3757">
        <v>0</v>
      </c>
      <c r="Z3757">
        <v>0</v>
      </c>
    </row>
    <row r="3758" spans="1:26" x14ac:dyDescent="0.25">
      <c r="A3758">
        <v>2026868</v>
      </c>
      <c r="B3758">
        <v>1</v>
      </c>
      <c r="C3758" t="s">
        <v>76</v>
      </c>
      <c r="D3758" t="s">
        <v>93</v>
      </c>
      <c r="E3758" t="s">
        <v>134</v>
      </c>
      <c r="F3758" t="s">
        <v>10921</v>
      </c>
      <c r="G3758" t="s">
        <v>136</v>
      </c>
      <c r="H3758" t="s">
        <v>46</v>
      </c>
      <c r="I3758" t="s">
        <v>129</v>
      </c>
      <c r="J3758" t="s">
        <v>130</v>
      </c>
      <c r="K3758" t="s">
        <v>131</v>
      </c>
      <c r="L3758" t="s">
        <v>10922</v>
      </c>
      <c r="M3758" t="s">
        <v>10923</v>
      </c>
      <c r="N3758">
        <v>3.8430555549999998</v>
      </c>
      <c r="O3758">
        <v>0</v>
      </c>
      <c r="P3758">
        <v>1</v>
      </c>
      <c r="Q3758">
        <v>0</v>
      </c>
      <c r="R3758">
        <v>0</v>
      </c>
      <c r="S3758">
        <v>0</v>
      </c>
      <c r="T3758">
        <v>0</v>
      </c>
      <c r="U3758">
        <v>0</v>
      </c>
      <c r="V3758">
        <v>3.8430559999999998</v>
      </c>
      <c r="W3758">
        <v>0</v>
      </c>
      <c r="X3758">
        <v>0</v>
      </c>
      <c r="Y3758">
        <v>0</v>
      </c>
      <c r="Z3758">
        <v>0</v>
      </c>
    </row>
    <row r="3759" spans="1:26" x14ac:dyDescent="0.25">
      <c r="A3759">
        <v>2026865</v>
      </c>
      <c r="B3759">
        <v>1</v>
      </c>
      <c r="C3759" t="s">
        <v>76</v>
      </c>
      <c r="D3759" t="s">
        <v>102</v>
      </c>
      <c r="E3759" t="s">
        <v>134</v>
      </c>
      <c r="F3759" t="s">
        <v>10924</v>
      </c>
      <c r="G3759" t="s">
        <v>136</v>
      </c>
      <c r="H3759" t="s">
        <v>46</v>
      </c>
      <c r="I3759" t="s">
        <v>129</v>
      </c>
      <c r="J3759" t="s">
        <v>130</v>
      </c>
      <c r="K3759" t="s">
        <v>131</v>
      </c>
      <c r="L3759" t="s">
        <v>10925</v>
      </c>
      <c r="M3759" t="s">
        <v>10732</v>
      </c>
      <c r="N3759">
        <v>2.0694444440000002</v>
      </c>
      <c r="O3759">
        <v>0</v>
      </c>
      <c r="P3759">
        <v>1</v>
      </c>
      <c r="Q3759">
        <v>0</v>
      </c>
      <c r="R3759">
        <v>0</v>
      </c>
      <c r="S3759">
        <v>0</v>
      </c>
      <c r="T3759">
        <v>0</v>
      </c>
      <c r="U3759">
        <v>0</v>
      </c>
      <c r="V3759">
        <v>2.0694439999999998</v>
      </c>
      <c r="W3759">
        <v>0</v>
      </c>
      <c r="X3759">
        <v>0</v>
      </c>
      <c r="Y3759">
        <v>0</v>
      </c>
      <c r="Z3759">
        <v>0</v>
      </c>
    </row>
    <row r="3760" spans="1:26" x14ac:dyDescent="0.25">
      <c r="A3760">
        <v>2026874</v>
      </c>
      <c r="B3760">
        <v>1</v>
      </c>
      <c r="C3760" t="s">
        <v>77</v>
      </c>
      <c r="D3760" t="s">
        <v>113</v>
      </c>
      <c r="E3760" t="s">
        <v>134</v>
      </c>
      <c r="F3760" t="s">
        <v>10926</v>
      </c>
      <c r="G3760" t="s">
        <v>136</v>
      </c>
      <c r="H3760" t="s">
        <v>46</v>
      </c>
      <c r="I3760" t="s">
        <v>129</v>
      </c>
      <c r="J3760" t="s">
        <v>130</v>
      </c>
      <c r="K3760" t="s">
        <v>131</v>
      </c>
      <c r="L3760" t="s">
        <v>10927</v>
      </c>
      <c r="M3760" t="s">
        <v>10928</v>
      </c>
      <c r="N3760">
        <v>1.001666666</v>
      </c>
      <c r="O3760">
        <v>0</v>
      </c>
      <c r="P3760">
        <v>0</v>
      </c>
      <c r="Q3760">
        <v>0</v>
      </c>
      <c r="R3760">
        <v>1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1.0016670000000001</v>
      </c>
      <c r="Y3760">
        <v>0</v>
      </c>
      <c r="Z3760">
        <v>0</v>
      </c>
    </row>
    <row r="3761" spans="1:26" x14ac:dyDescent="0.25">
      <c r="A3761">
        <v>2026869</v>
      </c>
      <c r="B3761">
        <v>1</v>
      </c>
      <c r="C3761" t="s">
        <v>76</v>
      </c>
      <c r="D3761" t="s">
        <v>79</v>
      </c>
      <c r="E3761" t="s">
        <v>161</v>
      </c>
      <c r="F3761" t="s">
        <v>10929</v>
      </c>
      <c r="G3761" t="s">
        <v>341</v>
      </c>
      <c r="H3761" t="s">
        <v>47</v>
      </c>
      <c r="I3761" t="s">
        <v>129</v>
      </c>
      <c r="J3761" t="s">
        <v>130</v>
      </c>
      <c r="K3761" t="s">
        <v>131</v>
      </c>
      <c r="L3761" t="s">
        <v>10930</v>
      </c>
      <c r="M3761" t="s">
        <v>10931</v>
      </c>
      <c r="N3761">
        <v>5.64</v>
      </c>
      <c r="O3761">
        <v>0</v>
      </c>
      <c r="P3761">
        <v>965</v>
      </c>
      <c r="Q3761">
        <v>0</v>
      </c>
      <c r="R3761">
        <v>0</v>
      </c>
      <c r="S3761">
        <v>0</v>
      </c>
      <c r="T3761">
        <v>0</v>
      </c>
      <c r="U3761">
        <v>0</v>
      </c>
      <c r="V3761">
        <v>5442.6</v>
      </c>
      <c r="W3761">
        <v>0</v>
      </c>
      <c r="X3761">
        <v>0</v>
      </c>
      <c r="Y3761">
        <v>0</v>
      </c>
      <c r="Z3761">
        <v>0</v>
      </c>
    </row>
    <row r="3762" spans="1:26" x14ac:dyDescent="0.25">
      <c r="A3762">
        <v>2026876</v>
      </c>
      <c r="B3762">
        <v>1</v>
      </c>
      <c r="C3762" t="s">
        <v>77</v>
      </c>
      <c r="D3762" t="s">
        <v>111</v>
      </c>
      <c r="E3762" t="s">
        <v>161</v>
      </c>
      <c r="F3762" t="s">
        <v>10932</v>
      </c>
      <c r="G3762" t="s">
        <v>341</v>
      </c>
      <c r="H3762" t="s">
        <v>47</v>
      </c>
      <c r="I3762" t="s">
        <v>129</v>
      </c>
      <c r="J3762" t="s">
        <v>130</v>
      </c>
      <c r="K3762" t="s">
        <v>131</v>
      </c>
      <c r="L3762" t="s">
        <v>10933</v>
      </c>
      <c r="M3762" t="s">
        <v>10934</v>
      </c>
      <c r="N3762">
        <v>2.8513888879999998</v>
      </c>
      <c r="O3762">
        <v>0</v>
      </c>
      <c r="P3762">
        <v>0</v>
      </c>
      <c r="Q3762">
        <v>3</v>
      </c>
      <c r="R3762">
        <v>30</v>
      </c>
      <c r="S3762">
        <v>0</v>
      </c>
      <c r="T3762">
        <v>0</v>
      </c>
      <c r="U3762">
        <v>0</v>
      </c>
      <c r="V3762">
        <v>0</v>
      </c>
      <c r="W3762">
        <v>8.5541669999999996</v>
      </c>
      <c r="X3762">
        <v>85.541667000000004</v>
      </c>
      <c r="Y3762">
        <v>0</v>
      </c>
      <c r="Z3762">
        <v>0</v>
      </c>
    </row>
    <row r="3763" spans="1:26" x14ac:dyDescent="0.25">
      <c r="A3763">
        <v>2026896</v>
      </c>
      <c r="B3763">
        <v>1</v>
      </c>
      <c r="C3763" t="s">
        <v>76</v>
      </c>
      <c r="D3763" t="s">
        <v>81</v>
      </c>
      <c r="E3763" t="s">
        <v>126</v>
      </c>
      <c r="F3763" t="s">
        <v>10935</v>
      </c>
      <c r="G3763" t="s">
        <v>168</v>
      </c>
      <c r="H3763" t="s">
        <v>46</v>
      </c>
      <c r="I3763" t="s">
        <v>129</v>
      </c>
      <c r="J3763" t="s">
        <v>130</v>
      </c>
      <c r="K3763" t="s">
        <v>154</v>
      </c>
      <c r="L3763" t="s">
        <v>10936</v>
      </c>
      <c r="M3763" t="s">
        <v>10937</v>
      </c>
      <c r="N3763">
        <v>1.906666666</v>
      </c>
      <c r="O3763">
        <v>0</v>
      </c>
      <c r="P3763">
        <v>111</v>
      </c>
      <c r="Q3763">
        <v>0</v>
      </c>
      <c r="R3763">
        <v>0</v>
      </c>
      <c r="S3763">
        <v>0</v>
      </c>
      <c r="T3763">
        <v>0</v>
      </c>
      <c r="U3763">
        <v>0</v>
      </c>
      <c r="V3763">
        <v>211.64</v>
      </c>
      <c r="W3763">
        <v>0</v>
      </c>
      <c r="X3763">
        <v>0</v>
      </c>
      <c r="Y3763">
        <v>0</v>
      </c>
      <c r="Z3763">
        <v>0</v>
      </c>
    </row>
    <row r="3764" spans="1:26" x14ac:dyDescent="0.25">
      <c r="A3764">
        <v>2026882</v>
      </c>
      <c r="B3764">
        <v>1</v>
      </c>
      <c r="C3764" t="s">
        <v>77</v>
      </c>
      <c r="D3764" t="s">
        <v>120</v>
      </c>
      <c r="E3764" t="s">
        <v>186</v>
      </c>
      <c r="F3764" t="s">
        <v>10938</v>
      </c>
      <c r="G3764" t="s">
        <v>163</v>
      </c>
      <c r="H3764" t="s">
        <v>47</v>
      </c>
      <c r="I3764" t="s">
        <v>129</v>
      </c>
      <c r="J3764" t="s">
        <v>130</v>
      </c>
      <c r="K3764" t="s">
        <v>131</v>
      </c>
      <c r="L3764" t="s">
        <v>10939</v>
      </c>
      <c r="M3764" t="s">
        <v>10940</v>
      </c>
      <c r="N3764">
        <v>3.509166666</v>
      </c>
      <c r="O3764">
        <v>54</v>
      </c>
      <c r="P3764">
        <v>282</v>
      </c>
      <c r="Q3764">
        <v>0</v>
      </c>
      <c r="R3764">
        <v>0</v>
      </c>
      <c r="S3764">
        <v>2</v>
      </c>
      <c r="T3764">
        <v>0</v>
      </c>
      <c r="U3764">
        <v>189.495</v>
      </c>
      <c r="V3764">
        <v>989.58500000000004</v>
      </c>
      <c r="W3764">
        <v>0</v>
      </c>
      <c r="X3764">
        <v>0</v>
      </c>
      <c r="Y3764">
        <v>7.0183330000000002</v>
      </c>
      <c r="Z3764">
        <v>0</v>
      </c>
    </row>
    <row r="3765" spans="1:26" x14ac:dyDescent="0.25">
      <c r="A3765">
        <v>2026878</v>
      </c>
      <c r="B3765">
        <v>1</v>
      </c>
      <c r="C3765" t="s">
        <v>76</v>
      </c>
      <c r="D3765" t="s">
        <v>93</v>
      </c>
      <c r="E3765" t="s">
        <v>171</v>
      </c>
      <c r="F3765" t="s">
        <v>10941</v>
      </c>
      <c r="G3765" t="s">
        <v>152</v>
      </c>
      <c r="H3765" t="s">
        <v>47</v>
      </c>
      <c r="I3765" t="s">
        <v>257</v>
      </c>
      <c r="J3765" t="s">
        <v>130</v>
      </c>
      <c r="K3765" t="s">
        <v>154</v>
      </c>
      <c r="L3765" t="s">
        <v>10942</v>
      </c>
      <c r="M3765" t="s">
        <v>10943</v>
      </c>
      <c r="N3765">
        <v>4.2222221999999997E-2</v>
      </c>
      <c r="O3765">
        <v>14</v>
      </c>
      <c r="P3765">
        <v>2040</v>
      </c>
      <c r="Q3765">
        <v>0</v>
      </c>
      <c r="R3765">
        <v>0</v>
      </c>
      <c r="S3765">
        <v>0</v>
      </c>
      <c r="T3765">
        <v>0</v>
      </c>
      <c r="U3765">
        <v>0.59111100000000005</v>
      </c>
      <c r="V3765">
        <v>86.133332999999993</v>
      </c>
      <c r="W3765">
        <v>0</v>
      </c>
      <c r="X3765">
        <v>0</v>
      </c>
      <c r="Y3765">
        <v>0</v>
      </c>
      <c r="Z3765">
        <v>0</v>
      </c>
    </row>
    <row r="3766" spans="1:26" x14ac:dyDescent="0.25">
      <c r="A3766">
        <v>2026880</v>
      </c>
      <c r="B3766">
        <v>1</v>
      </c>
      <c r="C3766" t="s">
        <v>76</v>
      </c>
      <c r="D3766" t="s">
        <v>105</v>
      </c>
      <c r="E3766" t="s">
        <v>186</v>
      </c>
      <c r="F3766" t="s">
        <v>10944</v>
      </c>
      <c r="G3766" t="s">
        <v>163</v>
      </c>
      <c r="H3766" t="s">
        <v>47</v>
      </c>
      <c r="I3766" t="s">
        <v>129</v>
      </c>
      <c r="J3766" t="s">
        <v>130</v>
      </c>
      <c r="K3766" t="s">
        <v>131</v>
      </c>
      <c r="L3766" t="s">
        <v>10945</v>
      </c>
      <c r="M3766" t="s">
        <v>10884</v>
      </c>
      <c r="N3766">
        <v>0.20611111100000001</v>
      </c>
      <c r="O3766">
        <v>0</v>
      </c>
      <c r="P3766">
        <v>0</v>
      </c>
      <c r="Q3766">
        <v>4</v>
      </c>
      <c r="R3766">
        <v>525</v>
      </c>
      <c r="S3766">
        <v>0</v>
      </c>
      <c r="T3766">
        <v>0</v>
      </c>
      <c r="U3766">
        <v>0</v>
      </c>
      <c r="V3766">
        <v>0</v>
      </c>
      <c r="W3766">
        <v>0.82444399999999995</v>
      </c>
      <c r="X3766">
        <v>108.208333</v>
      </c>
      <c r="Y3766">
        <v>0</v>
      </c>
      <c r="Z3766">
        <v>0</v>
      </c>
    </row>
    <row r="3767" spans="1:26" x14ac:dyDescent="0.25">
      <c r="A3767">
        <v>2026891</v>
      </c>
      <c r="B3767">
        <v>1</v>
      </c>
      <c r="C3767" t="s">
        <v>76</v>
      </c>
      <c r="D3767" t="s">
        <v>97</v>
      </c>
      <c r="E3767" t="s">
        <v>161</v>
      </c>
      <c r="F3767" t="s">
        <v>10946</v>
      </c>
      <c r="G3767" t="s">
        <v>341</v>
      </c>
      <c r="H3767" t="s">
        <v>47</v>
      </c>
      <c r="I3767" t="s">
        <v>129</v>
      </c>
      <c r="J3767" t="s">
        <v>130</v>
      </c>
      <c r="K3767" t="s">
        <v>131</v>
      </c>
      <c r="L3767" t="s">
        <v>10947</v>
      </c>
      <c r="M3767" t="s">
        <v>10948</v>
      </c>
      <c r="N3767">
        <v>2.3661111109999999</v>
      </c>
      <c r="O3767">
        <v>1</v>
      </c>
      <c r="P3767">
        <v>0</v>
      </c>
      <c r="Q3767">
        <v>0</v>
      </c>
      <c r="R3767">
        <v>0</v>
      </c>
      <c r="S3767">
        <v>0</v>
      </c>
      <c r="T3767">
        <v>0</v>
      </c>
      <c r="U3767">
        <v>2.3661110000000001</v>
      </c>
      <c r="V3767">
        <v>0</v>
      </c>
      <c r="W3767">
        <v>0</v>
      </c>
      <c r="X3767">
        <v>0</v>
      </c>
      <c r="Y3767">
        <v>0</v>
      </c>
      <c r="Z3767">
        <v>0</v>
      </c>
    </row>
    <row r="3768" spans="1:26" x14ac:dyDescent="0.25">
      <c r="A3768">
        <v>2026890</v>
      </c>
      <c r="B3768">
        <v>1</v>
      </c>
      <c r="C3768" t="s">
        <v>76</v>
      </c>
      <c r="D3768" t="s">
        <v>79</v>
      </c>
      <c r="E3768" t="s">
        <v>166</v>
      </c>
      <c r="F3768" t="s">
        <v>10949</v>
      </c>
      <c r="G3768" t="s">
        <v>128</v>
      </c>
      <c r="H3768" t="s">
        <v>46</v>
      </c>
      <c r="I3768" t="s">
        <v>129</v>
      </c>
      <c r="J3768" t="s">
        <v>130</v>
      </c>
      <c r="K3768" t="s">
        <v>131</v>
      </c>
      <c r="L3768" t="s">
        <v>10950</v>
      </c>
      <c r="M3768" t="s">
        <v>10951</v>
      </c>
      <c r="N3768">
        <v>0.35</v>
      </c>
      <c r="O3768">
        <v>0</v>
      </c>
      <c r="P3768">
        <v>216</v>
      </c>
      <c r="Q3768">
        <v>0</v>
      </c>
      <c r="R3768">
        <v>0</v>
      </c>
      <c r="S3768">
        <v>0</v>
      </c>
      <c r="T3768">
        <v>0</v>
      </c>
      <c r="U3768">
        <v>0</v>
      </c>
      <c r="V3768">
        <v>75.599999999999994</v>
      </c>
      <c r="W3768">
        <v>0</v>
      </c>
      <c r="X3768">
        <v>0</v>
      </c>
      <c r="Y3768">
        <v>0</v>
      </c>
      <c r="Z3768">
        <v>0</v>
      </c>
    </row>
    <row r="3769" spans="1:26" x14ac:dyDescent="0.25">
      <c r="A3769">
        <v>2026894</v>
      </c>
      <c r="B3769">
        <v>1</v>
      </c>
      <c r="C3769" t="s">
        <v>77</v>
      </c>
      <c r="D3769" t="s">
        <v>117</v>
      </c>
      <c r="E3769" t="s">
        <v>134</v>
      </c>
      <c r="F3769" t="s">
        <v>10952</v>
      </c>
      <c r="G3769" t="s">
        <v>136</v>
      </c>
      <c r="H3769" t="s">
        <v>46</v>
      </c>
      <c r="I3769" t="s">
        <v>129</v>
      </c>
      <c r="J3769" t="s">
        <v>130</v>
      </c>
      <c r="K3769" t="s">
        <v>131</v>
      </c>
      <c r="L3769" t="s">
        <v>10953</v>
      </c>
      <c r="M3769" t="s">
        <v>10954</v>
      </c>
      <c r="N3769">
        <v>1.449166666</v>
      </c>
      <c r="O3769">
        <v>0</v>
      </c>
      <c r="P3769">
        <v>0</v>
      </c>
      <c r="Q3769">
        <v>0</v>
      </c>
      <c r="R3769">
        <v>1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1.4491670000000001</v>
      </c>
      <c r="Y3769">
        <v>0</v>
      </c>
      <c r="Z3769">
        <v>0</v>
      </c>
    </row>
    <row r="3770" spans="1:26" x14ac:dyDescent="0.25">
      <c r="A3770">
        <v>2026898</v>
      </c>
      <c r="B3770">
        <v>1</v>
      </c>
      <c r="C3770" t="s">
        <v>76</v>
      </c>
      <c r="D3770" t="s">
        <v>84</v>
      </c>
      <c r="E3770" t="s">
        <v>161</v>
      </c>
      <c r="F3770" t="s">
        <v>10955</v>
      </c>
      <c r="G3770" t="s">
        <v>163</v>
      </c>
      <c r="H3770" t="s">
        <v>47</v>
      </c>
      <c r="I3770" t="s">
        <v>129</v>
      </c>
      <c r="J3770" t="s">
        <v>130</v>
      </c>
      <c r="K3770" t="s">
        <v>131</v>
      </c>
      <c r="L3770" t="s">
        <v>10956</v>
      </c>
      <c r="M3770" t="s">
        <v>10957</v>
      </c>
      <c r="N3770">
        <v>3.2577777769999998</v>
      </c>
      <c r="O3770">
        <v>0</v>
      </c>
      <c r="P3770">
        <v>114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371.38666699999999</v>
      </c>
      <c r="W3770">
        <v>0</v>
      </c>
      <c r="X3770">
        <v>0</v>
      </c>
      <c r="Y3770">
        <v>0</v>
      </c>
      <c r="Z3770">
        <v>0</v>
      </c>
    </row>
    <row r="3771" spans="1:26" x14ac:dyDescent="0.25">
      <c r="A3771">
        <v>2026906</v>
      </c>
      <c r="B3771">
        <v>1</v>
      </c>
      <c r="C3771" t="s">
        <v>76</v>
      </c>
      <c r="D3771" t="s">
        <v>100</v>
      </c>
      <c r="E3771" t="s">
        <v>134</v>
      </c>
      <c r="F3771" t="s">
        <v>10958</v>
      </c>
      <c r="G3771" t="s">
        <v>136</v>
      </c>
      <c r="H3771" t="s">
        <v>46</v>
      </c>
      <c r="I3771" t="s">
        <v>129</v>
      </c>
      <c r="J3771" t="s">
        <v>130</v>
      </c>
      <c r="K3771" t="s">
        <v>131</v>
      </c>
      <c r="L3771" t="s">
        <v>10959</v>
      </c>
      <c r="M3771" t="s">
        <v>10960</v>
      </c>
      <c r="N3771">
        <v>5.3827777770000003</v>
      </c>
      <c r="O3771">
        <v>0</v>
      </c>
      <c r="P3771">
        <v>3</v>
      </c>
      <c r="Q3771">
        <v>0</v>
      </c>
      <c r="R3771">
        <v>0</v>
      </c>
      <c r="S3771">
        <v>0</v>
      </c>
      <c r="T3771">
        <v>0</v>
      </c>
      <c r="U3771">
        <v>0</v>
      </c>
      <c r="V3771">
        <v>16.148333000000001</v>
      </c>
      <c r="W3771">
        <v>0</v>
      </c>
      <c r="X3771">
        <v>0</v>
      </c>
      <c r="Y3771">
        <v>0</v>
      </c>
      <c r="Z3771">
        <v>0</v>
      </c>
    </row>
    <row r="3772" spans="1:26" x14ac:dyDescent="0.25">
      <c r="A3772">
        <v>2026903</v>
      </c>
      <c r="B3772">
        <v>1</v>
      </c>
      <c r="C3772" t="s">
        <v>77</v>
      </c>
      <c r="D3772" t="s">
        <v>108</v>
      </c>
      <c r="E3772" t="s">
        <v>134</v>
      </c>
      <c r="F3772" t="s">
        <v>10961</v>
      </c>
      <c r="G3772" t="s">
        <v>136</v>
      </c>
      <c r="H3772" t="s">
        <v>46</v>
      </c>
      <c r="I3772" t="s">
        <v>129</v>
      </c>
      <c r="J3772" t="s">
        <v>130</v>
      </c>
      <c r="K3772" t="s">
        <v>131</v>
      </c>
      <c r="L3772" t="s">
        <v>10962</v>
      </c>
      <c r="M3772" t="s">
        <v>10963</v>
      </c>
      <c r="N3772">
        <v>1.05</v>
      </c>
      <c r="O3772">
        <v>0</v>
      </c>
      <c r="P3772">
        <v>2</v>
      </c>
      <c r="Q3772">
        <v>0</v>
      </c>
      <c r="R3772">
        <v>0</v>
      </c>
      <c r="S3772">
        <v>0</v>
      </c>
      <c r="T3772">
        <v>0</v>
      </c>
      <c r="U3772">
        <v>0</v>
      </c>
      <c r="V3772">
        <v>2.1</v>
      </c>
      <c r="W3772">
        <v>0</v>
      </c>
      <c r="X3772">
        <v>0</v>
      </c>
      <c r="Y3772">
        <v>0</v>
      </c>
      <c r="Z3772">
        <v>0</v>
      </c>
    </row>
    <row r="3773" spans="1:26" x14ac:dyDescent="0.25">
      <c r="A3773">
        <v>2026901</v>
      </c>
      <c r="B3773">
        <v>1</v>
      </c>
      <c r="C3773" t="s">
        <v>77</v>
      </c>
      <c r="D3773" t="s">
        <v>123</v>
      </c>
      <c r="E3773" t="s">
        <v>166</v>
      </c>
      <c r="F3773" t="s">
        <v>10964</v>
      </c>
      <c r="G3773" t="s">
        <v>657</v>
      </c>
      <c r="H3773" t="s">
        <v>46</v>
      </c>
      <c r="I3773" t="s">
        <v>129</v>
      </c>
      <c r="J3773" t="s">
        <v>130</v>
      </c>
      <c r="K3773" t="s">
        <v>131</v>
      </c>
      <c r="L3773" t="s">
        <v>10965</v>
      </c>
      <c r="M3773" t="s">
        <v>10966</v>
      </c>
      <c r="N3773">
        <v>1.366666666</v>
      </c>
      <c r="O3773">
        <v>0</v>
      </c>
      <c r="P3773">
        <v>4</v>
      </c>
      <c r="Q3773">
        <v>0</v>
      </c>
      <c r="R3773">
        <v>0</v>
      </c>
      <c r="S3773">
        <v>0</v>
      </c>
      <c r="T3773">
        <v>0</v>
      </c>
      <c r="U3773">
        <v>0</v>
      </c>
      <c r="V3773">
        <v>5.4666670000000002</v>
      </c>
      <c r="W3773">
        <v>0</v>
      </c>
      <c r="X3773">
        <v>0</v>
      </c>
      <c r="Y3773">
        <v>0</v>
      </c>
      <c r="Z3773">
        <v>0</v>
      </c>
    </row>
    <row r="3774" spans="1:26" x14ac:dyDescent="0.25">
      <c r="A3774">
        <v>2026913</v>
      </c>
      <c r="B3774">
        <v>1</v>
      </c>
      <c r="C3774" t="s">
        <v>77</v>
      </c>
      <c r="D3774" t="s">
        <v>117</v>
      </c>
      <c r="E3774" t="s">
        <v>166</v>
      </c>
      <c r="F3774" t="s">
        <v>10967</v>
      </c>
      <c r="G3774" t="s">
        <v>657</v>
      </c>
      <c r="H3774" t="s">
        <v>46</v>
      </c>
      <c r="I3774" t="s">
        <v>129</v>
      </c>
      <c r="J3774" t="s">
        <v>130</v>
      </c>
      <c r="K3774" t="s">
        <v>131</v>
      </c>
      <c r="L3774" t="s">
        <v>10968</v>
      </c>
      <c r="M3774" t="s">
        <v>10969</v>
      </c>
      <c r="N3774">
        <v>2.3677777770000001</v>
      </c>
      <c r="O3774">
        <v>0</v>
      </c>
      <c r="P3774">
        <v>0</v>
      </c>
      <c r="Q3774">
        <v>0</v>
      </c>
      <c r="R3774">
        <v>0</v>
      </c>
      <c r="S3774">
        <v>0</v>
      </c>
      <c r="T3774">
        <v>28</v>
      </c>
      <c r="U3774">
        <v>0</v>
      </c>
      <c r="V3774">
        <v>0</v>
      </c>
      <c r="W3774">
        <v>0</v>
      </c>
      <c r="X3774">
        <v>0</v>
      </c>
      <c r="Y3774">
        <v>0</v>
      </c>
      <c r="Z3774">
        <v>66.297777999999994</v>
      </c>
    </row>
    <row r="3775" spans="1:26" x14ac:dyDescent="0.25">
      <c r="A3775">
        <v>2026902</v>
      </c>
      <c r="B3775">
        <v>1</v>
      </c>
      <c r="C3775" t="s">
        <v>76</v>
      </c>
      <c r="D3775" t="s">
        <v>102</v>
      </c>
      <c r="E3775" t="s">
        <v>134</v>
      </c>
      <c r="F3775" t="s">
        <v>10970</v>
      </c>
      <c r="G3775" t="s">
        <v>136</v>
      </c>
      <c r="H3775" t="s">
        <v>46</v>
      </c>
      <c r="I3775" t="s">
        <v>129</v>
      </c>
      <c r="J3775" t="s">
        <v>130</v>
      </c>
      <c r="K3775" t="s">
        <v>131</v>
      </c>
      <c r="L3775" t="s">
        <v>10971</v>
      </c>
      <c r="M3775" t="s">
        <v>10972</v>
      </c>
      <c r="N3775">
        <v>1.698611111</v>
      </c>
      <c r="O3775">
        <v>0</v>
      </c>
      <c r="P3775">
        <v>1</v>
      </c>
      <c r="Q3775">
        <v>0</v>
      </c>
      <c r="R3775">
        <v>0</v>
      </c>
      <c r="S3775">
        <v>0</v>
      </c>
      <c r="T3775">
        <v>0</v>
      </c>
      <c r="U3775">
        <v>0</v>
      </c>
      <c r="V3775">
        <v>1.6986110000000001</v>
      </c>
      <c r="W3775">
        <v>0</v>
      </c>
      <c r="X3775">
        <v>0</v>
      </c>
      <c r="Y3775">
        <v>0</v>
      </c>
      <c r="Z3775">
        <v>0</v>
      </c>
    </row>
    <row r="3776" spans="1:26" x14ac:dyDescent="0.25">
      <c r="A3776">
        <v>2026922</v>
      </c>
      <c r="B3776">
        <v>1</v>
      </c>
      <c r="C3776" t="s">
        <v>76</v>
      </c>
      <c r="D3776" t="s">
        <v>99</v>
      </c>
      <c r="E3776" t="s">
        <v>186</v>
      </c>
      <c r="F3776" t="s">
        <v>10973</v>
      </c>
      <c r="G3776" t="s">
        <v>163</v>
      </c>
      <c r="H3776" t="s">
        <v>47</v>
      </c>
      <c r="I3776" t="s">
        <v>129</v>
      </c>
      <c r="J3776" t="s">
        <v>130</v>
      </c>
      <c r="K3776" t="s">
        <v>131</v>
      </c>
      <c r="L3776" t="s">
        <v>10974</v>
      </c>
      <c r="M3776" t="s">
        <v>10975</v>
      </c>
      <c r="N3776">
        <v>2.1019444439999999</v>
      </c>
      <c r="O3776">
        <v>23</v>
      </c>
      <c r="P3776">
        <v>0</v>
      </c>
      <c r="Q3776">
        <v>0</v>
      </c>
      <c r="R3776">
        <v>0</v>
      </c>
      <c r="S3776">
        <v>0</v>
      </c>
      <c r="T3776">
        <v>0</v>
      </c>
      <c r="U3776">
        <v>48.344721999999997</v>
      </c>
      <c r="V3776">
        <v>0</v>
      </c>
      <c r="W3776">
        <v>0</v>
      </c>
      <c r="X3776">
        <v>0</v>
      </c>
      <c r="Y3776">
        <v>0</v>
      </c>
      <c r="Z3776">
        <v>0</v>
      </c>
    </row>
    <row r="3777" spans="1:26" x14ac:dyDescent="0.25">
      <c r="A3777">
        <v>2026909</v>
      </c>
      <c r="B3777">
        <v>1</v>
      </c>
      <c r="C3777" t="s">
        <v>76</v>
      </c>
      <c r="D3777" t="s">
        <v>100</v>
      </c>
      <c r="E3777" t="s">
        <v>134</v>
      </c>
      <c r="F3777" t="s">
        <v>10976</v>
      </c>
      <c r="G3777" t="s">
        <v>238</v>
      </c>
      <c r="H3777" t="s">
        <v>46</v>
      </c>
      <c r="I3777" t="s">
        <v>129</v>
      </c>
      <c r="J3777" t="s">
        <v>130</v>
      </c>
      <c r="K3777" t="s">
        <v>131</v>
      </c>
      <c r="L3777" t="s">
        <v>10977</v>
      </c>
      <c r="M3777" t="s">
        <v>10978</v>
      </c>
      <c r="N3777">
        <v>4.005833333</v>
      </c>
      <c r="O3777">
        <v>0</v>
      </c>
      <c r="P3777">
        <v>5</v>
      </c>
      <c r="Q3777">
        <v>0</v>
      </c>
      <c r="R3777">
        <v>0</v>
      </c>
      <c r="S3777">
        <v>0</v>
      </c>
      <c r="T3777">
        <v>0</v>
      </c>
      <c r="U3777">
        <v>0</v>
      </c>
      <c r="V3777">
        <v>20.029167000000001</v>
      </c>
      <c r="W3777">
        <v>0</v>
      </c>
      <c r="X3777">
        <v>0</v>
      </c>
      <c r="Y3777">
        <v>0</v>
      </c>
      <c r="Z3777">
        <v>0</v>
      </c>
    </row>
    <row r="3778" spans="1:26" x14ac:dyDescent="0.25">
      <c r="A3778">
        <v>2026910</v>
      </c>
      <c r="B3778">
        <v>1</v>
      </c>
      <c r="C3778" t="s">
        <v>76</v>
      </c>
      <c r="D3778" t="s">
        <v>83</v>
      </c>
      <c r="E3778" t="s">
        <v>134</v>
      </c>
      <c r="F3778" t="s">
        <v>10979</v>
      </c>
      <c r="G3778" t="s">
        <v>140</v>
      </c>
      <c r="H3778" t="s">
        <v>46</v>
      </c>
      <c r="I3778" t="s">
        <v>129</v>
      </c>
      <c r="J3778" t="s">
        <v>130</v>
      </c>
      <c r="K3778" t="s">
        <v>131</v>
      </c>
      <c r="L3778" t="s">
        <v>10980</v>
      </c>
      <c r="M3778" t="s">
        <v>10981</v>
      </c>
      <c r="N3778">
        <v>3.855277777</v>
      </c>
      <c r="O3778">
        <v>0</v>
      </c>
      <c r="P3778">
        <v>5</v>
      </c>
      <c r="Q3778">
        <v>0</v>
      </c>
      <c r="R3778">
        <v>0</v>
      </c>
      <c r="S3778">
        <v>0</v>
      </c>
      <c r="T3778">
        <v>0</v>
      </c>
      <c r="U3778">
        <v>0</v>
      </c>
      <c r="V3778">
        <v>19.276389000000002</v>
      </c>
      <c r="W3778">
        <v>0</v>
      </c>
      <c r="X3778">
        <v>0</v>
      </c>
      <c r="Y3778">
        <v>0</v>
      </c>
      <c r="Z3778">
        <v>0</v>
      </c>
    </row>
    <row r="3779" spans="1:26" x14ac:dyDescent="0.25">
      <c r="A3779">
        <v>2026930</v>
      </c>
      <c r="B3779">
        <v>1</v>
      </c>
      <c r="C3779" t="s">
        <v>76</v>
      </c>
      <c r="D3779" t="s">
        <v>99</v>
      </c>
      <c r="E3779" t="s">
        <v>182</v>
      </c>
      <c r="F3779" t="s">
        <v>10982</v>
      </c>
      <c r="G3779" t="s">
        <v>144</v>
      </c>
      <c r="H3779" t="s">
        <v>46</v>
      </c>
      <c r="I3779" t="s">
        <v>129</v>
      </c>
      <c r="J3779" t="s">
        <v>130</v>
      </c>
      <c r="K3779" t="s">
        <v>131</v>
      </c>
      <c r="L3779" t="s">
        <v>10983</v>
      </c>
      <c r="M3779" t="s">
        <v>10984</v>
      </c>
      <c r="N3779">
        <v>1.0291666660000001</v>
      </c>
      <c r="O3779">
        <v>0</v>
      </c>
      <c r="P3779">
        <v>5</v>
      </c>
      <c r="Q3779">
        <v>0</v>
      </c>
      <c r="R3779">
        <v>0</v>
      </c>
      <c r="S3779">
        <v>0</v>
      </c>
      <c r="T3779">
        <v>0</v>
      </c>
      <c r="U3779">
        <v>0</v>
      </c>
      <c r="V3779">
        <v>5.1458329999999997</v>
      </c>
      <c r="W3779">
        <v>0</v>
      </c>
      <c r="X3779">
        <v>0</v>
      </c>
      <c r="Y3779">
        <v>0</v>
      </c>
      <c r="Z3779">
        <v>0</v>
      </c>
    </row>
    <row r="3780" spans="1:26" x14ac:dyDescent="0.25">
      <c r="A3780">
        <v>2026914</v>
      </c>
      <c r="B3780">
        <v>1</v>
      </c>
      <c r="C3780" t="s">
        <v>76</v>
      </c>
      <c r="D3780" t="s">
        <v>100</v>
      </c>
      <c r="E3780" t="s">
        <v>134</v>
      </c>
      <c r="F3780" t="s">
        <v>10985</v>
      </c>
      <c r="G3780" t="s">
        <v>140</v>
      </c>
      <c r="H3780" t="s">
        <v>46</v>
      </c>
      <c r="I3780" t="s">
        <v>129</v>
      </c>
      <c r="J3780" t="s">
        <v>130</v>
      </c>
      <c r="K3780" t="s">
        <v>131</v>
      </c>
      <c r="L3780" t="s">
        <v>10986</v>
      </c>
      <c r="M3780" t="s">
        <v>10987</v>
      </c>
      <c r="N3780">
        <v>2.3966666659999998</v>
      </c>
      <c r="O3780">
        <v>0</v>
      </c>
      <c r="P3780">
        <v>9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21.57</v>
      </c>
      <c r="W3780">
        <v>0</v>
      </c>
      <c r="X3780">
        <v>0</v>
      </c>
      <c r="Y3780">
        <v>0</v>
      </c>
      <c r="Z3780">
        <v>0</v>
      </c>
    </row>
    <row r="3781" spans="1:26" x14ac:dyDescent="0.25">
      <c r="A3781">
        <v>2026923</v>
      </c>
      <c r="B3781">
        <v>1</v>
      </c>
      <c r="C3781" t="s">
        <v>77</v>
      </c>
      <c r="D3781" t="s">
        <v>124</v>
      </c>
      <c r="E3781" t="s">
        <v>166</v>
      </c>
      <c r="F3781" t="s">
        <v>10988</v>
      </c>
      <c r="G3781" t="s">
        <v>657</v>
      </c>
      <c r="H3781" t="s">
        <v>46</v>
      </c>
      <c r="I3781" t="s">
        <v>129</v>
      </c>
      <c r="J3781" t="s">
        <v>130</v>
      </c>
      <c r="K3781" t="s">
        <v>131</v>
      </c>
      <c r="L3781" t="s">
        <v>10989</v>
      </c>
      <c r="M3781" t="s">
        <v>10990</v>
      </c>
      <c r="N3781">
        <v>3.8888888879999999</v>
      </c>
      <c r="O3781">
        <v>0</v>
      </c>
      <c r="P3781">
        <v>36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140</v>
      </c>
      <c r="W3781">
        <v>0</v>
      </c>
      <c r="X3781">
        <v>0</v>
      </c>
      <c r="Y3781">
        <v>0</v>
      </c>
      <c r="Z3781">
        <v>0</v>
      </c>
    </row>
    <row r="3782" spans="1:26" x14ac:dyDescent="0.25">
      <c r="A3782">
        <v>2026915</v>
      </c>
      <c r="B3782">
        <v>1</v>
      </c>
      <c r="C3782" t="s">
        <v>77</v>
      </c>
      <c r="D3782" t="s">
        <v>116</v>
      </c>
      <c r="E3782" t="s">
        <v>150</v>
      </c>
      <c r="F3782" t="s">
        <v>10991</v>
      </c>
      <c r="G3782" t="s">
        <v>736</v>
      </c>
      <c r="H3782" t="s">
        <v>47</v>
      </c>
      <c r="I3782" t="s">
        <v>129</v>
      </c>
      <c r="J3782" t="s">
        <v>130</v>
      </c>
      <c r="K3782" t="s">
        <v>131</v>
      </c>
      <c r="L3782" t="s">
        <v>10992</v>
      </c>
      <c r="M3782" t="s">
        <v>10993</v>
      </c>
      <c r="N3782">
        <v>0.95</v>
      </c>
      <c r="O3782">
        <v>608</v>
      </c>
      <c r="P3782">
        <v>9081</v>
      </c>
      <c r="Q3782">
        <v>0</v>
      </c>
      <c r="R3782">
        <v>0</v>
      </c>
      <c r="S3782">
        <v>18</v>
      </c>
      <c r="T3782">
        <v>211</v>
      </c>
      <c r="U3782">
        <v>577.6</v>
      </c>
      <c r="V3782">
        <v>8626.9500000000007</v>
      </c>
      <c r="W3782">
        <v>0</v>
      </c>
      <c r="X3782">
        <v>0</v>
      </c>
      <c r="Y3782">
        <v>17.100000000000001</v>
      </c>
      <c r="Z3782">
        <v>200.45</v>
      </c>
    </row>
    <row r="3783" spans="1:26" x14ac:dyDescent="0.25">
      <c r="A3783">
        <v>2026916</v>
      </c>
      <c r="B3783">
        <v>1</v>
      </c>
      <c r="C3783" t="s">
        <v>76</v>
      </c>
      <c r="D3783" t="s">
        <v>79</v>
      </c>
      <c r="E3783" t="s">
        <v>134</v>
      </c>
      <c r="F3783" t="s">
        <v>10994</v>
      </c>
      <c r="G3783" t="s">
        <v>238</v>
      </c>
      <c r="H3783" t="s">
        <v>46</v>
      </c>
      <c r="I3783" t="s">
        <v>129</v>
      </c>
      <c r="J3783" t="s">
        <v>130</v>
      </c>
      <c r="K3783" t="s">
        <v>131</v>
      </c>
      <c r="L3783" t="s">
        <v>10995</v>
      </c>
      <c r="M3783" t="s">
        <v>10753</v>
      </c>
      <c r="N3783">
        <v>0.70722222199999996</v>
      </c>
      <c r="O3783">
        <v>0</v>
      </c>
      <c r="P3783">
        <v>1</v>
      </c>
      <c r="Q3783">
        <v>0</v>
      </c>
      <c r="R3783">
        <v>0</v>
      </c>
      <c r="S3783">
        <v>0</v>
      </c>
      <c r="T3783">
        <v>0</v>
      </c>
      <c r="U3783">
        <v>0</v>
      </c>
      <c r="V3783">
        <v>0.70722200000000002</v>
      </c>
      <c r="W3783">
        <v>0</v>
      </c>
      <c r="X3783">
        <v>0</v>
      </c>
      <c r="Y3783">
        <v>0</v>
      </c>
      <c r="Z3783">
        <v>0</v>
      </c>
    </row>
    <row r="3784" spans="1:26" x14ac:dyDescent="0.25">
      <c r="A3784">
        <v>2026935</v>
      </c>
      <c r="B3784">
        <v>1</v>
      </c>
      <c r="C3784" t="s">
        <v>76</v>
      </c>
      <c r="D3784" t="s">
        <v>85</v>
      </c>
      <c r="E3784" t="s">
        <v>134</v>
      </c>
      <c r="F3784" t="s">
        <v>10996</v>
      </c>
      <c r="G3784" t="s">
        <v>238</v>
      </c>
      <c r="H3784" t="s">
        <v>46</v>
      </c>
      <c r="I3784" t="s">
        <v>129</v>
      </c>
      <c r="J3784" t="s">
        <v>130</v>
      </c>
      <c r="K3784" t="s">
        <v>131</v>
      </c>
      <c r="L3784" t="s">
        <v>10997</v>
      </c>
      <c r="M3784" t="s">
        <v>10998</v>
      </c>
      <c r="N3784">
        <v>0.92472222199999998</v>
      </c>
      <c r="O3784">
        <v>0</v>
      </c>
      <c r="P3784">
        <v>3</v>
      </c>
      <c r="Q3784">
        <v>0</v>
      </c>
      <c r="R3784">
        <v>0</v>
      </c>
      <c r="S3784">
        <v>0</v>
      </c>
      <c r="T3784">
        <v>0</v>
      </c>
      <c r="U3784">
        <v>0</v>
      </c>
      <c r="V3784">
        <v>2.7741669999999998</v>
      </c>
      <c r="W3784">
        <v>0</v>
      </c>
      <c r="X3784">
        <v>0</v>
      </c>
      <c r="Y3784">
        <v>0</v>
      </c>
      <c r="Z3784">
        <v>0</v>
      </c>
    </row>
    <row r="3785" spans="1:26" x14ac:dyDescent="0.25">
      <c r="A3785">
        <v>2026932</v>
      </c>
      <c r="B3785">
        <v>1</v>
      </c>
      <c r="C3785" t="s">
        <v>76</v>
      </c>
      <c r="D3785" t="s">
        <v>84</v>
      </c>
      <c r="E3785" t="s">
        <v>126</v>
      </c>
      <c r="F3785" t="s">
        <v>10999</v>
      </c>
      <c r="G3785" t="s">
        <v>452</v>
      </c>
      <c r="H3785" t="s">
        <v>46</v>
      </c>
      <c r="I3785" t="s">
        <v>129</v>
      </c>
      <c r="J3785" t="s">
        <v>130</v>
      </c>
      <c r="K3785" t="s">
        <v>131</v>
      </c>
      <c r="L3785" t="s">
        <v>11000</v>
      </c>
      <c r="M3785" t="s">
        <v>11001</v>
      </c>
      <c r="N3785">
        <v>1.2336111110000001</v>
      </c>
      <c r="O3785">
        <v>0</v>
      </c>
      <c r="P3785">
        <v>13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16.036943999999998</v>
      </c>
      <c r="W3785">
        <v>0</v>
      </c>
      <c r="X3785">
        <v>0</v>
      </c>
      <c r="Y3785">
        <v>0</v>
      </c>
      <c r="Z3785">
        <v>0</v>
      </c>
    </row>
    <row r="3786" spans="1:26" x14ac:dyDescent="0.25">
      <c r="A3786">
        <v>2026925</v>
      </c>
      <c r="B3786">
        <v>1</v>
      </c>
      <c r="C3786" t="s">
        <v>77</v>
      </c>
      <c r="D3786" t="s">
        <v>124</v>
      </c>
      <c r="E3786" t="s">
        <v>161</v>
      </c>
      <c r="F3786" t="s">
        <v>11002</v>
      </c>
      <c r="G3786" t="s">
        <v>163</v>
      </c>
      <c r="H3786" t="s">
        <v>47</v>
      </c>
      <c r="I3786" t="s">
        <v>129</v>
      </c>
      <c r="J3786" t="s">
        <v>130</v>
      </c>
      <c r="K3786" t="s">
        <v>131</v>
      </c>
      <c r="L3786" t="s">
        <v>11003</v>
      </c>
      <c r="M3786" t="s">
        <v>11004</v>
      </c>
      <c r="N3786">
        <v>1.055833333</v>
      </c>
      <c r="O3786">
        <v>1</v>
      </c>
      <c r="P3786">
        <v>188</v>
      </c>
      <c r="Q3786">
        <v>0</v>
      </c>
      <c r="R3786">
        <v>0</v>
      </c>
      <c r="S3786">
        <v>0</v>
      </c>
      <c r="T3786">
        <v>0</v>
      </c>
      <c r="U3786">
        <v>1.055833</v>
      </c>
      <c r="V3786">
        <v>198.496667</v>
      </c>
      <c r="W3786">
        <v>0</v>
      </c>
      <c r="X3786">
        <v>0</v>
      </c>
      <c r="Y3786">
        <v>0</v>
      </c>
      <c r="Z3786">
        <v>0</v>
      </c>
    </row>
    <row r="3787" spans="1:26" x14ac:dyDescent="0.25">
      <c r="A3787">
        <v>2026926</v>
      </c>
      <c r="B3787">
        <v>1</v>
      </c>
      <c r="C3787" t="s">
        <v>76</v>
      </c>
      <c r="D3787" t="s">
        <v>79</v>
      </c>
      <c r="E3787" t="s">
        <v>161</v>
      </c>
      <c r="F3787" t="s">
        <v>11005</v>
      </c>
      <c r="G3787" t="s">
        <v>163</v>
      </c>
      <c r="H3787" t="s">
        <v>47</v>
      </c>
      <c r="I3787" t="s">
        <v>129</v>
      </c>
      <c r="J3787" t="s">
        <v>130</v>
      </c>
      <c r="K3787" t="s">
        <v>131</v>
      </c>
      <c r="L3787" t="s">
        <v>11006</v>
      </c>
      <c r="M3787" t="s">
        <v>11007</v>
      </c>
      <c r="N3787">
        <v>1.5463888880000001</v>
      </c>
      <c r="O3787">
        <v>0</v>
      </c>
      <c r="P3787">
        <v>43</v>
      </c>
      <c r="Q3787">
        <v>0</v>
      </c>
      <c r="R3787">
        <v>0</v>
      </c>
      <c r="S3787">
        <v>0</v>
      </c>
      <c r="T3787">
        <v>0</v>
      </c>
      <c r="U3787">
        <v>0</v>
      </c>
      <c r="V3787">
        <v>66.494721999999996</v>
      </c>
      <c r="W3787">
        <v>0</v>
      </c>
      <c r="X3787">
        <v>0</v>
      </c>
      <c r="Y3787">
        <v>0</v>
      </c>
      <c r="Z3787">
        <v>0</v>
      </c>
    </row>
    <row r="3788" spans="1:26" x14ac:dyDescent="0.25">
      <c r="A3788">
        <v>2026927</v>
      </c>
      <c r="B3788">
        <v>1</v>
      </c>
      <c r="C3788" t="s">
        <v>76</v>
      </c>
      <c r="D3788" t="s">
        <v>86</v>
      </c>
      <c r="E3788" t="s">
        <v>134</v>
      </c>
      <c r="F3788" t="s">
        <v>11008</v>
      </c>
      <c r="G3788" t="s">
        <v>140</v>
      </c>
      <c r="H3788" t="s">
        <v>46</v>
      </c>
      <c r="I3788" t="s">
        <v>129</v>
      </c>
      <c r="J3788" t="s">
        <v>130</v>
      </c>
      <c r="K3788" t="s">
        <v>131</v>
      </c>
      <c r="L3788" t="s">
        <v>11009</v>
      </c>
      <c r="M3788" t="s">
        <v>11010</v>
      </c>
      <c r="N3788">
        <v>4.1611111110000003</v>
      </c>
      <c r="O3788">
        <v>0</v>
      </c>
      <c r="P3788">
        <v>1</v>
      </c>
      <c r="Q3788">
        <v>0</v>
      </c>
      <c r="R3788">
        <v>0</v>
      </c>
      <c r="S3788">
        <v>0</v>
      </c>
      <c r="T3788">
        <v>0</v>
      </c>
      <c r="U3788">
        <v>0</v>
      </c>
      <c r="V3788">
        <v>4.161111</v>
      </c>
      <c r="W3788">
        <v>0</v>
      </c>
      <c r="X3788">
        <v>0</v>
      </c>
      <c r="Y3788">
        <v>0</v>
      </c>
      <c r="Z3788">
        <v>0</v>
      </c>
    </row>
    <row r="3789" spans="1:26" x14ac:dyDescent="0.25">
      <c r="A3789">
        <v>2026934</v>
      </c>
      <c r="B3789">
        <v>1</v>
      </c>
      <c r="C3789" t="s">
        <v>76</v>
      </c>
      <c r="D3789" t="s">
        <v>92</v>
      </c>
      <c r="E3789" t="s">
        <v>134</v>
      </c>
      <c r="F3789" t="s">
        <v>11011</v>
      </c>
      <c r="G3789" t="s">
        <v>136</v>
      </c>
      <c r="H3789" t="s">
        <v>46</v>
      </c>
      <c r="I3789" t="s">
        <v>129</v>
      </c>
      <c r="J3789" t="s">
        <v>130</v>
      </c>
      <c r="K3789" t="s">
        <v>131</v>
      </c>
      <c r="L3789" t="s">
        <v>11012</v>
      </c>
      <c r="M3789" t="s">
        <v>11013</v>
      </c>
      <c r="N3789">
        <v>0.995</v>
      </c>
      <c r="O3789">
        <v>0</v>
      </c>
      <c r="P3789">
        <v>0</v>
      </c>
      <c r="Q3789">
        <v>0</v>
      </c>
      <c r="R3789">
        <v>1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0.995</v>
      </c>
      <c r="Y3789">
        <v>0</v>
      </c>
      <c r="Z3789">
        <v>0</v>
      </c>
    </row>
    <row r="3790" spans="1:26" x14ac:dyDescent="0.25">
      <c r="A3790">
        <v>2026929</v>
      </c>
      <c r="B3790">
        <v>1</v>
      </c>
      <c r="C3790" t="s">
        <v>76</v>
      </c>
      <c r="D3790" t="s">
        <v>100</v>
      </c>
      <c r="E3790" t="s">
        <v>134</v>
      </c>
      <c r="F3790" t="s">
        <v>11014</v>
      </c>
      <c r="G3790" t="s">
        <v>136</v>
      </c>
      <c r="H3790" t="s">
        <v>46</v>
      </c>
      <c r="I3790" t="s">
        <v>129</v>
      </c>
      <c r="J3790" t="s">
        <v>130</v>
      </c>
      <c r="K3790" t="s">
        <v>131</v>
      </c>
      <c r="L3790" t="s">
        <v>11015</v>
      </c>
      <c r="M3790" t="s">
        <v>11016</v>
      </c>
      <c r="N3790">
        <v>3.4166666659999998</v>
      </c>
      <c r="O3790">
        <v>0</v>
      </c>
      <c r="P3790">
        <v>4</v>
      </c>
      <c r="Q3790">
        <v>0</v>
      </c>
      <c r="R3790">
        <v>0</v>
      </c>
      <c r="S3790">
        <v>0</v>
      </c>
      <c r="T3790">
        <v>0</v>
      </c>
      <c r="U3790">
        <v>0</v>
      </c>
      <c r="V3790">
        <v>13.666667</v>
      </c>
      <c r="W3790">
        <v>0</v>
      </c>
      <c r="X3790">
        <v>0</v>
      </c>
      <c r="Y3790">
        <v>0</v>
      </c>
      <c r="Z3790">
        <v>0</v>
      </c>
    </row>
    <row r="3791" spans="1:26" x14ac:dyDescent="0.25">
      <c r="A3791">
        <v>2026936</v>
      </c>
      <c r="B3791">
        <v>1</v>
      </c>
      <c r="C3791" t="s">
        <v>76</v>
      </c>
      <c r="D3791" t="s">
        <v>103</v>
      </c>
      <c r="E3791" t="s">
        <v>166</v>
      </c>
      <c r="F3791" t="s">
        <v>11017</v>
      </c>
      <c r="G3791" t="s">
        <v>246</v>
      </c>
      <c r="H3791" t="s">
        <v>46</v>
      </c>
      <c r="I3791" t="s">
        <v>129</v>
      </c>
      <c r="J3791" t="s">
        <v>130</v>
      </c>
      <c r="K3791" t="s">
        <v>131</v>
      </c>
      <c r="L3791" t="s">
        <v>11018</v>
      </c>
      <c r="M3791" t="s">
        <v>11019</v>
      </c>
      <c r="N3791">
        <v>3.795555555</v>
      </c>
      <c r="O3791">
        <v>0</v>
      </c>
      <c r="P3791">
        <v>0</v>
      </c>
      <c r="Q3791">
        <v>0</v>
      </c>
      <c r="R3791">
        <v>0</v>
      </c>
      <c r="S3791">
        <v>0</v>
      </c>
      <c r="T3791">
        <v>123</v>
      </c>
      <c r="U3791">
        <v>0</v>
      </c>
      <c r="V3791">
        <v>0</v>
      </c>
      <c r="W3791">
        <v>0</v>
      </c>
      <c r="X3791">
        <v>0</v>
      </c>
      <c r="Y3791">
        <v>0</v>
      </c>
      <c r="Z3791">
        <v>466.85333300000002</v>
      </c>
    </row>
    <row r="3792" spans="1:26" x14ac:dyDescent="0.25">
      <c r="A3792">
        <v>2026938</v>
      </c>
      <c r="B3792">
        <v>1</v>
      </c>
      <c r="C3792" t="s">
        <v>77</v>
      </c>
      <c r="D3792" t="s">
        <v>108</v>
      </c>
      <c r="E3792" t="s">
        <v>182</v>
      </c>
      <c r="F3792" t="s">
        <v>11020</v>
      </c>
      <c r="G3792" t="s">
        <v>524</v>
      </c>
      <c r="H3792" t="s">
        <v>46</v>
      </c>
      <c r="I3792" t="s">
        <v>129</v>
      </c>
      <c r="J3792" t="s">
        <v>130</v>
      </c>
      <c r="K3792" t="s">
        <v>131</v>
      </c>
      <c r="L3792" t="s">
        <v>11021</v>
      </c>
      <c r="M3792" t="s">
        <v>11022</v>
      </c>
      <c r="N3792">
        <v>4.2744444440000002</v>
      </c>
      <c r="O3792">
        <v>0</v>
      </c>
      <c r="P3792">
        <v>0</v>
      </c>
      <c r="Q3792">
        <v>0</v>
      </c>
      <c r="R3792">
        <v>0</v>
      </c>
      <c r="S3792">
        <v>0</v>
      </c>
      <c r="T3792">
        <v>3</v>
      </c>
      <c r="U3792">
        <v>0</v>
      </c>
      <c r="V3792">
        <v>0</v>
      </c>
      <c r="W3792">
        <v>0</v>
      </c>
      <c r="X3792">
        <v>0</v>
      </c>
      <c r="Y3792">
        <v>0</v>
      </c>
      <c r="Z3792">
        <v>12.823333</v>
      </c>
    </row>
    <row r="3793" spans="1:26" x14ac:dyDescent="0.25">
      <c r="A3793">
        <v>2026940</v>
      </c>
      <c r="B3793">
        <v>1</v>
      </c>
      <c r="C3793" t="s">
        <v>76</v>
      </c>
      <c r="D3793" t="s">
        <v>92</v>
      </c>
      <c r="E3793" t="s">
        <v>134</v>
      </c>
      <c r="F3793" t="s">
        <v>11023</v>
      </c>
      <c r="G3793" t="s">
        <v>136</v>
      </c>
      <c r="H3793" t="s">
        <v>46</v>
      </c>
      <c r="I3793" t="s">
        <v>129</v>
      </c>
      <c r="J3793" t="s">
        <v>130</v>
      </c>
      <c r="K3793" t="s">
        <v>131</v>
      </c>
      <c r="L3793" t="s">
        <v>11024</v>
      </c>
      <c r="M3793" t="s">
        <v>10904</v>
      </c>
      <c r="N3793">
        <v>0.88500000000000001</v>
      </c>
      <c r="O3793">
        <v>0</v>
      </c>
      <c r="P3793">
        <v>0</v>
      </c>
      <c r="Q3793">
        <v>0</v>
      </c>
      <c r="R3793">
        <v>0</v>
      </c>
      <c r="S3793">
        <v>0</v>
      </c>
      <c r="T3793">
        <v>1</v>
      </c>
      <c r="U3793">
        <v>0</v>
      </c>
      <c r="V3793">
        <v>0</v>
      </c>
      <c r="W3793">
        <v>0</v>
      </c>
      <c r="X3793">
        <v>0</v>
      </c>
      <c r="Y3793">
        <v>0</v>
      </c>
      <c r="Z3793">
        <v>0.88500000000000001</v>
      </c>
    </row>
    <row r="3794" spans="1:26" x14ac:dyDescent="0.25">
      <c r="A3794">
        <v>2026958</v>
      </c>
      <c r="B3794">
        <v>1</v>
      </c>
      <c r="C3794" t="s">
        <v>76</v>
      </c>
      <c r="D3794" t="s">
        <v>92</v>
      </c>
      <c r="E3794" t="s">
        <v>161</v>
      </c>
      <c r="F3794" t="s">
        <v>11025</v>
      </c>
      <c r="G3794" t="s">
        <v>341</v>
      </c>
      <c r="H3794" t="s">
        <v>47</v>
      </c>
      <c r="I3794" t="s">
        <v>129</v>
      </c>
      <c r="J3794" t="s">
        <v>130</v>
      </c>
      <c r="K3794" t="s">
        <v>131</v>
      </c>
      <c r="L3794" t="s">
        <v>11026</v>
      </c>
      <c r="M3794" t="s">
        <v>11027</v>
      </c>
      <c r="N3794">
        <v>1.355</v>
      </c>
      <c r="O3794">
        <v>0</v>
      </c>
      <c r="P3794">
        <v>0</v>
      </c>
      <c r="Q3794">
        <v>0</v>
      </c>
      <c r="R3794">
        <v>0</v>
      </c>
      <c r="S3794">
        <v>0</v>
      </c>
      <c r="T3794">
        <v>244</v>
      </c>
      <c r="U3794">
        <v>0</v>
      </c>
      <c r="V3794">
        <v>0</v>
      </c>
      <c r="W3794">
        <v>0</v>
      </c>
      <c r="X3794">
        <v>0</v>
      </c>
      <c r="Y3794">
        <v>0</v>
      </c>
      <c r="Z3794">
        <v>330.62</v>
      </c>
    </row>
    <row r="3795" spans="1:26" x14ac:dyDescent="0.25">
      <c r="A3795">
        <v>2026945</v>
      </c>
      <c r="B3795">
        <v>1</v>
      </c>
      <c r="C3795" t="s">
        <v>76</v>
      </c>
      <c r="D3795" t="s">
        <v>94</v>
      </c>
      <c r="E3795" t="s">
        <v>186</v>
      </c>
      <c r="F3795" t="s">
        <v>7108</v>
      </c>
      <c r="G3795" t="s">
        <v>168</v>
      </c>
      <c r="H3795" t="s">
        <v>47</v>
      </c>
      <c r="I3795" t="s">
        <v>129</v>
      </c>
      <c r="J3795" t="s">
        <v>130</v>
      </c>
      <c r="K3795" t="s">
        <v>154</v>
      </c>
      <c r="L3795" t="s">
        <v>11028</v>
      </c>
      <c r="M3795" t="s">
        <v>11029</v>
      </c>
      <c r="N3795">
        <v>2.2833333329999999</v>
      </c>
      <c r="O3795">
        <v>0</v>
      </c>
      <c r="P3795">
        <v>0</v>
      </c>
      <c r="Q3795">
        <v>0</v>
      </c>
      <c r="R3795">
        <v>0</v>
      </c>
      <c r="S3795">
        <v>11</v>
      </c>
      <c r="T3795">
        <v>410</v>
      </c>
      <c r="U3795">
        <v>0</v>
      </c>
      <c r="V3795">
        <v>0</v>
      </c>
      <c r="W3795">
        <v>0</v>
      </c>
      <c r="X3795">
        <v>0</v>
      </c>
      <c r="Y3795">
        <v>25.116667</v>
      </c>
      <c r="Z3795">
        <v>936.16666699999996</v>
      </c>
    </row>
    <row r="3796" spans="1:26" x14ac:dyDescent="0.25">
      <c r="A3796">
        <v>2026946</v>
      </c>
      <c r="B3796">
        <v>1</v>
      </c>
      <c r="C3796" t="s">
        <v>76</v>
      </c>
      <c r="D3796" t="s">
        <v>85</v>
      </c>
      <c r="E3796" t="s">
        <v>134</v>
      </c>
      <c r="F3796" t="s">
        <v>11030</v>
      </c>
      <c r="G3796" t="s">
        <v>238</v>
      </c>
      <c r="H3796" t="s">
        <v>46</v>
      </c>
      <c r="I3796" t="s">
        <v>129</v>
      </c>
      <c r="J3796" t="s">
        <v>130</v>
      </c>
      <c r="K3796" t="s">
        <v>131</v>
      </c>
      <c r="L3796" t="s">
        <v>11031</v>
      </c>
      <c r="M3796" t="s">
        <v>11032</v>
      </c>
      <c r="N3796">
        <v>0.889444444</v>
      </c>
      <c r="O3796">
        <v>0</v>
      </c>
      <c r="P3796">
        <v>2</v>
      </c>
      <c r="Q3796">
        <v>0</v>
      </c>
      <c r="R3796">
        <v>0</v>
      </c>
      <c r="S3796">
        <v>0</v>
      </c>
      <c r="T3796">
        <v>0</v>
      </c>
      <c r="U3796">
        <v>0</v>
      </c>
      <c r="V3796">
        <v>1.7788889999999999</v>
      </c>
      <c r="W3796">
        <v>0</v>
      </c>
      <c r="X3796">
        <v>0</v>
      </c>
      <c r="Y3796">
        <v>0</v>
      </c>
      <c r="Z3796">
        <v>0</v>
      </c>
    </row>
    <row r="3797" spans="1:26" x14ac:dyDescent="0.25">
      <c r="A3797">
        <v>2026944</v>
      </c>
      <c r="B3797">
        <v>1</v>
      </c>
      <c r="C3797" t="s">
        <v>76</v>
      </c>
      <c r="D3797" t="s">
        <v>93</v>
      </c>
      <c r="E3797" t="s">
        <v>134</v>
      </c>
      <c r="F3797" t="s">
        <v>11033</v>
      </c>
      <c r="G3797" t="s">
        <v>238</v>
      </c>
      <c r="H3797" t="s">
        <v>46</v>
      </c>
      <c r="I3797" t="s">
        <v>129</v>
      </c>
      <c r="J3797" t="s">
        <v>130</v>
      </c>
      <c r="K3797" t="s">
        <v>131</v>
      </c>
      <c r="L3797" t="s">
        <v>11034</v>
      </c>
      <c r="M3797" t="s">
        <v>11035</v>
      </c>
      <c r="N3797">
        <v>1.8911111110000001</v>
      </c>
      <c r="O3797">
        <v>0</v>
      </c>
      <c r="P3797">
        <v>1</v>
      </c>
      <c r="Q3797">
        <v>0</v>
      </c>
      <c r="R3797">
        <v>0</v>
      </c>
      <c r="S3797">
        <v>0</v>
      </c>
      <c r="T3797">
        <v>0</v>
      </c>
      <c r="U3797">
        <v>0</v>
      </c>
      <c r="V3797">
        <v>1.891111</v>
      </c>
      <c r="W3797">
        <v>0</v>
      </c>
      <c r="X3797">
        <v>0</v>
      </c>
      <c r="Y3797">
        <v>0</v>
      </c>
      <c r="Z3797">
        <v>0</v>
      </c>
    </row>
    <row r="3798" spans="1:26" x14ac:dyDescent="0.25">
      <c r="A3798">
        <v>2026941</v>
      </c>
      <c r="B3798">
        <v>1</v>
      </c>
      <c r="C3798" t="s">
        <v>77</v>
      </c>
      <c r="D3798" t="s">
        <v>118</v>
      </c>
      <c r="E3798" t="s">
        <v>171</v>
      </c>
      <c r="F3798" t="s">
        <v>6474</v>
      </c>
      <c r="G3798" t="s">
        <v>163</v>
      </c>
      <c r="H3798" t="s">
        <v>47</v>
      </c>
      <c r="I3798" t="s">
        <v>129</v>
      </c>
      <c r="J3798" t="s">
        <v>130</v>
      </c>
      <c r="K3798" t="s">
        <v>131</v>
      </c>
      <c r="L3798" t="s">
        <v>11036</v>
      </c>
      <c r="M3798" t="s">
        <v>11037</v>
      </c>
      <c r="N3798">
        <v>0.24555555500000001</v>
      </c>
      <c r="O3798">
        <v>64</v>
      </c>
      <c r="P3798">
        <v>430</v>
      </c>
      <c r="Q3798">
        <v>0</v>
      </c>
      <c r="R3798">
        <v>0</v>
      </c>
      <c r="S3798">
        <v>43</v>
      </c>
      <c r="T3798">
        <v>331</v>
      </c>
      <c r="U3798">
        <v>15.715555999999999</v>
      </c>
      <c r="V3798">
        <v>105.58888899999999</v>
      </c>
      <c r="W3798">
        <v>0</v>
      </c>
      <c r="X3798">
        <v>0</v>
      </c>
      <c r="Y3798">
        <v>10.558889000000001</v>
      </c>
      <c r="Z3798">
        <v>81.278889000000007</v>
      </c>
    </row>
    <row r="3799" spans="1:26" x14ac:dyDescent="0.25">
      <c r="A3799">
        <v>2026947</v>
      </c>
      <c r="B3799">
        <v>1</v>
      </c>
      <c r="C3799" t="s">
        <v>77</v>
      </c>
      <c r="D3799" t="s">
        <v>124</v>
      </c>
      <c r="E3799" t="s">
        <v>182</v>
      </c>
      <c r="F3799" t="s">
        <v>11038</v>
      </c>
      <c r="G3799" t="s">
        <v>389</v>
      </c>
      <c r="H3799" t="s">
        <v>46</v>
      </c>
      <c r="I3799" t="s">
        <v>129</v>
      </c>
      <c r="J3799" t="s">
        <v>130</v>
      </c>
      <c r="K3799" t="s">
        <v>131</v>
      </c>
      <c r="L3799" t="s">
        <v>11039</v>
      </c>
      <c r="M3799" t="s">
        <v>11040</v>
      </c>
      <c r="N3799">
        <v>4.5</v>
      </c>
      <c r="O3799">
        <v>0</v>
      </c>
      <c r="P3799">
        <v>11</v>
      </c>
      <c r="Q3799">
        <v>0</v>
      </c>
      <c r="R3799">
        <v>0</v>
      </c>
      <c r="S3799">
        <v>0</v>
      </c>
      <c r="T3799">
        <v>0</v>
      </c>
      <c r="U3799">
        <v>0</v>
      </c>
      <c r="V3799">
        <v>49.5</v>
      </c>
      <c r="W3799">
        <v>0</v>
      </c>
      <c r="X3799">
        <v>0</v>
      </c>
      <c r="Y3799">
        <v>0</v>
      </c>
      <c r="Z3799">
        <v>0</v>
      </c>
    </row>
    <row r="3800" spans="1:26" x14ac:dyDescent="0.25">
      <c r="A3800">
        <v>2026968</v>
      </c>
      <c r="B3800">
        <v>1</v>
      </c>
      <c r="C3800" t="s">
        <v>77</v>
      </c>
      <c r="D3800" t="s">
        <v>117</v>
      </c>
      <c r="E3800" t="s">
        <v>161</v>
      </c>
      <c r="F3800" t="s">
        <v>11041</v>
      </c>
      <c r="G3800" t="s">
        <v>242</v>
      </c>
      <c r="H3800" t="s">
        <v>47</v>
      </c>
      <c r="I3800" t="s">
        <v>129</v>
      </c>
      <c r="J3800" t="s">
        <v>130</v>
      </c>
      <c r="K3800" t="s">
        <v>131</v>
      </c>
      <c r="L3800" t="s">
        <v>11042</v>
      </c>
      <c r="M3800" t="s">
        <v>11043</v>
      </c>
      <c r="N3800">
        <v>2.3908333329999998</v>
      </c>
      <c r="O3800">
        <v>0</v>
      </c>
      <c r="P3800">
        <v>0</v>
      </c>
      <c r="Q3800">
        <v>0</v>
      </c>
      <c r="R3800">
        <v>0</v>
      </c>
      <c r="S3800">
        <v>0</v>
      </c>
      <c r="T3800">
        <v>53</v>
      </c>
      <c r="U3800">
        <v>0</v>
      </c>
      <c r="V3800">
        <v>0</v>
      </c>
      <c r="W3800">
        <v>0</v>
      </c>
      <c r="X3800">
        <v>0</v>
      </c>
      <c r="Y3800">
        <v>0</v>
      </c>
      <c r="Z3800">
        <v>126.714167</v>
      </c>
    </row>
    <row r="3801" spans="1:26" x14ac:dyDescent="0.25">
      <c r="A3801">
        <v>2026966</v>
      </c>
      <c r="B3801">
        <v>1</v>
      </c>
      <c r="C3801" t="s">
        <v>76</v>
      </c>
      <c r="D3801" t="s">
        <v>84</v>
      </c>
      <c r="E3801" t="s">
        <v>134</v>
      </c>
      <c r="F3801" t="s">
        <v>11044</v>
      </c>
      <c r="G3801" t="s">
        <v>238</v>
      </c>
      <c r="H3801" t="s">
        <v>46</v>
      </c>
      <c r="I3801" t="s">
        <v>129</v>
      </c>
      <c r="J3801" t="s">
        <v>130</v>
      </c>
      <c r="K3801" t="s">
        <v>131</v>
      </c>
      <c r="L3801" t="s">
        <v>11045</v>
      </c>
      <c r="M3801" t="s">
        <v>11046</v>
      </c>
      <c r="N3801">
        <v>1.7775000000000001</v>
      </c>
      <c r="O3801">
        <v>0</v>
      </c>
      <c r="P3801">
        <v>13</v>
      </c>
      <c r="Q3801">
        <v>0</v>
      </c>
      <c r="R3801">
        <v>0</v>
      </c>
      <c r="S3801">
        <v>0</v>
      </c>
      <c r="T3801">
        <v>0</v>
      </c>
      <c r="U3801">
        <v>0</v>
      </c>
      <c r="V3801">
        <v>23.107500000000002</v>
      </c>
      <c r="W3801">
        <v>0</v>
      </c>
      <c r="X3801">
        <v>0</v>
      </c>
      <c r="Y3801">
        <v>0</v>
      </c>
      <c r="Z3801">
        <v>0</v>
      </c>
    </row>
    <row r="3802" spans="1:26" x14ac:dyDescent="0.25">
      <c r="A3802">
        <v>2026951</v>
      </c>
      <c r="B3802">
        <v>1</v>
      </c>
      <c r="C3802" t="s">
        <v>76</v>
      </c>
      <c r="D3802" t="s">
        <v>78</v>
      </c>
      <c r="E3802" t="s">
        <v>134</v>
      </c>
      <c r="F3802" t="s">
        <v>11047</v>
      </c>
      <c r="G3802" t="s">
        <v>136</v>
      </c>
      <c r="H3802" t="s">
        <v>46</v>
      </c>
      <c r="I3802" t="s">
        <v>129</v>
      </c>
      <c r="J3802" t="s">
        <v>130</v>
      </c>
      <c r="K3802" t="s">
        <v>131</v>
      </c>
      <c r="L3802" t="s">
        <v>11048</v>
      </c>
      <c r="M3802" t="s">
        <v>11049</v>
      </c>
      <c r="N3802">
        <v>2.7791666660000001</v>
      </c>
      <c r="O3802">
        <v>0</v>
      </c>
      <c r="P3802">
        <v>1</v>
      </c>
      <c r="Q3802">
        <v>0</v>
      </c>
      <c r="R3802">
        <v>0</v>
      </c>
      <c r="S3802">
        <v>0</v>
      </c>
      <c r="T3802">
        <v>0</v>
      </c>
      <c r="U3802">
        <v>0</v>
      </c>
      <c r="V3802">
        <v>2.7791670000000002</v>
      </c>
      <c r="W3802">
        <v>0</v>
      </c>
      <c r="X3802">
        <v>0</v>
      </c>
      <c r="Y3802">
        <v>0</v>
      </c>
      <c r="Z3802">
        <v>0</v>
      </c>
    </row>
    <row r="3803" spans="1:26" x14ac:dyDescent="0.25">
      <c r="A3803">
        <v>2026950</v>
      </c>
      <c r="B3803">
        <v>1</v>
      </c>
      <c r="C3803" t="s">
        <v>77</v>
      </c>
      <c r="D3803" t="s">
        <v>114</v>
      </c>
      <c r="E3803" t="s">
        <v>134</v>
      </c>
      <c r="F3803" t="s">
        <v>11050</v>
      </c>
      <c r="G3803" t="s">
        <v>136</v>
      </c>
      <c r="H3803" t="s">
        <v>46</v>
      </c>
      <c r="I3803" t="s">
        <v>129</v>
      </c>
      <c r="J3803" t="s">
        <v>130</v>
      </c>
      <c r="K3803" t="s">
        <v>131</v>
      </c>
      <c r="L3803" t="s">
        <v>11051</v>
      </c>
      <c r="M3803" t="s">
        <v>11052</v>
      </c>
      <c r="N3803">
        <v>1.213333333</v>
      </c>
      <c r="O3803">
        <v>0</v>
      </c>
      <c r="P3803">
        <v>1</v>
      </c>
      <c r="Q3803">
        <v>0</v>
      </c>
      <c r="R3803">
        <v>0</v>
      </c>
      <c r="S3803">
        <v>0</v>
      </c>
      <c r="T3803">
        <v>0</v>
      </c>
      <c r="U3803">
        <v>0</v>
      </c>
      <c r="V3803">
        <v>1.213333</v>
      </c>
      <c r="W3803">
        <v>0</v>
      </c>
      <c r="X3803">
        <v>0</v>
      </c>
      <c r="Y3803">
        <v>0</v>
      </c>
      <c r="Z3803">
        <v>0</v>
      </c>
    </row>
    <row r="3804" spans="1:26" x14ac:dyDescent="0.25">
      <c r="A3804">
        <v>2026952</v>
      </c>
      <c r="B3804">
        <v>1</v>
      </c>
      <c r="C3804" t="s">
        <v>76</v>
      </c>
      <c r="D3804" t="s">
        <v>89</v>
      </c>
      <c r="E3804" t="s">
        <v>171</v>
      </c>
      <c r="F3804" t="s">
        <v>2753</v>
      </c>
      <c r="G3804" t="s">
        <v>163</v>
      </c>
      <c r="H3804" t="s">
        <v>47</v>
      </c>
      <c r="I3804" t="s">
        <v>129</v>
      </c>
      <c r="J3804" t="s">
        <v>130</v>
      </c>
      <c r="K3804" t="s">
        <v>131</v>
      </c>
      <c r="L3804" t="s">
        <v>11053</v>
      </c>
      <c r="M3804" t="s">
        <v>11054</v>
      </c>
      <c r="N3804">
        <v>0.79666666600000002</v>
      </c>
      <c r="O3804">
        <v>1</v>
      </c>
      <c r="P3804">
        <v>471</v>
      </c>
      <c r="Q3804">
        <v>0</v>
      </c>
      <c r="R3804">
        <v>0</v>
      </c>
      <c r="S3804">
        <v>0</v>
      </c>
      <c r="T3804">
        <v>0</v>
      </c>
      <c r="U3804">
        <v>0.79666700000000001</v>
      </c>
      <c r="V3804">
        <v>375.23</v>
      </c>
      <c r="W3804">
        <v>0</v>
      </c>
      <c r="X3804">
        <v>0</v>
      </c>
      <c r="Y3804">
        <v>0</v>
      </c>
      <c r="Z3804">
        <v>0</v>
      </c>
    </row>
    <row r="3805" spans="1:26" x14ac:dyDescent="0.25">
      <c r="A3805">
        <v>2026954</v>
      </c>
      <c r="B3805">
        <v>1</v>
      </c>
      <c r="C3805" t="s">
        <v>76</v>
      </c>
      <c r="D3805" t="s">
        <v>103</v>
      </c>
      <c r="E3805" t="s">
        <v>134</v>
      </c>
      <c r="F3805" t="s">
        <v>11055</v>
      </c>
      <c r="G3805" t="s">
        <v>250</v>
      </c>
      <c r="H3805" t="s">
        <v>46</v>
      </c>
      <c r="I3805" t="s">
        <v>129</v>
      </c>
      <c r="J3805" t="s">
        <v>130</v>
      </c>
      <c r="K3805" t="s">
        <v>131</v>
      </c>
      <c r="L3805" t="s">
        <v>11056</v>
      </c>
      <c r="M3805" t="s">
        <v>11057</v>
      </c>
      <c r="N3805">
        <v>1.205833333</v>
      </c>
      <c r="O3805">
        <v>0</v>
      </c>
      <c r="P3805">
        <v>0</v>
      </c>
      <c r="Q3805">
        <v>0</v>
      </c>
      <c r="R3805">
        <v>1</v>
      </c>
      <c r="S3805">
        <v>0</v>
      </c>
      <c r="T3805">
        <v>0</v>
      </c>
      <c r="U3805">
        <v>0</v>
      </c>
      <c r="V3805">
        <v>0</v>
      </c>
      <c r="W3805">
        <v>0</v>
      </c>
      <c r="X3805">
        <v>1.2058329999999999</v>
      </c>
      <c r="Y3805">
        <v>0</v>
      </c>
      <c r="Z3805">
        <v>0</v>
      </c>
    </row>
    <row r="3806" spans="1:26" x14ac:dyDescent="0.25">
      <c r="A3806">
        <v>2026955</v>
      </c>
      <c r="B3806">
        <v>1</v>
      </c>
      <c r="C3806" t="s">
        <v>76</v>
      </c>
      <c r="D3806" t="s">
        <v>79</v>
      </c>
      <c r="E3806" t="s">
        <v>186</v>
      </c>
      <c r="F3806" t="s">
        <v>11058</v>
      </c>
      <c r="G3806" t="s">
        <v>163</v>
      </c>
      <c r="H3806" t="s">
        <v>47</v>
      </c>
      <c r="I3806" t="s">
        <v>129</v>
      </c>
      <c r="J3806" t="s">
        <v>130</v>
      </c>
      <c r="K3806" t="s">
        <v>131</v>
      </c>
      <c r="L3806" t="s">
        <v>11059</v>
      </c>
      <c r="M3806" t="s">
        <v>11060</v>
      </c>
      <c r="N3806">
        <v>0.81055555499999998</v>
      </c>
      <c r="O3806">
        <v>10</v>
      </c>
      <c r="P3806">
        <v>2799</v>
      </c>
      <c r="Q3806">
        <v>0</v>
      </c>
      <c r="R3806">
        <v>0</v>
      </c>
      <c r="S3806">
        <v>0</v>
      </c>
      <c r="T3806">
        <v>0</v>
      </c>
      <c r="U3806">
        <v>8.105556</v>
      </c>
      <c r="V3806">
        <v>2268.7449980000001</v>
      </c>
      <c r="W3806">
        <v>0</v>
      </c>
      <c r="X3806">
        <v>0</v>
      </c>
      <c r="Y3806">
        <v>0</v>
      </c>
      <c r="Z3806">
        <v>0</v>
      </c>
    </row>
    <row r="3807" spans="1:26" x14ac:dyDescent="0.25">
      <c r="A3807">
        <v>2026956</v>
      </c>
      <c r="B3807">
        <v>1</v>
      </c>
      <c r="C3807" t="s">
        <v>77</v>
      </c>
      <c r="D3807" t="s">
        <v>118</v>
      </c>
      <c r="E3807" t="s">
        <v>171</v>
      </c>
      <c r="F3807" t="s">
        <v>11061</v>
      </c>
      <c r="G3807" t="s">
        <v>163</v>
      </c>
      <c r="H3807" t="s">
        <v>47</v>
      </c>
      <c r="I3807" t="s">
        <v>129</v>
      </c>
      <c r="J3807" t="s">
        <v>130</v>
      </c>
      <c r="K3807" t="s">
        <v>131</v>
      </c>
      <c r="L3807" t="s">
        <v>11062</v>
      </c>
      <c r="M3807" t="s">
        <v>11063</v>
      </c>
      <c r="N3807">
        <v>0.324444444</v>
      </c>
      <c r="O3807">
        <v>64</v>
      </c>
      <c r="P3807">
        <v>430</v>
      </c>
      <c r="Q3807">
        <v>0</v>
      </c>
      <c r="R3807">
        <v>0</v>
      </c>
      <c r="S3807">
        <v>43</v>
      </c>
      <c r="T3807">
        <v>292</v>
      </c>
      <c r="U3807">
        <v>20.764444000000001</v>
      </c>
      <c r="V3807">
        <v>139.511111</v>
      </c>
      <c r="W3807">
        <v>0</v>
      </c>
      <c r="X3807">
        <v>0</v>
      </c>
      <c r="Y3807">
        <v>13.951110999999999</v>
      </c>
      <c r="Z3807">
        <v>94.737778000000006</v>
      </c>
    </row>
    <row r="3808" spans="1:26" x14ac:dyDescent="0.25">
      <c r="A3808">
        <v>2026960</v>
      </c>
      <c r="B3808">
        <v>1</v>
      </c>
      <c r="C3808" t="s">
        <v>76</v>
      </c>
      <c r="D3808" t="s">
        <v>91</v>
      </c>
      <c r="E3808" t="s">
        <v>182</v>
      </c>
      <c r="F3808" t="s">
        <v>11064</v>
      </c>
      <c r="G3808" t="s">
        <v>128</v>
      </c>
      <c r="H3808" t="s">
        <v>46</v>
      </c>
      <c r="I3808" t="s">
        <v>129</v>
      </c>
      <c r="J3808" t="s">
        <v>130</v>
      </c>
      <c r="K3808" t="s">
        <v>131</v>
      </c>
      <c r="L3808" t="s">
        <v>10904</v>
      </c>
      <c r="M3808" t="s">
        <v>11065</v>
      </c>
      <c r="N3808">
        <v>1.8833333329999999</v>
      </c>
      <c r="O3808">
        <v>0</v>
      </c>
      <c r="P3808">
        <v>144</v>
      </c>
      <c r="Q3808">
        <v>0</v>
      </c>
      <c r="R3808">
        <v>0</v>
      </c>
      <c r="S3808">
        <v>0</v>
      </c>
      <c r="T3808">
        <v>0</v>
      </c>
      <c r="U3808">
        <v>0</v>
      </c>
      <c r="V3808">
        <v>271.2</v>
      </c>
      <c r="W3808">
        <v>0</v>
      </c>
      <c r="X3808">
        <v>0</v>
      </c>
      <c r="Y3808">
        <v>0</v>
      </c>
      <c r="Z3808">
        <v>0</v>
      </c>
    </row>
    <row r="3809" spans="1:26" x14ac:dyDescent="0.25">
      <c r="A3809">
        <v>2026965</v>
      </c>
      <c r="B3809">
        <v>1</v>
      </c>
      <c r="C3809" t="s">
        <v>76</v>
      </c>
      <c r="D3809" t="s">
        <v>93</v>
      </c>
      <c r="E3809" t="s">
        <v>134</v>
      </c>
      <c r="F3809" t="s">
        <v>11066</v>
      </c>
      <c r="G3809" t="s">
        <v>238</v>
      </c>
      <c r="H3809" t="s">
        <v>46</v>
      </c>
      <c r="I3809" t="s">
        <v>129</v>
      </c>
      <c r="J3809" t="s">
        <v>130</v>
      </c>
      <c r="K3809" t="s">
        <v>131</v>
      </c>
      <c r="L3809" t="s">
        <v>11067</v>
      </c>
      <c r="M3809" t="s">
        <v>11068</v>
      </c>
      <c r="N3809">
        <v>1.7763888880000001</v>
      </c>
      <c r="O3809">
        <v>0</v>
      </c>
      <c r="P3809">
        <v>2</v>
      </c>
      <c r="Q3809">
        <v>0</v>
      </c>
      <c r="R3809">
        <v>0</v>
      </c>
      <c r="S3809">
        <v>0</v>
      </c>
      <c r="T3809">
        <v>0</v>
      </c>
      <c r="U3809">
        <v>0</v>
      </c>
      <c r="V3809">
        <v>3.552778</v>
      </c>
      <c r="W3809">
        <v>0</v>
      </c>
      <c r="X3809">
        <v>0</v>
      </c>
      <c r="Y3809">
        <v>0</v>
      </c>
      <c r="Z3809">
        <v>0</v>
      </c>
    </row>
    <row r="3810" spans="1:26" x14ac:dyDescent="0.25">
      <c r="A3810">
        <v>2026971</v>
      </c>
      <c r="B3810">
        <v>1</v>
      </c>
      <c r="C3810" t="s">
        <v>77</v>
      </c>
      <c r="D3810" t="s">
        <v>115</v>
      </c>
      <c r="E3810" t="s">
        <v>134</v>
      </c>
      <c r="F3810" t="s">
        <v>11069</v>
      </c>
      <c r="G3810" t="s">
        <v>136</v>
      </c>
      <c r="H3810" t="s">
        <v>46</v>
      </c>
      <c r="I3810" t="s">
        <v>129</v>
      </c>
      <c r="J3810" t="s">
        <v>130</v>
      </c>
      <c r="K3810" t="s">
        <v>131</v>
      </c>
      <c r="L3810" t="s">
        <v>11070</v>
      </c>
      <c r="M3810" t="s">
        <v>11071</v>
      </c>
      <c r="N3810">
        <v>1.662222222</v>
      </c>
      <c r="O3810">
        <v>0</v>
      </c>
      <c r="P3810">
        <v>0</v>
      </c>
      <c r="Q3810">
        <v>0</v>
      </c>
      <c r="R3810">
        <v>0</v>
      </c>
      <c r="S3810">
        <v>0</v>
      </c>
      <c r="T3810">
        <v>1</v>
      </c>
      <c r="U3810">
        <v>0</v>
      </c>
      <c r="V3810">
        <v>0</v>
      </c>
      <c r="W3810">
        <v>0</v>
      </c>
      <c r="X3810">
        <v>0</v>
      </c>
      <c r="Y3810">
        <v>0</v>
      </c>
      <c r="Z3810">
        <v>1.6622220000000001</v>
      </c>
    </row>
    <row r="3811" spans="1:26" x14ac:dyDescent="0.25">
      <c r="A3811">
        <v>2026962</v>
      </c>
      <c r="B3811">
        <v>1</v>
      </c>
      <c r="C3811" t="s">
        <v>76</v>
      </c>
      <c r="D3811" t="s">
        <v>80</v>
      </c>
      <c r="E3811" t="s">
        <v>134</v>
      </c>
      <c r="F3811" t="s">
        <v>11072</v>
      </c>
      <c r="G3811" t="s">
        <v>136</v>
      </c>
      <c r="H3811" t="s">
        <v>46</v>
      </c>
      <c r="I3811" t="s">
        <v>129</v>
      </c>
      <c r="J3811" t="s">
        <v>130</v>
      </c>
      <c r="K3811" t="s">
        <v>131</v>
      </c>
      <c r="L3811" t="s">
        <v>11032</v>
      </c>
      <c r="M3811" t="s">
        <v>11073</v>
      </c>
      <c r="N3811">
        <v>2.15</v>
      </c>
      <c r="O3811">
        <v>0</v>
      </c>
      <c r="P3811">
        <v>4</v>
      </c>
      <c r="Q3811">
        <v>0</v>
      </c>
      <c r="R3811">
        <v>0</v>
      </c>
      <c r="S3811">
        <v>0</v>
      </c>
      <c r="T3811">
        <v>0</v>
      </c>
      <c r="U3811">
        <v>0</v>
      </c>
      <c r="V3811">
        <v>8.6</v>
      </c>
      <c r="W3811">
        <v>0</v>
      </c>
      <c r="X3811">
        <v>0</v>
      </c>
      <c r="Y3811">
        <v>0</v>
      </c>
      <c r="Z3811">
        <v>0</v>
      </c>
    </row>
    <row r="3812" spans="1:26" x14ac:dyDescent="0.25">
      <c r="A3812">
        <v>2026979</v>
      </c>
      <c r="B3812">
        <v>1</v>
      </c>
      <c r="C3812" t="s">
        <v>76</v>
      </c>
      <c r="D3812" t="s">
        <v>78</v>
      </c>
      <c r="E3812" t="s">
        <v>166</v>
      </c>
      <c r="F3812" t="s">
        <v>11074</v>
      </c>
      <c r="G3812" t="s">
        <v>128</v>
      </c>
      <c r="H3812" t="s">
        <v>46</v>
      </c>
      <c r="I3812" t="s">
        <v>129</v>
      </c>
      <c r="J3812" t="s">
        <v>130</v>
      </c>
      <c r="K3812" t="s">
        <v>131</v>
      </c>
      <c r="L3812" t="s">
        <v>11075</v>
      </c>
      <c r="M3812" t="s">
        <v>11076</v>
      </c>
      <c r="N3812">
        <v>0.78333333299999997</v>
      </c>
      <c r="O3812">
        <v>0</v>
      </c>
      <c r="P3812">
        <v>665</v>
      </c>
      <c r="Q3812">
        <v>0</v>
      </c>
      <c r="R3812">
        <v>0</v>
      </c>
      <c r="S3812">
        <v>0</v>
      </c>
      <c r="T3812">
        <v>0</v>
      </c>
      <c r="U3812">
        <v>0</v>
      </c>
      <c r="V3812">
        <v>520.91666599999996</v>
      </c>
      <c r="W3812">
        <v>0</v>
      </c>
      <c r="X3812">
        <v>0</v>
      </c>
      <c r="Y3812">
        <v>0</v>
      </c>
      <c r="Z3812">
        <v>0</v>
      </c>
    </row>
    <row r="3813" spans="1:26" x14ac:dyDescent="0.25">
      <c r="A3813">
        <v>2026963</v>
      </c>
      <c r="B3813">
        <v>1</v>
      </c>
      <c r="C3813" t="s">
        <v>77</v>
      </c>
      <c r="D3813" t="s">
        <v>116</v>
      </c>
      <c r="E3813" t="s">
        <v>161</v>
      </c>
      <c r="F3813" t="s">
        <v>11077</v>
      </c>
      <c r="G3813" t="s">
        <v>163</v>
      </c>
      <c r="H3813" t="s">
        <v>47</v>
      </c>
      <c r="I3813" t="s">
        <v>257</v>
      </c>
      <c r="J3813" t="s">
        <v>130</v>
      </c>
      <c r="K3813" t="s">
        <v>131</v>
      </c>
      <c r="L3813" t="s">
        <v>11078</v>
      </c>
      <c r="M3813" t="s">
        <v>11079</v>
      </c>
      <c r="N3813">
        <v>1.6666666E-2</v>
      </c>
      <c r="O3813">
        <v>17</v>
      </c>
      <c r="P3813">
        <v>417</v>
      </c>
      <c r="Q3813">
        <v>0</v>
      </c>
      <c r="R3813">
        <v>0</v>
      </c>
      <c r="S3813">
        <v>0</v>
      </c>
      <c r="T3813">
        <v>0</v>
      </c>
      <c r="U3813">
        <v>0.283333</v>
      </c>
      <c r="V3813">
        <v>6.95</v>
      </c>
      <c r="W3813">
        <v>0</v>
      </c>
      <c r="X3813">
        <v>0</v>
      </c>
      <c r="Y3813">
        <v>0</v>
      </c>
      <c r="Z3813">
        <v>0</v>
      </c>
    </row>
    <row r="3814" spans="1:26" x14ac:dyDescent="0.25">
      <c r="A3814">
        <v>2026969</v>
      </c>
      <c r="B3814">
        <v>1</v>
      </c>
      <c r="C3814" t="s">
        <v>76</v>
      </c>
      <c r="D3814" t="s">
        <v>99</v>
      </c>
      <c r="E3814" t="s">
        <v>150</v>
      </c>
      <c r="F3814" t="s">
        <v>11080</v>
      </c>
      <c r="G3814" t="s">
        <v>5420</v>
      </c>
      <c r="H3814" t="s">
        <v>153</v>
      </c>
      <c r="I3814" t="s">
        <v>129</v>
      </c>
      <c r="J3814" t="s">
        <v>130</v>
      </c>
      <c r="K3814" t="s">
        <v>131</v>
      </c>
      <c r="L3814" t="s">
        <v>11081</v>
      </c>
      <c r="M3814" t="s">
        <v>11082</v>
      </c>
      <c r="N3814">
        <v>0.79666666600000002</v>
      </c>
      <c r="O3814">
        <v>4</v>
      </c>
      <c r="P3814">
        <v>11242</v>
      </c>
      <c r="Q3814">
        <v>0</v>
      </c>
      <c r="R3814">
        <v>0</v>
      </c>
      <c r="S3814">
        <v>0</v>
      </c>
      <c r="T3814">
        <v>0</v>
      </c>
      <c r="U3814">
        <v>3.1866669999999999</v>
      </c>
      <c r="V3814">
        <v>8956.1266589999996</v>
      </c>
      <c r="W3814">
        <v>0</v>
      </c>
      <c r="X3814">
        <v>0</v>
      </c>
      <c r="Y3814">
        <v>0</v>
      </c>
      <c r="Z3814">
        <v>0</v>
      </c>
    </row>
    <row r="3815" spans="1:26" x14ac:dyDescent="0.25">
      <c r="A3815">
        <v>2026970</v>
      </c>
      <c r="B3815">
        <v>1</v>
      </c>
      <c r="C3815" t="s">
        <v>76</v>
      </c>
      <c r="D3815" t="s">
        <v>92</v>
      </c>
      <c r="E3815" t="s">
        <v>134</v>
      </c>
      <c r="F3815" t="s">
        <v>7343</v>
      </c>
      <c r="G3815" t="s">
        <v>238</v>
      </c>
      <c r="H3815" t="s">
        <v>46</v>
      </c>
      <c r="I3815" t="s">
        <v>129</v>
      </c>
      <c r="J3815" t="s">
        <v>130</v>
      </c>
      <c r="K3815" t="s">
        <v>131</v>
      </c>
      <c r="L3815" t="s">
        <v>11083</v>
      </c>
      <c r="M3815" t="s">
        <v>11084</v>
      </c>
      <c r="N3815">
        <v>1.0452777769999999</v>
      </c>
      <c r="O3815">
        <v>0</v>
      </c>
      <c r="P3815">
        <v>0</v>
      </c>
      <c r="Q3815">
        <v>0</v>
      </c>
      <c r="R3815">
        <v>1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1.0452779999999999</v>
      </c>
      <c r="Y3815">
        <v>0</v>
      </c>
      <c r="Z3815">
        <v>0</v>
      </c>
    </row>
    <row r="3816" spans="1:26" x14ac:dyDescent="0.25">
      <c r="A3816">
        <v>2026975</v>
      </c>
      <c r="B3816">
        <v>1</v>
      </c>
      <c r="C3816" t="s">
        <v>76</v>
      </c>
      <c r="D3816" t="s">
        <v>89</v>
      </c>
      <c r="E3816" t="s">
        <v>161</v>
      </c>
      <c r="F3816" t="s">
        <v>4851</v>
      </c>
      <c r="G3816" t="s">
        <v>341</v>
      </c>
      <c r="H3816" t="s">
        <v>47</v>
      </c>
      <c r="I3816" t="s">
        <v>129</v>
      </c>
      <c r="J3816" t="s">
        <v>130</v>
      </c>
      <c r="K3816" t="s">
        <v>131</v>
      </c>
      <c r="L3816" t="s">
        <v>11085</v>
      </c>
      <c r="M3816" t="s">
        <v>11086</v>
      </c>
      <c r="N3816">
        <v>1.016388888</v>
      </c>
      <c r="O3816">
        <v>0</v>
      </c>
      <c r="P3816">
        <v>248</v>
      </c>
      <c r="Q3816">
        <v>0</v>
      </c>
      <c r="R3816">
        <v>0</v>
      </c>
      <c r="S3816">
        <v>0</v>
      </c>
      <c r="T3816">
        <v>0</v>
      </c>
      <c r="U3816">
        <v>0</v>
      </c>
      <c r="V3816">
        <v>252.06444400000001</v>
      </c>
      <c r="W3816">
        <v>0</v>
      </c>
      <c r="X3816">
        <v>0</v>
      </c>
      <c r="Y3816">
        <v>0</v>
      </c>
      <c r="Z3816">
        <v>0</v>
      </c>
    </row>
    <row r="3817" spans="1:26" x14ac:dyDescent="0.25">
      <c r="A3817">
        <v>2026980</v>
      </c>
      <c r="B3817">
        <v>1</v>
      </c>
      <c r="C3817" t="s">
        <v>76</v>
      </c>
      <c r="D3817" t="s">
        <v>84</v>
      </c>
      <c r="E3817" t="s">
        <v>150</v>
      </c>
      <c r="F3817" t="s">
        <v>11087</v>
      </c>
      <c r="G3817" t="s">
        <v>2994</v>
      </c>
      <c r="H3817" t="s">
        <v>153</v>
      </c>
      <c r="I3817" t="s">
        <v>129</v>
      </c>
      <c r="J3817" t="s">
        <v>130</v>
      </c>
      <c r="K3817" t="s">
        <v>131</v>
      </c>
      <c r="L3817" t="s">
        <v>11088</v>
      </c>
      <c r="M3817" t="s">
        <v>11052</v>
      </c>
      <c r="N3817">
        <v>0.5</v>
      </c>
      <c r="O3817">
        <v>53</v>
      </c>
      <c r="P3817">
        <v>18449</v>
      </c>
      <c r="Q3817">
        <v>0</v>
      </c>
      <c r="R3817">
        <v>0</v>
      </c>
      <c r="S3817">
        <v>0</v>
      </c>
      <c r="T3817">
        <v>0</v>
      </c>
      <c r="U3817">
        <v>26.5</v>
      </c>
      <c r="V3817">
        <v>9224.5</v>
      </c>
      <c r="W3817">
        <v>0</v>
      </c>
      <c r="X3817">
        <v>0</v>
      </c>
      <c r="Y3817">
        <v>0</v>
      </c>
      <c r="Z3817">
        <v>0</v>
      </c>
    </row>
    <row r="3818" spans="1:26" x14ac:dyDescent="0.25">
      <c r="A3818">
        <v>2026973</v>
      </c>
      <c r="B3818">
        <v>1</v>
      </c>
      <c r="C3818" t="s">
        <v>76</v>
      </c>
      <c r="D3818" t="s">
        <v>99</v>
      </c>
      <c r="E3818" t="s">
        <v>150</v>
      </c>
      <c r="F3818" t="s">
        <v>11089</v>
      </c>
      <c r="G3818" t="s">
        <v>5420</v>
      </c>
      <c r="H3818" t="s">
        <v>153</v>
      </c>
      <c r="I3818" t="s">
        <v>129</v>
      </c>
      <c r="J3818" t="s">
        <v>130</v>
      </c>
      <c r="K3818" t="s">
        <v>131</v>
      </c>
      <c r="L3818" t="s">
        <v>11090</v>
      </c>
      <c r="M3818" t="s">
        <v>11082</v>
      </c>
      <c r="N3818">
        <v>0.54916666599999997</v>
      </c>
      <c r="O3818">
        <v>85</v>
      </c>
      <c r="P3818">
        <v>12730</v>
      </c>
      <c r="Q3818">
        <v>0</v>
      </c>
      <c r="R3818">
        <v>0</v>
      </c>
      <c r="S3818">
        <v>0</v>
      </c>
      <c r="T3818">
        <v>0</v>
      </c>
      <c r="U3818">
        <v>46.679167</v>
      </c>
      <c r="V3818">
        <v>6990.8916579999996</v>
      </c>
      <c r="W3818">
        <v>0</v>
      </c>
      <c r="X3818">
        <v>0</v>
      </c>
      <c r="Y3818">
        <v>0</v>
      </c>
      <c r="Z3818">
        <v>0</v>
      </c>
    </row>
    <row r="3819" spans="1:26" x14ac:dyDescent="0.25">
      <c r="A3819">
        <v>2026972</v>
      </c>
      <c r="B3819">
        <v>1</v>
      </c>
      <c r="C3819" t="s">
        <v>76</v>
      </c>
      <c r="D3819" t="s">
        <v>79</v>
      </c>
      <c r="E3819" t="s">
        <v>161</v>
      </c>
      <c r="F3819" t="s">
        <v>11091</v>
      </c>
      <c r="G3819" t="s">
        <v>242</v>
      </c>
      <c r="H3819" t="s">
        <v>47</v>
      </c>
      <c r="I3819" t="s">
        <v>129</v>
      </c>
      <c r="J3819" t="s">
        <v>130</v>
      </c>
      <c r="K3819" t="s">
        <v>131</v>
      </c>
      <c r="L3819" t="s">
        <v>10923</v>
      </c>
      <c r="M3819" t="s">
        <v>11092</v>
      </c>
      <c r="N3819">
        <v>1.180555555</v>
      </c>
      <c r="O3819">
        <v>0</v>
      </c>
      <c r="P3819">
        <v>34</v>
      </c>
      <c r="Q3819">
        <v>0</v>
      </c>
      <c r="R3819">
        <v>0</v>
      </c>
      <c r="S3819">
        <v>0</v>
      </c>
      <c r="T3819">
        <v>0</v>
      </c>
      <c r="U3819">
        <v>0</v>
      </c>
      <c r="V3819">
        <v>40.138888999999999</v>
      </c>
      <c r="W3819">
        <v>0</v>
      </c>
      <c r="X3819">
        <v>0</v>
      </c>
      <c r="Y3819">
        <v>0</v>
      </c>
      <c r="Z3819">
        <v>0</v>
      </c>
    </row>
    <row r="3820" spans="1:26" x14ac:dyDescent="0.25">
      <c r="A3820">
        <v>2026981</v>
      </c>
      <c r="B3820">
        <v>1</v>
      </c>
      <c r="C3820" t="s">
        <v>76</v>
      </c>
      <c r="D3820" t="s">
        <v>92</v>
      </c>
      <c r="E3820" t="s">
        <v>134</v>
      </c>
      <c r="F3820" t="s">
        <v>11093</v>
      </c>
      <c r="G3820" t="s">
        <v>136</v>
      </c>
      <c r="H3820" t="s">
        <v>46</v>
      </c>
      <c r="I3820" t="s">
        <v>129</v>
      </c>
      <c r="J3820" t="s">
        <v>130</v>
      </c>
      <c r="K3820" t="s">
        <v>131</v>
      </c>
      <c r="L3820" t="s">
        <v>11094</v>
      </c>
      <c r="M3820" t="s">
        <v>11071</v>
      </c>
      <c r="N3820">
        <v>1.2255555549999999</v>
      </c>
      <c r="O3820">
        <v>0</v>
      </c>
      <c r="P3820">
        <v>0</v>
      </c>
      <c r="Q3820">
        <v>0</v>
      </c>
      <c r="R3820">
        <v>1</v>
      </c>
      <c r="S3820">
        <v>0</v>
      </c>
      <c r="T3820">
        <v>0</v>
      </c>
      <c r="U3820">
        <v>0</v>
      </c>
      <c r="V3820">
        <v>0</v>
      </c>
      <c r="W3820">
        <v>0</v>
      </c>
      <c r="X3820">
        <v>1.2255560000000001</v>
      </c>
      <c r="Y3820">
        <v>0</v>
      </c>
      <c r="Z3820">
        <v>0</v>
      </c>
    </row>
    <row r="3821" spans="1:26" x14ac:dyDescent="0.25">
      <c r="A3821">
        <v>2026978</v>
      </c>
      <c r="B3821">
        <v>1</v>
      </c>
      <c r="C3821" t="s">
        <v>76</v>
      </c>
      <c r="D3821" t="s">
        <v>97</v>
      </c>
      <c r="E3821" t="s">
        <v>134</v>
      </c>
      <c r="F3821" t="s">
        <v>11095</v>
      </c>
      <c r="G3821" t="s">
        <v>238</v>
      </c>
      <c r="H3821" t="s">
        <v>46</v>
      </c>
      <c r="I3821" t="s">
        <v>129</v>
      </c>
      <c r="J3821" t="s">
        <v>130</v>
      </c>
      <c r="K3821" t="s">
        <v>131</v>
      </c>
      <c r="L3821" t="s">
        <v>11096</v>
      </c>
      <c r="M3821" t="s">
        <v>11097</v>
      </c>
      <c r="N3821">
        <v>0.745</v>
      </c>
      <c r="O3821">
        <v>0</v>
      </c>
      <c r="P3821">
        <v>1</v>
      </c>
      <c r="Q3821">
        <v>0</v>
      </c>
      <c r="R3821">
        <v>0</v>
      </c>
      <c r="S3821">
        <v>0</v>
      </c>
      <c r="T3821">
        <v>0</v>
      </c>
      <c r="U3821">
        <v>0</v>
      </c>
      <c r="V3821">
        <v>0.745</v>
      </c>
      <c r="W3821">
        <v>0</v>
      </c>
      <c r="X3821">
        <v>0</v>
      </c>
      <c r="Y3821">
        <v>0</v>
      </c>
      <c r="Z3821">
        <v>0</v>
      </c>
    </row>
    <row r="3822" spans="1:26" x14ac:dyDescent="0.25">
      <c r="A3822">
        <v>2026986</v>
      </c>
      <c r="B3822">
        <v>1</v>
      </c>
      <c r="C3822" t="s">
        <v>76</v>
      </c>
      <c r="D3822" t="s">
        <v>95</v>
      </c>
      <c r="E3822" t="s">
        <v>182</v>
      </c>
      <c r="F3822" t="s">
        <v>11098</v>
      </c>
      <c r="G3822" t="s">
        <v>812</v>
      </c>
      <c r="H3822" t="s">
        <v>46</v>
      </c>
      <c r="I3822" t="s">
        <v>129</v>
      </c>
      <c r="J3822" t="s">
        <v>130</v>
      </c>
      <c r="K3822" t="s">
        <v>131</v>
      </c>
      <c r="L3822" t="s">
        <v>11099</v>
      </c>
      <c r="M3822" t="s">
        <v>11100</v>
      </c>
      <c r="N3822">
        <v>0.59250000000000003</v>
      </c>
      <c r="O3822">
        <v>0</v>
      </c>
      <c r="P3822">
        <v>28</v>
      </c>
      <c r="Q3822">
        <v>0</v>
      </c>
      <c r="R3822">
        <v>0</v>
      </c>
      <c r="S3822">
        <v>0</v>
      </c>
      <c r="T3822">
        <v>0</v>
      </c>
      <c r="U3822">
        <v>0</v>
      </c>
      <c r="V3822">
        <v>16.59</v>
      </c>
      <c r="W3822">
        <v>0</v>
      </c>
      <c r="X3822">
        <v>0</v>
      </c>
      <c r="Y3822">
        <v>0</v>
      </c>
      <c r="Z3822">
        <v>0</v>
      </c>
    </row>
    <row r="3823" spans="1:26" x14ac:dyDescent="0.25">
      <c r="A3823">
        <v>2026983</v>
      </c>
      <c r="B3823">
        <v>1</v>
      </c>
      <c r="C3823" t="s">
        <v>76</v>
      </c>
      <c r="D3823" t="s">
        <v>90</v>
      </c>
      <c r="E3823" t="s">
        <v>171</v>
      </c>
      <c r="F3823" t="s">
        <v>11101</v>
      </c>
      <c r="G3823" t="s">
        <v>163</v>
      </c>
      <c r="H3823" t="s">
        <v>47</v>
      </c>
      <c r="I3823" t="s">
        <v>129</v>
      </c>
      <c r="J3823" t="s">
        <v>130</v>
      </c>
      <c r="K3823" t="s">
        <v>131</v>
      </c>
      <c r="L3823" t="s">
        <v>11102</v>
      </c>
      <c r="M3823" t="s">
        <v>11103</v>
      </c>
      <c r="N3823">
        <v>0.97388888799999995</v>
      </c>
      <c r="O3823">
        <v>0</v>
      </c>
      <c r="P3823">
        <v>0</v>
      </c>
      <c r="Q3823">
        <v>0</v>
      </c>
      <c r="R3823">
        <v>0</v>
      </c>
      <c r="S3823">
        <v>6</v>
      </c>
      <c r="T3823">
        <v>0</v>
      </c>
      <c r="U3823">
        <v>0</v>
      </c>
      <c r="V3823">
        <v>0</v>
      </c>
      <c r="W3823">
        <v>0</v>
      </c>
      <c r="X3823">
        <v>0</v>
      </c>
      <c r="Y3823">
        <v>5.8433330000000003</v>
      </c>
      <c r="Z3823">
        <v>0</v>
      </c>
    </row>
    <row r="3824" spans="1:26" x14ac:dyDescent="0.25">
      <c r="A3824">
        <v>2026985</v>
      </c>
      <c r="B3824">
        <v>1</v>
      </c>
      <c r="C3824" t="s">
        <v>76</v>
      </c>
      <c r="D3824" t="s">
        <v>90</v>
      </c>
      <c r="E3824" t="s">
        <v>182</v>
      </c>
      <c r="F3824" t="s">
        <v>11104</v>
      </c>
      <c r="G3824" t="s">
        <v>524</v>
      </c>
      <c r="H3824" t="s">
        <v>46</v>
      </c>
      <c r="I3824" t="s">
        <v>129</v>
      </c>
      <c r="J3824" t="s">
        <v>130</v>
      </c>
      <c r="K3824" t="s">
        <v>131</v>
      </c>
      <c r="L3824" t="s">
        <v>11105</v>
      </c>
      <c r="M3824" t="s">
        <v>11106</v>
      </c>
      <c r="N3824">
        <v>2.2650000000000001</v>
      </c>
      <c r="O3824">
        <v>0</v>
      </c>
      <c r="P3824">
        <v>0</v>
      </c>
      <c r="Q3824">
        <v>0</v>
      </c>
      <c r="R3824">
        <v>0</v>
      </c>
      <c r="S3824">
        <v>0</v>
      </c>
      <c r="T3824">
        <v>44</v>
      </c>
      <c r="U3824">
        <v>0</v>
      </c>
      <c r="V3824">
        <v>0</v>
      </c>
      <c r="W3824">
        <v>0</v>
      </c>
      <c r="X3824">
        <v>0</v>
      </c>
      <c r="Y3824">
        <v>0</v>
      </c>
      <c r="Z3824">
        <v>99.66</v>
      </c>
    </row>
    <row r="3825" spans="1:26" x14ac:dyDescent="0.25">
      <c r="A3825">
        <v>2026991</v>
      </c>
      <c r="B3825">
        <v>1</v>
      </c>
      <c r="C3825" t="s">
        <v>77</v>
      </c>
      <c r="D3825" t="s">
        <v>118</v>
      </c>
      <c r="E3825" t="s">
        <v>134</v>
      </c>
      <c r="F3825" t="s">
        <v>11107</v>
      </c>
      <c r="G3825" t="s">
        <v>238</v>
      </c>
      <c r="H3825" t="s">
        <v>46</v>
      </c>
      <c r="I3825" t="s">
        <v>129</v>
      </c>
      <c r="J3825" t="s">
        <v>130</v>
      </c>
      <c r="K3825" t="s">
        <v>131</v>
      </c>
      <c r="L3825" t="s">
        <v>11108</v>
      </c>
      <c r="M3825" t="s">
        <v>11109</v>
      </c>
      <c r="N3825">
        <v>0.83083333299999995</v>
      </c>
      <c r="O3825">
        <v>0</v>
      </c>
      <c r="P3825">
        <v>2</v>
      </c>
      <c r="Q3825">
        <v>0</v>
      </c>
      <c r="R3825">
        <v>0</v>
      </c>
      <c r="S3825">
        <v>0</v>
      </c>
      <c r="T3825">
        <v>0</v>
      </c>
      <c r="U3825">
        <v>0</v>
      </c>
      <c r="V3825">
        <v>1.661667</v>
      </c>
      <c r="W3825">
        <v>0</v>
      </c>
      <c r="X3825">
        <v>0</v>
      </c>
      <c r="Y3825">
        <v>0</v>
      </c>
      <c r="Z3825">
        <v>0</v>
      </c>
    </row>
    <row r="3826" spans="1:26" x14ac:dyDescent="0.25">
      <c r="A3826">
        <v>2026989</v>
      </c>
      <c r="B3826">
        <v>1</v>
      </c>
      <c r="C3826" t="s">
        <v>76</v>
      </c>
      <c r="D3826" t="s">
        <v>78</v>
      </c>
      <c r="E3826" t="s">
        <v>134</v>
      </c>
      <c r="F3826" t="s">
        <v>11110</v>
      </c>
      <c r="G3826" t="s">
        <v>128</v>
      </c>
      <c r="H3826" t="s">
        <v>46</v>
      </c>
      <c r="I3826" t="s">
        <v>129</v>
      </c>
      <c r="J3826" t="s">
        <v>130</v>
      </c>
      <c r="K3826" t="s">
        <v>131</v>
      </c>
      <c r="L3826" t="s">
        <v>11111</v>
      </c>
      <c r="M3826" t="s">
        <v>11010</v>
      </c>
      <c r="N3826">
        <v>1.785555555</v>
      </c>
      <c r="O3826">
        <v>0</v>
      </c>
      <c r="P3826">
        <v>2</v>
      </c>
      <c r="Q3826">
        <v>0</v>
      </c>
      <c r="R3826">
        <v>0</v>
      </c>
      <c r="S3826">
        <v>0</v>
      </c>
      <c r="T3826">
        <v>0</v>
      </c>
      <c r="U3826">
        <v>0</v>
      </c>
      <c r="V3826">
        <v>3.5711110000000001</v>
      </c>
      <c r="W3826">
        <v>0</v>
      </c>
      <c r="X3826">
        <v>0</v>
      </c>
      <c r="Y3826">
        <v>0</v>
      </c>
      <c r="Z3826">
        <v>0</v>
      </c>
    </row>
    <row r="3827" spans="1:26" x14ac:dyDescent="0.25">
      <c r="A3827">
        <v>2026988</v>
      </c>
      <c r="B3827">
        <v>1</v>
      </c>
      <c r="C3827" t="s">
        <v>76</v>
      </c>
      <c r="D3827" t="s">
        <v>89</v>
      </c>
      <c r="E3827" t="s">
        <v>182</v>
      </c>
      <c r="F3827" t="s">
        <v>11112</v>
      </c>
      <c r="G3827" t="s">
        <v>144</v>
      </c>
      <c r="H3827" t="s">
        <v>46</v>
      </c>
      <c r="I3827" t="s">
        <v>129</v>
      </c>
      <c r="J3827" t="s">
        <v>130</v>
      </c>
      <c r="K3827" t="s">
        <v>131</v>
      </c>
      <c r="L3827" t="s">
        <v>11113</v>
      </c>
      <c r="M3827" t="s">
        <v>11114</v>
      </c>
      <c r="N3827">
        <v>2.44</v>
      </c>
      <c r="O3827">
        <v>0</v>
      </c>
      <c r="P3827">
        <v>5</v>
      </c>
      <c r="Q3827">
        <v>0</v>
      </c>
      <c r="R3827">
        <v>0</v>
      </c>
      <c r="S3827">
        <v>0</v>
      </c>
      <c r="T3827">
        <v>0</v>
      </c>
      <c r="U3827">
        <v>0</v>
      </c>
      <c r="V3827">
        <v>12.2</v>
      </c>
      <c r="W3827">
        <v>0</v>
      </c>
      <c r="X3827">
        <v>0</v>
      </c>
      <c r="Y3827">
        <v>0</v>
      </c>
      <c r="Z3827">
        <v>0</v>
      </c>
    </row>
    <row r="3828" spans="1:26" x14ac:dyDescent="0.25">
      <c r="A3828">
        <v>2026990</v>
      </c>
      <c r="B3828">
        <v>1</v>
      </c>
      <c r="C3828" t="s">
        <v>77</v>
      </c>
      <c r="D3828" t="s">
        <v>112</v>
      </c>
      <c r="E3828" t="s">
        <v>182</v>
      </c>
      <c r="F3828" t="s">
        <v>11115</v>
      </c>
      <c r="G3828" t="s">
        <v>144</v>
      </c>
      <c r="H3828" t="s">
        <v>46</v>
      </c>
      <c r="I3828" t="s">
        <v>129</v>
      </c>
      <c r="J3828" t="s">
        <v>130</v>
      </c>
      <c r="K3828" t="s">
        <v>131</v>
      </c>
      <c r="L3828" t="s">
        <v>11116</v>
      </c>
      <c r="M3828" t="s">
        <v>11117</v>
      </c>
      <c r="N3828">
        <v>3.133888888</v>
      </c>
      <c r="O3828">
        <v>0</v>
      </c>
      <c r="P3828">
        <v>0</v>
      </c>
      <c r="Q3828">
        <v>0</v>
      </c>
      <c r="R3828">
        <v>0</v>
      </c>
      <c r="S3828">
        <v>0</v>
      </c>
      <c r="T3828">
        <v>5</v>
      </c>
      <c r="U3828">
        <v>0</v>
      </c>
      <c r="V3828">
        <v>0</v>
      </c>
      <c r="W3828">
        <v>0</v>
      </c>
      <c r="X3828">
        <v>0</v>
      </c>
      <c r="Y3828">
        <v>0</v>
      </c>
      <c r="Z3828">
        <v>15.669444</v>
      </c>
    </row>
    <row r="3829" spans="1:26" x14ac:dyDescent="0.25">
      <c r="A3829">
        <v>2026992</v>
      </c>
      <c r="B3829">
        <v>1</v>
      </c>
      <c r="C3829" t="s">
        <v>77</v>
      </c>
      <c r="D3829" t="s">
        <v>109</v>
      </c>
      <c r="E3829" t="s">
        <v>126</v>
      </c>
      <c r="F3829" t="s">
        <v>11118</v>
      </c>
      <c r="G3829" t="s">
        <v>246</v>
      </c>
      <c r="H3829" t="s">
        <v>46</v>
      </c>
      <c r="I3829" t="s">
        <v>129</v>
      </c>
      <c r="J3829" t="s">
        <v>130</v>
      </c>
      <c r="K3829" t="s">
        <v>131</v>
      </c>
      <c r="L3829" t="s">
        <v>11119</v>
      </c>
      <c r="M3829" t="s">
        <v>11120</v>
      </c>
      <c r="N3829">
        <v>1.547222222</v>
      </c>
      <c r="O3829">
        <v>0</v>
      </c>
      <c r="P3829">
        <v>56</v>
      </c>
      <c r="Q3829">
        <v>0</v>
      </c>
      <c r="R3829">
        <v>0</v>
      </c>
      <c r="S3829">
        <v>0</v>
      </c>
      <c r="T3829">
        <v>0</v>
      </c>
      <c r="U3829">
        <v>0</v>
      </c>
      <c r="V3829">
        <v>86.644443999999993</v>
      </c>
      <c r="W3829">
        <v>0</v>
      </c>
      <c r="X3829">
        <v>0</v>
      </c>
      <c r="Y3829">
        <v>0</v>
      </c>
      <c r="Z3829">
        <v>0</v>
      </c>
    </row>
    <row r="3830" spans="1:26" x14ac:dyDescent="0.25">
      <c r="A3830">
        <v>2027038</v>
      </c>
      <c r="B3830">
        <v>1</v>
      </c>
      <c r="C3830" t="s">
        <v>77</v>
      </c>
      <c r="D3830" t="s">
        <v>114</v>
      </c>
      <c r="E3830" t="s">
        <v>182</v>
      </c>
      <c r="F3830" t="s">
        <v>11121</v>
      </c>
      <c r="G3830" t="s">
        <v>144</v>
      </c>
      <c r="H3830" t="s">
        <v>46</v>
      </c>
      <c r="I3830" t="s">
        <v>129</v>
      </c>
      <c r="J3830" t="s">
        <v>130</v>
      </c>
      <c r="K3830" t="s">
        <v>131</v>
      </c>
      <c r="L3830" t="s">
        <v>11122</v>
      </c>
      <c r="M3830" t="s">
        <v>11123</v>
      </c>
      <c r="N3830">
        <v>1.2547222220000001</v>
      </c>
      <c r="O3830">
        <v>0</v>
      </c>
      <c r="P3830">
        <v>10</v>
      </c>
      <c r="Q3830">
        <v>0</v>
      </c>
      <c r="R3830">
        <v>0</v>
      </c>
      <c r="S3830">
        <v>0</v>
      </c>
      <c r="T3830">
        <v>0</v>
      </c>
      <c r="U3830">
        <v>0</v>
      </c>
      <c r="V3830">
        <v>12.547222</v>
      </c>
      <c r="W3830">
        <v>0</v>
      </c>
      <c r="X3830">
        <v>0</v>
      </c>
      <c r="Y3830">
        <v>0</v>
      </c>
      <c r="Z3830">
        <v>0</v>
      </c>
    </row>
    <row r="3831" spans="1:26" x14ac:dyDescent="0.25">
      <c r="A3831">
        <v>2027092</v>
      </c>
      <c r="B3831">
        <v>1</v>
      </c>
      <c r="C3831" t="s">
        <v>76</v>
      </c>
      <c r="D3831" t="s">
        <v>89</v>
      </c>
      <c r="E3831" t="s">
        <v>166</v>
      </c>
      <c r="F3831" t="s">
        <v>11124</v>
      </c>
      <c r="G3831" t="s">
        <v>657</v>
      </c>
      <c r="H3831" t="s">
        <v>46</v>
      </c>
      <c r="I3831" t="s">
        <v>129</v>
      </c>
      <c r="J3831" t="s">
        <v>130</v>
      </c>
      <c r="K3831" t="s">
        <v>131</v>
      </c>
      <c r="L3831" t="s">
        <v>11125</v>
      </c>
      <c r="M3831" t="s">
        <v>11126</v>
      </c>
      <c r="N3831">
        <v>3.3433333329999999</v>
      </c>
      <c r="O3831">
        <v>0</v>
      </c>
      <c r="P3831">
        <v>0</v>
      </c>
      <c r="Q3831">
        <v>0</v>
      </c>
      <c r="R3831">
        <v>0</v>
      </c>
      <c r="S3831">
        <v>0</v>
      </c>
      <c r="T3831">
        <v>19</v>
      </c>
      <c r="U3831">
        <v>0</v>
      </c>
      <c r="V3831">
        <v>0</v>
      </c>
      <c r="W3831">
        <v>0</v>
      </c>
      <c r="X3831">
        <v>0</v>
      </c>
      <c r="Y3831">
        <v>0</v>
      </c>
      <c r="Z3831">
        <v>63.523333000000001</v>
      </c>
    </row>
    <row r="3832" spans="1:26" x14ac:dyDescent="0.25">
      <c r="A3832">
        <v>2027563</v>
      </c>
      <c r="B3832">
        <v>1</v>
      </c>
      <c r="C3832" t="s">
        <v>76</v>
      </c>
      <c r="D3832" t="s">
        <v>102</v>
      </c>
      <c r="E3832" t="s">
        <v>166</v>
      </c>
      <c r="F3832" t="s">
        <v>11127</v>
      </c>
      <c r="G3832" t="s">
        <v>657</v>
      </c>
      <c r="H3832" t="s">
        <v>46</v>
      </c>
      <c r="I3832" t="s">
        <v>129</v>
      </c>
      <c r="J3832" t="s">
        <v>130</v>
      </c>
      <c r="K3832" t="s">
        <v>131</v>
      </c>
      <c r="L3832" t="s">
        <v>11128</v>
      </c>
      <c r="M3832" t="s">
        <v>11129</v>
      </c>
      <c r="N3832">
        <v>2.167777777</v>
      </c>
      <c r="O3832">
        <v>0</v>
      </c>
      <c r="P3832">
        <v>112</v>
      </c>
      <c r="Q3832">
        <v>0</v>
      </c>
      <c r="R3832">
        <v>0</v>
      </c>
      <c r="S3832">
        <v>0</v>
      </c>
      <c r="T3832">
        <v>0</v>
      </c>
      <c r="U3832">
        <v>0</v>
      </c>
      <c r="V3832">
        <v>242.791111</v>
      </c>
      <c r="W3832">
        <v>0</v>
      </c>
      <c r="X3832">
        <v>0</v>
      </c>
      <c r="Y3832">
        <v>0</v>
      </c>
      <c r="Z3832">
        <v>0</v>
      </c>
    </row>
    <row r="3833" spans="1:26" x14ac:dyDescent="0.25">
      <c r="A3833">
        <v>2027282</v>
      </c>
      <c r="B3833">
        <v>1</v>
      </c>
      <c r="C3833" t="s">
        <v>76</v>
      </c>
      <c r="D3833" t="s">
        <v>80</v>
      </c>
      <c r="E3833" t="s">
        <v>161</v>
      </c>
      <c r="F3833" t="s">
        <v>11130</v>
      </c>
      <c r="G3833" t="s">
        <v>163</v>
      </c>
      <c r="H3833" t="s">
        <v>47</v>
      </c>
      <c r="I3833" t="s">
        <v>129</v>
      </c>
      <c r="J3833" t="s">
        <v>130</v>
      </c>
      <c r="K3833" t="s">
        <v>131</v>
      </c>
      <c r="L3833" t="s">
        <v>11131</v>
      </c>
      <c r="M3833" t="s">
        <v>11132</v>
      </c>
      <c r="N3833">
        <v>0.33722222200000002</v>
      </c>
      <c r="O3833">
        <v>12</v>
      </c>
      <c r="P3833">
        <v>1206</v>
      </c>
      <c r="Q3833">
        <v>0</v>
      </c>
      <c r="R3833">
        <v>0</v>
      </c>
      <c r="S3833">
        <v>0</v>
      </c>
      <c r="T3833">
        <v>0</v>
      </c>
      <c r="U3833">
        <v>4.0466670000000002</v>
      </c>
      <c r="V3833">
        <v>406.69</v>
      </c>
      <c r="W3833">
        <v>0</v>
      </c>
      <c r="X3833">
        <v>0</v>
      </c>
      <c r="Y3833">
        <v>0</v>
      </c>
      <c r="Z3833">
        <v>0</v>
      </c>
    </row>
    <row r="3834" spans="1:26" x14ac:dyDescent="0.25">
      <c r="A3834">
        <v>2027742</v>
      </c>
      <c r="B3834">
        <v>1</v>
      </c>
      <c r="C3834" t="s">
        <v>76</v>
      </c>
      <c r="D3834" t="s">
        <v>94</v>
      </c>
      <c r="E3834" t="s">
        <v>182</v>
      </c>
      <c r="F3834" t="s">
        <v>11133</v>
      </c>
      <c r="G3834" t="s">
        <v>144</v>
      </c>
      <c r="H3834" t="s">
        <v>46</v>
      </c>
      <c r="I3834" t="s">
        <v>129</v>
      </c>
      <c r="J3834" t="s">
        <v>130</v>
      </c>
      <c r="K3834" t="s">
        <v>131</v>
      </c>
      <c r="L3834" t="s">
        <v>11134</v>
      </c>
      <c r="M3834" t="s">
        <v>11135</v>
      </c>
      <c r="N3834">
        <v>4.0777777769999997</v>
      </c>
      <c r="O3834">
        <v>0</v>
      </c>
      <c r="P3834">
        <v>0</v>
      </c>
      <c r="Q3834">
        <v>0</v>
      </c>
      <c r="R3834">
        <v>3</v>
      </c>
      <c r="S3834">
        <v>0</v>
      </c>
      <c r="T3834">
        <v>0</v>
      </c>
      <c r="U3834">
        <v>0</v>
      </c>
      <c r="V3834">
        <v>0</v>
      </c>
      <c r="W3834">
        <v>0</v>
      </c>
      <c r="X3834">
        <v>12.233333</v>
      </c>
      <c r="Y3834">
        <v>0</v>
      </c>
      <c r="Z3834">
        <v>0</v>
      </c>
    </row>
    <row r="3835" spans="1:26" x14ac:dyDescent="0.25">
      <c r="A3835">
        <v>2027816</v>
      </c>
      <c r="B3835">
        <v>1</v>
      </c>
      <c r="C3835" t="s">
        <v>77</v>
      </c>
      <c r="D3835" t="s">
        <v>118</v>
      </c>
      <c r="E3835" t="s">
        <v>182</v>
      </c>
      <c r="F3835" t="s">
        <v>9201</v>
      </c>
      <c r="G3835" t="s">
        <v>144</v>
      </c>
      <c r="H3835" t="s">
        <v>46</v>
      </c>
      <c r="I3835" t="s">
        <v>129</v>
      </c>
      <c r="J3835" t="s">
        <v>130</v>
      </c>
      <c r="K3835" t="s">
        <v>131</v>
      </c>
      <c r="L3835" t="s">
        <v>11136</v>
      </c>
      <c r="M3835" t="s">
        <v>11137</v>
      </c>
      <c r="N3835">
        <v>4.3772222220000003</v>
      </c>
      <c r="O3835">
        <v>0</v>
      </c>
      <c r="P3835">
        <v>0</v>
      </c>
      <c r="Q3835">
        <v>0</v>
      </c>
      <c r="R3835">
        <v>0</v>
      </c>
      <c r="S3835">
        <v>0</v>
      </c>
      <c r="T3835">
        <v>35</v>
      </c>
      <c r="U3835">
        <v>0</v>
      </c>
      <c r="V3835">
        <v>0</v>
      </c>
      <c r="W3835">
        <v>0</v>
      </c>
      <c r="X3835">
        <v>0</v>
      </c>
      <c r="Y3835">
        <v>0</v>
      </c>
      <c r="Z3835">
        <v>153.202778</v>
      </c>
    </row>
    <row r="3836" spans="1:26" x14ac:dyDescent="0.25">
      <c r="A3836">
        <v>2027960</v>
      </c>
      <c r="B3836">
        <v>1</v>
      </c>
      <c r="C3836" t="s">
        <v>76</v>
      </c>
      <c r="D3836" t="s">
        <v>100</v>
      </c>
      <c r="E3836" t="s">
        <v>182</v>
      </c>
      <c r="F3836" t="s">
        <v>11138</v>
      </c>
      <c r="G3836" t="s">
        <v>128</v>
      </c>
      <c r="H3836" t="s">
        <v>46</v>
      </c>
      <c r="I3836" t="s">
        <v>129</v>
      </c>
      <c r="J3836" t="s">
        <v>130</v>
      </c>
      <c r="K3836" t="s">
        <v>131</v>
      </c>
      <c r="L3836" t="s">
        <v>11139</v>
      </c>
      <c r="M3836" t="s">
        <v>11140</v>
      </c>
      <c r="N3836">
        <v>1.1713888880000001</v>
      </c>
      <c r="O3836">
        <v>0</v>
      </c>
      <c r="P3836">
        <v>13</v>
      </c>
      <c r="Q3836">
        <v>0</v>
      </c>
      <c r="R3836">
        <v>0</v>
      </c>
      <c r="S3836">
        <v>0</v>
      </c>
      <c r="T3836">
        <v>0</v>
      </c>
      <c r="U3836">
        <v>0</v>
      </c>
      <c r="V3836">
        <v>15.228056</v>
      </c>
      <c r="W3836">
        <v>0</v>
      </c>
      <c r="X3836">
        <v>0</v>
      </c>
      <c r="Y3836">
        <v>0</v>
      </c>
      <c r="Z3836">
        <v>0</v>
      </c>
    </row>
    <row r="3837" spans="1:26" x14ac:dyDescent="0.25">
      <c r="A3837">
        <v>2028229</v>
      </c>
      <c r="B3837">
        <v>1</v>
      </c>
      <c r="C3837" t="s">
        <v>76</v>
      </c>
      <c r="D3837" t="s">
        <v>84</v>
      </c>
      <c r="E3837" t="s">
        <v>134</v>
      </c>
      <c r="F3837" t="s">
        <v>11141</v>
      </c>
      <c r="G3837" t="s">
        <v>140</v>
      </c>
      <c r="H3837" t="s">
        <v>46</v>
      </c>
      <c r="I3837" t="s">
        <v>129</v>
      </c>
      <c r="J3837" t="s">
        <v>130</v>
      </c>
      <c r="K3837" t="s">
        <v>131</v>
      </c>
      <c r="L3837" t="s">
        <v>11142</v>
      </c>
      <c r="M3837" t="s">
        <v>11143</v>
      </c>
      <c r="N3837">
        <v>2.6333333329999999</v>
      </c>
      <c r="O3837">
        <v>0</v>
      </c>
      <c r="P3837">
        <v>10</v>
      </c>
      <c r="Q3837">
        <v>0</v>
      </c>
      <c r="R3837">
        <v>0</v>
      </c>
      <c r="S3837">
        <v>0</v>
      </c>
      <c r="T3837">
        <v>0</v>
      </c>
      <c r="U3837">
        <v>0</v>
      </c>
      <c r="V3837">
        <v>26.333333</v>
      </c>
      <c r="W3837">
        <v>0</v>
      </c>
      <c r="X3837">
        <v>0</v>
      </c>
      <c r="Y3837">
        <v>0</v>
      </c>
      <c r="Z3837">
        <v>0</v>
      </c>
    </row>
    <row r="3838" spans="1:26" x14ac:dyDescent="0.25">
      <c r="A3838">
        <v>2028879</v>
      </c>
      <c r="B3838">
        <v>1</v>
      </c>
      <c r="C3838" t="s">
        <v>76</v>
      </c>
      <c r="D3838" t="s">
        <v>89</v>
      </c>
      <c r="E3838" t="s">
        <v>182</v>
      </c>
      <c r="F3838" t="s">
        <v>11144</v>
      </c>
      <c r="G3838" t="s">
        <v>144</v>
      </c>
      <c r="H3838" t="s">
        <v>46</v>
      </c>
      <c r="I3838" t="s">
        <v>129</v>
      </c>
      <c r="J3838" t="s">
        <v>130</v>
      </c>
      <c r="K3838" t="s">
        <v>131</v>
      </c>
      <c r="L3838" t="s">
        <v>11145</v>
      </c>
      <c r="M3838" t="s">
        <v>11146</v>
      </c>
      <c r="N3838">
        <v>1.927777777</v>
      </c>
      <c r="O3838">
        <v>0</v>
      </c>
      <c r="P3838">
        <v>6</v>
      </c>
      <c r="Q3838">
        <v>0</v>
      </c>
      <c r="R3838">
        <v>0</v>
      </c>
      <c r="S3838">
        <v>0</v>
      </c>
      <c r="T3838">
        <v>0</v>
      </c>
      <c r="U3838">
        <v>0</v>
      </c>
      <c r="V3838">
        <v>11.566667000000001</v>
      </c>
      <c r="W3838">
        <v>0</v>
      </c>
      <c r="X3838">
        <v>0</v>
      </c>
      <c r="Y3838">
        <v>0</v>
      </c>
      <c r="Z3838">
        <v>0</v>
      </c>
    </row>
    <row r="3839" spans="1:26" x14ac:dyDescent="0.25">
      <c r="A3839">
        <v>2030572</v>
      </c>
      <c r="B3839">
        <v>1</v>
      </c>
      <c r="C3839" t="s">
        <v>76</v>
      </c>
      <c r="D3839" t="s">
        <v>90</v>
      </c>
      <c r="E3839" t="s">
        <v>134</v>
      </c>
      <c r="F3839" t="s">
        <v>11147</v>
      </c>
      <c r="G3839" t="s">
        <v>128</v>
      </c>
      <c r="H3839" t="s">
        <v>46</v>
      </c>
      <c r="I3839" t="s">
        <v>129</v>
      </c>
      <c r="J3839" t="s">
        <v>130</v>
      </c>
      <c r="K3839" t="s">
        <v>131</v>
      </c>
      <c r="L3839" t="s">
        <v>11148</v>
      </c>
      <c r="M3839" t="s">
        <v>11129</v>
      </c>
      <c r="N3839">
        <v>0.84888888799999995</v>
      </c>
      <c r="O3839">
        <v>0</v>
      </c>
      <c r="P3839">
        <v>1</v>
      </c>
      <c r="Q3839">
        <v>0</v>
      </c>
      <c r="R3839">
        <v>0</v>
      </c>
      <c r="S3839">
        <v>0</v>
      </c>
      <c r="T3839">
        <v>0</v>
      </c>
      <c r="U3839">
        <v>0</v>
      </c>
      <c r="V3839">
        <v>0.848889</v>
      </c>
      <c r="W3839">
        <v>0</v>
      </c>
      <c r="X3839">
        <v>0</v>
      </c>
      <c r="Y3839">
        <v>0</v>
      </c>
      <c r="Z3839">
        <v>0</v>
      </c>
    </row>
    <row r="3840" spans="1:26" x14ac:dyDescent="0.25">
      <c r="A3840">
        <v>2031306</v>
      </c>
      <c r="B3840">
        <v>1</v>
      </c>
      <c r="C3840" t="s">
        <v>76</v>
      </c>
      <c r="D3840" t="s">
        <v>89</v>
      </c>
      <c r="E3840" t="s">
        <v>134</v>
      </c>
      <c r="F3840" t="s">
        <v>11149</v>
      </c>
      <c r="G3840" t="s">
        <v>136</v>
      </c>
      <c r="H3840" t="s">
        <v>46</v>
      </c>
      <c r="I3840" t="s">
        <v>129</v>
      </c>
      <c r="J3840" t="s">
        <v>130</v>
      </c>
      <c r="K3840" t="s">
        <v>131</v>
      </c>
      <c r="L3840" t="s">
        <v>11150</v>
      </c>
      <c r="M3840" t="s">
        <v>11151</v>
      </c>
      <c r="N3840">
        <v>2.27</v>
      </c>
      <c r="O3840">
        <v>0</v>
      </c>
      <c r="P3840">
        <v>1</v>
      </c>
      <c r="Q3840">
        <v>0</v>
      </c>
      <c r="R3840">
        <v>0</v>
      </c>
      <c r="S3840">
        <v>0</v>
      </c>
      <c r="T3840">
        <v>0</v>
      </c>
      <c r="U3840">
        <v>0</v>
      </c>
      <c r="V3840">
        <v>2.27</v>
      </c>
      <c r="W3840">
        <v>0</v>
      </c>
      <c r="X3840">
        <v>0</v>
      </c>
      <c r="Y3840">
        <v>0</v>
      </c>
      <c r="Z3840">
        <v>0</v>
      </c>
    </row>
    <row r="3841" spans="1:26" x14ac:dyDescent="0.25">
      <c r="A3841">
        <v>2031108</v>
      </c>
      <c r="B3841">
        <v>1</v>
      </c>
      <c r="C3841" t="s">
        <v>76</v>
      </c>
      <c r="D3841" t="s">
        <v>78</v>
      </c>
      <c r="E3841" t="s">
        <v>182</v>
      </c>
      <c r="F3841" t="s">
        <v>11152</v>
      </c>
      <c r="G3841" t="s">
        <v>405</v>
      </c>
      <c r="H3841" t="s">
        <v>46</v>
      </c>
      <c r="I3841" t="s">
        <v>129</v>
      </c>
      <c r="J3841" t="s">
        <v>130</v>
      </c>
      <c r="K3841" t="s">
        <v>131</v>
      </c>
      <c r="L3841" t="s">
        <v>11153</v>
      </c>
      <c r="M3841" t="s">
        <v>11154</v>
      </c>
      <c r="N3841">
        <v>4.2680555550000001</v>
      </c>
      <c r="O3841">
        <v>0</v>
      </c>
      <c r="P3841">
        <v>188</v>
      </c>
      <c r="Q3841">
        <v>0</v>
      </c>
      <c r="R3841">
        <v>0</v>
      </c>
      <c r="S3841">
        <v>0</v>
      </c>
      <c r="T3841">
        <v>0</v>
      </c>
      <c r="U3841">
        <v>0</v>
      </c>
      <c r="V3841">
        <v>802.39444400000002</v>
      </c>
      <c r="W3841">
        <v>0</v>
      </c>
      <c r="X3841">
        <v>0</v>
      </c>
      <c r="Y3841">
        <v>0</v>
      </c>
      <c r="Z3841">
        <v>0</v>
      </c>
    </row>
    <row r="3842" spans="1:26" x14ac:dyDescent="0.25">
      <c r="A3842">
        <v>2031349</v>
      </c>
      <c r="B3842">
        <v>1</v>
      </c>
      <c r="C3842" t="s">
        <v>76</v>
      </c>
      <c r="D3842" t="s">
        <v>104</v>
      </c>
      <c r="E3842" t="s">
        <v>182</v>
      </c>
      <c r="F3842" t="s">
        <v>11155</v>
      </c>
      <c r="G3842" t="s">
        <v>144</v>
      </c>
      <c r="H3842" t="s">
        <v>46</v>
      </c>
      <c r="I3842" t="s">
        <v>129</v>
      </c>
      <c r="J3842" t="s">
        <v>130</v>
      </c>
      <c r="K3842" t="s">
        <v>131</v>
      </c>
      <c r="L3842" t="s">
        <v>11156</v>
      </c>
      <c r="M3842" t="s">
        <v>11157</v>
      </c>
      <c r="N3842">
        <v>4.8497222219999996</v>
      </c>
      <c r="O3842">
        <v>0</v>
      </c>
      <c r="P3842">
        <v>0</v>
      </c>
      <c r="Q3842">
        <v>0</v>
      </c>
      <c r="R3842">
        <v>0</v>
      </c>
      <c r="S3842">
        <v>0</v>
      </c>
      <c r="T3842">
        <v>13</v>
      </c>
      <c r="U3842">
        <v>0</v>
      </c>
      <c r="V3842">
        <v>0</v>
      </c>
      <c r="W3842">
        <v>0</v>
      </c>
      <c r="X3842">
        <v>0</v>
      </c>
      <c r="Y3842">
        <v>0</v>
      </c>
      <c r="Z3842">
        <v>63.046388999999998</v>
      </c>
    </row>
    <row r="3843" spans="1:26" x14ac:dyDescent="0.25">
      <c r="A3843">
        <v>2032724</v>
      </c>
      <c r="B3843">
        <v>1</v>
      </c>
      <c r="C3843" t="s">
        <v>76</v>
      </c>
      <c r="D3843" t="s">
        <v>86</v>
      </c>
      <c r="E3843" t="s">
        <v>182</v>
      </c>
      <c r="F3843" t="s">
        <v>11158</v>
      </c>
      <c r="G3843" t="s">
        <v>812</v>
      </c>
      <c r="H3843" t="s">
        <v>46</v>
      </c>
      <c r="I3843" t="s">
        <v>129</v>
      </c>
      <c r="J3843" t="s">
        <v>130</v>
      </c>
      <c r="K3843" t="s">
        <v>131</v>
      </c>
      <c r="L3843" t="s">
        <v>11159</v>
      </c>
      <c r="M3843" t="s">
        <v>11160</v>
      </c>
      <c r="N3843">
        <v>0.63777777700000005</v>
      </c>
      <c r="O3843">
        <v>0</v>
      </c>
      <c r="P3843">
        <v>268</v>
      </c>
      <c r="Q3843">
        <v>0</v>
      </c>
      <c r="R3843">
        <v>0</v>
      </c>
      <c r="S3843">
        <v>0</v>
      </c>
      <c r="T3843">
        <v>0</v>
      </c>
      <c r="U3843">
        <v>0</v>
      </c>
      <c r="V3843">
        <v>170.92444399999999</v>
      </c>
      <c r="W3843">
        <v>0</v>
      </c>
      <c r="X3843">
        <v>0</v>
      </c>
      <c r="Y3843">
        <v>0</v>
      </c>
      <c r="Z3843">
        <v>0</v>
      </c>
    </row>
    <row r="3844" spans="1:26" x14ac:dyDescent="0.25">
      <c r="A3844">
        <v>2032150</v>
      </c>
      <c r="B3844">
        <v>1</v>
      </c>
      <c r="C3844" t="s">
        <v>76</v>
      </c>
      <c r="D3844" t="s">
        <v>93</v>
      </c>
      <c r="E3844" t="s">
        <v>171</v>
      </c>
      <c r="F3844" t="s">
        <v>11161</v>
      </c>
      <c r="G3844" t="s">
        <v>163</v>
      </c>
      <c r="H3844" t="s">
        <v>47</v>
      </c>
      <c r="I3844" t="s">
        <v>129</v>
      </c>
      <c r="J3844" t="s">
        <v>130</v>
      </c>
      <c r="K3844" t="s">
        <v>131</v>
      </c>
      <c r="L3844" t="s">
        <v>11162</v>
      </c>
      <c r="M3844" t="s">
        <v>11163</v>
      </c>
      <c r="N3844">
        <v>0.65249999999999997</v>
      </c>
      <c r="O3844">
        <v>2</v>
      </c>
      <c r="P3844">
        <v>665</v>
      </c>
      <c r="Q3844">
        <v>0</v>
      </c>
      <c r="R3844">
        <v>0</v>
      </c>
      <c r="S3844">
        <v>0</v>
      </c>
      <c r="T3844">
        <v>0</v>
      </c>
      <c r="U3844">
        <v>1.3049999999999999</v>
      </c>
      <c r="V3844">
        <v>433.91250000000002</v>
      </c>
      <c r="W3844">
        <v>0</v>
      </c>
      <c r="X3844">
        <v>0</v>
      </c>
      <c r="Y3844">
        <v>0</v>
      </c>
      <c r="Z3844">
        <v>0</v>
      </c>
    </row>
    <row r="3845" spans="1:26" x14ac:dyDescent="0.25">
      <c r="A3845">
        <v>2032963</v>
      </c>
      <c r="B3845">
        <v>1</v>
      </c>
      <c r="C3845" t="s">
        <v>76</v>
      </c>
      <c r="D3845" t="s">
        <v>79</v>
      </c>
      <c r="E3845" t="s">
        <v>134</v>
      </c>
      <c r="F3845" t="s">
        <v>11164</v>
      </c>
      <c r="G3845" t="s">
        <v>238</v>
      </c>
      <c r="H3845" t="s">
        <v>46</v>
      </c>
      <c r="I3845" t="s">
        <v>129</v>
      </c>
      <c r="J3845" t="s">
        <v>130</v>
      </c>
      <c r="K3845" t="s">
        <v>131</v>
      </c>
      <c r="L3845" t="s">
        <v>11165</v>
      </c>
      <c r="M3845" t="s">
        <v>11166</v>
      </c>
      <c r="N3845">
        <v>1.7275</v>
      </c>
      <c r="O3845">
        <v>0</v>
      </c>
      <c r="P3845">
        <v>1</v>
      </c>
      <c r="Q3845">
        <v>0</v>
      </c>
      <c r="R3845">
        <v>0</v>
      </c>
      <c r="S3845">
        <v>0</v>
      </c>
      <c r="T3845">
        <v>0</v>
      </c>
      <c r="U3845">
        <v>0</v>
      </c>
      <c r="V3845">
        <v>1.7275</v>
      </c>
      <c r="W3845">
        <v>0</v>
      </c>
      <c r="X3845">
        <v>0</v>
      </c>
      <c r="Y3845">
        <v>0</v>
      </c>
      <c r="Z3845">
        <v>0</v>
      </c>
    </row>
    <row r="3846" spans="1:26" x14ac:dyDescent="0.25">
      <c r="A3846">
        <v>2033471</v>
      </c>
      <c r="B3846">
        <v>1</v>
      </c>
      <c r="C3846" t="s">
        <v>76</v>
      </c>
      <c r="D3846" t="s">
        <v>92</v>
      </c>
      <c r="E3846" t="s">
        <v>134</v>
      </c>
      <c r="F3846" t="s">
        <v>11167</v>
      </c>
      <c r="G3846" t="s">
        <v>140</v>
      </c>
      <c r="H3846" t="s">
        <v>46</v>
      </c>
      <c r="I3846" t="s">
        <v>129</v>
      </c>
      <c r="J3846" t="s">
        <v>130</v>
      </c>
      <c r="K3846" t="s">
        <v>131</v>
      </c>
      <c r="L3846" t="s">
        <v>11168</v>
      </c>
      <c r="M3846" t="s">
        <v>11169</v>
      </c>
      <c r="N3846">
        <v>3.0119444440000001</v>
      </c>
      <c r="O3846">
        <v>0</v>
      </c>
      <c r="P3846">
        <v>0</v>
      </c>
      <c r="Q3846">
        <v>0</v>
      </c>
      <c r="R3846">
        <v>1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3.0119440000000002</v>
      </c>
      <c r="Y3846">
        <v>0</v>
      </c>
      <c r="Z3846">
        <v>0</v>
      </c>
    </row>
    <row r="3847" spans="1:26" x14ac:dyDescent="0.25">
      <c r="A3847">
        <v>2033328</v>
      </c>
      <c r="B3847">
        <v>1</v>
      </c>
      <c r="C3847" t="s">
        <v>76</v>
      </c>
      <c r="D3847" t="s">
        <v>102</v>
      </c>
      <c r="E3847" t="s">
        <v>186</v>
      </c>
      <c r="F3847" t="s">
        <v>5113</v>
      </c>
      <c r="G3847" t="s">
        <v>163</v>
      </c>
      <c r="H3847" t="s">
        <v>47</v>
      </c>
      <c r="I3847" t="s">
        <v>257</v>
      </c>
      <c r="J3847" t="s">
        <v>130</v>
      </c>
      <c r="K3847" t="s">
        <v>131</v>
      </c>
      <c r="L3847" t="s">
        <v>11170</v>
      </c>
      <c r="M3847" t="s">
        <v>11171</v>
      </c>
      <c r="N3847">
        <v>1.9444444000000002E-2</v>
      </c>
      <c r="O3847">
        <v>0</v>
      </c>
      <c r="P3847">
        <v>0</v>
      </c>
      <c r="Q3847">
        <v>0</v>
      </c>
      <c r="R3847">
        <v>0</v>
      </c>
      <c r="S3847">
        <v>30</v>
      </c>
      <c r="T3847">
        <v>1533</v>
      </c>
      <c r="U3847">
        <v>0</v>
      </c>
      <c r="V3847">
        <v>0</v>
      </c>
      <c r="W3847">
        <v>0</v>
      </c>
      <c r="X3847">
        <v>0</v>
      </c>
      <c r="Y3847">
        <v>0.58333299999999999</v>
      </c>
      <c r="Z3847">
        <v>29.808333000000001</v>
      </c>
    </row>
    <row r="3848" spans="1:26" x14ac:dyDescent="0.25">
      <c r="A3848">
        <v>2034005</v>
      </c>
      <c r="B3848">
        <v>1</v>
      </c>
      <c r="C3848" t="s">
        <v>76</v>
      </c>
      <c r="D3848" t="s">
        <v>94</v>
      </c>
      <c r="E3848" t="s">
        <v>186</v>
      </c>
      <c r="F3848" t="s">
        <v>11172</v>
      </c>
      <c r="G3848" t="s">
        <v>163</v>
      </c>
      <c r="H3848" t="s">
        <v>47</v>
      </c>
      <c r="I3848" t="s">
        <v>129</v>
      </c>
      <c r="J3848" t="s">
        <v>130</v>
      </c>
      <c r="K3848" t="s">
        <v>131</v>
      </c>
      <c r="L3848" t="s">
        <v>11173</v>
      </c>
      <c r="M3848" t="s">
        <v>11174</v>
      </c>
      <c r="N3848">
        <v>1.1405555549999999</v>
      </c>
      <c r="O3848">
        <v>16</v>
      </c>
      <c r="P3848">
        <v>165</v>
      </c>
      <c r="Q3848">
        <v>0</v>
      </c>
      <c r="R3848">
        <v>0</v>
      </c>
      <c r="S3848">
        <v>0</v>
      </c>
      <c r="T3848">
        <v>0</v>
      </c>
      <c r="U3848">
        <v>18.248888999999998</v>
      </c>
      <c r="V3848">
        <v>188.191667</v>
      </c>
      <c r="W3848">
        <v>0</v>
      </c>
      <c r="X3848">
        <v>0</v>
      </c>
      <c r="Y3848">
        <v>0</v>
      </c>
      <c r="Z3848">
        <v>0</v>
      </c>
    </row>
    <row r="3849" spans="1:26" x14ac:dyDescent="0.25">
      <c r="A3849">
        <v>2034011</v>
      </c>
      <c r="B3849">
        <v>1</v>
      </c>
      <c r="C3849" t="s">
        <v>76</v>
      </c>
      <c r="D3849" t="s">
        <v>86</v>
      </c>
      <c r="E3849" t="s">
        <v>182</v>
      </c>
      <c r="F3849" t="s">
        <v>11175</v>
      </c>
      <c r="G3849" t="s">
        <v>144</v>
      </c>
      <c r="H3849" t="s">
        <v>46</v>
      </c>
      <c r="I3849" t="s">
        <v>129</v>
      </c>
      <c r="J3849" t="s">
        <v>130</v>
      </c>
      <c r="K3849" t="s">
        <v>131</v>
      </c>
      <c r="L3849" t="s">
        <v>11176</v>
      </c>
      <c r="M3849" t="s">
        <v>11177</v>
      </c>
      <c r="N3849">
        <v>2.193333333</v>
      </c>
      <c r="O3849">
        <v>0</v>
      </c>
      <c r="P3849">
        <v>53</v>
      </c>
      <c r="Q3849">
        <v>0</v>
      </c>
      <c r="R3849">
        <v>0</v>
      </c>
      <c r="S3849">
        <v>0</v>
      </c>
      <c r="T3849">
        <v>0</v>
      </c>
      <c r="U3849">
        <v>0</v>
      </c>
      <c r="V3849">
        <v>116.246667</v>
      </c>
      <c r="W3849">
        <v>0</v>
      </c>
      <c r="X3849">
        <v>0</v>
      </c>
      <c r="Y3849">
        <v>0</v>
      </c>
      <c r="Z3849">
        <v>0</v>
      </c>
    </row>
    <row r="3850" spans="1:26" x14ac:dyDescent="0.25">
      <c r="A3850">
        <v>2034017</v>
      </c>
      <c r="B3850">
        <v>1</v>
      </c>
      <c r="C3850" t="s">
        <v>76</v>
      </c>
      <c r="D3850" t="s">
        <v>80</v>
      </c>
      <c r="E3850" t="s">
        <v>161</v>
      </c>
      <c r="F3850" t="s">
        <v>11178</v>
      </c>
      <c r="G3850" t="s">
        <v>152</v>
      </c>
      <c r="H3850" t="s">
        <v>47</v>
      </c>
      <c r="I3850" t="s">
        <v>129</v>
      </c>
      <c r="J3850" t="s">
        <v>130</v>
      </c>
      <c r="K3850" t="s">
        <v>154</v>
      </c>
      <c r="L3850" t="s">
        <v>11179</v>
      </c>
      <c r="M3850" t="s">
        <v>11180</v>
      </c>
      <c r="N3850">
        <v>0.29222222199999998</v>
      </c>
      <c r="O3850">
        <v>1</v>
      </c>
      <c r="P3850">
        <v>1272</v>
      </c>
      <c r="Q3850">
        <v>0</v>
      </c>
      <c r="R3850">
        <v>0</v>
      </c>
      <c r="S3850">
        <v>0</v>
      </c>
      <c r="T3850">
        <v>0</v>
      </c>
      <c r="U3850">
        <v>0.29222199999999998</v>
      </c>
      <c r="V3850">
        <v>371.70666599999998</v>
      </c>
      <c r="W3850">
        <v>0</v>
      </c>
      <c r="X3850">
        <v>0</v>
      </c>
      <c r="Y3850">
        <v>0</v>
      </c>
      <c r="Z3850">
        <v>0</v>
      </c>
    </row>
    <row r="3851" spans="1:26" x14ac:dyDescent="0.25">
      <c r="A3851">
        <v>2034020</v>
      </c>
      <c r="B3851">
        <v>1</v>
      </c>
      <c r="C3851" t="s">
        <v>77</v>
      </c>
      <c r="D3851" t="s">
        <v>112</v>
      </c>
      <c r="E3851" t="s">
        <v>186</v>
      </c>
      <c r="F3851" t="s">
        <v>11181</v>
      </c>
      <c r="G3851" t="s">
        <v>163</v>
      </c>
      <c r="H3851" t="s">
        <v>47</v>
      </c>
      <c r="I3851" t="s">
        <v>129</v>
      </c>
      <c r="J3851" t="s">
        <v>130</v>
      </c>
      <c r="K3851" t="s">
        <v>131</v>
      </c>
      <c r="L3851" t="s">
        <v>11182</v>
      </c>
      <c r="M3851" t="s">
        <v>11183</v>
      </c>
      <c r="N3851">
        <v>3.5377777770000001</v>
      </c>
      <c r="O3851">
        <v>0</v>
      </c>
      <c r="P3851">
        <v>0</v>
      </c>
      <c r="Q3851">
        <v>0</v>
      </c>
      <c r="R3851">
        <v>0</v>
      </c>
      <c r="S3851">
        <v>9</v>
      </c>
      <c r="T3851">
        <v>0</v>
      </c>
      <c r="U3851">
        <v>0</v>
      </c>
      <c r="V3851">
        <v>0</v>
      </c>
      <c r="W3851">
        <v>0</v>
      </c>
      <c r="X3851">
        <v>0</v>
      </c>
      <c r="Y3851">
        <v>31.84</v>
      </c>
      <c r="Z3851">
        <v>0</v>
      </c>
    </row>
    <row r="3852" spans="1:26" x14ac:dyDescent="0.25">
      <c r="A3852">
        <v>2034021</v>
      </c>
      <c r="B3852">
        <v>1</v>
      </c>
      <c r="C3852" t="s">
        <v>76</v>
      </c>
      <c r="D3852" t="s">
        <v>78</v>
      </c>
      <c r="E3852" t="s">
        <v>150</v>
      </c>
      <c r="F3852" t="s">
        <v>11184</v>
      </c>
      <c r="G3852" t="s">
        <v>152</v>
      </c>
      <c r="H3852" t="s">
        <v>153</v>
      </c>
      <c r="I3852" t="s">
        <v>129</v>
      </c>
      <c r="J3852" t="s">
        <v>130</v>
      </c>
      <c r="K3852" t="s">
        <v>154</v>
      </c>
      <c r="L3852" t="s">
        <v>11185</v>
      </c>
      <c r="M3852" t="s">
        <v>11186</v>
      </c>
      <c r="N3852">
        <v>8.8888887999999999E-2</v>
      </c>
      <c r="O3852">
        <v>119</v>
      </c>
      <c r="P3852">
        <v>47286</v>
      </c>
      <c r="Q3852">
        <v>0</v>
      </c>
      <c r="R3852">
        <v>0</v>
      </c>
      <c r="S3852">
        <v>0</v>
      </c>
      <c r="T3852">
        <v>0</v>
      </c>
      <c r="U3852">
        <v>10.577778</v>
      </c>
      <c r="V3852">
        <v>4203.1999580000002</v>
      </c>
      <c r="W3852">
        <v>0</v>
      </c>
      <c r="X3852">
        <v>0</v>
      </c>
      <c r="Y3852">
        <v>0</v>
      </c>
      <c r="Z3852">
        <v>0</v>
      </c>
    </row>
    <row r="3853" spans="1:26" x14ac:dyDescent="0.25">
      <c r="A3853">
        <v>2034022</v>
      </c>
      <c r="B3853">
        <v>1</v>
      </c>
      <c r="C3853" t="s">
        <v>77</v>
      </c>
      <c r="D3853" t="s">
        <v>115</v>
      </c>
      <c r="E3853" t="s">
        <v>171</v>
      </c>
      <c r="F3853" t="s">
        <v>5116</v>
      </c>
      <c r="G3853" t="s">
        <v>163</v>
      </c>
      <c r="H3853" t="s">
        <v>47</v>
      </c>
      <c r="I3853" t="s">
        <v>129</v>
      </c>
      <c r="J3853" t="s">
        <v>130</v>
      </c>
      <c r="K3853" t="s">
        <v>131</v>
      </c>
      <c r="L3853" t="s">
        <v>11187</v>
      </c>
      <c r="M3853" t="s">
        <v>11188</v>
      </c>
      <c r="N3853">
        <v>0.116666666</v>
      </c>
      <c r="O3853">
        <v>0</v>
      </c>
      <c r="P3853">
        <v>0</v>
      </c>
      <c r="Q3853">
        <v>20</v>
      </c>
      <c r="R3853">
        <v>106</v>
      </c>
      <c r="S3853">
        <v>27</v>
      </c>
      <c r="T3853">
        <v>490</v>
      </c>
      <c r="U3853">
        <v>0</v>
      </c>
      <c r="V3853">
        <v>0</v>
      </c>
      <c r="W3853">
        <v>2.3333330000000001</v>
      </c>
      <c r="X3853">
        <v>12.366667</v>
      </c>
      <c r="Y3853">
        <v>3.15</v>
      </c>
      <c r="Z3853">
        <v>57.166665999999999</v>
      </c>
    </row>
    <row r="3854" spans="1:26" x14ac:dyDescent="0.25">
      <c r="A3854">
        <v>2034027</v>
      </c>
      <c r="B3854">
        <v>1</v>
      </c>
      <c r="C3854" t="s">
        <v>76</v>
      </c>
      <c r="D3854" t="s">
        <v>92</v>
      </c>
      <c r="E3854" t="s">
        <v>166</v>
      </c>
      <c r="F3854" t="s">
        <v>11189</v>
      </c>
      <c r="G3854" t="s">
        <v>657</v>
      </c>
      <c r="H3854" t="s">
        <v>46</v>
      </c>
      <c r="I3854" t="s">
        <v>129</v>
      </c>
      <c r="J3854" t="s">
        <v>130</v>
      </c>
      <c r="K3854" t="s">
        <v>131</v>
      </c>
      <c r="L3854" t="s">
        <v>11190</v>
      </c>
      <c r="M3854" t="s">
        <v>11191</v>
      </c>
      <c r="N3854">
        <v>0.52055555499999995</v>
      </c>
      <c r="O3854">
        <v>0</v>
      </c>
      <c r="P3854">
        <v>0</v>
      </c>
      <c r="Q3854">
        <v>0</v>
      </c>
      <c r="R3854">
        <v>75</v>
      </c>
      <c r="S3854">
        <v>0</v>
      </c>
      <c r="T3854">
        <v>0</v>
      </c>
      <c r="U3854">
        <v>0</v>
      </c>
      <c r="V3854">
        <v>0</v>
      </c>
      <c r="W3854">
        <v>0</v>
      </c>
      <c r="X3854">
        <v>39.041666999999997</v>
      </c>
      <c r="Y3854">
        <v>0</v>
      </c>
      <c r="Z3854">
        <v>0</v>
      </c>
    </row>
    <row r="3855" spans="1:26" x14ac:dyDescent="0.25">
      <c r="A3855">
        <v>2034029</v>
      </c>
      <c r="B3855">
        <v>1</v>
      </c>
      <c r="C3855" t="s">
        <v>77</v>
      </c>
      <c r="D3855" t="s">
        <v>113</v>
      </c>
      <c r="E3855" t="s">
        <v>186</v>
      </c>
      <c r="F3855" t="s">
        <v>11192</v>
      </c>
      <c r="G3855" t="s">
        <v>163</v>
      </c>
      <c r="H3855" t="s">
        <v>47</v>
      </c>
      <c r="I3855" t="s">
        <v>129</v>
      </c>
      <c r="J3855" t="s">
        <v>130</v>
      </c>
      <c r="K3855" t="s">
        <v>131</v>
      </c>
      <c r="L3855" t="s">
        <v>11193</v>
      </c>
      <c r="M3855" t="s">
        <v>11194</v>
      </c>
      <c r="N3855">
        <v>0.79166666600000002</v>
      </c>
      <c r="O3855">
        <v>0</v>
      </c>
      <c r="P3855">
        <v>0</v>
      </c>
      <c r="Q3855">
        <v>2</v>
      </c>
      <c r="R3855">
        <v>0</v>
      </c>
      <c r="S3855">
        <v>88</v>
      </c>
      <c r="T3855">
        <v>947</v>
      </c>
      <c r="U3855">
        <v>0</v>
      </c>
      <c r="V3855">
        <v>0</v>
      </c>
      <c r="W3855">
        <v>1.5833330000000001</v>
      </c>
      <c r="X3855">
        <v>0</v>
      </c>
      <c r="Y3855">
        <v>69.666667000000004</v>
      </c>
      <c r="Z3855">
        <v>749.70833300000004</v>
      </c>
    </row>
    <row r="3856" spans="1:26" x14ac:dyDescent="0.25">
      <c r="A3856">
        <v>2034030</v>
      </c>
      <c r="B3856">
        <v>1</v>
      </c>
      <c r="C3856" t="s">
        <v>77</v>
      </c>
      <c r="D3856" t="s">
        <v>121</v>
      </c>
      <c r="E3856" t="s">
        <v>186</v>
      </c>
      <c r="F3856" t="s">
        <v>1650</v>
      </c>
      <c r="G3856" t="s">
        <v>163</v>
      </c>
      <c r="H3856" t="s">
        <v>47</v>
      </c>
      <c r="I3856" t="s">
        <v>129</v>
      </c>
      <c r="J3856" t="s">
        <v>130</v>
      </c>
      <c r="K3856" t="s">
        <v>131</v>
      </c>
      <c r="L3856" t="s">
        <v>11195</v>
      </c>
      <c r="M3856" t="s">
        <v>11196</v>
      </c>
      <c r="N3856">
        <v>1.5844444440000001</v>
      </c>
      <c r="O3856">
        <v>0</v>
      </c>
      <c r="P3856">
        <v>0</v>
      </c>
      <c r="Q3856">
        <v>1</v>
      </c>
      <c r="R3856">
        <v>182</v>
      </c>
      <c r="S3856">
        <v>2</v>
      </c>
      <c r="T3856">
        <v>156</v>
      </c>
      <c r="U3856">
        <v>0</v>
      </c>
      <c r="V3856">
        <v>0</v>
      </c>
      <c r="W3856">
        <v>1.584444</v>
      </c>
      <c r="X3856">
        <v>288.36888900000002</v>
      </c>
      <c r="Y3856">
        <v>3.1688890000000001</v>
      </c>
      <c r="Z3856">
        <v>247.17333300000001</v>
      </c>
    </row>
    <row r="3857" spans="1:26" x14ac:dyDescent="0.25">
      <c r="A3857">
        <v>2034031</v>
      </c>
      <c r="B3857">
        <v>1</v>
      </c>
      <c r="C3857" t="s">
        <v>77</v>
      </c>
      <c r="D3857" t="s">
        <v>108</v>
      </c>
      <c r="E3857" t="s">
        <v>134</v>
      </c>
      <c r="F3857" t="s">
        <v>11197</v>
      </c>
      <c r="G3857" t="s">
        <v>136</v>
      </c>
      <c r="H3857" t="s">
        <v>46</v>
      </c>
      <c r="I3857" t="s">
        <v>129</v>
      </c>
      <c r="J3857" t="s">
        <v>130</v>
      </c>
      <c r="K3857" t="s">
        <v>131</v>
      </c>
      <c r="L3857" t="s">
        <v>11198</v>
      </c>
      <c r="M3857" t="s">
        <v>11199</v>
      </c>
      <c r="N3857">
        <v>6.0333333329999999</v>
      </c>
      <c r="O3857">
        <v>0</v>
      </c>
      <c r="P3857">
        <v>1</v>
      </c>
      <c r="Q3857">
        <v>0</v>
      </c>
      <c r="R3857">
        <v>0</v>
      </c>
      <c r="S3857">
        <v>0</v>
      </c>
      <c r="T3857">
        <v>0</v>
      </c>
      <c r="U3857">
        <v>0</v>
      </c>
      <c r="V3857">
        <v>6.0333329999999998</v>
      </c>
      <c r="W3857">
        <v>0</v>
      </c>
      <c r="X3857">
        <v>0</v>
      </c>
      <c r="Y3857">
        <v>0</v>
      </c>
      <c r="Z3857">
        <v>0</v>
      </c>
    </row>
    <row r="3858" spans="1:26" x14ac:dyDescent="0.25">
      <c r="A3858">
        <v>2034039</v>
      </c>
      <c r="B3858">
        <v>1</v>
      </c>
      <c r="C3858" t="s">
        <v>77</v>
      </c>
      <c r="D3858" t="s">
        <v>121</v>
      </c>
      <c r="E3858" t="s">
        <v>186</v>
      </c>
      <c r="F3858" t="s">
        <v>11200</v>
      </c>
      <c r="G3858" t="s">
        <v>163</v>
      </c>
      <c r="H3858" t="s">
        <v>47</v>
      </c>
      <c r="I3858" t="s">
        <v>129</v>
      </c>
      <c r="J3858" t="s">
        <v>130</v>
      </c>
      <c r="K3858" t="s">
        <v>131</v>
      </c>
      <c r="L3858" t="s">
        <v>11201</v>
      </c>
      <c r="M3858" t="s">
        <v>11202</v>
      </c>
      <c r="N3858">
        <v>1.6530555549999999</v>
      </c>
      <c r="O3858">
        <v>0</v>
      </c>
      <c r="P3858">
        <v>0</v>
      </c>
      <c r="Q3858">
        <v>21</v>
      </c>
      <c r="R3858">
        <v>466</v>
      </c>
      <c r="S3858">
        <v>0</v>
      </c>
      <c r="T3858">
        <v>0</v>
      </c>
      <c r="U3858">
        <v>0</v>
      </c>
      <c r="V3858">
        <v>0</v>
      </c>
      <c r="W3858">
        <v>34.714167000000003</v>
      </c>
      <c r="X3858">
        <v>770.32388900000001</v>
      </c>
      <c r="Y3858">
        <v>0</v>
      </c>
      <c r="Z3858">
        <v>0</v>
      </c>
    </row>
    <row r="3859" spans="1:26" x14ac:dyDescent="0.25">
      <c r="A3859">
        <v>2034034</v>
      </c>
      <c r="B3859">
        <v>1</v>
      </c>
      <c r="C3859" t="s">
        <v>77</v>
      </c>
      <c r="D3859" t="s">
        <v>117</v>
      </c>
      <c r="E3859" t="s">
        <v>171</v>
      </c>
      <c r="F3859" t="s">
        <v>11203</v>
      </c>
      <c r="G3859" t="s">
        <v>163</v>
      </c>
      <c r="H3859" t="s">
        <v>47</v>
      </c>
      <c r="I3859" t="s">
        <v>257</v>
      </c>
      <c r="J3859" t="s">
        <v>130</v>
      </c>
      <c r="K3859" t="s">
        <v>131</v>
      </c>
      <c r="L3859" t="s">
        <v>11204</v>
      </c>
      <c r="M3859" t="s">
        <v>11205</v>
      </c>
      <c r="N3859">
        <v>1.1111111E-2</v>
      </c>
      <c r="O3859">
        <v>0</v>
      </c>
      <c r="P3859">
        <v>0</v>
      </c>
      <c r="Q3859">
        <v>0</v>
      </c>
      <c r="R3859">
        <v>187</v>
      </c>
      <c r="S3859">
        <v>2</v>
      </c>
      <c r="T3859">
        <v>989</v>
      </c>
      <c r="U3859">
        <v>0</v>
      </c>
      <c r="V3859">
        <v>0</v>
      </c>
      <c r="W3859">
        <v>0</v>
      </c>
      <c r="X3859">
        <v>2.0777779999999999</v>
      </c>
      <c r="Y3859">
        <v>2.2221999999999999E-2</v>
      </c>
      <c r="Z3859">
        <v>10.988889</v>
      </c>
    </row>
    <row r="3860" spans="1:26" x14ac:dyDescent="0.25">
      <c r="A3860">
        <v>2034037</v>
      </c>
      <c r="B3860">
        <v>1</v>
      </c>
      <c r="C3860" t="s">
        <v>77</v>
      </c>
      <c r="D3860" t="s">
        <v>123</v>
      </c>
      <c r="E3860" t="s">
        <v>166</v>
      </c>
      <c r="F3860" t="s">
        <v>11206</v>
      </c>
      <c r="G3860" t="s">
        <v>657</v>
      </c>
      <c r="H3860" t="s">
        <v>46</v>
      </c>
      <c r="I3860" t="s">
        <v>129</v>
      </c>
      <c r="J3860" t="s">
        <v>130</v>
      </c>
      <c r="K3860" t="s">
        <v>131</v>
      </c>
      <c r="L3860" t="s">
        <v>11207</v>
      </c>
      <c r="M3860" t="s">
        <v>11208</v>
      </c>
      <c r="N3860">
        <v>1.0277777770000001</v>
      </c>
      <c r="O3860">
        <v>0</v>
      </c>
      <c r="P3860">
        <v>202</v>
      </c>
      <c r="Q3860">
        <v>0</v>
      </c>
      <c r="R3860">
        <v>0</v>
      </c>
      <c r="S3860">
        <v>0</v>
      </c>
      <c r="T3860">
        <v>0</v>
      </c>
      <c r="U3860">
        <v>0</v>
      </c>
      <c r="V3860">
        <v>207.61111099999999</v>
      </c>
      <c r="W3860">
        <v>0</v>
      </c>
      <c r="X3860">
        <v>0</v>
      </c>
      <c r="Y3860">
        <v>0</v>
      </c>
      <c r="Z3860">
        <v>0</v>
      </c>
    </row>
    <row r="3861" spans="1:26" x14ac:dyDescent="0.25">
      <c r="A3861">
        <v>2034035</v>
      </c>
      <c r="B3861">
        <v>1</v>
      </c>
      <c r="C3861" t="s">
        <v>77</v>
      </c>
      <c r="D3861" t="s">
        <v>122</v>
      </c>
      <c r="E3861" t="s">
        <v>186</v>
      </c>
      <c r="F3861" t="s">
        <v>11209</v>
      </c>
      <c r="G3861" t="s">
        <v>163</v>
      </c>
      <c r="H3861" t="s">
        <v>47</v>
      </c>
      <c r="I3861" t="s">
        <v>257</v>
      </c>
      <c r="J3861" t="s">
        <v>130</v>
      </c>
      <c r="K3861" t="s">
        <v>131</v>
      </c>
      <c r="L3861" t="s">
        <v>11210</v>
      </c>
      <c r="M3861" t="s">
        <v>11211</v>
      </c>
      <c r="N3861">
        <v>1.7777777000000002E-2</v>
      </c>
      <c r="O3861">
        <v>0</v>
      </c>
      <c r="P3861">
        <v>10</v>
      </c>
      <c r="Q3861">
        <v>34</v>
      </c>
      <c r="R3861">
        <v>279</v>
      </c>
      <c r="S3861">
        <v>41</v>
      </c>
      <c r="T3861">
        <v>1187</v>
      </c>
      <c r="U3861">
        <v>0</v>
      </c>
      <c r="V3861">
        <v>0.17777799999999999</v>
      </c>
      <c r="W3861">
        <v>0.60444399999999998</v>
      </c>
      <c r="X3861">
        <v>4.96</v>
      </c>
      <c r="Y3861">
        <v>0.72888900000000001</v>
      </c>
      <c r="Z3861">
        <v>21.102221</v>
      </c>
    </row>
    <row r="3862" spans="1:26" x14ac:dyDescent="0.25">
      <c r="A3862">
        <v>2034036</v>
      </c>
      <c r="B3862">
        <v>1</v>
      </c>
      <c r="C3862" t="s">
        <v>77</v>
      </c>
      <c r="D3862" t="s">
        <v>122</v>
      </c>
      <c r="E3862" t="s">
        <v>186</v>
      </c>
      <c r="F3862" t="s">
        <v>7068</v>
      </c>
      <c r="G3862" t="s">
        <v>163</v>
      </c>
      <c r="H3862" t="s">
        <v>47</v>
      </c>
      <c r="I3862" t="s">
        <v>257</v>
      </c>
      <c r="J3862" t="s">
        <v>130</v>
      </c>
      <c r="K3862" t="s">
        <v>131</v>
      </c>
      <c r="L3862" t="s">
        <v>11212</v>
      </c>
      <c r="M3862" t="s">
        <v>11213</v>
      </c>
      <c r="N3862">
        <v>6.6666659999999999E-3</v>
      </c>
      <c r="O3862">
        <v>0</v>
      </c>
      <c r="P3862">
        <v>16</v>
      </c>
      <c r="Q3862">
        <v>37</v>
      </c>
      <c r="R3862">
        <v>577</v>
      </c>
      <c r="S3862">
        <v>45</v>
      </c>
      <c r="T3862">
        <v>1256</v>
      </c>
      <c r="U3862">
        <v>0</v>
      </c>
      <c r="V3862">
        <v>0.106667</v>
      </c>
      <c r="W3862">
        <v>0.246667</v>
      </c>
      <c r="X3862">
        <v>3.8466659999999999</v>
      </c>
      <c r="Y3862">
        <v>0.3</v>
      </c>
      <c r="Z3862">
        <v>8.3733319999999996</v>
      </c>
    </row>
    <row r="3863" spans="1:26" x14ac:dyDescent="0.25">
      <c r="A3863">
        <v>2034038</v>
      </c>
      <c r="B3863">
        <v>1</v>
      </c>
      <c r="C3863" t="s">
        <v>77</v>
      </c>
      <c r="D3863" t="s">
        <v>120</v>
      </c>
      <c r="E3863" t="s">
        <v>182</v>
      </c>
      <c r="F3863" t="s">
        <v>11214</v>
      </c>
      <c r="G3863" t="s">
        <v>144</v>
      </c>
      <c r="H3863" t="s">
        <v>46</v>
      </c>
      <c r="I3863" t="s">
        <v>129</v>
      </c>
      <c r="J3863" t="s">
        <v>130</v>
      </c>
      <c r="K3863" t="s">
        <v>131</v>
      </c>
      <c r="L3863" t="s">
        <v>11215</v>
      </c>
      <c r="M3863" t="s">
        <v>11216</v>
      </c>
      <c r="N3863">
        <v>1.7633333330000001</v>
      </c>
      <c r="O3863">
        <v>0</v>
      </c>
      <c r="P3863">
        <v>0</v>
      </c>
      <c r="Q3863">
        <v>0</v>
      </c>
      <c r="R3863">
        <v>23</v>
      </c>
      <c r="S3863">
        <v>0</v>
      </c>
      <c r="T3863">
        <v>0</v>
      </c>
      <c r="U3863">
        <v>0</v>
      </c>
      <c r="V3863">
        <v>0</v>
      </c>
      <c r="W3863">
        <v>0</v>
      </c>
      <c r="X3863">
        <v>40.556666999999997</v>
      </c>
      <c r="Y3863">
        <v>0</v>
      </c>
      <c r="Z3863">
        <v>0</v>
      </c>
    </row>
    <row r="3864" spans="1:26" x14ac:dyDescent="0.25">
      <c r="A3864">
        <v>2034040</v>
      </c>
      <c r="B3864">
        <v>1</v>
      </c>
      <c r="C3864" t="s">
        <v>77</v>
      </c>
      <c r="D3864" t="s">
        <v>114</v>
      </c>
      <c r="E3864" t="s">
        <v>186</v>
      </c>
      <c r="F3864" t="s">
        <v>2237</v>
      </c>
      <c r="G3864" t="s">
        <v>163</v>
      </c>
      <c r="H3864" t="s">
        <v>47</v>
      </c>
      <c r="I3864" t="s">
        <v>257</v>
      </c>
      <c r="J3864" t="s">
        <v>130</v>
      </c>
      <c r="K3864" t="s">
        <v>131</v>
      </c>
      <c r="L3864" t="s">
        <v>11217</v>
      </c>
      <c r="M3864" t="s">
        <v>11218</v>
      </c>
      <c r="N3864">
        <v>7.2222220000000004E-3</v>
      </c>
      <c r="O3864">
        <v>4</v>
      </c>
      <c r="P3864">
        <v>0</v>
      </c>
      <c r="Q3864">
        <v>0</v>
      </c>
      <c r="R3864">
        <v>0</v>
      </c>
      <c r="S3864">
        <v>125</v>
      </c>
      <c r="T3864">
        <v>488</v>
      </c>
      <c r="U3864">
        <v>2.8889000000000001E-2</v>
      </c>
      <c r="V3864">
        <v>0</v>
      </c>
      <c r="W3864">
        <v>0</v>
      </c>
      <c r="X3864">
        <v>0</v>
      </c>
      <c r="Y3864">
        <v>0.90277799999999997</v>
      </c>
      <c r="Z3864">
        <v>3.5244439999999999</v>
      </c>
    </row>
    <row r="3865" spans="1:26" x14ac:dyDescent="0.25">
      <c r="A3865">
        <v>2034042</v>
      </c>
      <c r="B3865">
        <v>1</v>
      </c>
      <c r="C3865" t="s">
        <v>76</v>
      </c>
      <c r="D3865" t="s">
        <v>93</v>
      </c>
      <c r="E3865" t="s">
        <v>171</v>
      </c>
      <c r="F3865" t="s">
        <v>11219</v>
      </c>
      <c r="G3865" t="s">
        <v>163</v>
      </c>
      <c r="H3865" t="s">
        <v>47</v>
      </c>
      <c r="I3865" t="s">
        <v>129</v>
      </c>
      <c r="J3865" t="s">
        <v>130</v>
      </c>
      <c r="K3865" t="s">
        <v>131</v>
      </c>
      <c r="L3865" t="s">
        <v>11220</v>
      </c>
      <c r="M3865" t="s">
        <v>11221</v>
      </c>
      <c r="N3865">
        <v>0.68388888800000003</v>
      </c>
      <c r="O3865">
        <v>51</v>
      </c>
      <c r="P3865">
        <v>1196</v>
      </c>
      <c r="Q3865">
        <v>0</v>
      </c>
      <c r="R3865">
        <v>0</v>
      </c>
      <c r="S3865">
        <v>0</v>
      </c>
      <c r="T3865">
        <v>0</v>
      </c>
      <c r="U3865">
        <v>34.878332999999998</v>
      </c>
      <c r="V3865">
        <v>817.93110999999999</v>
      </c>
      <c r="W3865">
        <v>0</v>
      </c>
      <c r="X3865">
        <v>0</v>
      </c>
      <c r="Y3865">
        <v>0</v>
      </c>
      <c r="Z3865">
        <v>0</v>
      </c>
    </row>
    <row r="3866" spans="1:26" x14ac:dyDescent="0.25">
      <c r="A3866">
        <v>2034041</v>
      </c>
      <c r="B3866">
        <v>1</v>
      </c>
      <c r="C3866" t="s">
        <v>76</v>
      </c>
      <c r="D3866" t="s">
        <v>90</v>
      </c>
      <c r="E3866" t="s">
        <v>182</v>
      </c>
      <c r="F3866" t="s">
        <v>11222</v>
      </c>
      <c r="G3866" t="s">
        <v>158</v>
      </c>
      <c r="H3866" t="s">
        <v>46</v>
      </c>
      <c r="I3866" t="s">
        <v>129</v>
      </c>
      <c r="J3866" t="s">
        <v>130</v>
      </c>
      <c r="K3866" t="s">
        <v>131</v>
      </c>
      <c r="L3866" t="s">
        <v>11223</v>
      </c>
      <c r="M3866" t="s">
        <v>11224</v>
      </c>
      <c r="N3866">
        <v>2.2547222219999998</v>
      </c>
      <c r="O3866">
        <v>0</v>
      </c>
      <c r="P3866">
        <v>66</v>
      </c>
      <c r="Q3866">
        <v>0</v>
      </c>
      <c r="R3866">
        <v>0</v>
      </c>
      <c r="S3866">
        <v>0</v>
      </c>
      <c r="T3866">
        <v>0</v>
      </c>
      <c r="U3866">
        <v>0</v>
      </c>
      <c r="V3866">
        <v>148.811667</v>
      </c>
      <c r="W3866">
        <v>0</v>
      </c>
      <c r="X3866">
        <v>0</v>
      </c>
      <c r="Y3866">
        <v>0</v>
      </c>
      <c r="Z3866">
        <v>0</v>
      </c>
    </row>
    <row r="3867" spans="1:26" x14ac:dyDescent="0.25">
      <c r="A3867">
        <v>2034043</v>
      </c>
      <c r="B3867">
        <v>1</v>
      </c>
      <c r="C3867" t="s">
        <v>77</v>
      </c>
      <c r="D3867" t="s">
        <v>124</v>
      </c>
      <c r="E3867" t="s">
        <v>186</v>
      </c>
      <c r="F3867" t="s">
        <v>8041</v>
      </c>
      <c r="G3867" t="s">
        <v>163</v>
      </c>
      <c r="H3867" t="s">
        <v>47</v>
      </c>
      <c r="I3867" t="s">
        <v>129</v>
      </c>
      <c r="J3867" t="s">
        <v>130</v>
      </c>
      <c r="K3867" t="s">
        <v>131</v>
      </c>
      <c r="L3867" t="s">
        <v>11225</v>
      </c>
      <c r="M3867" t="s">
        <v>11226</v>
      </c>
      <c r="N3867">
        <v>0.7</v>
      </c>
      <c r="O3867">
        <v>38</v>
      </c>
      <c r="P3867">
        <v>1352</v>
      </c>
      <c r="Q3867">
        <v>0</v>
      </c>
      <c r="R3867">
        <v>0</v>
      </c>
      <c r="S3867">
        <v>0</v>
      </c>
      <c r="T3867">
        <v>0</v>
      </c>
      <c r="U3867">
        <v>26.6</v>
      </c>
      <c r="V3867">
        <v>946.4</v>
      </c>
      <c r="W3867">
        <v>0</v>
      </c>
      <c r="X3867">
        <v>0</v>
      </c>
      <c r="Y3867">
        <v>0</v>
      </c>
      <c r="Z3867">
        <v>0</v>
      </c>
    </row>
    <row r="3868" spans="1:26" x14ac:dyDescent="0.25">
      <c r="A3868">
        <v>2034044</v>
      </c>
      <c r="B3868">
        <v>1</v>
      </c>
      <c r="C3868" t="s">
        <v>76</v>
      </c>
      <c r="D3868" t="s">
        <v>104</v>
      </c>
      <c r="E3868" t="s">
        <v>182</v>
      </c>
      <c r="F3868" t="s">
        <v>11227</v>
      </c>
      <c r="G3868" t="s">
        <v>144</v>
      </c>
      <c r="H3868" t="s">
        <v>46</v>
      </c>
      <c r="I3868" t="s">
        <v>129</v>
      </c>
      <c r="J3868" t="s">
        <v>130</v>
      </c>
      <c r="K3868" t="s">
        <v>131</v>
      </c>
      <c r="L3868" t="s">
        <v>11228</v>
      </c>
      <c r="M3868" t="s">
        <v>11229</v>
      </c>
      <c r="N3868">
        <v>2.4655555549999999</v>
      </c>
      <c r="O3868">
        <v>0</v>
      </c>
      <c r="P3868">
        <v>0</v>
      </c>
      <c r="Q3868">
        <v>0</v>
      </c>
      <c r="R3868">
        <v>2</v>
      </c>
      <c r="S3868">
        <v>0</v>
      </c>
      <c r="T3868">
        <v>0</v>
      </c>
      <c r="U3868">
        <v>0</v>
      </c>
      <c r="V3868">
        <v>0</v>
      </c>
      <c r="W3868">
        <v>0</v>
      </c>
      <c r="X3868">
        <v>4.9311109999999996</v>
      </c>
      <c r="Y3868">
        <v>0</v>
      </c>
      <c r="Z3868">
        <v>0</v>
      </c>
    </row>
    <row r="3869" spans="1:26" x14ac:dyDescent="0.25">
      <c r="A3869">
        <v>2034047</v>
      </c>
      <c r="B3869">
        <v>1</v>
      </c>
      <c r="C3869" t="s">
        <v>76</v>
      </c>
      <c r="D3869" t="s">
        <v>80</v>
      </c>
      <c r="E3869" t="s">
        <v>134</v>
      </c>
      <c r="F3869" t="s">
        <v>11230</v>
      </c>
      <c r="G3869" t="s">
        <v>238</v>
      </c>
      <c r="H3869" t="s">
        <v>46</v>
      </c>
      <c r="I3869" t="s">
        <v>129</v>
      </c>
      <c r="J3869" t="s">
        <v>130</v>
      </c>
      <c r="K3869" t="s">
        <v>131</v>
      </c>
      <c r="L3869" t="s">
        <v>11231</v>
      </c>
      <c r="M3869" t="s">
        <v>11232</v>
      </c>
      <c r="N3869">
        <v>2.2936111110000001</v>
      </c>
      <c r="O3869">
        <v>0</v>
      </c>
      <c r="P3869">
        <v>6</v>
      </c>
      <c r="Q3869">
        <v>0</v>
      </c>
      <c r="R3869">
        <v>0</v>
      </c>
      <c r="S3869">
        <v>0</v>
      </c>
      <c r="T3869">
        <v>0</v>
      </c>
      <c r="U3869">
        <v>0</v>
      </c>
      <c r="V3869">
        <v>13.761666999999999</v>
      </c>
      <c r="W3869">
        <v>0</v>
      </c>
      <c r="X3869">
        <v>0</v>
      </c>
      <c r="Y3869">
        <v>0</v>
      </c>
      <c r="Z3869">
        <v>0</v>
      </c>
    </row>
    <row r="3870" spans="1:26" x14ac:dyDescent="0.25">
      <c r="A3870">
        <v>2034045</v>
      </c>
      <c r="B3870">
        <v>1</v>
      </c>
      <c r="C3870" t="s">
        <v>76</v>
      </c>
      <c r="D3870" t="s">
        <v>94</v>
      </c>
      <c r="E3870" t="s">
        <v>186</v>
      </c>
      <c r="F3870" t="s">
        <v>4590</v>
      </c>
      <c r="G3870" t="s">
        <v>163</v>
      </c>
      <c r="H3870" t="s">
        <v>47</v>
      </c>
      <c r="I3870" t="s">
        <v>257</v>
      </c>
      <c r="J3870" t="s">
        <v>130</v>
      </c>
      <c r="K3870" t="s">
        <v>131</v>
      </c>
      <c r="L3870" t="s">
        <v>11233</v>
      </c>
      <c r="M3870" t="s">
        <v>11234</v>
      </c>
      <c r="N3870">
        <v>5.5555550000000002E-3</v>
      </c>
      <c r="O3870">
        <v>3</v>
      </c>
      <c r="P3870">
        <v>988</v>
      </c>
      <c r="Q3870">
        <v>0</v>
      </c>
      <c r="R3870">
        <v>0</v>
      </c>
      <c r="S3870">
        <v>0</v>
      </c>
      <c r="T3870">
        <v>252</v>
      </c>
      <c r="U3870">
        <v>1.6667000000000001E-2</v>
      </c>
      <c r="V3870">
        <v>5.4888880000000002</v>
      </c>
      <c r="W3870">
        <v>0</v>
      </c>
      <c r="X3870">
        <v>0</v>
      </c>
      <c r="Y3870">
        <v>0</v>
      </c>
      <c r="Z3870">
        <v>1.4</v>
      </c>
    </row>
    <row r="3871" spans="1:26" x14ac:dyDescent="0.25">
      <c r="A3871">
        <v>2034050</v>
      </c>
      <c r="B3871">
        <v>1</v>
      </c>
      <c r="C3871" t="s">
        <v>76</v>
      </c>
      <c r="D3871" t="s">
        <v>89</v>
      </c>
      <c r="E3871" t="s">
        <v>171</v>
      </c>
      <c r="F3871" t="s">
        <v>1723</v>
      </c>
      <c r="G3871" t="s">
        <v>163</v>
      </c>
      <c r="H3871" t="s">
        <v>47</v>
      </c>
      <c r="I3871" t="s">
        <v>129</v>
      </c>
      <c r="J3871" t="s">
        <v>130</v>
      </c>
      <c r="K3871" t="s">
        <v>131</v>
      </c>
      <c r="L3871" t="s">
        <v>11235</v>
      </c>
      <c r="M3871" t="s">
        <v>11236</v>
      </c>
      <c r="N3871">
        <v>0.48361111099999998</v>
      </c>
      <c r="O3871">
        <v>47</v>
      </c>
      <c r="P3871">
        <v>1956</v>
      </c>
      <c r="Q3871">
        <v>0</v>
      </c>
      <c r="R3871">
        <v>0</v>
      </c>
      <c r="S3871">
        <v>0</v>
      </c>
      <c r="T3871">
        <v>0</v>
      </c>
      <c r="U3871">
        <v>22.729721999999999</v>
      </c>
      <c r="V3871">
        <v>945.94333300000005</v>
      </c>
      <c r="W3871">
        <v>0</v>
      </c>
      <c r="X3871">
        <v>0</v>
      </c>
      <c r="Y3871">
        <v>0</v>
      </c>
      <c r="Z3871">
        <v>0</v>
      </c>
    </row>
    <row r="3872" spans="1:26" x14ac:dyDescent="0.25">
      <c r="A3872">
        <v>2034049</v>
      </c>
      <c r="B3872">
        <v>1</v>
      </c>
      <c r="C3872" t="s">
        <v>77</v>
      </c>
      <c r="D3872" t="s">
        <v>108</v>
      </c>
      <c r="E3872" t="s">
        <v>150</v>
      </c>
      <c r="F3872" t="s">
        <v>11237</v>
      </c>
      <c r="G3872" t="s">
        <v>163</v>
      </c>
      <c r="H3872" t="s">
        <v>47</v>
      </c>
      <c r="I3872" t="s">
        <v>129</v>
      </c>
      <c r="J3872" t="s">
        <v>130</v>
      </c>
      <c r="K3872" t="s">
        <v>131</v>
      </c>
      <c r="L3872" t="s">
        <v>11238</v>
      </c>
      <c r="M3872" t="s">
        <v>11226</v>
      </c>
      <c r="N3872">
        <v>0.35</v>
      </c>
      <c r="O3872">
        <v>104</v>
      </c>
      <c r="P3872">
        <v>976</v>
      </c>
      <c r="Q3872">
        <v>6</v>
      </c>
      <c r="R3872">
        <v>37</v>
      </c>
      <c r="S3872">
        <v>14</v>
      </c>
      <c r="T3872">
        <v>725</v>
      </c>
      <c r="U3872">
        <v>36.4</v>
      </c>
      <c r="V3872">
        <v>341.6</v>
      </c>
      <c r="W3872">
        <v>2.1</v>
      </c>
      <c r="X3872">
        <v>12.95</v>
      </c>
      <c r="Y3872">
        <v>4.9000000000000004</v>
      </c>
      <c r="Z3872">
        <v>253.75</v>
      </c>
    </row>
    <row r="3873" spans="1:26" x14ac:dyDescent="0.25">
      <c r="A3873">
        <v>2034066</v>
      </c>
      <c r="B3873">
        <v>1</v>
      </c>
      <c r="C3873" t="s">
        <v>76</v>
      </c>
      <c r="D3873" t="s">
        <v>94</v>
      </c>
      <c r="E3873" t="s">
        <v>161</v>
      </c>
      <c r="F3873" t="s">
        <v>11239</v>
      </c>
      <c r="G3873" t="s">
        <v>341</v>
      </c>
      <c r="H3873" t="s">
        <v>47</v>
      </c>
      <c r="I3873" t="s">
        <v>129</v>
      </c>
      <c r="J3873" t="s">
        <v>130</v>
      </c>
      <c r="K3873" t="s">
        <v>131</v>
      </c>
      <c r="L3873" t="s">
        <v>11240</v>
      </c>
      <c r="M3873" t="s">
        <v>11241</v>
      </c>
      <c r="N3873">
        <v>1.865277777</v>
      </c>
      <c r="O3873">
        <v>0</v>
      </c>
      <c r="P3873">
        <v>80</v>
      </c>
      <c r="Q3873">
        <v>0</v>
      </c>
      <c r="R3873">
        <v>0</v>
      </c>
      <c r="S3873">
        <v>0</v>
      </c>
      <c r="T3873">
        <v>0</v>
      </c>
      <c r="U3873">
        <v>0</v>
      </c>
      <c r="V3873">
        <v>149.22222199999999</v>
      </c>
      <c r="W3873">
        <v>0</v>
      </c>
      <c r="X3873">
        <v>0</v>
      </c>
      <c r="Y3873">
        <v>0</v>
      </c>
      <c r="Z3873">
        <v>0</v>
      </c>
    </row>
    <row r="3874" spans="1:26" x14ac:dyDescent="0.25">
      <c r="A3874">
        <v>2034055</v>
      </c>
      <c r="B3874">
        <v>1</v>
      </c>
      <c r="C3874" t="s">
        <v>76</v>
      </c>
      <c r="D3874" t="s">
        <v>103</v>
      </c>
      <c r="E3874" t="s">
        <v>166</v>
      </c>
      <c r="F3874" t="s">
        <v>11242</v>
      </c>
      <c r="G3874" t="s">
        <v>144</v>
      </c>
      <c r="H3874" t="s">
        <v>46</v>
      </c>
      <c r="I3874" t="s">
        <v>129</v>
      </c>
      <c r="J3874" t="s">
        <v>130</v>
      </c>
      <c r="K3874" t="s">
        <v>131</v>
      </c>
      <c r="L3874" t="s">
        <v>11243</v>
      </c>
      <c r="M3874" t="s">
        <v>11244</v>
      </c>
      <c r="N3874">
        <v>1.4588888879999999</v>
      </c>
      <c r="O3874">
        <v>0</v>
      </c>
      <c r="P3874">
        <v>0</v>
      </c>
      <c r="Q3874">
        <v>0</v>
      </c>
      <c r="R3874">
        <v>131</v>
      </c>
      <c r="S3874">
        <v>0</v>
      </c>
      <c r="T3874">
        <v>0</v>
      </c>
      <c r="U3874">
        <v>0</v>
      </c>
      <c r="V3874">
        <v>0</v>
      </c>
      <c r="W3874">
        <v>0</v>
      </c>
      <c r="X3874">
        <v>191.11444399999999</v>
      </c>
      <c r="Y3874">
        <v>0</v>
      </c>
      <c r="Z3874">
        <v>0</v>
      </c>
    </row>
    <row r="3875" spans="1:26" x14ac:dyDescent="0.25">
      <c r="A3875">
        <v>2034068</v>
      </c>
      <c r="B3875">
        <v>1</v>
      </c>
      <c r="C3875" t="s">
        <v>77</v>
      </c>
      <c r="D3875" t="s">
        <v>116</v>
      </c>
      <c r="E3875" t="s">
        <v>186</v>
      </c>
      <c r="F3875" t="s">
        <v>11245</v>
      </c>
      <c r="G3875" t="s">
        <v>163</v>
      </c>
      <c r="H3875" t="s">
        <v>47</v>
      </c>
      <c r="I3875" t="s">
        <v>129</v>
      </c>
      <c r="J3875" t="s">
        <v>130</v>
      </c>
      <c r="K3875" t="s">
        <v>131</v>
      </c>
      <c r="L3875" t="s">
        <v>11246</v>
      </c>
      <c r="M3875" t="s">
        <v>11247</v>
      </c>
      <c r="N3875">
        <v>1.220555555</v>
      </c>
      <c r="O3875">
        <v>0</v>
      </c>
      <c r="P3875">
        <v>319</v>
      </c>
      <c r="Q3875">
        <v>4</v>
      </c>
      <c r="R3875">
        <v>2</v>
      </c>
      <c r="S3875">
        <v>0</v>
      </c>
      <c r="T3875">
        <v>0</v>
      </c>
      <c r="U3875">
        <v>0</v>
      </c>
      <c r="V3875">
        <v>389.35722199999998</v>
      </c>
      <c r="W3875">
        <v>4.8822219999999996</v>
      </c>
      <c r="X3875">
        <v>2.4411109999999998</v>
      </c>
      <c r="Y3875">
        <v>0</v>
      </c>
      <c r="Z3875">
        <v>0</v>
      </c>
    </row>
    <row r="3876" spans="1:26" x14ac:dyDescent="0.25">
      <c r="A3876">
        <v>2034059</v>
      </c>
      <c r="B3876">
        <v>1</v>
      </c>
      <c r="C3876" t="s">
        <v>76</v>
      </c>
      <c r="D3876" t="s">
        <v>99</v>
      </c>
      <c r="E3876" t="s">
        <v>134</v>
      </c>
      <c r="F3876" t="s">
        <v>11248</v>
      </c>
      <c r="G3876" t="s">
        <v>136</v>
      </c>
      <c r="H3876" t="s">
        <v>46</v>
      </c>
      <c r="I3876" t="s">
        <v>129</v>
      </c>
      <c r="J3876" t="s">
        <v>130</v>
      </c>
      <c r="K3876" t="s">
        <v>131</v>
      </c>
      <c r="L3876" t="s">
        <v>11249</v>
      </c>
      <c r="M3876" t="s">
        <v>11250</v>
      </c>
      <c r="N3876">
        <v>3.1697222219999999</v>
      </c>
      <c r="O3876">
        <v>0</v>
      </c>
      <c r="P3876">
        <v>1</v>
      </c>
      <c r="Q3876">
        <v>0</v>
      </c>
      <c r="R3876">
        <v>0</v>
      </c>
      <c r="S3876">
        <v>0</v>
      </c>
      <c r="T3876">
        <v>0</v>
      </c>
      <c r="U3876">
        <v>0</v>
      </c>
      <c r="V3876">
        <v>3.1697220000000002</v>
      </c>
      <c r="W3876">
        <v>0</v>
      </c>
      <c r="X3876">
        <v>0</v>
      </c>
      <c r="Y3876">
        <v>0</v>
      </c>
      <c r="Z3876">
        <v>0</v>
      </c>
    </row>
    <row r="3877" spans="1:26" x14ac:dyDescent="0.25">
      <c r="A3877">
        <v>2034062</v>
      </c>
      <c r="B3877">
        <v>1</v>
      </c>
      <c r="C3877" t="s">
        <v>76</v>
      </c>
      <c r="D3877" t="s">
        <v>87</v>
      </c>
      <c r="E3877" t="s">
        <v>186</v>
      </c>
      <c r="F3877" t="s">
        <v>11251</v>
      </c>
      <c r="G3877" t="s">
        <v>168</v>
      </c>
      <c r="H3877" t="s">
        <v>47</v>
      </c>
      <c r="I3877" t="s">
        <v>129</v>
      </c>
      <c r="J3877" t="s">
        <v>130</v>
      </c>
      <c r="K3877" t="s">
        <v>154</v>
      </c>
      <c r="L3877" t="s">
        <v>11252</v>
      </c>
      <c r="M3877" t="s">
        <v>11253</v>
      </c>
      <c r="N3877">
        <v>8</v>
      </c>
      <c r="O3877">
        <v>5</v>
      </c>
      <c r="P3877">
        <v>0</v>
      </c>
      <c r="Q3877">
        <v>14</v>
      </c>
      <c r="R3877">
        <v>78</v>
      </c>
      <c r="S3877">
        <v>0</v>
      </c>
      <c r="T3877">
        <v>0</v>
      </c>
      <c r="U3877">
        <v>40</v>
      </c>
      <c r="V3877">
        <v>0</v>
      </c>
      <c r="W3877">
        <v>112</v>
      </c>
      <c r="X3877">
        <v>624</v>
      </c>
      <c r="Y3877">
        <v>0</v>
      </c>
      <c r="Z3877">
        <v>0</v>
      </c>
    </row>
    <row r="3878" spans="1:26" x14ac:dyDescent="0.25">
      <c r="A3878">
        <v>2034061</v>
      </c>
      <c r="B3878">
        <v>1</v>
      </c>
      <c r="C3878" t="s">
        <v>76</v>
      </c>
      <c r="D3878" t="s">
        <v>92</v>
      </c>
      <c r="E3878" t="s">
        <v>134</v>
      </c>
      <c r="F3878" t="s">
        <v>7343</v>
      </c>
      <c r="G3878" t="s">
        <v>238</v>
      </c>
      <c r="H3878" t="s">
        <v>46</v>
      </c>
      <c r="I3878" t="s">
        <v>129</v>
      </c>
      <c r="J3878" t="s">
        <v>130</v>
      </c>
      <c r="K3878" t="s">
        <v>131</v>
      </c>
      <c r="L3878" t="s">
        <v>11254</v>
      </c>
      <c r="M3878" t="s">
        <v>11255</v>
      </c>
      <c r="N3878">
        <v>2.082222222</v>
      </c>
      <c r="O3878">
        <v>0</v>
      </c>
      <c r="P3878">
        <v>0</v>
      </c>
      <c r="Q3878">
        <v>0</v>
      </c>
      <c r="R3878">
        <v>1</v>
      </c>
      <c r="S3878">
        <v>0</v>
      </c>
      <c r="T3878">
        <v>0</v>
      </c>
      <c r="U3878">
        <v>0</v>
      </c>
      <c r="V3878">
        <v>0</v>
      </c>
      <c r="W3878">
        <v>0</v>
      </c>
      <c r="X3878">
        <v>2.0822219999999998</v>
      </c>
      <c r="Y3878">
        <v>0</v>
      </c>
      <c r="Z3878">
        <v>0</v>
      </c>
    </row>
    <row r="3879" spans="1:26" x14ac:dyDescent="0.25">
      <c r="A3879">
        <v>2034071</v>
      </c>
      <c r="B3879">
        <v>1</v>
      </c>
      <c r="C3879" t="s">
        <v>76</v>
      </c>
      <c r="D3879" t="s">
        <v>83</v>
      </c>
      <c r="E3879" t="s">
        <v>182</v>
      </c>
      <c r="F3879" t="s">
        <v>6695</v>
      </c>
      <c r="G3879" t="s">
        <v>179</v>
      </c>
      <c r="H3879" t="s">
        <v>46</v>
      </c>
      <c r="I3879" t="s">
        <v>129</v>
      </c>
      <c r="J3879" t="s">
        <v>130</v>
      </c>
      <c r="K3879" t="s">
        <v>154</v>
      </c>
      <c r="L3879" t="s">
        <v>11256</v>
      </c>
      <c r="M3879" t="s">
        <v>11257</v>
      </c>
      <c r="N3879">
        <v>2.3566666660000002</v>
      </c>
      <c r="O3879">
        <v>0</v>
      </c>
      <c r="P3879">
        <v>1</v>
      </c>
      <c r="Q3879">
        <v>0</v>
      </c>
      <c r="R3879">
        <v>0</v>
      </c>
      <c r="S3879">
        <v>0</v>
      </c>
      <c r="T3879">
        <v>0</v>
      </c>
      <c r="U3879">
        <v>0</v>
      </c>
      <c r="V3879">
        <v>2.3566669999999998</v>
      </c>
      <c r="W3879">
        <v>0</v>
      </c>
      <c r="X3879">
        <v>0</v>
      </c>
      <c r="Y3879">
        <v>0</v>
      </c>
      <c r="Z3879">
        <v>0</v>
      </c>
    </row>
    <row r="3880" spans="1:26" x14ac:dyDescent="0.25">
      <c r="A3880">
        <v>2034065</v>
      </c>
      <c r="B3880">
        <v>1</v>
      </c>
      <c r="C3880" t="s">
        <v>76</v>
      </c>
      <c r="D3880" t="s">
        <v>80</v>
      </c>
      <c r="E3880" t="s">
        <v>161</v>
      </c>
      <c r="F3880" t="s">
        <v>11258</v>
      </c>
      <c r="G3880" t="s">
        <v>179</v>
      </c>
      <c r="H3880" t="s">
        <v>47</v>
      </c>
      <c r="I3880" t="s">
        <v>129</v>
      </c>
      <c r="J3880" t="s">
        <v>130</v>
      </c>
      <c r="K3880" t="s">
        <v>154</v>
      </c>
      <c r="L3880" t="s">
        <v>11259</v>
      </c>
      <c r="M3880" t="s">
        <v>11260</v>
      </c>
      <c r="N3880">
        <v>8.5480555549999995</v>
      </c>
      <c r="O3880">
        <v>0</v>
      </c>
      <c r="P3880">
        <v>416</v>
      </c>
      <c r="Q3880">
        <v>0</v>
      </c>
      <c r="R3880">
        <v>0</v>
      </c>
      <c r="S3880">
        <v>0</v>
      </c>
      <c r="T3880">
        <v>0</v>
      </c>
      <c r="U3880">
        <v>0</v>
      </c>
      <c r="V3880">
        <v>3555.9911109999998</v>
      </c>
      <c r="W3880">
        <v>0</v>
      </c>
      <c r="X3880">
        <v>0</v>
      </c>
      <c r="Y3880">
        <v>0</v>
      </c>
      <c r="Z3880">
        <v>0</v>
      </c>
    </row>
    <row r="3881" spans="1:26" x14ac:dyDescent="0.25">
      <c r="A3881">
        <v>2034075</v>
      </c>
      <c r="B3881">
        <v>1</v>
      </c>
      <c r="C3881" t="s">
        <v>77</v>
      </c>
      <c r="D3881" t="s">
        <v>108</v>
      </c>
      <c r="E3881" t="s">
        <v>171</v>
      </c>
      <c r="F3881" t="s">
        <v>11261</v>
      </c>
      <c r="G3881" t="s">
        <v>163</v>
      </c>
      <c r="H3881" t="s">
        <v>47</v>
      </c>
      <c r="I3881" t="s">
        <v>129</v>
      </c>
      <c r="J3881" t="s">
        <v>130</v>
      </c>
      <c r="K3881" t="s">
        <v>131</v>
      </c>
      <c r="L3881" t="s">
        <v>11262</v>
      </c>
      <c r="M3881" t="s">
        <v>11263</v>
      </c>
      <c r="N3881">
        <v>0.47861111099999998</v>
      </c>
      <c r="O3881">
        <v>0</v>
      </c>
      <c r="P3881">
        <v>0</v>
      </c>
      <c r="Q3881">
        <v>2</v>
      </c>
      <c r="R3881">
        <v>140</v>
      </c>
      <c r="S3881">
        <v>4</v>
      </c>
      <c r="T3881">
        <v>773</v>
      </c>
      <c r="U3881">
        <v>0</v>
      </c>
      <c r="V3881">
        <v>0</v>
      </c>
      <c r="W3881">
        <v>0.95722200000000002</v>
      </c>
      <c r="X3881">
        <v>67.005555999999999</v>
      </c>
      <c r="Y3881">
        <v>1.914444</v>
      </c>
      <c r="Z3881">
        <v>369.96638899999999</v>
      </c>
    </row>
    <row r="3882" spans="1:26" x14ac:dyDescent="0.25">
      <c r="A3882">
        <v>2034093</v>
      </c>
      <c r="B3882">
        <v>1</v>
      </c>
      <c r="C3882" t="s">
        <v>77</v>
      </c>
      <c r="D3882" t="s">
        <v>116</v>
      </c>
      <c r="E3882" t="s">
        <v>166</v>
      </c>
      <c r="F3882" t="s">
        <v>11264</v>
      </c>
      <c r="G3882" t="s">
        <v>168</v>
      </c>
      <c r="H3882" t="s">
        <v>46</v>
      </c>
      <c r="I3882" t="s">
        <v>129</v>
      </c>
      <c r="J3882" t="s">
        <v>130</v>
      </c>
      <c r="K3882" t="s">
        <v>154</v>
      </c>
      <c r="L3882" t="s">
        <v>11265</v>
      </c>
      <c r="M3882" t="s">
        <v>11266</v>
      </c>
      <c r="N3882">
        <v>7.5019444440000003</v>
      </c>
      <c r="O3882">
        <v>0</v>
      </c>
      <c r="P3882">
        <v>153</v>
      </c>
      <c r="Q3882">
        <v>0</v>
      </c>
      <c r="R3882">
        <v>0</v>
      </c>
      <c r="S3882">
        <v>0</v>
      </c>
      <c r="T3882">
        <v>0</v>
      </c>
      <c r="U3882">
        <v>0</v>
      </c>
      <c r="V3882">
        <v>1147.7974999999999</v>
      </c>
      <c r="W3882">
        <v>0</v>
      </c>
      <c r="X3882">
        <v>0</v>
      </c>
      <c r="Y3882">
        <v>0</v>
      </c>
      <c r="Z3882">
        <v>0</v>
      </c>
    </row>
    <row r="3883" spans="1:26" x14ac:dyDescent="0.25">
      <c r="A3883">
        <v>2034077</v>
      </c>
      <c r="B3883">
        <v>1</v>
      </c>
      <c r="C3883" t="s">
        <v>76</v>
      </c>
      <c r="D3883" t="s">
        <v>86</v>
      </c>
      <c r="E3883" t="s">
        <v>182</v>
      </c>
      <c r="F3883" t="s">
        <v>11267</v>
      </c>
      <c r="G3883" t="s">
        <v>250</v>
      </c>
      <c r="H3883" t="s">
        <v>46</v>
      </c>
      <c r="I3883" t="s">
        <v>129</v>
      </c>
      <c r="J3883" t="s">
        <v>15</v>
      </c>
      <c r="K3883" t="s">
        <v>131</v>
      </c>
      <c r="L3883" t="s">
        <v>11268</v>
      </c>
      <c r="M3883" t="s">
        <v>11269</v>
      </c>
      <c r="N3883">
        <v>3.2713888880000002</v>
      </c>
      <c r="O3883">
        <v>0</v>
      </c>
      <c r="P3883">
        <v>45</v>
      </c>
      <c r="Q3883">
        <v>0</v>
      </c>
      <c r="R3883">
        <v>0</v>
      </c>
      <c r="S3883">
        <v>0</v>
      </c>
      <c r="T3883">
        <v>0</v>
      </c>
      <c r="U3883">
        <v>0</v>
      </c>
      <c r="V3883">
        <v>147.21250000000001</v>
      </c>
      <c r="W3883">
        <v>0</v>
      </c>
      <c r="X3883">
        <v>0</v>
      </c>
      <c r="Y3883">
        <v>0</v>
      </c>
      <c r="Z3883">
        <v>0</v>
      </c>
    </row>
    <row r="3884" spans="1:26" x14ac:dyDescent="0.25">
      <c r="A3884">
        <v>2034081</v>
      </c>
      <c r="B3884">
        <v>1</v>
      </c>
      <c r="C3884" t="s">
        <v>77</v>
      </c>
      <c r="D3884" t="s">
        <v>118</v>
      </c>
      <c r="E3884" t="s">
        <v>161</v>
      </c>
      <c r="F3884" t="s">
        <v>11270</v>
      </c>
      <c r="G3884" t="s">
        <v>341</v>
      </c>
      <c r="H3884" t="s">
        <v>47</v>
      </c>
      <c r="I3884" t="s">
        <v>129</v>
      </c>
      <c r="J3884" t="s">
        <v>130</v>
      </c>
      <c r="K3884" t="s">
        <v>131</v>
      </c>
      <c r="L3884" t="s">
        <v>11271</v>
      </c>
      <c r="M3884" t="s">
        <v>11272</v>
      </c>
      <c r="N3884">
        <v>2.3763888880000001</v>
      </c>
      <c r="O3884">
        <v>7</v>
      </c>
      <c r="P3884">
        <v>7</v>
      </c>
      <c r="Q3884">
        <v>0</v>
      </c>
      <c r="R3884">
        <v>0</v>
      </c>
      <c r="S3884">
        <v>0</v>
      </c>
      <c r="T3884">
        <v>0</v>
      </c>
      <c r="U3884">
        <v>16.634722</v>
      </c>
      <c r="V3884">
        <v>16.634722</v>
      </c>
      <c r="W3884">
        <v>0</v>
      </c>
      <c r="X3884">
        <v>0</v>
      </c>
      <c r="Y3884">
        <v>0</v>
      </c>
      <c r="Z3884">
        <v>0</v>
      </c>
    </row>
    <row r="3885" spans="1:26" x14ac:dyDescent="0.25">
      <c r="A3885">
        <v>2034063</v>
      </c>
      <c r="B3885">
        <v>1</v>
      </c>
      <c r="C3885" t="s">
        <v>76</v>
      </c>
      <c r="D3885" t="s">
        <v>79</v>
      </c>
      <c r="E3885" t="s">
        <v>182</v>
      </c>
      <c r="F3885" t="s">
        <v>11273</v>
      </c>
      <c r="G3885" t="s">
        <v>168</v>
      </c>
      <c r="H3885" t="s">
        <v>46</v>
      </c>
      <c r="I3885" t="s">
        <v>129</v>
      </c>
      <c r="J3885" t="s">
        <v>130</v>
      </c>
      <c r="K3885" t="s">
        <v>154</v>
      </c>
      <c r="L3885" t="s">
        <v>11274</v>
      </c>
      <c r="M3885" t="s">
        <v>11275</v>
      </c>
      <c r="N3885">
        <v>6.4666666660000001</v>
      </c>
      <c r="O3885">
        <v>0</v>
      </c>
      <c r="P3885">
        <v>135</v>
      </c>
      <c r="Q3885">
        <v>0</v>
      </c>
      <c r="R3885">
        <v>0</v>
      </c>
      <c r="S3885">
        <v>0</v>
      </c>
      <c r="T3885">
        <v>0</v>
      </c>
      <c r="U3885">
        <v>0</v>
      </c>
      <c r="V3885">
        <v>873</v>
      </c>
      <c r="W3885">
        <v>0</v>
      </c>
      <c r="X3885">
        <v>0</v>
      </c>
      <c r="Y3885">
        <v>0</v>
      </c>
      <c r="Z3885">
        <v>0</v>
      </c>
    </row>
    <row r="3886" spans="1:26" x14ac:dyDescent="0.25">
      <c r="A3886">
        <v>2034064</v>
      </c>
      <c r="B3886">
        <v>1</v>
      </c>
      <c r="C3886" t="s">
        <v>76</v>
      </c>
      <c r="D3886" t="s">
        <v>79</v>
      </c>
      <c r="E3886" t="s">
        <v>182</v>
      </c>
      <c r="F3886" t="s">
        <v>11276</v>
      </c>
      <c r="G3886" t="s">
        <v>168</v>
      </c>
      <c r="H3886" t="s">
        <v>46</v>
      </c>
      <c r="I3886" t="s">
        <v>129</v>
      </c>
      <c r="J3886" t="s">
        <v>130</v>
      </c>
      <c r="K3886" t="s">
        <v>154</v>
      </c>
      <c r="L3886" t="s">
        <v>11274</v>
      </c>
      <c r="M3886" t="s">
        <v>11277</v>
      </c>
      <c r="N3886">
        <v>6.483333333</v>
      </c>
      <c r="O3886">
        <v>0</v>
      </c>
      <c r="P3886">
        <v>97</v>
      </c>
      <c r="Q3886">
        <v>0</v>
      </c>
      <c r="R3886">
        <v>0</v>
      </c>
      <c r="S3886">
        <v>0</v>
      </c>
      <c r="T3886">
        <v>0</v>
      </c>
      <c r="U3886">
        <v>0</v>
      </c>
      <c r="V3886">
        <v>628.88333299999999</v>
      </c>
      <c r="W3886">
        <v>0</v>
      </c>
      <c r="X3886">
        <v>0</v>
      </c>
      <c r="Y3886">
        <v>0</v>
      </c>
      <c r="Z3886">
        <v>0</v>
      </c>
    </row>
    <row r="3887" spans="1:26" x14ac:dyDescent="0.25">
      <c r="A3887">
        <v>2034070</v>
      </c>
      <c r="B3887">
        <v>1</v>
      </c>
      <c r="C3887" t="s">
        <v>77</v>
      </c>
      <c r="D3887" t="s">
        <v>109</v>
      </c>
      <c r="E3887" t="s">
        <v>171</v>
      </c>
      <c r="F3887" t="s">
        <v>2334</v>
      </c>
      <c r="G3887" t="s">
        <v>163</v>
      </c>
      <c r="H3887" t="s">
        <v>47</v>
      </c>
      <c r="I3887" t="s">
        <v>129</v>
      </c>
      <c r="J3887" t="s">
        <v>130</v>
      </c>
      <c r="K3887" t="s">
        <v>131</v>
      </c>
      <c r="L3887" t="s">
        <v>11278</v>
      </c>
      <c r="M3887" t="s">
        <v>11279</v>
      </c>
      <c r="N3887">
        <v>0.114166666</v>
      </c>
      <c r="O3887">
        <v>0</v>
      </c>
      <c r="P3887">
        <v>3</v>
      </c>
      <c r="Q3887">
        <v>3</v>
      </c>
      <c r="R3887">
        <v>710</v>
      </c>
      <c r="S3887">
        <v>1</v>
      </c>
      <c r="T3887">
        <v>908</v>
      </c>
      <c r="U3887">
        <v>0</v>
      </c>
      <c r="V3887">
        <v>0.34250000000000003</v>
      </c>
      <c r="W3887">
        <v>0.34250000000000003</v>
      </c>
      <c r="X3887">
        <v>81.058333000000005</v>
      </c>
      <c r="Y3887">
        <v>0.114167</v>
      </c>
      <c r="Z3887">
        <v>103.66333299999999</v>
      </c>
    </row>
    <row r="3888" spans="1:26" x14ac:dyDescent="0.25">
      <c r="A3888">
        <v>2034067</v>
      </c>
      <c r="B3888">
        <v>1</v>
      </c>
      <c r="C3888" t="s">
        <v>76</v>
      </c>
      <c r="D3888" t="s">
        <v>101</v>
      </c>
      <c r="E3888" t="s">
        <v>186</v>
      </c>
      <c r="F3888" t="s">
        <v>11280</v>
      </c>
      <c r="G3888" t="s">
        <v>179</v>
      </c>
      <c r="H3888" t="s">
        <v>47</v>
      </c>
      <c r="I3888" t="s">
        <v>129</v>
      </c>
      <c r="J3888" t="s">
        <v>130</v>
      </c>
      <c r="K3888" t="s">
        <v>154</v>
      </c>
      <c r="L3888" t="s">
        <v>11281</v>
      </c>
      <c r="M3888" t="s">
        <v>11282</v>
      </c>
      <c r="N3888">
        <v>2.6333333329999999</v>
      </c>
      <c r="O3888">
        <v>1</v>
      </c>
      <c r="P3888">
        <v>378</v>
      </c>
      <c r="Q3888">
        <v>0</v>
      </c>
      <c r="R3888">
        <v>0</v>
      </c>
      <c r="S3888">
        <v>0</v>
      </c>
      <c r="T3888">
        <v>0</v>
      </c>
      <c r="U3888">
        <v>2.6333329999999999</v>
      </c>
      <c r="V3888">
        <v>995.4</v>
      </c>
      <c r="W3888">
        <v>0</v>
      </c>
      <c r="X3888">
        <v>0</v>
      </c>
      <c r="Y3888">
        <v>0</v>
      </c>
      <c r="Z3888">
        <v>0</v>
      </c>
    </row>
    <row r="3889" spans="1:26" x14ac:dyDescent="0.25">
      <c r="A3889">
        <v>2034073</v>
      </c>
      <c r="B3889">
        <v>1</v>
      </c>
      <c r="C3889" t="s">
        <v>76</v>
      </c>
      <c r="D3889" t="s">
        <v>92</v>
      </c>
      <c r="E3889" t="s">
        <v>134</v>
      </c>
      <c r="F3889" t="s">
        <v>11283</v>
      </c>
      <c r="G3889" t="s">
        <v>136</v>
      </c>
      <c r="H3889" t="s">
        <v>46</v>
      </c>
      <c r="I3889" t="s">
        <v>129</v>
      </c>
      <c r="J3889" t="s">
        <v>130</v>
      </c>
      <c r="K3889" t="s">
        <v>131</v>
      </c>
      <c r="L3889" t="s">
        <v>11284</v>
      </c>
      <c r="M3889" t="s">
        <v>11285</v>
      </c>
      <c r="N3889">
        <v>2.8019444440000001</v>
      </c>
      <c r="O3889">
        <v>0</v>
      </c>
      <c r="P3889">
        <v>0</v>
      </c>
      <c r="Q3889">
        <v>0</v>
      </c>
      <c r="R3889">
        <v>1</v>
      </c>
      <c r="S3889">
        <v>0</v>
      </c>
      <c r="T3889">
        <v>0</v>
      </c>
      <c r="U3889">
        <v>0</v>
      </c>
      <c r="V3889">
        <v>0</v>
      </c>
      <c r="W3889">
        <v>0</v>
      </c>
      <c r="X3889">
        <v>2.8019440000000002</v>
      </c>
      <c r="Y3889">
        <v>0</v>
      </c>
      <c r="Z3889">
        <v>0</v>
      </c>
    </row>
    <row r="3890" spans="1:26" x14ac:dyDescent="0.25">
      <c r="A3890">
        <v>2034076</v>
      </c>
      <c r="B3890">
        <v>1</v>
      </c>
      <c r="C3890" t="s">
        <v>76</v>
      </c>
      <c r="D3890" t="s">
        <v>84</v>
      </c>
      <c r="E3890" t="s">
        <v>182</v>
      </c>
      <c r="F3890" t="s">
        <v>11286</v>
      </c>
      <c r="G3890" t="s">
        <v>250</v>
      </c>
      <c r="H3890" t="s">
        <v>46</v>
      </c>
      <c r="I3890" t="s">
        <v>129</v>
      </c>
      <c r="J3890" t="s">
        <v>15</v>
      </c>
      <c r="K3890" t="s">
        <v>131</v>
      </c>
      <c r="L3890" t="s">
        <v>11287</v>
      </c>
      <c r="M3890" t="s">
        <v>11288</v>
      </c>
      <c r="N3890">
        <v>6.0105555549999998</v>
      </c>
      <c r="O3890">
        <v>0</v>
      </c>
      <c r="P3890">
        <v>173</v>
      </c>
      <c r="Q3890">
        <v>0</v>
      </c>
      <c r="R3890">
        <v>0</v>
      </c>
      <c r="S3890">
        <v>0</v>
      </c>
      <c r="T3890">
        <v>0</v>
      </c>
      <c r="U3890">
        <v>0</v>
      </c>
      <c r="V3890">
        <v>1039.8261110000001</v>
      </c>
      <c r="W3890">
        <v>0</v>
      </c>
      <c r="X3890">
        <v>0</v>
      </c>
      <c r="Y3890">
        <v>0</v>
      </c>
      <c r="Z3890">
        <v>0</v>
      </c>
    </row>
    <row r="3891" spans="1:26" x14ac:dyDescent="0.25">
      <c r="A3891">
        <v>2034084</v>
      </c>
      <c r="B3891">
        <v>1</v>
      </c>
      <c r="C3891" t="s">
        <v>76</v>
      </c>
      <c r="D3891" t="s">
        <v>96</v>
      </c>
      <c r="E3891" t="s">
        <v>161</v>
      </c>
      <c r="F3891" t="s">
        <v>11289</v>
      </c>
      <c r="G3891" t="s">
        <v>179</v>
      </c>
      <c r="H3891" t="s">
        <v>47</v>
      </c>
      <c r="I3891" t="s">
        <v>129</v>
      </c>
      <c r="J3891" t="s">
        <v>130</v>
      </c>
      <c r="K3891" t="s">
        <v>154</v>
      </c>
      <c r="L3891" t="s">
        <v>11290</v>
      </c>
      <c r="M3891" t="s">
        <v>11291</v>
      </c>
      <c r="N3891">
        <v>4.8277777769999997</v>
      </c>
      <c r="O3891">
        <v>0</v>
      </c>
      <c r="P3891">
        <v>387</v>
      </c>
      <c r="Q3891">
        <v>0</v>
      </c>
      <c r="R3891">
        <v>0</v>
      </c>
      <c r="S3891">
        <v>0</v>
      </c>
      <c r="T3891">
        <v>0</v>
      </c>
      <c r="U3891">
        <v>0</v>
      </c>
      <c r="V3891">
        <v>1868.35</v>
      </c>
      <c r="W3891">
        <v>0</v>
      </c>
      <c r="X3891">
        <v>0</v>
      </c>
      <c r="Y3891">
        <v>0</v>
      </c>
      <c r="Z3891">
        <v>0</v>
      </c>
    </row>
    <row r="3892" spans="1:26" x14ac:dyDescent="0.25">
      <c r="A3892">
        <v>2034078</v>
      </c>
      <c r="B3892">
        <v>1</v>
      </c>
      <c r="C3892" t="s">
        <v>77</v>
      </c>
      <c r="D3892" t="s">
        <v>109</v>
      </c>
      <c r="E3892" t="s">
        <v>161</v>
      </c>
      <c r="F3892" t="s">
        <v>11292</v>
      </c>
      <c r="G3892" t="s">
        <v>163</v>
      </c>
      <c r="H3892" t="s">
        <v>47</v>
      </c>
      <c r="I3892" t="s">
        <v>129</v>
      </c>
      <c r="J3892" t="s">
        <v>130</v>
      </c>
      <c r="K3892" t="s">
        <v>131</v>
      </c>
      <c r="L3892" t="s">
        <v>11293</v>
      </c>
      <c r="M3892" t="s">
        <v>11294</v>
      </c>
      <c r="N3892">
        <v>0.60666666599999997</v>
      </c>
      <c r="O3892">
        <v>1</v>
      </c>
      <c r="P3892">
        <v>78</v>
      </c>
      <c r="Q3892">
        <v>0</v>
      </c>
      <c r="R3892">
        <v>0</v>
      </c>
      <c r="S3892">
        <v>0</v>
      </c>
      <c r="T3892">
        <v>0</v>
      </c>
      <c r="U3892">
        <v>0.60666699999999996</v>
      </c>
      <c r="V3892">
        <v>47.32</v>
      </c>
      <c r="W3892">
        <v>0</v>
      </c>
      <c r="X3892">
        <v>0</v>
      </c>
      <c r="Y3892">
        <v>0</v>
      </c>
      <c r="Z3892">
        <v>0</v>
      </c>
    </row>
    <row r="3893" spans="1:26" x14ac:dyDescent="0.25">
      <c r="A3893">
        <v>2034088</v>
      </c>
      <c r="B3893">
        <v>1</v>
      </c>
      <c r="C3893" t="s">
        <v>77</v>
      </c>
      <c r="D3893" t="s">
        <v>119</v>
      </c>
      <c r="E3893" t="s">
        <v>166</v>
      </c>
      <c r="F3893" t="s">
        <v>11295</v>
      </c>
      <c r="G3893" t="s">
        <v>168</v>
      </c>
      <c r="H3893" t="s">
        <v>46</v>
      </c>
      <c r="I3893" t="s">
        <v>129</v>
      </c>
      <c r="J3893" t="s">
        <v>130</v>
      </c>
      <c r="K3893" t="s">
        <v>154</v>
      </c>
      <c r="L3893" t="s">
        <v>11296</v>
      </c>
      <c r="M3893" t="s">
        <v>11297</v>
      </c>
      <c r="N3893">
        <v>3.2936111110000001</v>
      </c>
      <c r="O3893">
        <v>0</v>
      </c>
      <c r="P3893">
        <v>63</v>
      </c>
      <c r="Q3893">
        <v>0</v>
      </c>
      <c r="R3893">
        <v>0</v>
      </c>
      <c r="S3893">
        <v>0</v>
      </c>
      <c r="T3893">
        <v>0</v>
      </c>
      <c r="U3893">
        <v>0</v>
      </c>
      <c r="V3893">
        <v>207.4975</v>
      </c>
      <c r="W3893">
        <v>0</v>
      </c>
      <c r="X3893">
        <v>0</v>
      </c>
      <c r="Y3893">
        <v>0</v>
      </c>
      <c r="Z3893">
        <v>0</v>
      </c>
    </row>
    <row r="3894" spans="1:26" x14ac:dyDescent="0.25">
      <c r="A3894">
        <v>2034079</v>
      </c>
      <c r="B3894">
        <v>1</v>
      </c>
      <c r="C3894" t="s">
        <v>76</v>
      </c>
      <c r="D3894" t="s">
        <v>101</v>
      </c>
      <c r="E3894" t="s">
        <v>182</v>
      </c>
      <c r="F3894" t="s">
        <v>11298</v>
      </c>
      <c r="G3894" t="s">
        <v>168</v>
      </c>
      <c r="H3894" t="s">
        <v>46</v>
      </c>
      <c r="I3894" t="s">
        <v>129</v>
      </c>
      <c r="J3894" t="s">
        <v>130</v>
      </c>
      <c r="K3894" t="s">
        <v>154</v>
      </c>
      <c r="L3894" t="s">
        <v>11299</v>
      </c>
      <c r="M3894" t="s">
        <v>11300</v>
      </c>
      <c r="N3894">
        <v>1.916666666</v>
      </c>
      <c r="O3894">
        <v>0</v>
      </c>
      <c r="P3894">
        <v>55</v>
      </c>
      <c r="Q3894">
        <v>0</v>
      </c>
      <c r="R3894">
        <v>0</v>
      </c>
      <c r="S3894">
        <v>0</v>
      </c>
      <c r="T3894">
        <v>0</v>
      </c>
      <c r="U3894">
        <v>0</v>
      </c>
      <c r="V3894">
        <v>105.416667</v>
      </c>
      <c r="W3894">
        <v>0</v>
      </c>
      <c r="X3894">
        <v>0</v>
      </c>
      <c r="Y3894">
        <v>0</v>
      </c>
      <c r="Z3894">
        <v>0</v>
      </c>
    </row>
    <row r="3895" spans="1:26" x14ac:dyDescent="0.25">
      <c r="A3895">
        <v>2034080</v>
      </c>
      <c r="B3895">
        <v>1</v>
      </c>
      <c r="C3895" t="s">
        <v>76</v>
      </c>
      <c r="D3895" t="s">
        <v>104</v>
      </c>
      <c r="E3895" t="s">
        <v>166</v>
      </c>
      <c r="F3895" t="s">
        <v>11301</v>
      </c>
      <c r="G3895" t="s">
        <v>179</v>
      </c>
      <c r="H3895" t="s">
        <v>46</v>
      </c>
      <c r="I3895" t="s">
        <v>129</v>
      </c>
      <c r="J3895" t="s">
        <v>130</v>
      </c>
      <c r="K3895" t="s">
        <v>154</v>
      </c>
      <c r="L3895" t="s">
        <v>11302</v>
      </c>
      <c r="M3895" t="s">
        <v>11303</v>
      </c>
      <c r="N3895">
        <v>2.85</v>
      </c>
      <c r="O3895">
        <v>0</v>
      </c>
      <c r="P3895">
        <v>0</v>
      </c>
      <c r="Q3895">
        <v>0</v>
      </c>
      <c r="R3895">
        <v>421</v>
      </c>
      <c r="S3895">
        <v>0</v>
      </c>
      <c r="T3895">
        <v>0</v>
      </c>
      <c r="U3895">
        <v>0</v>
      </c>
      <c r="V3895">
        <v>0</v>
      </c>
      <c r="W3895">
        <v>0</v>
      </c>
      <c r="X3895">
        <v>1199.8499999999999</v>
      </c>
      <c r="Y3895">
        <v>0</v>
      </c>
      <c r="Z3895">
        <v>0</v>
      </c>
    </row>
    <row r="3896" spans="1:26" x14ac:dyDescent="0.25">
      <c r="A3896">
        <v>2034099</v>
      </c>
      <c r="B3896">
        <v>1</v>
      </c>
      <c r="C3896" t="s">
        <v>77</v>
      </c>
      <c r="D3896" t="s">
        <v>108</v>
      </c>
      <c r="E3896" t="s">
        <v>182</v>
      </c>
      <c r="F3896" t="s">
        <v>10701</v>
      </c>
      <c r="G3896" t="s">
        <v>168</v>
      </c>
      <c r="H3896" t="s">
        <v>46</v>
      </c>
      <c r="I3896" t="s">
        <v>129</v>
      </c>
      <c r="J3896" t="s">
        <v>130</v>
      </c>
      <c r="K3896" t="s">
        <v>154</v>
      </c>
      <c r="L3896" t="s">
        <v>11304</v>
      </c>
      <c r="M3896" t="s">
        <v>11305</v>
      </c>
      <c r="N3896">
        <v>8.1333333329999995</v>
      </c>
      <c r="O3896">
        <v>0</v>
      </c>
      <c r="P3896">
        <v>74</v>
      </c>
      <c r="Q3896">
        <v>0</v>
      </c>
      <c r="R3896">
        <v>0</v>
      </c>
      <c r="S3896">
        <v>0</v>
      </c>
      <c r="T3896">
        <v>0</v>
      </c>
      <c r="U3896">
        <v>0</v>
      </c>
      <c r="V3896">
        <v>601.86666700000001</v>
      </c>
      <c r="W3896">
        <v>0</v>
      </c>
      <c r="X3896">
        <v>0</v>
      </c>
      <c r="Y3896">
        <v>0</v>
      </c>
      <c r="Z3896">
        <v>0</v>
      </c>
    </row>
    <row r="3897" spans="1:26" x14ac:dyDescent="0.25">
      <c r="A3897">
        <v>2034082</v>
      </c>
      <c r="B3897">
        <v>1</v>
      </c>
      <c r="C3897" t="s">
        <v>76</v>
      </c>
      <c r="D3897" t="s">
        <v>104</v>
      </c>
      <c r="E3897" t="s">
        <v>166</v>
      </c>
      <c r="F3897" t="s">
        <v>8900</v>
      </c>
      <c r="G3897" t="s">
        <v>168</v>
      </c>
      <c r="H3897" t="s">
        <v>46</v>
      </c>
      <c r="I3897" t="s">
        <v>129</v>
      </c>
      <c r="J3897" t="s">
        <v>130</v>
      </c>
      <c r="K3897" t="s">
        <v>154</v>
      </c>
      <c r="L3897" t="s">
        <v>11306</v>
      </c>
      <c r="M3897" t="s">
        <v>11307</v>
      </c>
      <c r="N3897">
        <v>7.8</v>
      </c>
      <c r="O3897">
        <v>0</v>
      </c>
      <c r="P3897">
        <v>0</v>
      </c>
      <c r="Q3897">
        <v>0</v>
      </c>
      <c r="R3897">
        <v>0</v>
      </c>
      <c r="S3897">
        <v>0</v>
      </c>
      <c r="T3897">
        <v>33</v>
      </c>
      <c r="U3897">
        <v>0</v>
      </c>
      <c r="V3897">
        <v>0</v>
      </c>
      <c r="W3897">
        <v>0</v>
      </c>
      <c r="X3897">
        <v>0</v>
      </c>
      <c r="Y3897">
        <v>0</v>
      </c>
      <c r="Z3897">
        <v>257.39999999999998</v>
      </c>
    </row>
    <row r="3898" spans="1:26" x14ac:dyDescent="0.25">
      <c r="A3898">
        <v>2034098</v>
      </c>
      <c r="B3898">
        <v>1</v>
      </c>
      <c r="C3898" t="s">
        <v>77</v>
      </c>
      <c r="D3898" t="s">
        <v>108</v>
      </c>
      <c r="E3898" t="s">
        <v>166</v>
      </c>
      <c r="F3898" t="s">
        <v>11308</v>
      </c>
      <c r="G3898" t="s">
        <v>179</v>
      </c>
      <c r="H3898" t="s">
        <v>46</v>
      </c>
      <c r="I3898" t="s">
        <v>129</v>
      </c>
      <c r="J3898" t="s">
        <v>130</v>
      </c>
      <c r="K3898" t="s">
        <v>154</v>
      </c>
      <c r="L3898" t="s">
        <v>11309</v>
      </c>
      <c r="M3898" t="s">
        <v>11310</v>
      </c>
      <c r="N3898">
        <v>2.65</v>
      </c>
      <c r="O3898">
        <v>0</v>
      </c>
      <c r="P3898">
        <v>100</v>
      </c>
      <c r="Q3898">
        <v>0</v>
      </c>
      <c r="R3898">
        <v>0</v>
      </c>
      <c r="S3898">
        <v>0</v>
      </c>
      <c r="T3898">
        <v>0</v>
      </c>
      <c r="U3898">
        <v>0</v>
      </c>
      <c r="V3898">
        <v>265</v>
      </c>
      <c r="W3898">
        <v>0</v>
      </c>
      <c r="X3898">
        <v>0</v>
      </c>
      <c r="Y3898">
        <v>0</v>
      </c>
      <c r="Z3898">
        <v>0</v>
      </c>
    </row>
    <row r="3899" spans="1:26" x14ac:dyDescent="0.25">
      <c r="A3899">
        <v>2034089</v>
      </c>
      <c r="B3899">
        <v>1</v>
      </c>
      <c r="C3899" t="s">
        <v>77</v>
      </c>
      <c r="D3899" t="s">
        <v>113</v>
      </c>
      <c r="E3899" t="s">
        <v>166</v>
      </c>
      <c r="F3899" t="s">
        <v>11311</v>
      </c>
      <c r="G3899" t="s">
        <v>168</v>
      </c>
      <c r="H3899" t="s">
        <v>46</v>
      </c>
      <c r="I3899" t="s">
        <v>129</v>
      </c>
      <c r="J3899" t="s">
        <v>130</v>
      </c>
      <c r="K3899" t="s">
        <v>154</v>
      </c>
      <c r="L3899" t="s">
        <v>11312</v>
      </c>
      <c r="M3899" t="s">
        <v>11313</v>
      </c>
      <c r="N3899">
        <v>7.75</v>
      </c>
      <c r="O3899">
        <v>0</v>
      </c>
      <c r="P3899">
        <v>0</v>
      </c>
      <c r="Q3899">
        <v>0</v>
      </c>
      <c r="R3899">
        <v>0</v>
      </c>
      <c r="S3899">
        <v>0</v>
      </c>
      <c r="T3899">
        <v>36</v>
      </c>
      <c r="U3899">
        <v>0</v>
      </c>
      <c r="V3899">
        <v>0</v>
      </c>
      <c r="W3899">
        <v>0</v>
      </c>
      <c r="X3899">
        <v>0</v>
      </c>
      <c r="Y3899">
        <v>0</v>
      </c>
      <c r="Z3899">
        <v>279</v>
      </c>
    </row>
    <row r="3900" spans="1:26" x14ac:dyDescent="0.25">
      <c r="A3900">
        <v>2034097</v>
      </c>
      <c r="B3900">
        <v>1</v>
      </c>
      <c r="C3900" t="s">
        <v>76</v>
      </c>
      <c r="D3900" t="s">
        <v>79</v>
      </c>
      <c r="E3900" t="s">
        <v>134</v>
      </c>
      <c r="F3900" t="s">
        <v>11314</v>
      </c>
      <c r="G3900" t="s">
        <v>238</v>
      </c>
      <c r="H3900" t="s">
        <v>46</v>
      </c>
      <c r="I3900" t="s">
        <v>129</v>
      </c>
      <c r="J3900" t="s">
        <v>130</v>
      </c>
      <c r="K3900" t="s">
        <v>131</v>
      </c>
      <c r="L3900" t="s">
        <v>11315</v>
      </c>
      <c r="M3900" t="s">
        <v>11316</v>
      </c>
      <c r="N3900">
        <v>1.626944444</v>
      </c>
      <c r="O3900">
        <v>0</v>
      </c>
      <c r="P3900">
        <v>4</v>
      </c>
      <c r="Q3900">
        <v>0</v>
      </c>
      <c r="R3900">
        <v>0</v>
      </c>
      <c r="S3900">
        <v>0</v>
      </c>
      <c r="T3900">
        <v>0</v>
      </c>
      <c r="U3900">
        <v>0</v>
      </c>
      <c r="V3900">
        <v>6.5077780000000001</v>
      </c>
      <c r="W3900">
        <v>0</v>
      </c>
      <c r="X3900">
        <v>0</v>
      </c>
      <c r="Y3900">
        <v>0</v>
      </c>
      <c r="Z3900">
        <v>0</v>
      </c>
    </row>
    <row r="3901" spans="1:26" x14ac:dyDescent="0.25">
      <c r="A3901">
        <v>2034090</v>
      </c>
      <c r="B3901">
        <v>1</v>
      </c>
      <c r="C3901" t="s">
        <v>76</v>
      </c>
      <c r="D3901" t="s">
        <v>88</v>
      </c>
      <c r="E3901" t="s">
        <v>171</v>
      </c>
      <c r="F3901" t="s">
        <v>11317</v>
      </c>
      <c r="G3901" t="s">
        <v>179</v>
      </c>
      <c r="H3901" t="s">
        <v>47</v>
      </c>
      <c r="I3901" t="s">
        <v>129</v>
      </c>
      <c r="J3901" t="s">
        <v>130</v>
      </c>
      <c r="K3901" t="s">
        <v>154</v>
      </c>
      <c r="L3901" t="s">
        <v>11318</v>
      </c>
      <c r="M3901" t="s">
        <v>11319</v>
      </c>
      <c r="N3901">
        <v>1.9666666660000001</v>
      </c>
      <c r="O3901">
        <v>4</v>
      </c>
      <c r="P3901">
        <v>159</v>
      </c>
      <c r="Q3901">
        <v>0</v>
      </c>
      <c r="R3901">
        <v>0</v>
      </c>
      <c r="S3901">
        <v>0</v>
      </c>
      <c r="T3901">
        <v>0</v>
      </c>
      <c r="U3901">
        <v>7.8666669999999996</v>
      </c>
      <c r="V3901">
        <v>312.7</v>
      </c>
      <c r="W3901">
        <v>0</v>
      </c>
      <c r="X3901">
        <v>0</v>
      </c>
      <c r="Y3901">
        <v>0</v>
      </c>
      <c r="Z3901">
        <v>0</v>
      </c>
    </row>
    <row r="3902" spans="1:26" x14ac:dyDescent="0.25">
      <c r="A3902">
        <v>2034091</v>
      </c>
      <c r="B3902">
        <v>1</v>
      </c>
      <c r="C3902" t="s">
        <v>77</v>
      </c>
      <c r="D3902" t="s">
        <v>108</v>
      </c>
      <c r="E3902" t="s">
        <v>186</v>
      </c>
      <c r="F3902" t="s">
        <v>11320</v>
      </c>
      <c r="G3902" t="s">
        <v>1410</v>
      </c>
      <c r="H3902" t="s">
        <v>47</v>
      </c>
      <c r="I3902" t="s">
        <v>129</v>
      </c>
      <c r="J3902" t="s">
        <v>130</v>
      </c>
      <c r="K3902" t="s">
        <v>131</v>
      </c>
      <c r="L3902" t="s">
        <v>11318</v>
      </c>
      <c r="M3902" t="s">
        <v>11321</v>
      </c>
      <c r="N3902">
        <v>1.183611111</v>
      </c>
      <c r="O3902">
        <v>2</v>
      </c>
      <c r="P3902">
        <v>123</v>
      </c>
      <c r="Q3902">
        <v>0</v>
      </c>
      <c r="R3902">
        <v>0</v>
      </c>
      <c r="S3902">
        <v>0</v>
      </c>
      <c r="T3902">
        <v>0</v>
      </c>
      <c r="U3902">
        <v>2.3672219999999999</v>
      </c>
      <c r="V3902">
        <v>145.58416700000001</v>
      </c>
      <c r="W3902">
        <v>0</v>
      </c>
      <c r="X3902">
        <v>0</v>
      </c>
      <c r="Y3902">
        <v>0</v>
      </c>
      <c r="Z3902">
        <v>0</v>
      </c>
    </row>
    <row r="3903" spans="1:26" x14ac:dyDescent="0.25">
      <c r="A3903">
        <v>2034101</v>
      </c>
      <c r="B3903">
        <v>1</v>
      </c>
      <c r="C3903" t="s">
        <v>77</v>
      </c>
      <c r="D3903" t="s">
        <v>108</v>
      </c>
      <c r="E3903" t="s">
        <v>182</v>
      </c>
      <c r="F3903" t="s">
        <v>11322</v>
      </c>
      <c r="G3903" t="s">
        <v>144</v>
      </c>
      <c r="H3903" t="s">
        <v>46</v>
      </c>
      <c r="I3903" t="s">
        <v>129</v>
      </c>
      <c r="J3903" t="s">
        <v>130</v>
      </c>
      <c r="K3903" t="s">
        <v>131</v>
      </c>
      <c r="L3903" t="s">
        <v>11323</v>
      </c>
      <c r="M3903" t="s">
        <v>11324</v>
      </c>
      <c r="N3903">
        <v>3.8661111109999999</v>
      </c>
      <c r="O3903">
        <v>0</v>
      </c>
      <c r="P3903">
        <v>10</v>
      </c>
      <c r="Q3903">
        <v>0</v>
      </c>
      <c r="R3903">
        <v>0</v>
      </c>
      <c r="S3903">
        <v>0</v>
      </c>
      <c r="T3903">
        <v>0</v>
      </c>
      <c r="U3903">
        <v>0</v>
      </c>
      <c r="V3903">
        <v>38.661110999999998</v>
      </c>
      <c r="W3903">
        <v>0</v>
      </c>
      <c r="X3903">
        <v>0</v>
      </c>
      <c r="Y3903">
        <v>0</v>
      </c>
      <c r="Z3903">
        <v>0</v>
      </c>
    </row>
    <row r="3904" spans="1:26" x14ac:dyDescent="0.25">
      <c r="A3904">
        <v>2034108</v>
      </c>
      <c r="B3904">
        <v>1</v>
      </c>
      <c r="C3904" t="s">
        <v>77</v>
      </c>
      <c r="D3904" t="s">
        <v>123</v>
      </c>
      <c r="E3904" t="s">
        <v>182</v>
      </c>
      <c r="F3904" t="s">
        <v>11325</v>
      </c>
      <c r="G3904" t="s">
        <v>144</v>
      </c>
      <c r="H3904" t="s">
        <v>46</v>
      </c>
      <c r="I3904" t="s">
        <v>129</v>
      </c>
      <c r="J3904" t="s">
        <v>130</v>
      </c>
      <c r="K3904" t="s">
        <v>131</v>
      </c>
      <c r="L3904" t="s">
        <v>11326</v>
      </c>
      <c r="M3904" t="s">
        <v>11327</v>
      </c>
      <c r="N3904">
        <v>2.8161111110000001</v>
      </c>
      <c r="O3904">
        <v>0</v>
      </c>
      <c r="P3904">
        <v>26</v>
      </c>
      <c r="Q3904">
        <v>0</v>
      </c>
      <c r="R3904">
        <v>0</v>
      </c>
      <c r="S3904">
        <v>0</v>
      </c>
      <c r="T3904">
        <v>0</v>
      </c>
      <c r="U3904">
        <v>0</v>
      </c>
      <c r="V3904">
        <v>73.218889000000004</v>
      </c>
      <c r="W3904">
        <v>0</v>
      </c>
      <c r="X3904">
        <v>0</v>
      </c>
      <c r="Y3904">
        <v>0</v>
      </c>
      <c r="Z3904">
        <v>0</v>
      </c>
    </row>
    <row r="3905" spans="1:26" x14ac:dyDescent="0.25">
      <c r="A3905">
        <v>2034095</v>
      </c>
      <c r="B3905">
        <v>1</v>
      </c>
      <c r="C3905" t="s">
        <v>76</v>
      </c>
      <c r="D3905" t="s">
        <v>90</v>
      </c>
      <c r="E3905" t="s">
        <v>171</v>
      </c>
      <c r="F3905" t="s">
        <v>11328</v>
      </c>
      <c r="G3905" t="s">
        <v>152</v>
      </c>
      <c r="H3905" t="s">
        <v>47</v>
      </c>
      <c r="I3905" t="s">
        <v>129</v>
      </c>
      <c r="J3905" t="s">
        <v>130</v>
      </c>
      <c r="K3905" t="s">
        <v>154</v>
      </c>
      <c r="L3905" t="s">
        <v>11329</v>
      </c>
      <c r="M3905" t="s">
        <v>11330</v>
      </c>
      <c r="N3905">
        <v>0.21666666600000001</v>
      </c>
      <c r="O3905">
        <v>34</v>
      </c>
      <c r="P3905">
        <v>1095</v>
      </c>
      <c r="Q3905">
        <v>0</v>
      </c>
      <c r="R3905">
        <v>9</v>
      </c>
      <c r="S3905">
        <v>72</v>
      </c>
      <c r="T3905">
        <v>2935</v>
      </c>
      <c r="U3905">
        <v>7.3666669999999996</v>
      </c>
      <c r="V3905">
        <v>237.249999</v>
      </c>
      <c r="W3905">
        <v>0</v>
      </c>
      <c r="X3905">
        <v>1.95</v>
      </c>
      <c r="Y3905">
        <v>15.6</v>
      </c>
      <c r="Z3905">
        <v>635.91666499999997</v>
      </c>
    </row>
    <row r="3906" spans="1:26" x14ac:dyDescent="0.25">
      <c r="A3906">
        <v>2034096</v>
      </c>
      <c r="B3906">
        <v>1</v>
      </c>
      <c r="C3906" t="s">
        <v>76</v>
      </c>
      <c r="D3906" t="s">
        <v>94</v>
      </c>
      <c r="E3906" t="s">
        <v>186</v>
      </c>
      <c r="F3906" t="s">
        <v>4590</v>
      </c>
      <c r="G3906" t="s">
        <v>152</v>
      </c>
      <c r="H3906" t="s">
        <v>47</v>
      </c>
      <c r="I3906" t="s">
        <v>129</v>
      </c>
      <c r="J3906" t="s">
        <v>130</v>
      </c>
      <c r="K3906" t="s">
        <v>131</v>
      </c>
      <c r="L3906" t="s">
        <v>11331</v>
      </c>
      <c r="M3906" t="s">
        <v>11332</v>
      </c>
      <c r="N3906">
        <v>0.86305555499999997</v>
      </c>
      <c r="O3906">
        <v>3</v>
      </c>
      <c r="P3906">
        <v>908</v>
      </c>
      <c r="Q3906">
        <v>0</v>
      </c>
      <c r="R3906">
        <v>0</v>
      </c>
      <c r="S3906">
        <v>0</v>
      </c>
      <c r="T3906">
        <v>252</v>
      </c>
      <c r="U3906">
        <v>2.5891670000000002</v>
      </c>
      <c r="V3906">
        <v>783.65444400000001</v>
      </c>
      <c r="W3906">
        <v>0</v>
      </c>
      <c r="X3906">
        <v>0</v>
      </c>
      <c r="Y3906">
        <v>0</v>
      </c>
      <c r="Z3906">
        <v>217.49</v>
      </c>
    </row>
    <row r="3907" spans="1:26" x14ac:dyDescent="0.25">
      <c r="A3907">
        <v>2034100</v>
      </c>
      <c r="B3907">
        <v>1</v>
      </c>
      <c r="C3907" t="s">
        <v>77</v>
      </c>
      <c r="D3907" t="s">
        <v>124</v>
      </c>
      <c r="E3907" t="s">
        <v>166</v>
      </c>
      <c r="F3907" t="s">
        <v>11333</v>
      </c>
      <c r="G3907" t="s">
        <v>168</v>
      </c>
      <c r="H3907" t="s">
        <v>46</v>
      </c>
      <c r="I3907" t="s">
        <v>129</v>
      </c>
      <c r="J3907" t="s">
        <v>130</v>
      </c>
      <c r="K3907" t="s">
        <v>154</v>
      </c>
      <c r="L3907" t="s">
        <v>11334</v>
      </c>
      <c r="M3907" t="s">
        <v>11335</v>
      </c>
      <c r="N3907">
        <v>7.3666666660000004</v>
      </c>
      <c r="O3907">
        <v>0</v>
      </c>
      <c r="P3907">
        <v>148</v>
      </c>
      <c r="Q3907">
        <v>0</v>
      </c>
      <c r="R3907">
        <v>0</v>
      </c>
      <c r="S3907">
        <v>0</v>
      </c>
      <c r="T3907">
        <v>0</v>
      </c>
      <c r="U3907">
        <v>0</v>
      </c>
      <c r="V3907">
        <v>1090.2666670000001</v>
      </c>
      <c r="W3907">
        <v>0</v>
      </c>
      <c r="X3907">
        <v>0</v>
      </c>
      <c r="Y3907">
        <v>0</v>
      </c>
      <c r="Z3907">
        <v>0</v>
      </c>
    </row>
    <row r="3908" spans="1:26" x14ac:dyDescent="0.25">
      <c r="A3908">
        <v>2034121</v>
      </c>
      <c r="B3908">
        <v>1</v>
      </c>
      <c r="C3908" t="s">
        <v>76</v>
      </c>
      <c r="D3908" t="s">
        <v>78</v>
      </c>
      <c r="E3908" t="s">
        <v>134</v>
      </c>
      <c r="F3908" t="s">
        <v>11336</v>
      </c>
      <c r="G3908" t="s">
        <v>140</v>
      </c>
      <c r="H3908" t="s">
        <v>46</v>
      </c>
      <c r="I3908" t="s">
        <v>129</v>
      </c>
      <c r="J3908" t="s">
        <v>130</v>
      </c>
      <c r="K3908" t="s">
        <v>131</v>
      </c>
      <c r="L3908" t="s">
        <v>11337</v>
      </c>
      <c r="M3908" t="s">
        <v>11338</v>
      </c>
      <c r="N3908">
        <v>7.5577777770000001</v>
      </c>
      <c r="O3908">
        <v>0</v>
      </c>
      <c r="P3908">
        <v>1</v>
      </c>
      <c r="Q3908">
        <v>0</v>
      </c>
      <c r="R3908">
        <v>0</v>
      </c>
      <c r="S3908">
        <v>0</v>
      </c>
      <c r="T3908">
        <v>0</v>
      </c>
      <c r="U3908">
        <v>0</v>
      </c>
      <c r="V3908">
        <v>7.5577779999999999</v>
      </c>
      <c r="W3908">
        <v>0</v>
      </c>
      <c r="X3908">
        <v>0</v>
      </c>
      <c r="Y3908">
        <v>0</v>
      </c>
      <c r="Z3908">
        <v>0</v>
      </c>
    </row>
    <row r="3909" spans="1:26" x14ac:dyDescent="0.25">
      <c r="A3909">
        <v>2034117</v>
      </c>
      <c r="B3909">
        <v>1</v>
      </c>
      <c r="C3909" t="s">
        <v>76</v>
      </c>
      <c r="D3909" t="s">
        <v>91</v>
      </c>
      <c r="E3909" t="s">
        <v>186</v>
      </c>
      <c r="F3909" t="s">
        <v>3753</v>
      </c>
      <c r="G3909" t="s">
        <v>163</v>
      </c>
      <c r="H3909" t="s">
        <v>47</v>
      </c>
      <c r="I3909" t="s">
        <v>129</v>
      </c>
      <c r="J3909" t="s">
        <v>130</v>
      </c>
      <c r="K3909" t="s">
        <v>131</v>
      </c>
      <c r="L3909" t="s">
        <v>11339</v>
      </c>
      <c r="M3909" t="s">
        <v>11340</v>
      </c>
      <c r="N3909">
        <v>0.94750000000000001</v>
      </c>
      <c r="O3909">
        <v>24</v>
      </c>
      <c r="P3909">
        <v>0</v>
      </c>
      <c r="Q3909">
        <v>0</v>
      </c>
      <c r="R3909">
        <v>0</v>
      </c>
      <c r="S3909">
        <v>0</v>
      </c>
      <c r="T3909">
        <v>0</v>
      </c>
      <c r="U3909">
        <v>22.74</v>
      </c>
      <c r="V3909">
        <v>0</v>
      </c>
      <c r="W3909">
        <v>0</v>
      </c>
      <c r="X3909">
        <v>0</v>
      </c>
      <c r="Y3909">
        <v>0</v>
      </c>
      <c r="Z3909">
        <v>0</v>
      </c>
    </row>
    <row r="3910" spans="1:26" x14ac:dyDescent="0.25">
      <c r="A3910">
        <v>2034119</v>
      </c>
      <c r="B3910">
        <v>1</v>
      </c>
      <c r="C3910" t="s">
        <v>76</v>
      </c>
      <c r="D3910" t="s">
        <v>90</v>
      </c>
      <c r="E3910" t="s">
        <v>134</v>
      </c>
      <c r="F3910" t="s">
        <v>11341</v>
      </c>
      <c r="G3910" t="s">
        <v>136</v>
      </c>
      <c r="H3910" t="s">
        <v>46</v>
      </c>
      <c r="I3910" t="s">
        <v>129</v>
      </c>
      <c r="J3910" t="s">
        <v>130</v>
      </c>
      <c r="K3910" t="s">
        <v>131</v>
      </c>
      <c r="L3910" t="s">
        <v>11342</v>
      </c>
      <c r="M3910" t="s">
        <v>11343</v>
      </c>
      <c r="N3910">
        <v>1.7536111109999999</v>
      </c>
      <c r="O3910">
        <v>0</v>
      </c>
      <c r="P3910">
        <v>0</v>
      </c>
      <c r="Q3910">
        <v>0</v>
      </c>
      <c r="R3910">
        <v>0</v>
      </c>
      <c r="S3910">
        <v>0</v>
      </c>
      <c r="T3910">
        <v>1</v>
      </c>
      <c r="U3910">
        <v>0</v>
      </c>
      <c r="V3910">
        <v>0</v>
      </c>
      <c r="W3910">
        <v>0</v>
      </c>
      <c r="X3910">
        <v>0</v>
      </c>
      <c r="Y3910">
        <v>0</v>
      </c>
      <c r="Z3910">
        <v>1.753611</v>
      </c>
    </row>
    <row r="3911" spans="1:26" x14ac:dyDescent="0.25">
      <c r="A3911">
        <v>2034105</v>
      </c>
      <c r="B3911">
        <v>1</v>
      </c>
      <c r="C3911" t="s">
        <v>77</v>
      </c>
      <c r="D3911" t="s">
        <v>119</v>
      </c>
      <c r="E3911" t="s">
        <v>161</v>
      </c>
      <c r="F3911" t="s">
        <v>11344</v>
      </c>
      <c r="G3911" t="s">
        <v>163</v>
      </c>
      <c r="H3911" t="s">
        <v>47</v>
      </c>
      <c r="I3911" t="s">
        <v>129</v>
      </c>
      <c r="J3911" t="s">
        <v>130</v>
      </c>
      <c r="K3911" t="s">
        <v>131</v>
      </c>
      <c r="L3911" t="s">
        <v>11345</v>
      </c>
      <c r="M3911" t="s">
        <v>11346</v>
      </c>
      <c r="N3911">
        <v>1.0752777769999999</v>
      </c>
      <c r="O3911">
        <v>32</v>
      </c>
      <c r="P3911">
        <v>1129</v>
      </c>
      <c r="Q3911">
        <v>0</v>
      </c>
      <c r="R3911">
        <v>0</v>
      </c>
      <c r="S3911">
        <v>0</v>
      </c>
      <c r="T3911">
        <v>0</v>
      </c>
      <c r="U3911">
        <v>34.408889000000002</v>
      </c>
      <c r="V3911">
        <v>1213.9886100000001</v>
      </c>
      <c r="W3911">
        <v>0</v>
      </c>
      <c r="X3911">
        <v>0</v>
      </c>
      <c r="Y3911">
        <v>0</v>
      </c>
      <c r="Z3911">
        <v>0</v>
      </c>
    </row>
    <row r="3912" spans="1:26" x14ac:dyDescent="0.25">
      <c r="A3912">
        <v>2034104</v>
      </c>
      <c r="B3912">
        <v>1</v>
      </c>
      <c r="C3912" t="s">
        <v>76</v>
      </c>
      <c r="D3912" t="s">
        <v>102</v>
      </c>
      <c r="E3912" t="s">
        <v>182</v>
      </c>
      <c r="F3912" t="s">
        <v>11347</v>
      </c>
      <c r="G3912" t="s">
        <v>168</v>
      </c>
      <c r="H3912" t="s">
        <v>46</v>
      </c>
      <c r="I3912" t="s">
        <v>129</v>
      </c>
      <c r="J3912" t="s">
        <v>130</v>
      </c>
      <c r="K3912" t="s">
        <v>154</v>
      </c>
      <c r="L3912" t="s">
        <v>11348</v>
      </c>
      <c r="M3912" t="s">
        <v>11349</v>
      </c>
      <c r="N3912">
        <v>8.5833333330000006</v>
      </c>
      <c r="O3912">
        <v>0</v>
      </c>
      <c r="P3912">
        <v>128</v>
      </c>
      <c r="Q3912">
        <v>0</v>
      </c>
      <c r="R3912">
        <v>0</v>
      </c>
      <c r="S3912">
        <v>0</v>
      </c>
      <c r="T3912">
        <v>0</v>
      </c>
      <c r="U3912">
        <v>0</v>
      </c>
      <c r="V3912">
        <v>1098.666667</v>
      </c>
      <c r="W3912">
        <v>0</v>
      </c>
      <c r="X3912">
        <v>0</v>
      </c>
      <c r="Y3912">
        <v>0</v>
      </c>
      <c r="Z3912">
        <v>0</v>
      </c>
    </row>
    <row r="3913" spans="1:26" x14ac:dyDescent="0.25">
      <c r="A3913">
        <v>2034139</v>
      </c>
      <c r="B3913">
        <v>1</v>
      </c>
      <c r="C3913" t="s">
        <v>76</v>
      </c>
      <c r="D3913" t="s">
        <v>90</v>
      </c>
      <c r="E3913" t="s">
        <v>171</v>
      </c>
      <c r="F3913" t="s">
        <v>11350</v>
      </c>
      <c r="G3913" t="s">
        <v>168</v>
      </c>
      <c r="H3913" t="s">
        <v>47</v>
      </c>
      <c r="I3913" t="s">
        <v>129</v>
      </c>
      <c r="J3913" t="s">
        <v>130</v>
      </c>
      <c r="K3913" t="s">
        <v>154</v>
      </c>
      <c r="L3913" t="s">
        <v>11330</v>
      </c>
      <c r="M3913" t="s">
        <v>11351</v>
      </c>
      <c r="N3913">
        <v>7.4333333330000002</v>
      </c>
      <c r="O3913">
        <v>1</v>
      </c>
      <c r="P3913">
        <v>232</v>
      </c>
      <c r="Q3913">
        <v>0</v>
      </c>
      <c r="R3913">
        <v>0</v>
      </c>
      <c r="S3913">
        <v>0</v>
      </c>
      <c r="T3913">
        <v>0</v>
      </c>
      <c r="U3913">
        <v>7.4333330000000002</v>
      </c>
      <c r="V3913">
        <v>1724.5333330000001</v>
      </c>
      <c r="W3913">
        <v>0</v>
      </c>
      <c r="X3913">
        <v>0</v>
      </c>
      <c r="Y3913">
        <v>0</v>
      </c>
      <c r="Z3913">
        <v>0</v>
      </c>
    </row>
    <row r="3914" spans="1:26" x14ac:dyDescent="0.25">
      <c r="A3914">
        <v>2034107</v>
      </c>
      <c r="B3914">
        <v>1</v>
      </c>
      <c r="C3914" t="s">
        <v>77</v>
      </c>
      <c r="D3914" t="s">
        <v>108</v>
      </c>
      <c r="E3914" t="s">
        <v>134</v>
      </c>
      <c r="F3914" t="s">
        <v>11352</v>
      </c>
      <c r="G3914" t="s">
        <v>136</v>
      </c>
      <c r="H3914" t="s">
        <v>46</v>
      </c>
      <c r="I3914" t="s">
        <v>129</v>
      </c>
      <c r="J3914" t="s">
        <v>130</v>
      </c>
      <c r="K3914" t="s">
        <v>131</v>
      </c>
      <c r="L3914" t="s">
        <v>11353</v>
      </c>
      <c r="M3914" t="s">
        <v>11354</v>
      </c>
      <c r="N3914">
        <v>3.9986111110000002</v>
      </c>
      <c r="O3914">
        <v>0</v>
      </c>
      <c r="P3914">
        <v>1</v>
      </c>
      <c r="Q3914">
        <v>0</v>
      </c>
      <c r="R3914">
        <v>0</v>
      </c>
      <c r="S3914">
        <v>0</v>
      </c>
      <c r="T3914">
        <v>0</v>
      </c>
      <c r="U3914">
        <v>0</v>
      </c>
      <c r="V3914">
        <v>3.9986109999999999</v>
      </c>
      <c r="W3914">
        <v>0</v>
      </c>
      <c r="X3914">
        <v>0</v>
      </c>
      <c r="Y3914">
        <v>0</v>
      </c>
      <c r="Z3914">
        <v>0</v>
      </c>
    </row>
    <row r="3915" spans="1:26" x14ac:dyDescent="0.25">
      <c r="A3915">
        <v>2034112</v>
      </c>
      <c r="B3915">
        <v>1</v>
      </c>
      <c r="C3915" t="s">
        <v>77</v>
      </c>
      <c r="D3915" t="s">
        <v>113</v>
      </c>
      <c r="E3915" t="s">
        <v>182</v>
      </c>
      <c r="F3915" t="s">
        <v>11355</v>
      </c>
      <c r="G3915" t="s">
        <v>144</v>
      </c>
      <c r="H3915" t="s">
        <v>46</v>
      </c>
      <c r="I3915" t="s">
        <v>129</v>
      </c>
      <c r="J3915" t="s">
        <v>130</v>
      </c>
      <c r="K3915" t="s">
        <v>131</v>
      </c>
      <c r="L3915" t="s">
        <v>11356</v>
      </c>
      <c r="M3915" t="s">
        <v>11357</v>
      </c>
      <c r="N3915">
        <v>2.54</v>
      </c>
      <c r="O3915">
        <v>0</v>
      </c>
      <c r="P3915">
        <v>0</v>
      </c>
      <c r="Q3915">
        <v>0</v>
      </c>
      <c r="R3915">
        <v>123</v>
      </c>
      <c r="S3915">
        <v>0</v>
      </c>
      <c r="T3915">
        <v>0</v>
      </c>
      <c r="U3915">
        <v>0</v>
      </c>
      <c r="V3915">
        <v>0</v>
      </c>
      <c r="W3915">
        <v>0</v>
      </c>
      <c r="X3915">
        <v>312.42</v>
      </c>
      <c r="Y3915">
        <v>0</v>
      </c>
      <c r="Z3915">
        <v>0</v>
      </c>
    </row>
    <row r="3916" spans="1:26" x14ac:dyDescent="0.25">
      <c r="A3916">
        <v>2034109</v>
      </c>
      <c r="B3916">
        <v>1</v>
      </c>
      <c r="C3916" t="s">
        <v>76</v>
      </c>
      <c r="D3916" t="s">
        <v>86</v>
      </c>
      <c r="E3916" t="s">
        <v>161</v>
      </c>
      <c r="F3916" t="s">
        <v>11358</v>
      </c>
      <c r="G3916" t="s">
        <v>168</v>
      </c>
      <c r="H3916" t="s">
        <v>47</v>
      </c>
      <c r="I3916" t="s">
        <v>129</v>
      </c>
      <c r="J3916" t="s">
        <v>130</v>
      </c>
      <c r="K3916" t="s">
        <v>154</v>
      </c>
      <c r="L3916" t="s">
        <v>11359</v>
      </c>
      <c r="M3916" t="s">
        <v>11360</v>
      </c>
      <c r="N3916">
        <v>14.838611111000001</v>
      </c>
      <c r="O3916">
        <v>0</v>
      </c>
      <c r="P3916">
        <v>795</v>
      </c>
      <c r="Q3916">
        <v>0</v>
      </c>
      <c r="R3916">
        <v>0</v>
      </c>
      <c r="S3916">
        <v>0</v>
      </c>
      <c r="T3916">
        <v>0</v>
      </c>
      <c r="U3916">
        <v>0</v>
      </c>
      <c r="V3916">
        <v>11796.695833</v>
      </c>
      <c r="W3916">
        <v>0</v>
      </c>
      <c r="X3916">
        <v>0</v>
      </c>
      <c r="Y3916">
        <v>0</v>
      </c>
      <c r="Z3916">
        <v>0</v>
      </c>
    </row>
    <row r="3917" spans="1:26" x14ac:dyDescent="0.25">
      <c r="A3917">
        <v>2034114</v>
      </c>
      <c r="B3917">
        <v>1</v>
      </c>
      <c r="C3917" t="s">
        <v>77</v>
      </c>
      <c r="D3917" t="s">
        <v>116</v>
      </c>
      <c r="E3917" t="s">
        <v>182</v>
      </c>
      <c r="F3917" t="s">
        <v>11361</v>
      </c>
      <c r="G3917" t="s">
        <v>389</v>
      </c>
      <c r="H3917" t="s">
        <v>46</v>
      </c>
      <c r="I3917" t="s">
        <v>129</v>
      </c>
      <c r="J3917" t="s">
        <v>130</v>
      </c>
      <c r="K3917" t="s">
        <v>131</v>
      </c>
      <c r="L3917" t="s">
        <v>11362</v>
      </c>
      <c r="M3917" t="s">
        <v>11363</v>
      </c>
      <c r="N3917">
        <v>1.907777777</v>
      </c>
      <c r="O3917">
        <v>0</v>
      </c>
      <c r="P3917">
        <v>0</v>
      </c>
      <c r="Q3917">
        <v>0</v>
      </c>
      <c r="R3917">
        <v>0</v>
      </c>
      <c r="S3917">
        <v>0</v>
      </c>
      <c r="T3917">
        <v>47</v>
      </c>
      <c r="U3917">
        <v>0</v>
      </c>
      <c r="V3917">
        <v>0</v>
      </c>
      <c r="W3917">
        <v>0</v>
      </c>
      <c r="X3917">
        <v>0</v>
      </c>
      <c r="Y3917">
        <v>0</v>
      </c>
      <c r="Z3917">
        <v>89.665555999999995</v>
      </c>
    </row>
    <row r="3918" spans="1:26" x14ac:dyDescent="0.25">
      <c r="A3918">
        <v>2034115</v>
      </c>
      <c r="B3918">
        <v>1</v>
      </c>
      <c r="C3918" t="s">
        <v>76</v>
      </c>
      <c r="D3918" t="s">
        <v>92</v>
      </c>
      <c r="E3918" t="s">
        <v>161</v>
      </c>
      <c r="F3918" t="s">
        <v>11364</v>
      </c>
      <c r="G3918" t="s">
        <v>242</v>
      </c>
      <c r="H3918" t="s">
        <v>47</v>
      </c>
      <c r="I3918" t="s">
        <v>129</v>
      </c>
      <c r="J3918" t="s">
        <v>130</v>
      </c>
      <c r="K3918" t="s">
        <v>131</v>
      </c>
      <c r="L3918" t="s">
        <v>11365</v>
      </c>
      <c r="M3918" t="s">
        <v>11366</v>
      </c>
      <c r="N3918">
        <v>1.531666666</v>
      </c>
      <c r="O3918">
        <v>0</v>
      </c>
      <c r="P3918">
        <v>0</v>
      </c>
      <c r="Q3918">
        <v>0</v>
      </c>
      <c r="R3918">
        <v>182</v>
      </c>
      <c r="S3918">
        <v>0</v>
      </c>
      <c r="T3918">
        <v>0</v>
      </c>
      <c r="U3918">
        <v>0</v>
      </c>
      <c r="V3918">
        <v>0</v>
      </c>
      <c r="W3918">
        <v>0</v>
      </c>
      <c r="X3918">
        <v>278.76333299999999</v>
      </c>
      <c r="Y3918">
        <v>0</v>
      </c>
      <c r="Z3918">
        <v>0</v>
      </c>
    </row>
    <row r="3919" spans="1:26" x14ac:dyDescent="0.25">
      <c r="A3919">
        <v>2034116</v>
      </c>
      <c r="B3919">
        <v>1</v>
      </c>
      <c r="C3919" t="s">
        <v>76</v>
      </c>
      <c r="D3919" t="s">
        <v>103</v>
      </c>
      <c r="E3919" t="s">
        <v>182</v>
      </c>
      <c r="F3919" t="s">
        <v>635</v>
      </c>
      <c r="G3919" t="s">
        <v>168</v>
      </c>
      <c r="H3919" t="s">
        <v>46</v>
      </c>
      <c r="I3919" t="s">
        <v>129</v>
      </c>
      <c r="J3919" t="s">
        <v>130</v>
      </c>
      <c r="K3919" t="s">
        <v>154</v>
      </c>
      <c r="L3919" t="s">
        <v>11367</v>
      </c>
      <c r="M3919" t="s">
        <v>11368</v>
      </c>
      <c r="N3919">
        <v>7.6166666660000004</v>
      </c>
      <c r="O3919">
        <v>0</v>
      </c>
      <c r="P3919">
        <v>0</v>
      </c>
      <c r="Q3919">
        <v>0</v>
      </c>
      <c r="R3919">
        <v>132</v>
      </c>
      <c r="S3919">
        <v>0</v>
      </c>
      <c r="T3919">
        <v>0</v>
      </c>
      <c r="U3919">
        <v>0</v>
      </c>
      <c r="V3919">
        <v>0</v>
      </c>
      <c r="W3919">
        <v>0</v>
      </c>
      <c r="X3919">
        <v>1005.4</v>
      </c>
      <c r="Y3919">
        <v>0</v>
      </c>
      <c r="Z3919">
        <v>0</v>
      </c>
    </row>
    <row r="3920" spans="1:26" x14ac:dyDescent="0.25">
      <c r="A3920">
        <v>2034118</v>
      </c>
      <c r="B3920">
        <v>1</v>
      </c>
      <c r="C3920" t="s">
        <v>76</v>
      </c>
      <c r="D3920" t="s">
        <v>95</v>
      </c>
      <c r="E3920" t="s">
        <v>182</v>
      </c>
      <c r="F3920" t="s">
        <v>11369</v>
      </c>
      <c r="G3920" t="s">
        <v>168</v>
      </c>
      <c r="H3920" t="s">
        <v>46</v>
      </c>
      <c r="I3920" t="s">
        <v>129</v>
      </c>
      <c r="J3920" t="s">
        <v>130</v>
      </c>
      <c r="K3920" t="s">
        <v>154</v>
      </c>
      <c r="L3920" t="s">
        <v>11370</v>
      </c>
      <c r="M3920" t="s">
        <v>11371</v>
      </c>
      <c r="N3920">
        <v>7.7669444439999999</v>
      </c>
      <c r="O3920">
        <v>0</v>
      </c>
      <c r="P3920">
        <v>0</v>
      </c>
      <c r="Q3920">
        <v>0</v>
      </c>
      <c r="R3920">
        <v>0</v>
      </c>
      <c r="S3920">
        <v>0</v>
      </c>
      <c r="T3920">
        <v>4</v>
      </c>
      <c r="U3920">
        <v>0</v>
      </c>
      <c r="V3920">
        <v>0</v>
      </c>
      <c r="W3920">
        <v>0</v>
      </c>
      <c r="X3920">
        <v>0</v>
      </c>
      <c r="Y3920">
        <v>0</v>
      </c>
      <c r="Z3920">
        <v>31.067778000000001</v>
      </c>
    </row>
    <row r="3921" spans="1:26" x14ac:dyDescent="0.25">
      <c r="A3921">
        <v>2034124</v>
      </c>
      <c r="B3921">
        <v>1</v>
      </c>
      <c r="C3921" t="s">
        <v>77</v>
      </c>
      <c r="D3921" t="s">
        <v>109</v>
      </c>
      <c r="E3921" t="s">
        <v>182</v>
      </c>
      <c r="F3921" t="s">
        <v>11372</v>
      </c>
      <c r="G3921" t="s">
        <v>294</v>
      </c>
      <c r="H3921" t="s">
        <v>46</v>
      </c>
      <c r="I3921" t="s">
        <v>129</v>
      </c>
      <c r="J3921" t="s">
        <v>130</v>
      </c>
      <c r="K3921" t="s">
        <v>131</v>
      </c>
      <c r="L3921" t="s">
        <v>11373</v>
      </c>
      <c r="M3921" t="s">
        <v>11374</v>
      </c>
      <c r="N3921">
        <v>3.1258333330000001</v>
      </c>
      <c r="O3921">
        <v>0</v>
      </c>
      <c r="P3921">
        <v>6</v>
      </c>
      <c r="Q3921">
        <v>0</v>
      </c>
      <c r="R3921">
        <v>0</v>
      </c>
      <c r="S3921">
        <v>0</v>
      </c>
      <c r="T3921">
        <v>0</v>
      </c>
      <c r="U3921">
        <v>0</v>
      </c>
      <c r="V3921">
        <v>18.754999999999999</v>
      </c>
      <c r="W3921">
        <v>0</v>
      </c>
      <c r="X3921">
        <v>0</v>
      </c>
      <c r="Y3921">
        <v>0</v>
      </c>
      <c r="Z3921">
        <v>0</v>
      </c>
    </row>
    <row r="3922" spans="1:26" x14ac:dyDescent="0.25">
      <c r="A3922">
        <v>2034125</v>
      </c>
      <c r="B3922">
        <v>1</v>
      </c>
      <c r="C3922" t="s">
        <v>77</v>
      </c>
      <c r="D3922" t="s">
        <v>116</v>
      </c>
      <c r="E3922" t="s">
        <v>182</v>
      </c>
      <c r="F3922" t="s">
        <v>9341</v>
      </c>
      <c r="G3922" t="s">
        <v>144</v>
      </c>
      <c r="H3922" t="s">
        <v>46</v>
      </c>
      <c r="I3922" t="s">
        <v>129</v>
      </c>
      <c r="J3922" t="s">
        <v>130</v>
      </c>
      <c r="K3922" t="s">
        <v>131</v>
      </c>
      <c r="L3922" t="s">
        <v>11375</v>
      </c>
      <c r="M3922" t="s">
        <v>11376</v>
      </c>
      <c r="N3922">
        <v>1.340833333</v>
      </c>
      <c r="O3922">
        <v>0</v>
      </c>
      <c r="P3922">
        <v>46</v>
      </c>
      <c r="Q3922">
        <v>0</v>
      </c>
      <c r="R3922">
        <v>0</v>
      </c>
      <c r="S3922">
        <v>0</v>
      </c>
      <c r="T3922">
        <v>0</v>
      </c>
      <c r="U3922">
        <v>0</v>
      </c>
      <c r="V3922">
        <v>61.678333000000002</v>
      </c>
      <c r="W3922">
        <v>0</v>
      </c>
      <c r="X3922">
        <v>0</v>
      </c>
      <c r="Y3922">
        <v>0</v>
      </c>
      <c r="Z3922">
        <v>0</v>
      </c>
    </row>
    <row r="3923" spans="1:26" x14ac:dyDescent="0.25">
      <c r="A3923">
        <v>2034127</v>
      </c>
      <c r="B3923">
        <v>1</v>
      </c>
      <c r="C3923" t="s">
        <v>76</v>
      </c>
      <c r="D3923" t="s">
        <v>80</v>
      </c>
      <c r="E3923" t="s">
        <v>134</v>
      </c>
      <c r="F3923" t="s">
        <v>11377</v>
      </c>
      <c r="G3923" t="s">
        <v>250</v>
      </c>
      <c r="H3923" t="s">
        <v>46</v>
      </c>
      <c r="I3923" t="s">
        <v>129</v>
      </c>
      <c r="J3923" t="s">
        <v>15</v>
      </c>
      <c r="K3923" t="s">
        <v>131</v>
      </c>
      <c r="L3923" t="s">
        <v>11378</v>
      </c>
      <c r="M3923" t="s">
        <v>11266</v>
      </c>
      <c r="N3923">
        <v>6.0147222219999996</v>
      </c>
      <c r="O3923">
        <v>0</v>
      </c>
      <c r="P3923">
        <v>6</v>
      </c>
      <c r="Q3923">
        <v>0</v>
      </c>
      <c r="R3923">
        <v>0</v>
      </c>
      <c r="S3923">
        <v>0</v>
      </c>
      <c r="T3923">
        <v>0</v>
      </c>
      <c r="U3923">
        <v>0</v>
      </c>
      <c r="V3923">
        <v>36.088332999999999</v>
      </c>
      <c r="W3923">
        <v>0</v>
      </c>
      <c r="X3923">
        <v>0</v>
      </c>
      <c r="Y3923">
        <v>0</v>
      </c>
      <c r="Z3923">
        <v>0</v>
      </c>
    </row>
    <row r="3924" spans="1:26" x14ac:dyDescent="0.25">
      <c r="A3924">
        <v>2034129</v>
      </c>
      <c r="B3924">
        <v>1</v>
      </c>
      <c r="C3924" t="s">
        <v>76</v>
      </c>
      <c r="D3924" t="s">
        <v>90</v>
      </c>
      <c r="E3924" t="s">
        <v>134</v>
      </c>
      <c r="F3924" t="s">
        <v>11379</v>
      </c>
      <c r="G3924" t="s">
        <v>136</v>
      </c>
      <c r="H3924" t="s">
        <v>46</v>
      </c>
      <c r="I3924" t="s">
        <v>129</v>
      </c>
      <c r="J3924" t="s">
        <v>130</v>
      </c>
      <c r="K3924" t="s">
        <v>131</v>
      </c>
      <c r="L3924" t="s">
        <v>11380</v>
      </c>
      <c r="M3924" t="s">
        <v>11381</v>
      </c>
      <c r="N3924">
        <v>2.3847222220000002</v>
      </c>
      <c r="O3924">
        <v>0</v>
      </c>
      <c r="P3924">
        <v>1</v>
      </c>
      <c r="Q3924">
        <v>0</v>
      </c>
      <c r="R3924">
        <v>0</v>
      </c>
      <c r="S3924">
        <v>0</v>
      </c>
      <c r="T3924">
        <v>0</v>
      </c>
      <c r="U3924">
        <v>0</v>
      </c>
      <c r="V3924">
        <v>2.384722</v>
      </c>
      <c r="W3924">
        <v>0</v>
      </c>
      <c r="X3924">
        <v>0</v>
      </c>
      <c r="Y3924">
        <v>0</v>
      </c>
      <c r="Z3924">
        <v>0</v>
      </c>
    </row>
    <row r="3925" spans="1:26" x14ac:dyDescent="0.25">
      <c r="A3925">
        <v>2034130</v>
      </c>
      <c r="B3925">
        <v>1</v>
      </c>
      <c r="C3925" t="s">
        <v>77</v>
      </c>
      <c r="D3925" t="s">
        <v>123</v>
      </c>
      <c r="E3925" t="s">
        <v>182</v>
      </c>
      <c r="F3925" t="s">
        <v>11382</v>
      </c>
      <c r="G3925" t="s">
        <v>179</v>
      </c>
      <c r="H3925" t="s">
        <v>46</v>
      </c>
      <c r="I3925" t="s">
        <v>129</v>
      </c>
      <c r="J3925" t="s">
        <v>130</v>
      </c>
      <c r="K3925" t="s">
        <v>154</v>
      </c>
      <c r="L3925" t="s">
        <v>11383</v>
      </c>
      <c r="M3925" t="s">
        <v>11384</v>
      </c>
      <c r="N3925">
        <v>2.0333333329999999</v>
      </c>
      <c r="O3925">
        <v>0</v>
      </c>
      <c r="P3925">
        <v>27</v>
      </c>
      <c r="Q3925">
        <v>0</v>
      </c>
      <c r="R3925">
        <v>0</v>
      </c>
      <c r="S3925">
        <v>0</v>
      </c>
      <c r="T3925">
        <v>0</v>
      </c>
      <c r="U3925">
        <v>0</v>
      </c>
      <c r="V3925">
        <v>54.9</v>
      </c>
      <c r="W3925">
        <v>0</v>
      </c>
      <c r="X3925">
        <v>0</v>
      </c>
      <c r="Y3925">
        <v>0</v>
      </c>
      <c r="Z3925">
        <v>0</v>
      </c>
    </row>
    <row r="3926" spans="1:26" x14ac:dyDescent="0.25">
      <c r="A3926">
        <v>2034133</v>
      </c>
      <c r="B3926">
        <v>1</v>
      </c>
      <c r="C3926" t="s">
        <v>76</v>
      </c>
      <c r="D3926" t="s">
        <v>89</v>
      </c>
      <c r="E3926" t="s">
        <v>134</v>
      </c>
      <c r="F3926" t="s">
        <v>11385</v>
      </c>
      <c r="G3926" t="s">
        <v>136</v>
      </c>
      <c r="H3926" t="s">
        <v>46</v>
      </c>
      <c r="I3926" t="s">
        <v>129</v>
      </c>
      <c r="J3926" t="s">
        <v>130</v>
      </c>
      <c r="K3926" t="s">
        <v>131</v>
      </c>
      <c r="L3926" t="s">
        <v>11386</v>
      </c>
      <c r="M3926" t="s">
        <v>11387</v>
      </c>
      <c r="N3926">
        <v>7.9788888880000002</v>
      </c>
      <c r="O3926">
        <v>0</v>
      </c>
      <c r="P3926">
        <v>0</v>
      </c>
      <c r="Q3926">
        <v>0</v>
      </c>
      <c r="R3926">
        <v>0</v>
      </c>
      <c r="S3926">
        <v>0</v>
      </c>
      <c r="T3926">
        <v>1</v>
      </c>
      <c r="U3926">
        <v>0</v>
      </c>
      <c r="V3926">
        <v>0</v>
      </c>
      <c r="W3926">
        <v>0</v>
      </c>
      <c r="X3926">
        <v>0</v>
      </c>
      <c r="Y3926">
        <v>0</v>
      </c>
      <c r="Z3926">
        <v>7.9788889999999997</v>
      </c>
    </row>
    <row r="3927" spans="1:26" x14ac:dyDescent="0.25">
      <c r="A3927">
        <v>2034137</v>
      </c>
      <c r="B3927">
        <v>1</v>
      </c>
      <c r="C3927" t="s">
        <v>76</v>
      </c>
      <c r="D3927" t="s">
        <v>93</v>
      </c>
      <c r="E3927" t="s">
        <v>134</v>
      </c>
      <c r="F3927" t="s">
        <v>11388</v>
      </c>
      <c r="G3927" t="s">
        <v>250</v>
      </c>
      <c r="H3927" t="s">
        <v>46</v>
      </c>
      <c r="I3927" t="s">
        <v>129</v>
      </c>
      <c r="J3927" t="s">
        <v>130</v>
      </c>
      <c r="K3927" t="s">
        <v>131</v>
      </c>
      <c r="L3927" t="s">
        <v>11389</v>
      </c>
      <c r="M3927" t="s">
        <v>11390</v>
      </c>
      <c r="N3927">
        <v>1.573055555</v>
      </c>
      <c r="O3927">
        <v>0</v>
      </c>
      <c r="P3927">
        <v>2</v>
      </c>
      <c r="Q3927">
        <v>0</v>
      </c>
      <c r="R3927">
        <v>0</v>
      </c>
      <c r="S3927">
        <v>0</v>
      </c>
      <c r="T3927">
        <v>0</v>
      </c>
      <c r="U3927">
        <v>0</v>
      </c>
      <c r="V3927">
        <v>3.1461109999999999</v>
      </c>
      <c r="W3927">
        <v>0</v>
      </c>
      <c r="X3927">
        <v>0</v>
      </c>
      <c r="Y3927">
        <v>0</v>
      </c>
      <c r="Z3927">
        <v>0</v>
      </c>
    </row>
    <row r="3928" spans="1:26" x14ac:dyDescent="0.25">
      <c r="A3928">
        <v>2034148</v>
      </c>
      <c r="B3928">
        <v>1</v>
      </c>
      <c r="C3928" t="s">
        <v>76</v>
      </c>
      <c r="D3928" t="s">
        <v>89</v>
      </c>
      <c r="E3928" t="s">
        <v>182</v>
      </c>
      <c r="F3928" t="s">
        <v>11391</v>
      </c>
      <c r="G3928" t="s">
        <v>158</v>
      </c>
      <c r="H3928" t="s">
        <v>46</v>
      </c>
      <c r="I3928" t="s">
        <v>129</v>
      </c>
      <c r="J3928" t="s">
        <v>130</v>
      </c>
      <c r="K3928" t="s">
        <v>131</v>
      </c>
      <c r="L3928" t="s">
        <v>11392</v>
      </c>
      <c r="M3928" t="s">
        <v>11393</v>
      </c>
      <c r="N3928">
        <v>0.97861111099999998</v>
      </c>
      <c r="O3928">
        <v>0</v>
      </c>
      <c r="P3928">
        <v>14</v>
      </c>
      <c r="Q3928">
        <v>0</v>
      </c>
      <c r="R3928">
        <v>0</v>
      </c>
      <c r="S3928">
        <v>0</v>
      </c>
      <c r="T3928">
        <v>0</v>
      </c>
      <c r="U3928">
        <v>0</v>
      </c>
      <c r="V3928">
        <v>13.700556000000001</v>
      </c>
      <c r="W3928">
        <v>0</v>
      </c>
      <c r="X3928">
        <v>0</v>
      </c>
      <c r="Y3928">
        <v>0</v>
      </c>
      <c r="Z3928">
        <v>0</v>
      </c>
    </row>
    <row r="3929" spans="1:26" x14ac:dyDescent="0.25">
      <c r="A3929">
        <v>2034141</v>
      </c>
      <c r="B3929">
        <v>1</v>
      </c>
      <c r="C3929" t="s">
        <v>76</v>
      </c>
      <c r="D3929" t="s">
        <v>94</v>
      </c>
      <c r="E3929" t="s">
        <v>161</v>
      </c>
      <c r="F3929" t="s">
        <v>11394</v>
      </c>
      <c r="G3929" t="s">
        <v>242</v>
      </c>
      <c r="H3929" t="s">
        <v>47</v>
      </c>
      <c r="I3929" t="s">
        <v>129</v>
      </c>
      <c r="J3929" t="s">
        <v>130</v>
      </c>
      <c r="K3929" t="s">
        <v>131</v>
      </c>
      <c r="L3929" t="s">
        <v>11395</v>
      </c>
      <c r="M3929" t="s">
        <v>11396</v>
      </c>
      <c r="N3929">
        <v>1.7719444440000001</v>
      </c>
      <c r="O3929">
        <v>0</v>
      </c>
      <c r="P3929">
        <v>62</v>
      </c>
      <c r="Q3929">
        <v>0</v>
      </c>
      <c r="R3929">
        <v>0</v>
      </c>
      <c r="S3929">
        <v>0</v>
      </c>
      <c r="T3929">
        <v>0</v>
      </c>
      <c r="U3929">
        <v>0</v>
      </c>
      <c r="V3929">
        <v>109.860556</v>
      </c>
      <c r="W3929">
        <v>0</v>
      </c>
      <c r="X3929">
        <v>0</v>
      </c>
      <c r="Y3929">
        <v>0</v>
      </c>
      <c r="Z3929">
        <v>0</v>
      </c>
    </row>
    <row r="3930" spans="1:26" x14ac:dyDescent="0.25">
      <c r="A3930">
        <v>2034147</v>
      </c>
      <c r="B3930">
        <v>1</v>
      </c>
      <c r="C3930" t="s">
        <v>76</v>
      </c>
      <c r="D3930" t="s">
        <v>78</v>
      </c>
      <c r="E3930" t="s">
        <v>126</v>
      </c>
      <c r="F3930" t="s">
        <v>11397</v>
      </c>
      <c r="G3930" t="s">
        <v>128</v>
      </c>
      <c r="H3930" t="s">
        <v>46</v>
      </c>
      <c r="I3930" t="s">
        <v>129</v>
      </c>
      <c r="J3930" t="s">
        <v>130</v>
      </c>
      <c r="K3930" t="s">
        <v>131</v>
      </c>
      <c r="L3930" t="s">
        <v>11398</v>
      </c>
      <c r="M3930" t="s">
        <v>11399</v>
      </c>
      <c r="N3930">
        <v>0.196111111</v>
      </c>
      <c r="O3930">
        <v>0</v>
      </c>
      <c r="P3930">
        <v>14</v>
      </c>
      <c r="Q3930">
        <v>0</v>
      </c>
      <c r="R3930">
        <v>0</v>
      </c>
      <c r="S3930">
        <v>0</v>
      </c>
      <c r="T3930">
        <v>0</v>
      </c>
      <c r="U3930">
        <v>0</v>
      </c>
      <c r="V3930">
        <v>2.7455560000000001</v>
      </c>
      <c r="W3930">
        <v>0</v>
      </c>
      <c r="X3930">
        <v>0</v>
      </c>
      <c r="Y3930">
        <v>0</v>
      </c>
      <c r="Z3930">
        <v>0</v>
      </c>
    </row>
    <row r="3931" spans="1:26" x14ac:dyDescent="0.25">
      <c r="A3931">
        <v>2034150</v>
      </c>
      <c r="B3931">
        <v>1</v>
      </c>
      <c r="C3931" t="s">
        <v>76</v>
      </c>
      <c r="D3931" t="s">
        <v>78</v>
      </c>
      <c r="E3931" t="s">
        <v>126</v>
      </c>
      <c r="F3931" t="s">
        <v>11400</v>
      </c>
      <c r="G3931" t="s">
        <v>452</v>
      </c>
      <c r="H3931" t="s">
        <v>46</v>
      </c>
      <c r="I3931" t="s">
        <v>129</v>
      </c>
      <c r="J3931" t="s">
        <v>130</v>
      </c>
      <c r="K3931" t="s">
        <v>131</v>
      </c>
      <c r="L3931" t="s">
        <v>11401</v>
      </c>
      <c r="M3931" t="s">
        <v>11402</v>
      </c>
      <c r="N3931">
        <v>0.81083333300000004</v>
      </c>
      <c r="O3931">
        <v>0</v>
      </c>
      <c r="P3931">
        <v>105</v>
      </c>
      <c r="Q3931">
        <v>0</v>
      </c>
      <c r="R3931">
        <v>0</v>
      </c>
      <c r="S3931">
        <v>0</v>
      </c>
      <c r="T3931">
        <v>0</v>
      </c>
      <c r="U3931">
        <v>0</v>
      </c>
      <c r="V3931">
        <v>85.137500000000003</v>
      </c>
      <c r="W3931">
        <v>0</v>
      </c>
      <c r="X3931">
        <v>0</v>
      </c>
      <c r="Y3931">
        <v>0</v>
      </c>
      <c r="Z3931">
        <v>0</v>
      </c>
    </row>
    <row r="3932" spans="1:26" x14ac:dyDescent="0.25">
      <c r="A3932">
        <v>2034151</v>
      </c>
      <c r="B3932">
        <v>1</v>
      </c>
      <c r="C3932" t="s">
        <v>76</v>
      </c>
      <c r="D3932" t="s">
        <v>88</v>
      </c>
      <c r="E3932" t="s">
        <v>182</v>
      </c>
      <c r="F3932" t="s">
        <v>11403</v>
      </c>
      <c r="G3932" t="s">
        <v>144</v>
      </c>
      <c r="H3932" t="s">
        <v>46</v>
      </c>
      <c r="I3932" t="s">
        <v>129</v>
      </c>
      <c r="J3932" t="s">
        <v>130</v>
      </c>
      <c r="K3932" t="s">
        <v>131</v>
      </c>
      <c r="L3932" t="s">
        <v>11404</v>
      </c>
      <c r="M3932" t="s">
        <v>11405</v>
      </c>
      <c r="N3932">
        <v>2.6936111110000001</v>
      </c>
      <c r="O3932">
        <v>0</v>
      </c>
      <c r="P3932">
        <v>27</v>
      </c>
      <c r="Q3932">
        <v>0</v>
      </c>
      <c r="R3932">
        <v>0</v>
      </c>
      <c r="S3932">
        <v>0</v>
      </c>
      <c r="T3932">
        <v>0</v>
      </c>
      <c r="U3932">
        <v>0</v>
      </c>
      <c r="V3932">
        <v>72.727500000000006</v>
      </c>
      <c r="W3932">
        <v>0</v>
      </c>
      <c r="X3932">
        <v>0</v>
      </c>
      <c r="Y3932">
        <v>0</v>
      </c>
      <c r="Z3932">
        <v>0</v>
      </c>
    </row>
    <row r="3933" spans="1:26" x14ac:dyDescent="0.25">
      <c r="A3933">
        <v>2034149</v>
      </c>
      <c r="B3933">
        <v>1</v>
      </c>
      <c r="C3933" t="s">
        <v>77</v>
      </c>
      <c r="D3933" t="s">
        <v>124</v>
      </c>
      <c r="E3933" t="s">
        <v>171</v>
      </c>
      <c r="F3933" t="s">
        <v>11406</v>
      </c>
      <c r="G3933" t="s">
        <v>163</v>
      </c>
      <c r="H3933" t="s">
        <v>47</v>
      </c>
      <c r="I3933" t="s">
        <v>129</v>
      </c>
      <c r="J3933" t="s">
        <v>130</v>
      </c>
      <c r="K3933" t="s">
        <v>131</v>
      </c>
      <c r="L3933" t="s">
        <v>11407</v>
      </c>
      <c r="M3933" t="s">
        <v>11408</v>
      </c>
      <c r="N3933">
        <v>0.21666666600000001</v>
      </c>
      <c r="O3933">
        <v>56</v>
      </c>
      <c r="P3933">
        <v>2567</v>
      </c>
      <c r="Q3933">
        <v>0</v>
      </c>
      <c r="R3933">
        <v>0</v>
      </c>
      <c r="S3933">
        <v>3</v>
      </c>
      <c r="T3933">
        <v>875</v>
      </c>
      <c r="U3933">
        <v>12.133333</v>
      </c>
      <c r="V3933">
        <v>556.18333199999995</v>
      </c>
      <c r="W3933">
        <v>0</v>
      </c>
      <c r="X3933">
        <v>0</v>
      </c>
      <c r="Y3933">
        <v>0.65</v>
      </c>
      <c r="Z3933">
        <v>189.58333300000001</v>
      </c>
    </row>
    <row r="3934" spans="1:26" x14ac:dyDescent="0.25">
      <c r="A3934">
        <v>2034152</v>
      </c>
      <c r="B3934">
        <v>1</v>
      </c>
      <c r="C3934" t="s">
        <v>77</v>
      </c>
      <c r="D3934" t="s">
        <v>119</v>
      </c>
      <c r="E3934" t="s">
        <v>134</v>
      </c>
      <c r="F3934" t="s">
        <v>11409</v>
      </c>
      <c r="G3934" t="s">
        <v>136</v>
      </c>
      <c r="H3934" t="s">
        <v>46</v>
      </c>
      <c r="I3934" t="s">
        <v>129</v>
      </c>
      <c r="J3934" t="s">
        <v>130</v>
      </c>
      <c r="K3934" t="s">
        <v>131</v>
      </c>
      <c r="L3934" t="s">
        <v>11410</v>
      </c>
      <c r="M3934" t="s">
        <v>11411</v>
      </c>
      <c r="N3934">
        <v>1.538888888</v>
      </c>
      <c r="O3934">
        <v>0</v>
      </c>
      <c r="P3934">
        <v>1</v>
      </c>
      <c r="Q3934">
        <v>0</v>
      </c>
      <c r="R3934">
        <v>0</v>
      </c>
      <c r="S3934">
        <v>0</v>
      </c>
      <c r="T3934">
        <v>0</v>
      </c>
      <c r="U3934">
        <v>0</v>
      </c>
      <c r="V3934">
        <v>1.538889</v>
      </c>
      <c r="W3934">
        <v>0</v>
      </c>
      <c r="X3934">
        <v>0</v>
      </c>
      <c r="Y3934">
        <v>0</v>
      </c>
      <c r="Z3934">
        <v>0</v>
      </c>
    </row>
    <row r="3935" spans="1:26" x14ac:dyDescent="0.25">
      <c r="A3935">
        <v>2034178</v>
      </c>
      <c r="B3935">
        <v>1</v>
      </c>
      <c r="C3935" t="s">
        <v>76</v>
      </c>
      <c r="D3935" t="s">
        <v>103</v>
      </c>
      <c r="E3935" t="s">
        <v>161</v>
      </c>
      <c r="F3935" t="s">
        <v>11412</v>
      </c>
      <c r="G3935" t="s">
        <v>168</v>
      </c>
      <c r="H3935" t="s">
        <v>47</v>
      </c>
      <c r="I3935" t="s">
        <v>129</v>
      </c>
      <c r="J3935" t="s">
        <v>130</v>
      </c>
      <c r="K3935" t="s">
        <v>154</v>
      </c>
      <c r="L3935" t="s">
        <v>11413</v>
      </c>
      <c r="M3935" t="s">
        <v>11414</v>
      </c>
      <c r="N3935">
        <v>1.6333333329999999</v>
      </c>
      <c r="O3935">
        <v>0</v>
      </c>
      <c r="P3935">
        <v>0</v>
      </c>
      <c r="Q3935">
        <v>1</v>
      </c>
      <c r="R3935">
        <v>0</v>
      </c>
      <c r="S3935">
        <v>0</v>
      </c>
      <c r="T3935">
        <v>0</v>
      </c>
      <c r="U3935">
        <v>0</v>
      </c>
      <c r="V3935">
        <v>0</v>
      </c>
      <c r="W3935">
        <v>1.6333329999999999</v>
      </c>
      <c r="X3935">
        <v>0</v>
      </c>
      <c r="Y3935">
        <v>0</v>
      </c>
      <c r="Z3935">
        <v>0</v>
      </c>
    </row>
    <row r="3936" spans="1:26" x14ac:dyDescent="0.25">
      <c r="A3936">
        <v>2034156</v>
      </c>
      <c r="B3936">
        <v>1</v>
      </c>
      <c r="C3936" t="s">
        <v>76</v>
      </c>
      <c r="D3936" t="s">
        <v>100</v>
      </c>
      <c r="E3936" t="s">
        <v>171</v>
      </c>
      <c r="F3936" t="s">
        <v>11415</v>
      </c>
      <c r="G3936" t="s">
        <v>179</v>
      </c>
      <c r="H3936" t="s">
        <v>47</v>
      </c>
      <c r="I3936" t="s">
        <v>129</v>
      </c>
      <c r="J3936" t="s">
        <v>130</v>
      </c>
      <c r="K3936" t="s">
        <v>154</v>
      </c>
      <c r="L3936" t="s">
        <v>11416</v>
      </c>
      <c r="M3936" t="s">
        <v>11327</v>
      </c>
      <c r="N3936">
        <v>0.4</v>
      </c>
      <c r="O3936">
        <v>238</v>
      </c>
      <c r="P3936">
        <v>6546</v>
      </c>
      <c r="Q3936">
        <v>0</v>
      </c>
      <c r="R3936">
        <v>0</v>
      </c>
      <c r="S3936">
        <v>0</v>
      </c>
      <c r="T3936">
        <v>0</v>
      </c>
      <c r="U3936">
        <v>95.2</v>
      </c>
      <c r="V3936">
        <v>2618.4</v>
      </c>
      <c r="W3936">
        <v>0</v>
      </c>
      <c r="X3936">
        <v>0</v>
      </c>
      <c r="Y3936">
        <v>0</v>
      </c>
      <c r="Z3936">
        <v>0</v>
      </c>
    </row>
    <row r="3937" spans="1:26" x14ac:dyDescent="0.25">
      <c r="A3937">
        <v>2034158</v>
      </c>
      <c r="B3937">
        <v>1</v>
      </c>
      <c r="C3937" t="s">
        <v>76</v>
      </c>
      <c r="D3937" t="s">
        <v>99</v>
      </c>
      <c r="E3937" t="s">
        <v>134</v>
      </c>
      <c r="F3937" t="s">
        <v>11417</v>
      </c>
      <c r="G3937" t="s">
        <v>136</v>
      </c>
      <c r="H3937" t="s">
        <v>46</v>
      </c>
      <c r="I3937" t="s">
        <v>129</v>
      </c>
      <c r="J3937" t="s">
        <v>130</v>
      </c>
      <c r="K3937" t="s">
        <v>131</v>
      </c>
      <c r="L3937" t="s">
        <v>11418</v>
      </c>
      <c r="M3937" t="s">
        <v>11419</v>
      </c>
      <c r="N3937">
        <v>6.5427777770000004</v>
      </c>
      <c r="O3937">
        <v>0</v>
      </c>
      <c r="P3937">
        <v>4</v>
      </c>
      <c r="Q3937">
        <v>0</v>
      </c>
      <c r="R3937">
        <v>0</v>
      </c>
      <c r="S3937">
        <v>0</v>
      </c>
      <c r="T3937">
        <v>0</v>
      </c>
      <c r="U3937">
        <v>0</v>
      </c>
      <c r="V3937">
        <v>26.171111</v>
      </c>
      <c r="W3937">
        <v>0</v>
      </c>
      <c r="X3937">
        <v>0</v>
      </c>
      <c r="Y3937">
        <v>0</v>
      </c>
      <c r="Z3937">
        <v>0</v>
      </c>
    </row>
    <row r="3938" spans="1:26" x14ac:dyDescent="0.25">
      <c r="A3938">
        <v>2034167</v>
      </c>
      <c r="B3938">
        <v>1</v>
      </c>
      <c r="C3938" t="s">
        <v>76</v>
      </c>
      <c r="D3938" t="s">
        <v>93</v>
      </c>
      <c r="E3938" t="s">
        <v>134</v>
      </c>
      <c r="F3938" t="s">
        <v>11420</v>
      </c>
      <c r="G3938" t="s">
        <v>136</v>
      </c>
      <c r="H3938" t="s">
        <v>46</v>
      </c>
      <c r="I3938" t="s">
        <v>129</v>
      </c>
      <c r="J3938" t="s">
        <v>130</v>
      </c>
      <c r="K3938" t="s">
        <v>131</v>
      </c>
      <c r="L3938" t="s">
        <v>11421</v>
      </c>
      <c r="M3938" t="s">
        <v>11422</v>
      </c>
      <c r="N3938">
        <v>0.53416666599999996</v>
      </c>
      <c r="O3938">
        <v>0</v>
      </c>
      <c r="P3938">
        <v>2</v>
      </c>
      <c r="Q3938">
        <v>0</v>
      </c>
      <c r="R3938">
        <v>0</v>
      </c>
      <c r="S3938">
        <v>0</v>
      </c>
      <c r="T3938">
        <v>0</v>
      </c>
      <c r="U3938">
        <v>0</v>
      </c>
      <c r="V3938">
        <v>1.068333</v>
      </c>
      <c r="W3938">
        <v>0</v>
      </c>
      <c r="X3938">
        <v>0</v>
      </c>
      <c r="Y3938">
        <v>0</v>
      </c>
      <c r="Z3938">
        <v>0</v>
      </c>
    </row>
    <row r="3939" spans="1:26" x14ac:dyDescent="0.25">
      <c r="A3939">
        <v>2034163</v>
      </c>
      <c r="B3939">
        <v>1</v>
      </c>
      <c r="C3939" t="s">
        <v>77</v>
      </c>
      <c r="D3939" t="s">
        <v>114</v>
      </c>
      <c r="E3939" t="s">
        <v>166</v>
      </c>
      <c r="F3939" t="s">
        <v>11423</v>
      </c>
      <c r="G3939" t="s">
        <v>128</v>
      </c>
      <c r="H3939" t="s">
        <v>46</v>
      </c>
      <c r="I3939" t="s">
        <v>129</v>
      </c>
      <c r="J3939" t="s">
        <v>130</v>
      </c>
      <c r="K3939" t="s">
        <v>131</v>
      </c>
      <c r="L3939" t="s">
        <v>11424</v>
      </c>
      <c r="M3939" t="s">
        <v>11425</v>
      </c>
      <c r="N3939">
        <v>1.6</v>
      </c>
      <c r="O3939">
        <v>0</v>
      </c>
      <c r="P3939">
        <v>186</v>
      </c>
      <c r="Q3939">
        <v>0</v>
      </c>
      <c r="R3939">
        <v>0</v>
      </c>
      <c r="S3939">
        <v>0</v>
      </c>
      <c r="T3939">
        <v>0</v>
      </c>
      <c r="U3939">
        <v>0</v>
      </c>
      <c r="V3939">
        <v>297.60000000000002</v>
      </c>
      <c r="W3939">
        <v>0</v>
      </c>
      <c r="X3939">
        <v>0</v>
      </c>
      <c r="Y3939">
        <v>0</v>
      </c>
      <c r="Z3939">
        <v>0</v>
      </c>
    </row>
    <row r="3940" spans="1:26" x14ac:dyDescent="0.25">
      <c r="A3940">
        <v>2034165</v>
      </c>
      <c r="B3940">
        <v>1</v>
      </c>
      <c r="C3940" t="s">
        <v>76</v>
      </c>
      <c r="D3940" t="s">
        <v>81</v>
      </c>
      <c r="E3940" t="s">
        <v>134</v>
      </c>
      <c r="F3940" t="s">
        <v>11426</v>
      </c>
      <c r="G3940" t="s">
        <v>238</v>
      </c>
      <c r="H3940" t="s">
        <v>46</v>
      </c>
      <c r="I3940" t="s">
        <v>129</v>
      </c>
      <c r="J3940" t="s">
        <v>130</v>
      </c>
      <c r="K3940" t="s">
        <v>131</v>
      </c>
      <c r="L3940" t="s">
        <v>11427</v>
      </c>
      <c r="M3940" t="s">
        <v>11428</v>
      </c>
      <c r="N3940">
        <v>3.645</v>
      </c>
      <c r="O3940">
        <v>0</v>
      </c>
      <c r="P3940">
        <v>10</v>
      </c>
      <c r="Q3940">
        <v>0</v>
      </c>
      <c r="R3940">
        <v>0</v>
      </c>
      <c r="S3940">
        <v>0</v>
      </c>
      <c r="T3940">
        <v>0</v>
      </c>
      <c r="U3940">
        <v>0</v>
      </c>
      <c r="V3940">
        <v>36.450000000000003</v>
      </c>
      <c r="W3940">
        <v>0</v>
      </c>
      <c r="X3940">
        <v>0</v>
      </c>
      <c r="Y3940">
        <v>0</v>
      </c>
      <c r="Z3940">
        <v>0</v>
      </c>
    </row>
    <row r="3941" spans="1:26" x14ac:dyDescent="0.25">
      <c r="A3941">
        <v>2034169</v>
      </c>
      <c r="B3941">
        <v>1</v>
      </c>
      <c r="C3941" t="s">
        <v>76</v>
      </c>
      <c r="D3941" t="s">
        <v>79</v>
      </c>
      <c r="E3941" t="s">
        <v>161</v>
      </c>
      <c r="F3941" t="s">
        <v>11429</v>
      </c>
      <c r="G3941" t="s">
        <v>152</v>
      </c>
      <c r="H3941" t="s">
        <v>47</v>
      </c>
      <c r="I3941" t="s">
        <v>129</v>
      </c>
      <c r="J3941" t="s">
        <v>130</v>
      </c>
      <c r="K3941" t="s">
        <v>131</v>
      </c>
      <c r="L3941" t="s">
        <v>11430</v>
      </c>
      <c r="M3941" t="s">
        <v>11431</v>
      </c>
      <c r="N3941">
        <v>0.21777777700000001</v>
      </c>
      <c r="O3941">
        <v>2</v>
      </c>
      <c r="P3941">
        <v>7</v>
      </c>
      <c r="Q3941">
        <v>0</v>
      </c>
      <c r="R3941">
        <v>0</v>
      </c>
      <c r="S3941">
        <v>0</v>
      </c>
      <c r="T3941">
        <v>0</v>
      </c>
      <c r="U3941">
        <v>0.435556</v>
      </c>
      <c r="V3941">
        <v>1.5244439999999999</v>
      </c>
      <c r="W3941">
        <v>0</v>
      </c>
      <c r="X3941">
        <v>0</v>
      </c>
      <c r="Y3941">
        <v>0</v>
      </c>
      <c r="Z3941">
        <v>0</v>
      </c>
    </row>
    <row r="3942" spans="1:26" x14ac:dyDescent="0.25">
      <c r="A3942">
        <v>2034168</v>
      </c>
      <c r="B3942">
        <v>1</v>
      </c>
      <c r="C3942" t="s">
        <v>77</v>
      </c>
      <c r="D3942" t="s">
        <v>109</v>
      </c>
      <c r="E3942" t="s">
        <v>171</v>
      </c>
      <c r="F3942" t="s">
        <v>4378</v>
      </c>
      <c r="G3942" t="s">
        <v>163</v>
      </c>
      <c r="H3942" t="s">
        <v>47</v>
      </c>
      <c r="I3942" t="s">
        <v>129</v>
      </c>
      <c r="J3942" t="s">
        <v>130</v>
      </c>
      <c r="K3942" t="s">
        <v>131</v>
      </c>
      <c r="L3942" t="s">
        <v>11432</v>
      </c>
      <c r="M3942" t="s">
        <v>11384</v>
      </c>
      <c r="N3942">
        <v>0.233333333</v>
      </c>
      <c r="O3942">
        <v>113</v>
      </c>
      <c r="P3942">
        <v>2080</v>
      </c>
      <c r="Q3942">
        <v>0</v>
      </c>
      <c r="R3942">
        <v>0</v>
      </c>
      <c r="S3942">
        <v>0</v>
      </c>
      <c r="T3942">
        <v>0</v>
      </c>
      <c r="U3942">
        <v>26.366667</v>
      </c>
      <c r="V3942">
        <v>485.33333299999998</v>
      </c>
      <c r="W3942">
        <v>0</v>
      </c>
      <c r="X3942">
        <v>0</v>
      </c>
      <c r="Y3942">
        <v>0</v>
      </c>
      <c r="Z3942">
        <v>0</v>
      </c>
    </row>
    <row r="3943" spans="1:26" x14ac:dyDescent="0.25">
      <c r="A3943">
        <v>2034174</v>
      </c>
      <c r="B3943">
        <v>1</v>
      </c>
      <c r="C3943" t="s">
        <v>76</v>
      </c>
      <c r="D3943" t="s">
        <v>89</v>
      </c>
      <c r="E3943" t="s">
        <v>182</v>
      </c>
      <c r="F3943" t="s">
        <v>11433</v>
      </c>
      <c r="G3943" t="s">
        <v>144</v>
      </c>
      <c r="H3943" t="s">
        <v>46</v>
      </c>
      <c r="I3943" t="s">
        <v>129</v>
      </c>
      <c r="J3943" t="s">
        <v>130</v>
      </c>
      <c r="K3943" t="s">
        <v>131</v>
      </c>
      <c r="L3943" t="s">
        <v>11434</v>
      </c>
      <c r="M3943" t="s">
        <v>11435</v>
      </c>
      <c r="N3943">
        <v>1.9636111110000001</v>
      </c>
      <c r="O3943">
        <v>0</v>
      </c>
      <c r="P3943">
        <v>2</v>
      </c>
      <c r="Q3943">
        <v>0</v>
      </c>
      <c r="R3943">
        <v>0</v>
      </c>
      <c r="S3943">
        <v>0</v>
      </c>
      <c r="T3943">
        <v>0</v>
      </c>
      <c r="U3943">
        <v>0</v>
      </c>
      <c r="V3943">
        <v>3.927222</v>
      </c>
      <c r="W3943">
        <v>0</v>
      </c>
      <c r="X3943">
        <v>0</v>
      </c>
      <c r="Y3943">
        <v>0</v>
      </c>
      <c r="Z3943">
        <v>0</v>
      </c>
    </row>
    <row r="3944" spans="1:26" x14ac:dyDescent="0.25">
      <c r="A3944">
        <v>2034171</v>
      </c>
      <c r="B3944">
        <v>1</v>
      </c>
      <c r="C3944" t="s">
        <v>76</v>
      </c>
      <c r="D3944" t="s">
        <v>106</v>
      </c>
      <c r="E3944" t="s">
        <v>134</v>
      </c>
      <c r="F3944" t="s">
        <v>11436</v>
      </c>
      <c r="G3944" t="s">
        <v>250</v>
      </c>
      <c r="H3944" t="s">
        <v>46</v>
      </c>
      <c r="I3944" t="s">
        <v>129</v>
      </c>
      <c r="J3944" t="s">
        <v>15</v>
      </c>
      <c r="K3944" t="s">
        <v>131</v>
      </c>
      <c r="L3944" t="s">
        <v>11437</v>
      </c>
      <c r="M3944" t="s">
        <v>11438</v>
      </c>
      <c r="N3944">
        <v>4.3263888880000003</v>
      </c>
      <c r="O3944">
        <v>0</v>
      </c>
      <c r="P3944">
        <v>8</v>
      </c>
      <c r="Q3944">
        <v>0</v>
      </c>
      <c r="R3944">
        <v>0</v>
      </c>
      <c r="S3944">
        <v>0</v>
      </c>
      <c r="T3944">
        <v>0</v>
      </c>
      <c r="U3944">
        <v>0</v>
      </c>
      <c r="V3944">
        <v>34.611111000000001</v>
      </c>
      <c r="W3944">
        <v>0</v>
      </c>
      <c r="X3944">
        <v>0</v>
      </c>
      <c r="Y3944">
        <v>0</v>
      </c>
      <c r="Z3944">
        <v>0</v>
      </c>
    </row>
    <row r="3945" spans="1:26" x14ac:dyDescent="0.25">
      <c r="A3945">
        <v>2034179</v>
      </c>
      <c r="B3945">
        <v>1</v>
      </c>
      <c r="C3945" t="s">
        <v>76</v>
      </c>
      <c r="D3945" t="s">
        <v>79</v>
      </c>
      <c r="E3945" t="s">
        <v>134</v>
      </c>
      <c r="F3945" t="s">
        <v>11439</v>
      </c>
      <c r="G3945" t="s">
        <v>238</v>
      </c>
      <c r="H3945" t="s">
        <v>46</v>
      </c>
      <c r="I3945" t="s">
        <v>129</v>
      </c>
      <c r="J3945" t="s">
        <v>130</v>
      </c>
      <c r="K3945" t="s">
        <v>131</v>
      </c>
      <c r="L3945" t="s">
        <v>11440</v>
      </c>
      <c r="M3945" t="s">
        <v>11441</v>
      </c>
      <c r="N3945">
        <v>3.753055555</v>
      </c>
      <c r="O3945">
        <v>0</v>
      </c>
      <c r="P3945">
        <v>2</v>
      </c>
      <c r="Q3945">
        <v>0</v>
      </c>
      <c r="R3945">
        <v>0</v>
      </c>
      <c r="S3945">
        <v>0</v>
      </c>
      <c r="T3945">
        <v>0</v>
      </c>
      <c r="U3945">
        <v>0</v>
      </c>
      <c r="V3945">
        <v>7.5061109999999998</v>
      </c>
      <c r="W3945">
        <v>0</v>
      </c>
      <c r="X3945">
        <v>0</v>
      </c>
      <c r="Y3945">
        <v>0</v>
      </c>
      <c r="Z3945">
        <v>0</v>
      </c>
    </row>
    <row r="3946" spans="1:26" x14ac:dyDescent="0.25">
      <c r="A3946">
        <v>2034181</v>
      </c>
      <c r="B3946">
        <v>1</v>
      </c>
      <c r="C3946" t="s">
        <v>76</v>
      </c>
      <c r="D3946" t="s">
        <v>92</v>
      </c>
      <c r="E3946" t="s">
        <v>134</v>
      </c>
      <c r="F3946" t="s">
        <v>11442</v>
      </c>
      <c r="G3946" t="s">
        <v>140</v>
      </c>
      <c r="H3946" t="s">
        <v>46</v>
      </c>
      <c r="I3946" t="s">
        <v>129</v>
      </c>
      <c r="J3946" t="s">
        <v>130</v>
      </c>
      <c r="K3946" t="s">
        <v>131</v>
      </c>
      <c r="L3946" t="s">
        <v>11443</v>
      </c>
      <c r="M3946" t="s">
        <v>11444</v>
      </c>
      <c r="N3946">
        <v>2.898055555</v>
      </c>
      <c r="O3946">
        <v>0</v>
      </c>
      <c r="P3946">
        <v>0</v>
      </c>
      <c r="Q3946">
        <v>0</v>
      </c>
      <c r="R3946">
        <v>1</v>
      </c>
      <c r="S3946">
        <v>0</v>
      </c>
      <c r="T3946">
        <v>0</v>
      </c>
      <c r="U3946">
        <v>0</v>
      </c>
      <c r="V3946">
        <v>0</v>
      </c>
      <c r="W3946">
        <v>0</v>
      </c>
      <c r="X3946">
        <v>2.898056</v>
      </c>
      <c r="Y3946">
        <v>0</v>
      </c>
      <c r="Z3946">
        <v>0</v>
      </c>
    </row>
    <row r="3947" spans="1:26" x14ac:dyDescent="0.25">
      <c r="A3947">
        <v>2034183</v>
      </c>
      <c r="B3947">
        <v>1</v>
      </c>
      <c r="C3947" t="s">
        <v>76</v>
      </c>
      <c r="D3947" t="s">
        <v>92</v>
      </c>
      <c r="E3947" t="s">
        <v>134</v>
      </c>
      <c r="F3947" t="s">
        <v>11445</v>
      </c>
      <c r="G3947" t="s">
        <v>136</v>
      </c>
      <c r="H3947" t="s">
        <v>46</v>
      </c>
      <c r="I3947" t="s">
        <v>129</v>
      </c>
      <c r="J3947" t="s">
        <v>130</v>
      </c>
      <c r="K3947" t="s">
        <v>131</v>
      </c>
      <c r="L3947" t="s">
        <v>11446</v>
      </c>
      <c r="M3947" t="s">
        <v>11447</v>
      </c>
      <c r="N3947">
        <v>6.0080555550000003</v>
      </c>
      <c r="O3947">
        <v>0</v>
      </c>
      <c r="P3947">
        <v>0</v>
      </c>
      <c r="Q3947">
        <v>0</v>
      </c>
      <c r="R3947">
        <v>1</v>
      </c>
      <c r="S3947">
        <v>0</v>
      </c>
      <c r="T3947">
        <v>0</v>
      </c>
      <c r="U3947">
        <v>0</v>
      </c>
      <c r="V3947">
        <v>0</v>
      </c>
      <c r="W3947">
        <v>0</v>
      </c>
      <c r="X3947">
        <v>6.0080559999999998</v>
      </c>
      <c r="Y3947">
        <v>0</v>
      </c>
      <c r="Z3947">
        <v>0</v>
      </c>
    </row>
    <row r="3948" spans="1:26" x14ac:dyDescent="0.25">
      <c r="A3948">
        <v>2034194</v>
      </c>
      <c r="B3948">
        <v>1</v>
      </c>
      <c r="C3948" t="s">
        <v>76</v>
      </c>
      <c r="D3948" t="s">
        <v>106</v>
      </c>
      <c r="E3948" t="s">
        <v>134</v>
      </c>
      <c r="F3948" t="s">
        <v>11448</v>
      </c>
      <c r="G3948" t="s">
        <v>136</v>
      </c>
      <c r="H3948" t="s">
        <v>46</v>
      </c>
      <c r="I3948" t="s">
        <v>129</v>
      </c>
      <c r="J3948" t="s">
        <v>130</v>
      </c>
      <c r="K3948" t="s">
        <v>131</v>
      </c>
      <c r="L3948" t="s">
        <v>11449</v>
      </c>
      <c r="M3948" t="s">
        <v>11450</v>
      </c>
      <c r="N3948">
        <v>5.7366666659999996</v>
      </c>
      <c r="O3948">
        <v>0</v>
      </c>
      <c r="P3948">
        <v>1</v>
      </c>
      <c r="Q3948">
        <v>0</v>
      </c>
      <c r="R3948">
        <v>0</v>
      </c>
      <c r="S3948">
        <v>0</v>
      </c>
      <c r="T3948">
        <v>0</v>
      </c>
      <c r="U3948">
        <v>0</v>
      </c>
      <c r="V3948">
        <v>5.7366669999999997</v>
      </c>
      <c r="W3948">
        <v>0</v>
      </c>
      <c r="X3948">
        <v>0</v>
      </c>
      <c r="Y3948">
        <v>0</v>
      </c>
      <c r="Z3948">
        <v>0</v>
      </c>
    </row>
    <row r="3949" spans="1:26" x14ac:dyDescent="0.25">
      <c r="A3949">
        <v>2034188</v>
      </c>
      <c r="B3949">
        <v>1</v>
      </c>
      <c r="C3949" t="s">
        <v>76</v>
      </c>
      <c r="D3949" t="s">
        <v>89</v>
      </c>
      <c r="E3949" t="s">
        <v>134</v>
      </c>
      <c r="F3949" t="s">
        <v>11451</v>
      </c>
      <c r="G3949" t="s">
        <v>250</v>
      </c>
      <c r="H3949" t="s">
        <v>46</v>
      </c>
      <c r="I3949" t="s">
        <v>129</v>
      </c>
      <c r="J3949" t="s">
        <v>130</v>
      </c>
      <c r="K3949" t="s">
        <v>131</v>
      </c>
      <c r="L3949" t="s">
        <v>11452</v>
      </c>
      <c r="M3949" t="s">
        <v>11453</v>
      </c>
      <c r="N3949">
        <v>2.0847222219999999</v>
      </c>
      <c r="O3949">
        <v>0</v>
      </c>
      <c r="P3949">
        <v>11</v>
      </c>
      <c r="Q3949">
        <v>0</v>
      </c>
      <c r="R3949">
        <v>0</v>
      </c>
      <c r="S3949">
        <v>0</v>
      </c>
      <c r="T3949">
        <v>0</v>
      </c>
      <c r="U3949">
        <v>0</v>
      </c>
      <c r="V3949">
        <v>22.931944000000001</v>
      </c>
      <c r="W3949">
        <v>0</v>
      </c>
      <c r="X3949">
        <v>0</v>
      </c>
      <c r="Y3949">
        <v>0</v>
      </c>
      <c r="Z3949">
        <v>0</v>
      </c>
    </row>
    <row r="3950" spans="1:26" x14ac:dyDescent="0.25">
      <c r="A3950">
        <v>2034187</v>
      </c>
      <c r="B3950">
        <v>1</v>
      </c>
      <c r="C3950" t="s">
        <v>76</v>
      </c>
      <c r="D3950" t="s">
        <v>89</v>
      </c>
      <c r="E3950" t="s">
        <v>134</v>
      </c>
      <c r="F3950" t="s">
        <v>11454</v>
      </c>
      <c r="G3950" t="s">
        <v>136</v>
      </c>
      <c r="H3950" t="s">
        <v>46</v>
      </c>
      <c r="I3950" t="s">
        <v>129</v>
      </c>
      <c r="J3950" t="s">
        <v>130</v>
      </c>
      <c r="K3950" t="s">
        <v>131</v>
      </c>
      <c r="L3950" t="s">
        <v>11455</v>
      </c>
      <c r="M3950" t="s">
        <v>11456</v>
      </c>
      <c r="N3950">
        <v>2.9649999999999999</v>
      </c>
      <c r="O3950">
        <v>0</v>
      </c>
      <c r="P3950">
        <v>1</v>
      </c>
      <c r="Q3950">
        <v>0</v>
      </c>
      <c r="R3950">
        <v>0</v>
      </c>
      <c r="S3950">
        <v>0</v>
      </c>
      <c r="T3950">
        <v>0</v>
      </c>
      <c r="U3950">
        <v>0</v>
      </c>
      <c r="V3950">
        <v>2.9649999999999999</v>
      </c>
      <c r="W3950">
        <v>0</v>
      </c>
      <c r="X3950">
        <v>0</v>
      </c>
      <c r="Y3950">
        <v>0</v>
      </c>
      <c r="Z3950">
        <v>0</v>
      </c>
    </row>
    <row r="3951" spans="1:26" x14ac:dyDescent="0.25">
      <c r="A3951">
        <v>2034192</v>
      </c>
      <c r="B3951">
        <v>1</v>
      </c>
      <c r="C3951" t="s">
        <v>76</v>
      </c>
      <c r="D3951" t="s">
        <v>79</v>
      </c>
      <c r="E3951" t="s">
        <v>182</v>
      </c>
      <c r="F3951" t="s">
        <v>11457</v>
      </c>
      <c r="G3951" t="s">
        <v>168</v>
      </c>
      <c r="H3951" t="s">
        <v>46</v>
      </c>
      <c r="I3951" t="s">
        <v>129</v>
      </c>
      <c r="J3951" t="s">
        <v>130</v>
      </c>
      <c r="K3951" t="s">
        <v>154</v>
      </c>
      <c r="L3951" t="s">
        <v>11458</v>
      </c>
      <c r="M3951" t="s">
        <v>11459</v>
      </c>
      <c r="N3951">
        <v>4.7366666659999996</v>
      </c>
      <c r="O3951">
        <v>0</v>
      </c>
      <c r="P3951">
        <v>153</v>
      </c>
      <c r="Q3951">
        <v>0</v>
      </c>
      <c r="R3951">
        <v>0</v>
      </c>
      <c r="S3951">
        <v>0</v>
      </c>
      <c r="T3951">
        <v>0</v>
      </c>
      <c r="U3951">
        <v>0</v>
      </c>
      <c r="V3951">
        <v>724.71</v>
      </c>
      <c r="W3951">
        <v>0</v>
      </c>
      <c r="X3951">
        <v>0</v>
      </c>
      <c r="Y3951">
        <v>0</v>
      </c>
      <c r="Z3951">
        <v>0</v>
      </c>
    </row>
    <row r="3952" spans="1:26" x14ac:dyDescent="0.25">
      <c r="A3952">
        <v>2034203</v>
      </c>
      <c r="B3952">
        <v>1</v>
      </c>
      <c r="C3952" t="s">
        <v>76</v>
      </c>
      <c r="D3952" t="s">
        <v>88</v>
      </c>
      <c r="E3952" t="s">
        <v>134</v>
      </c>
      <c r="F3952" t="s">
        <v>11460</v>
      </c>
      <c r="G3952" t="s">
        <v>128</v>
      </c>
      <c r="H3952" t="s">
        <v>46</v>
      </c>
      <c r="I3952" t="s">
        <v>129</v>
      </c>
      <c r="J3952" t="s">
        <v>130</v>
      </c>
      <c r="K3952" t="s">
        <v>131</v>
      </c>
      <c r="L3952" t="s">
        <v>11461</v>
      </c>
      <c r="M3952" t="s">
        <v>11462</v>
      </c>
      <c r="N3952">
        <v>2.0008333330000001</v>
      </c>
      <c r="O3952">
        <v>0</v>
      </c>
      <c r="P3952">
        <v>1</v>
      </c>
      <c r="Q3952">
        <v>0</v>
      </c>
      <c r="R3952">
        <v>0</v>
      </c>
      <c r="S3952">
        <v>0</v>
      </c>
      <c r="T3952">
        <v>0</v>
      </c>
      <c r="U3952">
        <v>0</v>
      </c>
      <c r="V3952">
        <v>2.0008330000000001</v>
      </c>
      <c r="W3952">
        <v>0</v>
      </c>
      <c r="X3952">
        <v>0</v>
      </c>
      <c r="Y3952">
        <v>0</v>
      </c>
      <c r="Z3952">
        <v>0</v>
      </c>
    </row>
    <row r="3953" spans="1:26" x14ac:dyDescent="0.25">
      <c r="A3953">
        <v>2034196</v>
      </c>
      <c r="B3953">
        <v>1</v>
      </c>
      <c r="C3953" t="s">
        <v>77</v>
      </c>
      <c r="D3953" t="s">
        <v>108</v>
      </c>
      <c r="E3953" t="s">
        <v>134</v>
      </c>
      <c r="F3953" t="s">
        <v>11463</v>
      </c>
      <c r="G3953" t="s">
        <v>136</v>
      </c>
      <c r="H3953" t="s">
        <v>46</v>
      </c>
      <c r="I3953" t="s">
        <v>129</v>
      </c>
      <c r="J3953" t="s">
        <v>130</v>
      </c>
      <c r="K3953" t="s">
        <v>131</v>
      </c>
      <c r="L3953" t="s">
        <v>11464</v>
      </c>
      <c r="M3953" t="s">
        <v>11465</v>
      </c>
      <c r="N3953">
        <v>0.61666666599999997</v>
      </c>
      <c r="O3953">
        <v>0</v>
      </c>
      <c r="P3953">
        <v>1</v>
      </c>
      <c r="Q3953">
        <v>0</v>
      </c>
      <c r="R3953">
        <v>0</v>
      </c>
      <c r="S3953">
        <v>0</v>
      </c>
      <c r="T3953">
        <v>0</v>
      </c>
      <c r="U3953">
        <v>0</v>
      </c>
      <c r="V3953">
        <v>0.61666699999999997</v>
      </c>
      <c r="W3953">
        <v>0</v>
      </c>
      <c r="X3953">
        <v>0</v>
      </c>
      <c r="Y3953">
        <v>0</v>
      </c>
      <c r="Z3953">
        <v>0</v>
      </c>
    </row>
    <row r="3954" spans="1:26" x14ac:dyDescent="0.25">
      <c r="A3954">
        <v>2034200</v>
      </c>
      <c r="B3954">
        <v>1</v>
      </c>
      <c r="C3954" t="s">
        <v>76</v>
      </c>
      <c r="D3954" t="s">
        <v>95</v>
      </c>
      <c r="E3954" t="s">
        <v>182</v>
      </c>
      <c r="F3954" t="s">
        <v>4355</v>
      </c>
      <c r="G3954" t="s">
        <v>144</v>
      </c>
      <c r="H3954" t="s">
        <v>46</v>
      </c>
      <c r="I3954" t="s">
        <v>129</v>
      </c>
      <c r="J3954" t="s">
        <v>130</v>
      </c>
      <c r="K3954" t="s">
        <v>131</v>
      </c>
      <c r="L3954" t="s">
        <v>11466</v>
      </c>
      <c r="M3954" t="s">
        <v>11467</v>
      </c>
      <c r="N3954">
        <v>1.2150000000000001</v>
      </c>
      <c r="O3954">
        <v>0</v>
      </c>
      <c r="P3954">
        <v>0</v>
      </c>
      <c r="Q3954">
        <v>0</v>
      </c>
      <c r="R3954">
        <v>17</v>
      </c>
      <c r="S3954">
        <v>0</v>
      </c>
      <c r="T3954">
        <v>0</v>
      </c>
      <c r="U3954">
        <v>0</v>
      </c>
      <c r="V3954">
        <v>0</v>
      </c>
      <c r="W3954">
        <v>0</v>
      </c>
      <c r="X3954">
        <v>20.655000000000001</v>
      </c>
      <c r="Y3954">
        <v>0</v>
      </c>
      <c r="Z3954">
        <v>0</v>
      </c>
    </row>
    <row r="3955" spans="1:26" x14ac:dyDescent="0.25">
      <c r="A3955">
        <v>2034201</v>
      </c>
      <c r="B3955">
        <v>1</v>
      </c>
      <c r="C3955" t="s">
        <v>76</v>
      </c>
      <c r="D3955" t="s">
        <v>104</v>
      </c>
      <c r="E3955" t="s">
        <v>182</v>
      </c>
      <c r="F3955" t="s">
        <v>11227</v>
      </c>
      <c r="G3955" t="s">
        <v>144</v>
      </c>
      <c r="H3955" t="s">
        <v>46</v>
      </c>
      <c r="I3955" t="s">
        <v>129</v>
      </c>
      <c r="J3955" t="s">
        <v>130</v>
      </c>
      <c r="K3955" t="s">
        <v>131</v>
      </c>
      <c r="L3955" t="s">
        <v>11468</v>
      </c>
      <c r="M3955" t="s">
        <v>11469</v>
      </c>
      <c r="N3955">
        <v>5.1502777770000003</v>
      </c>
      <c r="O3955">
        <v>0</v>
      </c>
      <c r="P3955">
        <v>0</v>
      </c>
      <c r="Q3955">
        <v>0</v>
      </c>
      <c r="R3955">
        <v>2</v>
      </c>
      <c r="S3955">
        <v>0</v>
      </c>
      <c r="T3955">
        <v>0</v>
      </c>
      <c r="U3955">
        <v>0</v>
      </c>
      <c r="V3955">
        <v>0</v>
      </c>
      <c r="W3955">
        <v>0</v>
      </c>
      <c r="X3955">
        <v>10.300556</v>
      </c>
      <c r="Y3955">
        <v>0</v>
      </c>
      <c r="Z3955">
        <v>0</v>
      </c>
    </row>
    <row r="3956" spans="1:26" x14ac:dyDescent="0.25">
      <c r="A3956">
        <v>2034215</v>
      </c>
      <c r="B3956">
        <v>1</v>
      </c>
      <c r="C3956" t="s">
        <v>76</v>
      </c>
      <c r="D3956" t="s">
        <v>89</v>
      </c>
      <c r="E3956" t="s">
        <v>166</v>
      </c>
      <c r="F3956" t="s">
        <v>11470</v>
      </c>
      <c r="G3956" t="s">
        <v>657</v>
      </c>
      <c r="H3956" t="s">
        <v>46</v>
      </c>
      <c r="I3956" t="s">
        <v>129</v>
      </c>
      <c r="J3956" t="s">
        <v>130</v>
      </c>
      <c r="K3956" t="s">
        <v>131</v>
      </c>
      <c r="L3956" t="s">
        <v>11471</v>
      </c>
      <c r="M3956" t="s">
        <v>11472</v>
      </c>
      <c r="N3956">
        <v>2.193333333</v>
      </c>
      <c r="O3956">
        <v>0</v>
      </c>
      <c r="P3956">
        <v>48</v>
      </c>
      <c r="Q3956">
        <v>0</v>
      </c>
      <c r="R3956">
        <v>0</v>
      </c>
      <c r="S3956">
        <v>0</v>
      </c>
      <c r="T3956">
        <v>0</v>
      </c>
      <c r="U3956">
        <v>0</v>
      </c>
      <c r="V3956">
        <v>105.28</v>
      </c>
      <c r="W3956">
        <v>0</v>
      </c>
      <c r="X3956">
        <v>0</v>
      </c>
      <c r="Y3956">
        <v>0</v>
      </c>
      <c r="Z3956">
        <v>0</v>
      </c>
    </row>
    <row r="3957" spans="1:26" x14ac:dyDescent="0.25">
      <c r="A3957">
        <v>2034208</v>
      </c>
      <c r="B3957">
        <v>1</v>
      </c>
      <c r="C3957" t="s">
        <v>76</v>
      </c>
      <c r="D3957" t="s">
        <v>106</v>
      </c>
      <c r="E3957" t="s">
        <v>182</v>
      </c>
      <c r="F3957" t="s">
        <v>11473</v>
      </c>
      <c r="G3957" t="s">
        <v>812</v>
      </c>
      <c r="H3957" t="s">
        <v>46</v>
      </c>
      <c r="I3957" t="s">
        <v>129</v>
      </c>
      <c r="J3957" t="s">
        <v>130</v>
      </c>
      <c r="K3957" t="s">
        <v>131</v>
      </c>
      <c r="L3957" t="s">
        <v>11474</v>
      </c>
      <c r="M3957" t="s">
        <v>11405</v>
      </c>
      <c r="N3957">
        <v>0.56777777699999998</v>
      </c>
      <c r="O3957">
        <v>0</v>
      </c>
      <c r="P3957">
        <v>95</v>
      </c>
      <c r="Q3957">
        <v>0</v>
      </c>
      <c r="R3957">
        <v>0</v>
      </c>
      <c r="S3957">
        <v>0</v>
      </c>
      <c r="T3957">
        <v>0</v>
      </c>
      <c r="U3957">
        <v>0</v>
      </c>
      <c r="V3957">
        <v>53.938889000000003</v>
      </c>
      <c r="W3957">
        <v>0</v>
      </c>
      <c r="X3957">
        <v>0</v>
      </c>
      <c r="Y3957">
        <v>0</v>
      </c>
      <c r="Z3957">
        <v>0</v>
      </c>
    </row>
    <row r="3958" spans="1:26" x14ac:dyDescent="0.25">
      <c r="A3958">
        <v>2034209</v>
      </c>
      <c r="B3958">
        <v>1</v>
      </c>
      <c r="C3958" t="s">
        <v>77</v>
      </c>
      <c r="D3958" t="s">
        <v>119</v>
      </c>
      <c r="E3958" t="s">
        <v>134</v>
      </c>
      <c r="F3958" t="s">
        <v>11475</v>
      </c>
      <c r="G3958" t="s">
        <v>140</v>
      </c>
      <c r="H3958" t="s">
        <v>46</v>
      </c>
      <c r="I3958" t="s">
        <v>129</v>
      </c>
      <c r="J3958" t="s">
        <v>130</v>
      </c>
      <c r="K3958" t="s">
        <v>131</v>
      </c>
      <c r="L3958" t="s">
        <v>11476</v>
      </c>
      <c r="M3958" t="s">
        <v>11477</v>
      </c>
      <c r="N3958">
        <v>1.967222222</v>
      </c>
      <c r="O3958">
        <v>0</v>
      </c>
      <c r="P3958">
        <v>3</v>
      </c>
      <c r="Q3958">
        <v>0</v>
      </c>
      <c r="R3958">
        <v>0</v>
      </c>
      <c r="S3958">
        <v>0</v>
      </c>
      <c r="T3958">
        <v>0</v>
      </c>
      <c r="U3958">
        <v>0</v>
      </c>
      <c r="V3958">
        <v>5.9016669999999998</v>
      </c>
      <c r="W3958">
        <v>0</v>
      </c>
      <c r="X3958">
        <v>0</v>
      </c>
      <c r="Y3958">
        <v>0</v>
      </c>
      <c r="Z3958">
        <v>0</v>
      </c>
    </row>
    <row r="3959" spans="1:26" x14ac:dyDescent="0.25">
      <c r="A3959">
        <v>2034212</v>
      </c>
      <c r="B3959">
        <v>1</v>
      </c>
      <c r="C3959" t="s">
        <v>77</v>
      </c>
      <c r="D3959" t="s">
        <v>109</v>
      </c>
      <c r="E3959" t="s">
        <v>150</v>
      </c>
      <c r="F3959" t="s">
        <v>11478</v>
      </c>
      <c r="G3959" t="s">
        <v>163</v>
      </c>
      <c r="H3959" t="s">
        <v>47</v>
      </c>
      <c r="I3959" t="s">
        <v>129</v>
      </c>
      <c r="J3959" t="s">
        <v>130</v>
      </c>
      <c r="K3959" t="s">
        <v>131</v>
      </c>
      <c r="L3959" t="s">
        <v>11479</v>
      </c>
      <c r="M3959" t="s">
        <v>11480</v>
      </c>
      <c r="N3959">
        <v>0.128816666</v>
      </c>
      <c r="O3959">
        <v>141</v>
      </c>
      <c r="P3959">
        <v>3127</v>
      </c>
      <c r="Q3959">
        <v>0</v>
      </c>
      <c r="R3959">
        <v>0</v>
      </c>
      <c r="S3959">
        <v>2</v>
      </c>
      <c r="T3959">
        <v>80</v>
      </c>
      <c r="U3959">
        <v>18.163150000000002</v>
      </c>
      <c r="V3959">
        <v>402.80971499999998</v>
      </c>
      <c r="W3959">
        <v>0</v>
      </c>
      <c r="X3959">
        <v>0</v>
      </c>
      <c r="Y3959">
        <v>0.257633</v>
      </c>
      <c r="Z3959">
        <v>10.305332999999999</v>
      </c>
    </row>
    <row r="3960" spans="1:26" x14ac:dyDescent="0.25">
      <c r="A3960">
        <v>2034220</v>
      </c>
      <c r="B3960">
        <v>1</v>
      </c>
      <c r="C3960" t="s">
        <v>76</v>
      </c>
      <c r="D3960" t="s">
        <v>93</v>
      </c>
      <c r="E3960" t="s">
        <v>134</v>
      </c>
      <c r="F3960" t="s">
        <v>11481</v>
      </c>
      <c r="G3960" t="s">
        <v>250</v>
      </c>
      <c r="H3960" t="s">
        <v>46</v>
      </c>
      <c r="I3960" t="s">
        <v>129</v>
      </c>
      <c r="J3960" t="s">
        <v>130</v>
      </c>
      <c r="K3960" t="s">
        <v>131</v>
      </c>
      <c r="L3960" t="s">
        <v>11482</v>
      </c>
      <c r="M3960" t="s">
        <v>11483</v>
      </c>
      <c r="N3960">
        <v>1.3530555550000001</v>
      </c>
      <c r="O3960">
        <v>0</v>
      </c>
      <c r="P3960">
        <v>1</v>
      </c>
      <c r="Q3960">
        <v>0</v>
      </c>
      <c r="R3960">
        <v>0</v>
      </c>
      <c r="S3960">
        <v>0</v>
      </c>
      <c r="T3960">
        <v>0</v>
      </c>
      <c r="U3960">
        <v>0</v>
      </c>
      <c r="V3960">
        <v>1.353056</v>
      </c>
      <c r="W3960">
        <v>0</v>
      </c>
      <c r="X3960">
        <v>0</v>
      </c>
      <c r="Y3960">
        <v>0</v>
      </c>
      <c r="Z3960">
        <v>0</v>
      </c>
    </row>
    <row r="3961" spans="1:26" x14ac:dyDescent="0.25">
      <c r="A3961">
        <v>2034219</v>
      </c>
      <c r="B3961">
        <v>1</v>
      </c>
      <c r="C3961" t="s">
        <v>76</v>
      </c>
      <c r="D3961" t="s">
        <v>79</v>
      </c>
      <c r="E3961" t="s">
        <v>134</v>
      </c>
      <c r="F3961" t="s">
        <v>11484</v>
      </c>
      <c r="G3961" t="s">
        <v>238</v>
      </c>
      <c r="H3961" t="s">
        <v>46</v>
      </c>
      <c r="I3961" t="s">
        <v>129</v>
      </c>
      <c r="J3961" t="s">
        <v>130</v>
      </c>
      <c r="K3961" t="s">
        <v>131</v>
      </c>
      <c r="L3961" t="s">
        <v>11485</v>
      </c>
      <c r="M3961" t="s">
        <v>11486</v>
      </c>
      <c r="N3961">
        <v>2.8902777770000001</v>
      </c>
      <c r="O3961">
        <v>0</v>
      </c>
      <c r="P3961">
        <v>10</v>
      </c>
      <c r="Q3961">
        <v>0</v>
      </c>
      <c r="R3961">
        <v>0</v>
      </c>
      <c r="S3961">
        <v>0</v>
      </c>
      <c r="T3961">
        <v>0</v>
      </c>
      <c r="U3961">
        <v>0</v>
      </c>
      <c r="V3961">
        <v>28.902778000000001</v>
      </c>
      <c r="W3961">
        <v>0</v>
      </c>
      <c r="X3961">
        <v>0</v>
      </c>
      <c r="Y3961">
        <v>0</v>
      </c>
      <c r="Z3961">
        <v>0</v>
      </c>
    </row>
    <row r="3962" spans="1:26" x14ac:dyDescent="0.25">
      <c r="A3962">
        <v>2034222</v>
      </c>
      <c r="B3962">
        <v>1</v>
      </c>
      <c r="C3962" t="s">
        <v>76</v>
      </c>
      <c r="D3962" t="s">
        <v>81</v>
      </c>
      <c r="E3962" t="s">
        <v>134</v>
      </c>
      <c r="F3962" t="s">
        <v>11487</v>
      </c>
      <c r="G3962" t="s">
        <v>250</v>
      </c>
      <c r="H3962" t="s">
        <v>46</v>
      </c>
      <c r="I3962" t="s">
        <v>129</v>
      </c>
      <c r="J3962" t="s">
        <v>15</v>
      </c>
      <c r="K3962" t="s">
        <v>131</v>
      </c>
      <c r="L3962" t="s">
        <v>11488</v>
      </c>
      <c r="M3962" t="s">
        <v>11489</v>
      </c>
      <c r="N3962">
        <v>4.1858333329999997</v>
      </c>
      <c r="O3962">
        <v>0</v>
      </c>
      <c r="P3962">
        <v>1</v>
      </c>
      <c r="Q3962">
        <v>0</v>
      </c>
      <c r="R3962">
        <v>0</v>
      </c>
      <c r="S3962">
        <v>0</v>
      </c>
      <c r="T3962">
        <v>0</v>
      </c>
      <c r="U3962">
        <v>0</v>
      </c>
      <c r="V3962">
        <v>4.1858329999999997</v>
      </c>
      <c r="W3962">
        <v>0</v>
      </c>
      <c r="X3962">
        <v>0</v>
      </c>
      <c r="Y3962">
        <v>0</v>
      </c>
      <c r="Z3962">
        <v>0</v>
      </c>
    </row>
    <row r="3963" spans="1:26" x14ac:dyDescent="0.25">
      <c r="A3963">
        <v>2034224</v>
      </c>
      <c r="B3963">
        <v>1</v>
      </c>
      <c r="C3963" t="s">
        <v>77</v>
      </c>
      <c r="D3963" t="s">
        <v>121</v>
      </c>
      <c r="E3963" t="s">
        <v>186</v>
      </c>
      <c r="F3963" t="s">
        <v>1650</v>
      </c>
      <c r="G3963" t="s">
        <v>163</v>
      </c>
      <c r="H3963" t="s">
        <v>47</v>
      </c>
      <c r="I3963" t="s">
        <v>129</v>
      </c>
      <c r="J3963" t="s">
        <v>130</v>
      </c>
      <c r="K3963" t="s">
        <v>131</v>
      </c>
      <c r="L3963" t="s">
        <v>11490</v>
      </c>
      <c r="M3963" t="s">
        <v>11491</v>
      </c>
      <c r="N3963">
        <v>1.243333333</v>
      </c>
      <c r="O3963">
        <v>0</v>
      </c>
      <c r="P3963">
        <v>0</v>
      </c>
      <c r="Q3963">
        <v>1</v>
      </c>
      <c r="R3963">
        <v>182</v>
      </c>
      <c r="S3963">
        <v>2</v>
      </c>
      <c r="T3963">
        <v>156</v>
      </c>
      <c r="U3963">
        <v>0</v>
      </c>
      <c r="V3963">
        <v>0</v>
      </c>
      <c r="W3963">
        <v>1.243333</v>
      </c>
      <c r="X3963">
        <v>226.28666699999999</v>
      </c>
      <c r="Y3963">
        <v>2.4866670000000002</v>
      </c>
      <c r="Z3963">
        <v>193.96</v>
      </c>
    </row>
    <row r="3964" spans="1:26" x14ac:dyDescent="0.25">
      <c r="A3964">
        <v>2034230</v>
      </c>
      <c r="B3964">
        <v>1</v>
      </c>
      <c r="C3964" t="s">
        <v>76</v>
      </c>
      <c r="D3964" t="s">
        <v>86</v>
      </c>
      <c r="E3964" t="s">
        <v>134</v>
      </c>
      <c r="F3964" t="s">
        <v>11492</v>
      </c>
      <c r="G3964" t="s">
        <v>140</v>
      </c>
      <c r="H3964" t="s">
        <v>46</v>
      </c>
      <c r="I3964" t="s">
        <v>129</v>
      </c>
      <c r="J3964" t="s">
        <v>130</v>
      </c>
      <c r="K3964" t="s">
        <v>131</v>
      </c>
      <c r="L3964" t="s">
        <v>11493</v>
      </c>
      <c r="M3964" t="s">
        <v>11494</v>
      </c>
      <c r="N3964">
        <v>2.6683333330000001</v>
      </c>
      <c r="O3964">
        <v>0</v>
      </c>
      <c r="P3964">
        <v>1</v>
      </c>
      <c r="Q3964">
        <v>0</v>
      </c>
      <c r="R3964">
        <v>0</v>
      </c>
      <c r="S3964">
        <v>0</v>
      </c>
      <c r="T3964">
        <v>0</v>
      </c>
      <c r="U3964">
        <v>0</v>
      </c>
      <c r="V3964">
        <v>2.6683330000000001</v>
      </c>
      <c r="W3964">
        <v>0</v>
      </c>
      <c r="X3964">
        <v>0</v>
      </c>
      <c r="Y3964">
        <v>0</v>
      </c>
      <c r="Z3964">
        <v>0</v>
      </c>
    </row>
    <row r="3965" spans="1:26" x14ac:dyDescent="0.25">
      <c r="A3965">
        <v>2034227</v>
      </c>
      <c r="B3965">
        <v>1</v>
      </c>
      <c r="C3965" t="s">
        <v>76</v>
      </c>
      <c r="D3965" t="s">
        <v>100</v>
      </c>
      <c r="E3965" t="s">
        <v>134</v>
      </c>
      <c r="F3965" t="s">
        <v>11495</v>
      </c>
      <c r="G3965" t="s">
        <v>136</v>
      </c>
      <c r="H3965" t="s">
        <v>46</v>
      </c>
      <c r="I3965" t="s">
        <v>129</v>
      </c>
      <c r="J3965" t="s">
        <v>130</v>
      </c>
      <c r="K3965" t="s">
        <v>131</v>
      </c>
      <c r="L3965" t="s">
        <v>11496</v>
      </c>
      <c r="M3965" t="s">
        <v>11497</v>
      </c>
      <c r="N3965">
        <v>3.8708333330000002</v>
      </c>
      <c r="O3965">
        <v>0</v>
      </c>
      <c r="P3965">
        <v>1</v>
      </c>
      <c r="Q3965">
        <v>0</v>
      </c>
      <c r="R3965">
        <v>0</v>
      </c>
      <c r="S3965">
        <v>0</v>
      </c>
      <c r="T3965">
        <v>0</v>
      </c>
      <c r="U3965">
        <v>0</v>
      </c>
      <c r="V3965">
        <v>3.8708330000000002</v>
      </c>
      <c r="W3965">
        <v>0</v>
      </c>
      <c r="X3965">
        <v>0</v>
      </c>
      <c r="Y3965">
        <v>0</v>
      </c>
      <c r="Z3965">
        <v>0</v>
      </c>
    </row>
    <row r="3966" spans="1:26" x14ac:dyDescent="0.25">
      <c r="A3966">
        <v>2034231</v>
      </c>
      <c r="B3966">
        <v>1</v>
      </c>
      <c r="C3966" t="s">
        <v>77</v>
      </c>
      <c r="D3966" t="s">
        <v>119</v>
      </c>
      <c r="E3966" t="s">
        <v>186</v>
      </c>
      <c r="F3966" t="s">
        <v>2296</v>
      </c>
      <c r="G3966" t="s">
        <v>163</v>
      </c>
      <c r="H3966" t="s">
        <v>47</v>
      </c>
      <c r="I3966" t="s">
        <v>129</v>
      </c>
      <c r="J3966" t="s">
        <v>130</v>
      </c>
      <c r="K3966" t="s">
        <v>131</v>
      </c>
      <c r="L3966" t="s">
        <v>11498</v>
      </c>
      <c r="M3966" t="s">
        <v>11499</v>
      </c>
      <c r="N3966">
        <v>0.94888888800000004</v>
      </c>
      <c r="O3966">
        <v>350</v>
      </c>
      <c r="P3966">
        <v>997</v>
      </c>
      <c r="Q3966">
        <v>0</v>
      </c>
      <c r="R3966">
        <v>0</v>
      </c>
      <c r="S3966">
        <v>0</v>
      </c>
      <c r="T3966">
        <v>0</v>
      </c>
      <c r="U3966">
        <v>332.11111099999999</v>
      </c>
      <c r="V3966">
        <v>946.04222100000004</v>
      </c>
      <c r="W3966">
        <v>0</v>
      </c>
      <c r="X3966">
        <v>0</v>
      </c>
      <c r="Y3966">
        <v>0</v>
      </c>
      <c r="Z3966">
        <v>0</v>
      </c>
    </row>
    <row r="3967" spans="1:26" x14ac:dyDescent="0.25">
      <c r="A3967">
        <v>2034229</v>
      </c>
      <c r="B3967">
        <v>1</v>
      </c>
      <c r="C3967" t="s">
        <v>76</v>
      </c>
      <c r="D3967" t="s">
        <v>95</v>
      </c>
      <c r="E3967" t="s">
        <v>182</v>
      </c>
      <c r="F3967" t="s">
        <v>11500</v>
      </c>
      <c r="G3967" t="s">
        <v>524</v>
      </c>
      <c r="H3967" t="s">
        <v>46</v>
      </c>
      <c r="I3967" t="s">
        <v>129</v>
      </c>
      <c r="J3967" t="s">
        <v>130</v>
      </c>
      <c r="K3967" t="s">
        <v>131</v>
      </c>
      <c r="L3967" t="s">
        <v>11501</v>
      </c>
      <c r="M3967" t="s">
        <v>11502</v>
      </c>
      <c r="N3967">
        <v>2.633888888</v>
      </c>
      <c r="O3967">
        <v>0</v>
      </c>
      <c r="P3967">
        <v>0</v>
      </c>
      <c r="Q3967">
        <v>0</v>
      </c>
      <c r="R3967">
        <v>7</v>
      </c>
      <c r="S3967">
        <v>0</v>
      </c>
      <c r="T3967">
        <v>0</v>
      </c>
      <c r="U3967">
        <v>0</v>
      </c>
      <c r="V3967">
        <v>0</v>
      </c>
      <c r="W3967">
        <v>0</v>
      </c>
      <c r="X3967">
        <v>18.437221999999998</v>
      </c>
      <c r="Y3967">
        <v>0</v>
      </c>
      <c r="Z3967">
        <v>0</v>
      </c>
    </row>
    <row r="3968" spans="1:26" x14ac:dyDescent="0.25">
      <c r="A3968">
        <v>2034233</v>
      </c>
      <c r="B3968">
        <v>1</v>
      </c>
      <c r="C3968" t="s">
        <v>76</v>
      </c>
      <c r="D3968" t="s">
        <v>93</v>
      </c>
      <c r="E3968" t="s">
        <v>134</v>
      </c>
      <c r="F3968" t="s">
        <v>11503</v>
      </c>
      <c r="G3968" t="s">
        <v>136</v>
      </c>
      <c r="H3968" t="s">
        <v>46</v>
      </c>
      <c r="I3968" t="s">
        <v>129</v>
      </c>
      <c r="J3968" t="s">
        <v>130</v>
      </c>
      <c r="K3968" t="s">
        <v>131</v>
      </c>
      <c r="L3968" t="s">
        <v>11504</v>
      </c>
      <c r="M3968" t="s">
        <v>11505</v>
      </c>
      <c r="N3968">
        <v>4.7316666659999997</v>
      </c>
      <c r="O3968">
        <v>0</v>
      </c>
      <c r="P3968">
        <v>1</v>
      </c>
      <c r="Q3968">
        <v>0</v>
      </c>
      <c r="R3968">
        <v>0</v>
      </c>
      <c r="S3968">
        <v>0</v>
      </c>
      <c r="T3968">
        <v>0</v>
      </c>
      <c r="U3968">
        <v>0</v>
      </c>
      <c r="V3968">
        <v>4.7316669999999998</v>
      </c>
      <c r="W3968">
        <v>0</v>
      </c>
      <c r="X3968">
        <v>0</v>
      </c>
      <c r="Y3968">
        <v>0</v>
      </c>
      <c r="Z3968">
        <v>0</v>
      </c>
    </row>
    <row r="3969" spans="1:26" x14ac:dyDescent="0.25">
      <c r="A3969">
        <v>2034246</v>
      </c>
      <c r="B3969">
        <v>1</v>
      </c>
      <c r="C3969" t="s">
        <v>76</v>
      </c>
      <c r="D3969" t="s">
        <v>81</v>
      </c>
      <c r="E3969" t="s">
        <v>182</v>
      </c>
      <c r="F3969" t="s">
        <v>11506</v>
      </c>
      <c r="G3969" t="s">
        <v>168</v>
      </c>
      <c r="H3969" t="s">
        <v>46</v>
      </c>
      <c r="I3969" t="s">
        <v>129</v>
      </c>
      <c r="J3969" t="s">
        <v>130</v>
      </c>
      <c r="K3969" t="s">
        <v>154</v>
      </c>
      <c r="L3969" t="s">
        <v>11507</v>
      </c>
      <c r="M3969" t="s">
        <v>11508</v>
      </c>
      <c r="N3969">
        <v>0.15</v>
      </c>
      <c r="O3969">
        <v>0</v>
      </c>
      <c r="P3969">
        <v>182</v>
      </c>
      <c r="Q3969">
        <v>0</v>
      </c>
      <c r="R3969">
        <v>0</v>
      </c>
      <c r="S3969">
        <v>0</v>
      </c>
      <c r="T3969">
        <v>0</v>
      </c>
      <c r="U3969">
        <v>0</v>
      </c>
      <c r="V3969">
        <v>27.3</v>
      </c>
      <c r="W3969">
        <v>0</v>
      </c>
      <c r="X3969">
        <v>0</v>
      </c>
      <c r="Y3969">
        <v>0</v>
      </c>
      <c r="Z3969">
        <v>0</v>
      </c>
    </row>
    <row r="3970" spans="1:26" x14ac:dyDescent="0.25">
      <c r="A3970">
        <v>2034236</v>
      </c>
      <c r="B3970">
        <v>1</v>
      </c>
      <c r="C3970" t="s">
        <v>76</v>
      </c>
      <c r="D3970" t="s">
        <v>97</v>
      </c>
      <c r="E3970" t="s">
        <v>161</v>
      </c>
      <c r="F3970" t="s">
        <v>3052</v>
      </c>
      <c r="G3970" t="s">
        <v>163</v>
      </c>
      <c r="H3970" t="s">
        <v>47</v>
      </c>
      <c r="I3970" t="s">
        <v>129</v>
      </c>
      <c r="J3970" t="s">
        <v>130</v>
      </c>
      <c r="K3970" t="s">
        <v>131</v>
      </c>
      <c r="L3970" t="s">
        <v>11509</v>
      </c>
      <c r="M3970" t="s">
        <v>11510</v>
      </c>
      <c r="N3970">
        <v>0.73916666600000003</v>
      </c>
      <c r="O3970">
        <v>1</v>
      </c>
      <c r="P3970">
        <v>354</v>
      </c>
      <c r="Q3970">
        <v>0</v>
      </c>
      <c r="R3970">
        <v>0</v>
      </c>
      <c r="S3970">
        <v>0</v>
      </c>
      <c r="T3970">
        <v>0</v>
      </c>
      <c r="U3970">
        <v>0.73916700000000002</v>
      </c>
      <c r="V3970">
        <v>261.66500000000002</v>
      </c>
      <c r="W3970">
        <v>0</v>
      </c>
      <c r="X3970">
        <v>0</v>
      </c>
      <c r="Y3970">
        <v>0</v>
      </c>
      <c r="Z3970">
        <v>0</v>
      </c>
    </row>
    <row r="3971" spans="1:26" x14ac:dyDescent="0.25">
      <c r="A3971">
        <v>2034235</v>
      </c>
      <c r="B3971">
        <v>1</v>
      </c>
      <c r="C3971" t="s">
        <v>77</v>
      </c>
      <c r="D3971" t="s">
        <v>124</v>
      </c>
      <c r="E3971" t="s">
        <v>186</v>
      </c>
      <c r="F3971" t="s">
        <v>8041</v>
      </c>
      <c r="G3971" t="s">
        <v>163</v>
      </c>
      <c r="H3971" t="s">
        <v>47</v>
      </c>
      <c r="I3971" t="s">
        <v>129</v>
      </c>
      <c r="J3971" t="s">
        <v>130</v>
      </c>
      <c r="K3971" t="s">
        <v>131</v>
      </c>
      <c r="L3971" t="s">
        <v>11511</v>
      </c>
      <c r="M3971" t="s">
        <v>11512</v>
      </c>
      <c r="N3971">
        <v>0.21666666600000001</v>
      </c>
      <c r="O3971">
        <v>38</v>
      </c>
      <c r="P3971">
        <v>1352</v>
      </c>
      <c r="Q3971">
        <v>0</v>
      </c>
      <c r="R3971">
        <v>0</v>
      </c>
      <c r="S3971">
        <v>0</v>
      </c>
      <c r="T3971">
        <v>0</v>
      </c>
      <c r="U3971">
        <v>8.233333</v>
      </c>
      <c r="V3971">
        <v>292.93333200000001</v>
      </c>
      <c r="W3971">
        <v>0</v>
      </c>
      <c r="X3971">
        <v>0</v>
      </c>
      <c r="Y3971">
        <v>0</v>
      </c>
      <c r="Z3971">
        <v>0</v>
      </c>
    </row>
    <row r="3972" spans="1:26" x14ac:dyDescent="0.25">
      <c r="A3972">
        <v>2034245</v>
      </c>
      <c r="B3972">
        <v>1</v>
      </c>
      <c r="C3972" t="s">
        <v>76</v>
      </c>
      <c r="D3972" t="s">
        <v>78</v>
      </c>
      <c r="E3972" t="s">
        <v>134</v>
      </c>
      <c r="F3972" t="s">
        <v>11513</v>
      </c>
      <c r="G3972" t="s">
        <v>140</v>
      </c>
      <c r="H3972" t="s">
        <v>46</v>
      </c>
      <c r="I3972" t="s">
        <v>129</v>
      </c>
      <c r="J3972" t="s">
        <v>130</v>
      </c>
      <c r="K3972" t="s">
        <v>131</v>
      </c>
      <c r="L3972" t="s">
        <v>11514</v>
      </c>
      <c r="M3972" t="s">
        <v>11515</v>
      </c>
      <c r="N3972">
        <v>1.625277777</v>
      </c>
      <c r="O3972">
        <v>0</v>
      </c>
      <c r="P3972">
        <v>2</v>
      </c>
      <c r="Q3972">
        <v>0</v>
      </c>
      <c r="R3972">
        <v>0</v>
      </c>
      <c r="S3972">
        <v>0</v>
      </c>
      <c r="T3972">
        <v>0</v>
      </c>
      <c r="U3972">
        <v>0</v>
      </c>
      <c r="V3972">
        <v>3.250556</v>
      </c>
      <c r="W3972">
        <v>0</v>
      </c>
      <c r="X3972">
        <v>0</v>
      </c>
      <c r="Y3972">
        <v>0</v>
      </c>
      <c r="Z3972">
        <v>0</v>
      </c>
    </row>
    <row r="3973" spans="1:26" x14ac:dyDescent="0.25">
      <c r="A3973">
        <v>2034288</v>
      </c>
      <c r="B3973">
        <v>1</v>
      </c>
      <c r="C3973" t="s">
        <v>76</v>
      </c>
      <c r="D3973" t="s">
        <v>95</v>
      </c>
      <c r="E3973" t="s">
        <v>182</v>
      </c>
      <c r="F3973" t="s">
        <v>4271</v>
      </c>
      <c r="G3973" t="s">
        <v>144</v>
      </c>
      <c r="H3973" t="s">
        <v>46</v>
      </c>
      <c r="I3973" t="s">
        <v>129</v>
      </c>
      <c r="J3973" t="s">
        <v>130</v>
      </c>
      <c r="K3973" t="s">
        <v>131</v>
      </c>
      <c r="L3973" t="s">
        <v>11516</v>
      </c>
      <c r="M3973" t="s">
        <v>11517</v>
      </c>
      <c r="N3973">
        <v>2.0166666659999999</v>
      </c>
      <c r="O3973">
        <v>0</v>
      </c>
      <c r="P3973">
        <v>0</v>
      </c>
      <c r="Q3973">
        <v>0</v>
      </c>
      <c r="R3973">
        <v>43</v>
      </c>
      <c r="S3973">
        <v>0</v>
      </c>
      <c r="T3973">
        <v>0</v>
      </c>
      <c r="U3973">
        <v>0</v>
      </c>
      <c r="V3973">
        <v>0</v>
      </c>
      <c r="W3973">
        <v>0</v>
      </c>
      <c r="X3973">
        <v>86.716667000000001</v>
      </c>
      <c r="Y3973">
        <v>0</v>
      </c>
      <c r="Z3973">
        <v>0</v>
      </c>
    </row>
    <row r="3974" spans="1:26" x14ac:dyDescent="0.25">
      <c r="A3974">
        <v>2034248</v>
      </c>
      <c r="B3974">
        <v>1</v>
      </c>
      <c r="C3974" t="s">
        <v>76</v>
      </c>
      <c r="D3974" t="s">
        <v>83</v>
      </c>
      <c r="E3974" t="s">
        <v>134</v>
      </c>
      <c r="F3974" t="s">
        <v>11518</v>
      </c>
      <c r="G3974" t="s">
        <v>238</v>
      </c>
      <c r="H3974" t="s">
        <v>46</v>
      </c>
      <c r="I3974" t="s">
        <v>129</v>
      </c>
      <c r="J3974" t="s">
        <v>130</v>
      </c>
      <c r="K3974" t="s">
        <v>131</v>
      </c>
      <c r="L3974" t="s">
        <v>11519</v>
      </c>
      <c r="M3974" t="s">
        <v>11520</v>
      </c>
      <c r="N3974">
        <v>3.2666666659999999</v>
      </c>
      <c r="O3974">
        <v>0</v>
      </c>
      <c r="P3974">
        <v>12</v>
      </c>
      <c r="Q3974">
        <v>0</v>
      </c>
      <c r="R3974">
        <v>0</v>
      </c>
      <c r="S3974">
        <v>0</v>
      </c>
      <c r="T3974">
        <v>0</v>
      </c>
      <c r="U3974">
        <v>0</v>
      </c>
      <c r="V3974">
        <v>39.200000000000003</v>
      </c>
      <c r="W3974">
        <v>0</v>
      </c>
      <c r="X3974">
        <v>0</v>
      </c>
      <c r="Y3974">
        <v>0</v>
      </c>
      <c r="Z3974">
        <v>0</v>
      </c>
    </row>
    <row r="3975" spans="1:26" x14ac:dyDescent="0.25">
      <c r="A3975">
        <v>2034266</v>
      </c>
      <c r="B3975">
        <v>1</v>
      </c>
      <c r="C3975" t="s">
        <v>76</v>
      </c>
      <c r="D3975" t="s">
        <v>84</v>
      </c>
      <c r="E3975" t="s">
        <v>182</v>
      </c>
      <c r="F3975" t="s">
        <v>11286</v>
      </c>
      <c r="G3975" t="s">
        <v>158</v>
      </c>
      <c r="H3975" t="s">
        <v>46</v>
      </c>
      <c r="I3975" t="s">
        <v>129</v>
      </c>
      <c r="J3975" t="s">
        <v>130</v>
      </c>
      <c r="K3975" t="s">
        <v>131</v>
      </c>
      <c r="L3975" t="s">
        <v>11521</v>
      </c>
      <c r="M3975" t="s">
        <v>11522</v>
      </c>
      <c r="N3975">
        <v>2.6516666660000001</v>
      </c>
      <c r="O3975">
        <v>0</v>
      </c>
      <c r="P3975">
        <v>173</v>
      </c>
      <c r="Q3975">
        <v>0</v>
      </c>
      <c r="R3975">
        <v>0</v>
      </c>
      <c r="S3975">
        <v>0</v>
      </c>
      <c r="T3975">
        <v>0</v>
      </c>
      <c r="U3975">
        <v>0</v>
      </c>
      <c r="V3975">
        <v>458.73833300000001</v>
      </c>
      <c r="W3975">
        <v>0</v>
      </c>
      <c r="X3975">
        <v>0</v>
      </c>
      <c r="Y3975">
        <v>0</v>
      </c>
      <c r="Z3975">
        <v>0</v>
      </c>
    </row>
    <row r="3976" spans="1:26" x14ac:dyDescent="0.25">
      <c r="A3976">
        <v>2034252</v>
      </c>
      <c r="B3976">
        <v>1</v>
      </c>
      <c r="C3976" t="s">
        <v>76</v>
      </c>
      <c r="D3976" t="s">
        <v>86</v>
      </c>
      <c r="E3976" t="s">
        <v>150</v>
      </c>
      <c r="F3976" t="s">
        <v>11523</v>
      </c>
      <c r="G3976" t="s">
        <v>163</v>
      </c>
      <c r="H3976" t="s">
        <v>47</v>
      </c>
      <c r="I3976" t="s">
        <v>129</v>
      </c>
      <c r="J3976" t="s">
        <v>130</v>
      </c>
      <c r="K3976" t="s">
        <v>131</v>
      </c>
      <c r="L3976" t="s">
        <v>11275</v>
      </c>
      <c r="M3976" t="s">
        <v>11524</v>
      </c>
      <c r="N3976">
        <v>1.436111111</v>
      </c>
      <c r="O3976">
        <v>0</v>
      </c>
      <c r="P3976">
        <v>4596</v>
      </c>
      <c r="Q3976">
        <v>0</v>
      </c>
      <c r="R3976">
        <v>0</v>
      </c>
      <c r="S3976">
        <v>0</v>
      </c>
      <c r="T3976">
        <v>0</v>
      </c>
      <c r="U3976">
        <v>0</v>
      </c>
      <c r="V3976">
        <v>6600.3666659999999</v>
      </c>
      <c r="W3976">
        <v>0</v>
      </c>
      <c r="X3976">
        <v>0</v>
      </c>
      <c r="Y3976">
        <v>0</v>
      </c>
      <c r="Z3976">
        <v>0</v>
      </c>
    </row>
    <row r="3977" spans="1:26" x14ac:dyDescent="0.25">
      <c r="A3977">
        <v>2034253</v>
      </c>
      <c r="B3977">
        <v>1</v>
      </c>
      <c r="C3977" t="s">
        <v>76</v>
      </c>
      <c r="D3977" t="s">
        <v>89</v>
      </c>
      <c r="E3977" t="s">
        <v>171</v>
      </c>
      <c r="F3977" t="s">
        <v>9059</v>
      </c>
      <c r="G3977" t="s">
        <v>163</v>
      </c>
      <c r="H3977" t="s">
        <v>47</v>
      </c>
      <c r="I3977" t="s">
        <v>129</v>
      </c>
      <c r="J3977" t="s">
        <v>130</v>
      </c>
      <c r="K3977" t="s">
        <v>131</v>
      </c>
      <c r="L3977" t="s">
        <v>11525</v>
      </c>
      <c r="M3977" t="s">
        <v>11526</v>
      </c>
      <c r="N3977">
        <v>0.1825</v>
      </c>
      <c r="O3977">
        <v>0</v>
      </c>
      <c r="P3977">
        <v>2547</v>
      </c>
      <c r="Q3977">
        <v>0</v>
      </c>
      <c r="R3977">
        <v>0</v>
      </c>
      <c r="S3977">
        <v>0</v>
      </c>
      <c r="T3977">
        <v>0</v>
      </c>
      <c r="U3977">
        <v>0</v>
      </c>
      <c r="V3977">
        <v>464.82749999999999</v>
      </c>
      <c r="W3977">
        <v>0</v>
      </c>
      <c r="X3977">
        <v>0</v>
      </c>
      <c r="Y3977">
        <v>0</v>
      </c>
      <c r="Z3977">
        <v>0</v>
      </c>
    </row>
    <row r="3978" spans="1:26" x14ac:dyDescent="0.25">
      <c r="A3978">
        <v>2034272</v>
      </c>
      <c r="B3978">
        <v>1</v>
      </c>
      <c r="C3978" t="s">
        <v>76</v>
      </c>
      <c r="D3978" t="s">
        <v>93</v>
      </c>
      <c r="E3978" t="s">
        <v>166</v>
      </c>
      <c r="F3978" t="s">
        <v>11527</v>
      </c>
      <c r="G3978" t="s">
        <v>657</v>
      </c>
      <c r="H3978" t="s">
        <v>46</v>
      </c>
      <c r="I3978" t="s">
        <v>129</v>
      </c>
      <c r="J3978" t="s">
        <v>130</v>
      </c>
      <c r="K3978" t="s">
        <v>131</v>
      </c>
      <c r="L3978" t="s">
        <v>11528</v>
      </c>
      <c r="M3978" t="s">
        <v>11529</v>
      </c>
      <c r="N3978">
        <v>2.8169444440000002</v>
      </c>
      <c r="O3978">
        <v>0</v>
      </c>
      <c r="P3978">
        <v>4</v>
      </c>
      <c r="Q3978">
        <v>0</v>
      </c>
      <c r="R3978">
        <v>0</v>
      </c>
      <c r="S3978">
        <v>0</v>
      </c>
      <c r="T3978">
        <v>0</v>
      </c>
      <c r="U3978">
        <v>0</v>
      </c>
      <c r="V3978">
        <v>11.267778</v>
      </c>
      <c r="W3978">
        <v>0</v>
      </c>
      <c r="X3978">
        <v>0</v>
      </c>
      <c r="Y3978">
        <v>0</v>
      </c>
      <c r="Z3978">
        <v>0</v>
      </c>
    </row>
    <row r="3979" spans="1:26" x14ac:dyDescent="0.25">
      <c r="A3979">
        <v>2034261</v>
      </c>
      <c r="B3979">
        <v>1</v>
      </c>
      <c r="C3979" t="s">
        <v>77</v>
      </c>
      <c r="D3979" t="s">
        <v>110</v>
      </c>
      <c r="E3979" t="s">
        <v>171</v>
      </c>
      <c r="F3979" t="s">
        <v>11530</v>
      </c>
      <c r="G3979" t="s">
        <v>163</v>
      </c>
      <c r="H3979" t="s">
        <v>47</v>
      </c>
      <c r="I3979" t="s">
        <v>129</v>
      </c>
      <c r="J3979" t="s">
        <v>130</v>
      </c>
      <c r="K3979" t="s">
        <v>131</v>
      </c>
      <c r="L3979" t="s">
        <v>11428</v>
      </c>
      <c r="M3979" t="s">
        <v>11531</v>
      </c>
      <c r="N3979">
        <v>0.16666666599999999</v>
      </c>
      <c r="O3979">
        <v>0</v>
      </c>
      <c r="P3979">
        <v>1</v>
      </c>
      <c r="Q3979">
        <v>0</v>
      </c>
      <c r="R3979">
        <v>0</v>
      </c>
      <c r="S3979">
        <v>0</v>
      </c>
      <c r="T3979">
        <v>386</v>
      </c>
      <c r="U3979">
        <v>0</v>
      </c>
      <c r="V3979">
        <v>0.16666700000000001</v>
      </c>
      <c r="W3979">
        <v>0</v>
      </c>
      <c r="X3979">
        <v>0</v>
      </c>
      <c r="Y3979">
        <v>0</v>
      </c>
      <c r="Z3979">
        <v>64.333332999999996</v>
      </c>
    </row>
    <row r="3980" spans="1:26" x14ac:dyDescent="0.25">
      <c r="A3980">
        <v>2034268</v>
      </c>
      <c r="B3980">
        <v>1</v>
      </c>
      <c r="C3980" t="s">
        <v>76</v>
      </c>
      <c r="D3980" t="s">
        <v>94</v>
      </c>
      <c r="E3980" t="s">
        <v>186</v>
      </c>
      <c r="F3980" t="s">
        <v>11532</v>
      </c>
      <c r="G3980" t="s">
        <v>163</v>
      </c>
      <c r="H3980" t="s">
        <v>47</v>
      </c>
      <c r="I3980" t="s">
        <v>129</v>
      </c>
      <c r="J3980" t="s">
        <v>130</v>
      </c>
      <c r="K3980" t="s">
        <v>131</v>
      </c>
      <c r="L3980" t="s">
        <v>11533</v>
      </c>
      <c r="M3980" t="s">
        <v>11534</v>
      </c>
      <c r="N3980">
        <v>0.82583333299999995</v>
      </c>
      <c r="O3980">
        <v>0</v>
      </c>
      <c r="P3980">
        <v>3</v>
      </c>
      <c r="Q3980">
        <v>0</v>
      </c>
      <c r="R3980">
        <v>0</v>
      </c>
      <c r="S3980">
        <v>2</v>
      </c>
      <c r="T3980">
        <v>276</v>
      </c>
      <c r="U3980">
        <v>0</v>
      </c>
      <c r="V3980">
        <v>2.4775</v>
      </c>
      <c r="W3980">
        <v>0</v>
      </c>
      <c r="X3980">
        <v>0</v>
      </c>
      <c r="Y3980">
        <v>1.651667</v>
      </c>
      <c r="Z3980">
        <v>227.93</v>
      </c>
    </row>
    <row r="3981" spans="1:26" x14ac:dyDescent="0.25">
      <c r="A3981">
        <v>2034270</v>
      </c>
      <c r="B3981">
        <v>1</v>
      </c>
      <c r="C3981" t="s">
        <v>76</v>
      </c>
      <c r="D3981" t="s">
        <v>107</v>
      </c>
      <c r="E3981" t="s">
        <v>134</v>
      </c>
      <c r="F3981" t="s">
        <v>11535</v>
      </c>
      <c r="G3981" t="s">
        <v>136</v>
      </c>
      <c r="H3981" t="s">
        <v>46</v>
      </c>
      <c r="I3981" t="s">
        <v>129</v>
      </c>
      <c r="J3981" t="s">
        <v>130</v>
      </c>
      <c r="K3981" t="s">
        <v>131</v>
      </c>
      <c r="L3981" t="s">
        <v>11536</v>
      </c>
      <c r="M3981" t="s">
        <v>11537</v>
      </c>
      <c r="N3981">
        <v>2.5350000000000001</v>
      </c>
      <c r="O3981">
        <v>0</v>
      </c>
      <c r="P3981">
        <v>1</v>
      </c>
      <c r="Q3981">
        <v>0</v>
      </c>
      <c r="R3981">
        <v>0</v>
      </c>
      <c r="S3981">
        <v>0</v>
      </c>
      <c r="T3981">
        <v>0</v>
      </c>
      <c r="U3981">
        <v>0</v>
      </c>
      <c r="V3981">
        <v>2.5350000000000001</v>
      </c>
      <c r="W3981">
        <v>0</v>
      </c>
      <c r="X3981">
        <v>0</v>
      </c>
      <c r="Y3981">
        <v>0</v>
      </c>
      <c r="Z3981">
        <v>0</v>
      </c>
    </row>
    <row r="3982" spans="1:26" x14ac:dyDescent="0.25">
      <c r="A3982">
        <v>2034276</v>
      </c>
      <c r="B3982">
        <v>1</v>
      </c>
      <c r="C3982" t="s">
        <v>76</v>
      </c>
      <c r="D3982" t="s">
        <v>93</v>
      </c>
      <c r="E3982" t="s">
        <v>134</v>
      </c>
      <c r="F3982" t="s">
        <v>11538</v>
      </c>
      <c r="G3982" t="s">
        <v>136</v>
      </c>
      <c r="H3982" t="s">
        <v>46</v>
      </c>
      <c r="I3982" t="s">
        <v>129</v>
      </c>
      <c r="J3982" t="s">
        <v>130</v>
      </c>
      <c r="K3982" t="s">
        <v>131</v>
      </c>
      <c r="L3982" t="s">
        <v>11539</v>
      </c>
      <c r="M3982" t="s">
        <v>11540</v>
      </c>
      <c r="N3982">
        <v>1.842222222</v>
      </c>
      <c r="O3982">
        <v>0</v>
      </c>
      <c r="P3982">
        <v>3</v>
      </c>
      <c r="Q3982">
        <v>0</v>
      </c>
      <c r="R3982">
        <v>0</v>
      </c>
      <c r="S3982">
        <v>0</v>
      </c>
      <c r="T3982">
        <v>0</v>
      </c>
      <c r="U3982">
        <v>0</v>
      </c>
      <c r="V3982">
        <v>5.5266669999999998</v>
      </c>
      <c r="W3982">
        <v>0</v>
      </c>
      <c r="X3982">
        <v>0</v>
      </c>
      <c r="Y3982">
        <v>0</v>
      </c>
      <c r="Z3982">
        <v>0</v>
      </c>
    </row>
    <row r="3983" spans="1:26" x14ac:dyDescent="0.25">
      <c r="A3983">
        <v>2034271</v>
      </c>
      <c r="B3983">
        <v>1</v>
      </c>
      <c r="C3983" t="s">
        <v>76</v>
      </c>
      <c r="D3983" t="s">
        <v>101</v>
      </c>
      <c r="E3983" t="s">
        <v>171</v>
      </c>
      <c r="F3983" t="s">
        <v>11541</v>
      </c>
      <c r="G3983" t="s">
        <v>250</v>
      </c>
      <c r="H3983" t="s">
        <v>47</v>
      </c>
      <c r="I3983" t="s">
        <v>129</v>
      </c>
      <c r="J3983" t="s">
        <v>15</v>
      </c>
      <c r="K3983" t="s">
        <v>131</v>
      </c>
      <c r="L3983" t="s">
        <v>11542</v>
      </c>
      <c r="M3983" t="s">
        <v>11543</v>
      </c>
      <c r="N3983">
        <v>1.177777777</v>
      </c>
      <c r="O3983">
        <v>7</v>
      </c>
      <c r="P3983">
        <v>1018</v>
      </c>
      <c r="Q3983">
        <v>0</v>
      </c>
      <c r="R3983">
        <v>0</v>
      </c>
      <c r="S3983">
        <v>0</v>
      </c>
      <c r="T3983">
        <v>0</v>
      </c>
      <c r="U3983">
        <v>8.2444439999999997</v>
      </c>
      <c r="V3983">
        <v>1198.9777770000001</v>
      </c>
      <c r="W3983">
        <v>0</v>
      </c>
      <c r="X3983">
        <v>0</v>
      </c>
      <c r="Y3983">
        <v>0</v>
      </c>
      <c r="Z3983">
        <v>0</v>
      </c>
    </row>
    <row r="3984" spans="1:26" x14ac:dyDescent="0.25">
      <c r="A3984">
        <v>2034275</v>
      </c>
      <c r="B3984">
        <v>1</v>
      </c>
      <c r="C3984" t="s">
        <v>77</v>
      </c>
      <c r="D3984" t="s">
        <v>119</v>
      </c>
      <c r="E3984" t="s">
        <v>166</v>
      </c>
      <c r="F3984" t="s">
        <v>11544</v>
      </c>
      <c r="G3984" t="s">
        <v>657</v>
      </c>
      <c r="H3984" t="s">
        <v>46</v>
      </c>
      <c r="I3984" t="s">
        <v>129</v>
      </c>
      <c r="J3984" t="s">
        <v>130</v>
      </c>
      <c r="K3984" t="s">
        <v>131</v>
      </c>
      <c r="L3984" t="s">
        <v>11545</v>
      </c>
      <c r="M3984" t="s">
        <v>11546</v>
      </c>
      <c r="N3984">
        <v>3.1291666660000002</v>
      </c>
      <c r="O3984">
        <v>0</v>
      </c>
      <c r="P3984">
        <v>33</v>
      </c>
      <c r="Q3984">
        <v>0</v>
      </c>
      <c r="R3984">
        <v>0</v>
      </c>
      <c r="S3984">
        <v>0</v>
      </c>
      <c r="T3984">
        <v>0</v>
      </c>
      <c r="U3984">
        <v>0</v>
      </c>
      <c r="V3984">
        <v>103.2625</v>
      </c>
      <c r="W3984">
        <v>0</v>
      </c>
      <c r="X3984">
        <v>0</v>
      </c>
      <c r="Y3984">
        <v>0</v>
      </c>
      <c r="Z3984">
        <v>0</v>
      </c>
    </row>
    <row r="3985" spans="1:26" x14ac:dyDescent="0.25">
      <c r="A3985">
        <v>2034278</v>
      </c>
      <c r="B3985">
        <v>1</v>
      </c>
      <c r="C3985" t="s">
        <v>76</v>
      </c>
      <c r="D3985" t="s">
        <v>90</v>
      </c>
      <c r="E3985" t="s">
        <v>171</v>
      </c>
      <c r="F3985" t="s">
        <v>11328</v>
      </c>
      <c r="G3985" t="s">
        <v>168</v>
      </c>
      <c r="H3985" t="s">
        <v>47</v>
      </c>
      <c r="I3985" t="s">
        <v>129</v>
      </c>
      <c r="J3985" t="s">
        <v>130</v>
      </c>
      <c r="K3985" t="s">
        <v>154</v>
      </c>
      <c r="L3985" t="s">
        <v>11547</v>
      </c>
      <c r="M3985" t="s">
        <v>11548</v>
      </c>
      <c r="N3985">
        <v>0.81944444400000005</v>
      </c>
      <c r="O3985">
        <v>34</v>
      </c>
      <c r="P3985">
        <v>1095</v>
      </c>
      <c r="Q3985">
        <v>0</v>
      </c>
      <c r="R3985">
        <v>9</v>
      </c>
      <c r="S3985">
        <v>72</v>
      </c>
      <c r="T3985">
        <v>2935</v>
      </c>
      <c r="U3985">
        <v>27.861111000000001</v>
      </c>
      <c r="V3985">
        <v>897.29166599999996</v>
      </c>
      <c r="W3985">
        <v>0</v>
      </c>
      <c r="X3985">
        <v>7.375</v>
      </c>
      <c r="Y3985">
        <v>59</v>
      </c>
      <c r="Z3985">
        <v>2405.0694429999999</v>
      </c>
    </row>
    <row r="3986" spans="1:26" x14ac:dyDescent="0.25">
      <c r="A3986">
        <v>2034281</v>
      </c>
      <c r="B3986">
        <v>1</v>
      </c>
      <c r="C3986" t="s">
        <v>76</v>
      </c>
      <c r="D3986" t="s">
        <v>96</v>
      </c>
      <c r="E3986" t="s">
        <v>171</v>
      </c>
      <c r="F3986" t="s">
        <v>3257</v>
      </c>
      <c r="G3986" t="s">
        <v>152</v>
      </c>
      <c r="H3986" t="s">
        <v>47</v>
      </c>
      <c r="I3986" t="s">
        <v>129</v>
      </c>
      <c r="J3986" t="s">
        <v>130</v>
      </c>
      <c r="K3986" t="s">
        <v>131</v>
      </c>
      <c r="L3986" t="s">
        <v>11549</v>
      </c>
      <c r="M3986" t="s">
        <v>11550</v>
      </c>
      <c r="N3986">
        <v>0.15583333299999999</v>
      </c>
      <c r="O3986">
        <v>15</v>
      </c>
      <c r="P3986">
        <v>916</v>
      </c>
      <c r="Q3986">
        <v>0</v>
      </c>
      <c r="R3986">
        <v>0</v>
      </c>
      <c r="S3986">
        <v>0</v>
      </c>
      <c r="T3986">
        <v>0</v>
      </c>
      <c r="U3986">
        <v>2.3374999999999999</v>
      </c>
      <c r="V3986">
        <v>142.74333300000001</v>
      </c>
      <c r="W3986">
        <v>0</v>
      </c>
      <c r="X3986">
        <v>0</v>
      </c>
      <c r="Y3986">
        <v>0</v>
      </c>
      <c r="Z3986">
        <v>0</v>
      </c>
    </row>
    <row r="3987" spans="1:26" x14ac:dyDescent="0.25">
      <c r="A3987">
        <v>2034283</v>
      </c>
      <c r="B3987">
        <v>1</v>
      </c>
      <c r="C3987" t="s">
        <v>76</v>
      </c>
      <c r="D3987" t="s">
        <v>106</v>
      </c>
      <c r="E3987" t="s">
        <v>182</v>
      </c>
      <c r="F3987" t="s">
        <v>2122</v>
      </c>
      <c r="G3987" t="s">
        <v>294</v>
      </c>
      <c r="H3987" t="s">
        <v>46</v>
      </c>
      <c r="I3987" t="s">
        <v>129</v>
      </c>
      <c r="J3987" t="s">
        <v>130</v>
      </c>
      <c r="K3987" t="s">
        <v>131</v>
      </c>
      <c r="L3987" t="s">
        <v>11551</v>
      </c>
      <c r="M3987" t="s">
        <v>11552</v>
      </c>
      <c r="N3987">
        <v>2.943888888</v>
      </c>
      <c r="O3987">
        <v>0</v>
      </c>
      <c r="P3987">
        <v>156</v>
      </c>
      <c r="Q3987">
        <v>0</v>
      </c>
      <c r="R3987">
        <v>0</v>
      </c>
      <c r="S3987">
        <v>0</v>
      </c>
      <c r="T3987">
        <v>0</v>
      </c>
      <c r="U3987">
        <v>0</v>
      </c>
      <c r="V3987">
        <v>459.246667</v>
      </c>
      <c r="W3987">
        <v>0</v>
      </c>
      <c r="X3987">
        <v>0</v>
      </c>
      <c r="Y3987">
        <v>0</v>
      </c>
      <c r="Z3987">
        <v>0</v>
      </c>
    </row>
    <row r="3988" spans="1:26" x14ac:dyDescent="0.25">
      <c r="A3988">
        <v>2034285</v>
      </c>
      <c r="B3988">
        <v>1</v>
      </c>
      <c r="C3988" t="s">
        <v>76</v>
      </c>
      <c r="D3988" t="s">
        <v>78</v>
      </c>
      <c r="E3988" t="s">
        <v>161</v>
      </c>
      <c r="F3988" t="s">
        <v>11553</v>
      </c>
      <c r="G3988" t="s">
        <v>7065</v>
      </c>
      <c r="H3988" t="s">
        <v>47</v>
      </c>
      <c r="I3988" t="s">
        <v>129</v>
      </c>
      <c r="J3988" t="s">
        <v>130</v>
      </c>
      <c r="K3988" t="s">
        <v>131</v>
      </c>
      <c r="L3988" t="s">
        <v>11554</v>
      </c>
      <c r="M3988" t="s">
        <v>11555</v>
      </c>
      <c r="N3988">
        <v>0.78666666600000001</v>
      </c>
      <c r="O3988">
        <v>0</v>
      </c>
      <c r="P3988">
        <v>277</v>
      </c>
      <c r="Q3988">
        <v>0</v>
      </c>
      <c r="R3988">
        <v>0</v>
      </c>
      <c r="S3988">
        <v>0</v>
      </c>
      <c r="T3988">
        <v>0</v>
      </c>
      <c r="U3988">
        <v>0</v>
      </c>
      <c r="V3988">
        <v>217.906666</v>
      </c>
      <c r="W3988">
        <v>0</v>
      </c>
      <c r="X3988">
        <v>0</v>
      </c>
      <c r="Y3988">
        <v>0</v>
      </c>
      <c r="Z3988">
        <v>0</v>
      </c>
    </row>
    <row r="3989" spans="1:26" x14ac:dyDescent="0.25">
      <c r="A3989">
        <v>2034282</v>
      </c>
      <c r="B3989">
        <v>1</v>
      </c>
      <c r="C3989" t="s">
        <v>76</v>
      </c>
      <c r="D3989" t="s">
        <v>95</v>
      </c>
      <c r="E3989" t="s">
        <v>186</v>
      </c>
      <c r="F3989" t="s">
        <v>11556</v>
      </c>
      <c r="G3989" t="s">
        <v>163</v>
      </c>
      <c r="H3989" t="s">
        <v>47</v>
      </c>
      <c r="I3989" t="s">
        <v>129</v>
      </c>
      <c r="J3989" t="s">
        <v>130</v>
      </c>
      <c r="K3989" t="s">
        <v>131</v>
      </c>
      <c r="L3989" t="s">
        <v>11557</v>
      </c>
      <c r="M3989" t="s">
        <v>11558</v>
      </c>
      <c r="N3989">
        <v>5.8763888880000001</v>
      </c>
      <c r="O3989">
        <v>0</v>
      </c>
      <c r="P3989">
        <v>0</v>
      </c>
      <c r="Q3989">
        <v>0</v>
      </c>
      <c r="R3989">
        <v>0</v>
      </c>
      <c r="S3989">
        <v>4</v>
      </c>
      <c r="T3989">
        <v>0</v>
      </c>
      <c r="U3989">
        <v>0</v>
      </c>
      <c r="V3989">
        <v>0</v>
      </c>
      <c r="W3989">
        <v>0</v>
      </c>
      <c r="X3989">
        <v>0</v>
      </c>
      <c r="Y3989">
        <v>23.505555999999999</v>
      </c>
      <c r="Z3989">
        <v>0</v>
      </c>
    </row>
    <row r="3990" spans="1:26" x14ac:dyDescent="0.25">
      <c r="A3990">
        <v>2034286</v>
      </c>
      <c r="B3990">
        <v>1</v>
      </c>
      <c r="C3990" t="s">
        <v>77</v>
      </c>
      <c r="D3990" t="s">
        <v>111</v>
      </c>
      <c r="E3990" t="s">
        <v>166</v>
      </c>
      <c r="F3990" t="s">
        <v>11559</v>
      </c>
      <c r="G3990" t="s">
        <v>345</v>
      </c>
      <c r="H3990" t="s">
        <v>46</v>
      </c>
      <c r="I3990" t="s">
        <v>129</v>
      </c>
      <c r="J3990" t="s">
        <v>17</v>
      </c>
      <c r="K3990" t="s">
        <v>131</v>
      </c>
      <c r="L3990" t="s">
        <v>11560</v>
      </c>
      <c r="M3990" t="s">
        <v>11561</v>
      </c>
      <c r="N3990">
        <v>4.3333333329999997</v>
      </c>
      <c r="O3990">
        <v>0</v>
      </c>
      <c r="P3990">
        <v>0</v>
      </c>
      <c r="Q3990">
        <v>0</v>
      </c>
      <c r="R3990">
        <v>0</v>
      </c>
      <c r="S3990">
        <v>0</v>
      </c>
      <c r="T3990">
        <v>23</v>
      </c>
      <c r="U3990">
        <v>0</v>
      </c>
      <c r="V3990">
        <v>0</v>
      </c>
      <c r="W3990">
        <v>0</v>
      </c>
      <c r="X3990">
        <v>0</v>
      </c>
      <c r="Y3990">
        <v>0</v>
      </c>
      <c r="Z3990">
        <v>99.666667000000004</v>
      </c>
    </row>
    <row r="3991" spans="1:26" x14ac:dyDescent="0.25">
      <c r="A3991">
        <v>2034290</v>
      </c>
      <c r="B3991">
        <v>1</v>
      </c>
      <c r="C3991" t="s">
        <v>76</v>
      </c>
      <c r="D3991" t="s">
        <v>97</v>
      </c>
      <c r="E3991" t="s">
        <v>186</v>
      </c>
      <c r="F3991" t="s">
        <v>11562</v>
      </c>
      <c r="G3991" t="s">
        <v>341</v>
      </c>
      <c r="H3991" t="s">
        <v>47</v>
      </c>
      <c r="I3991" t="s">
        <v>129</v>
      </c>
      <c r="J3991" t="s">
        <v>130</v>
      </c>
      <c r="K3991" t="s">
        <v>131</v>
      </c>
      <c r="L3991" t="s">
        <v>11563</v>
      </c>
      <c r="M3991" t="s">
        <v>11564</v>
      </c>
      <c r="N3991">
        <v>1.812777777</v>
      </c>
      <c r="O3991">
        <v>54</v>
      </c>
      <c r="P3991">
        <v>17</v>
      </c>
      <c r="Q3991">
        <v>0</v>
      </c>
      <c r="R3991">
        <v>0</v>
      </c>
      <c r="S3991">
        <v>0</v>
      </c>
      <c r="T3991">
        <v>0</v>
      </c>
      <c r="U3991">
        <v>97.89</v>
      </c>
      <c r="V3991">
        <v>30.817222000000001</v>
      </c>
      <c r="W3991">
        <v>0</v>
      </c>
      <c r="X3991">
        <v>0</v>
      </c>
      <c r="Y3991">
        <v>0</v>
      </c>
      <c r="Z3991">
        <v>0</v>
      </c>
    </row>
    <row r="3992" spans="1:26" x14ac:dyDescent="0.25">
      <c r="A3992">
        <v>2034293</v>
      </c>
      <c r="B3992">
        <v>1</v>
      </c>
      <c r="C3992" t="s">
        <v>76</v>
      </c>
      <c r="D3992" t="s">
        <v>99</v>
      </c>
      <c r="E3992" t="s">
        <v>171</v>
      </c>
      <c r="F3992" t="s">
        <v>11565</v>
      </c>
      <c r="G3992" t="s">
        <v>163</v>
      </c>
      <c r="H3992" t="s">
        <v>47</v>
      </c>
      <c r="I3992" t="s">
        <v>129</v>
      </c>
      <c r="J3992" t="s">
        <v>130</v>
      </c>
      <c r="K3992" t="s">
        <v>131</v>
      </c>
      <c r="L3992" t="s">
        <v>11566</v>
      </c>
      <c r="M3992" t="s">
        <v>11567</v>
      </c>
      <c r="N3992">
        <v>0.73833333300000004</v>
      </c>
      <c r="O3992">
        <v>12</v>
      </c>
      <c r="P3992">
        <v>686</v>
      </c>
      <c r="Q3992">
        <v>0</v>
      </c>
      <c r="R3992">
        <v>0</v>
      </c>
      <c r="S3992">
        <v>0</v>
      </c>
      <c r="T3992">
        <v>0</v>
      </c>
      <c r="U3992">
        <v>8.86</v>
      </c>
      <c r="V3992">
        <v>506.496666</v>
      </c>
      <c r="W3992">
        <v>0</v>
      </c>
      <c r="X3992">
        <v>0</v>
      </c>
      <c r="Y3992">
        <v>0</v>
      </c>
      <c r="Z3992">
        <v>0</v>
      </c>
    </row>
    <row r="3993" spans="1:26" x14ac:dyDescent="0.25">
      <c r="A3993">
        <v>2034306</v>
      </c>
      <c r="B3993">
        <v>1</v>
      </c>
      <c r="C3993" t="s">
        <v>76</v>
      </c>
      <c r="D3993" t="s">
        <v>103</v>
      </c>
      <c r="E3993" t="s">
        <v>182</v>
      </c>
      <c r="F3993" t="s">
        <v>11568</v>
      </c>
      <c r="G3993" t="s">
        <v>144</v>
      </c>
      <c r="H3993" t="s">
        <v>46</v>
      </c>
      <c r="I3993" t="s">
        <v>129</v>
      </c>
      <c r="J3993" t="s">
        <v>130</v>
      </c>
      <c r="K3993" t="s">
        <v>131</v>
      </c>
      <c r="L3993" t="s">
        <v>11569</v>
      </c>
      <c r="M3993" t="s">
        <v>11570</v>
      </c>
      <c r="N3993">
        <v>2.6941666660000001</v>
      </c>
      <c r="O3993">
        <v>0</v>
      </c>
      <c r="P3993">
        <v>0</v>
      </c>
      <c r="Q3993">
        <v>0</v>
      </c>
      <c r="R3993">
        <v>4</v>
      </c>
      <c r="S3993">
        <v>0</v>
      </c>
      <c r="T3993">
        <v>0</v>
      </c>
      <c r="U3993">
        <v>0</v>
      </c>
      <c r="V3993">
        <v>0</v>
      </c>
      <c r="W3993">
        <v>0</v>
      </c>
      <c r="X3993">
        <v>10.776667</v>
      </c>
      <c r="Y3993">
        <v>0</v>
      </c>
      <c r="Z3993">
        <v>0</v>
      </c>
    </row>
    <row r="3994" spans="1:26" x14ac:dyDescent="0.25">
      <c r="A3994">
        <v>2034296</v>
      </c>
      <c r="B3994">
        <v>1</v>
      </c>
      <c r="C3994" t="s">
        <v>76</v>
      </c>
      <c r="D3994" t="s">
        <v>89</v>
      </c>
      <c r="E3994" t="s">
        <v>182</v>
      </c>
      <c r="F3994" t="s">
        <v>11571</v>
      </c>
      <c r="G3994" t="s">
        <v>144</v>
      </c>
      <c r="H3994" t="s">
        <v>46</v>
      </c>
      <c r="I3994" t="s">
        <v>129</v>
      </c>
      <c r="J3994" t="s">
        <v>130</v>
      </c>
      <c r="K3994" t="s">
        <v>131</v>
      </c>
      <c r="L3994" t="s">
        <v>11572</v>
      </c>
      <c r="M3994" t="s">
        <v>11573</v>
      </c>
      <c r="N3994">
        <v>3.5274999999999999</v>
      </c>
      <c r="O3994">
        <v>0</v>
      </c>
      <c r="P3994">
        <v>16</v>
      </c>
      <c r="Q3994">
        <v>0</v>
      </c>
      <c r="R3994">
        <v>0</v>
      </c>
      <c r="S3994">
        <v>0</v>
      </c>
      <c r="T3994">
        <v>0</v>
      </c>
      <c r="U3994">
        <v>0</v>
      </c>
      <c r="V3994">
        <v>56.44</v>
      </c>
      <c r="W3994">
        <v>0</v>
      </c>
      <c r="X3994">
        <v>0</v>
      </c>
      <c r="Y3994">
        <v>0</v>
      </c>
      <c r="Z3994">
        <v>0</v>
      </c>
    </row>
    <row r="3995" spans="1:26" x14ac:dyDescent="0.25">
      <c r="A3995">
        <v>2034297</v>
      </c>
      <c r="B3995">
        <v>1</v>
      </c>
      <c r="C3995" t="s">
        <v>77</v>
      </c>
      <c r="D3995" t="s">
        <v>118</v>
      </c>
      <c r="E3995" t="s">
        <v>171</v>
      </c>
      <c r="F3995" t="s">
        <v>11574</v>
      </c>
      <c r="G3995" t="s">
        <v>163</v>
      </c>
      <c r="H3995" t="s">
        <v>47</v>
      </c>
      <c r="I3995" t="s">
        <v>129</v>
      </c>
      <c r="J3995" t="s">
        <v>130</v>
      </c>
      <c r="K3995" t="s">
        <v>131</v>
      </c>
      <c r="L3995" t="s">
        <v>11575</v>
      </c>
      <c r="M3995" t="s">
        <v>11576</v>
      </c>
      <c r="N3995">
        <v>0.29194444400000003</v>
      </c>
      <c r="O3995">
        <v>98</v>
      </c>
      <c r="P3995">
        <v>850</v>
      </c>
      <c r="Q3995">
        <v>147</v>
      </c>
      <c r="R3995">
        <v>282</v>
      </c>
      <c r="S3995">
        <v>61</v>
      </c>
      <c r="T3995">
        <v>374</v>
      </c>
      <c r="U3995">
        <v>28.610555999999999</v>
      </c>
      <c r="V3995">
        <v>248.15277699999999</v>
      </c>
      <c r="W3995">
        <v>42.915832999999999</v>
      </c>
      <c r="X3995">
        <v>82.328333000000001</v>
      </c>
      <c r="Y3995">
        <v>17.808610999999999</v>
      </c>
      <c r="Z3995">
        <v>109.18722200000001</v>
      </c>
    </row>
    <row r="3996" spans="1:26" x14ac:dyDescent="0.25">
      <c r="A3996">
        <v>2034299</v>
      </c>
      <c r="B3996">
        <v>1</v>
      </c>
      <c r="C3996" t="s">
        <v>76</v>
      </c>
      <c r="D3996" t="s">
        <v>96</v>
      </c>
      <c r="E3996" t="s">
        <v>186</v>
      </c>
      <c r="F3996" t="s">
        <v>260</v>
      </c>
      <c r="G3996" t="s">
        <v>163</v>
      </c>
      <c r="H3996" t="s">
        <v>47</v>
      </c>
      <c r="I3996" t="s">
        <v>129</v>
      </c>
      <c r="J3996" t="s">
        <v>130</v>
      </c>
      <c r="K3996" t="s">
        <v>131</v>
      </c>
      <c r="L3996" t="s">
        <v>11577</v>
      </c>
      <c r="M3996" t="s">
        <v>11578</v>
      </c>
      <c r="N3996">
        <v>2.054444444</v>
      </c>
      <c r="O3996">
        <v>13</v>
      </c>
      <c r="P3996">
        <v>67</v>
      </c>
      <c r="Q3996">
        <v>0</v>
      </c>
      <c r="R3996">
        <v>0</v>
      </c>
      <c r="S3996">
        <v>0</v>
      </c>
      <c r="T3996">
        <v>0</v>
      </c>
      <c r="U3996">
        <v>26.707778000000001</v>
      </c>
      <c r="V3996">
        <v>137.64777799999999</v>
      </c>
      <c r="W3996">
        <v>0</v>
      </c>
      <c r="X3996">
        <v>0</v>
      </c>
      <c r="Y3996">
        <v>0</v>
      </c>
      <c r="Z3996">
        <v>0</v>
      </c>
    </row>
    <row r="3997" spans="1:26" x14ac:dyDescent="0.25">
      <c r="A3997">
        <v>2034300</v>
      </c>
      <c r="B3997">
        <v>1</v>
      </c>
      <c r="C3997" t="s">
        <v>77</v>
      </c>
      <c r="D3997" t="s">
        <v>114</v>
      </c>
      <c r="E3997" t="s">
        <v>134</v>
      </c>
      <c r="F3997" t="s">
        <v>11579</v>
      </c>
      <c r="G3997" t="s">
        <v>136</v>
      </c>
      <c r="H3997" t="s">
        <v>46</v>
      </c>
      <c r="I3997" t="s">
        <v>129</v>
      </c>
      <c r="J3997" t="s">
        <v>130</v>
      </c>
      <c r="K3997" t="s">
        <v>131</v>
      </c>
      <c r="L3997" t="s">
        <v>11580</v>
      </c>
      <c r="M3997" t="s">
        <v>11581</v>
      </c>
      <c r="N3997">
        <v>1.9472222219999999</v>
      </c>
      <c r="O3997">
        <v>0</v>
      </c>
      <c r="P3997">
        <v>1</v>
      </c>
      <c r="Q3997">
        <v>0</v>
      </c>
      <c r="R3997">
        <v>0</v>
      </c>
      <c r="S3997">
        <v>0</v>
      </c>
      <c r="T3997">
        <v>0</v>
      </c>
      <c r="U3997">
        <v>0</v>
      </c>
      <c r="V3997">
        <v>1.947222</v>
      </c>
      <c r="W3997">
        <v>0</v>
      </c>
      <c r="X3997">
        <v>0</v>
      </c>
      <c r="Y3997">
        <v>0</v>
      </c>
      <c r="Z3997">
        <v>0</v>
      </c>
    </row>
    <row r="3998" spans="1:26" x14ac:dyDescent="0.25">
      <c r="A3998">
        <v>2034301</v>
      </c>
      <c r="B3998">
        <v>1</v>
      </c>
      <c r="C3998" t="s">
        <v>76</v>
      </c>
      <c r="D3998" t="s">
        <v>99</v>
      </c>
      <c r="E3998" t="s">
        <v>134</v>
      </c>
      <c r="F3998" t="s">
        <v>11582</v>
      </c>
      <c r="G3998" t="s">
        <v>238</v>
      </c>
      <c r="H3998" t="s">
        <v>46</v>
      </c>
      <c r="I3998" t="s">
        <v>129</v>
      </c>
      <c r="J3998" t="s">
        <v>130</v>
      </c>
      <c r="K3998" t="s">
        <v>131</v>
      </c>
      <c r="L3998" t="s">
        <v>11583</v>
      </c>
      <c r="M3998" t="s">
        <v>11584</v>
      </c>
      <c r="N3998">
        <v>3.7691666659999998</v>
      </c>
      <c r="O3998">
        <v>0</v>
      </c>
      <c r="P3998">
        <v>1</v>
      </c>
      <c r="Q3998">
        <v>0</v>
      </c>
      <c r="R3998">
        <v>0</v>
      </c>
      <c r="S3998">
        <v>0</v>
      </c>
      <c r="T3998">
        <v>0</v>
      </c>
      <c r="U3998">
        <v>0</v>
      </c>
      <c r="V3998">
        <v>3.7691669999999999</v>
      </c>
      <c r="W3998">
        <v>0</v>
      </c>
      <c r="X3998">
        <v>0</v>
      </c>
      <c r="Y3998">
        <v>0</v>
      </c>
      <c r="Z3998">
        <v>0</v>
      </c>
    </row>
    <row r="3999" spans="1:26" x14ac:dyDescent="0.25">
      <c r="A3999">
        <v>2034302</v>
      </c>
      <c r="B3999">
        <v>1</v>
      </c>
      <c r="C3999" t="s">
        <v>77</v>
      </c>
      <c r="D3999" t="s">
        <v>114</v>
      </c>
      <c r="E3999" t="s">
        <v>134</v>
      </c>
      <c r="F3999" t="s">
        <v>11585</v>
      </c>
      <c r="G3999" t="s">
        <v>136</v>
      </c>
      <c r="H3999" t="s">
        <v>46</v>
      </c>
      <c r="I3999" t="s">
        <v>129</v>
      </c>
      <c r="J3999" t="s">
        <v>130</v>
      </c>
      <c r="K3999" t="s">
        <v>131</v>
      </c>
      <c r="L3999" t="s">
        <v>11586</v>
      </c>
      <c r="M3999" t="s">
        <v>11587</v>
      </c>
      <c r="N3999">
        <v>3.0380555550000001</v>
      </c>
      <c r="O3999">
        <v>0</v>
      </c>
      <c r="P3999">
        <v>0</v>
      </c>
      <c r="Q3999">
        <v>0</v>
      </c>
      <c r="R3999">
        <v>0</v>
      </c>
      <c r="S3999">
        <v>0</v>
      </c>
      <c r="T3999">
        <v>2</v>
      </c>
      <c r="U3999">
        <v>0</v>
      </c>
      <c r="V3999">
        <v>0</v>
      </c>
      <c r="W3999">
        <v>0</v>
      </c>
      <c r="X3999">
        <v>0</v>
      </c>
      <c r="Y3999">
        <v>0</v>
      </c>
      <c r="Z3999">
        <v>6.076111</v>
      </c>
    </row>
    <row r="4000" spans="1:26" x14ac:dyDescent="0.25">
      <c r="A4000">
        <v>2034307</v>
      </c>
      <c r="B4000">
        <v>1</v>
      </c>
      <c r="C4000" t="s">
        <v>76</v>
      </c>
      <c r="D4000" t="s">
        <v>96</v>
      </c>
      <c r="E4000" t="s">
        <v>134</v>
      </c>
      <c r="F4000" t="s">
        <v>11588</v>
      </c>
      <c r="G4000" t="s">
        <v>136</v>
      </c>
      <c r="H4000" t="s">
        <v>46</v>
      </c>
      <c r="I4000" t="s">
        <v>129</v>
      </c>
      <c r="J4000" t="s">
        <v>130</v>
      </c>
      <c r="K4000" t="s">
        <v>131</v>
      </c>
      <c r="L4000" t="s">
        <v>11589</v>
      </c>
      <c r="M4000" t="s">
        <v>11590</v>
      </c>
      <c r="N4000">
        <v>2.6724999999999999</v>
      </c>
      <c r="O4000">
        <v>0</v>
      </c>
      <c r="P4000">
        <v>1</v>
      </c>
      <c r="Q4000">
        <v>0</v>
      </c>
      <c r="R4000">
        <v>0</v>
      </c>
      <c r="S4000">
        <v>0</v>
      </c>
      <c r="T4000">
        <v>0</v>
      </c>
      <c r="U4000">
        <v>0</v>
      </c>
      <c r="V4000">
        <v>2.6724999999999999</v>
      </c>
      <c r="W4000">
        <v>0</v>
      </c>
      <c r="X4000">
        <v>0</v>
      </c>
      <c r="Y4000">
        <v>0</v>
      </c>
      <c r="Z4000">
        <v>0</v>
      </c>
    </row>
    <row r="4001" spans="1:26" x14ac:dyDescent="0.25">
      <c r="A4001">
        <v>2034319</v>
      </c>
      <c r="B4001">
        <v>1</v>
      </c>
      <c r="C4001" t="s">
        <v>76</v>
      </c>
      <c r="D4001" t="s">
        <v>102</v>
      </c>
      <c r="E4001" t="s">
        <v>134</v>
      </c>
      <c r="F4001" t="s">
        <v>11591</v>
      </c>
      <c r="G4001" t="s">
        <v>136</v>
      </c>
      <c r="H4001" t="s">
        <v>46</v>
      </c>
      <c r="I4001" t="s">
        <v>129</v>
      </c>
      <c r="J4001" t="s">
        <v>130</v>
      </c>
      <c r="K4001" t="s">
        <v>131</v>
      </c>
      <c r="L4001" t="s">
        <v>11592</v>
      </c>
      <c r="M4001" t="s">
        <v>11593</v>
      </c>
      <c r="N4001">
        <v>4.2944444439999998</v>
      </c>
      <c r="O4001">
        <v>0</v>
      </c>
      <c r="P4001">
        <v>1</v>
      </c>
      <c r="Q4001">
        <v>0</v>
      </c>
      <c r="R4001">
        <v>0</v>
      </c>
      <c r="S4001">
        <v>0</v>
      </c>
      <c r="T4001">
        <v>0</v>
      </c>
      <c r="U4001">
        <v>0</v>
      </c>
      <c r="V4001">
        <v>4.2944440000000004</v>
      </c>
      <c r="W4001">
        <v>0</v>
      </c>
      <c r="X4001">
        <v>0</v>
      </c>
      <c r="Y4001">
        <v>0</v>
      </c>
      <c r="Z4001">
        <v>0</v>
      </c>
    </row>
    <row r="4002" spans="1:26" x14ac:dyDescent="0.25">
      <c r="A4002">
        <v>2034312</v>
      </c>
      <c r="B4002">
        <v>1</v>
      </c>
      <c r="C4002" t="s">
        <v>77</v>
      </c>
      <c r="D4002" t="s">
        <v>124</v>
      </c>
      <c r="E4002" t="s">
        <v>134</v>
      </c>
      <c r="F4002" t="s">
        <v>11594</v>
      </c>
      <c r="G4002" t="s">
        <v>238</v>
      </c>
      <c r="H4002" t="s">
        <v>46</v>
      </c>
      <c r="I4002" t="s">
        <v>129</v>
      </c>
      <c r="J4002" t="s">
        <v>130</v>
      </c>
      <c r="K4002" t="s">
        <v>131</v>
      </c>
      <c r="L4002" t="s">
        <v>11595</v>
      </c>
      <c r="M4002" t="s">
        <v>11596</v>
      </c>
      <c r="N4002">
        <v>3.0166666659999999</v>
      </c>
      <c r="O4002">
        <v>0</v>
      </c>
      <c r="P4002">
        <v>2</v>
      </c>
      <c r="Q4002">
        <v>0</v>
      </c>
      <c r="R4002">
        <v>0</v>
      </c>
      <c r="S4002">
        <v>0</v>
      </c>
      <c r="T4002">
        <v>0</v>
      </c>
      <c r="U4002">
        <v>0</v>
      </c>
      <c r="V4002">
        <v>6.0333329999999998</v>
      </c>
      <c r="W4002">
        <v>0</v>
      </c>
      <c r="X4002">
        <v>0</v>
      </c>
      <c r="Y4002">
        <v>0</v>
      </c>
      <c r="Z4002">
        <v>0</v>
      </c>
    </row>
    <row r="4003" spans="1:26" x14ac:dyDescent="0.25">
      <c r="A4003">
        <v>2034322</v>
      </c>
      <c r="B4003">
        <v>1</v>
      </c>
      <c r="C4003" t="s">
        <v>77</v>
      </c>
      <c r="D4003" t="s">
        <v>108</v>
      </c>
      <c r="E4003" t="s">
        <v>171</v>
      </c>
      <c r="F4003" t="s">
        <v>11597</v>
      </c>
      <c r="G4003" t="s">
        <v>163</v>
      </c>
      <c r="H4003" t="s">
        <v>47</v>
      </c>
      <c r="I4003" t="s">
        <v>129</v>
      </c>
      <c r="J4003" t="s">
        <v>130</v>
      </c>
      <c r="K4003" t="s">
        <v>131</v>
      </c>
      <c r="L4003" t="s">
        <v>11598</v>
      </c>
      <c r="M4003" t="s">
        <v>11599</v>
      </c>
      <c r="N4003">
        <v>0.53027777700000001</v>
      </c>
      <c r="O4003">
        <v>0</v>
      </c>
      <c r="P4003">
        <v>0</v>
      </c>
      <c r="Q4003">
        <v>7</v>
      </c>
      <c r="R4003">
        <v>555</v>
      </c>
      <c r="S4003">
        <v>0</v>
      </c>
      <c r="T4003">
        <v>0</v>
      </c>
      <c r="U4003">
        <v>0</v>
      </c>
      <c r="V4003">
        <v>0</v>
      </c>
      <c r="W4003">
        <v>3.7119439999999999</v>
      </c>
      <c r="X4003">
        <v>294.30416600000001</v>
      </c>
      <c r="Y4003">
        <v>0</v>
      </c>
      <c r="Z4003">
        <v>0</v>
      </c>
    </row>
    <row r="4004" spans="1:26" x14ac:dyDescent="0.25">
      <c r="A4004">
        <v>2034318</v>
      </c>
      <c r="B4004">
        <v>1</v>
      </c>
      <c r="C4004" t="s">
        <v>76</v>
      </c>
      <c r="D4004" t="s">
        <v>90</v>
      </c>
      <c r="E4004" t="s">
        <v>182</v>
      </c>
      <c r="F4004" t="s">
        <v>11600</v>
      </c>
      <c r="G4004" t="s">
        <v>144</v>
      </c>
      <c r="H4004" t="s">
        <v>46</v>
      </c>
      <c r="I4004" t="s">
        <v>129</v>
      </c>
      <c r="J4004" t="s">
        <v>130</v>
      </c>
      <c r="K4004" t="s">
        <v>131</v>
      </c>
      <c r="L4004" t="s">
        <v>11601</v>
      </c>
      <c r="M4004" t="s">
        <v>11602</v>
      </c>
      <c r="N4004">
        <v>0.97250000000000003</v>
      </c>
      <c r="O4004">
        <v>0</v>
      </c>
      <c r="P4004">
        <v>0</v>
      </c>
      <c r="Q4004">
        <v>0</v>
      </c>
      <c r="R4004">
        <v>2</v>
      </c>
      <c r="S4004">
        <v>0</v>
      </c>
      <c r="T4004">
        <v>0</v>
      </c>
      <c r="U4004">
        <v>0</v>
      </c>
      <c r="V4004">
        <v>0</v>
      </c>
      <c r="W4004">
        <v>0</v>
      </c>
      <c r="X4004">
        <v>1.9450000000000001</v>
      </c>
      <c r="Y4004">
        <v>0</v>
      </c>
      <c r="Z4004">
        <v>0</v>
      </c>
    </row>
    <row r="4005" spans="1:26" x14ac:dyDescent="0.25">
      <c r="A4005">
        <v>2034325</v>
      </c>
      <c r="B4005">
        <v>1</v>
      </c>
      <c r="C4005" t="s">
        <v>77</v>
      </c>
      <c r="D4005" t="s">
        <v>118</v>
      </c>
      <c r="E4005" t="s">
        <v>161</v>
      </c>
      <c r="F4005" t="s">
        <v>11603</v>
      </c>
      <c r="G4005" t="s">
        <v>341</v>
      </c>
      <c r="H4005" t="s">
        <v>47</v>
      </c>
      <c r="I4005" t="s">
        <v>129</v>
      </c>
      <c r="J4005" t="s">
        <v>130</v>
      </c>
      <c r="K4005" t="s">
        <v>131</v>
      </c>
      <c r="L4005" t="s">
        <v>11604</v>
      </c>
      <c r="M4005" t="s">
        <v>11605</v>
      </c>
      <c r="N4005">
        <v>2.4644444440000002</v>
      </c>
      <c r="O4005">
        <v>0</v>
      </c>
      <c r="P4005">
        <v>0</v>
      </c>
      <c r="Q4005">
        <v>0</v>
      </c>
      <c r="R4005">
        <v>0</v>
      </c>
      <c r="S4005">
        <v>0</v>
      </c>
      <c r="T4005">
        <v>39</v>
      </c>
      <c r="U4005">
        <v>0</v>
      </c>
      <c r="V4005">
        <v>0</v>
      </c>
      <c r="W4005">
        <v>0</v>
      </c>
      <c r="X4005">
        <v>0</v>
      </c>
      <c r="Y4005">
        <v>0</v>
      </c>
      <c r="Z4005">
        <v>96.113332999999997</v>
      </c>
    </row>
    <row r="4006" spans="1:26" x14ac:dyDescent="0.25">
      <c r="A4006">
        <v>2034324</v>
      </c>
      <c r="B4006">
        <v>1</v>
      </c>
      <c r="C4006" t="s">
        <v>76</v>
      </c>
      <c r="D4006" t="s">
        <v>104</v>
      </c>
      <c r="E4006" t="s">
        <v>166</v>
      </c>
      <c r="F4006" t="s">
        <v>7554</v>
      </c>
      <c r="G4006" t="s">
        <v>657</v>
      </c>
      <c r="H4006" t="s">
        <v>46</v>
      </c>
      <c r="I4006" t="s">
        <v>129</v>
      </c>
      <c r="J4006" t="s">
        <v>130</v>
      </c>
      <c r="K4006" t="s">
        <v>131</v>
      </c>
      <c r="L4006" t="s">
        <v>11606</v>
      </c>
      <c r="M4006" t="s">
        <v>11590</v>
      </c>
      <c r="N4006">
        <v>1.8772222220000001</v>
      </c>
      <c r="O4006">
        <v>0</v>
      </c>
      <c r="P4006">
        <v>0</v>
      </c>
      <c r="Q4006">
        <v>0</v>
      </c>
      <c r="R4006">
        <v>59</v>
      </c>
      <c r="S4006">
        <v>0</v>
      </c>
      <c r="T4006">
        <v>0</v>
      </c>
      <c r="U4006">
        <v>0</v>
      </c>
      <c r="V4006">
        <v>0</v>
      </c>
      <c r="W4006">
        <v>0</v>
      </c>
      <c r="X4006">
        <v>110.756111</v>
      </c>
      <c r="Y4006">
        <v>0</v>
      </c>
      <c r="Z4006">
        <v>0</v>
      </c>
    </row>
    <row r="4007" spans="1:26" x14ac:dyDescent="0.25">
      <c r="A4007">
        <v>2034323</v>
      </c>
      <c r="B4007">
        <v>1</v>
      </c>
      <c r="C4007" t="s">
        <v>76</v>
      </c>
      <c r="D4007" t="s">
        <v>80</v>
      </c>
      <c r="E4007" t="s">
        <v>182</v>
      </c>
      <c r="F4007" t="s">
        <v>11607</v>
      </c>
      <c r="G4007" t="s">
        <v>294</v>
      </c>
      <c r="H4007" t="s">
        <v>46</v>
      </c>
      <c r="I4007" t="s">
        <v>129</v>
      </c>
      <c r="J4007" t="s">
        <v>130</v>
      </c>
      <c r="K4007" t="s">
        <v>131</v>
      </c>
      <c r="L4007" t="s">
        <v>11608</v>
      </c>
      <c r="M4007" t="s">
        <v>11609</v>
      </c>
      <c r="N4007">
        <v>2.213333333</v>
      </c>
      <c r="O4007">
        <v>0</v>
      </c>
      <c r="P4007">
        <v>5</v>
      </c>
      <c r="Q4007">
        <v>0</v>
      </c>
      <c r="R4007">
        <v>0</v>
      </c>
      <c r="S4007">
        <v>0</v>
      </c>
      <c r="T4007">
        <v>0</v>
      </c>
      <c r="U4007">
        <v>0</v>
      </c>
      <c r="V4007">
        <v>11.066667000000001</v>
      </c>
      <c r="W4007">
        <v>0</v>
      </c>
      <c r="X4007">
        <v>0</v>
      </c>
      <c r="Y4007">
        <v>0</v>
      </c>
      <c r="Z4007">
        <v>0</v>
      </c>
    </row>
    <row r="4008" spans="1:26" x14ac:dyDescent="0.25">
      <c r="A4008">
        <v>2034329</v>
      </c>
      <c r="B4008">
        <v>1</v>
      </c>
      <c r="C4008" t="s">
        <v>77</v>
      </c>
      <c r="D4008" t="s">
        <v>111</v>
      </c>
      <c r="E4008" t="s">
        <v>182</v>
      </c>
      <c r="F4008" t="s">
        <v>11610</v>
      </c>
      <c r="G4008" t="s">
        <v>405</v>
      </c>
      <c r="H4008" t="s">
        <v>46</v>
      </c>
      <c r="I4008" t="s">
        <v>129</v>
      </c>
      <c r="J4008" t="s">
        <v>130</v>
      </c>
      <c r="K4008" t="s">
        <v>131</v>
      </c>
      <c r="L4008" t="s">
        <v>11611</v>
      </c>
      <c r="M4008" t="s">
        <v>11612</v>
      </c>
      <c r="N4008">
        <v>4.801666666</v>
      </c>
      <c r="O4008">
        <v>0</v>
      </c>
      <c r="P4008">
        <v>0</v>
      </c>
      <c r="Q4008">
        <v>0</v>
      </c>
      <c r="R4008">
        <v>68</v>
      </c>
      <c r="S4008">
        <v>0</v>
      </c>
      <c r="T4008">
        <v>0</v>
      </c>
      <c r="U4008">
        <v>0</v>
      </c>
      <c r="V4008">
        <v>0</v>
      </c>
      <c r="W4008">
        <v>0</v>
      </c>
      <c r="X4008">
        <v>326.51333299999999</v>
      </c>
      <c r="Y4008">
        <v>0</v>
      </c>
      <c r="Z4008">
        <v>0</v>
      </c>
    </row>
    <row r="4009" spans="1:26" x14ac:dyDescent="0.25">
      <c r="A4009">
        <v>2034328</v>
      </c>
      <c r="B4009">
        <v>1</v>
      </c>
      <c r="C4009" t="s">
        <v>76</v>
      </c>
      <c r="D4009" t="s">
        <v>103</v>
      </c>
      <c r="E4009" t="s">
        <v>182</v>
      </c>
      <c r="F4009" t="s">
        <v>11613</v>
      </c>
      <c r="G4009" t="s">
        <v>144</v>
      </c>
      <c r="H4009" t="s">
        <v>46</v>
      </c>
      <c r="I4009" t="s">
        <v>129</v>
      </c>
      <c r="J4009" t="s">
        <v>130</v>
      </c>
      <c r="K4009" t="s">
        <v>131</v>
      </c>
      <c r="L4009" t="s">
        <v>11614</v>
      </c>
      <c r="M4009" t="s">
        <v>11615</v>
      </c>
      <c r="N4009">
        <v>2.684722222</v>
      </c>
      <c r="O4009">
        <v>0</v>
      </c>
      <c r="P4009">
        <v>0</v>
      </c>
      <c r="Q4009">
        <v>0</v>
      </c>
      <c r="R4009">
        <v>6</v>
      </c>
      <c r="S4009">
        <v>0</v>
      </c>
      <c r="T4009">
        <v>0</v>
      </c>
      <c r="U4009">
        <v>0</v>
      </c>
      <c r="V4009">
        <v>0</v>
      </c>
      <c r="W4009">
        <v>0</v>
      </c>
      <c r="X4009">
        <v>16.108332999999998</v>
      </c>
      <c r="Y4009">
        <v>0</v>
      </c>
      <c r="Z4009">
        <v>0</v>
      </c>
    </row>
    <row r="4010" spans="1:26" x14ac:dyDescent="0.25">
      <c r="A4010">
        <v>2034333</v>
      </c>
      <c r="B4010">
        <v>1</v>
      </c>
      <c r="C4010" t="s">
        <v>76</v>
      </c>
      <c r="D4010" t="s">
        <v>99</v>
      </c>
      <c r="E4010" t="s">
        <v>134</v>
      </c>
      <c r="F4010" t="s">
        <v>11616</v>
      </c>
      <c r="G4010" t="s">
        <v>238</v>
      </c>
      <c r="H4010" t="s">
        <v>46</v>
      </c>
      <c r="I4010" t="s">
        <v>129</v>
      </c>
      <c r="J4010" t="s">
        <v>130</v>
      </c>
      <c r="K4010" t="s">
        <v>131</v>
      </c>
      <c r="L4010" t="s">
        <v>11617</v>
      </c>
      <c r="M4010" t="s">
        <v>11618</v>
      </c>
      <c r="N4010">
        <v>1.0691666660000001</v>
      </c>
      <c r="O4010">
        <v>0</v>
      </c>
      <c r="P4010">
        <v>4</v>
      </c>
      <c r="Q4010">
        <v>0</v>
      </c>
      <c r="R4010">
        <v>0</v>
      </c>
      <c r="S4010">
        <v>0</v>
      </c>
      <c r="T4010">
        <v>0</v>
      </c>
      <c r="U4010">
        <v>0</v>
      </c>
      <c r="V4010">
        <v>4.2766669999999998</v>
      </c>
      <c r="W4010">
        <v>0</v>
      </c>
      <c r="X4010">
        <v>0</v>
      </c>
      <c r="Y4010">
        <v>0</v>
      </c>
      <c r="Z4010">
        <v>0</v>
      </c>
    </row>
    <row r="4011" spans="1:26" x14ac:dyDescent="0.25">
      <c r="A4011">
        <v>2034341</v>
      </c>
      <c r="B4011">
        <v>1</v>
      </c>
      <c r="C4011" t="s">
        <v>76</v>
      </c>
      <c r="D4011" t="s">
        <v>99</v>
      </c>
      <c r="E4011" t="s">
        <v>126</v>
      </c>
      <c r="F4011" t="s">
        <v>11619</v>
      </c>
      <c r="G4011" t="s">
        <v>503</v>
      </c>
      <c r="H4011" t="s">
        <v>46</v>
      </c>
      <c r="I4011" t="s">
        <v>129</v>
      </c>
      <c r="J4011" t="s">
        <v>130</v>
      </c>
      <c r="K4011" t="s">
        <v>131</v>
      </c>
      <c r="L4011" t="s">
        <v>11620</v>
      </c>
      <c r="M4011" t="s">
        <v>11621</v>
      </c>
      <c r="N4011">
        <v>1.2947222220000001</v>
      </c>
      <c r="O4011">
        <v>0</v>
      </c>
      <c r="P4011">
        <v>52</v>
      </c>
      <c r="Q4011">
        <v>0</v>
      </c>
      <c r="R4011">
        <v>0</v>
      </c>
      <c r="S4011">
        <v>0</v>
      </c>
      <c r="T4011">
        <v>0</v>
      </c>
      <c r="U4011">
        <v>0</v>
      </c>
      <c r="V4011">
        <v>67.325556000000006</v>
      </c>
      <c r="W4011">
        <v>0</v>
      </c>
      <c r="X4011">
        <v>0</v>
      </c>
      <c r="Y4011">
        <v>0</v>
      </c>
      <c r="Z4011">
        <v>0</v>
      </c>
    </row>
    <row r="4012" spans="1:26" x14ac:dyDescent="0.25">
      <c r="A4012">
        <v>2034336</v>
      </c>
      <c r="B4012">
        <v>1</v>
      </c>
      <c r="C4012" t="s">
        <v>76</v>
      </c>
      <c r="D4012" t="s">
        <v>103</v>
      </c>
      <c r="E4012" t="s">
        <v>182</v>
      </c>
      <c r="F4012" t="s">
        <v>8121</v>
      </c>
      <c r="G4012" t="s">
        <v>144</v>
      </c>
      <c r="H4012" t="s">
        <v>46</v>
      </c>
      <c r="I4012" t="s">
        <v>129</v>
      </c>
      <c r="J4012" t="s">
        <v>130</v>
      </c>
      <c r="K4012" t="s">
        <v>131</v>
      </c>
      <c r="L4012" t="s">
        <v>11622</v>
      </c>
      <c r="M4012" t="s">
        <v>11623</v>
      </c>
      <c r="N4012">
        <v>1.559722222</v>
      </c>
      <c r="O4012">
        <v>0</v>
      </c>
      <c r="P4012">
        <v>0</v>
      </c>
      <c r="Q4012">
        <v>0</v>
      </c>
      <c r="R4012">
        <v>0</v>
      </c>
      <c r="S4012">
        <v>0</v>
      </c>
      <c r="T4012">
        <v>61</v>
      </c>
      <c r="U4012">
        <v>0</v>
      </c>
      <c r="V4012">
        <v>0</v>
      </c>
      <c r="W4012">
        <v>0</v>
      </c>
      <c r="X4012">
        <v>0</v>
      </c>
      <c r="Y4012">
        <v>0</v>
      </c>
      <c r="Z4012">
        <v>95.143056000000001</v>
      </c>
    </row>
    <row r="4013" spans="1:26" x14ac:dyDescent="0.25">
      <c r="A4013">
        <v>2034335</v>
      </c>
      <c r="B4013">
        <v>1</v>
      </c>
      <c r="C4013" t="s">
        <v>76</v>
      </c>
      <c r="D4013" t="s">
        <v>78</v>
      </c>
      <c r="E4013" t="s">
        <v>182</v>
      </c>
      <c r="F4013" t="s">
        <v>11624</v>
      </c>
      <c r="G4013" t="s">
        <v>250</v>
      </c>
      <c r="H4013" t="s">
        <v>46</v>
      </c>
      <c r="I4013" t="s">
        <v>129</v>
      </c>
      <c r="J4013" t="s">
        <v>130</v>
      </c>
      <c r="K4013" t="s">
        <v>131</v>
      </c>
      <c r="L4013" t="s">
        <v>11625</v>
      </c>
      <c r="M4013" t="s">
        <v>11609</v>
      </c>
      <c r="N4013">
        <v>1.7666666660000001</v>
      </c>
      <c r="O4013">
        <v>0</v>
      </c>
      <c r="P4013">
        <v>35</v>
      </c>
      <c r="Q4013">
        <v>0</v>
      </c>
      <c r="R4013">
        <v>0</v>
      </c>
      <c r="S4013">
        <v>0</v>
      </c>
      <c r="T4013">
        <v>0</v>
      </c>
      <c r="U4013">
        <v>0</v>
      </c>
      <c r="V4013">
        <v>61.833333000000003</v>
      </c>
      <c r="W4013">
        <v>0</v>
      </c>
      <c r="X4013">
        <v>0</v>
      </c>
      <c r="Y4013">
        <v>0</v>
      </c>
      <c r="Z4013">
        <v>0</v>
      </c>
    </row>
    <row r="4014" spans="1:26" x14ac:dyDescent="0.25">
      <c r="A4014">
        <v>2034342</v>
      </c>
      <c r="B4014">
        <v>1</v>
      </c>
      <c r="C4014" t="s">
        <v>77</v>
      </c>
      <c r="D4014" t="s">
        <v>116</v>
      </c>
      <c r="E4014" t="s">
        <v>134</v>
      </c>
      <c r="F4014" t="s">
        <v>11626</v>
      </c>
      <c r="G4014" t="s">
        <v>136</v>
      </c>
      <c r="H4014" t="s">
        <v>46</v>
      </c>
      <c r="I4014" t="s">
        <v>129</v>
      </c>
      <c r="J4014" t="s">
        <v>130</v>
      </c>
      <c r="K4014" t="s">
        <v>131</v>
      </c>
      <c r="L4014" t="s">
        <v>11627</v>
      </c>
      <c r="M4014" t="s">
        <v>11628</v>
      </c>
      <c r="N4014">
        <v>2.9</v>
      </c>
      <c r="O4014">
        <v>0</v>
      </c>
      <c r="P4014">
        <v>1</v>
      </c>
      <c r="Q4014">
        <v>0</v>
      </c>
      <c r="R4014">
        <v>0</v>
      </c>
      <c r="S4014">
        <v>0</v>
      </c>
      <c r="T4014">
        <v>0</v>
      </c>
      <c r="U4014">
        <v>0</v>
      </c>
      <c r="V4014">
        <v>2.9</v>
      </c>
      <c r="W4014">
        <v>0</v>
      </c>
      <c r="X4014">
        <v>0</v>
      </c>
      <c r="Y4014">
        <v>0</v>
      </c>
      <c r="Z4014">
        <v>0</v>
      </c>
    </row>
    <row r="4015" spans="1:26" x14ac:dyDescent="0.25">
      <c r="A4015">
        <v>2034348</v>
      </c>
      <c r="B4015">
        <v>1</v>
      </c>
      <c r="C4015" t="s">
        <v>77</v>
      </c>
      <c r="D4015" t="s">
        <v>118</v>
      </c>
      <c r="E4015" t="s">
        <v>134</v>
      </c>
      <c r="F4015" t="s">
        <v>11629</v>
      </c>
      <c r="G4015" t="s">
        <v>136</v>
      </c>
      <c r="H4015" t="s">
        <v>46</v>
      </c>
      <c r="I4015" t="s">
        <v>129</v>
      </c>
      <c r="J4015" t="s">
        <v>130</v>
      </c>
      <c r="K4015" t="s">
        <v>131</v>
      </c>
      <c r="L4015" t="s">
        <v>11630</v>
      </c>
      <c r="M4015" t="s">
        <v>11631</v>
      </c>
      <c r="N4015">
        <v>1.8402777770000001</v>
      </c>
      <c r="O4015">
        <v>0</v>
      </c>
      <c r="P4015">
        <v>1</v>
      </c>
      <c r="Q4015">
        <v>0</v>
      </c>
      <c r="R4015">
        <v>0</v>
      </c>
      <c r="S4015">
        <v>0</v>
      </c>
      <c r="T4015">
        <v>0</v>
      </c>
      <c r="U4015">
        <v>0</v>
      </c>
      <c r="V4015">
        <v>1.8402780000000001</v>
      </c>
      <c r="W4015">
        <v>0</v>
      </c>
      <c r="X4015">
        <v>0</v>
      </c>
      <c r="Y4015">
        <v>0</v>
      </c>
      <c r="Z4015">
        <v>0</v>
      </c>
    </row>
    <row r="4016" spans="1:26" x14ac:dyDescent="0.25">
      <c r="A4016">
        <v>2034352</v>
      </c>
      <c r="B4016">
        <v>1</v>
      </c>
      <c r="C4016" t="s">
        <v>76</v>
      </c>
      <c r="D4016" t="s">
        <v>94</v>
      </c>
      <c r="E4016" t="s">
        <v>134</v>
      </c>
      <c r="F4016" t="s">
        <v>11632</v>
      </c>
      <c r="G4016" t="s">
        <v>136</v>
      </c>
      <c r="H4016" t="s">
        <v>46</v>
      </c>
      <c r="I4016" t="s">
        <v>129</v>
      </c>
      <c r="J4016" t="s">
        <v>130</v>
      </c>
      <c r="K4016" t="s">
        <v>131</v>
      </c>
      <c r="L4016" t="s">
        <v>11633</v>
      </c>
      <c r="M4016" t="s">
        <v>11634</v>
      </c>
      <c r="N4016">
        <v>2.3650000000000002</v>
      </c>
      <c r="O4016">
        <v>0</v>
      </c>
      <c r="P4016">
        <v>1</v>
      </c>
      <c r="Q4016">
        <v>0</v>
      </c>
      <c r="R4016">
        <v>0</v>
      </c>
      <c r="S4016">
        <v>0</v>
      </c>
      <c r="T4016">
        <v>0</v>
      </c>
      <c r="U4016">
        <v>0</v>
      </c>
      <c r="V4016">
        <v>2.3650000000000002</v>
      </c>
      <c r="W4016">
        <v>0</v>
      </c>
      <c r="X4016">
        <v>0</v>
      </c>
      <c r="Y4016">
        <v>0</v>
      </c>
      <c r="Z4016">
        <v>0</v>
      </c>
    </row>
    <row r="4017" spans="1:26" x14ac:dyDescent="0.25">
      <c r="A4017">
        <v>2034362</v>
      </c>
      <c r="B4017">
        <v>1</v>
      </c>
      <c r="C4017" t="s">
        <v>76</v>
      </c>
      <c r="D4017" t="s">
        <v>92</v>
      </c>
      <c r="E4017" t="s">
        <v>182</v>
      </c>
      <c r="F4017" t="s">
        <v>11635</v>
      </c>
      <c r="G4017" t="s">
        <v>144</v>
      </c>
      <c r="H4017" t="s">
        <v>46</v>
      </c>
      <c r="I4017" t="s">
        <v>129</v>
      </c>
      <c r="J4017" t="s">
        <v>130</v>
      </c>
      <c r="K4017" t="s">
        <v>131</v>
      </c>
      <c r="L4017" t="s">
        <v>11636</v>
      </c>
      <c r="M4017" t="s">
        <v>11584</v>
      </c>
      <c r="N4017">
        <v>1.4652777770000001</v>
      </c>
      <c r="O4017">
        <v>0</v>
      </c>
      <c r="P4017">
        <v>0</v>
      </c>
      <c r="Q4017">
        <v>0</v>
      </c>
      <c r="R4017">
        <v>16</v>
      </c>
      <c r="S4017">
        <v>0</v>
      </c>
      <c r="T4017">
        <v>0</v>
      </c>
      <c r="U4017">
        <v>0</v>
      </c>
      <c r="V4017">
        <v>0</v>
      </c>
      <c r="W4017">
        <v>0</v>
      </c>
      <c r="X4017">
        <v>23.444444000000001</v>
      </c>
      <c r="Y4017">
        <v>0</v>
      </c>
      <c r="Z4017">
        <v>0</v>
      </c>
    </row>
    <row r="4018" spans="1:26" x14ac:dyDescent="0.25">
      <c r="A4018">
        <v>2034354</v>
      </c>
      <c r="B4018">
        <v>1</v>
      </c>
      <c r="C4018" t="s">
        <v>77</v>
      </c>
      <c r="D4018" t="s">
        <v>111</v>
      </c>
      <c r="E4018" t="s">
        <v>182</v>
      </c>
      <c r="F4018" t="s">
        <v>11637</v>
      </c>
      <c r="G4018" t="s">
        <v>144</v>
      </c>
      <c r="H4018" t="s">
        <v>46</v>
      </c>
      <c r="I4018" t="s">
        <v>129</v>
      </c>
      <c r="J4018" t="s">
        <v>130</v>
      </c>
      <c r="K4018" t="s">
        <v>131</v>
      </c>
      <c r="L4018" t="s">
        <v>11638</v>
      </c>
      <c r="M4018" t="s">
        <v>11639</v>
      </c>
      <c r="N4018">
        <v>4.9050000000000002</v>
      </c>
      <c r="O4018">
        <v>0</v>
      </c>
      <c r="P4018">
        <v>0</v>
      </c>
      <c r="Q4018">
        <v>0</v>
      </c>
      <c r="R4018">
        <v>22</v>
      </c>
      <c r="S4018">
        <v>0</v>
      </c>
      <c r="T4018">
        <v>0</v>
      </c>
      <c r="U4018">
        <v>0</v>
      </c>
      <c r="V4018">
        <v>0</v>
      </c>
      <c r="W4018">
        <v>0</v>
      </c>
      <c r="X4018">
        <v>107.91</v>
      </c>
      <c r="Y4018">
        <v>0</v>
      </c>
      <c r="Z4018">
        <v>0</v>
      </c>
    </row>
    <row r="4019" spans="1:26" x14ac:dyDescent="0.25">
      <c r="A4019">
        <v>2101557</v>
      </c>
      <c r="B4019">
        <v>1</v>
      </c>
      <c r="C4019" t="s">
        <v>76</v>
      </c>
      <c r="D4019" t="s">
        <v>80</v>
      </c>
      <c r="E4019" t="s">
        <v>161</v>
      </c>
      <c r="F4019" t="s">
        <v>11640</v>
      </c>
      <c r="G4019" t="s">
        <v>345</v>
      </c>
      <c r="H4019" t="s">
        <v>47</v>
      </c>
      <c r="I4019" t="s">
        <v>129</v>
      </c>
      <c r="J4019" t="s">
        <v>17</v>
      </c>
      <c r="K4019" t="s">
        <v>131</v>
      </c>
      <c r="L4019" t="s">
        <v>11641</v>
      </c>
      <c r="M4019" t="s">
        <v>11642</v>
      </c>
      <c r="N4019">
        <v>13.483333332999999</v>
      </c>
      <c r="O4019">
        <v>0</v>
      </c>
      <c r="P4019">
        <v>504</v>
      </c>
      <c r="Q4019">
        <v>0</v>
      </c>
      <c r="R4019">
        <v>0</v>
      </c>
      <c r="S4019">
        <v>0</v>
      </c>
      <c r="T4019">
        <v>0</v>
      </c>
      <c r="U4019">
        <v>0</v>
      </c>
      <c r="V4019">
        <v>6795.6</v>
      </c>
      <c r="W4019">
        <v>0</v>
      </c>
      <c r="X4019">
        <v>0</v>
      </c>
      <c r="Y4019">
        <v>0</v>
      </c>
      <c r="Z4019">
        <v>0</v>
      </c>
    </row>
    <row r="4020" spans="1:26" x14ac:dyDescent="0.25">
      <c r="A4020">
        <v>2034353</v>
      </c>
      <c r="B4020">
        <v>1</v>
      </c>
      <c r="C4020" t="s">
        <v>76</v>
      </c>
      <c r="D4020" t="s">
        <v>94</v>
      </c>
      <c r="E4020" t="s">
        <v>134</v>
      </c>
      <c r="F4020" t="s">
        <v>11643</v>
      </c>
      <c r="G4020" t="s">
        <v>136</v>
      </c>
      <c r="H4020" t="s">
        <v>46</v>
      </c>
      <c r="I4020" t="s">
        <v>129</v>
      </c>
      <c r="J4020" t="s">
        <v>130</v>
      </c>
      <c r="K4020" t="s">
        <v>131</v>
      </c>
      <c r="L4020" t="s">
        <v>11644</v>
      </c>
      <c r="M4020" t="s">
        <v>11645</v>
      </c>
      <c r="N4020">
        <v>1.0175000000000001</v>
      </c>
      <c r="O4020">
        <v>0</v>
      </c>
      <c r="P4020">
        <v>0</v>
      </c>
      <c r="Q4020">
        <v>0</v>
      </c>
      <c r="R4020">
        <v>0</v>
      </c>
      <c r="S4020">
        <v>0</v>
      </c>
      <c r="T4020">
        <v>1</v>
      </c>
      <c r="U4020">
        <v>0</v>
      </c>
      <c r="V4020">
        <v>0</v>
      </c>
      <c r="W4020">
        <v>0</v>
      </c>
      <c r="X4020">
        <v>0</v>
      </c>
      <c r="Y4020">
        <v>0</v>
      </c>
      <c r="Z4020">
        <v>1.0175000000000001</v>
      </c>
    </row>
    <row r="4021" spans="1:26" x14ac:dyDescent="0.25">
      <c r="A4021">
        <v>2034360</v>
      </c>
      <c r="B4021">
        <v>1</v>
      </c>
      <c r="C4021" t="s">
        <v>77</v>
      </c>
      <c r="D4021" t="s">
        <v>109</v>
      </c>
      <c r="E4021" t="s">
        <v>166</v>
      </c>
      <c r="F4021" t="s">
        <v>11646</v>
      </c>
      <c r="G4021" t="s">
        <v>657</v>
      </c>
      <c r="H4021" t="s">
        <v>46</v>
      </c>
      <c r="I4021" t="s">
        <v>129</v>
      </c>
      <c r="J4021" t="s">
        <v>130</v>
      </c>
      <c r="K4021" t="s">
        <v>131</v>
      </c>
      <c r="L4021" t="s">
        <v>11647</v>
      </c>
      <c r="M4021" t="s">
        <v>11648</v>
      </c>
      <c r="N4021">
        <v>2.508888888</v>
      </c>
      <c r="O4021">
        <v>0</v>
      </c>
      <c r="P4021">
        <v>0</v>
      </c>
      <c r="Q4021">
        <v>0</v>
      </c>
      <c r="R4021">
        <v>2</v>
      </c>
      <c r="S4021">
        <v>0</v>
      </c>
      <c r="T4021">
        <v>8</v>
      </c>
      <c r="U4021">
        <v>0</v>
      </c>
      <c r="V4021">
        <v>0</v>
      </c>
      <c r="W4021">
        <v>0</v>
      </c>
      <c r="X4021">
        <v>5.0177779999999998</v>
      </c>
      <c r="Y4021">
        <v>0</v>
      </c>
      <c r="Z4021">
        <v>20.071110999999998</v>
      </c>
    </row>
    <row r="4022" spans="1:26" x14ac:dyDescent="0.25">
      <c r="A4022">
        <v>2034356</v>
      </c>
      <c r="B4022">
        <v>1</v>
      </c>
      <c r="C4022" t="s">
        <v>76</v>
      </c>
      <c r="D4022" t="s">
        <v>94</v>
      </c>
      <c r="E4022" t="s">
        <v>186</v>
      </c>
      <c r="F4022" t="s">
        <v>11172</v>
      </c>
      <c r="G4022" t="s">
        <v>163</v>
      </c>
      <c r="H4022" t="s">
        <v>47</v>
      </c>
      <c r="I4022" t="s">
        <v>129</v>
      </c>
      <c r="J4022" t="s">
        <v>130</v>
      </c>
      <c r="K4022" t="s">
        <v>131</v>
      </c>
      <c r="L4022" t="s">
        <v>11649</v>
      </c>
      <c r="M4022" t="s">
        <v>11650</v>
      </c>
      <c r="N4022">
        <v>0.42472222199999998</v>
      </c>
      <c r="O4022">
        <v>16</v>
      </c>
      <c r="P4022">
        <v>165</v>
      </c>
      <c r="Q4022">
        <v>0</v>
      </c>
      <c r="R4022">
        <v>0</v>
      </c>
      <c r="S4022">
        <v>0</v>
      </c>
      <c r="T4022">
        <v>0</v>
      </c>
      <c r="U4022">
        <v>6.7955560000000004</v>
      </c>
      <c r="V4022">
        <v>70.079166999999998</v>
      </c>
      <c r="W4022">
        <v>0</v>
      </c>
      <c r="X4022">
        <v>0</v>
      </c>
      <c r="Y4022">
        <v>0</v>
      </c>
      <c r="Z4022">
        <v>0</v>
      </c>
    </row>
    <row r="4023" spans="1:26" x14ac:dyDescent="0.25">
      <c r="A4023">
        <v>2034355</v>
      </c>
      <c r="B4023">
        <v>1</v>
      </c>
      <c r="C4023" t="s">
        <v>76</v>
      </c>
      <c r="D4023" t="s">
        <v>89</v>
      </c>
      <c r="E4023" t="s">
        <v>182</v>
      </c>
      <c r="F4023" t="s">
        <v>11651</v>
      </c>
      <c r="G4023" t="s">
        <v>144</v>
      </c>
      <c r="H4023" t="s">
        <v>46</v>
      </c>
      <c r="I4023" t="s">
        <v>129</v>
      </c>
      <c r="J4023" t="s">
        <v>130</v>
      </c>
      <c r="K4023" t="s">
        <v>131</v>
      </c>
      <c r="L4023" t="s">
        <v>11652</v>
      </c>
      <c r="M4023" t="s">
        <v>11653</v>
      </c>
      <c r="N4023">
        <v>2.846666666</v>
      </c>
      <c r="O4023">
        <v>0</v>
      </c>
      <c r="P4023">
        <v>7</v>
      </c>
      <c r="Q4023">
        <v>0</v>
      </c>
      <c r="R4023">
        <v>0</v>
      </c>
      <c r="S4023">
        <v>0</v>
      </c>
      <c r="T4023">
        <v>0</v>
      </c>
      <c r="U4023">
        <v>0</v>
      </c>
      <c r="V4023">
        <v>19.926666999999998</v>
      </c>
      <c r="W4023">
        <v>0</v>
      </c>
      <c r="X4023">
        <v>0</v>
      </c>
      <c r="Y4023">
        <v>0</v>
      </c>
      <c r="Z4023">
        <v>0</v>
      </c>
    </row>
    <row r="4024" spans="1:26" x14ac:dyDescent="0.25">
      <c r="A4024">
        <v>2034365</v>
      </c>
      <c r="B4024">
        <v>1</v>
      </c>
      <c r="C4024" t="s">
        <v>76</v>
      </c>
      <c r="D4024" t="s">
        <v>96</v>
      </c>
      <c r="E4024" t="s">
        <v>134</v>
      </c>
      <c r="F4024" t="s">
        <v>11654</v>
      </c>
      <c r="G4024" t="s">
        <v>136</v>
      </c>
      <c r="H4024" t="s">
        <v>46</v>
      </c>
      <c r="I4024" t="s">
        <v>129</v>
      </c>
      <c r="J4024" t="s">
        <v>130</v>
      </c>
      <c r="K4024" t="s">
        <v>131</v>
      </c>
      <c r="L4024" t="s">
        <v>11655</v>
      </c>
      <c r="M4024" t="s">
        <v>11634</v>
      </c>
      <c r="N4024">
        <v>1.517222222</v>
      </c>
      <c r="O4024">
        <v>0</v>
      </c>
      <c r="P4024">
        <v>2</v>
      </c>
      <c r="Q4024">
        <v>0</v>
      </c>
      <c r="R4024">
        <v>0</v>
      </c>
      <c r="S4024">
        <v>0</v>
      </c>
      <c r="T4024">
        <v>0</v>
      </c>
      <c r="U4024">
        <v>0</v>
      </c>
      <c r="V4024">
        <v>3.0344440000000001</v>
      </c>
      <c r="W4024">
        <v>0</v>
      </c>
      <c r="X4024">
        <v>0</v>
      </c>
      <c r="Y4024">
        <v>0</v>
      </c>
      <c r="Z4024">
        <v>0</v>
      </c>
    </row>
    <row r="4025" spans="1:26" x14ac:dyDescent="0.25">
      <c r="A4025">
        <v>2034366</v>
      </c>
      <c r="B4025">
        <v>1</v>
      </c>
      <c r="C4025" t="s">
        <v>76</v>
      </c>
      <c r="D4025" t="s">
        <v>90</v>
      </c>
      <c r="E4025" t="s">
        <v>134</v>
      </c>
      <c r="F4025" t="s">
        <v>11656</v>
      </c>
      <c r="G4025" t="s">
        <v>136</v>
      </c>
      <c r="H4025" t="s">
        <v>46</v>
      </c>
      <c r="I4025" t="s">
        <v>129</v>
      </c>
      <c r="J4025" t="s">
        <v>130</v>
      </c>
      <c r="K4025" t="s">
        <v>131</v>
      </c>
      <c r="L4025" t="s">
        <v>11657</v>
      </c>
      <c r="M4025" t="s">
        <v>11658</v>
      </c>
      <c r="N4025">
        <v>1.5494444439999999</v>
      </c>
      <c r="O4025">
        <v>0</v>
      </c>
      <c r="P4025">
        <v>1</v>
      </c>
      <c r="Q4025">
        <v>0</v>
      </c>
      <c r="R4025">
        <v>0</v>
      </c>
      <c r="S4025">
        <v>0</v>
      </c>
      <c r="T4025">
        <v>0</v>
      </c>
      <c r="U4025">
        <v>0</v>
      </c>
      <c r="V4025">
        <v>1.549444</v>
      </c>
      <c r="W4025">
        <v>0</v>
      </c>
      <c r="X4025">
        <v>0</v>
      </c>
      <c r="Y4025">
        <v>0</v>
      </c>
      <c r="Z4025">
        <v>0</v>
      </c>
    </row>
    <row r="4026" spans="1:26" x14ac:dyDescent="0.25">
      <c r="A4026">
        <v>2034369</v>
      </c>
      <c r="B4026">
        <v>1</v>
      </c>
      <c r="C4026" t="s">
        <v>77</v>
      </c>
      <c r="D4026" t="s">
        <v>117</v>
      </c>
      <c r="E4026" t="s">
        <v>134</v>
      </c>
      <c r="F4026" t="s">
        <v>11659</v>
      </c>
      <c r="G4026" t="s">
        <v>136</v>
      </c>
      <c r="H4026" t="s">
        <v>46</v>
      </c>
      <c r="I4026" t="s">
        <v>129</v>
      </c>
      <c r="J4026" t="s">
        <v>130</v>
      </c>
      <c r="K4026" t="s">
        <v>131</v>
      </c>
      <c r="L4026" t="s">
        <v>11660</v>
      </c>
      <c r="M4026" t="s">
        <v>11661</v>
      </c>
      <c r="N4026">
        <v>1.018611111</v>
      </c>
      <c r="O4026">
        <v>0</v>
      </c>
      <c r="P4026">
        <v>0</v>
      </c>
      <c r="Q4026">
        <v>0</v>
      </c>
      <c r="R4026">
        <v>1</v>
      </c>
      <c r="S4026">
        <v>0</v>
      </c>
      <c r="T4026">
        <v>0</v>
      </c>
      <c r="U4026">
        <v>0</v>
      </c>
      <c r="V4026">
        <v>0</v>
      </c>
      <c r="W4026">
        <v>0</v>
      </c>
      <c r="X4026">
        <v>1.0186109999999999</v>
      </c>
      <c r="Y4026">
        <v>0</v>
      </c>
      <c r="Z4026">
        <v>0</v>
      </c>
    </row>
    <row r="4027" spans="1:26" x14ac:dyDescent="0.25">
      <c r="A4027">
        <v>2034371</v>
      </c>
      <c r="B4027">
        <v>1</v>
      </c>
      <c r="C4027" t="s">
        <v>77</v>
      </c>
      <c r="D4027" t="s">
        <v>113</v>
      </c>
      <c r="E4027" t="s">
        <v>182</v>
      </c>
      <c r="F4027" t="s">
        <v>11662</v>
      </c>
      <c r="G4027" t="s">
        <v>144</v>
      </c>
      <c r="H4027" t="s">
        <v>46</v>
      </c>
      <c r="I4027" t="s">
        <v>129</v>
      </c>
      <c r="J4027" t="s">
        <v>130</v>
      </c>
      <c r="K4027" t="s">
        <v>131</v>
      </c>
      <c r="L4027" t="s">
        <v>11663</v>
      </c>
      <c r="M4027" t="s">
        <v>11664</v>
      </c>
      <c r="N4027">
        <v>1.9494444440000001</v>
      </c>
      <c r="O4027">
        <v>0</v>
      </c>
      <c r="P4027">
        <v>0</v>
      </c>
      <c r="Q4027">
        <v>0</v>
      </c>
      <c r="R4027">
        <v>0</v>
      </c>
      <c r="S4027">
        <v>0</v>
      </c>
      <c r="T4027">
        <v>2</v>
      </c>
      <c r="U4027">
        <v>0</v>
      </c>
      <c r="V4027">
        <v>0</v>
      </c>
      <c r="W4027">
        <v>0</v>
      </c>
      <c r="X4027">
        <v>0</v>
      </c>
      <c r="Y4027">
        <v>0</v>
      </c>
      <c r="Z4027">
        <v>3.898889</v>
      </c>
    </row>
    <row r="4028" spans="1:26" x14ac:dyDescent="0.25">
      <c r="A4028">
        <v>2034375</v>
      </c>
      <c r="B4028">
        <v>1</v>
      </c>
      <c r="C4028" t="s">
        <v>76</v>
      </c>
      <c r="D4028" t="s">
        <v>80</v>
      </c>
      <c r="E4028" t="s">
        <v>161</v>
      </c>
      <c r="F4028" t="s">
        <v>11665</v>
      </c>
      <c r="G4028" t="s">
        <v>152</v>
      </c>
      <c r="H4028" t="s">
        <v>47</v>
      </c>
      <c r="I4028" t="s">
        <v>129</v>
      </c>
      <c r="J4028" t="s">
        <v>130</v>
      </c>
      <c r="K4028" t="s">
        <v>131</v>
      </c>
      <c r="L4028" t="s">
        <v>11666</v>
      </c>
      <c r="M4028" t="s">
        <v>11667</v>
      </c>
      <c r="N4028">
        <v>0.113055555</v>
      </c>
      <c r="O4028">
        <v>0</v>
      </c>
      <c r="P4028">
        <v>1351</v>
      </c>
      <c r="Q4028">
        <v>0</v>
      </c>
      <c r="R4028">
        <v>0</v>
      </c>
      <c r="S4028">
        <v>0</v>
      </c>
      <c r="T4028">
        <v>0</v>
      </c>
      <c r="U4028">
        <v>0</v>
      </c>
      <c r="V4028">
        <v>152.738055</v>
      </c>
      <c r="W4028">
        <v>0</v>
      </c>
      <c r="X4028">
        <v>0</v>
      </c>
      <c r="Y4028">
        <v>0</v>
      </c>
      <c r="Z4028">
        <v>0</v>
      </c>
    </row>
    <row r="4029" spans="1:26" x14ac:dyDescent="0.25">
      <c r="A4029">
        <v>2034378</v>
      </c>
      <c r="B4029">
        <v>1</v>
      </c>
      <c r="C4029" t="s">
        <v>76</v>
      </c>
      <c r="D4029" t="s">
        <v>104</v>
      </c>
      <c r="E4029" t="s">
        <v>182</v>
      </c>
      <c r="F4029" t="s">
        <v>11668</v>
      </c>
      <c r="G4029" t="s">
        <v>144</v>
      </c>
      <c r="H4029" t="s">
        <v>46</v>
      </c>
      <c r="I4029" t="s">
        <v>129</v>
      </c>
      <c r="J4029" t="s">
        <v>130</v>
      </c>
      <c r="K4029" t="s">
        <v>131</v>
      </c>
      <c r="L4029" t="s">
        <v>11669</v>
      </c>
      <c r="M4029" t="s">
        <v>11670</v>
      </c>
      <c r="N4029">
        <v>0.900277777</v>
      </c>
      <c r="O4029">
        <v>0</v>
      </c>
      <c r="P4029">
        <v>0</v>
      </c>
      <c r="Q4029">
        <v>0</v>
      </c>
      <c r="R4029">
        <v>1</v>
      </c>
      <c r="S4029">
        <v>0</v>
      </c>
      <c r="T4029">
        <v>0</v>
      </c>
      <c r="U4029">
        <v>0</v>
      </c>
      <c r="V4029">
        <v>0</v>
      </c>
      <c r="W4029">
        <v>0</v>
      </c>
      <c r="X4029">
        <v>0.90027800000000002</v>
      </c>
      <c r="Y4029">
        <v>0</v>
      </c>
      <c r="Z4029">
        <v>0</v>
      </c>
    </row>
    <row r="4030" spans="1:26" x14ac:dyDescent="0.25">
      <c r="A4030">
        <v>2034379</v>
      </c>
      <c r="B4030">
        <v>1</v>
      </c>
      <c r="C4030" t="s">
        <v>76</v>
      </c>
      <c r="D4030" t="s">
        <v>99</v>
      </c>
      <c r="E4030" t="s">
        <v>171</v>
      </c>
      <c r="F4030" t="s">
        <v>11671</v>
      </c>
      <c r="G4030" t="s">
        <v>163</v>
      </c>
      <c r="H4030" t="s">
        <v>47</v>
      </c>
      <c r="I4030" t="s">
        <v>129</v>
      </c>
      <c r="J4030" t="s">
        <v>130</v>
      </c>
      <c r="K4030" t="s">
        <v>131</v>
      </c>
      <c r="L4030" t="s">
        <v>11672</v>
      </c>
      <c r="M4030" t="s">
        <v>11673</v>
      </c>
      <c r="N4030">
        <v>1.086944444</v>
      </c>
      <c r="O4030">
        <v>14</v>
      </c>
      <c r="P4030">
        <v>121</v>
      </c>
      <c r="Q4030">
        <v>0</v>
      </c>
      <c r="R4030">
        <v>0</v>
      </c>
      <c r="S4030">
        <v>0</v>
      </c>
      <c r="T4030">
        <v>0</v>
      </c>
      <c r="U4030">
        <v>15.217222</v>
      </c>
      <c r="V4030">
        <v>131.52027799999999</v>
      </c>
      <c r="W4030">
        <v>0</v>
      </c>
      <c r="X4030">
        <v>0</v>
      </c>
      <c r="Y4030">
        <v>0</v>
      </c>
      <c r="Z4030">
        <v>0</v>
      </c>
    </row>
    <row r="4031" spans="1:26" x14ac:dyDescent="0.25">
      <c r="A4031">
        <v>2034382</v>
      </c>
      <c r="B4031">
        <v>1</v>
      </c>
      <c r="C4031" t="s">
        <v>77</v>
      </c>
      <c r="D4031" t="s">
        <v>124</v>
      </c>
      <c r="E4031" t="s">
        <v>134</v>
      </c>
      <c r="F4031" t="s">
        <v>11674</v>
      </c>
      <c r="G4031" t="s">
        <v>136</v>
      </c>
      <c r="H4031" t="s">
        <v>46</v>
      </c>
      <c r="I4031" t="s">
        <v>129</v>
      </c>
      <c r="J4031" t="s">
        <v>130</v>
      </c>
      <c r="K4031" t="s">
        <v>131</v>
      </c>
      <c r="L4031" t="s">
        <v>11675</v>
      </c>
      <c r="M4031" t="s">
        <v>11676</v>
      </c>
      <c r="N4031">
        <v>3.4569444439999999</v>
      </c>
      <c r="O4031">
        <v>0</v>
      </c>
      <c r="P4031">
        <v>1</v>
      </c>
      <c r="Q4031">
        <v>0</v>
      </c>
      <c r="R4031">
        <v>0</v>
      </c>
      <c r="S4031">
        <v>0</v>
      </c>
      <c r="T4031">
        <v>0</v>
      </c>
      <c r="U4031">
        <v>0</v>
      </c>
      <c r="V4031">
        <v>3.456944</v>
      </c>
      <c r="W4031">
        <v>0</v>
      </c>
      <c r="X4031">
        <v>0</v>
      </c>
      <c r="Y4031">
        <v>0</v>
      </c>
      <c r="Z4031">
        <v>0</v>
      </c>
    </row>
    <row r="4032" spans="1:26" x14ac:dyDescent="0.25">
      <c r="A4032">
        <v>2034391</v>
      </c>
      <c r="B4032">
        <v>1</v>
      </c>
      <c r="C4032" t="s">
        <v>76</v>
      </c>
      <c r="D4032" t="s">
        <v>90</v>
      </c>
      <c r="E4032" t="s">
        <v>182</v>
      </c>
      <c r="F4032" t="s">
        <v>11677</v>
      </c>
      <c r="G4032" t="s">
        <v>144</v>
      </c>
      <c r="H4032" t="s">
        <v>46</v>
      </c>
      <c r="I4032" t="s">
        <v>129</v>
      </c>
      <c r="J4032" t="s">
        <v>130</v>
      </c>
      <c r="K4032" t="s">
        <v>131</v>
      </c>
      <c r="L4032" t="s">
        <v>11678</v>
      </c>
      <c r="M4032" t="s">
        <v>11679</v>
      </c>
      <c r="N4032">
        <v>1.1869444440000001</v>
      </c>
      <c r="O4032">
        <v>0</v>
      </c>
      <c r="P4032">
        <v>44</v>
      </c>
      <c r="Q4032">
        <v>0</v>
      </c>
      <c r="R4032">
        <v>0</v>
      </c>
      <c r="S4032">
        <v>0</v>
      </c>
      <c r="T4032">
        <v>0</v>
      </c>
      <c r="U4032">
        <v>0</v>
      </c>
      <c r="V4032">
        <v>52.225555999999997</v>
      </c>
      <c r="W4032">
        <v>0</v>
      </c>
      <c r="X4032">
        <v>0</v>
      </c>
      <c r="Y4032">
        <v>0</v>
      </c>
      <c r="Z4032">
        <v>0</v>
      </c>
    </row>
    <row r="4033" spans="1:26" x14ac:dyDescent="0.25">
      <c r="A4033">
        <v>2034384</v>
      </c>
      <c r="B4033">
        <v>1</v>
      </c>
      <c r="C4033" t="s">
        <v>76</v>
      </c>
      <c r="D4033" t="s">
        <v>95</v>
      </c>
      <c r="E4033" t="s">
        <v>171</v>
      </c>
      <c r="F4033" t="s">
        <v>11680</v>
      </c>
      <c r="G4033" t="s">
        <v>163</v>
      </c>
      <c r="H4033" t="s">
        <v>47</v>
      </c>
      <c r="I4033" t="s">
        <v>129</v>
      </c>
      <c r="J4033" t="s">
        <v>130</v>
      </c>
      <c r="K4033" t="s">
        <v>131</v>
      </c>
      <c r="L4033" t="s">
        <v>11681</v>
      </c>
      <c r="M4033" t="s">
        <v>11682</v>
      </c>
      <c r="N4033">
        <v>0.125</v>
      </c>
      <c r="O4033">
        <v>6</v>
      </c>
      <c r="P4033">
        <v>3072</v>
      </c>
      <c r="Q4033">
        <v>0</v>
      </c>
      <c r="R4033">
        <v>0</v>
      </c>
      <c r="S4033">
        <v>0</v>
      </c>
      <c r="T4033">
        <v>0</v>
      </c>
      <c r="U4033">
        <v>0.75</v>
      </c>
      <c r="V4033">
        <v>384</v>
      </c>
      <c r="W4033">
        <v>0</v>
      </c>
      <c r="X4033">
        <v>0</v>
      </c>
      <c r="Y4033">
        <v>0</v>
      </c>
      <c r="Z4033">
        <v>0</v>
      </c>
    </row>
    <row r="4034" spans="1:26" x14ac:dyDescent="0.25">
      <c r="A4034">
        <v>2034386</v>
      </c>
      <c r="B4034">
        <v>1</v>
      </c>
      <c r="C4034" t="s">
        <v>76</v>
      </c>
      <c r="D4034" t="s">
        <v>95</v>
      </c>
      <c r="E4034" t="s">
        <v>166</v>
      </c>
      <c r="F4034" t="s">
        <v>11683</v>
      </c>
      <c r="G4034" t="s">
        <v>158</v>
      </c>
      <c r="H4034" t="s">
        <v>46</v>
      </c>
      <c r="I4034" t="s">
        <v>129</v>
      </c>
      <c r="J4034" t="s">
        <v>130</v>
      </c>
      <c r="K4034" t="s">
        <v>131</v>
      </c>
      <c r="L4034" t="s">
        <v>11684</v>
      </c>
      <c r="M4034" t="s">
        <v>11685</v>
      </c>
      <c r="N4034">
        <v>5.3930555550000001</v>
      </c>
      <c r="O4034">
        <v>0</v>
      </c>
      <c r="P4034">
        <v>150</v>
      </c>
      <c r="Q4034">
        <v>0</v>
      </c>
      <c r="R4034">
        <v>0</v>
      </c>
      <c r="S4034">
        <v>0</v>
      </c>
      <c r="T4034">
        <v>0</v>
      </c>
      <c r="U4034">
        <v>0</v>
      </c>
      <c r="V4034">
        <v>808.95833300000004</v>
      </c>
      <c r="W4034">
        <v>0</v>
      </c>
      <c r="X4034">
        <v>0</v>
      </c>
      <c r="Y4034">
        <v>0</v>
      </c>
      <c r="Z4034">
        <v>0</v>
      </c>
    </row>
    <row r="4035" spans="1:26" x14ac:dyDescent="0.25">
      <c r="A4035">
        <v>2034387</v>
      </c>
      <c r="B4035">
        <v>1</v>
      </c>
      <c r="C4035" t="s">
        <v>77</v>
      </c>
      <c r="D4035" t="s">
        <v>119</v>
      </c>
      <c r="E4035" t="s">
        <v>171</v>
      </c>
      <c r="F4035" t="s">
        <v>2271</v>
      </c>
      <c r="G4035" t="s">
        <v>163</v>
      </c>
      <c r="H4035" t="s">
        <v>47</v>
      </c>
      <c r="I4035" t="s">
        <v>129</v>
      </c>
      <c r="J4035" t="s">
        <v>130</v>
      </c>
      <c r="K4035" t="s">
        <v>131</v>
      </c>
      <c r="L4035" t="s">
        <v>11686</v>
      </c>
      <c r="M4035" t="s">
        <v>11687</v>
      </c>
      <c r="N4035">
        <v>0.33333333300000001</v>
      </c>
      <c r="O4035">
        <v>351</v>
      </c>
      <c r="P4035">
        <v>1137</v>
      </c>
      <c r="Q4035">
        <v>0</v>
      </c>
      <c r="R4035">
        <v>0</v>
      </c>
      <c r="S4035">
        <v>0</v>
      </c>
      <c r="T4035">
        <v>0</v>
      </c>
      <c r="U4035">
        <v>117</v>
      </c>
      <c r="V4035">
        <v>379</v>
      </c>
      <c r="W4035">
        <v>0</v>
      </c>
      <c r="X4035">
        <v>0</v>
      </c>
      <c r="Y4035">
        <v>0</v>
      </c>
      <c r="Z4035">
        <v>0</v>
      </c>
    </row>
    <row r="4036" spans="1:26" x14ac:dyDescent="0.25">
      <c r="A4036">
        <v>2034388</v>
      </c>
      <c r="B4036">
        <v>1</v>
      </c>
      <c r="C4036" t="s">
        <v>76</v>
      </c>
      <c r="D4036" t="s">
        <v>80</v>
      </c>
      <c r="E4036" t="s">
        <v>134</v>
      </c>
      <c r="F4036" t="s">
        <v>11688</v>
      </c>
      <c r="G4036" t="s">
        <v>238</v>
      </c>
      <c r="H4036" t="s">
        <v>46</v>
      </c>
      <c r="I4036" t="s">
        <v>129</v>
      </c>
      <c r="J4036" t="s">
        <v>130</v>
      </c>
      <c r="K4036" t="s">
        <v>131</v>
      </c>
      <c r="L4036" t="s">
        <v>11689</v>
      </c>
      <c r="M4036" t="s">
        <v>11690</v>
      </c>
      <c r="N4036">
        <v>0.62138888800000003</v>
      </c>
      <c r="O4036">
        <v>0</v>
      </c>
      <c r="P4036">
        <v>1</v>
      </c>
      <c r="Q4036">
        <v>0</v>
      </c>
      <c r="R4036">
        <v>0</v>
      </c>
      <c r="S4036">
        <v>0</v>
      </c>
      <c r="T4036">
        <v>0</v>
      </c>
      <c r="U4036">
        <v>0</v>
      </c>
      <c r="V4036">
        <v>0.62138899999999997</v>
      </c>
      <c r="W4036">
        <v>0</v>
      </c>
      <c r="X4036">
        <v>0</v>
      </c>
      <c r="Y4036">
        <v>0</v>
      </c>
      <c r="Z4036">
        <v>0</v>
      </c>
    </row>
    <row r="4037" spans="1:26" x14ac:dyDescent="0.25">
      <c r="A4037">
        <v>2034389</v>
      </c>
      <c r="B4037">
        <v>1</v>
      </c>
      <c r="C4037" t="s">
        <v>77</v>
      </c>
      <c r="D4037" t="s">
        <v>108</v>
      </c>
      <c r="E4037" t="s">
        <v>182</v>
      </c>
      <c r="F4037" t="s">
        <v>11691</v>
      </c>
      <c r="G4037" t="s">
        <v>144</v>
      </c>
      <c r="H4037" t="s">
        <v>46</v>
      </c>
      <c r="I4037" t="s">
        <v>129</v>
      </c>
      <c r="J4037" t="s">
        <v>130</v>
      </c>
      <c r="K4037" t="s">
        <v>131</v>
      </c>
      <c r="L4037" t="s">
        <v>11692</v>
      </c>
      <c r="M4037" t="s">
        <v>11693</v>
      </c>
      <c r="N4037">
        <v>1.3625</v>
      </c>
      <c r="O4037">
        <v>0</v>
      </c>
      <c r="P4037">
        <v>27</v>
      </c>
      <c r="Q4037">
        <v>0</v>
      </c>
      <c r="R4037">
        <v>0</v>
      </c>
      <c r="S4037">
        <v>0</v>
      </c>
      <c r="T4037">
        <v>0</v>
      </c>
      <c r="U4037">
        <v>0</v>
      </c>
      <c r="V4037">
        <v>36.787500000000001</v>
      </c>
      <c r="W4037">
        <v>0</v>
      </c>
      <c r="X4037">
        <v>0</v>
      </c>
      <c r="Y4037">
        <v>0</v>
      </c>
      <c r="Z4037">
        <v>0</v>
      </c>
    </row>
    <row r="4038" spans="1:26" x14ac:dyDescent="0.25">
      <c r="A4038">
        <v>2034394</v>
      </c>
      <c r="B4038">
        <v>1</v>
      </c>
      <c r="C4038" t="s">
        <v>77</v>
      </c>
      <c r="D4038" t="s">
        <v>111</v>
      </c>
      <c r="E4038" t="s">
        <v>134</v>
      </c>
      <c r="F4038" t="s">
        <v>11694</v>
      </c>
      <c r="G4038" t="s">
        <v>136</v>
      </c>
      <c r="H4038" t="s">
        <v>46</v>
      </c>
      <c r="I4038" t="s">
        <v>129</v>
      </c>
      <c r="J4038" t="s">
        <v>130</v>
      </c>
      <c r="K4038" t="s">
        <v>131</v>
      </c>
      <c r="L4038" t="s">
        <v>11695</v>
      </c>
      <c r="M4038" t="s">
        <v>11696</v>
      </c>
      <c r="N4038">
        <v>2.148055555</v>
      </c>
      <c r="O4038">
        <v>0</v>
      </c>
      <c r="P4038">
        <v>0</v>
      </c>
      <c r="Q4038">
        <v>0</v>
      </c>
      <c r="R4038">
        <v>0</v>
      </c>
      <c r="S4038">
        <v>0</v>
      </c>
      <c r="T4038">
        <v>1</v>
      </c>
      <c r="U4038">
        <v>0</v>
      </c>
      <c r="V4038">
        <v>0</v>
      </c>
      <c r="W4038">
        <v>0</v>
      </c>
      <c r="X4038">
        <v>0</v>
      </c>
      <c r="Y4038">
        <v>0</v>
      </c>
      <c r="Z4038">
        <v>2.148056</v>
      </c>
    </row>
    <row r="4039" spans="1:26" x14ac:dyDescent="0.25">
      <c r="A4039">
        <v>2034395</v>
      </c>
      <c r="B4039">
        <v>1</v>
      </c>
      <c r="C4039" t="s">
        <v>77</v>
      </c>
      <c r="D4039" t="s">
        <v>119</v>
      </c>
      <c r="E4039" t="s">
        <v>186</v>
      </c>
      <c r="F4039" t="s">
        <v>11697</v>
      </c>
      <c r="G4039" t="s">
        <v>163</v>
      </c>
      <c r="H4039" t="s">
        <v>47</v>
      </c>
      <c r="I4039" t="s">
        <v>129</v>
      </c>
      <c r="J4039" t="s">
        <v>130</v>
      </c>
      <c r="K4039" t="s">
        <v>131</v>
      </c>
      <c r="L4039" t="s">
        <v>11698</v>
      </c>
      <c r="M4039" t="s">
        <v>11699</v>
      </c>
      <c r="N4039">
        <v>0.59666666599999996</v>
      </c>
      <c r="O4039">
        <v>125</v>
      </c>
      <c r="P4039">
        <v>353</v>
      </c>
      <c r="Q4039">
        <v>0</v>
      </c>
      <c r="R4039">
        <v>0</v>
      </c>
      <c r="S4039">
        <v>0</v>
      </c>
      <c r="T4039">
        <v>0</v>
      </c>
      <c r="U4039">
        <v>74.583332999999996</v>
      </c>
      <c r="V4039">
        <v>210.623333</v>
      </c>
      <c r="W4039">
        <v>0</v>
      </c>
      <c r="X4039">
        <v>0</v>
      </c>
      <c r="Y4039">
        <v>0</v>
      </c>
      <c r="Z4039">
        <v>0</v>
      </c>
    </row>
    <row r="4040" spans="1:26" x14ac:dyDescent="0.25">
      <c r="A4040">
        <v>2034400</v>
      </c>
      <c r="B4040">
        <v>1</v>
      </c>
      <c r="C4040" t="s">
        <v>77</v>
      </c>
      <c r="D4040" t="s">
        <v>115</v>
      </c>
      <c r="E4040" t="s">
        <v>161</v>
      </c>
      <c r="F4040" t="s">
        <v>11700</v>
      </c>
      <c r="G4040" t="s">
        <v>152</v>
      </c>
      <c r="H4040" t="s">
        <v>47</v>
      </c>
      <c r="I4040" t="s">
        <v>129</v>
      </c>
      <c r="J4040" t="s">
        <v>17</v>
      </c>
      <c r="K4040" t="s">
        <v>154</v>
      </c>
      <c r="L4040" t="s">
        <v>11701</v>
      </c>
      <c r="M4040" t="s">
        <v>11702</v>
      </c>
      <c r="N4040">
        <v>4.8925000000000001</v>
      </c>
      <c r="O4040">
        <v>0</v>
      </c>
      <c r="P4040">
        <v>0</v>
      </c>
      <c r="Q4040">
        <v>0</v>
      </c>
      <c r="R4040">
        <v>0</v>
      </c>
      <c r="S4040">
        <v>0</v>
      </c>
      <c r="T4040">
        <v>82</v>
      </c>
      <c r="U4040">
        <v>0</v>
      </c>
      <c r="V4040">
        <v>0</v>
      </c>
      <c r="W4040">
        <v>0</v>
      </c>
      <c r="X4040">
        <v>0</v>
      </c>
      <c r="Y4040">
        <v>0</v>
      </c>
      <c r="Z4040">
        <v>401.185</v>
      </c>
    </row>
    <row r="4041" spans="1:26" x14ac:dyDescent="0.25">
      <c r="A4041">
        <v>2034399</v>
      </c>
      <c r="B4041">
        <v>1</v>
      </c>
      <c r="C4041" t="s">
        <v>76</v>
      </c>
      <c r="D4041" t="s">
        <v>80</v>
      </c>
      <c r="E4041" t="s">
        <v>161</v>
      </c>
      <c r="F4041" t="s">
        <v>11703</v>
      </c>
      <c r="G4041" t="s">
        <v>152</v>
      </c>
      <c r="H4041" t="s">
        <v>47</v>
      </c>
      <c r="I4041" t="s">
        <v>257</v>
      </c>
      <c r="J4041" t="s">
        <v>130</v>
      </c>
      <c r="K4041" t="s">
        <v>154</v>
      </c>
      <c r="L4041" t="s">
        <v>11704</v>
      </c>
      <c r="M4041" t="s">
        <v>11705</v>
      </c>
      <c r="N4041">
        <v>0.01</v>
      </c>
      <c r="O4041">
        <v>0</v>
      </c>
      <c r="P4041">
        <v>3887</v>
      </c>
      <c r="Q4041">
        <v>0</v>
      </c>
      <c r="R4041">
        <v>0</v>
      </c>
      <c r="S4041">
        <v>0</v>
      </c>
      <c r="T4041">
        <v>0</v>
      </c>
      <c r="U4041">
        <v>0</v>
      </c>
      <c r="V4041">
        <v>38.869999999999997</v>
      </c>
      <c r="W4041">
        <v>0</v>
      </c>
      <c r="X4041">
        <v>0</v>
      </c>
      <c r="Y4041">
        <v>0</v>
      </c>
      <c r="Z4041">
        <v>0</v>
      </c>
    </row>
    <row r="4042" spans="1:26" x14ac:dyDescent="0.25">
      <c r="A4042">
        <v>2034405</v>
      </c>
      <c r="B4042">
        <v>1</v>
      </c>
      <c r="C4042" t="s">
        <v>76</v>
      </c>
      <c r="D4042" t="s">
        <v>95</v>
      </c>
      <c r="E4042" t="s">
        <v>171</v>
      </c>
      <c r="F4042" t="s">
        <v>11706</v>
      </c>
      <c r="G4042" t="s">
        <v>163</v>
      </c>
      <c r="H4042" t="s">
        <v>47</v>
      </c>
      <c r="I4042" t="s">
        <v>129</v>
      </c>
      <c r="J4042" t="s">
        <v>130</v>
      </c>
      <c r="K4042" t="s">
        <v>131</v>
      </c>
      <c r="L4042" t="s">
        <v>11707</v>
      </c>
      <c r="M4042" t="s">
        <v>11708</v>
      </c>
      <c r="N4042">
        <v>1.5166666660000001</v>
      </c>
      <c r="O4042">
        <v>6</v>
      </c>
      <c r="P4042">
        <v>3072</v>
      </c>
      <c r="Q4042">
        <v>0</v>
      </c>
      <c r="R4042">
        <v>0</v>
      </c>
      <c r="S4042">
        <v>0</v>
      </c>
      <c r="T4042">
        <v>0</v>
      </c>
      <c r="U4042">
        <v>9.1</v>
      </c>
      <c r="V4042">
        <v>4659.1999980000001</v>
      </c>
      <c r="W4042">
        <v>0</v>
      </c>
      <c r="X4042">
        <v>0</v>
      </c>
      <c r="Y4042">
        <v>0</v>
      </c>
      <c r="Z4042">
        <v>0</v>
      </c>
    </row>
    <row r="4043" spans="1:26" x14ac:dyDescent="0.25">
      <c r="A4043">
        <v>2034406</v>
      </c>
      <c r="B4043">
        <v>1</v>
      </c>
      <c r="C4043" t="s">
        <v>76</v>
      </c>
      <c r="D4043" t="s">
        <v>78</v>
      </c>
      <c r="E4043" t="s">
        <v>161</v>
      </c>
      <c r="F4043" t="s">
        <v>11709</v>
      </c>
      <c r="G4043" t="s">
        <v>152</v>
      </c>
      <c r="H4043" t="s">
        <v>47</v>
      </c>
      <c r="I4043" t="s">
        <v>129</v>
      </c>
      <c r="J4043" t="s">
        <v>130</v>
      </c>
      <c r="K4043" t="s">
        <v>154</v>
      </c>
      <c r="L4043" t="s">
        <v>11710</v>
      </c>
      <c r="M4043" t="s">
        <v>11711</v>
      </c>
      <c r="N4043">
        <v>0.22416666599999999</v>
      </c>
      <c r="O4043">
        <v>17</v>
      </c>
      <c r="P4043">
        <v>1756</v>
      </c>
      <c r="Q4043">
        <v>0</v>
      </c>
      <c r="R4043">
        <v>0</v>
      </c>
      <c r="S4043">
        <v>0</v>
      </c>
      <c r="T4043">
        <v>0</v>
      </c>
      <c r="U4043">
        <v>3.8108330000000001</v>
      </c>
      <c r="V4043">
        <v>393.63666499999999</v>
      </c>
      <c r="W4043">
        <v>0</v>
      </c>
      <c r="X4043">
        <v>0</v>
      </c>
      <c r="Y4043">
        <v>0</v>
      </c>
      <c r="Z4043">
        <v>0</v>
      </c>
    </row>
    <row r="4044" spans="1:26" x14ac:dyDescent="0.25">
      <c r="A4044">
        <v>2034408</v>
      </c>
      <c r="B4044">
        <v>1</v>
      </c>
      <c r="C4044" t="s">
        <v>76</v>
      </c>
      <c r="D4044" t="s">
        <v>78</v>
      </c>
      <c r="E4044" t="s">
        <v>171</v>
      </c>
      <c r="F4044" t="s">
        <v>11712</v>
      </c>
      <c r="G4044" t="s">
        <v>152</v>
      </c>
      <c r="H4044" t="s">
        <v>47</v>
      </c>
      <c r="I4044" t="s">
        <v>129</v>
      </c>
      <c r="J4044" t="s">
        <v>17</v>
      </c>
      <c r="K4044" t="s">
        <v>154</v>
      </c>
      <c r="L4044" t="s">
        <v>11713</v>
      </c>
      <c r="M4044" t="s">
        <v>11714</v>
      </c>
      <c r="N4044">
        <v>0.24361111099999999</v>
      </c>
      <c r="O4044">
        <v>6</v>
      </c>
      <c r="P4044">
        <v>2203</v>
      </c>
      <c r="Q4044">
        <v>0</v>
      </c>
      <c r="R4044">
        <v>0</v>
      </c>
      <c r="S4044">
        <v>0</v>
      </c>
      <c r="T4044">
        <v>0</v>
      </c>
      <c r="U4044">
        <v>1.461667</v>
      </c>
      <c r="V4044">
        <v>536.67527800000005</v>
      </c>
      <c r="W4044">
        <v>0</v>
      </c>
      <c r="X4044">
        <v>0</v>
      </c>
      <c r="Y4044">
        <v>0</v>
      </c>
      <c r="Z4044">
        <v>0</v>
      </c>
    </row>
    <row r="4045" spans="1:26" x14ac:dyDescent="0.25">
      <c r="A4045">
        <v>2034412</v>
      </c>
      <c r="B4045">
        <v>1</v>
      </c>
      <c r="C4045" t="s">
        <v>76</v>
      </c>
      <c r="D4045" t="s">
        <v>102</v>
      </c>
      <c r="E4045" t="s">
        <v>171</v>
      </c>
      <c r="F4045" t="s">
        <v>10565</v>
      </c>
      <c r="G4045" t="s">
        <v>163</v>
      </c>
      <c r="H4045" t="s">
        <v>47</v>
      </c>
      <c r="I4045" t="s">
        <v>129</v>
      </c>
      <c r="J4045" t="s">
        <v>130</v>
      </c>
      <c r="K4045" t="s">
        <v>131</v>
      </c>
      <c r="L4045" t="s">
        <v>11715</v>
      </c>
      <c r="M4045" t="s">
        <v>11716</v>
      </c>
      <c r="N4045">
        <v>0.68472222199999999</v>
      </c>
      <c r="O4045">
        <v>40</v>
      </c>
      <c r="P4045">
        <v>74</v>
      </c>
      <c r="Q4045">
        <v>0</v>
      </c>
      <c r="R4045">
        <v>0</v>
      </c>
      <c r="S4045">
        <v>0</v>
      </c>
      <c r="T4045">
        <v>0</v>
      </c>
      <c r="U4045">
        <v>27.388888999999999</v>
      </c>
      <c r="V4045">
        <v>50.669443999999999</v>
      </c>
      <c r="W4045">
        <v>0</v>
      </c>
      <c r="X4045">
        <v>0</v>
      </c>
      <c r="Y4045">
        <v>0</v>
      </c>
      <c r="Z4045">
        <v>0</v>
      </c>
    </row>
    <row r="4046" spans="1:26" x14ac:dyDescent="0.25">
      <c r="A4046">
        <v>2034413</v>
      </c>
      <c r="B4046">
        <v>1</v>
      </c>
      <c r="C4046" t="s">
        <v>77</v>
      </c>
      <c r="D4046" t="s">
        <v>116</v>
      </c>
      <c r="E4046" t="s">
        <v>166</v>
      </c>
      <c r="F4046" t="s">
        <v>11717</v>
      </c>
      <c r="G4046" t="s">
        <v>657</v>
      </c>
      <c r="H4046" t="s">
        <v>46</v>
      </c>
      <c r="I4046" t="s">
        <v>129</v>
      </c>
      <c r="J4046" t="s">
        <v>130</v>
      </c>
      <c r="K4046" t="s">
        <v>131</v>
      </c>
      <c r="L4046" t="s">
        <v>11718</v>
      </c>
      <c r="M4046" t="s">
        <v>11719</v>
      </c>
      <c r="N4046">
        <v>1.05</v>
      </c>
      <c r="O4046">
        <v>0</v>
      </c>
      <c r="P4046">
        <v>0</v>
      </c>
      <c r="Q4046">
        <v>0</v>
      </c>
      <c r="R4046">
        <v>0</v>
      </c>
      <c r="S4046">
        <v>0</v>
      </c>
      <c r="T4046">
        <v>180</v>
      </c>
      <c r="U4046">
        <v>0</v>
      </c>
      <c r="V4046">
        <v>0</v>
      </c>
      <c r="W4046">
        <v>0</v>
      </c>
      <c r="X4046">
        <v>0</v>
      </c>
      <c r="Y4046">
        <v>0</v>
      </c>
      <c r="Z4046">
        <v>189</v>
      </c>
    </row>
    <row r="4047" spans="1:26" x14ac:dyDescent="0.25">
      <c r="A4047">
        <v>2034415</v>
      </c>
      <c r="B4047">
        <v>1</v>
      </c>
      <c r="C4047" t="s">
        <v>76</v>
      </c>
      <c r="D4047" t="s">
        <v>78</v>
      </c>
      <c r="E4047" t="s">
        <v>150</v>
      </c>
      <c r="F4047" t="s">
        <v>9910</v>
      </c>
      <c r="G4047" t="s">
        <v>11720</v>
      </c>
      <c r="H4047" t="s">
        <v>153</v>
      </c>
      <c r="I4047" t="s">
        <v>129</v>
      </c>
      <c r="J4047" t="s">
        <v>130</v>
      </c>
      <c r="K4047" t="s">
        <v>154</v>
      </c>
      <c r="L4047" t="s">
        <v>11721</v>
      </c>
      <c r="M4047" t="s">
        <v>11722</v>
      </c>
      <c r="N4047">
        <v>1.623888888</v>
      </c>
      <c r="O4047">
        <v>0</v>
      </c>
      <c r="P4047">
        <v>7073</v>
      </c>
      <c r="Q4047">
        <v>0</v>
      </c>
      <c r="R4047">
        <v>0</v>
      </c>
      <c r="S4047">
        <v>0</v>
      </c>
      <c r="T4047">
        <v>0</v>
      </c>
      <c r="U4047">
        <v>0</v>
      </c>
      <c r="V4047">
        <v>11485.766105000001</v>
      </c>
      <c r="W4047">
        <v>0</v>
      </c>
      <c r="X4047">
        <v>0</v>
      </c>
      <c r="Y4047">
        <v>0</v>
      </c>
      <c r="Z4047">
        <v>0</v>
      </c>
    </row>
    <row r="4048" spans="1:26" x14ac:dyDescent="0.25">
      <c r="A4048">
        <v>2034426</v>
      </c>
      <c r="B4048">
        <v>1</v>
      </c>
      <c r="C4048" t="s">
        <v>77</v>
      </c>
      <c r="D4048" t="s">
        <v>124</v>
      </c>
      <c r="E4048" t="s">
        <v>171</v>
      </c>
      <c r="F4048" t="s">
        <v>11723</v>
      </c>
      <c r="G4048" t="s">
        <v>179</v>
      </c>
      <c r="H4048" t="s">
        <v>47</v>
      </c>
      <c r="I4048" t="s">
        <v>129</v>
      </c>
      <c r="J4048" t="s">
        <v>130</v>
      </c>
      <c r="K4048" t="s">
        <v>154</v>
      </c>
      <c r="L4048" t="s">
        <v>11724</v>
      </c>
      <c r="M4048" t="s">
        <v>11725</v>
      </c>
      <c r="N4048">
        <v>1.5666666659999999</v>
      </c>
      <c r="O4048">
        <v>549</v>
      </c>
      <c r="P4048">
        <v>5003</v>
      </c>
      <c r="Q4048">
        <v>0</v>
      </c>
      <c r="R4048">
        <v>0</v>
      </c>
      <c r="S4048">
        <v>0</v>
      </c>
      <c r="T4048">
        <v>0</v>
      </c>
      <c r="U4048">
        <v>860.1</v>
      </c>
      <c r="V4048">
        <v>7838.0333300000002</v>
      </c>
      <c r="W4048">
        <v>0</v>
      </c>
      <c r="X4048">
        <v>0</v>
      </c>
      <c r="Y4048">
        <v>0</v>
      </c>
      <c r="Z4048">
        <v>0</v>
      </c>
    </row>
    <row r="4049" spans="1:26" x14ac:dyDescent="0.25">
      <c r="A4049">
        <v>2034424</v>
      </c>
      <c r="B4049">
        <v>1</v>
      </c>
      <c r="C4049" t="s">
        <v>77</v>
      </c>
      <c r="D4049" t="s">
        <v>124</v>
      </c>
      <c r="E4049" t="s">
        <v>171</v>
      </c>
      <c r="F4049" t="s">
        <v>11406</v>
      </c>
      <c r="G4049" t="s">
        <v>179</v>
      </c>
      <c r="H4049" t="s">
        <v>47</v>
      </c>
      <c r="I4049" t="s">
        <v>129</v>
      </c>
      <c r="J4049" t="s">
        <v>130</v>
      </c>
      <c r="K4049" t="s">
        <v>154</v>
      </c>
      <c r="L4049" t="s">
        <v>11726</v>
      </c>
      <c r="M4049" t="s">
        <v>11727</v>
      </c>
      <c r="N4049">
        <v>1.599444444</v>
      </c>
      <c r="O4049">
        <v>56</v>
      </c>
      <c r="P4049">
        <v>2567</v>
      </c>
      <c r="Q4049">
        <v>0</v>
      </c>
      <c r="R4049">
        <v>0</v>
      </c>
      <c r="S4049">
        <v>3</v>
      </c>
      <c r="T4049">
        <v>875</v>
      </c>
      <c r="U4049">
        <v>89.568888999999999</v>
      </c>
      <c r="V4049">
        <v>4105.7738879999997</v>
      </c>
      <c r="W4049">
        <v>0</v>
      </c>
      <c r="X4049">
        <v>0</v>
      </c>
      <c r="Y4049">
        <v>4.7983330000000004</v>
      </c>
      <c r="Z4049">
        <v>1399.5138890000001</v>
      </c>
    </row>
    <row r="4050" spans="1:26" x14ac:dyDescent="0.25">
      <c r="A4050">
        <v>2034427</v>
      </c>
      <c r="B4050">
        <v>1</v>
      </c>
      <c r="C4050" t="s">
        <v>76</v>
      </c>
      <c r="D4050" t="s">
        <v>101</v>
      </c>
      <c r="E4050" t="s">
        <v>186</v>
      </c>
      <c r="F4050" t="s">
        <v>6586</v>
      </c>
      <c r="G4050" t="s">
        <v>163</v>
      </c>
      <c r="H4050" t="s">
        <v>47</v>
      </c>
      <c r="I4050" t="s">
        <v>257</v>
      </c>
      <c r="J4050" t="s">
        <v>130</v>
      </c>
      <c r="K4050" t="s">
        <v>131</v>
      </c>
      <c r="L4050" t="s">
        <v>11728</v>
      </c>
      <c r="M4050" t="s">
        <v>11729</v>
      </c>
      <c r="N4050">
        <v>8.3333330000000001E-3</v>
      </c>
      <c r="O4050">
        <v>16</v>
      </c>
      <c r="P4050">
        <v>1632</v>
      </c>
      <c r="Q4050">
        <v>0</v>
      </c>
      <c r="R4050">
        <v>0</v>
      </c>
      <c r="S4050">
        <v>0</v>
      </c>
      <c r="T4050">
        <v>0</v>
      </c>
      <c r="U4050">
        <v>0.13333300000000001</v>
      </c>
      <c r="V4050">
        <v>13.599999</v>
      </c>
      <c r="W4050">
        <v>0</v>
      </c>
      <c r="X4050">
        <v>0</v>
      </c>
      <c r="Y4050">
        <v>0</v>
      </c>
      <c r="Z4050">
        <v>0</v>
      </c>
    </row>
    <row r="4051" spans="1:26" x14ac:dyDescent="0.25">
      <c r="A4051">
        <v>2034430</v>
      </c>
      <c r="B4051">
        <v>1</v>
      </c>
      <c r="C4051" t="s">
        <v>76</v>
      </c>
      <c r="D4051" t="s">
        <v>99</v>
      </c>
      <c r="E4051" t="s">
        <v>186</v>
      </c>
      <c r="F4051" t="s">
        <v>3047</v>
      </c>
      <c r="G4051" t="s">
        <v>163</v>
      </c>
      <c r="H4051" t="s">
        <v>47</v>
      </c>
      <c r="I4051" t="s">
        <v>129</v>
      </c>
      <c r="J4051" t="s">
        <v>130</v>
      </c>
      <c r="K4051" t="s">
        <v>131</v>
      </c>
      <c r="L4051" t="s">
        <v>11730</v>
      </c>
      <c r="M4051" t="s">
        <v>11731</v>
      </c>
      <c r="N4051">
        <v>0.53527777700000001</v>
      </c>
      <c r="O4051">
        <v>47</v>
      </c>
      <c r="P4051">
        <v>2551</v>
      </c>
      <c r="Q4051">
        <v>0</v>
      </c>
      <c r="R4051">
        <v>0</v>
      </c>
      <c r="S4051">
        <v>0</v>
      </c>
      <c r="T4051">
        <v>0</v>
      </c>
      <c r="U4051">
        <v>25.158055999999998</v>
      </c>
      <c r="V4051">
        <v>1365.4936090000001</v>
      </c>
      <c r="W4051">
        <v>0</v>
      </c>
      <c r="X4051">
        <v>0</v>
      </c>
      <c r="Y4051">
        <v>0</v>
      </c>
      <c r="Z4051">
        <v>0</v>
      </c>
    </row>
    <row r="4052" spans="1:26" x14ac:dyDescent="0.25">
      <c r="A4052">
        <v>2034431</v>
      </c>
      <c r="B4052">
        <v>1</v>
      </c>
      <c r="C4052" t="s">
        <v>76</v>
      </c>
      <c r="D4052" t="s">
        <v>103</v>
      </c>
      <c r="E4052" t="s">
        <v>171</v>
      </c>
      <c r="F4052" t="s">
        <v>11732</v>
      </c>
      <c r="G4052" t="s">
        <v>163</v>
      </c>
      <c r="H4052" t="s">
        <v>47</v>
      </c>
      <c r="I4052" t="s">
        <v>129</v>
      </c>
      <c r="J4052" t="s">
        <v>130</v>
      </c>
      <c r="K4052" t="s">
        <v>131</v>
      </c>
      <c r="L4052" t="s">
        <v>11733</v>
      </c>
      <c r="M4052" t="s">
        <v>11734</v>
      </c>
      <c r="N4052">
        <v>3.0363888879999998</v>
      </c>
      <c r="O4052">
        <v>0</v>
      </c>
      <c r="P4052">
        <v>0</v>
      </c>
      <c r="Q4052">
        <v>11</v>
      </c>
      <c r="R4052">
        <v>198</v>
      </c>
      <c r="S4052">
        <v>70</v>
      </c>
      <c r="T4052">
        <v>780</v>
      </c>
      <c r="U4052">
        <v>0</v>
      </c>
      <c r="V4052">
        <v>0</v>
      </c>
      <c r="W4052">
        <v>33.400278</v>
      </c>
      <c r="X4052">
        <v>601.20500000000004</v>
      </c>
      <c r="Y4052">
        <v>212.547222</v>
      </c>
      <c r="Z4052">
        <v>2368.3833330000002</v>
      </c>
    </row>
    <row r="4053" spans="1:26" x14ac:dyDescent="0.25">
      <c r="A4053">
        <v>2034434</v>
      </c>
      <c r="B4053">
        <v>1</v>
      </c>
      <c r="C4053" t="s">
        <v>76</v>
      </c>
      <c r="D4053" t="s">
        <v>99</v>
      </c>
      <c r="E4053" t="s">
        <v>186</v>
      </c>
      <c r="F4053" t="s">
        <v>11735</v>
      </c>
      <c r="G4053" t="s">
        <v>163</v>
      </c>
      <c r="H4053" t="s">
        <v>47</v>
      </c>
      <c r="I4053" t="s">
        <v>129</v>
      </c>
      <c r="J4053" t="s">
        <v>130</v>
      </c>
      <c r="K4053" t="s">
        <v>131</v>
      </c>
      <c r="L4053" t="s">
        <v>11736</v>
      </c>
      <c r="M4053" t="s">
        <v>11737</v>
      </c>
      <c r="N4053">
        <v>0.94666666600000005</v>
      </c>
      <c r="O4053">
        <v>12</v>
      </c>
      <c r="P4053">
        <v>1107</v>
      </c>
      <c r="Q4053">
        <v>0</v>
      </c>
      <c r="R4053">
        <v>0</v>
      </c>
      <c r="S4053">
        <v>0</v>
      </c>
      <c r="T4053">
        <v>0</v>
      </c>
      <c r="U4053">
        <v>11.36</v>
      </c>
      <c r="V4053">
        <v>1047.9599989999999</v>
      </c>
      <c r="W4053">
        <v>0</v>
      </c>
      <c r="X4053">
        <v>0</v>
      </c>
      <c r="Y4053">
        <v>0</v>
      </c>
      <c r="Z4053">
        <v>0</v>
      </c>
    </row>
    <row r="4054" spans="1:26" x14ac:dyDescent="0.25">
      <c r="A4054">
        <v>2034441</v>
      </c>
      <c r="B4054">
        <v>1</v>
      </c>
      <c r="C4054" t="s">
        <v>76</v>
      </c>
      <c r="D4054" t="s">
        <v>99</v>
      </c>
      <c r="E4054" t="s">
        <v>134</v>
      </c>
      <c r="F4054" t="s">
        <v>6256</v>
      </c>
      <c r="G4054" t="s">
        <v>250</v>
      </c>
      <c r="H4054" t="s">
        <v>46</v>
      </c>
      <c r="I4054" t="s">
        <v>129</v>
      </c>
      <c r="J4054" t="s">
        <v>130</v>
      </c>
      <c r="K4054" t="s">
        <v>131</v>
      </c>
      <c r="L4054" t="s">
        <v>11738</v>
      </c>
      <c r="M4054" t="s">
        <v>11739</v>
      </c>
      <c r="N4054">
        <v>5.3463888879999999</v>
      </c>
      <c r="O4054">
        <v>0</v>
      </c>
      <c r="P4054">
        <v>1</v>
      </c>
      <c r="Q4054">
        <v>0</v>
      </c>
      <c r="R4054">
        <v>0</v>
      </c>
      <c r="S4054">
        <v>0</v>
      </c>
      <c r="T4054">
        <v>0</v>
      </c>
      <c r="U4054">
        <v>0</v>
      </c>
      <c r="V4054">
        <v>5.3463890000000003</v>
      </c>
      <c r="W4054">
        <v>0</v>
      </c>
      <c r="X4054">
        <v>0</v>
      </c>
      <c r="Y4054">
        <v>0</v>
      </c>
      <c r="Z4054">
        <v>0</v>
      </c>
    </row>
    <row r="4055" spans="1:26" x14ac:dyDescent="0.25">
      <c r="A4055">
        <v>2034436</v>
      </c>
      <c r="B4055">
        <v>1</v>
      </c>
      <c r="C4055" t="s">
        <v>77</v>
      </c>
      <c r="D4055" t="s">
        <v>114</v>
      </c>
      <c r="E4055" t="s">
        <v>161</v>
      </c>
      <c r="F4055" t="s">
        <v>11740</v>
      </c>
      <c r="G4055" t="s">
        <v>163</v>
      </c>
      <c r="H4055" t="s">
        <v>47</v>
      </c>
      <c r="I4055" t="s">
        <v>129</v>
      </c>
      <c r="J4055" t="s">
        <v>130</v>
      </c>
      <c r="K4055" t="s">
        <v>131</v>
      </c>
      <c r="L4055" t="s">
        <v>11741</v>
      </c>
      <c r="M4055" t="s">
        <v>11742</v>
      </c>
      <c r="N4055">
        <v>1.639444444</v>
      </c>
      <c r="O4055">
        <v>2</v>
      </c>
      <c r="P4055">
        <v>244</v>
      </c>
      <c r="Q4055">
        <v>0</v>
      </c>
      <c r="R4055">
        <v>0</v>
      </c>
      <c r="S4055">
        <v>0</v>
      </c>
      <c r="T4055">
        <v>0</v>
      </c>
      <c r="U4055">
        <v>3.2788889999999999</v>
      </c>
      <c r="V4055">
        <v>400.02444400000002</v>
      </c>
      <c r="W4055">
        <v>0</v>
      </c>
      <c r="X4055">
        <v>0</v>
      </c>
      <c r="Y4055">
        <v>0</v>
      </c>
      <c r="Z4055">
        <v>0</v>
      </c>
    </row>
    <row r="4056" spans="1:26" x14ac:dyDescent="0.25">
      <c r="A4056">
        <v>2034442</v>
      </c>
      <c r="B4056">
        <v>1</v>
      </c>
      <c r="C4056" t="s">
        <v>76</v>
      </c>
      <c r="D4056" t="s">
        <v>101</v>
      </c>
      <c r="E4056" t="s">
        <v>186</v>
      </c>
      <c r="F4056" t="s">
        <v>11743</v>
      </c>
      <c r="G4056" t="s">
        <v>179</v>
      </c>
      <c r="H4056" t="s">
        <v>47</v>
      </c>
      <c r="I4056" t="s">
        <v>129</v>
      </c>
      <c r="J4056" t="s">
        <v>130</v>
      </c>
      <c r="K4056" t="s">
        <v>154</v>
      </c>
      <c r="L4056" t="s">
        <v>11744</v>
      </c>
      <c r="M4056" t="s">
        <v>11745</v>
      </c>
      <c r="N4056">
        <v>2.244444444</v>
      </c>
      <c r="O4056">
        <v>16</v>
      </c>
      <c r="P4056">
        <v>81</v>
      </c>
      <c r="Q4056">
        <v>0</v>
      </c>
      <c r="R4056">
        <v>0</v>
      </c>
      <c r="S4056">
        <v>0</v>
      </c>
      <c r="T4056">
        <v>0</v>
      </c>
      <c r="U4056">
        <v>35.911110999999998</v>
      </c>
      <c r="V4056">
        <v>181.8</v>
      </c>
      <c r="W4056">
        <v>0</v>
      </c>
      <c r="X4056">
        <v>0</v>
      </c>
      <c r="Y4056">
        <v>0</v>
      </c>
      <c r="Z4056">
        <v>0</v>
      </c>
    </row>
    <row r="4057" spans="1:26" x14ac:dyDescent="0.25">
      <c r="A4057">
        <v>2034438</v>
      </c>
      <c r="B4057">
        <v>1</v>
      </c>
      <c r="C4057" t="s">
        <v>77</v>
      </c>
      <c r="D4057" t="s">
        <v>119</v>
      </c>
      <c r="E4057" t="s">
        <v>186</v>
      </c>
      <c r="F4057" t="s">
        <v>6483</v>
      </c>
      <c r="G4057" t="s">
        <v>163</v>
      </c>
      <c r="H4057" t="s">
        <v>47</v>
      </c>
      <c r="I4057" t="s">
        <v>129</v>
      </c>
      <c r="J4057" t="s">
        <v>130</v>
      </c>
      <c r="K4057" t="s">
        <v>131</v>
      </c>
      <c r="L4057" t="s">
        <v>11746</v>
      </c>
      <c r="M4057" t="s">
        <v>11747</v>
      </c>
      <c r="N4057">
        <v>1.2427777769999999</v>
      </c>
      <c r="O4057">
        <v>227</v>
      </c>
      <c r="P4057">
        <v>428</v>
      </c>
      <c r="Q4057">
        <v>0</v>
      </c>
      <c r="R4057">
        <v>0</v>
      </c>
      <c r="S4057">
        <v>0</v>
      </c>
      <c r="T4057">
        <v>0</v>
      </c>
      <c r="U4057">
        <v>282.11055499999998</v>
      </c>
      <c r="V4057">
        <v>531.90888900000004</v>
      </c>
      <c r="W4057">
        <v>0</v>
      </c>
      <c r="X4057">
        <v>0</v>
      </c>
      <c r="Y4057">
        <v>0</v>
      </c>
      <c r="Z4057">
        <v>0</v>
      </c>
    </row>
    <row r="4058" spans="1:26" x14ac:dyDescent="0.25">
      <c r="A4058">
        <v>2034440</v>
      </c>
      <c r="B4058">
        <v>1</v>
      </c>
      <c r="C4058" t="s">
        <v>77</v>
      </c>
      <c r="D4058" t="s">
        <v>109</v>
      </c>
      <c r="E4058" t="s">
        <v>186</v>
      </c>
      <c r="F4058" t="s">
        <v>11748</v>
      </c>
      <c r="G4058" t="s">
        <v>163</v>
      </c>
      <c r="H4058" t="s">
        <v>47</v>
      </c>
      <c r="I4058" t="s">
        <v>129</v>
      </c>
      <c r="J4058" t="s">
        <v>130</v>
      </c>
      <c r="K4058" t="s">
        <v>131</v>
      </c>
      <c r="L4058" t="s">
        <v>11749</v>
      </c>
      <c r="M4058" t="s">
        <v>11750</v>
      </c>
      <c r="N4058">
        <v>1.2808333329999999</v>
      </c>
      <c r="O4058">
        <v>0</v>
      </c>
      <c r="P4058">
        <v>66</v>
      </c>
      <c r="Q4058">
        <v>0</v>
      </c>
      <c r="R4058">
        <v>0</v>
      </c>
      <c r="S4058">
        <v>2</v>
      </c>
      <c r="T4058">
        <v>80</v>
      </c>
      <c r="U4058">
        <v>0</v>
      </c>
      <c r="V4058">
        <v>84.534999999999997</v>
      </c>
      <c r="W4058">
        <v>0</v>
      </c>
      <c r="X4058">
        <v>0</v>
      </c>
      <c r="Y4058">
        <v>2.5616669999999999</v>
      </c>
      <c r="Z4058">
        <v>102.466667</v>
      </c>
    </row>
    <row r="4059" spans="1:26" x14ac:dyDescent="0.25">
      <c r="A4059">
        <v>2034437</v>
      </c>
      <c r="B4059">
        <v>1</v>
      </c>
      <c r="C4059" t="s">
        <v>76</v>
      </c>
      <c r="D4059" t="s">
        <v>89</v>
      </c>
      <c r="E4059" t="s">
        <v>182</v>
      </c>
      <c r="F4059" t="s">
        <v>11751</v>
      </c>
      <c r="G4059" t="s">
        <v>294</v>
      </c>
      <c r="H4059" t="s">
        <v>46</v>
      </c>
      <c r="I4059" t="s">
        <v>129</v>
      </c>
      <c r="J4059" t="s">
        <v>130</v>
      </c>
      <c r="K4059" t="s">
        <v>131</v>
      </c>
      <c r="L4059" t="s">
        <v>11752</v>
      </c>
      <c r="M4059" t="s">
        <v>11753</v>
      </c>
      <c r="N4059">
        <v>2.1347222220000002</v>
      </c>
      <c r="O4059">
        <v>0</v>
      </c>
      <c r="P4059">
        <v>51</v>
      </c>
      <c r="Q4059">
        <v>0</v>
      </c>
      <c r="R4059">
        <v>0</v>
      </c>
      <c r="S4059">
        <v>0</v>
      </c>
      <c r="T4059">
        <v>0</v>
      </c>
      <c r="U4059">
        <v>0</v>
      </c>
      <c r="V4059">
        <v>108.870833</v>
      </c>
      <c r="W4059">
        <v>0</v>
      </c>
      <c r="X4059">
        <v>0</v>
      </c>
      <c r="Y4059">
        <v>0</v>
      </c>
      <c r="Z4059">
        <v>0</v>
      </c>
    </row>
    <row r="4060" spans="1:26" x14ac:dyDescent="0.25">
      <c r="A4060">
        <v>2034457</v>
      </c>
      <c r="B4060">
        <v>1</v>
      </c>
      <c r="C4060" t="s">
        <v>76</v>
      </c>
      <c r="D4060" t="s">
        <v>103</v>
      </c>
      <c r="E4060" t="s">
        <v>134</v>
      </c>
      <c r="F4060" t="s">
        <v>11754</v>
      </c>
      <c r="G4060" t="s">
        <v>136</v>
      </c>
      <c r="H4060" t="s">
        <v>46</v>
      </c>
      <c r="I4060" t="s">
        <v>129</v>
      </c>
      <c r="J4060" t="s">
        <v>130</v>
      </c>
      <c r="K4060" t="s">
        <v>131</v>
      </c>
      <c r="L4060" t="s">
        <v>11755</v>
      </c>
      <c r="M4060" t="s">
        <v>11756</v>
      </c>
      <c r="N4060">
        <v>3.073611111</v>
      </c>
      <c r="O4060">
        <v>0</v>
      </c>
      <c r="P4060">
        <v>0</v>
      </c>
      <c r="Q4060">
        <v>0</v>
      </c>
      <c r="R4060">
        <v>1</v>
      </c>
      <c r="S4060">
        <v>0</v>
      </c>
      <c r="T4060">
        <v>0</v>
      </c>
      <c r="U4060">
        <v>0</v>
      </c>
      <c r="V4060">
        <v>0</v>
      </c>
      <c r="W4060">
        <v>0</v>
      </c>
      <c r="X4060">
        <v>3.0736110000000001</v>
      </c>
      <c r="Y4060">
        <v>0</v>
      </c>
      <c r="Z4060">
        <v>0</v>
      </c>
    </row>
    <row r="4061" spans="1:26" x14ac:dyDescent="0.25">
      <c r="A4061">
        <v>2034614</v>
      </c>
      <c r="B4061">
        <v>1</v>
      </c>
      <c r="C4061" t="s">
        <v>77</v>
      </c>
      <c r="D4061" t="s">
        <v>108</v>
      </c>
      <c r="E4061" t="s">
        <v>166</v>
      </c>
      <c r="F4061" t="s">
        <v>11757</v>
      </c>
      <c r="G4061" t="s">
        <v>657</v>
      </c>
      <c r="H4061" t="s">
        <v>46</v>
      </c>
      <c r="I4061" t="s">
        <v>129</v>
      </c>
      <c r="J4061" t="s">
        <v>130</v>
      </c>
      <c r="K4061" t="s">
        <v>131</v>
      </c>
      <c r="L4061" t="s">
        <v>11758</v>
      </c>
      <c r="M4061" t="s">
        <v>11759</v>
      </c>
      <c r="N4061">
        <v>1.5177777770000001</v>
      </c>
      <c r="O4061">
        <v>0</v>
      </c>
      <c r="P4061">
        <v>50</v>
      </c>
      <c r="Q4061">
        <v>0</v>
      </c>
      <c r="R4061">
        <v>0</v>
      </c>
      <c r="S4061">
        <v>0</v>
      </c>
      <c r="T4061">
        <v>0</v>
      </c>
      <c r="U4061">
        <v>0</v>
      </c>
      <c r="V4061">
        <v>75.888889000000006</v>
      </c>
      <c r="W4061">
        <v>0</v>
      </c>
      <c r="X4061">
        <v>0</v>
      </c>
      <c r="Y4061">
        <v>0</v>
      </c>
      <c r="Z4061">
        <v>0</v>
      </c>
    </row>
    <row r="4062" spans="1:26" x14ac:dyDescent="0.25">
      <c r="A4062">
        <v>2034458</v>
      </c>
      <c r="B4062">
        <v>1</v>
      </c>
      <c r="C4062" t="s">
        <v>76</v>
      </c>
      <c r="D4062" t="s">
        <v>93</v>
      </c>
      <c r="E4062" t="s">
        <v>150</v>
      </c>
      <c r="F4062" t="s">
        <v>5692</v>
      </c>
      <c r="G4062" t="s">
        <v>163</v>
      </c>
      <c r="H4062" t="s">
        <v>47</v>
      </c>
      <c r="I4062" t="s">
        <v>129</v>
      </c>
      <c r="J4062" t="s">
        <v>130</v>
      </c>
      <c r="K4062" t="s">
        <v>131</v>
      </c>
      <c r="L4062" t="s">
        <v>11760</v>
      </c>
      <c r="M4062" t="s">
        <v>11761</v>
      </c>
      <c r="N4062">
        <v>0.390555555</v>
      </c>
      <c r="O4062">
        <v>37</v>
      </c>
      <c r="P4062">
        <v>5655</v>
      </c>
      <c r="Q4062">
        <v>0</v>
      </c>
      <c r="R4062">
        <v>0</v>
      </c>
      <c r="S4062">
        <v>0</v>
      </c>
      <c r="T4062">
        <v>0</v>
      </c>
      <c r="U4062">
        <v>14.450556000000001</v>
      </c>
      <c r="V4062">
        <v>2208.591664</v>
      </c>
      <c r="W4062">
        <v>0</v>
      </c>
      <c r="X4062">
        <v>0</v>
      </c>
      <c r="Y4062">
        <v>0</v>
      </c>
      <c r="Z4062">
        <v>0</v>
      </c>
    </row>
    <row r="4063" spans="1:26" x14ac:dyDescent="0.25">
      <c r="A4063">
        <v>2034496</v>
      </c>
      <c r="B4063">
        <v>1</v>
      </c>
      <c r="C4063" t="s">
        <v>76</v>
      </c>
      <c r="D4063" t="s">
        <v>103</v>
      </c>
      <c r="E4063" t="s">
        <v>186</v>
      </c>
      <c r="F4063" t="s">
        <v>3407</v>
      </c>
      <c r="G4063" t="s">
        <v>163</v>
      </c>
      <c r="H4063" t="s">
        <v>47</v>
      </c>
      <c r="I4063" t="s">
        <v>129</v>
      </c>
      <c r="J4063" t="s">
        <v>130</v>
      </c>
      <c r="K4063" t="s">
        <v>131</v>
      </c>
      <c r="L4063" t="s">
        <v>11762</v>
      </c>
      <c r="M4063" t="s">
        <v>11763</v>
      </c>
      <c r="N4063">
        <v>0.96</v>
      </c>
      <c r="O4063">
        <v>0</v>
      </c>
      <c r="P4063">
        <v>0</v>
      </c>
      <c r="Q4063">
        <v>4</v>
      </c>
      <c r="R4063">
        <v>1178</v>
      </c>
      <c r="S4063">
        <v>0</v>
      </c>
      <c r="T4063">
        <v>0</v>
      </c>
      <c r="U4063">
        <v>0</v>
      </c>
      <c r="V4063">
        <v>0</v>
      </c>
      <c r="W4063">
        <v>3.84</v>
      </c>
      <c r="X4063">
        <v>1130.8800000000001</v>
      </c>
      <c r="Y4063">
        <v>0</v>
      </c>
      <c r="Z4063">
        <v>0</v>
      </c>
    </row>
    <row r="4064" spans="1:26" x14ac:dyDescent="0.25">
      <c r="A4064">
        <v>2034497</v>
      </c>
      <c r="B4064">
        <v>1</v>
      </c>
      <c r="C4064" t="s">
        <v>76</v>
      </c>
      <c r="D4064" t="s">
        <v>104</v>
      </c>
      <c r="E4064" t="s">
        <v>186</v>
      </c>
      <c r="F4064" t="s">
        <v>11764</v>
      </c>
      <c r="G4064" t="s">
        <v>163</v>
      </c>
      <c r="H4064" t="s">
        <v>47</v>
      </c>
      <c r="I4064" t="s">
        <v>257</v>
      </c>
      <c r="J4064" t="s">
        <v>130</v>
      </c>
      <c r="K4064" t="s">
        <v>131</v>
      </c>
      <c r="L4064" t="s">
        <v>11765</v>
      </c>
      <c r="M4064" t="s">
        <v>11766</v>
      </c>
      <c r="N4064">
        <v>8.3333330000000001E-3</v>
      </c>
      <c r="O4064">
        <v>0</v>
      </c>
      <c r="P4064">
        <v>0</v>
      </c>
      <c r="Q4064">
        <v>7</v>
      </c>
      <c r="R4064">
        <v>1328</v>
      </c>
      <c r="S4064">
        <v>3</v>
      </c>
      <c r="T4064">
        <v>346</v>
      </c>
      <c r="U4064">
        <v>0</v>
      </c>
      <c r="V4064">
        <v>0</v>
      </c>
      <c r="W4064">
        <v>5.8333000000000003E-2</v>
      </c>
      <c r="X4064">
        <v>11.066666</v>
      </c>
      <c r="Y4064">
        <v>2.5000000000000001E-2</v>
      </c>
      <c r="Z4064">
        <v>2.8833329999999999</v>
      </c>
    </row>
    <row r="4065" spans="1:26" x14ac:dyDescent="0.25">
      <c r="A4065">
        <v>2034498</v>
      </c>
      <c r="B4065">
        <v>1</v>
      </c>
      <c r="C4065" t="s">
        <v>76</v>
      </c>
      <c r="D4065" t="s">
        <v>104</v>
      </c>
      <c r="E4065" t="s">
        <v>186</v>
      </c>
      <c r="F4065" t="s">
        <v>11767</v>
      </c>
      <c r="G4065" t="s">
        <v>163</v>
      </c>
      <c r="H4065" t="s">
        <v>47</v>
      </c>
      <c r="I4065" t="s">
        <v>257</v>
      </c>
      <c r="J4065" t="s">
        <v>130</v>
      </c>
      <c r="K4065" t="s">
        <v>131</v>
      </c>
      <c r="L4065" t="s">
        <v>11768</v>
      </c>
      <c r="M4065" t="s">
        <v>11766</v>
      </c>
      <c r="N4065">
        <v>5.5555550000000002E-3</v>
      </c>
      <c r="O4065">
        <v>0</v>
      </c>
      <c r="P4065">
        <v>0</v>
      </c>
      <c r="Q4065">
        <v>7</v>
      </c>
      <c r="R4065">
        <v>971</v>
      </c>
      <c r="S4065">
        <v>0</v>
      </c>
      <c r="T4065">
        <v>0</v>
      </c>
      <c r="U4065">
        <v>0</v>
      </c>
      <c r="V4065">
        <v>0</v>
      </c>
      <c r="W4065">
        <v>3.8889E-2</v>
      </c>
      <c r="X4065">
        <v>5.394444</v>
      </c>
      <c r="Y4065">
        <v>0</v>
      </c>
      <c r="Z4065">
        <v>0</v>
      </c>
    </row>
    <row r="4066" spans="1:26" x14ac:dyDescent="0.25">
      <c r="A4066">
        <v>2034654</v>
      </c>
      <c r="B4066">
        <v>1</v>
      </c>
      <c r="C4066" t="s">
        <v>76</v>
      </c>
      <c r="D4066" t="s">
        <v>80</v>
      </c>
      <c r="E4066" t="s">
        <v>161</v>
      </c>
      <c r="F4066" t="s">
        <v>11769</v>
      </c>
      <c r="G4066" t="s">
        <v>179</v>
      </c>
      <c r="H4066" t="s">
        <v>47</v>
      </c>
      <c r="I4066" t="s">
        <v>129</v>
      </c>
      <c r="J4066" t="s">
        <v>130</v>
      </c>
      <c r="K4066" t="s">
        <v>154</v>
      </c>
      <c r="L4066" t="s">
        <v>11770</v>
      </c>
      <c r="M4066" t="s">
        <v>11771</v>
      </c>
      <c r="N4066">
        <v>7.7905555550000001</v>
      </c>
      <c r="O4066">
        <v>0</v>
      </c>
      <c r="P4066">
        <v>1020</v>
      </c>
      <c r="Q4066">
        <v>0</v>
      </c>
      <c r="R4066">
        <v>0</v>
      </c>
      <c r="S4066">
        <v>0</v>
      </c>
      <c r="T4066">
        <v>0</v>
      </c>
      <c r="U4066">
        <v>0</v>
      </c>
      <c r="V4066">
        <v>7946.3666659999999</v>
      </c>
      <c r="W4066">
        <v>0</v>
      </c>
      <c r="X4066">
        <v>0</v>
      </c>
      <c r="Y4066">
        <v>0</v>
      </c>
      <c r="Z4066">
        <v>0</v>
      </c>
    </row>
    <row r="4067" spans="1:26" x14ac:dyDescent="0.25">
      <c r="A4067">
        <v>2035982</v>
      </c>
      <c r="B4067">
        <v>1</v>
      </c>
      <c r="C4067" t="s">
        <v>76</v>
      </c>
      <c r="D4067" t="s">
        <v>87</v>
      </c>
      <c r="E4067" t="s">
        <v>171</v>
      </c>
      <c r="F4067" t="s">
        <v>9507</v>
      </c>
      <c r="G4067" t="s">
        <v>168</v>
      </c>
      <c r="H4067" t="s">
        <v>47</v>
      </c>
      <c r="I4067" t="s">
        <v>129</v>
      </c>
      <c r="J4067" t="s">
        <v>130</v>
      </c>
      <c r="K4067" t="s">
        <v>154</v>
      </c>
      <c r="L4067" t="s">
        <v>11770</v>
      </c>
      <c r="M4067" t="s">
        <v>11772</v>
      </c>
      <c r="N4067">
        <v>8.0841666659999998</v>
      </c>
      <c r="O4067">
        <v>0</v>
      </c>
      <c r="P4067">
        <v>0</v>
      </c>
      <c r="Q4067">
        <v>40</v>
      </c>
      <c r="R4067">
        <v>252</v>
      </c>
      <c r="S4067">
        <v>67</v>
      </c>
      <c r="T4067">
        <v>1243</v>
      </c>
      <c r="U4067">
        <v>0</v>
      </c>
      <c r="V4067">
        <v>0</v>
      </c>
      <c r="W4067">
        <v>323.36666700000001</v>
      </c>
      <c r="X4067">
        <v>2037.21</v>
      </c>
      <c r="Y4067">
        <v>541.63916700000004</v>
      </c>
      <c r="Z4067">
        <v>10048.619166</v>
      </c>
    </row>
    <row r="4068" spans="1:26" x14ac:dyDescent="0.25">
      <c r="A4068">
        <v>2034647</v>
      </c>
      <c r="B4068">
        <v>1</v>
      </c>
      <c r="C4068" t="s">
        <v>76</v>
      </c>
      <c r="D4068" t="s">
        <v>98</v>
      </c>
      <c r="E4068" t="s">
        <v>171</v>
      </c>
      <c r="F4068" t="s">
        <v>11773</v>
      </c>
      <c r="G4068" t="s">
        <v>168</v>
      </c>
      <c r="H4068" t="s">
        <v>47</v>
      </c>
      <c r="I4068" t="s">
        <v>129</v>
      </c>
      <c r="J4068" t="s">
        <v>130</v>
      </c>
      <c r="K4068" t="s">
        <v>154</v>
      </c>
      <c r="L4068" t="s">
        <v>11774</v>
      </c>
      <c r="M4068" t="s">
        <v>11775</v>
      </c>
      <c r="N4068">
        <v>4.3027777770000002</v>
      </c>
      <c r="O4068">
        <v>0</v>
      </c>
      <c r="P4068">
        <v>0</v>
      </c>
      <c r="Q4068">
        <v>0</v>
      </c>
      <c r="R4068">
        <v>0</v>
      </c>
      <c r="S4068">
        <v>0</v>
      </c>
      <c r="T4068">
        <v>60</v>
      </c>
      <c r="U4068">
        <v>0</v>
      </c>
      <c r="V4068">
        <v>0</v>
      </c>
      <c r="W4068">
        <v>0</v>
      </c>
      <c r="X4068">
        <v>0</v>
      </c>
      <c r="Y4068">
        <v>0</v>
      </c>
      <c r="Z4068">
        <v>258.16666700000002</v>
      </c>
    </row>
    <row r="4069" spans="1:26" x14ac:dyDescent="0.25">
      <c r="A4069">
        <v>2034644</v>
      </c>
      <c r="B4069">
        <v>1</v>
      </c>
      <c r="C4069" t="s">
        <v>77</v>
      </c>
      <c r="D4069" t="s">
        <v>109</v>
      </c>
      <c r="E4069" t="s">
        <v>182</v>
      </c>
      <c r="F4069" t="s">
        <v>11776</v>
      </c>
      <c r="G4069" t="s">
        <v>524</v>
      </c>
      <c r="H4069" t="s">
        <v>46</v>
      </c>
      <c r="I4069" t="s">
        <v>129</v>
      </c>
      <c r="J4069" t="s">
        <v>130</v>
      </c>
      <c r="K4069" t="s">
        <v>131</v>
      </c>
      <c r="L4069" t="s">
        <v>11777</v>
      </c>
      <c r="M4069" t="s">
        <v>11778</v>
      </c>
      <c r="N4069">
        <v>3.8525</v>
      </c>
      <c r="O4069">
        <v>0</v>
      </c>
      <c r="P4069">
        <v>0</v>
      </c>
      <c r="Q4069">
        <v>0</v>
      </c>
      <c r="R4069">
        <v>0</v>
      </c>
      <c r="S4069">
        <v>0</v>
      </c>
      <c r="T4069">
        <v>6</v>
      </c>
      <c r="U4069">
        <v>0</v>
      </c>
      <c r="V4069">
        <v>0</v>
      </c>
      <c r="W4069">
        <v>0</v>
      </c>
      <c r="X4069">
        <v>0</v>
      </c>
      <c r="Y4069">
        <v>0</v>
      </c>
      <c r="Z4069">
        <v>23.114999999999998</v>
      </c>
    </row>
    <row r="4070" spans="1:26" x14ac:dyDescent="0.25">
      <c r="A4070">
        <v>2034650</v>
      </c>
      <c r="B4070">
        <v>1</v>
      </c>
      <c r="C4070" t="s">
        <v>76</v>
      </c>
      <c r="D4070" t="s">
        <v>93</v>
      </c>
      <c r="E4070" t="s">
        <v>186</v>
      </c>
      <c r="F4070" t="s">
        <v>11779</v>
      </c>
      <c r="G4070" t="s">
        <v>163</v>
      </c>
      <c r="H4070" t="s">
        <v>47</v>
      </c>
      <c r="I4070" t="s">
        <v>129</v>
      </c>
      <c r="J4070" t="s">
        <v>130</v>
      </c>
      <c r="K4070" t="s">
        <v>131</v>
      </c>
      <c r="L4070" t="s">
        <v>11780</v>
      </c>
      <c r="M4070" t="s">
        <v>11781</v>
      </c>
      <c r="N4070">
        <v>0.79972222199999998</v>
      </c>
      <c r="O4070">
        <v>2</v>
      </c>
      <c r="P4070">
        <v>0</v>
      </c>
      <c r="Q4070">
        <v>0</v>
      </c>
      <c r="R4070">
        <v>0</v>
      </c>
      <c r="S4070">
        <v>0</v>
      </c>
      <c r="T4070">
        <v>0</v>
      </c>
      <c r="U4070">
        <v>1.5994440000000001</v>
      </c>
      <c r="V4070">
        <v>0</v>
      </c>
      <c r="W4070">
        <v>0</v>
      </c>
      <c r="X4070">
        <v>0</v>
      </c>
      <c r="Y4070">
        <v>0</v>
      </c>
      <c r="Z4070">
        <v>0</v>
      </c>
    </row>
    <row r="4071" spans="1:26" x14ac:dyDescent="0.25">
      <c r="A4071">
        <v>2034651</v>
      </c>
      <c r="B4071">
        <v>1</v>
      </c>
      <c r="C4071" t="s">
        <v>77</v>
      </c>
      <c r="D4071" t="s">
        <v>124</v>
      </c>
      <c r="E4071" t="s">
        <v>171</v>
      </c>
      <c r="F4071" t="s">
        <v>11782</v>
      </c>
      <c r="G4071" t="s">
        <v>168</v>
      </c>
      <c r="H4071" t="s">
        <v>47</v>
      </c>
      <c r="I4071" t="s">
        <v>129</v>
      </c>
      <c r="J4071" t="s">
        <v>130</v>
      </c>
      <c r="K4071" t="s">
        <v>154</v>
      </c>
      <c r="L4071" t="s">
        <v>11783</v>
      </c>
      <c r="M4071" t="s">
        <v>11784</v>
      </c>
      <c r="N4071">
        <v>4.1541666660000001</v>
      </c>
      <c r="O4071">
        <v>1</v>
      </c>
      <c r="P4071">
        <v>3829</v>
      </c>
      <c r="Q4071">
        <v>0</v>
      </c>
      <c r="R4071">
        <v>0</v>
      </c>
      <c r="S4071">
        <v>0</v>
      </c>
      <c r="T4071">
        <v>0</v>
      </c>
      <c r="U4071">
        <v>4.1541670000000002</v>
      </c>
      <c r="V4071">
        <v>15906.304163999999</v>
      </c>
      <c r="W4071">
        <v>0</v>
      </c>
      <c r="X4071">
        <v>0</v>
      </c>
      <c r="Y4071">
        <v>0</v>
      </c>
      <c r="Z4071">
        <v>0</v>
      </c>
    </row>
    <row r="4072" spans="1:26" x14ac:dyDescent="0.25">
      <c r="A4072">
        <v>2034934</v>
      </c>
      <c r="B4072">
        <v>1</v>
      </c>
      <c r="C4072" t="s">
        <v>76</v>
      </c>
      <c r="D4072" t="s">
        <v>78</v>
      </c>
      <c r="E4072" t="s">
        <v>161</v>
      </c>
      <c r="F4072" t="s">
        <v>11785</v>
      </c>
      <c r="G4072" t="s">
        <v>179</v>
      </c>
      <c r="H4072" t="s">
        <v>47</v>
      </c>
      <c r="I4072" t="s">
        <v>129</v>
      </c>
      <c r="J4072" t="s">
        <v>130</v>
      </c>
      <c r="K4072" t="s">
        <v>154</v>
      </c>
      <c r="L4072" t="s">
        <v>11786</v>
      </c>
      <c r="M4072" t="s">
        <v>11787</v>
      </c>
      <c r="N4072">
        <v>9.0255555550000004</v>
      </c>
      <c r="O4072">
        <v>0</v>
      </c>
      <c r="P4072">
        <v>10</v>
      </c>
      <c r="Q4072">
        <v>0</v>
      </c>
      <c r="R4072">
        <v>0</v>
      </c>
      <c r="S4072">
        <v>0</v>
      </c>
      <c r="T4072">
        <v>0</v>
      </c>
      <c r="U4072">
        <v>0</v>
      </c>
      <c r="V4072">
        <v>90.255555999999999</v>
      </c>
      <c r="W4072">
        <v>0</v>
      </c>
      <c r="X4072">
        <v>0</v>
      </c>
      <c r="Y4072">
        <v>0</v>
      </c>
      <c r="Z4072">
        <v>0</v>
      </c>
    </row>
    <row r="4073" spans="1:26" x14ac:dyDescent="0.25">
      <c r="A4073">
        <v>2034643</v>
      </c>
      <c r="B4073">
        <v>1</v>
      </c>
      <c r="C4073" t="s">
        <v>77</v>
      </c>
      <c r="D4073" t="s">
        <v>117</v>
      </c>
      <c r="E4073" t="s">
        <v>186</v>
      </c>
      <c r="F4073" t="s">
        <v>11788</v>
      </c>
      <c r="G4073" t="s">
        <v>163</v>
      </c>
      <c r="H4073" t="s">
        <v>47</v>
      </c>
      <c r="I4073" t="s">
        <v>257</v>
      </c>
      <c r="J4073" t="s">
        <v>130</v>
      </c>
      <c r="K4073" t="s">
        <v>131</v>
      </c>
      <c r="L4073" t="s">
        <v>11789</v>
      </c>
      <c r="M4073" t="s">
        <v>11790</v>
      </c>
      <c r="N4073">
        <v>9.4444439999999998E-3</v>
      </c>
      <c r="O4073">
        <v>0</v>
      </c>
      <c r="P4073">
        <v>0</v>
      </c>
      <c r="Q4073">
        <v>1</v>
      </c>
      <c r="R4073">
        <v>74</v>
      </c>
      <c r="S4073">
        <v>6</v>
      </c>
      <c r="T4073">
        <v>222</v>
      </c>
      <c r="U4073">
        <v>0</v>
      </c>
      <c r="V4073">
        <v>0</v>
      </c>
      <c r="W4073">
        <v>9.4439999999999993E-3</v>
      </c>
      <c r="X4073">
        <v>0.69888899999999998</v>
      </c>
      <c r="Y4073">
        <v>5.6667000000000002E-2</v>
      </c>
      <c r="Z4073">
        <v>2.0966670000000001</v>
      </c>
    </row>
    <row r="4074" spans="1:26" x14ac:dyDescent="0.25">
      <c r="A4074">
        <v>2035017</v>
      </c>
      <c r="B4074">
        <v>1</v>
      </c>
      <c r="C4074" t="s">
        <v>77</v>
      </c>
      <c r="D4074" t="s">
        <v>118</v>
      </c>
      <c r="E4074" t="s">
        <v>186</v>
      </c>
      <c r="F4074" t="s">
        <v>1409</v>
      </c>
      <c r="G4074" t="s">
        <v>179</v>
      </c>
      <c r="H4074" t="s">
        <v>47</v>
      </c>
      <c r="I4074" t="s">
        <v>129</v>
      </c>
      <c r="J4074" t="s">
        <v>130</v>
      </c>
      <c r="K4074" t="s">
        <v>154</v>
      </c>
      <c r="L4074" t="s">
        <v>11791</v>
      </c>
      <c r="M4074" t="s">
        <v>11792</v>
      </c>
      <c r="N4074">
        <v>7.0972222220000001</v>
      </c>
      <c r="O4074">
        <v>0</v>
      </c>
      <c r="P4074">
        <v>123</v>
      </c>
      <c r="Q4074">
        <v>0</v>
      </c>
      <c r="R4074">
        <v>0</v>
      </c>
      <c r="S4074">
        <v>0</v>
      </c>
      <c r="T4074">
        <v>0</v>
      </c>
      <c r="U4074">
        <v>0</v>
      </c>
      <c r="V4074">
        <v>872.95833300000004</v>
      </c>
      <c r="W4074">
        <v>0</v>
      </c>
      <c r="X4074">
        <v>0</v>
      </c>
      <c r="Y4074">
        <v>0</v>
      </c>
      <c r="Z4074">
        <v>0</v>
      </c>
    </row>
    <row r="4075" spans="1:26" x14ac:dyDescent="0.25">
      <c r="A4075">
        <v>2034646</v>
      </c>
      <c r="B4075">
        <v>1</v>
      </c>
      <c r="C4075" t="s">
        <v>77</v>
      </c>
      <c r="D4075" t="s">
        <v>113</v>
      </c>
      <c r="E4075" t="s">
        <v>186</v>
      </c>
      <c r="F4075" t="s">
        <v>7039</v>
      </c>
      <c r="G4075" t="s">
        <v>163</v>
      </c>
      <c r="H4075" t="s">
        <v>47</v>
      </c>
      <c r="I4075" t="s">
        <v>257</v>
      </c>
      <c r="J4075" t="s">
        <v>130</v>
      </c>
      <c r="K4075" t="s">
        <v>131</v>
      </c>
      <c r="L4075" t="s">
        <v>11793</v>
      </c>
      <c r="M4075" t="s">
        <v>11794</v>
      </c>
      <c r="N4075">
        <v>9.1666660000000004E-3</v>
      </c>
      <c r="O4075">
        <v>0</v>
      </c>
      <c r="P4075">
        <v>0</v>
      </c>
      <c r="Q4075">
        <v>26</v>
      </c>
      <c r="R4075">
        <v>134</v>
      </c>
      <c r="S4075">
        <v>26</v>
      </c>
      <c r="T4075">
        <v>221</v>
      </c>
      <c r="U4075">
        <v>0</v>
      </c>
      <c r="V4075">
        <v>0</v>
      </c>
      <c r="W4075">
        <v>0.23833299999999999</v>
      </c>
      <c r="X4075">
        <v>1.2283329999999999</v>
      </c>
      <c r="Y4075">
        <v>0.23833299999999999</v>
      </c>
      <c r="Z4075">
        <v>2.025833</v>
      </c>
    </row>
    <row r="4076" spans="1:26" x14ac:dyDescent="0.25">
      <c r="A4076">
        <v>2034653</v>
      </c>
      <c r="B4076">
        <v>1</v>
      </c>
      <c r="C4076" t="s">
        <v>76</v>
      </c>
      <c r="D4076" t="s">
        <v>103</v>
      </c>
      <c r="E4076" t="s">
        <v>166</v>
      </c>
      <c r="F4076" t="s">
        <v>11795</v>
      </c>
      <c r="G4076" t="s">
        <v>168</v>
      </c>
      <c r="H4076" t="s">
        <v>46</v>
      </c>
      <c r="I4076" t="s">
        <v>129</v>
      </c>
      <c r="J4076" t="s">
        <v>130</v>
      </c>
      <c r="K4076" t="s">
        <v>154</v>
      </c>
      <c r="L4076" t="s">
        <v>11796</v>
      </c>
      <c r="M4076" t="s">
        <v>11797</v>
      </c>
      <c r="N4076">
        <v>8.6199999999999992</v>
      </c>
      <c r="O4076">
        <v>0</v>
      </c>
      <c r="P4076">
        <v>0</v>
      </c>
      <c r="Q4076">
        <v>0</v>
      </c>
      <c r="R4076">
        <v>790</v>
      </c>
      <c r="S4076">
        <v>0</v>
      </c>
      <c r="T4076">
        <v>0</v>
      </c>
      <c r="U4076">
        <v>0</v>
      </c>
      <c r="V4076">
        <v>0</v>
      </c>
      <c r="W4076">
        <v>0</v>
      </c>
      <c r="X4076">
        <v>6809.8</v>
      </c>
      <c r="Y4076">
        <v>0</v>
      </c>
      <c r="Z4076">
        <v>0</v>
      </c>
    </row>
    <row r="4077" spans="1:26" x14ac:dyDescent="0.25">
      <c r="A4077">
        <v>2034735</v>
      </c>
      <c r="B4077">
        <v>1</v>
      </c>
      <c r="C4077" t="s">
        <v>76</v>
      </c>
      <c r="D4077" t="s">
        <v>92</v>
      </c>
      <c r="E4077" t="s">
        <v>134</v>
      </c>
      <c r="F4077" t="s">
        <v>11798</v>
      </c>
      <c r="G4077" t="s">
        <v>140</v>
      </c>
      <c r="H4077" t="s">
        <v>46</v>
      </c>
      <c r="I4077" t="s">
        <v>129</v>
      </c>
      <c r="J4077" t="s">
        <v>130</v>
      </c>
      <c r="K4077" t="s">
        <v>131</v>
      </c>
      <c r="L4077" t="s">
        <v>11799</v>
      </c>
      <c r="M4077" t="s">
        <v>11800</v>
      </c>
      <c r="N4077">
        <v>1.818333333</v>
      </c>
      <c r="O4077">
        <v>0</v>
      </c>
      <c r="P4077">
        <v>0</v>
      </c>
      <c r="Q4077">
        <v>0</v>
      </c>
      <c r="R4077">
        <v>1</v>
      </c>
      <c r="S4077">
        <v>0</v>
      </c>
      <c r="T4077">
        <v>0</v>
      </c>
      <c r="U4077">
        <v>0</v>
      </c>
      <c r="V4077">
        <v>0</v>
      </c>
      <c r="W4077">
        <v>0</v>
      </c>
      <c r="X4077">
        <v>1.818333</v>
      </c>
      <c r="Y4077">
        <v>0</v>
      </c>
      <c r="Z4077">
        <v>0</v>
      </c>
    </row>
    <row r="4078" spans="1:26" x14ac:dyDescent="0.25">
      <c r="A4078">
        <v>2034652</v>
      </c>
      <c r="B4078">
        <v>1</v>
      </c>
      <c r="C4078" t="s">
        <v>76</v>
      </c>
      <c r="D4078" t="s">
        <v>104</v>
      </c>
      <c r="E4078" t="s">
        <v>166</v>
      </c>
      <c r="F4078" t="s">
        <v>11801</v>
      </c>
      <c r="G4078" t="s">
        <v>179</v>
      </c>
      <c r="H4078" t="s">
        <v>46</v>
      </c>
      <c r="I4078" t="s">
        <v>129</v>
      </c>
      <c r="J4078" t="s">
        <v>130</v>
      </c>
      <c r="K4078" t="s">
        <v>154</v>
      </c>
      <c r="L4078" t="s">
        <v>11802</v>
      </c>
      <c r="M4078" t="s">
        <v>11803</v>
      </c>
      <c r="N4078">
        <v>2.4655555549999999</v>
      </c>
      <c r="O4078">
        <v>0</v>
      </c>
      <c r="P4078">
        <v>0</v>
      </c>
      <c r="Q4078">
        <v>0</v>
      </c>
      <c r="R4078">
        <v>57</v>
      </c>
      <c r="S4078">
        <v>0</v>
      </c>
      <c r="T4078">
        <v>0</v>
      </c>
      <c r="U4078">
        <v>0</v>
      </c>
      <c r="V4078">
        <v>0</v>
      </c>
      <c r="W4078">
        <v>0</v>
      </c>
      <c r="X4078">
        <v>140.53666699999999</v>
      </c>
      <c r="Y4078">
        <v>0</v>
      </c>
      <c r="Z4078">
        <v>0</v>
      </c>
    </row>
    <row r="4079" spans="1:26" x14ac:dyDescent="0.25">
      <c r="A4079">
        <v>2034720</v>
      </c>
      <c r="B4079">
        <v>1</v>
      </c>
      <c r="C4079" t="s">
        <v>76</v>
      </c>
      <c r="D4079" t="s">
        <v>100</v>
      </c>
      <c r="E4079" t="s">
        <v>186</v>
      </c>
      <c r="F4079" t="s">
        <v>11804</v>
      </c>
      <c r="G4079" t="s">
        <v>168</v>
      </c>
      <c r="H4079" t="s">
        <v>47</v>
      </c>
      <c r="I4079" t="s">
        <v>129</v>
      </c>
      <c r="J4079" t="s">
        <v>130</v>
      </c>
      <c r="K4079" t="s">
        <v>154</v>
      </c>
      <c r="L4079" t="s">
        <v>11805</v>
      </c>
      <c r="M4079" t="s">
        <v>11806</v>
      </c>
      <c r="N4079">
        <v>1.7047361110000001</v>
      </c>
      <c r="O4079">
        <v>15</v>
      </c>
      <c r="P4079">
        <v>117</v>
      </c>
      <c r="Q4079">
        <v>0</v>
      </c>
      <c r="R4079">
        <v>0</v>
      </c>
      <c r="S4079">
        <v>0</v>
      </c>
      <c r="T4079">
        <v>0</v>
      </c>
      <c r="U4079">
        <v>25.571041999999998</v>
      </c>
      <c r="V4079">
        <v>199.454125</v>
      </c>
      <c r="W4079">
        <v>0</v>
      </c>
      <c r="X4079">
        <v>0</v>
      </c>
      <c r="Y4079">
        <v>0</v>
      </c>
      <c r="Z4079">
        <v>0</v>
      </c>
    </row>
    <row r="4080" spans="1:26" x14ac:dyDescent="0.25">
      <c r="A4080">
        <v>2034779</v>
      </c>
      <c r="B4080">
        <v>1</v>
      </c>
      <c r="C4080" t="s">
        <v>77</v>
      </c>
      <c r="D4080" t="s">
        <v>122</v>
      </c>
      <c r="E4080" t="s">
        <v>186</v>
      </c>
      <c r="F4080" t="s">
        <v>7462</v>
      </c>
      <c r="G4080" t="s">
        <v>163</v>
      </c>
      <c r="H4080" t="s">
        <v>47</v>
      </c>
      <c r="I4080" t="s">
        <v>257</v>
      </c>
      <c r="J4080" t="s">
        <v>130</v>
      </c>
      <c r="K4080" t="s">
        <v>131</v>
      </c>
      <c r="L4080" t="s">
        <v>11807</v>
      </c>
      <c r="M4080" t="s">
        <v>11808</v>
      </c>
      <c r="N4080">
        <v>8.3333330000000001E-3</v>
      </c>
      <c r="O4080">
        <v>0</v>
      </c>
      <c r="P4080">
        <v>2</v>
      </c>
      <c r="Q4080">
        <v>9</v>
      </c>
      <c r="R4080">
        <v>114</v>
      </c>
      <c r="S4080">
        <v>36</v>
      </c>
      <c r="T4080">
        <v>792</v>
      </c>
      <c r="U4080">
        <v>0</v>
      </c>
      <c r="V4080">
        <v>1.6667000000000001E-2</v>
      </c>
      <c r="W4080">
        <v>7.4999999999999997E-2</v>
      </c>
      <c r="X4080">
        <v>0.95</v>
      </c>
      <c r="Y4080">
        <v>0.3</v>
      </c>
      <c r="Z4080">
        <v>6.6</v>
      </c>
    </row>
    <row r="4081" spans="1:26" x14ac:dyDescent="0.25">
      <c r="A4081">
        <v>2038176</v>
      </c>
      <c r="B4081">
        <v>1</v>
      </c>
      <c r="C4081" t="s">
        <v>77</v>
      </c>
      <c r="D4081" t="s">
        <v>108</v>
      </c>
      <c r="E4081" t="s">
        <v>182</v>
      </c>
      <c r="F4081" t="s">
        <v>10701</v>
      </c>
      <c r="G4081" t="s">
        <v>168</v>
      </c>
      <c r="H4081" t="s">
        <v>46</v>
      </c>
      <c r="I4081" t="s">
        <v>129</v>
      </c>
      <c r="J4081" t="s">
        <v>130</v>
      </c>
      <c r="K4081" t="s">
        <v>154</v>
      </c>
      <c r="L4081" t="s">
        <v>11809</v>
      </c>
      <c r="M4081" t="s">
        <v>11810</v>
      </c>
      <c r="N4081">
        <v>8.3333333330000006</v>
      </c>
      <c r="O4081">
        <v>0</v>
      </c>
      <c r="P4081">
        <v>74</v>
      </c>
      <c r="Q4081">
        <v>0</v>
      </c>
      <c r="R4081">
        <v>0</v>
      </c>
      <c r="S4081">
        <v>0</v>
      </c>
      <c r="T4081">
        <v>0</v>
      </c>
      <c r="U4081">
        <v>0</v>
      </c>
      <c r="V4081">
        <v>616.66666699999996</v>
      </c>
      <c r="W4081">
        <v>0</v>
      </c>
      <c r="X4081">
        <v>0</v>
      </c>
      <c r="Y4081">
        <v>0</v>
      </c>
      <c r="Z4081">
        <v>0</v>
      </c>
    </row>
    <row r="4082" spans="1:26" x14ac:dyDescent="0.25">
      <c r="A4082">
        <v>2035004</v>
      </c>
      <c r="B4082">
        <v>1</v>
      </c>
      <c r="C4082" t="s">
        <v>77</v>
      </c>
      <c r="D4082" t="s">
        <v>108</v>
      </c>
      <c r="E4082" t="s">
        <v>186</v>
      </c>
      <c r="F4082" t="s">
        <v>11811</v>
      </c>
      <c r="G4082" t="s">
        <v>163</v>
      </c>
      <c r="H4082" t="s">
        <v>47</v>
      </c>
      <c r="I4082" t="s">
        <v>129</v>
      </c>
      <c r="J4082" t="s">
        <v>130</v>
      </c>
      <c r="K4082" t="s">
        <v>131</v>
      </c>
      <c r="L4082" t="s">
        <v>11812</v>
      </c>
      <c r="M4082" t="s">
        <v>11813</v>
      </c>
      <c r="N4082">
        <v>0.51111111099999995</v>
      </c>
      <c r="O4082">
        <v>67</v>
      </c>
      <c r="P4082">
        <v>0</v>
      </c>
      <c r="Q4082">
        <v>69</v>
      </c>
      <c r="R4082">
        <v>41</v>
      </c>
      <c r="S4082">
        <v>51</v>
      </c>
      <c r="T4082">
        <v>0</v>
      </c>
      <c r="U4082">
        <v>34.244444000000001</v>
      </c>
      <c r="V4082">
        <v>0</v>
      </c>
      <c r="W4082">
        <v>35.266666999999998</v>
      </c>
      <c r="X4082">
        <v>20.955556000000001</v>
      </c>
      <c r="Y4082">
        <v>26.066666999999999</v>
      </c>
      <c r="Z4082">
        <v>0</v>
      </c>
    </row>
    <row r="4083" spans="1:26" x14ac:dyDescent="0.25">
      <c r="A4083">
        <v>2035009</v>
      </c>
      <c r="B4083">
        <v>1</v>
      </c>
      <c r="C4083" t="s">
        <v>77</v>
      </c>
      <c r="D4083" t="s">
        <v>118</v>
      </c>
      <c r="E4083" t="s">
        <v>182</v>
      </c>
      <c r="F4083" t="s">
        <v>11814</v>
      </c>
      <c r="G4083" t="s">
        <v>144</v>
      </c>
      <c r="H4083" t="s">
        <v>46</v>
      </c>
      <c r="I4083" t="s">
        <v>129</v>
      </c>
      <c r="J4083" t="s">
        <v>130</v>
      </c>
      <c r="K4083" t="s">
        <v>131</v>
      </c>
      <c r="L4083" t="s">
        <v>11815</v>
      </c>
      <c r="M4083" t="s">
        <v>11816</v>
      </c>
      <c r="N4083">
        <v>5.1544444440000001</v>
      </c>
      <c r="O4083">
        <v>0</v>
      </c>
      <c r="P4083">
        <v>22</v>
      </c>
      <c r="Q4083">
        <v>0</v>
      </c>
      <c r="R4083">
        <v>0</v>
      </c>
      <c r="S4083">
        <v>0</v>
      </c>
      <c r="T4083">
        <v>0</v>
      </c>
      <c r="U4083">
        <v>0</v>
      </c>
      <c r="V4083">
        <v>113.397778</v>
      </c>
      <c r="W4083">
        <v>0</v>
      </c>
      <c r="X4083">
        <v>0</v>
      </c>
      <c r="Y4083">
        <v>0</v>
      </c>
      <c r="Z4083">
        <v>0</v>
      </c>
    </row>
    <row r="4084" spans="1:26" x14ac:dyDescent="0.25">
      <c r="A4084">
        <v>2035354</v>
      </c>
      <c r="B4084">
        <v>1</v>
      </c>
      <c r="C4084" t="s">
        <v>76</v>
      </c>
      <c r="D4084" t="s">
        <v>89</v>
      </c>
      <c r="E4084" t="s">
        <v>182</v>
      </c>
      <c r="F4084" t="s">
        <v>11817</v>
      </c>
      <c r="G4084" t="s">
        <v>144</v>
      </c>
      <c r="H4084" t="s">
        <v>46</v>
      </c>
      <c r="I4084" t="s">
        <v>129</v>
      </c>
      <c r="J4084" t="s">
        <v>130</v>
      </c>
      <c r="K4084" t="s">
        <v>131</v>
      </c>
      <c r="L4084" t="s">
        <v>11818</v>
      </c>
      <c r="M4084" t="s">
        <v>11819</v>
      </c>
      <c r="N4084">
        <v>2.1602777770000001</v>
      </c>
      <c r="O4084">
        <v>0</v>
      </c>
      <c r="P4084">
        <v>25</v>
      </c>
      <c r="Q4084">
        <v>0</v>
      </c>
      <c r="R4084">
        <v>0</v>
      </c>
      <c r="S4084">
        <v>0</v>
      </c>
      <c r="T4084">
        <v>0</v>
      </c>
      <c r="U4084">
        <v>0</v>
      </c>
      <c r="V4084">
        <v>54.006943999999997</v>
      </c>
      <c r="W4084">
        <v>0</v>
      </c>
      <c r="X4084">
        <v>0</v>
      </c>
      <c r="Y4084">
        <v>0</v>
      </c>
      <c r="Z4084">
        <v>0</v>
      </c>
    </row>
    <row r="4085" spans="1:26" x14ac:dyDescent="0.25">
      <c r="A4085">
        <v>2034937</v>
      </c>
      <c r="B4085">
        <v>1</v>
      </c>
      <c r="C4085" t="s">
        <v>76</v>
      </c>
      <c r="D4085" t="s">
        <v>100</v>
      </c>
      <c r="E4085" t="s">
        <v>161</v>
      </c>
      <c r="F4085" t="s">
        <v>11820</v>
      </c>
      <c r="G4085" t="s">
        <v>163</v>
      </c>
      <c r="H4085" t="s">
        <v>47</v>
      </c>
      <c r="I4085" t="s">
        <v>129</v>
      </c>
      <c r="J4085" t="s">
        <v>130</v>
      </c>
      <c r="K4085" t="s">
        <v>131</v>
      </c>
      <c r="L4085" t="s">
        <v>11821</v>
      </c>
      <c r="M4085" t="s">
        <v>11822</v>
      </c>
      <c r="N4085">
        <v>0.37055555499999998</v>
      </c>
      <c r="O4085">
        <v>17</v>
      </c>
      <c r="P4085">
        <v>4776</v>
      </c>
      <c r="Q4085">
        <v>0</v>
      </c>
      <c r="R4085">
        <v>0</v>
      </c>
      <c r="S4085">
        <v>0</v>
      </c>
      <c r="T4085">
        <v>0</v>
      </c>
      <c r="U4085">
        <v>6.2994440000000003</v>
      </c>
      <c r="V4085">
        <v>1769.7733310000001</v>
      </c>
      <c r="W4085">
        <v>0</v>
      </c>
      <c r="X4085">
        <v>0</v>
      </c>
      <c r="Y4085">
        <v>0</v>
      </c>
      <c r="Z4085">
        <v>0</v>
      </c>
    </row>
    <row r="4086" spans="1:26" x14ac:dyDescent="0.25">
      <c r="A4086">
        <v>2035054</v>
      </c>
      <c r="B4086">
        <v>1</v>
      </c>
      <c r="C4086" t="s">
        <v>77</v>
      </c>
      <c r="D4086" t="s">
        <v>119</v>
      </c>
      <c r="E4086" t="s">
        <v>182</v>
      </c>
      <c r="F4086" t="s">
        <v>11823</v>
      </c>
      <c r="G4086" t="s">
        <v>294</v>
      </c>
      <c r="H4086" t="s">
        <v>46</v>
      </c>
      <c r="I4086" t="s">
        <v>129</v>
      </c>
      <c r="J4086" t="s">
        <v>130</v>
      </c>
      <c r="K4086" t="s">
        <v>131</v>
      </c>
      <c r="L4086" t="s">
        <v>11824</v>
      </c>
      <c r="M4086" t="s">
        <v>11825</v>
      </c>
      <c r="N4086">
        <v>1.278611111</v>
      </c>
      <c r="O4086">
        <v>0</v>
      </c>
      <c r="P4086">
        <v>183</v>
      </c>
      <c r="Q4086">
        <v>0</v>
      </c>
      <c r="R4086">
        <v>0</v>
      </c>
      <c r="S4086">
        <v>0</v>
      </c>
      <c r="T4086">
        <v>0</v>
      </c>
      <c r="U4086">
        <v>0</v>
      </c>
      <c r="V4086">
        <v>233.98583300000001</v>
      </c>
      <c r="W4086">
        <v>0</v>
      </c>
      <c r="X4086">
        <v>0</v>
      </c>
      <c r="Y4086">
        <v>0</v>
      </c>
      <c r="Z4086">
        <v>0</v>
      </c>
    </row>
    <row r="4087" spans="1:26" x14ac:dyDescent="0.25">
      <c r="A4087">
        <v>2035010</v>
      </c>
      <c r="B4087">
        <v>1</v>
      </c>
      <c r="C4087" t="s">
        <v>76</v>
      </c>
      <c r="D4087" t="s">
        <v>84</v>
      </c>
      <c r="E4087" t="s">
        <v>134</v>
      </c>
      <c r="F4087" t="s">
        <v>11826</v>
      </c>
      <c r="G4087" t="s">
        <v>238</v>
      </c>
      <c r="H4087" t="s">
        <v>46</v>
      </c>
      <c r="I4087" t="s">
        <v>129</v>
      </c>
      <c r="J4087" t="s">
        <v>130</v>
      </c>
      <c r="K4087" t="s">
        <v>131</v>
      </c>
      <c r="L4087" t="s">
        <v>11827</v>
      </c>
      <c r="M4087" t="s">
        <v>11828</v>
      </c>
      <c r="N4087">
        <v>1.211944444</v>
      </c>
      <c r="O4087">
        <v>0</v>
      </c>
      <c r="P4087">
        <v>4</v>
      </c>
      <c r="Q4087">
        <v>0</v>
      </c>
      <c r="R4087">
        <v>0</v>
      </c>
      <c r="S4087">
        <v>0</v>
      </c>
      <c r="T4087">
        <v>0</v>
      </c>
      <c r="U4087">
        <v>0</v>
      </c>
      <c r="V4087">
        <v>4.8477779999999999</v>
      </c>
      <c r="W4087">
        <v>0</v>
      </c>
      <c r="X4087">
        <v>0</v>
      </c>
      <c r="Y4087">
        <v>0</v>
      </c>
      <c r="Z4087">
        <v>0</v>
      </c>
    </row>
    <row r="4088" spans="1:26" x14ac:dyDescent="0.25">
      <c r="A4088">
        <v>2035367</v>
      </c>
      <c r="B4088">
        <v>1</v>
      </c>
      <c r="C4088" t="s">
        <v>76</v>
      </c>
      <c r="D4088" t="s">
        <v>104</v>
      </c>
      <c r="E4088" t="s">
        <v>182</v>
      </c>
      <c r="F4088" t="s">
        <v>11829</v>
      </c>
      <c r="G4088" t="s">
        <v>144</v>
      </c>
      <c r="H4088" t="s">
        <v>46</v>
      </c>
      <c r="I4088" t="s">
        <v>129</v>
      </c>
      <c r="J4088" t="s">
        <v>130</v>
      </c>
      <c r="K4088" t="s">
        <v>131</v>
      </c>
      <c r="L4088" t="s">
        <v>11830</v>
      </c>
      <c r="M4088" t="s">
        <v>11831</v>
      </c>
      <c r="N4088">
        <v>4.2666666659999999</v>
      </c>
      <c r="O4088">
        <v>0</v>
      </c>
      <c r="P4088">
        <v>0</v>
      </c>
      <c r="Q4088">
        <v>0</v>
      </c>
      <c r="R4088">
        <v>0</v>
      </c>
      <c r="S4088">
        <v>0</v>
      </c>
      <c r="T4088">
        <v>6</v>
      </c>
      <c r="U4088">
        <v>0</v>
      </c>
      <c r="V4088">
        <v>0</v>
      </c>
      <c r="W4088">
        <v>0</v>
      </c>
      <c r="X4088">
        <v>0</v>
      </c>
      <c r="Y4088">
        <v>0</v>
      </c>
      <c r="Z4088">
        <v>25.6</v>
      </c>
    </row>
    <row r="4089" spans="1:26" x14ac:dyDescent="0.25">
      <c r="A4089">
        <v>2035128</v>
      </c>
      <c r="B4089">
        <v>1</v>
      </c>
      <c r="C4089" t="s">
        <v>76</v>
      </c>
      <c r="D4089" t="s">
        <v>98</v>
      </c>
      <c r="E4089" t="s">
        <v>166</v>
      </c>
      <c r="F4089" t="s">
        <v>11832</v>
      </c>
      <c r="G4089" t="s">
        <v>657</v>
      </c>
      <c r="H4089" t="s">
        <v>46</v>
      </c>
      <c r="I4089" t="s">
        <v>129</v>
      </c>
      <c r="J4089" t="s">
        <v>130</v>
      </c>
      <c r="K4089" t="s">
        <v>131</v>
      </c>
      <c r="L4089" t="s">
        <v>11833</v>
      </c>
      <c r="M4089" t="s">
        <v>11834</v>
      </c>
      <c r="N4089">
        <v>0.73055555500000002</v>
      </c>
      <c r="O4089">
        <v>0</v>
      </c>
      <c r="P4089">
        <v>0</v>
      </c>
      <c r="Q4089">
        <v>0</v>
      </c>
      <c r="R4089">
        <v>29</v>
      </c>
      <c r="S4089">
        <v>0</v>
      </c>
      <c r="T4089">
        <v>0</v>
      </c>
      <c r="U4089">
        <v>0</v>
      </c>
      <c r="V4089">
        <v>0</v>
      </c>
      <c r="W4089">
        <v>0</v>
      </c>
      <c r="X4089">
        <v>21.186111</v>
      </c>
      <c r="Y4089">
        <v>0</v>
      </c>
      <c r="Z4089">
        <v>0</v>
      </c>
    </row>
    <row r="4090" spans="1:26" x14ac:dyDescent="0.25">
      <c r="A4090">
        <v>2035059</v>
      </c>
      <c r="B4090">
        <v>1</v>
      </c>
      <c r="C4090" t="s">
        <v>76</v>
      </c>
      <c r="D4090" t="s">
        <v>96</v>
      </c>
      <c r="E4090" t="s">
        <v>171</v>
      </c>
      <c r="F4090" t="s">
        <v>1259</v>
      </c>
      <c r="G4090" t="s">
        <v>179</v>
      </c>
      <c r="H4090" t="s">
        <v>47</v>
      </c>
      <c r="I4090" t="s">
        <v>129</v>
      </c>
      <c r="J4090" t="s">
        <v>130</v>
      </c>
      <c r="K4090" t="s">
        <v>154</v>
      </c>
      <c r="L4090" t="s">
        <v>11835</v>
      </c>
      <c r="M4090" t="s">
        <v>11836</v>
      </c>
      <c r="N4090">
        <v>2.0319444440000001</v>
      </c>
      <c r="O4090">
        <v>14</v>
      </c>
      <c r="P4090">
        <v>202</v>
      </c>
      <c r="Q4090">
        <v>0</v>
      </c>
      <c r="R4090">
        <v>0</v>
      </c>
      <c r="S4090">
        <v>0</v>
      </c>
      <c r="T4090">
        <v>0</v>
      </c>
      <c r="U4090">
        <v>28.447222</v>
      </c>
      <c r="V4090">
        <v>410.45277800000002</v>
      </c>
      <c r="W4090">
        <v>0</v>
      </c>
      <c r="X4090">
        <v>0</v>
      </c>
      <c r="Y4090">
        <v>0</v>
      </c>
      <c r="Z4090">
        <v>0</v>
      </c>
    </row>
    <row r="4091" spans="1:26" x14ac:dyDescent="0.25">
      <c r="A4091">
        <v>2035060</v>
      </c>
      <c r="B4091">
        <v>1</v>
      </c>
      <c r="C4091" t="s">
        <v>76</v>
      </c>
      <c r="D4091" t="s">
        <v>83</v>
      </c>
      <c r="E4091" t="s">
        <v>134</v>
      </c>
      <c r="F4091" t="s">
        <v>11837</v>
      </c>
      <c r="G4091" t="s">
        <v>140</v>
      </c>
      <c r="H4091" t="s">
        <v>46</v>
      </c>
      <c r="I4091" t="s">
        <v>129</v>
      </c>
      <c r="J4091" t="s">
        <v>130</v>
      </c>
      <c r="K4091" t="s">
        <v>131</v>
      </c>
      <c r="L4091" t="s">
        <v>11838</v>
      </c>
      <c r="M4091" t="s">
        <v>11839</v>
      </c>
      <c r="N4091">
        <v>4.8066666659999999</v>
      </c>
      <c r="O4091">
        <v>0</v>
      </c>
      <c r="P4091">
        <v>18</v>
      </c>
      <c r="Q4091">
        <v>0</v>
      </c>
      <c r="R4091">
        <v>0</v>
      </c>
      <c r="S4091">
        <v>0</v>
      </c>
      <c r="T4091">
        <v>0</v>
      </c>
      <c r="U4091">
        <v>0</v>
      </c>
      <c r="V4091">
        <v>86.52</v>
      </c>
      <c r="W4091">
        <v>0</v>
      </c>
      <c r="X4091">
        <v>0</v>
      </c>
      <c r="Y4091">
        <v>0</v>
      </c>
      <c r="Z4091">
        <v>0</v>
      </c>
    </row>
    <row r="4092" spans="1:26" x14ac:dyDescent="0.25">
      <c r="A4092">
        <v>2035289</v>
      </c>
      <c r="B4092">
        <v>1</v>
      </c>
      <c r="C4092" t="s">
        <v>77</v>
      </c>
      <c r="D4092" t="s">
        <v>114</v>
      </c>
      <c r="E4092" t="s">
        <v>182</v>
      </c>
      <c r="F4092" t="s">
        <v>11840</v>
      </c>
      <c r="G4092" t="s">
        <v>144</v>
      </c>
      <c r="H4092" t="s">
        <v>46</v>
      </c>
      <c r="I4092" t="s">
        <v>129</v>
      </c>
      <c r="J4092" t="s">
        <v>130</v>
      </c>
      <c r="K4092" t="s">
        <v>131</v>
      </c>
      <c r="L4092" t="s">
        <v>11841</v>
      </c>
      <c r="M4092" t="s">
        <v>11842</v>
      </c>
      <c r="N4092">
        <v>1.1486111109999999</v>
      </c>
      <c r="O4092">
        <v>0</v>
      </c>
      <c r="P4092">
        <v>0</v>
      </c>
      <c r="Q4092">
        <v>0</v>
      </c>
      <c r="R4092">
        <v>0</v>
      </c>
      <c r="S4092">
        <v>0</v>
      </c>
      <c r="T4092">
        <v>16</v>
      </c>
      <c r="U4092">
        <v>0</v>
      </c>
      <c r="V4092">
        <v>0</v>
      </c>
      <c r="W4092">
        <v>0</v>
      </c>
      <c r="X4092">
        <v>0</v>
      </c>
      <c r="Y4092">
        <v>0</v>
      </c>
      <c r="Z4092">
        <v>18.377777999999999</v>
      </c>
    </row>
    <row r="4093" spans="1:26" x14ac:dyDescent="0.25">
      <c r="A4093">
        <v>2035129</v>
      </c>
      <c r="B4093">
        <v>1</v>
      </c>
      <c r="C4093" t="s">
        <v>76</v>
      </c>
      <c r="D4093" t="s">
        <v>79</v>
      </c>
      <c r="E4093" t="s">
        <v>182</v>
      </c>
      <c r="F4093" t="s">
        <v>11843</v>
      </c>
      <c r="G4093" t="s">
        <v>128</v>
      </c>
      <c r="H4093" t="s">
        <v>46</v>
      </c>
      <c r="I4093" t="s">
        <v>129</v>
      </c>
      <c r="J4093" t="s">
        <v>130</v>
      </c>
      <c r="K4093" t="s">
        <v>131</v>
      </c>
      <c r="L4093" t="s">
        <v>11844</v>
      </c>
      <c r="M4093" t="s">
        <v>11845</v>
      </c>
      <c r="N4093">
        <v>4.2527777770000004</v>
      </c>
      <c r="O4093">
        <v>0</v>
      </c>
      <c r="P4093">
        <v>2</v>
      </c>
      <c r="Q4093">
        <v>0</v>
      </c>
      <c r="R4093">
        <v>0</v>
      </c>
      <c r="S4093">
        <v>0</v>
      </c>
      <c r="T4093">
        <v>0</v>
      </c>
      <c r="U4093">
        <v>0</v>
      </c>
      <c r="V4093">
        <v>8.5055560000000003</v>
      </c>
      <c r="W4093">
        <v>0</v>
      </c>
      <c r="X4093">
        <v>0</v>
      </c>
      <c r="Y4093">
        <v>0</v>
      </c>
      <c r="Z4093">
        <v>0</v>
      </c>
    </row>
    <row r="4094" spans="1:26" x14ac:dyDescent="0.25">
      <c r="A4094">
        <v>2035356</v>
      </c>
      <c r="B4094">
        <v>1</v>
      </c>
      <c r="C4094" t="s">
        <v>77</v>
      </c>
      <c r="D4094" t="s">
        <v>123</v>
      </c>
      <c r="E4094" t="s">
        <v>161</v>
      </c>
      <c r="F4094" t="s">
        <v>11846</v>
      </c>
      <c r="G4094" t="s">
        <v>168</v>
      </c>
      <c r="H4094" t="s">
        <v>47</v>
      </c>
      <c r="I4094" t="s">
        <v>129</v>
      </c>
      <c r="J4094" t="s">
        <v>130</v>
      </c>
      <c r="K4094" t="s">
        <v>154</v>
      </c>
      <c r="L4094" t="s">
        <v>11844</v>
      </c>
      <c r="M4094" t="s">
        <v>11847</v>
      </c>
      <c r="N4094">
        <v>1.1499999999999999</v>
      </c>
      <c r="O4094">
        <v>11</v>
      </c>
      <c r="P4094">
        <v>971</v>
      </c>
      <c r="Q4094">
        <v>0</v>
      </c>
      <c r="R4094">
        <v>0</v>
      </c>
      <c r="S4094">
        <v>0</v>
      </c>
      <c r="T4094">
        <v>0</v>
      </c>
      <c r="U4094">
        <v>12.65</v>
      </c>
      <c r="V4094">
        <v>1116.6500000000001</v>
      </c>
      <c r="W4094">
        <v>0</v>
      </c>
      <c r="X4094">
        <v>0</v>
      </c>
      <c r="Y4094">
        <v>0</v>
      </c>
      <c r="Z4094">
        <v>0</v>
      </c>
    </row>
    <row r="4095" spans="1:26" x14ac:dyDescent="0.25">
      <c r="A4095">
        <v>2035116</v>
      </c>
      <c r="B4095">
        <v>1</v>
      </c>
      <c r="C4095" t="s">
        <v>77</v>
      </c>
      <c r="D4095" t="s">
        <v>116</v>
      </c>
      <c r="E4095" t="s">
        <v>186</v>
      </c>
      <c r="F4095" t="s">
        <v>11848</v>
      </c>
      <c r="G4095" t="s">
        <v>163</v>
      </c>
      <c r="H4095" t="s">
        <v>47</v>
      </c>
      <c r="I4095" t="s">
        <v>129</v>
      </c>
      <c r="J4095" t="s">
        <v>130</v>
      </c>
      <c r="K4095" t="s">
        <v>131</v>
      </c>
      <c r="L4095" t="s">
        <v>11849</v>
      </c>
      <c r="M4095" t="s">
        <v>11850</v>
      </c>
      <c r="N4095">
        <v>0.959166666</v>
      </c>
      <c r="O4095">
        <v>16</v>
      </c>
      <c r="P4095">
        <v>0</v>
      </c>
      <c r="Q4095">
        <v>0</v>
      </c>
      <c r="R4095">
        <v>0</v>
      </c>
      <c r="S4095">
        <v>9</v>
      </c>
      <c r="T4095">
        <v>140</v>
      </c>
      <c r="U4095">
        <v>15.346667</v>
      </c>
      <c r="V4095">
        <v>0</v>
      </c>
      <c r="W4095">
        <v>0</v>
      </c>
      <c r="X4095">
        <v>0</v>
      </c>
      <c r="Y4095">
        <v>8.6325000000000003</v>
      </c>
      <c r="Z4095">
        <v>134.283333</v>
      </c>
    </row>
    <row r="4096" spans="1:26" x14ac:dyDescent="0.25">
      <c r="A4096">
        <v>2035148</v>
      </c>
      <c r="B4096">
        <v>1</v>
      </c>
      <c r="C4096" t="s">
        <v>77</v>
      </c>
      <c r="D4096" t="s">
        <v>113</v>
      </c>
      <c r="E4096" t="s">
        <v>171</v>
      </c>
      <c r="F4096" t="s">
        <v>11851</v>
      </c>
      <c r="G4096" t="s">
        <v>163</v>
      </c>
      <c r="H4096" t="s">
        <v>47</v>
      </c>
      <c r="I4096" t="s">
        <v>129</v>
      </c>
      <c r="J4096" t="s">
        <v>130</v>
      </c>
      <c r="K4096" t="s">
        <v>131</v>
      </c>
      <c r="L4096" t="s">
        <v>11852</v>
      </c>
      <c r="M4096" t="s">
        <v>11853</v>
      </c>
      <c r="N4096">
        <v>0.1</v>
      </c>
      <c r="O4096">
        <v>0</v>
      </c>
      <c r="P4096">
        <v>0</v>
      </c>
      <c r="Q4096">
        <v>38</v>
      </c>
      <c r="R4096">
        <v>1859</v>
      </c>
      <c r="S4096">
        <v>24</v>
      </c>
      <c r="T4096">
        <v>637</v>
      </c>
      <c r="U4096">
        <v>0</v>
      </c>
      <c r="V4096">
        <v>0</v>
      </c>
      <c r="W4096">
        <v>3.8</v>
      </c>
      <c r="X4096">
        <v>185.9</v>
      </c>
      <c r="Y4096">
        <v>2.4</v>
      </c>
      <c r="Z4096">
        <v>63.7</v>
      </c>
    </row>
    <row r="4097" spans="1:26" x14ac:dyDescent="0.25">
      <c r="A4097">
        <v>2035420</v>
      </c>
      <c r="B4097">
        <v>1</v>
      </c>
      <c r="C4097" t="s">
        <v>76</v>
      </c>
      <c r="D4097" t="s">
        <v>97</v>
      </c>
      <c r="E4097" t="s">
        <v>182</v>
      </c>
      <c r="F4097" t="s">
        <v>9081</v>
      </c>
      <c r="G4097" t="s">
        <v>144</v>
      </c>
      <c r="H4097" t="s">
        <v>46</v>
      </c>
      <c r="I4097" t="s">
        <v>129</v>
      </c>
      <c r="J4097" t="s">
        <v>130</v>
      </c>
      <c r="K4097" t="s">
        <v>131</v>
      </c>
      <c r="L4097" t="s">
        <v>11854</v>
      </c>
      <c r="M4097" t="s">
        <v>11855</v>
      </c>
      <c r="N4097">
        <v>1.1388888880000001</v>
      </c>
      <c r="O4097">
        <v>0</v>
      </c>
      <c r="P4097">
        <v>11</v>
      </c>
      <c r="Q4097">
        <v>0</v>
      </c>
      <c r="R4097">
        <v>0</v>
      </c>
      <c r="S4097">
        <v>0</v>
      </c>
      <c r="T4097">
        <v>0</v>
      </c>
      <c r="U4097">
        <v>0</v>
      </c>
      <c r="V4097">
        <v>12.527778</v>
      </c>
      <c r="W4097">
        <v>0</v>
      </c>
      <c r="X4097">
        <v>0</v>
      </c>
      <c r="Y4097">
        <v>0</v>
      </c>
      <c r="Z4097">
        <v>0</v>
      </c>
    </row>
    <row r="4098" spans="1:26" x14ac:dyDescent="0.25">
      <c r="A4098">
        <v>2039440</v>
      </c>
      <c r="B4098">
        <v>1</v>
      </c>
      <c r="C4098" t="s">
        <v>76</v>
      </c>
      <c r="D4098" t="s">
        <v>99</v>
      </c>
      <c r="E4098" t="s">
        <v>186</v>
      </c>
      <c r="F4098" t="s">
        <v>11856</v>
      </c>
      <c r="G4098" t="s">
        <v>1630</v>
      </c>
      <c r="H4098" t="s">
        <v>47</v>
      </c>
      <c r="I4098" t="s">
        <v>129</v>
      </c>
      <c r="J4098" t="s">
        <v>130</v>
      </c>
      <c r="K4098" t="s">
        <v>154</v>
      </c>
      <c r="L4098" t="s">
        <v>11857</v>
      </c>
      <c r="M4098" t="s">
        <v>11858</v>
      </c>
      <c r="N4098">
        <v>1.9666666660000001</v>
      </c>
      <c r="O4098">
        <v>24</v>
      </c>
      <c r="P4098">
        <v>0</v>
      </c>
      <c r="Q4098">
        <v>0</v>
      </c>
      <c r="R4098">
        <v>0</v>
      </c>
      <c r="S4098">
        <v>0</v>
      </c>
      <c r="T4098">
        <v>0</v>
      </c>
      <c r="U4098">
        <v>47.2</v>
      </c>
      <c r="V4098">
        <v>0</v>
      </c>
      <c r="W4098">
        <v>0</v>
      </c>
      <c r="X4098">
        <v>0</v>
      </c>
      <c r="Y4098">
        <v>0</v>
      </c>
      <c r="Z4098">
        <v>0</v>
      </c>
    </row>
    <row r="4099" spans="1:26" x14ac:dyDescent="0.25">
      <c r="A4099">
        <v>2035314</v>
      </c>
      <c r="B4099">
        <v>1</v>
      </c>
      <c r="C4099" t="s">
        <v>76</v>
      </c>
      <c r="D4099" t="s">
        <v>93</v>
      </c>
      <c r="E4099" t="s">
        <v>166</v>
      </c>
      <c r="F4099" t="s">
        <v>11859</v>
      </c>
      <c r="G4099" t="s">
        <v>246</v>
      </c>
      <c r="H4099" t="s">
        <v>46</v>
      </c>
      <c r="I4099" t="s">
        <v>129</v>
      </c>
      <c r="J4099" t="s">
        <v>130</v>
      </c>
      <c r="K4099" t="s">
        <v>131</v>
      </c>
      <c r="L4099" t="s">
        <v>11860</v>
      </c>
      <c r="M4099" t="s">
        <v>11861</v>
      </c>
      <c r="N4099">
        <v>1.519722222</v>
      </c>
      <c r="O4099">
        <v>0</v>
      </c>
      <c r="P4099">
        <v>176</v>
      </c>
      <c r="Q4099">
        <v>0</v>
      </c>
      <c r="R4099">
        <v>0</v>
      </c>
      <c r="S4099">
        <v>0</v>
      </c>
      <c r="T4099">
        <v>0</v>
      </c>
      <c r="U4099">
        <v>0</v>
      </c>
      <c r="V4099">
        <v>267.47111100000001</v>
      </c>
      <c r="W4099">
        <v>0</v>
      </c>
      <c r="X4099">
        <v>0</v>
      </c>
      <c r="Y4099">
        <v>0</v>
      </c>
      <c r="Z4099">
        <v>0</v>
      </c>
    </row>
    <row r="4100" spans="1:26" x14ac:dyDescent="0.25">
      <c r="A4100">
        <v>2035533</v>
      </c>
      <c r="B4100">
        <v>1</v>
      </c>
      <c r="C4100" t="s">
        <v>77</v>
      </c>
      <c r="D4100" t="s">
        <v>108</v>
      </c>
      <c r="E4100" t="s">
        <v>186</v>
      </c>
      <c r="F4100" t="s">
        <v>11811</v>
      </c>
      <c r="G4100" t="s">
        <v>1630</v>
      </c>
      <c r="H4100" t="s">
        <v>47</v>
      </c>
      <c r="I4100" t="s">
        <v>129</v>
      </c>
      <c r="J4100" t="s">
        <v>130</v>
      </c>
      <c r="K4100" t="s">
        <v>131</v>
      </c>
      <c r="L4100" t="s">
        <v>11860</v>
      </c>
      <c r="M4100" t="s">
        <v>11862</v>
      </c>
      <c r="N4100">
        <v>1.491666666</v>
      </c>
      <c r="O4100">
        <v>67</v>
      </c>
      <c r="P4100">
        <v>0</v>
      </c>
      <c r="Q4100">
        <v>69</v>
      </c>
      <c r="R4100">
        <v>41</v>
      </c>
      <c r="S4100">
        <v>51</v>
      </c>
      <c r="T4100">
        <v>0</v>
      </c>
      <c r="U4100">
        <v>99.941666999999995</v>
      </c>
      <c r="V4100">
        <v>0</v>
      </c>
      <c r="W4100">
        <v>102.925</v>
      </c>
      <c r="X4100">
        <v>61.158332999999999</v>
      </c>
      <c r="Y4100">
        <v>76.075000000000003</v>
      </c>
      <c r="Z4100">
        <v>0</v>
      </c>
    </row>
    <row r="4101" spans="1:26" x14ac:dyDescent="0.25">
      <c r="A4101">
        <v>2035323</v>
      </c>
      <c r="B4101">
        <v>1</v>
      </c>
      <c r="C4101" t="s">
        <v>76</v>
      </c>
      <c r="D4101" t="s">
        <v>99</v>
      </c>
      <c r="E4101" t="s">
        <v>171</v>
      </c>
      <c r="F4101" t="s">
        <v>11863</v>
      </c>
      <c r="G4101" t="s">
        <v>179</v>
      </c>
      <c r="H4101" t="s">
        <v>47</v>
      </c>
      <c r="I4101" t="s">
        <v>129</v>
      </c>
      <c r="J4101" t="s">
        <v>130</v>
      </c>
      <c r="K4101" t="s">
        <v>154</v>
      </c>
      <c r="L4101" t="s">
        <v>11864</v>
      </c>
      <c r="M4101" t="s">
        <v>11865</v>
      </c>
      <c r="N4101">
        <v>3.2754527769999999</v>
      </c>
      <c r="O4101">
        <v>57</v>
      </c>
      <c r="P4101">
        <v>357</v>
      </c>
      <c r="Q4101">
        <v>0</v>
      </c>
      <c r="R4101">
        <v>0</v>
      </c>
      <c r="S4101">
        <v>0</v>
      </c>
      <c r="T4101">
        <v>0</v>
      </c>
      <c r="U4101">
        <v>186.70080799999999</v>
      </c>
      <c r="V4101">
        <v>1169.3366410000001</v>
      </c>
      <c r="W4101">
        <v>0</v>
      </c>
      <c r="X4101">
        <v>0</v>
      </c>
      <c r="Y4101">
        <v>0</v>
      </c>
      <c r="Z4101">
        <v>0</v>
      </c>
    </row>
    <row r="4102" spans="1:26" x14ac:dyDescent="0.25">
      <c r="A4102">
        <v>2035377</v>
      </c>
      <c r="B4102">
        <v>1</v>
      </c>
      <c r="C4102" t="s">
        <v>77</v>
      </c>
      <c r="D4102" t="s">
        <v>119</v>
      </c>
      <c r="E4102" t="s">
        <v>161</v>
      </c>
      <c r="F4102" t="s">
        <v>10522</v>
      </c>
      <c r="G4102" t="s">
        <v>163</v>
      </c>
      <c r="H4102" t="s">
        <v>47</v>
      </c>
      <c r="I4102" t="s">
        <v>129</v>
      </c>
      <c r="J4102" t="s">
        <v>130</v>
      </c>
      <c r="K4102" t="s">
        <v>131</v>
      </c>
      <c r="L4102" t="s">
        <v>11866</v>
      </c>
      <c r="M4102" t="s">
        <v>11867</v>
      </c>
      <c r="N4102">
        <v>1.1133333329999999</v>
      </c>
      <c r="O4102">
        <v>211</v>
      </c>
      <c r="P4102">
        <v>150</v>
      </c>
      <c r="Q4102">
        <v>0</v>
      </c>
      <c r="R4102">
        <v>0</v>
      </c>
      <c r="S4102">
        <v>0</v>
      </c>
      <c r="T4102">
        <v>0</v>
      </c>
      <c r="U4102">
        <v>234.91333299999999</v>
      </c>
      <c r="V4102">
        <v>167</v>
      </c>
      <c r="W4102">
        <v>0</v>
      </c>
      <c r="X4102">
        <v>0</v>
      </c>
      <c r="Y4102">
        <v>0</v>
      </c>
      <c r="Z4102">
        <v>0</v>
      </c>
    </row>
    <row r="4103" spans="1:26" x14ac:dyDescent="0.25">
      <c r="A4103">
        <v>2035433</v>
      </c>
      <c r="B4103">
        <v>1</v>
      </c>
      <c r="C4103" t="s">
        <v>76</v>
      </c>
      <c r="D4103" t="s">
        <v>106</v>
      </c>
      <c r="E4103" t="s">
        <v>126</v>
      </c>
      <c r="F4103" t="s">
        <v>143</v>
      </c>
      <c r="G4103" t="s">
        <v>503</v>
      </c>
      <c r="H4103" t="s">
        <v>46</v>
      </c>
      <c r="I4103" t="s">
        <v>129</v>
      </c>
      <c r="J4103" t="s">
        <v>130</v>
      </c>
      <c r="K4103" t="s">
        <v>131</v>
      </c>
      <c r="L4103" t="s">
        <v>11868</v>
      </c>
      <c r="M4103" t="s">
        <v>11869</v>
      </c>
      <c r="N4103">
        <v>4.8516666659999999</v>
      </c>
      <c r="O4103">
        <v>0</v>
      </c>
      <c r="P4103">
        <v>160</v>
      </c>
      <c r="Q4103">
        <v>0</v>
      </c>
      <c r="R4103">
        <v>0</v>
      </c>
      <c r="S4103">
        <v>0</v>
      </c>
      <c r="T4103">
        <v>0</v>
      </c>
      <c r="U4103">
        <v>0</v>
      </c>
      <c r="V4103">
        <v>776.26666699999998</v>
      </c>
      <c r="W4103">
        <v>0</v>
      </c>
      <c r="X4103">
        <v>0</v>
      </c>
      <c r="Y4103">
        <v>0</v>
      </c>
      <c r="Z4103">
        <v>0</v>
      </c>
    </row>
    <row r="4104" spans="1:26" x14ac:dyDescent="0.25">
      <c r="A4104">
        <v>2035547</v>
      </c>
      <c r="B4104">
        <v>1</v>
      </c>
      <c r="C4104" t="s">
        <v>76</v>
      </c>
      <c r="D4104" t="s">
        <v>102</v>
      </c>
      <c r="E4104" t="s">
        <v>161</v>
      </c>
      <c r="F4104" t="s">
        <v>11870</v>
      </c>
      <c r="G4104" t="s">
        <v>2511</v>
      </c>
      <c r="H4104" t="s">
        <v>47</v>
      </c>
      <c r="I4104" t="s">
        <v>129</v>
      </c>
      <c r="J4104" t="s">
        <v>130</v>
      </c>
      <c r="K4104" t="s">
        <v>131</v>
      </c>
      <c r="L4104" t="s">
        <v>11871</v>
      </c>
      <c r="M4104" t="s">
        <v>11872</v>
      </c>
      <c r="N4104">
        <v>6.3480555550000002</v>
      </c>
      <c r="O4104">
        <v>0</v>
      </c>
      <c r="P4104">
        <v>11</v>
      </c>
      <c r="Q4104">
        <v>0</v>
      </c>
      <c r="R4104">
        <v>0</v>
      </c>
      <c r="S4104">
        <v>0</v>
      </c>
      <c r="T4104">
        <v>0</v>
      </c>
      <c r="U4104">
        <v>0</v>
      </c>
      <c r="V4104">
        <v>69.828610999999995</v>
      </c>
      <c r="W4104">
        <v>0</v>
      </c>
      <c r="X4104">
        <v>0</v>
      </c>
      <c r="Y4104">
        <v>0</v>
      </c>
      <c r="Z4104">
        <v>0</v>
      </c>
    </row>
    <row r="4105" spans="1:26" x14ac:dyDescent="0.25">
      <c r="A4105">
        <v>2035666</v>
      </c>
      <c r="B4105">
        <v>1</v>
      </c>
      <c r="C4105" t="s">
        <v>77</v>
      </c>
      <c r="D4105" t="s">
        <v>109</v>
      </c>
      <c r="E4105" t="s">
        <v>182</v>
      </c>
      <c r="F4105" t="s">
        <v>11873</v>
      </c>
      <c r="G4105" t="s">
        <v>294</v>
      </c>
      <c r="H4105" t="s">
        <v>46</v>
      </c>
      <c r="I4105" t="s">
        <v>129</v>
      </c>
      <c r="J4105" t="s">
        <v>130</v>
      </c>
      <c r="K4105" t="s">
        <v>131</v>
      </c>
      <c r="L4105" t="s">
        <v>11874</v>
      </c>
      <c r="M4105" t="s">
        <v>11875</v>
      </c>
      <c r="N4105">
        <v>3.153611111</v>
      </c>
      <c r="O4105">
        <v>0</v>
      </c>
      <c r="P4105">
        <v>6</v>
      </c>
      <c r="Q4105">
        <v>0</v>
      </c>
      <c r="R4105">
        <v>0</v>
      </c>
      <c r="S4105">
        <v>0</v>
      </c>
      <c r="T4105">
        <v>0</v>
      </c>
      <c r="U4105">
        <v>0</v>
      </c>
      <c r="V4105">
        <v>18.921666999999999</v>
      </c>
      <c r="W4105">
        <v>0</v>
      </c>
      <c r="X4105">
        <v>0</v>
      </c>
      <c r="Y4105">
        <v>0</v>
      </c>
      <c r="Z4105">
        <v>0</v>
      </c>
    </row>
    <row r="4106" spans="1:26" x14ac:dyDescent="0.25">
      <c r="A4106">
        <v>2035754</v>
      </c>
      <c r="B4106">
        <v>1</v>
      </c>
      <c r="C4106" t="s">
        <v>76</v>
      </c>
      <c r="D4106" t="s">
        <v>92</v>
      </c>
      <c r="E4106" t="s">
        <v>166</v>
      </c>
      <c r="F4106" t="s">
        <v>11876</v>
      </c>
      <c r="G4106" t="s">
        <v>657</v>
      </c>
      <c r="H4106" t="s">
        <v>46</v>
      </c>
      <c r="I4106" t="s">
        <v>129</v>
      </c>
      <c r="J4106" t="s">
        <v>130</v>
      </c>
      <c r="K4106" t="s">
        <v>131</v>
      </c>
      <c r="L4106" t="s">
        <v>11877</v>
      </c>
      <c r="M4106" t="s">
        <v>11878</v>
      </c>
      <c r="N4106">
        <v>3.3730555550000001</v>
      </c>
      <c r="O4106">
        <v>0</v>
      </c>
      <c r="P4106">
        <v>0</v>
      </c>
      <c r="Q4106">
        <v>0</v>
      </c>
      <c r="R4106">
        <v>104</v>
      </c>
      <c r="S4106">
        <v>0</v>
      </c>
      <c r="T4106">
        <v>0</v>
      </c>
      <c r="U4106">
        <v>0</v>
      </c>
      <c r="V4106">
        <v>0</v>
      </c>
      <c r="W4106">
        <v>0</v>
      </c>
      <c r="X4106">
        <v>350.79777799999999</v>
      </c>
      <c r="Y4106">
        <v>0</v>
      </c>
      <c r="Z4106">
        <v>0</v>
      </c>
    </row>
    <row r="4107" spans="1:26" x14ac:dyDescent="0.25">
      <c r="A4107">
        <v>2035750</v>
      </c>
      <c r="B4107">
        <v>1</v>
      </c>
      <c r="C4107" t="s">
        <v>76</v>
      </c>
      <c r="D4107" t="s">
        <v>101</v>
      </c>
      <c r="E4107" t="s">
        <v>134</v>
      </c>
      <c r="F4107" t="s">
        <v>11879</v>
      </c>
      <c r="G4107" t="s">
        <v>136</v>
      </c>
      <c r="H4107" t="s">
        <v>46</v>
      </c>
      <c r="I4107" t="s">
        <v>129</v>
      </c>
      <c r="J4107" t="s">
        <v>130</v>
      </c>
      <c r="K4107" t="s">
        <v>131</v>
      </c>
      <c r="L4107" t="s">
        <v>11880</v>
      </c>
      <c r="M4107" t="s">
        <v>11881</v>
      </c>
      <c r="N4107">
        <v>2.6755555549999999</v>
      </c>
      <c r="O4107">
        <v>0</v>
      </c>
      <c r="P4107">
        <v>1</v>
      </c>
      <c r="Q4107">
        <v>0</v>
      </c>
      <c r="R4107">
        <v>0</v>
      </c>
      <c r="S4107">
        <v>0</v>
      </c>
      <c r="T4107">
        <v>0</v>
      </c>
      <c r="U4107">
        <v>0</v>
      </c>
      <c r="V4107">
        <v>2.6755559999999998</v>
      </c>
      <c r="W4107">
        <v>0</v>
      </c>
      <c r="X4107">
        <v>0</v>
      </c>
      <c r="Y4107">
        <v>0</v>
      </c>
      <c r="Z4107">
        <v>0</v>
      </c>
    </row>
    <row r="4108" spans="1:26" x14ac:dyDescent="0.25">
      <c r="A4108">
        <v>2035772</v>
      </c>
      <c r="B4108">
        <v>1</v>
      </c>
      <c r="C4108" t="s">
        <v>76</v>
      </c>
      <c r="D4108" t="s">
        <v>88</v>
      </c>
      <c r="E4108" t="s">
        <v>161</v>
      </c>
      <c r="F4108" t="s">
        <v>11882</v>
      </c>
      <c r="G4108" t="s">
        <v>341</v>
      </c>
      <c r="H4108" t="s">
        <v>47</v>
      </c>
      <c r="I4108" t="s">
        <v>129</v>
      </c>
      <c r="J4108" t="s">
        <v>130</v>
      </c>
      <c r="K4108" t="s">
        <v>131</v>
      </c>
      <c r="L4108" t="s">
        <v>11883</v>
      </c>
      <c r="M4108" t="s">
        <v>11884</v>
      </c>
      <c r="N4108">
        <v>5.1875</v>
      </c>
      <c r="O4108">
        <v>1</v>
      </c>
      <c r="P4108">
        <v>0</v>
      </c>
      <c r="Q4108">
        <v>0</v>
      </c>
      <c r="R4108">
        <v>0</v>
      </c>
      <c r="S4108">
        <v>0</v>
      </c>
      <c r="T4108">
        <v>0</v>
      </c>
      <c r="U4108">
        <v>5.1875</v>
      </c>
      <c r="V4108">
        <v>0</v>
      </c>
      <c r="W4108">
        <v>0</v>
      </c>
      <c r="X4108">
        <v>0</v>
      </c>
      <c r="Y4108">
        <v>0</v>
      </c>
      <c r="Z4108">
        <v>0</v>
      </c>
    </row>
    <row r="4109" spans="1:26" x14ac:dyDescent="0.25">
      <c r="A4109">
        <v>2035892</v>
      </c>
      <c r="B4109">
        <v>1</v>
      </c>
      <c r="C4109" t="s">
        <v>76</v>
      </c>
      <c r="D4109" t="s">
        <v>89</v>
      </c>
      <c r="E4109" t="s">
        <v>171</v>
      </c>
      <c r="F4109" t="s">
        <v>1723</v>
      </c>
      <c r="G4109" t="s">
        <v>163</v>
      </c>
      <c r="H4109" t="s">
        <v>47</v>
      </c>
      <c r="I4109" t="s">
        <v>129</v>
      </c>
      <c r="J4109" t="s">
        <v>130</v>
      </c>
      <c r="K4109" t="s">
        <v>131</v>
      </c>
      <c r="L4109" t="s">
        <v>11885</v>
      </c>
      <c r="M4109" t="s">
        <v>11886</v>
      </c>
      <c r="N4109">
        <v>0.46666666600000001</v>
      </c>
      <c r="O4109">
        <v>47</v>
      </c>
      <c r="P4109">
        <v>1956</v>
      </c>
      <c r="Q4109">
        <v>0</v>
      </c>
      <c r="R4109">
        <v>0</v>
      </c>
      <c r="S4109">
        <v>0</v>
      </c>
      <c r="T4109">
        <v>0</v>
      </c>
      <c r="U4109">
        <v>21.933333000000001</v>
      </c>
      <c r="V4109">
        <v>912.79999899999996</v>
      </c>
      <c r="W4109">
        <v>0</v>
      </c>
      <c r="X4109">
        <v>0</v>
      </c>
      <c r="Y4109">
        <v>0</v>
      </c>
      <c r="Z4109">
        <v>0</v>
      </c>
    </row>
    <row r="4110" spans="1:26" x14ac:dyDescent="0.25">
      <c r="A4110">
        <v>2035883</v>
      </c>
      <c r="B4110">
        <v>1</v>
      </c>
      <c r="C4110" t="s">
        <v>77</v>
      </c>
      <c r="D4110" t="s">
        <v>110</v>
      </c>
      <c r="E4110" t="s">
        <v>166</v>
      </c>
      <c r="F4110" t="s">
        <v>11887</v>
      </c>
      <c r="G4110" t="s">
        <v>657</v>
      </c>
      <c r="H4110" t="s">
        <v>46</v>
      </c>
      <c r="I4110" t="s">
        <v>129</v>
      </c>
      <c r="J4110" t="s">
        <v>130</v>
      </c>
      <c r="K4110" t="s">
        <v>131</v>
      </c>
      <c r="L4110" t="s">
        <v>11888</v>
      </c>
      <c r="M4110" t="s">
        <v>11889</v>
      </c>
      <c r="N4110">
        <v>2.7397222220000002</v>
      </c>
      <c r="O4110">
        <v>0</v>
      </c>
      <c r="P4110">
        <v>0</v>
      </c>
      <c r="Q4110">
        <v>0</v>
      </c>
      <c r="R4110">
        <v>79</v>
      </c>
      <c r="S4110">
        <v>0</v>
      </c>
      <c r="T4110">
        <v>0</v>
      </c>
      <c r="U4110">
        <v>0</v>
      </c>
      <c r="V4110">
        <v>0</v>
      </c>
      <c r="W4110">
        <v>0</v>
      </c>
      <c r="X4110">
        <v>216.43805599999999</v>
      </c>
      <c r="Y4110">
        <v>0</v>
      </c>
      <c r="Z4110">
        <v>0</v>
      </c>
    </row>
    <row r="4111" spans="1:26" x14ac:dyDescent="0.25">
      <c r="A4111">
        <v>2035962</v>
      </c>
      <c r="B4111">
        <v>1</v>
      </c>
      <c r="C4111" t="s">
        <v>76</v>
      </c>
      <c r="D4111" t="s">
        <v>95</v>
      </c>
      <c r="E4111" t="s">
        <v>186</v>
      </c>
      <c r="F4111" t="s">
        <v>10833</v>
      </c>
      <c r="G4111" t="s">
        <v>163</v>
      </c>
      <c r="H4111" t="s">
        <v>47</v>
      </c>
      <c r="I4111" t="s">
        <v>129</v>
      </c>
      <c r="J4111" t="s">
        <v>130</v>
      </c>
      <c r="K4111" t="s">
        <v>131</v>
      </c>
      <c r="L4111" t="s">
        <v>11890</v>
      </c>
      <c r="M4111" t="s">
        <v>11891</v>
      </c>
      <c r="N4111">
        <v>5.7991666659999996</v>
      </c>
      <c r="O4111">
        <v>0</v>
      </c>
      <c r="P4111">
        <v>0</v>
      </c>
      <c r="Q4111">
        <v>0</v>
      </c>
      <c r="R4111">
        <v>0</v>
      </c>
      <c r="S4111">
        <v>4</v>
      </c>
      <c r="T4111">
        <v>0</v>
      </c>
      <c r="U4111">
        <v>0</v>
      </c>
      <c r="V4111">
        <v>0</v>
      </c>
      <c r="W4111">
        <v>0</v>
      </c>
      <c r="X4111">
        <v>0</v>
      </c>
      <c r="Y4111">
        <v>23.196667000000001</v>
      </c>
      <c r="Z4111">
        <v>0</v>
      </c>
    </row>
    <row r="4112" spans="1:26" x14ac:dyDescent="0.25">
      <c r="A4112">
        <v>2035870</v>
      </c>
      <c r="B4112">
        <v>1</v>
      </c>
      <c r="C4112" t="s">
        <v>77</v>
      </c>
      <c r="D4112" t="s">
        <v>115</v>
      </c>
      <c r="E4112" t="s">
        <v>182</v>
      </c>
      <c r="F4112" t="s">
        <v>11892</v>
      </c>
      <c r="G4112" t="s">
        <v>144</v>
      </c>
      <c r="H4112" t="s">
        <v>46</v>
      </c>
      <c r="I4112" t="s">
        <v>129</v>
      </c>
      <c r="J4112" t="s">
        <v>130</v>
      </c>
      <c r="K4112" t="s">
        <v>131</v>
      </c>
      <c r="L4112" t="s">
        <v>11893</v>
      </c>
      <c r="M4112" t="s">
        <v>11894</v>
      </c>
      <c r="N4112">
        <v>1.1627777770000001</v>
      </c>
      <c r="O4112">
        <v>0</v>
      </c>
      <c r="P4112">
        <v>0</v>
      </c>
      <c r="Q4112">
        <v>0</v>
      </c>
      <c r="R4112">
        <v>3</v>
      </c>
      <c r="S4112">
        <v>0</v>
      </c>
      <c r="T4112">
        <v>0</v>
      </c>
      <c r="U4112">
        <v>0</v>
      </c>
      <c r="V4112">
        <v>0</v>
      </c>
      <c r="W4112">
        <v>0</v>
      </c>
      <c r="X4112">
        <v>3.4883329999999999</v>
      </c>
      <c r="Y4112">
        <v>0</v>
      </c>
      <c r="Z4112">
        <v>0</v>
      </c>
    </row>
    <row r="4113" spans="1:26" x14ac:dyDescent="0.25">
      <c r="A4113">
        <v>2035895</v>
      </c>
      <c r="B4113">
        <v>1</v>
      </c>
      <c r="C4113" t="s">
        <v>76</v>
      </c>
      <c r="D4113" t="s">
        <v>93</v>
      </c>
      <c r="E4113" t="s">
        <v>134</v>
      </c>
      <c r="F4113" t="s">
        <v>11895</v>
      </c>
      <c r="G4113" t="s">
        <v>136</v>
      </c>
      <c r="H4113" t="s">
        <v>46</v>
      </c>
      <c r="I4113" t="s">
        <v>129</v>
      </c>
      <c r="J4113" t="s">
        <v>130</v>
      </c>
      <c r="K4113" t="s">
        <v>131</v>
      </c>
      <c r="L4113" t="s">
        <v>11896</v>
      </c>
      <c r="M4113" t="s">
        <v>11897</v>
      </c>
      <c r="N4113">
        <v>2.6786111109999999</v>
      </c>
      <c r="O4113">
        <v>0</v>
      </c>
      <c r="P4113">
        <v>1</v>
      </c>
      <c r="Q4113">
        <v>0</v>
      </c>
      <c r="R4113">
        <v>0</v>
      </c>
      <c r="S4113">
        <v>0</v>
      </c>
      <c r="T4113">
        <v>0</v>
      </c>
      <c r="U4113">
        <v>0</v>
      </c>
      <c r="V4113">
        <v>2.6786110000000001</v>
      </c>
      <c r="W4113">
        <v>0</v>
      </c>
      <c r="X4113">
        <v>0</v>
      </c>
      <c r="Y4113">
        <v>0</v>
      </c>
      <c r="Z4113">
        <v>0</v>
      </c>
    </row>
    <row r="4114" spans="1:26" x14ac:dyDescent="0.25">
      <c r="A4114">
        <v>2035857</v>
      </c>
      <c r="B4114">
        <v>1</v>
      </c>
      <c r="C4114" t="s">
        <v>76</v>
      </c>
      <c r="D4114" t="s">
        <v>79</v>
      </c>
      <c r="E4114" t="s">
        <v>171</v>
      </c>
      <c r="F4114" t="s">
        <v>11898</v>
      </c>
      <c r="G4114" t="s">
        <v>163</v>
      </c>
      <c r="H4114" t="s">
        <v>47</v>
      </c>
      <c r="I4114" t="s">
        <v>129</v>
      </c>
      <c r="J4114" t="s">
        <v>130</v>
      </c>
      <c r="K4114" t="s">
        <v>131</v>
      </c>
      <c r="L4114" t="s">
        <v>11899</v>
      </c>
      <c r="M4114" t="s">
        <v>11858</v>
      </c>
      <c r="N4114">
        <v>0.757222222</v>
      </c>
      <c r="O4114">
        <v>18</v>
      </c>
      <c r="P4114">
        <v>288</v>
      </c>
      <c r="Q4114">
        <v>0</v>
      </c>
      <c r="R4114">
        <v>0</v>
      </c>
      <c r="S4114">
        <v>0</v>
      </c>
      <c r="T4114">
        <v>0</v>
      </c>
      <c r="U4114">
        <v>13.63</v>
      </c>
      <c r="V4114">
        <v>218.08</v>
      </c>
      <c r="W4114">
        <v>0</v>
      </c>
      <c r="X4114">
        <v>0</v>
      </c>
      <c r="Y4114">
        <v>0</v>
      </c>
      <c r="Z4114">
        <v>0</v>
      </c>
    </row>
    <row r="4115" spans="1:26" x14ac:dyDescent="0.25">
      <c r="A4115">
        <v>2036022</v>
      </c>
      <c r="B4115">
        <v>1</v>
      </c>
      <c r="C4115" t="s">
        <v>77</v>
      </c>
      <c r="D4115" t="s">
        <v>111</v>
      </c>
      <c r="E4115" t="s">
        <v>182</v>
      </c>
      <c r="F4115" t="s">
        <v>231</v>
      </c>
      <c r="G4115" t="s">
        <v>144</v>
      </c>
      <c r="H4115" t="s">
        <v>46</v>
      </c>
      <c r="I4115" t="s">
        <v>129</v>
      </c>
      <c r="J4115" t="s">
        <v>130</v>
      </c>
      <c r="K4115" t="s">
        <v>131</v>
      </c>
      <c r="L4115" t="s">
        <v>11900</v>
      </c>
      <c r="M4115" t="s">
        <v>11901</v>
      </c>
      <c r="N4115">
        <v>2.7383333329999999</v>
      </c>
      <c r="O4115">
        <v>0</v>
      </c>
      <c r="P4115">
        <v>0</v>
      </c>
      <c r="Q4115">
        <v>0</v>
      </c>
      <c r="R4115">
        <v>0</v>
      </c>
      <c r="S4115">
        <v>0</v>
      </c>
      <c r="T4115">
        <v>8</v>
      </c>
      <c r="U4115">
        <v>0</v>
      </c>
      <c r="V4115">
        <v>0</v>
      </c>
      <c r="W4115">
        <v>0</v>
      </c>
      <c r="X4115">
        <v>0</v>
      </c>
      <c r="Y4115">
        <v>0</v>
      </c>
      <c r="Z4115">
        <v>21.906666999999999</v>
      </c>
    </row>
    <row r="4116" spans="1:26" x14ac:dyDescent="0.25">
      <c r="A4116">
        <v>2035988</v>
      </c>
      <c r="B4116">
        <v>1</v>
      </c>
      <c r="C4116" t="s">
        <v>76</v>
      </c>
      <c r="D4116" t="s">
        <v>88</v>
      </c>
      <c r="E4116" t="s">
        <v>134</v>
      </c>
      <c r="F4116" t="s">
        <v>11902</v>
      </c>
      <c r="G4116" t="s">
        <v>136</v>
      </c>
      <c r="H4116" t="s">
        <v>46</v>
      </c>
      <c r="I4116" t="s">
        <v>129</v>
      </c>
      <c r="J4116" t="s">
        <v>130</v>
      </c>
      <c r="K4116" t="s">
        <v>131</v>
      </c>
      <c r="L4116" t="s">
        <v>11903</v>
      </c>
      <c r="M4116" t="s">
        <v>11904</v>
      </c>
      <c r="N4116">
        <v>0.78305555500000001</v>
      </c>
      <c r="O4116">
        <v>0</v>
      </c>
      <c r="P4116">
        <v>1</v>
      </c>
      <c r="Q4116">
        <v>0</v>
      </c>
      <c r="R4116">
        <v>0</v>
      </c>
      <c r="S4116">
        <v>0</v>
      </c>
      <c r="T4116">
        <v>0</v>
      </c>
      <c r="U4116">
        <v>0</v>
      </c>
      <c r="V4116">
        <v>0.78305599999999997</v>
      </c>
      <c r="W4116">
        <v>0</v>
      </c>
      <c r="X4116">
        <v>0</v>
      </c>
      <c r="Y4116">
        <v>0</v>
      </c>
      <c r="Z4116">
        <v>0</v>
      </c>
    </row>
    <row r="4117" spans="1:26" x14ac:dyDescent="0.25">
      <c r="A4117">
        <v>2036018</v>
      </c>
      <c r="B4117">
        <v>1</v>
      </c>
      <c r="C4117" t="s">
        <v>76</v>
      </c>
      <c r="D4117" t="s">
        <v>101</v>
      </c>
      <c r="E4117" t="s">
        <v>171</v>
      </c>
      <c r="F4117" t="s">
        <v>3917</v>
      </c>
      <c r="G4117" t="s">
        <v>179</v>
      </c>
      <c r="H4117" t="s">
        <v>47</v>
      </c>
      <c r="I4117" t="s">
        <v>129</v>
      </c>
      <c r="J4117" t="s">
        <v>130</v>
      </c>
      <c r="K4117" t="s">
        <v>154</v>
      </c>
      <c r="L4117" t="s">
        <v>11905</v>
      </c>
      <c r="M4117" t="s">
        <v>11906</v>
      </c>
      <c r="N4117">
        <v>1.5638888879999999</v>
      </c>
      <c r="O4117">
        <v>12</v>
      </c>
      <c r="P4117">
        <v>504</v>
      </c>
      <c r="Q4117">
        <v>0</v>
      </c>
      <c r="R4117">
        <v>0</v>
      </c>
      <c r="S4117">
        <v>0</v>
      </c>
      <c r="T4117">
        <v>0</v>
      </c>
      <c r="U4117">
        <v>18.766667000000002</v>
      </c>
      <c r="V4117">
        <v>788.2</v>
      </c>
      <c r="W4117">
        <v>0</v>
      </c>
      <c r="X4117">
        <v>0</v>
      </c>
      <c r="Y4117">
        <v>0</v>
      </c>
      <c r="Z4117">
        <v>0</v>
      </c>
    </row>
    <row r="4118" spans="1:26" x14ac:dyDescent="0.25">
      <c r="A4118">
        <v>2036094</v>
      </c>
      <c r="B4118">
        <v>1</v>
      </c>
      <c r="C4118" t="s">
        <v>76</v>
      </c>
      <c r="D4118" t="s">
        <v>90</v>
      </c>
      <c r="E4118" t="s">
        <v>182</v>
      </c>
      <c r="F4118" t="s">
        <v>11907</v>
      </c>
      <c r="G4118" t="s">
        <v>144</v>
      </c>
      <c r="H4118" t="s">
        <v>46</v>
      </c>
      <c r="I4118" t="s">
        <v>129</v>
      </c>
      <c r="J4118" t="s">
        <v>130</v>
      </c>
      <c r="K4118" t="s">
        <v>131</v>
      </c>
      <c r="L4118" t="s">
        <v>11908</v>
      </c>
      <c r="M4118" t="s">
        <v>11909</v>
      </c>
      <c r="N4118">
        <v>2.9636111110000001</v>
      </c>
      <c r="O4118">
        <v>0</v>
      </c>
      <c r="P4118">
        <v>0</v>
      </c>
      <c r="Q4118">
        <v>0</v>
      </c>
      <c r="R4118">
        <v>2</v>
      </c>
      <c r="S4118">
        <v>0</v>
      </c>
      <c r="T4118">
        <v>0</v>
      </c>
      <c r="U4118">
        <v>0</v>
      </c>
      <c r="V4118">
        <v>0</v>
      </c>
      <c r="W4118">
        <v>0</v>
      </c>
      <c r="X4118">
        <v>5.9272220000000004</v>
      </c>
      <c r="Y4118">
        <v>0</v>
      </c>
      <c r="Z4118">
        <v>0</v>
      </c>
    </row>
    <row r="4119" spans="1:26" x14ac:dyDescent="0.25">
      <c r="A4119">
        <v>2036074</v>
      </c>
      <c r="B4119">
        <v>1</v>
      </c>
      <c r="C4119" t="s">
        <v>77</v>
      </c>
      <c r="D4119" t="s">
        <v>108</v>
      </c>
      <c r="E4119" t="s">
        <v>182</v>
      </c>
      <c r="F4119" t="s">
        <v>11910</v>
      </c>
      <c r="G4119" t="s">
        <v>405</v>
      </c>
      <c r="H4119" t="s">
        <v>46</v>
      </c>
      <c r="I4119" t="s">
        <v>129</v>
      </c>
      <c r="J4119" t="s">
        <v>130</v>
      </c>
      <c r="K4119" t="s">
        <v>131</v>
      </c>
      <c r="L4119" t="s">
        <v>11911</v>
      </c>
      <c r="M4119" t="s">
        <v>11912</v>
      </c>
      <c r="N4119">
        <v>1.6125</v>
      </c>
      <c r="O4119">
        <v>0</v>
      </c>
      <c r="P4119">
        <v>0</v>
      </c>
      <c r="Q4119">
        <v>0</v>
      </c>
      <c r="R4119">
        <v>60</v>
      </c>
      <c r="S4119">
        <v>0</v>
      </c>
      <c r="T4119">
        <v>0</v>
      </c>
      <c r="U4119">
        <v>0</v>
      </c>
      <c r="V4119">
        <v>0</v>
      </c>
      <c r="W4119">
        <v>0</v>
      </c>
      <c r="X4119">
        <v>96.75</v>
      </c>
      <c r="Y4119">
        <v>0</v>
      </c>
      <c r="Z4119">
        <v>0</v>
      </c>
    </row>
    <row r="4120" spans="1:26" x14ac:dyDescent="0.25">
      <c r="A4120">
        <v>2036178</v>
      </c>
      <c r="B4120">
        <v>1</v>
      </c>
      <c r="C4120" t="s">
        <v>76</v>
      </c>
      <c r="D4120" t="s">
        <v>103</v>
      </c>
      <c r="E4120" t="s">
        <v>134</v>
      </c>
      <c r="F4120" t="s">
        <v>11913</v>
      </c>
      <c r="G4120" t="s">
        <v>140</v>
      </c>
      <c r="H4120" t="s">
        <v>46</v>
      </c>
      <c r="I4120" t="s">
        <v>129</v>
      </c>
      <c r="J4120" t="s">
        <v>130</v>
      </c>
      <c r="K4120" t="s">
        <v>131</v>
      </c>
      <c r="L4120" t="s">
        <v>11914</v>
      </c>
      <c r="M4120" t="s">
        <v>11915</v>
      </c>
      <c r="N4120">
        <v>4.0644444440000003</v>
      </c>
      <c r="O4120">
        <v>0</v>
      </c>
      <c r="P4120">
        <v>0</v>
      </c>
      <c r="Q4120">
        <v>0</v>
      </c>
      <c r="R4120">
        <v>0</v>
      </c>
      <c r="S4120">
        <v>0</v>
      </c>
      <c r="T4120">
        <v>1</v>
      </c>
      <c r="U4120">
        <v>0</v>
      </c>
      <c r="V4120">
        <v>0</v>
      </c>
      <c r="W4120">
        <v>0</v>
      </c>
      <c r="X4120">
        <v>0</v>
      </c>
      <c r="Y4120">
        <v>0</v>
      </c>
      <c r="Z4120">
        <v>4.0644439999999999</v>
      </c>
    </row>
    <row r="4121" spans="1:26" x14ac:dyDescent="0.25">
      <c r="A4121">
        <v>2036128</v>
      </c>
      <c r="B4121">
        <v>1</v>
      </c>
      <c r="C4121" t="s">
        <v>77</v>
      </c>
      <c r="D4121" t="s">
        <v>122</v>
      </c>
      <c r="E4121" t="s">
        <v>161</v>
      </c>
      <c r="F4121" t="s">
        <v>5899</v>
      </c>
      <c r="G4121" t="s">
        <v>163</v>
      </c>
      <c r="H4121" t="s">
        <v>47</v>
      </c>
      <c r="I4121" t="s">
        <v>257</v>
      </c>
      <c r="J4121" t="s">
        <v>130</v>
      </c>
      <c r="K4121" t="s">
        <v>131</v>
      </c>
      <c r="L4121" t="s">
        <v>11916</v>
      </c>
      <c r="M4121" t="s">
        <v>11917</v>
      </c>
      <c r="N4121">
        <v>8.3333330000000001E-3</v>
      </c>
      <c r="O4121">
        <v>0</v>
      </c>
      <c r="P4121">
        <v>7</v>
      </c>
      <c r="Q4121">
        <v>1</v>
      </c>
      <c r="R4121">
        <v>0</v>
      </c>
      <c r="S4121">
        <v>7</v>
      </c>
      <c r="T4121">
        <v>381</v>
      </c>
      <c r="U4121">
        <v>0</v>
      </c>
      <c r="V4121">
        <v>5.8333000000000003E-2</v>
      </c>
      <c r="W4121">
        <v>8.3330000000000001E-3</v>
      </c>
      <c r="X4121">
        <v>0</v>
      </c>
      <c r="Y4121">
        <v>5.8333000000000003E-2</v>
      </c>
      <c r="Z4121">
        <v>3.1749999999999998</v>
      </c>
    </row>
    <row r="4122" spans="1:26" x14ac:dyDescent="0.25">
      <c r="A4122">
        <v>2036784</v>
      </c>
      <c r="B4122">
        <v>1</v>
      </c>
      <c r="C4122" t="s">
        <v>76</v>
      </c>
      <c r="D4122" t="s">
        <v>94</v>
      </c>
      <c r="E4122" t="s">
        <v>166</v>
      </c>
      <c r="F4122" t="s">
        <v>11918</v>
      </c>
      <c r="G4122" t="s">
        <v>128</v>
      </c>
      <c r="H4122" t="s">
        <v>46</v>
      </c>
      <c r="I4122" t="s">
        <v>129</v>
      </c>
      <c r="J4122" t="s">
        <v>130</v>
      </c>
      <c r="K4122" t="s">
        <v>131</v>
      </c>
      <c r="L4122" t="s">
        <v>11919</v>
      </c>
      <c r="M4122" t="s">
        <v>11920</v>
      </c>
      <c r="N4122">
        <v>2.3830555549999999</v>
      </c>
      <c r="O4122">
        <v>0</v>
      </c>
      <c r="P4122">
        <v>0</v>
      </c>
      <c r="Q4122">
        <v>0</v>
      </c>
      <c r="R4122">
        <v>0</v>
      </c>
      <c r="S4122">
        <v>0</v>
      </c>
      <c r="T4122">
        <v>221</v>
      </c>
      <c r="U4122">
        <v>0</v>
      </c>
      <c r="V4122">
        <v>0</v>
      </c>
      <c r="W4122">
        <v>0</v>
      </c>
      <c r="X4122">
        <v>0</v>
      </c>
      <c r="Y4122">
        <v>0</v>
      </c>
      <c r="Z4122">
        <v>526.65527799999995</v>
      </c>
    </row>
    <row r="4123" spans="1:26" x14ac:dyDescent="0.25">
      <c r="A4123">
        <v>2036329</v>
      </c>
      <c r="B4123">
        <v>1</v>
      </c>
      <c r="C4123" t="s">
        <v>76</v>
      </c>
      <c r="D4123" t="s">
        <v>81</v>
      </c>
      <c r="E4123" t="s">
        <v>126</v>
      </c>
      <c r="F4123" t="s">
        <v>11921</v>
      </c>
      <c r="G4123" t="s">
        <v>452</v>
      </c>
      <c r="H4123" t="s">
        <v>46</v>
      </c>
      <c r="I4123" t="s">
        <v>129</v>
      </c>
      <c r="J4123" t="s">
        <v>130</v>
      </c>
      <c r="K4123" t="s">
        <v>131</v>
      </c>
      <c r="L4123" t="s">
        <v>11922</v>
      </c>
      <c r="M4123" t="s">
        <v>11923</v>
      </c>
      <c r="N4123">
        <v>5.0138888880000003</v>
      </c>
      <c r="O4123">
        <v>0</v>
      </c>
      <c r="P4123">
        <v>155</v>
      </c>
      <c r="Q4123">
        <v>0</v>
      </c>
      <c r="R4123">
        <v>0</v>
      </c>
      <c r="S4123">
        <v>0</v>
      </c>
      <c r="T4123">
        <v>0</v>
      </c>
      <c r="U4123">
        <v>0</v>
      </c>
      <c r="V4123">
        <v>777.15277800000001</v>
      </c>
      <c r="W4123">
        <v>0</v>
      </c>
      <c r="X4123">
        <v>0</v>
      </c>
      <c r="Y4123">
        <v>0</v>
      </c>
      <c r="Z4123">
        <v>0</v>
      </c>
    </row>
    <row r="4124" spans="1:26" x14ac:dyDescent="0.25">
      <c r="A4124">
        <v>2036428</v>
      </c>
      <c r="B4124">
        <v>1</v>
      </c>
      <c r="C4124" t="s">
        <v>76</v>
      </c>
      <c r="D4124" t="s">
        <v>92</v>
      </c>
      <c r="E4124" t="s">
        <v>166</v>
      </c>
      <c r="F4124" t="s">
        <v>11189</v>
      </c>
      <c r="G4124" t="s">
        <v>657</v>
      </c>
      <c r="H4124" t="s">
        <v>46</v>
      </c>
      <c r="I4124" t="s">
        <v>129</v>
      </c>
      <c r="J4124" t="s">
        <v>130</v>
      </c>
      <c r="K4124" t="s">
        <v>131</v>
      </c>
      <c r="L4124" t="s">
        <v>11924</v>
      </c>
      <c r="M4124" t="s">
        <v>11925</v>
      </c>
      <c r="N4124">
        <v>1.2483333329999999</v>
      </c>
      <c r="O4124">
        <v>0</v>
      </c>
      <c r="P4124">
        <v>0</v>
      </c>
      <c r="Q4124">
        <v>0</v>
      </c>
      <c r="R4124">
        <v>75</v>
      </c>
      <c r="S4124">
        <v>0</v>
      </c>
      <c r="T4124">
        <v>0</v>
      </c>
      <c r="U4124">
        <v>0</v>
      </c>
      <c r="V4124">
        <v>0</v>
      </c>
      <c r="W4124">
        <v>0</v>
      </c>
      <c r="X4124">
        <v>93.625</v>
      </c>
      <c r="Y4124">
        <v>0</v>
      </c>
      <c r="Z4124">
        <v>0</v>
      </c>
    </row>
    <row r="4125" spans="1:26" x14ac:dyDescent="0.25">
      <c r="A4125">
        <v>2035436</v>
      </c>
      <c r="B4125">
        <v>1</v>
      </c>
      <c r="C4125" t="s">
        <v>76</v>
      </c>
      <c r="D4125" t="s">
        <v>99</v>
      </c>
      <c r="E4125" t="s">
        <v>171</v>
      </c>
      <c r="F4125" t="s">
        <v>11926</v>
      </c>
      <c r="G4125" t="s">
        <v>152</v>
      </c>
      <c r="H4125" t="s">
        <v>47</v>
      </c>
      <c r="I4125" t="s">
        <v>129</v>
      </c>
      <c r="J4125" t="s">
        <v>130</v>
      </c>
      <c r="K4125" t="s">
        <v>131</v>
      </c>
      <c r="L4125" t="s">
        <v>11927</v>
      </c>
      <c r="M4125" t="s">
        <v>11928</v>
      </c>
      <c r="N4125">
        <v>0.29555555500000003</v>
      </c>
      <c r="O4125">
        <v>1</v>
      </c>
      <c r="P4125">
        <v>0</v>
      </c>
      <c r="Q4125">
        <v>0</v>
      </c>
      <c r="R4125">
        <v>0</v>
      </c>
      <c r="S4125">
        <v>0</v>
      </c>
      <c r="T4125">
        <v>0</v>
      </c>
      <c r="U4125">
        <v>0.29555599999999999</v>
      </c>
      <c r="V4125">
        <v>0</v>
      </c>
      <c r="W4125">
        <v>0</v>
      </c>
      <c r="X4125">
        <v>0</v>
      </c>
      <c r="Y4125">
        <v>0</v>
      </c>
      <c r="Z4125">
        <v>0</v>
      </c>
    </row>
    <row r="4126" spans="1:26" x14ac:dyDescent="0.25">
      <c r="A4126">
        <v>2036890</v>
      </c>
      <c r="B4126">
        <v>1</v>
      </c>
      <c r="C4126" t="s">
        <v>76</v>
      </c>
      <c r="D4126" t="s">
        <v>84</v>
      </c>
      <c r="E4126" t="s">
        <v>134</v>
      </c>
      <c r="F4126" t="s">
        <v>11929</v>
      </c>
      <c r="G4126" t="s">
        <v>250</v>
      </c>
      <c r="H4126" t="s">
        <v>46</v>
      </c>
      <c r="I4126" t="s">
        <v>129</v>
      </c>
      <c r="J4126" t="s">
        <v>15</v>
      </c>
      <c r="K4126" t="s">
        <v>131</v>
      </c>
      <c r="L4126" t="s">
        <v>11930</v>
      </c>
      <c r="M4126" t="s">
        <v>11931</v>
      </c>
      <c r="N4126">
        <v>4.6963888880000004</v>
      </c>
      <c r="O4126">
        <v>0</v>
      </c>
      <c r="P4126">
        <v>6</v>
      </c>
      <c r="Q4126">
        <v>0</v>
      </c>
      <c r="R4126">
        <v>0</v>
      </c>
      <c r="S4126">
        <v>0</v>
      </c>
      <c r="T4126">
        <v>0</v>
      </c>
      <c r="U4126">
        <v>0</v>
      </c>
      <c r="V4126">
        <v>28.178332999999999</v>
      </c>
      <c r="W4126">
        <v>0</v>
      </c>
      <c r="X4126">
        <v>0</v>
      </c>
      <c r="Y4126">
        <v>0</v>
      </c>
      <c r="Z4126">
        <v>0</v>
      </c>
    </row>
    <row r="4127" spans="1:26" x14ac:dyDescent="0.25">
      <c r="A4127">
        <v>2036926</v>
      </c>
      <c r="B4127">
        <v>1</v>
      </c>
      <c r="C4127" t="s">
        <v>77</v>
      </c>
      <c r="D4127" t="s">
        <v>116</v>
      </c>
      <c r="E4127" t="s">
        <v>166</v>
      </c>
      <c r="F4127" t="s">
        <v>9151</v>
      </c>
      <c r="G4127" t="s">
        <v>657</v>
      </c>
      <c r="H4127" t="s">
        <v>46</v>
      </c>
      <c r="I4127" t="s">
        <v>129</v>
      </c>
      <c r="J4127" t="s">
        <v>130</v>
      </c>
      <c r="K4127" t="s">
        <v>131</v>
      </c>
      <c r="L4127" t="s">
        <v>11932</v>
      </c>
      <c r="M4127" t="s">
        <v>11933</v>
      </c>
      <c r="N4127">
        <v>1.6163888879999999</v>
      </c>
      <c r="O4127">
        <v>0</v>
      </c>
      <c r="P4127">
        <v>8</v>
      </c>
      <c r="Q4127">
        <v>0</v>
      </c>
      <c r="R4127">
        <v>0</v>
      </c>
      <c r="S4127">
        <v>0</v>
      </c>
      <c r="T4127">
        <v>0</v>
      </c>
      <c r="U4127">
        <v>0</v>
      </c>
      <c r="V4127">
        <v>12.931111</v>
      </c>
      <c r="W4127">
        <v>0</v>
      </c>
      <c r="X4127">
        <v>0</v>
      </c>
      <c r="Y4127">
        <v>0</v>
      </c>
      <c r="Z4127">
        <v>0</v>
      </c>
    </row>
    <row r="4128" spans="1:26" x14ac:dyDescent="0.25">
      <c r="A4128">
        <v>2037049</v>
      </c>
      <c r="B4128">
        <v>1</v>
      </c>
      <c r="C4128" t="s">
        <v>76</v>
      </c>
      <c r="D4128" t="s">
        <v>107</v>
      </c>
      <c r="E4128" t="s">
        <v>126</v>
      </c>
      <c r="F4128" t="s">
        <v>9612</v>
      </c>
      <c r="G4128" t="s">
        <v>503</v>
      </c>
      <c r="H4128" t="s">
        <v>46</v>
      </c>
      <c r="I4128" t="s">
        <v>129</v>
      </c>
      <c r="J4128" t="s">
        <v>130</v>
      </c>
      <c r="K4128" t="s">
        <v>131</v>
      </c>
      <c r="L4128" t="s">
        <v>11934</v>
      </c>
      <c r="M4128" t="s">
        <v>11935</v>
      </c>
      <c r="N4128">
        <v>3.2580555549999999</v>
      </c>
      <c r="O4128">
        <v>0</v>
      </c>
      <c r="P4128">
        <v>3</v>
      </c>
      <c r="Q4128">
        <v>0</v>
      </c>
      <c r="R4128">
        <v>0</v>
      </c>
      <c r="S4128">
        <v>0</v>
      </c>
      <c r="T4128">
        <v>0</v>
      </c>
      <c r="U4128">
        <v>0</v>
      </c>
      <c r="V4128">
        <v>9.7741670000000003</v>
      </c>
      <c r="W4128">
        <v>0</v>
      </c>
      <c r="X4128">
        <v>0</v>
      </c>
      <c r="Y4128">
        <v>0</v>
      </c>
      <c r="Z4128">
        <v>0</v>
      </c>
    </row>
    <row r="4129" spans="1:26" x14ac:dyDescent="0.25">
      <c r="A4129">
        <v>2037378</v>
      </c>
      <c r="B4129">
        <v>1</v>
      </c>
      <c r="C4129" t="s">
        <v>76</v>
      </c>
      <c r="D4129" t="s">
        <v>98</v>
      </c>
      <c r="E4129" t="s">
        <v>166</v>
      </c>
      <c r="F4129" t="s">
        <v>11936</v>
      </c>
      <c r="G4129" t="s">
        <v>168</v>
      </c>
      <c r="H4129" t="s">
        <v>46</v>
      </c>
      <c r="I4129" t="s">
        <v>129</v>
      </c>
      <c r="J4129" t="s">
        <v>130</v>
      </c>
      <c r="K4129" t="s">
        <v>154</v>
      </c>
      <c r="L4129" t="s">
        <v>11937</v>
      </c>
      <c r="M4129" t="s">
        <v>11938</v>
      </c>
      <c r="N4129">
        <v>3.5196933330000002</v>
      </c>
      <c r="O4129">
        <v>0</v>
      </c>
      <c r="P4129">
        <v>0</v>
      </c>
      <c r="Q4129">
        <v>0</v>
      </c>
      <c r="R4129">
        <v>0</v>
      </c>
      <c r="S4129">
        <v>0</v>
      </c>
      <c r="T4129">
        <v>44</v>
      </c>
      <c r="U4129">
        <v>0</v>
      </c>
      <c r="V4129">
        <v>0</v>
      </c>
      <c r="W4129">
        <v>0</v>
      </c>
      <c r="X4129">
        <v>0</v>
      </c>
      <c r="Y4129">
        <v>0</v>
      </c>
      <c r="Z4129">
        <v>154.86650700000001</v>
      </c>
    </row>
    <row r="4130" spans="1:26" x14ac:dyDescent="0.25">
      <c r="A4130">
        <v>2037456</v>
      </c>
      <c r="B4130">
        <v>1</v>
      </c>
      <c r="C4130" t="s">
        <v>77</v>
      </c>
      <c r="D4130" t="s">
        <v>108</v>
      </c>
      <c r="E4130" t="s">
        <v>134</v>
      </c>
      <c r="F4130" t="s">
        <v>11939</v>
      </c>
      <c r="G4130" t="s">
        <v>136</v>
      </c>
      <c r="H4130" t="s">
        <v>46</v>
      </c>
      <c r="I4130" t="s">
        <v>129</v>
      </c>
      <c r="J4130" t="s">
        <v>130</v>
      </c>
      <c r="K4130" t="s">
        <v>131</v>
      </c>
      <c r="L4130" t="s">
        <v>11940</v>
      </c>
      <c r="M4130" t="s">
        <v>11941</v>
      </c>
      <c r="N4130">
        <v>1.981944444</v>
      </c>
      <c r="O4130">
        <v>0</v>
      </c>
      <c r="P4130">
        <v>2</v>
      </c>
      <c r="Q4130">
        <v>0</v>
      </c>
      <c r="R4130">
        <v>0</v>
      </c>
      <c r="S4130">
        <v>0</v>
      </c>
      <c r="T4130">
        <v>0</v>
      </c>
      <c r="U4130">
        <v>0</v>
      </c>
      <c r="V4130">
        <v>3.963889</v>
      </c>
      <c r="W4130">
        <v>0</v>
      </c>
      <c r="X4130">
        <v>0</v>
      </c>
      <c r="Y4130">
        <v>0</v>
      </c>
      <c r="Z4130">
        <v>0</v>
      </c>
    </row>
    <row r="4131" spans="1:26" x14ac:dyDescent="0.25">
      <c r="A4131">
        <v>2037624</v>
      </c>
      <c r="B4131">
        <v>1</v>
      </c>
      <c r="C4131" t="s">
        <v>76</v>
      </c>
      <c r="D4131" t="s">
        <v>96</v>
      </c>
      <c r="E4131" t="s">
        <v>134</v>
      </c>
      <c r="F4131" t="s">
        <v>11942</v>
      </c>
      <c r="G4131" t="s">
        <v>136</v>
      </c>
      <c r="H4131" t="s">
        <v>46</v>
      </c>
      <c r="I4131" t="s">
        <v>129</v>
      </c>
      <c r="J4131" t="s">
        <v>130</v>
      </c>
      <c r="K4131" t="s">
        <v>131</v>
      </c>
      <c r="L4131" t="s">
        <v>11943</v>
      </c>
      <c r="M4131" t="s">
        <v>11944</v>
      </c>
      <c r="N4131">
        <v>1.298611111</v>
      </c>
      <c r="O4131">
        <v>0</v>
      </c>
      <c r="P4131">
        <v>1</v>
      </c>
      <c r="Q4131">
        <v>0</v>
      </c>
      <c r="R4131">
        <v>0</v>
      </c>
      <c r="S4131">
        <v>0</v>
      </c>
      <c r="T4131">
        <v>0</v>
      </c>
      <c r="U4131">
        <v>0</v>
      </c>
      <c r="V4131">
        <v>1.298611</v>
      </c>
      <c r="W4131">
        <v>0</v>
      </c>
      <c r="X4131">
        <v>0</v>
      </c>
      <c r="Y4131">
        <v>0</v>
      </c>
      <c r="Z4131">
        <v>0</v>
      </c>
    </row>
    <row r="4132" spans="1:26" x14ac:dyDescent="0.25">
      <c r="A4132">
        <v>2037643</v>
      </c>
      <c r="B4132">
        <v>1</v>
      </c>
      <c r="C4132" t="s">
        <v>76</v>
      </c>
      <c r="D4132" t="s">
        <v>105</v>
      </c>
      <c r="E4132" t="s">
        <v>166</v>
      </c>
      <c r="F4132" t="s">
        <v>5517</v>
      </c>
      <c r="G4132" t="s">
        <v>3417</v>
      </c>
      <c r="H4132" t="s">
        <v>46</v>
      </c>
      <c r="I4132" t="s">
        <v>129</v>
      </c>
      <c r="J4132" t="s">
        <v>130</v>
      </c>
      <c r="K4132" t="s">
        <v>131</v>
      </c>
      <c r="L4132" t="s">
        <v>11945</v>
      </c>
      <c r="M4132" t="s">
        <v>11946</v>
      </c>
      <c r="N4132">
        <v>2.2997222220000002</v>
      </c>
      <c r="O4132">
        <v>0</v>
      </c>
      <c r="P4132">
        <v>0</v>
      </c>
      <c r="Q4132">
        <v>0</v>
      </c>
      <c r="R4132">
        <v>10</v>
      </c>
      <c r="S4132">
        <v>0</v>
      </c>
      <c r="T4132">
        <v>0</v>
      </c>
      <c r="U4132">
        <v>0</v>
      </c>
      <c r="V4132">
        <v>0</v>
      </c>
      <c r="W4132">
        <v>0</v>
      </c>
      <c r="X4132">
        <v>22.997222000000001</v>
      </c>
      <c r="Y4132">
        <v>0</v>
      </c>
      <c r="Z4132">
        <v>0</v>
      </c>
    </row>
    <row r="4133" spans="1:26" x14ac:dyDescent="0.25">
      <c r="A4133">
        <v>2037787</v>
      </c>
      <c r="B4133">
        <v>1</v>
      </c>
      <c r="C4133" t="s">
        <v>76</v>
      </c>
      <c r="D4133" t="s">
        <v>106</v>
      </c>
      <c r="E4133" t="s">
        <v>166</v>
      </c>
      <c r="F4133" t="s">
        <v>11947</v>
      </c>
      <c r="G4133" t="s">
        <v>6602</v>
      </c>
      <c r="H4133" t="s">
        <v>46</v>
      </c>
      <c r="I4133" t="s">
        <v>129</v>
      </c>
      <c r="J4133" t="s">
        <v>130</v>
      </c>
      <c r="K4133" t="s">
        <v>131</v>
      </c>
      <c r="L4133" t="s">
        <v>11948</v>
      </c>
      <c r="M4133" t="s">
        <v>11949</v>
      </c>
      <c r="N4133">
        <v>2.3291666659999999</v>
      </c>
      <c r="O4133">
        <v>0</v>
      </c>
      <c r="P4133">
        <v>192</v>
      </c>
      <c r="Q4133">
        <v>0</v>
      </c>
      <c r="R4133">
        <v>0</v>
      </c>
      <c r="S4133">
        <v>0</v>
      </c>
      <c r="T4133">
        <v>0</v>
      </c>
      <c r="U4133">
        <v>0</v>
      </c>
      <c r="V4133">
        <v>447.2</v>
      </c>
      <c r="W4133">
        <v>0</v>
      </c>
      <c r="X4133">
        <v>0</v>
      </c>
      <c r="Y4133">
        <v>0</v>
      </c>
      <c r="Z4133">
        <v>0</v>
      </c>
    </row>
    <row r="4134" spans="1:26" x14ac:dyDescent="0.25">
      <c r="A4134">
        <v>2037993</v>
      </c>
      <c r="B4134">
        <v>1</v>
      </c>
      <c r="C4134" t="s">
        <v>77</v>
      </c>
      <c r="D4134" t="s">
        <v>124</v>
      </c>
      <c r="E4134" t="s">
        <v>171</v>
      </c>
      <c r="F4134" t="s">
        <v>2616</v>
      </c>
      <c r="G4134" t="s">
        <v>163</v>
      </c>
      <c r="H4134" t="s">
        <v>47</v>
      </c>
      <c r="I4134" t="s">
        <v>129</v>
      </c>
      <c r="J4134" t="s">
        <v>130</v>
      </c>
      <c r="K4134" t="s">
        <v>131</v>
      </c>
      <c r="L4134" t="s">
        <v>11950</v>
      </c>
      <c r="M4134" t="s">
        <v>11951</v>
      </c>
      <c r="N4134">
        <v>1.158055555</v>
      </c>
      <c r="O4134">
        <v>266</v>
      </c>
      <c r="P4134">
        <v>159</v>
      </c>
      <c r="Q4134">
        <v>0</v>
      </c>
      <c r="R4134">
        <v>0</v>
      </c>
      <c r="S4134">
        <v>0</v>
      </c>
      <c r="T4134">
        <v>0</v>
      </c>
      <c r="U4134">
        <v>308.042778</v>
      </c>
      <c r="V4134">
        <v>184.130833</v>
      </c>
      <c r="W4134">
        <v>0</v>
      </c>
      <c r="X4134">
        <v>0</v>
      </c>
      <c r="Y4134">
        <v>0</v>
      </c>
      <c r="Z4134">
        <v>0</v>
      </c>
    </row>
    <row r="4135" spans="1:26" x14ac:dyDescent="0.25">
      <c r="A4135">
        <v>2037988</v>
      </c>
      <c r="B4135">
        <v>1</v>
      </c>
      <c r="C4135" t="s">
        <v>77</v>
      </c>
      <c r="D4135" t="s">
        <v>124</v>
      </c>
      <c r="E4135" t="s">
        <v>182</v>
      </c>
      <c r="F4135" t="s">
        <v>10749</v>
      </c>
      <c r="G4135" t="s">
        <v>144</v>
      </c>
      <c r="H4135" t="s">
        <v>46</v>
      </c>
      <c r="I4135" t="s">
        <v>129</v>
      </c>
      <c r="J4135" t="s">
        <v>130</v>
      </c>
      <c r="K4135" t="s">
        <v>131</v>
      </c>
      <c r="L4135" t="s">
        <v>11952</v>
      </c>
      <c r="M4135" t="s">
        <v>11953</v>
      </c>
      <c r="N4135">
        <v>1.253055555</v>
      </c>
      <c r="O4135">
        <v>0</v>
      </c>
      <c r="P4135">
        <v>12</v>
      </c>
      <c r="Q4135">
        <v>0</v>
      </c>
      <c r="R4135">
        <v>0</v>
      </c>
      <c r="S4135">
        <v>0</v>
      </c>
      <c r="T4135">
        <v>0</v>
      </c>
      <c r="U4135">
        <v>0</v>
      </c>
      <c r="V4135">
        <v>15.036667</v>
      </c>
      <c r="W4135">
        <v>0</v>
      </c>
      <c r="X4135">
        <v>0</v>
      </c>
      <c r="Y4135">
        <v>0</v>
      </c>
      <c r="Z4135">
        <v>0</v>
      </c>
    </row>
    <row r="4136" spans="1:26" x14ac:dyDescent="0.25">
      <c r="A4136">
        <v>2038066</v>
      </c>
      <c r="B4136">
        <v>1</v>
      </c>
      <c r="C4136" t="s">
        <v>77</v>
      </c>
      <c r="D4136" t="s">
        <v>113</v>
      </c>
      <c r="E4136" t="s">
        <v>134</v>
      </c>
      <c r="F4136" t="s">
        <v>11954</v>
      </c>
      <c r="G4136" t="s">
        <v>140</v>
      </c>
      <c r="H4136" t="s">
        <v>46</v>
      </c>
      <c r="I4136" t="s">
        <v>129</v>
      </c>
      <c r="J4136" t="s">
        <v>130</v>
      </c>
      <c r="K4136" t="s">
        <v>131</v>
      </c>
      <c r="L4136" t="s">
        <v>11955</v>
      </c>
      <c r="M4136" t="s">
        <v>11956</v>
      </c>
      <c r="N4136">
        <v>1.949166666</v>
      </c>
      <c r="O4136">
        <v>0</v>
      </c>
      <c r="P4136">
        <v>0</v>
      </c>
      <c r="Q4136">
        <v>0</v>
      </c>
      <c r="R4136">
        <v>1</v>
      </c>
      <c r="S4136">
        <v>0</v>
      </c>
      <c r="T4136">
        <v>0</v>
      </c>
      <c r="U4136">
        <v>0</v>
      </c>
      <c r="V4136">
        <v>0</v>
      </c>
      <c r="W4136">
        <v>0</v>
      </c>
      <c r="X4136">
        <v>1.9491670000000001</v>
      </c>
      <c r="Y4136">
        <v>0</v>
      </c>
      <c r="Z4136">
        <v>0</v>
      </c>
    </row>
    <row r="4137" spans="1:26" x14ac:dyDescent="0.25">
      <c r="A4137">
        <v>2038203</v>
      </c>
      <c r="B4137">
        <v>1</v>
      </c>
      <c r="C4137" t="s">
        <v>76</v>
      </c>
      <c r="D4137" t="s">
        <v>89</v>
      </c>
      <c r="E4137" t="s">
        <v>134</v>
      </c>
      <c r="F4137" t="s">
        <v>11957</v>
      </c>
      <c r="G4137" t="s">
        <v>136</v>
      </c>
      <c r="H4137" t="s">
        <v>46</v>
      </c>
      <c r="I4137" t="s">
        <v>129</v>
      </c>
      <c r="J4137" t="s">
        <v>130</v>
      </c>
      <c r="K4137" t="s">
        <v>131</v>
      </c>
      <c r="L4137" t="s">
        <v>11958</v>
      </c>
      <c r="M4137" t="s">
        <v>11959</v>
      </c>
      <c r="N4137">
        <v>1.463333333</v>
      </c>
      <c r="O4137">
        <v>0</v>
      </c>
      <c r="P4137">
        <v>1</v>
      </c>
      <c r="Q4137">
        <v>0</v>
      </c>
      <c r="R4137">
        <v>0</v>
      </c>
      <c r="S4137">
        <v>0</v>
      </c>
      <c r="T4137">
        <v>0</v>
      </c>
      <c r="U4137">
        <v>0</v>
      </c>
      <c r="V4137">
        <v>1.463333</v>
      </c>
      <c r="W4137">
        <v>0</v>
      </c>
      <c r="X4137">
        <v>0</v>
      </c>
      <c r="Y4137">
        <v>0</v>
      </c>
      <c r="Z4137">
        <v>0</v>
      </c>
    </row>
    <row r="4138" spans="1:26" x14ac:dyDescent="0.25">
      <c r="A4138">
        <v>2038139</v>
      </c>
      <c r="B4138">
        <v>1</v>
      </c>
      <c r="C4138" t="s">
        <v>77</v>
      </c>
      <c r="D4138" t="s">
        <v>123</v>
      </c>
      <c r="E4138" t="s">
        <v>182</v>
      </c>
      <c r="F4138" t="s">
        <v>11960</v>
      </c>
      <c r="G4138" t="s">
        <v>144</v>
      </c>
      <c r="H4138" t="s">
        <v>46</v>
      </c>
      <c r="I4138" t="s">
        <v>129</v>
      </c>
      <c r="J4138" t="s">
        <v>130</v>
      </c>
      <c r="K4138" t="s">
        <v>131</v>
      </c>
      <c r="L4138" t="s">
        <v>11961</v>
      </c>
      <c r="M4138" t="s">
        <v>11962</v>
      </c>
      <c r="N4138">
        <v>3.9058333329999999</v>
      </c>
      <c r="O4138">
        <v>0</v>
      </c>
      <c r="P4138">
        <v>61</v>
      </c>
      <c r="Q4138">
        <v>0</v>
      </c>
      <c r="R4138">
        <v>0</v>
      </c>
      <c r="S4138">
        <v>0</v>
      </c>
      <c r="T4138">
        <v>0</v>
      </c>
      <c r="U4138">
        <v>0</v>
      </c>
      <c r="V4138">
        <v>238.255833</v>
      </c>
      <c r="W4138">
        <v>0</v>
      </c>
      <c r="X4138">
        <v>0</v>
      </c>
      <c r="Y4138">
        <v>0</v>
      </c>
      <c r="Z4138">
        <v>0</v>
      </c>
    </row>
    <row r="4139" spans="1:26" x14ac:dyDescent="0.25">
      <c r="A4139">
        <v>2038314</v>
      </c>
      <c r="B4139">
        <v>1</v>
      </c>
      <c r="C4139" t="s">
        <v>76</v>
      </c>
      <c r="D4139" t="s">
        <v>101</v>
      </c>
      <c r="E4139" t="s">
        <v>161</v>
      </c>
      <c r="F4139" t="s">
        <v>11963</v>
      </c>
      <c r="G4139" t="s">
        <v>341</v>
      </c>
      <c r="H4139" t="s">
        <v>47</v>
      </c>
      <c r="I4139" t="s">
        <v>129</v>
      </c>
      <c r="J4139" t="s">
        <v>130</v>
      </c>
      <c r="K4139" t="s">
        <v>131</v>
      </c>
      <c r="L4139" t="s">
        <v>11964</v>
      </c>
      <c r="M4139" t="s">
        <v>11965</v>
      </c>
      <c r="N4139">
        <v>2.198611111</v>
      </c>
      <c r="O4139">
        <v>0</v>
      </c>
      <c r="P4139">
        <v>135</v>
      </c>
      <c r="Q4139">
        <v>0</v>
      </c>
      <c r="R4139">
        <v>0</v>
      </c>
      <c r="S4139">
        <v>0</v>
      </c>
      <c r="T4139">
        <v>0</v>
      </c>
      <c r="U4139">
        <v>0</v>
      </c>
      <c r="V4139">
        <v>296.8125</v>
      </c>
      <c r="W4139">
        <v>0</v>
      </c>
      <c r="X4139">
        <v>0</v>
      </c>
      <c r="Y4139">
        <v>0</v>
      </c>
      <c r="Z4139">
        <v>0</v>
      </c>
    </row>
    <row r="4140" spans="1:26" x14ac:dyDescent="0.25">
      <c r="A4140">
        <v>2038373</v>
      </c>
      <c r="B4140">
        <v>1</v>
      </c>
      <c r="C4140" t="s">
        <v>76</v>
      </c>
      <c r="D4140" t="s">
        <v>106</v>
      </c>
      <c r="E4140" t="s">
        <v>134</v>
      </c>
      <c r="F4140" t="s">
        <v>11966</v>
      </c>
      <c r="G4140" t="s">
        <v>136</v>
      </c>
      <c r="H4140" t="s">
        <v>46</v>
      </c>
      <c r="I4140" t="s">
        <v>129</v>
      </c>
      <c r="J4140" t="s">
        <v>130</v>
      </c>
      <c r="K4140" t="s">
        <v>131</v>
      </c>
      <c r="L4140" t="s">
        <v>11967</v>
      </c>
      <c r="M4140" t="s">
        <v>11968</v>
      </c>
      <c r="N4140">
        <v>2.6175000000000002</v>
      </c>
      <c r="O4140">
        <v>0</v>
      </c>
      <c r="P4140">
        <v>1</v>
      </c>
      <c r="Q4140">
        <v>0</v>
      </c>
      <c r="R4140">
        <v>0</v>
      </c>
      <c r="S4140">
        <v>0</v>
      </c>
      <c r="T4140">
        <v>0</v>
      </c>
      <c r="U4140">
        <v>0</v>
      </c>
      <c r="V4140">
        <v>2.6175000000000002</v>
      </c>
      <c r="W4140">
        <v>0</v>
      </c>
      <c r="X4140">
        <v>0</v>
      </c>
      <c r="Y4140">
        <v>0</v>
      </c>
      <c r="Z4140">
        <v>0</v>
      </c>
    </row>
    <row r="4141" spans="1:26" x14ac:dyDescent="0.25">
      <c r="A4141">
        <v>2038237</v>
      </c>
      <c r="B4141">
        <v>1</v>
      </c>
      <c r="C4141" t="s">
        <v>77</v>
      </c>
      <c r="D4141" t="s">
        <v>108</v>
      </c>
      <c r="E4141" t="s">
        <v>161</v>
      </c>
      <c r="F4141" t="s">
        <v>11969</v>
      </c>
      <c r="G4141" t="s">
        <v>163</v>
      </c>
      <c r="H4141" t="s">
        <v>47</v>
      </c>
      <c r="I4141" t="s">
        <v>129</v>
      </c>
      <c r="J4141" t="s">
        <v>130</v>
      </c>
      <c r="K4141" t="s">
        <v>131</v>
      </c>
      <c r="L4141" t="s">
        <v>11970</v>
      </c>
      <c r="M4141" t="s">
        <v>11971</v>
      </c>
      <c r="N4141">
        <v>0.38777777699999999</v>
      </c>
      <c r="O4141">
        <v>69</v>
      </c>
      <c r="P4141">
        <v>9163</v>
      </c>
      <c r="Q4141">
        <v>0</v>
      </c>
      <c r="R4141">
        <v>0</v>
      </c>
      <c r="S4141">
        <v>0</v>
      </c>
      <c r="T4141">
        <v>0</v>
      </c>
      <c r="U4141">
        <v>26.756667</v>
      </c>
      <c r="V4141">
        <v>3553.2077709999999</v>
      </c>
      <c r="W4141">
        <v>0</v>
      </c>
      <c r="X4141">
        <v>0</v>
      </c>
      <c r="Y4141">
        <v>0</v>
      </c>
      <c r="Z4141">
        <v>0</v>
      </c>
    </row>
    <row r="4142" spans="1:26" x14ac:dyDescent="0.25">
      <c r="A4142">
        <v>2038251</v>
      </c>
      <c r="B4142">
        <v>1</v>
      </c>
      <c r="C4142" t="s">
        <v>76</v>
      </c>
      <c r="D4142" t="s">
        <v>100</v>
      </c>
      <c r="E4142" t="s">
        <v>134</v>
      </c>
      <c r="F4142" t="s">
        <v>11972</v>
      </c>
      <c r="G4142" t="s">
        <v>136</v>
      </c>
      <c r="H4142" t="s">
        <v>46</v>
      </c>
      <c r="I4142" t="s">
        <v>129</v>
      </c>
      <c r="J4142" t="s">
        <v>130</v>
      </c>
      <c r="K4142" t="s">
        <v>131</v>
      </c>
      <c r="L4142" t="s">
        <v>11973</v>
      </c>
      <c r="M4142" t="s">
        <v>11974</v>
      </c>
      <c r="N4142">
        <v>1.159444444</v>
      </c>
      <c r="O4142">
        <v>0</v>
      </c>
      <c r="P4142">
        <v>1</v>
      </c>
      <c r="Q4142">
        <v>0</v>
      </c>
      <c r="R4142">
        <v>0</v>
      </c>
      <c r="S4142">
        <v>0</v>
      </c>
      <c r="T4142">
        <v>0</v>
      </c>
      <c r="U4142">
        <v>0</v>
      </c>
      <c r="V4142">
        <v>1.1594439999999999</v>
      </c>
      <c r="W4142">
        <v>0</v>
      </c>
      <c r="X4142">
        <v>0</v>
      </c>
      <c r="Y4142">
        <v>0</v>
      </c>
      <c r="Z4142">
        <v>0</v>
      </c>
    </row>
    <row r="4143" spans="1:26" x14ac:dyDescent="0.25">
      <c r="A4143">
        <v>2038385</v>
      </c>
      <c r="B4143">
        <v>1</v>
      </c>
      <c r="C4143" t="s">
        <v>76</v>
      </c>
      <c r="D4143" t="s">
        <v>90</v>
      </c>
      <c r="E4143" t="s">
        <v>182</v>
      </c>
      <c r="F4143" t="s">
        <v>11975</v>
      </c>
      <c r="G4143" t="s">
        <v>144</v>
      </c>
      <c r="H4143" t="s">
        <v>46</v>
      </c>
      <c r="I4143" t="s">
        <v>129</v>
      </c>
      <c r="J4143" t="s">
        <v>130</v>
      </c>
      <c r="K4143" t="s">
        <v>131</v>
      </c>
      <c r="L4143" t="s">
        <v>11976</v>
      </c>
      <c r="M4143" t="s">
        <v>11977</v>
      </c>
      <c r="N4143">
        <v>1.5963888879999999</v>
      </c>
      <c r="O4143">
        <v>0</v>
      </c>
      <c r="P4143">
        <v>179</v>
      </c>
      <c r="Q4143">
        <v>0</v>
      </c>
      <c r="R4143">
        <v>0</v>
      </c>
      <c r="S4143">
        <v>0</v>
      </c>
      <c r="T4143">
        <v>0</v>
      </c>
      <c r="U4143">
        <v>0</v>
      </c>
      <c r="V4143">
        <v>285.75361099999998</v>
      </c>
      <c r="W4143">
        <v>0</v>
      </c>
      <c r="X4143">
        <v>0</v>
      </c>
      <c r="Y4143">
        <v>0</v>
      </c>
      <c r="Z4143">
        <v>0</v>
      </c>
    </row>
    <row r="4144" spans="1:26" x14ac:dyDescent="0.25">
      <c r="A4144">
        <v>2038339</v>
      </c>
      <c r="B4144">
        <v>1</v>
      </c>
      <c r="C4144" t="s">
        <v>77</v>
      </c>
      <c r="D4144" t="s">
        <v>114</v>
      </c>
      <c r="E4144" t="s">
        <v>186</v>
      </c>
      <c r="F4144" t="s">
        <v>11978</v>
      </c>
      <c r="G4144" t="s">
        <v>163</v>
      </c>
      <c r="H4144" t="s">
        <v>47</v>
      </c>
      <c r="I4144" t="s">
        <v>257</v>
      </c>
      <c r="J4144" t="s">
        <v>130</v>
      </c>
      <c r="K4144" t="s">
        <v>131</v>
      </c>
      <c r="L4144" t="s">
        <v>11979</v>
      </c>
      <c r="M4144" t="s">
        <v>11980</v>
      </c>
      <c r="N4144">
        <v>8.3333330000000001E-3</v>
      </c>
      <c r="O4144">
        <v>15</v>
      </c>
      <c r="P4144">
        <v>1</v>
      </c>
      <c r="Q4144">
        <v>47</v>
      </c>
      <c r="R4144">
        <v>292</v>
      </c>
      <c r="S4144">
        <v>0</v>
      </c>
      <c r="T4144">
        <v>0</v>
      </c>
      <c r="U4144">
        <v>0.125</v>
      </c>
      <c r="V4144">
        <v>8.3330000000000001E-3</v>
      </c>
      <c r="W4144">
        <v>0.39166699999999999</v>
      </c>
      <c r="X4144">
        <v>2.4333330000000002</v>
      </c>
      <c r="Y4144">
        <v>0</v>
      </c>
      <c r="Z4144">
        <v>0</v>
      </c>
    </row>
    <row r="4145" spans="1:26" x14ac:dyDescent="0.25">
      <c r="A4145">
        <v>2038381</v>
      </c>
      <c r="B4145">
        <v>1</v>
      </c>
      <c r="C4145" t="s">
        <v>77</v>
      </c>
      <c r="D4145" t="s">
        <v>117</v>
      </c>
      <c r="E4145" t="s">
        <v>166</v>
      </c>
      <c r="F4145" t="s">
        <v>11981</v>
      </c>
      <c r="G4145" t="s">
        <v>310</v>
      </c>
      <c r="H4145" t="s">
        <v>46</v>
      </c>
      <c r="I4145" t="s">
        <v>129</v>
      </c>
      <c r="J4145" t="s">
        <v>130</v>
      </c>
      <c r="K4145" t="s">
        <v>131</v>
      </c>
      <c r="L4145" t="s">
        <v>11982</v>
      </c>
      <c r="M4145" t="s">
        <v>11983</v>
      </c>
      <c r="N4145">
        <v>3.0061111110000001</v>
      </c>
      <c r="O4145">
        <v>0</v>
      </c>
      <c r="P4145">
        <v>0</v>
      </c>
      <c r="Q4145">
        <v>0</v>
      </c>
      <c r="R4145">
        <v>4</v>
      </c>
      <c r="S4145">
        <v>0</v>
      </c>
      <c r="T4145">
        <v>19</v>
      </c>
      <c r="U4145">
        <v>0</v>
      </c>
      <c r="V4145">
        <v>0</v>
      </c>
      <c r="W4145">
        <v>0</v>
      </c>
      <c r="X4145">
        <v>12.024444000000001</v>
      </c>
      <c r="Y4145">
        <v>0</v>
      </c>
      <c r="Z4145">
        <v>57.116110999999997</v>
      </c>
    </row>
    <row r="4146" spans="1:26" x14ac:dyDescent="0.25">
      <c r="A4146">
        <v>2038387</v>
      </c>
      <c r="B4146">
        <v>1</v>
      </c>
      <c r="C4146" t="s">
        <v>77</v>
      </c>
      <c r="D4146" t="s">
        <v>109</v>
      </c>
      <c r="E4146" t="s">
        <v>186</v>
      </c>
      <c r="F4146" t="s">
        <v>11984</v>
      </c>
      <c r="G4146" t="s">
        <v>163</v>
      </c>
      <c r="H4146" t="s">
        <v>47</v>
      </c>
      <c r="I4146" t="s">
        <v>129</v>
      </c>
      <c r="J4146" t="s">
        <v>130</v>
      </c>
      <c r="K4146" t="s">
        <v>131</v>
      </c>
      <c r="L4146" t="s">
        <v>11985</v>
      </c>
      <c r="M4146" t="s">
        <v>11986</v>
      </c>
      <c r="N4146">
        <v>0.29444444400000003</v>
      </c>
      <c r="O4146">
        <v>50</v>
      </c>
      <c r="P4146">
        <v>738</v>
      </c>
      <c r="Q4146">
        <v>0</v>
      </c>
      <c r="R4146">
        <v>0</v>
      </c>
      <c r="S4146">
        <v>0</v>
      </c>
      <c r="T4146">
        <v>0</v>
      </c>
      <c r="U4146">
        <v>14.722222</v>
      </c>
      <c r="V4146">
        <v>217.3</v>
      </c>
      <c r="W4146">
        <v>0</v>
      </c>
      <c r="X4146">
        <v>0</v>
      </c>
      <c r="Y4146">
        <v>0</v>
      </c>
      <c r="Z4146">
        <v>0</v>
      </c>
    </row>
    <row r="4147" spans="1:26" x14ac:dyDescent="0.25">
      <c r="A4147">
        <v>2038391</v>
      </c>
      <c r="B4147">
        <v>1</v>
      </c>
      <c r="C4147" t="s">
        <v>76</v>
      </c>
      <c r="D4147" t="s">
        <v>105</v>
      </c>
      <c r="E4147" t="s">
        <v>186</v>
      </c>
      <c r="F4147" t="s">
        <v>11987</v>
      </c>
      <c r="G4147" t="s">
        <v>163</v>
      </c>
      <c r="H4147" t="s">
        <v>47</v>
      </c>
      <c r="I4147" t="s">
        <v>129</v>
      </c>
      <c r="J4147" t="s">
        <v>130</v>
      </c>
      <c r="K4147" t="s">
        <v>131</v>
      </c>
      <c r="L4147" t="s">
        <v>11988</v>
      </c>
      <c r="M4147" t="s">
        <v>11989</v>
      </c>
      <c r="N4147">
        <v>6.6666665999999999E-2</v>
      </c>
      <c r="O4147">
        <v>0</v>
      </c>
      <c r="P4147">
        <v>0</v>
      </c>
      <c r="Q4147">
        <v>4</v>
      </c>
      <c r="R4147">
        <v>891</v>
      </c>
      <c r="S4147">
        <v>0</v>
      </c>
      <c r="T4147">
        <v>0</v>
      </c>
      <c r="U4147">
        <v>0</v>
      </c>
      <c r="V4147">
        <v>0</v>
      </c>
      <c r="W4147">
        <v>0.26666699999999999</v>
      </c>
      <c r="X4147">
        <v>59.399999000000001</v>
      </c>
      <c r="Y4147">
        <v>0</v>
      </c>
      <c r="Z4147">
        <v>0</v>
      </c>
    </row>
    <row r="4148" spans="1:26" x14ac:dyDescent="0.25">
      <c r="A4148">
        <v>2038531</v>
      </c>
      <c r="B4148">
        <v>1</v>
      </c>
      <c r="C4148" t="s">
        <v>76</v>
      </c>
      <c r="D4148" t="s">
        <v>95</v>
      </c>
      <c r="E4148" t="s">
        <v>126</v>
      </c>
      <c r="F4148" t="s">
        <v>11990</v>
      </c>
      <c r="G4148" t="s">
        <v>144</v>
      </c>
      <c r="H4148" t="s">
        <v>46</v>
      </c>
      <c r="I4148" t="s">
        <v>129</v>
      </c>
      <c r="J4148" t="s">
        <v>130</v>
      </c>
      <c r="K4148" t="s">
        <v>131</v>
      </c>
      <c r="L4148" t="s">
        <v>11991</v>
      </c>
      <c r="M4148" t="s">
        <v>11992</v>
      </c>
      <c r="N4148">
        <v>2.4500000000000002</v>
      </c>
      <c r="O4148">
        <v>0</v>
      </c>
      <c r="P4148">
        <v>37</v>
      </c>
      <c r="Q4148">
        <v>0</v>
      </c>
      <c r="R4148">
        <v>0</v>
      </c>
      <c r="S4148">
        <v>0</v>
      </c>
      <c r="T4148">
        <v>0</v>
      </c>
      <c r="U4148">
        <v>0</v>
      </c>
      <c r="V4148">
        <v>90.65</v>
      </c>
      <c r="W4148">
        <v>0</v>
      </c>
      <c r="X4148">
        <v>0</v>
      </c>
      <c r="Y4148">
        <v>0</v>
      </c>
      <c r="Z4148">
        <v>0</v>
      </c>
    </row>
    <row r="4149" spans="1:26" x14ac:dyDescent="0.25">
      <c r="A4149">
        <v>2038552</v>
      </c>
      <c r="B4149">
        <v>1</v>
      </c>
      <c r="C4149" t="s">
        <v>76</v>
      </c>
      <c r="D4149" t="s">
        <v>94</v>
      </c>
      <c r="E4149" t="s">
        <v>134</v>
      </c>
      <c r="F4149" t="s">
        <v>11993</v>
      </c>
      <c r="G4149" t="s">
        <v>136</v>
      </c>
      <c r="H4149" t="s">
        <v>46</v>
      </c>
      <c r="I4149" t="s">
        <v>129</v>
      </c>
      <c r="J4149" t="s">
        <v>130</v>
      </c>
      <c r="K4149" t="s">
        <v>131</v>
      </c>
      <c r="L4149" t="s">
        <v>11994</v>
      </c>
      <c r="M4149" t="s">
        <v>11995</v>
      </c>
      <c r="N4149">
        <v>1.135555555</v>
      </c>
      <c r="O4149">
        <v>0</v>
      </c>
      <c r="P4149">
        <v>0</v>
      </c>
      <c r="Q4149">
        <v>0</v>
      </c>
      <c r="R4149">
        <v>0</v>
      </c>
      <c r="S4149">
        <v>0</v>
      </c>
      <c r="T4149">
        <v>1</v>
      </c>
      <c r="U4149">
        <v>0</v>
      </c>
      <c r="V4149">
        <v>0</v>
      </c>
      <c r="W4149">
        <v>0</v>
      </c>
      <c r="X4149">
        <v>0</v>
      </c>
      <c r="Y4149">
        <v>0</v>
      </c>
      <c r="Z4149">
        <v>1.135556</v>
      </c>
    </row>
    <row r="4150" spans="1:26" x14ac:dyDescent="0.25">
      <c r="A4150">
        <v>2038579</v>
      </c>
      <c r="B4150">
        <v>1</v>
      </c>
      <c r="C4150" t="s">
        <v>76</v>
      </c>
      <c r="D4150" t="s">
        <v>90</v>
      </c>
      <c r="E4150" t="s">
        <v>161</v>
      </c>
      <c r="F4150" t="s">
        <v>796</v>
      </c>
      <c r="G4150" t="s">
        <v>163</v>
      </c>
      <c r="H4150" t="s">
        <v>47</v>
      </c>
      <c r="I4150" t="s">
        <v>257</v>
      </c>
      <c r="J4150" t="s">
        <v>130</v>
      </c>
      <c r="K4150" t="s">
        <v>131</v>
      </c>
      <c r="L4150" t="s">
        <v>11996</v>
      </c>
      <c r="M4150" t="s">
        <v>11997</v>
      </c>
      <c r="N4150">
        <v>1.8333333E-2</v>
      </c>
      <c r="O4150">
        <v>0</v>
      </c>
      <c r="P4150">
        <v>0</v>
      </c>
      <c r="Q4150">
        <v>0</v>
      </c>
      <c r="R4150">
        <v>0</v>
      </c>
      <c r="S4150">
        <v>9</v>
      </c>
      <c r="T4150">
        <v>912</v>
      </c>
      <c r="U4150">
        <v>0</v>
      </c>
      <c r="V4150">
        <v>0</v>
      </c>
      <c r="W4150">
        <v>0</v>
      </c>
      <c r="X4150">
        <v>0</v>
      </c>
      <c r="Y4150">
        <v>0.16500000000000001</v>
      </c>
      <c r="Z4150">
        <v>16.72</v>
      </c>
    </row>
    <row r="4151" spans="1:26" x14ac:dyDescent="0.25">
      <c r="A4151">
        <v>2038647</v>
      </c>
      <c r="B4151">
        <v>1</v>
      </c>
      <c r="C4151" t="s">
        <v>76</v>
      </c>
      <c r="D4151" t="s">
        <v>99</v>
      </c>
      <c r="E4151" t="s">
        <v>161</v>
      </c>
      <c r="F4151" t="s">
        <v>11998</v>
      </c>
      <c r="G4151" t="s">
        <v>2023</v>
      </c>
      <c r="H4151" t="s">
        <v>47</v>
      </c>
      <c r="I4151" t="s">
        <v>129</v>
      </c>
      <c r="J4151" t="s">
        <v>130</v>
      </c>
      <c r="K4151" t="s">
        <v>131</v>
      </c>
      <c r="L4151" t="s">
        <v>11999</v>
      </c>
      <c r="M4151" t="s">
        <v>12000</v>
      </c>
      <c r="N4151">
        <v>1.132222222</v>
      </c>
      <c r="O4151">
        <v>0</v>
      </c>
      <c r="P4151">
        <v>769</v>
      </c>
      <c r="Q4151">
        <v>0</v>
      </c>
      <c r="R4151">
        <v>0</v>
      </c>
      <c r="S4151">
        <v>0</v>
      </c>
      <c r="T4151">
        <v>0</v>
      </c>
      <c r="U4151">
        <v>0</v>
      </c>
      <c r="V4151">
        <v>870.67888900000003</v>
      </c>
      <c r="W4151">
        <v>0</v>
      </c>
      <c r="X4151">
        <v>0</v>
      </c>
      <c r="Y4151">
        <v>0</v>
      </c>
      <c r="Z4151">
        <v>0</v>
      </c>
    </row>
    <row r="4152" spans="1:26" x14ac:dyDescent="0.25">
      <c r="A4152">
        <v>2038705</v>
      </c>
      <c r="B4152">
        <v>1</v>
      </c>
      <c r="C4152" t="s">
        <v>76</v>
      </c>
      <c r="D4152" t="s">
        <v>86</v>
      </c>
      <c r="E4152" t="s">
        <v>182</v>
      </c>
      <c r="F4152" t="s">
        <v>12001</v>
      </c>
      <c r="G4152" t="s">
        <v>144</v>
      </c>
      <c r="H4152" t="s">
        <v>46</v>
      </c>
      <c r="I4152" t="s">
        <v>129</v>
      </c>
      <c r="J4152" t="s">
        <v>130</v>
      </c>
      <c r="K4152" t="s">
        <v>131</v>
      </c>
      <c r="L4152" t="s">
        <v>12002</v>
      </c>
      <c r="M4152" t="s">
        <v>12003</v>
      </c>
      <c r="N4152">
        <v>2.0247222219999998</v>
      </c>
      <c r="O4152">
        <v>0</v>
      </c>
      <c r="P4152">
        <v>245</v>
      </c>
      <c r="Q4152">
        <v>0</v>
      </c>
      <c r="R4152">
        <v>0</v>
      </c>
      <c r="S4152">
        <v>0</v>
      </c>
      <c r="T4152">
        <v>0</v>
      </c>
      <c r="U4152">
        <v>0</v>
      </c>
      <c r="V4152">
        <v>496.05694399999999</v>
      </c>
      <c r="W4152">
        <v>0</v>
      </c>
      <c r="X4152">
        <v>0</v>
      </c>
      <c r="Y4152">
        <v>0</v>
      </c>
      <c r="Z4152">
        <v>0</v>
      </c>
    </row>
    <row r="4153" spans="1:26" x14ac:dyDescent="0.25">
      <c r="A4153">
        <v>2038661</v>
      </c>
      <c r="B4153">
        <v>1</v>
      </c>
      <c r="C4153" t="s">
        <v>77</v>
      </c>
      <c r="D4153" t="s">
        <v>117</v>
      </c>
      <c r="E4153" t="s">
        <v>186</v>
      </c>
      <c r="F4153" t="s">
        <v>12004</v>
      </c>
      <c r="G4153" t="s">
        <v>163</v>
      </c>
      <c r="H4153" t="s">
        <v>47</v>
      </c>
      <c r="I4153" t="s">
        <v>129</v>
      </c>
      <c r="J4153" t="s">
        <v>130</v>
      </c>
      <c r="K4153" t="s">
        <v>131</v>
      </c>
      <c r="L4153" t="s">
        <v>12005</v>
      </c>
      <c r="M4153" t="s">
        <v>12006</v>
      </c>
      <c r="N4153">
        <v>1.1119444439999999</v>
      </c>
      <c r="O4153">
        <v>0</v>
      </c>
      <c r="P4153">
        <v>0</v>
      </c>
      <c r="Q4153">
        <v>0</v>
      </c>
      <c r="R4153">
        <v>21</v>
      </c>
      <c r="S4153">
        <v>0</v>
      </c>
      <c r="T4153">
        <v>651</v>
      </c>
      <c r="U4153">
        <v>0</v>
      </c>
      <c r="V4153">
        <v>0</v>
      </c>
      <c r="W4153">
        <v>0</v>
      </c>
      <c r="X4153">
        <v>23.350833000000002</v>
      </c>
      <c r="Y4153">
        <v>0</v>
      </c>
      <c r="Z4153">
        <v>723.87583299999994</v>
      </c>
    </row>
    <row r="4154" spans="1:26" x14ac:dyDescent="0.25">
      <c r="A4154">
        <v>2038779</v>
      </c>
      <c r="B4154">
        <v>1</v>
      </c>
      <c r="C4154" t="s">
        <v>76</v>
      </c>
      <c r="D4154" t="s">
        <v>91</v>
      </c>
      <c r="E4154" t="s">
        <v>186</v>
      </c>
      <c r="F4154" t="s">
        <v>8049</v>
      </c>
      <c r="G4154" t="s">
        <v>163</v>
      </c>
      <c r="H4154" t="s">
        <v>47</v>
      </c>
      <c r="I4154" t="s">
        <v>257</v>
      </c>
      <c r="J4154" t="s">
        <v>130</v>
      </c>
      <c r="K4154" t="s">
        <v>131</v>
      </c>
      <c r="L4154" t="s">
        <v>12007</v>
      </c>
      <c r="M4154" t="s">
        <v>12008</v>
      </c>
      <c r="N4154">
        <v>3.6111111000000001E-2</v>
      </c>
      <c r="O4154">
        <v>24</v>
      </c>
      <c r="P4154">
        <v>471</v>
      </c>
      <c r="Q4154">
        <v>0</v>
      </c>
      <c r="R4154">
        <v>0</v>
      </c>
      <c r="S4154">
        <v>0</v>
      </c>
      <c r="T4154">
        <v>0</v>
      </c>
      <c r="U4154">
        <v>0.86666699999999997</v>
      </c>
      <c r="V4154">
        <v>17.008333</v>
      </c>
      <c r="W4154">
        <v>0</v>
      </c>
      <c r="X4154">
        <v>0</v>
      </c>
      <c r="Y4154">
        <v>0</v>
      </c>
      <c r="Z4154">
        <v>0</v>
      </c>
    </row>
    <row r="4155" spans="1:26" x14ac:dyDescent="0.25">
      <c r="A4155">
        <v>2038921</v>
      </c>
      <c r="B4155">
        <v>1</v>
      </c>
      <c r="C4155" t="s">
        <v>76</v>
      </c>
      <c r="D4155" t="s">
        <v>95</v>
      </c>
      <c r="E4155" t="s">
        <v>134</v>
      </c>
      <c r="F4155" t="s">
        <v>12009</v>
      </c>
      <c r="G4155" t="s">
        <v>136</v>
      </c>
      <c r="H4155" t="s">
        <v>46</v>
      </c>
      <c r="I4155" t="s">
        <v>129</v>
      </c>
      <c r="J4155" t="s">
        <v>130</v>
      </c>
      <c r="K4155" t="s">
        <v>131</v>
      </c>
      <c r="L4155" t="s">
        <v>12010</v>
      </c>
      <c r="M4155" t="s">
        <v>12011</v>
      </c>
      <c r="N4155">
        <v>4.0347222220000001</v>
      </c>
      <c r="O4155">
        <v>0</v>
      </c>
      <c r="P4155">
        <v>0</v>
      </c>
      <c r="Q4155">
        <v>0</v>
      </c>
      <c r="R4155">
        <v>2</v>
      </c>
      <c r="S4155">
        <v>0</v>
      </c>
      <c r="T4155">
        <v>0</v>
      </c>
      <c r="U4155">
        <v>0</v>
      </c>
      <c r="V4155">
        <v>0</v>
      </c>
      <c r="W4155">
        <v>0</v>
      </c>
      <c r="X4155">
        <v>8.0694440000000007</v>
      </c>
      <c r="Y4155">
        <v>0</v>
      </c>
      <c r="Z4155">
        <v>0</v>
      </c>
    </row>
    <row r="4156" spans="1:26" x14ac:dyDescent="0.25">
      <c r="A4156">
        <v>2039150</v>
      </c>
      <c r="B4156">
        <v>1</v>
      </c>
      <c r="C4156" t="s">
        <v>76</v>
      </c>
      <c r="D4156" t="s">
        <v>80</v>
      </c>
      <c r="E4156" t="s">
        <v>126</v>
      </c>
      <c r="F4156" t="s">
        <v>12012</v>
      </c>
      <c r="G4156" t="s">
        <v>452</v>
      </c>
      <c r="H4156" t="s">
        <v>46</v>
      </c>
      <c r="I4156" t="s">
        <v>129</v>
      </c>
      <c r="J4156" t="s">
        <v>130</v>
      </c>
      <c r="K4156" t="s">
        <v>131</v>
      </c>
      <c r="L4156" t="s">
        <v>12013</v>
      </c>
      <c r="M4156" t="s">
        <v>12014</v>
      </c>
      <c r="N4156">
        <v>2.8655555549999998</v>
      </c>
      <c r="O4156">
        <v>0</v>
      </c>
      <c r="P4156">
        <v>139</v>
      </c>
      <c r="Q4156">
        <v>0</v>
      </c>
      <c r="R4156">
        <v>0</v>
      </c>
      <c r="S4156">
        <v>0</v>
      </c>
      <c r="T4156">
        <v>0</v>
      </c>
      <c r="U4156">
        <v>0</v>
      </c>
      <c r="V4156">
        <v>398.31222200000002</v>
      </c>
      <c r="W4156">
        <v>0</v>
      </c>
      <c r="X4156">
        <v>0</v>
      </c>
      <c r="Y4156">
        <v>0</v>
      </c>
      <c r="Z4156">
        <v>0</v>
      </c>
    </row>
    <row r="4157" spans="1:26" x14ac:dyDescent="0.25">
      <c r="A4157">
        <v>2038983</v>
      </c>
      <c r="B4157">
        <v>1</v>
      </c>
      <c r="C4157" t="s">
        <v>77</v>
      </c>
      <c r="D4157" t="s">
        <v>108</v>
      </c>
      <c r="E4157" t="s">
        <v>161</v>
      </c>
      <c r="F4157" t="s">
        <v>12015</v>
      </c>
      <c r="G4157" t="s">
        <v>163</v>
      </c>
      <c r="H4157" t="s">
        <v>47</v>
      </c>
      <c r="I4157" t="s">
        <v>129</v>
      </c>
      <c r="J4157" t="s">
        <v>130</v>
      </c>
      <c r="K4157" t="s">
        <v>131</v>
      </c>
      <c r="L4157" t="s">
        <v>12016</v>
      </c>
      <c r="M4157" t="s">
        <v>12017</v>
      </c>
      <c r="N4157">
        <v>0.765833333</v>
      </c>
      <c r="O4157">
        <v>23</v>
      </c>
      <c r="P4157">
        <v>108</v>
      </c>
      <c r="Q4157">
        <v>0</v>
      </c>
      <c r="R4157">
        <v>0</v>
      </c>
      <c r="S4157">
        <v>0</v>
      </c>
      <c r="T4157">
        <v>0</v>
      </c>
      <c r="U4157">
        <v>17.614166999999998</v>
      </c>
      <c r="V4157">
        <v>82.71</v>
      </c>
      <c r="W4157">
        <v>0</v>
      </c>
      <c r="X4157">
        <v>0</v>
      </c>
      <c r="Y4157">
        <v>0</v>
      </c>
      <c r="Z4157">
        <v>0</v>
      </c>
    </row>
    <row r="4158" spans="1:26" x14ac:dyDescent="0.25">
      <c r="A4158">
        <v>2039035</v>
      </c>
      <c r="B4158">
        <v>1</v>
      </c>
      <c r="C4158" t="s">
        <v>76</v>
      </c>
      <c r="D4158" t="s">
        <v>80</v>
      </c>
      <c r="E4158" t="s">
        <v>134</v>
      </c>
      <c r="F4158" t="s">
        <v>12018</v>
      </c>
      <c r="G4158" t="s">
        <v>136</v>
      </c>
      <c r="H4158" t="s">
        <v>46</v>
      </c>
      <c r="I4158" t="s">
        <v>129</v>
      </c>
      <c r="J4158" t="s">
        <v>130</v>
      </c>
      <c r="K4158" t="s">
        <v>131</v>
      </c>
      <c r="L4158" t="s">
        <v>12019</v>
      </c>
      <c r="M4158" t="s">
        <v>12020</v>
      </c>
      <c r="N4158">
        <v>1.5222222219999999</v>
      </c>
      <c r="O4158">
        <v>0</v>
      </c>
      <c r="P4158">
        <v>1</v>
      </c>
      <c r="Q4158">
        <v>0</v>
      </c>
      <c r="R4158">
        <v>0</v>
      </c>
      <c r="S4158">
        <v>0</v>
      </c>
      <c r="T4158">
        <v>0</v>
      </c>
      <c r="U4158">
        <v>0</v>
      </c>
      <c r="V4158">
        <v>1.522222</v>
      </c>
      <c r="W4158">
        <v>0</v>
      </c>
      <c r="X4158">
        <v>0</v>
      </c>
      <c r="Y4158">
        <v>0</v>
      </c>
      <c r="Z4158">
        <v>0</v>
      </c>
    </row>
    <row r="4159" spans="1:26" x14ac:dyDescent="0.25">
      <c r="A4159">
        <v>2039098</v>
      </c>
      <c r="B4159">
        <v>1</v>
      </c>
      <c r="C4159" t="s">
        <v>76</v>
      </c>
      <c r="D4159" t="s">
        <v>79</v>
      </c>
      <c r="E4159" t="s">
        <v>182</v>
      </c>
      <c r="F4159" t="s">
        <v>12021</v>
      </c>
      <c r="G4159" t="s">
        <v>128</v>
      </c>
      <c r="H4159" t="s">
        <v>46</v>
      </c>
      <c r="I4159" t="s">
        <v>129</v>
      </c>
      <c r="J4159" t="s">
        <v>130</v>
      </c>
      <c r="K4159" t="s">
        <v>131</v>
      </c>
      <c r="L4159" t="s">
        <v>12022</v>
      </c>
      <c r="M4159" t="s">
        <v>12023</v>
      </c>
      <c r="N4159">
        <v>0.82166666600000005</v>
      </c>
      <c r="O4159">
        <v>0</v>
      </c>
      <c r="P4159">
        <v>259</v>
      </c>
      <c r="Q4159">
        <v>0</v>
      </c>
      <c r="R4159">
        <v>0</v>
      </c>
      <c r="S4159">
        <v>0</v>
      </c>
      <c r="T4159">
        <v>0</v>
      </c>
      <c r="U4159">
        <v>0</v>
      </c>
      <c r="V4159">
        <v>212.811666</v>
      </c>
      <c r="W4159">
        <v>0</v>
      </c>
      <c r="X4159">
        <v>0</v>
      </c>
      <c r="Y4159">
        <v>0</v>
      </c>
      <c r="Z4159">
        <v>0</v>
      </c>
    </row>
    <row r="4160" spans="1:26" x14ac:dyDescent="0.25">
      <c r="A4160">
        <v>2039064</v>
      </c>
      <c r="B4160">
        <v>1</v>
      </c>
      <c r="C4160" t="s">
        <v>76</v>
      </c>
      <c r="D4160" t="s">
        <v>83</v>
      </c>
      <c r="E4160" t="s">
        <v>126</v>
      </c>
      <c r="F4160" t="s">
        <v>12024</v>
      </c>
      <c r="G4160" t="s">
        <v>452</v>
      </c>
      <c r="H4160" t="s">
        <v>46</v>
      </c>
      <c r="I4160" t="s">
        <v>129</v>
      </c>
      <c r="J4160" t="s">
        <v>130</v>
      </c>
      <c r="K4160" t="s">
        <v>131</v>
      </c>
      <c r="L4160" t="s">
        <v>12025</v>
      </c>
      <c r="M4160" t="s">
        <v>12026</v>
      </c>
      <c r="N4160">
        <v>2.6944444440000002</v>
      </c>
      <c r="O4160">
        <v>0</v>
      </c>
      <c r="P4160">
        <v>41</v>
      </c>
      <c r="Q4160">
        <v>0</v>
      </c>
      <c r="R4160">
        <v>0</v>
      </c>
      <c r="S4160">
        <v>0</v>
      </c>
      <c r="T4160">
        <v>0</v>
      </c>
      <c r="U4160">
        <v>0</v>
      </c>
      <c r="V4160">
        <v>110.472222</v>
      </c>
      <c r="W4160">
        <v>0</v>
      </c>
      <c r="X4160">
        <v>0</v>
      </c>
      <c r="Y4160">
        <v>0</v>
      </c>
      <c r="Z4160">
        <v>0</v>
      </c>
    </row>
    <row r="4161" spans="1:26" x14ac:dyDescent="0.25">
      <c r="A4161">
        <v>2039141</v>
      </c>
      <c r="B4161">
        <v>1</v>
      </c>
      <c r="C4161" t="s">
        <v>76</v>
      </c>
      <c r="D4161" t="s">
        <v>89</v>
      </c>
      <c r="E4161" t="s">
        <v>182</v>
      </c>
      <c r="F4161" t="s">
        <v>12027</v>
      </c>
      <c r="G4161" t="s">
        <v>144</v>
      </c>
      <c r="H4161" t="s">
        <v>46</v>
      </c>
      <c r="I4161" t="s">
        <v>129</v>
      </c>
      <c r="J4161" t="s">
        <v>130</v>
      </c>
      <c r="K4161" t="s">
        <v>131</v>
      </c>
      <c r="L4161" t="s">
        <v>12028</v>
      </c>
      <c r="M4161" t="s">
        <v>12029</v>
      </c>
      <c r="N4161">
        <v>3.0147222220000001</v>
      </c>
      <c r="O4161">
        <v>0</v>
      </c>
      <c r="P4161">
        <v>0</v>
      </c>
      <c r="Q4161">
        <v>0</v>
      </c>
      <c r="R4161">
        <v>0</v>
      </c>
      <c r="S4161">
        <v>0</v>
      </c>
      <c r="T4161">
        <v>6</v>
      </c>
      <c r="U4161">
        <v>0</v>
      </c>
      <c r="V4161">
        <v>0</v>
      </c>
      <c r="W4161">
        <v>0</v>
      </c>
      <c r="X4161">
        <v>0</v>
      </c>
      <c r="Y4161">
        <v>0</v>
      </c>
      <c r="Z4161">
        <v>18.088332999999999</v>
      </c>
    </row>
    <row r="4162" spans="1:26" x14ac:dyDescent="0.25">
      <c r="A4162">
        <v>2039107</v>
      </c>
      <c r="B4162">
        <v>1</v>
      </c>
      <c r="C4162" t="s">
        <v>76</v>
      </c>
      <c r="D4162" t="s">
        <v>99</v>
      </c>
      <c r="E4162" t="s">
        <v>134</v>
      </c>
      <c r="F4162" t="s">
        <v>12030</v>
      </c>
      <c r="G4162" t="s">
        <v>238</v>
      </c>
      <c r="H4162" t="s">
        <v>46</v>
      </c>
      <c r="I4162" t="s">
        <v>129</v>
      </c>
      <c r="J4162" t="s">
        <v>130</v>
      </c>
      <c r="K4162" t="s">
        <v>131</v>
      </c>
      <c r="L4162" t="s">
        <v>12031</v>
      </c>
      <c r="M4162" t="s">
        <v>12032</v>
      </c>
      <c r="N4162">
        <v>0.79444444400000003</v>
      </c>
      <c r="O4162">
        <v>0</v>
      </c>
      <c r="P4162">
        <v>2</v>
      </c>
      <c r="Q4162">
        <v>0</v>
      </c>
      <c r="R4162">
        <v>0</v>
      </c>
      <c r="S4162">
        <v>0</v>
      </c>
      <c r="T4162">
        <v>0</v>
      </c>
      <c r="U4162">
        <v>0</v>
      </c>
      <c r="V4162">
        <v>1.588889</v>
      </c>
      <c r="W4162">
        <v>0</v>
      </c>
      <c r="X4162">
        <v>0</v>
      </c>
      <c r="Y4162">
        <v>0</v>
      </c>
      <c r="Z4162">
        <v>0</v>
      </c>
    </row>
    <row r="4163" spans="1:26" x14ac:dyDescent="0.25">
      <c r="A4163">
        <v>2039102</v>
      </c>
      <c r="B4163">
        <v>1</v>
      </c>
      <c r="C4163" t="s">
        <v>76</v>
      </c>
      <c r="D4163" t="s">
        <v>96</v>
      </c>
      <c r="E4163" t="s">
        <v>171</v>
      </c>
      <c r="F4163" t="s">
        <v>4253</v>
      </c>
      <c r="G4163" t="s">
        <v>163</v>
      </c>
      <c r="H4163" t="s">
        <v>47</v>
      </c>
      <c r="I4163" t="s">
        <v>129</v>
      </c>
      <c r="J4163" t="s">
        <v>130</v>
      </c>
      <c r="K4163" t="s">
        <v>131</v>
      </c>
      <c r="L4163" t="s">
        <v>12033</v>
      </c>
      <c r="M4163" t="s">
        <v>12034</v>
      </c>
      <c r="N4163">
        <v>0.44555555499999999</v>
      </c>
      <c r="O4163">
        <v>32</v>
      </c>
      <c r="P4163">
        <v>1900</v>
      </c>
      <c r="Q4163">
        <v>0</v>
      </c>
      <c r="R4163">
        <v>0</v>
      </c>
      <c r="S4163">
        <v>0</v>
      </c>
      <c r="T4163">
        <v>0</v>
      </c>
      <c r="U4163">
        <v>14.257778</v>
      </c>
      <c r="V4163">
        <v>846.55555500000003</v>
      </c>
      <c r="W4163">
        <v>0</v>
      </c>
      <c r="X4163">
        <v>0</v>
      </c>
      <c r="Y4163">
        <v>0</v>
      </c>
      <c r="Z4163">
        <v>0</v>
      </c>
    </row>
    <row r="4164" spans="1:26" x14ac:dyDescent="0.25">
      <c r="A4164">
        <v>2039103</v>
      </c>
      <c r="B4164">
        <v>1</v>
      </c>
      <c r="C4164" t="s">
        <v>76</v>
      </c>
      <c r="D4164" t="s">
        <v>102</v>
      </c>
      <c r="E4164" t="s">
        <v>161</v>
      </c>
      <c r="F4164" t="s">
        <v>12035</v>
      </c>
      <c r="G4164" t="s">
        <v>2511</v>
      </c>
      <c r="H4164" t="s">
        <v>47</v>
      </c>
      <c r="I4164" t="s">
        <v>129</v>
      </c>
      <c r="J4164" t="s">
        <v>130</v>
      </c>
      <c r="K4164" t="s">
        <v>131</v>
      </c>
      <c r="L4164" t="s">
        <v>12036</v>
      </c>
      <c r="M4164" t="s">
        <v>12037</v>
      </c>
      <c r="N4164">
        <v>3.1669444439999999</v>
      </c>
      <c r="O4164">
        <v>0</v>
      </c>
      <c r="P4164">
        <v>24</v>
      </c>
      <c r="Q4164">
        <v>0</v>
      </c>
      <c r="R4164">
        <v>0</v>
      </c>
      <c r="S4164">
        <v>0</v>
      </c>
      <c r="T4164">
        <v>0</v>
      </c>
      <c r="U4164">
        <v>0</v>
      </c>
      <c r="V4164">
        <v>76.006666999999993</v>
      </c>
      <c r="W4164">
        <v>0</v>
      </c>
      <c r="X4164">
        <v>0</v>
      </c>
      <c r="Y4164">
        <v>0</v>
      </c>
      <c r="Z4164">
        <v>0</v>
      </c>
    </row>
    <row r="4165" spans="1:26" x14ac:dyDescent="0.25">
      <c r="A4165">
        <v>2039104</v>
      </c>
      <c r="B4165">
        <v>1</v>
      </c>
      <c r="C4165" t="s">
        <v>76</v>
      </c>
      <c r="D4165" t="s">
        <v>100</v>
      </c>
      <c r="E4165" t="s">
        <v>171</v>
      </c>
      <c r="F4165" t="s">
        <v>6968</v>
      </c>
      <c r="G4165" t="s">
        <v>163</v>
      </c>
      <c r="H4165" t="s">
        <v>47</v>
      </c>
      <c r="I4165" t="s">
        <v>129</v>
      </c>
      <c r="J4165" t="s">
        <v>130</v>
      </c>
      <c r="K4165" t="s">
        <v>131</v>
      </c>
      <c r="L4165" t="s">
        <v>12038</v>
      </c>
      <c r="M4165" t="s">
        <v>12039</v>
      </c>
      <c r="N4165">
        <v>1.018611111</v>
      </c>
      <c r="O4165">
        <v>87</v>
      </c>
      <c r="P4165">
        <v>2</v>
      </c>
      <c r="Q4165">
        <v>0</v>
      </c>
      <c r="R4165">
        <v>0</v>
      </c>
      <c r="S4165">
        <v>0</v>
      </c>
      <c r="T4165">
        <v>0</v>
      </c>
      <c r="U4165">
        <v>88.619167000000004</v>
      </c>
      <c r="V4165">
        <v>2.0372219999999999</v>
      </c>
      <c r="W4165">
        <v>0</v>
      </c>
      <c r="X4165">
        <v>0</v>
      </c>
      <c r="Y4165">
        <v>0</v>
      </c>
      <c r="Z4165">
        <v>0</v>
      </c>
    </row>
    <row r="4166" spans="1:26" x14ac:dyDescent="0.25">
      <c r="A4166">
        <v>2039113</v>
      </c>
      <c r="B4166">
        <v>1</v>
      </c>
      <c r="C4166" t="s">
        <v>77</v>
      </c>
      <c r="D4166" t="s">
        <v>113</v>
      </c>
      <c r="E4166" t="s">
        <v>182</v>
      </c>
      <c r="F4166" t="s">
        <v>9183</v>
      </c>
      <c r="G4166" t="s">
        <v>144</v>
      </c>
      <c r="H4166" t="s">
        <v>46</v>
      </c>
      <c r="I4166" t="s">
        <v>129</v>
      </c>
      <c r="J4166" t="s">
        <v>130</v>
      </c>
      <c r="K4166" t="s">
        <v>131</v>
      </c>
      <c r="L4166" t="s">
        <v>12040</v>
      </c>
      <c r="M4166" t="s">
        <v>12041</v>
      </c>
      <c r="N4166">
        <v>0.99166666599999997</v>
      </c>
      <c r="O4166">
        <v>0</v>
      </c>
      <c r="P4166">
        <v>0</v>
      </c>
      <c r="Q4166">
        <v>0</v>
      </c>
      <c r="R4166">
        <v>0</v>
      </c>
      <c r="S4166">
        <v>0</v>
      </c>
      <c r="T4166">
        <v>1</v>
      </c>
      <c r="U4166">
        <v>0</v>
      </c>
      <c r="V4166">
        <v>0</v>
      </c>
      <c r="W4166">
        <v>0</v>
      </c>
      <c r="X4166">
        <v>0</v>
      </c>
      <c r="Y4166">
        <v>0</v>
      </c>
      <c r="Z4166">
        <v>0.99166699999999997</v>
      </c>
    </row>
    <row r="4167" spans="1:26" x14ac:dyDescent="0.25">
      <c r="A4167">
        <v>2039114</v>
      </c>
      <c r="B4167">
        <v>1</v>
      </c>
      <c r="C4167" t="s">
        <v>76</v>
      </c>
      <c r="D4167" t="s">
        <v>80</v>
      </c>
      <c r="E4167" t="s">
        <v>161</v>
      </c>
      <c r="F4167" t="s">
        <v>12042</v>
      </c>
      <c r="G4167" t="s">
        <v>179</v>
      </c>
      <c r="H4167" t="s">
        <v>47</v>
      </c>
      <c r="I4167" t="s">
        <v>129</v>
      </c>
      <c r="J4167" t="s">
        <v>130</v>
      </c>
      <c r="K4167" t="s">
        <v>154</v>
      </c>
      <c r="L4167" t="s">
        <v>11771</v>
      </c>
      <c r="M4167" t="s">
        <v>12043</v>
      </c>
      <c r="N4167">
        <v>1.6388888880000001</v>
      </c>
      <c r="O4167">
        <v>0</v>
      </c>
      <c r="P4167">
        <v>1020</v>
      </c>
      <c r="Q4167">
        <v>0</v>
      </c>
      <c r="R4167">
        <v>0</v>
      </c>
      <c r="S4167">
        <v>0</v>
      </c>
      <c r="T4167">
        <v>0</v>
      </c>
      <c r="U4167">
        <v>0</v>
      </c>
      <c r="V4167">
        <v>1671.6666660000001</v>
      </c>
      <c r="W4167">
        <v>0</v>
      </c>
      <c r="X4167">
        <v>0</v>
      </c>
      <c r="Y4167">
        <v>0</v>
      </c>
      <c r="Z4167">
        <v>0</v>
      </c>
    </row>
    <row r="4168" spans="1:26" x14ac:dyDescent="0.25">
      <c r="A4168">
        <v>2039106</v>
      </c>
      <c r="B4168">
        <v>1</v>
      </c>
      <c r="C4168" t="s">
        <v>76</v>
      </c>
      <c r="D4168" t="s">
        <v>104</v>
      </c>
      <c r="E4168" t="s">
        <v>182</v>
      </c>
      <c r="F4168" t="s">
        <v>12044</v>
      </c>
      <c r="G4168" t="s">
        <v>524</v>
      </c>
      <c r="H4168" t="s">
        <v>46</v>
      </c>
      <c r="I4168" t="s">
        <v>129</v>
      </c>
      <c r="J4168" t="s">
        <v>130</v>
      </c>
      <c r="K4168" t="s">
        <v>131</v>
      </c>
      <c r="L4168" t="s">
        <v>12045</v>
      </c>
      <c r="M4168" t="s">
        <v>12046</v>
      </c>
      <c r="N4168">
        <v>1.508611111</v>
      </c>
      <c r="O4168">
        <v>0</v>
      </c>
      <c r="P4168">
        <v>0</v>
      </c>
      <c r="Q4168">
        <v>0</v>
      </c>
      <c r="R4168">
        <v>6</v>
      </c>
      <c r="S4168">
        <v>0</v>
      </c>
      <c r="T4168">
        <v>0</v>
      </c>
      <c r="U4168">
        <v>0</v>
      </c>
      <c r="V4168">
        <v>0</v>
      </c>
      <c r="W4168">
        <v>0</v>
      </c>
      <c r="X4168">
        <v>9.0516670000000001</v>
      </c>
      <c r="Y4168">
        <v>0</v>
      </c>
      <c r="Z4168">
        <v>0</v>
      </c>
    </row>
    <row r="4169" spans="1:26" x14ac:dyDescent="0.25">
      <c r="A4169">
        <v>2039119</v>
      </c>
      <c r="B4169">
        <v>1</v>
      </c>
      <c r="C4169" t="s">
        <v>76</v>
      </c>
      <c r="D4169" t="s">
        <v>78</v>
      </c>
      <c r="E4169" t="s">
        <v>166</v>
      </c>
      <c r="F4169" t="s">
        <v>12047</v>
      </c>
      <c r="G4169" t="s">
        <v>128</v>
      </c>
      <c r="H4169" t="s">
        <v>46</v>
      </c>
      <c r="I4169" t="s">
        <v>129</v>
      </c>
      <c r="J4169" t="s">
        <v>130</v>
      </c>
      <c r="K4169" t="s">
        <v>131</v>
      </c>
      <c r="L4169" t="s">
        <v>12048</v>
      </c>
      <c r="M4169" t="s">
        <v>12049</v>
      </c>
      <c r="N4169">
        <v>0.53333333299999997</v>
      </c>
      <c r="O4169">
        <v>0</v>
      </c>
      <c r="P4169">
        <v>1115</v>
      </c>
      <c r="Q4169">
        <v>0</v>
      </c>
      <c r="R4169">
        <v>0</v>
      </c>
      <c r="S4169">
        <v>0</v>
      </c>
      <c r="T4169">
        <v>0</v>
      </c>
      <c r="U4169">
        <v>0</v>
      </c>
      <c r="V4169">
        <v>594.66666599999996</v>
      </c>
      <c r="W4169">
        <v>0</v>
      </c>
      <c r="X4169">
        <v>0</v>
      </c>
      <c r="Y4169">
        <v>0</v>
      </c>
      <c r="Z4169">
        <v>0</v>
      </c>
    </row>
    <row r="4170" spans="1:26" x14ac:dyDescent="0.25">
      <c r="A4170">
        <v>2039112</v>
      </c>
      <c r="B4170">
        <v>1</v>
      </c>
      <c r="C4170" t="s">
        <v>76</v>
      </c>
      <c r="D4170" t="s">
        <v>89</v>
      </c>
      <c r="E4170" t="s">
        <v>182</v>
      </c>
      <c r="F4170" t="s">
        <v>1418</v>
      </c>
      <c r="G4170" t="s">
        <v>144</v>
      </c>
      <c r="H4170" t="s">
        <v>46</v>
      </c>
      <c r="I4170" t="s">
        <v>129</v>
      </c>
      <c r="J4170" t="s">
        <v>130</v>
      </c>
      <c r="K4170" t="s">
        <v>131</v>
      </c>
      <c r="L4170" t="s">
        <v>12050</v>
      </c>
      <c r="M4170" t="s">
        <v>12051</v>
      </c>
      <c r="N4170">
        <v>0.91249999999999998</v>
      </c>
      <c r="O4170">
        <v>0</v>
      </c>
      <c r="P4170">
        <v>1</v>
      </c>
      <c r="Q4170">
        <v>0</v>
      </c>
      <c r="R4170">
        <v>0</v>
      </c>
      <c r="S4170">
        <v>0</v>
      </c>
      <c r="T4170">
        <v>0</v>
      </c>
      <c r="U4170">
        <v>0</v>
      </c>
      <c r="V4170">
        <v>0.91249999999999998</v>
      </c>
      <c r="W4170">
        <v>0</v>
      </c>
      <c r="X4170">
        <v>0</v>
      </c>
      <c r="Y4170">
        <v>0</v>
      </c>
      <c r="Z4170">
        <v>0</v>
      </c>
    </row>
    <row r="4171" spans="1:26" x14ac:dyDescent="0.25">
      <c r="A4171">
        <v>2039115</v>
      </c>
      <c r="B4171">
        <v>1</v>
      </c>
      <c r="C4171" t="s">
        <v>77</v>
      </c>
      <c r="D4171" t="s">
        <v>115</v>
      </c>
      <c r="E4171" t="s">
        <v>166</v>
      </c>
      <c r="F4171" t="s">
        <v>12052</v>
      </c>
      <c r="G4171" t="s">
        <v>657</v>
      </c>
      <c r="H4171" t="s">
        <v>46</v>
      </c>
      <c r="I4171" t="s">
        <v>129</v>
      </c>
      <c r="J4171" t="s">
        <v>130</v>
      </c>
      <c r="K4171" t="s">
        <v>131</v>
      </c>
      <c r="L4171" t="s">
        <v>12053</v>
      </c>
      <c r="M4171" t="s">
        <v>12054</v>
      </c>
      <c r="N4171">
        <v>1.605555555</v>
      </c>
      <c r="O4171">
        <v>0</v>
      </c>
      <c r="P4171">
        <v>0</v>
      </c>
      <c r="Q4171">
        <v>0</v>
      </c>
      <c r="R4171">
        <v>41</v>
      </c>
      <c r="S4171">
        <v>0</v>
      </c>
      <c r="T4171">
        <v>0</v>
      </c>
      <c r="U4171">
        <v>0</v>
      </c>
      <c r="V4171">
        <v>0</v>
      </c>
      <c r="W4171">
        <v>0</v>
      </c>
      <c r="X4171">
        <v>65.827777999999995</v>
      </c>
      <c r="Y4171">
        <v>0</v>
      </c>
      <c r="Z4171">
        <v>0</v>
      </c>
    </row>
    <row r="4172" spans="1:26" x14ac:dyDescent="0.25">
      <c r="A4172">
        <v>2039118</v>
      </c>
      <c r="B4172">
        <v>1</v>
      </c>
      <c r="C4172" t="s">
        <v>76</v>
      </c>
      <c r="D4172" t="s">
        <v>104</v>
      </c>
      <c r="E4172" t="s">
        <v>182</v>
      </c>
      <c r="F4172" t="s">
        <v>12055</v>
      </c>
      <c r="G4172" t="s">
        <v>144</v>
      </c>
      <c r="H4172" t="s">
        <v>46</v>
      </c>
      <c r="I4172" t="s">
        <v>129</v>
      </c>
      <c r="J4172" t="s">
        <v>130</v>
      </c>
      <c r="K4172" t="s">
        <v>131</v>
      </c>
      <c r="L4172" t="s">
        <v>12056</v>
      </c>
      <c r="M4172" t="s">
        <v>12057</v>
      </c>
      <c r="N4172">
        <v>1.0061111110000001</v>
      </c>
      <c r="O4172">
        <v>0</v>
      </c>
      <c r="P4172">
        <v>0</v>
      </c>
      <c r="Q4172">
        <v>0</v>
      </c>
      <c r="R4172">
        <v>0</v>
      </c>
      <c r="S4172">
        <v>0</v>
      </c>
      <c r="T4172">
        <v>40</v>
      </c>
      <c r="U4172">
        <v>0</v>
      </c>
      <c r="V4172">
        <v>0</v>
      </c>
      <c r="W4172">
        <v>0</v>
      </c>
      <c r="X4172">
        <v>0</v>
      </c>
      <c r="Y4172">
        <v>0</v>
      </c>
      <c r="Z4172">
        <v>40.244444000000001</v>
      </c>
    </row>
    <row r="4173" spans="1:26" x14ac:dyDescent="0.25">
      <c r="A4173">
        <v>2039125</v>
      </c>
      <c r="B4173">
        <v>1</v>
      </c>
      <c r="C4173" t="s">
        <v>76</v>
      </c>
      <c r="D4173" t="s">
        <v>90</v>
      </c>
      <c r="E4173" t="s">
        <v>182</v>
      </c>
      <c r="F4173" t="s">
        <v>12058</v>
      </c>
      <c r="G4173" t="s">
        <v>144</v>
      </c>
      <c r="H4173" t="s">
        <v>46</v>
      </c>
      <c r="I4173" t="s">
        <v>129</v>
      </c>
      <c r="J4173" t="s">
        <v>130</v>
      </c>
      <c r="K4173" t="s">
        <v>131</v>
      </c>
      <c r="L4173" t="s">
        <v>12059</v>
      </c>
      <c r="M4173" t="s">
        <v>12060</v>
      </c>
      <c r="N4173">
        <v>2.509166666</v>
      </c>
      <c r="O4173">
        <v>0</v>
      </c>
      <c r="P4173">
        <v>0</v>
      </c>
      <c r="Q4173">
        <v>0</v>
      </c>
      <c r="R4173">
        <v>0</v>
      </c>
      <c r="S4173">
        <v>0</v>
      </c>
      <c r="T4173">
        <v>54</v>
      </c>
      <c r="U4173">
        <v>0</v>
      </c>
      <c r="V4173">
        <v>0</v>
      </c>
      <c r="W4173">
        <v>0</v>
      </c>
      <c r="X4173">
        <v>0</v>
      </c>
      <c r="Y4173">
        <v>0</v>
      </c>
      <c r="Z4173">
        <v>135.495</v>
      </c>
    </row>
    <row r="4174" spans="1:26" x14ac:dyDescent="0.25">
      <c r="A4174">
        <v>2039124</v>
      </c>
      <c r="B4174">
        <v>1</v>
      </c>
      <c r="C4174" t="s">
        <v>77</v>
      </c>
      <c r="D4174" t="s">
        <v>111</v>
      </c>
      <c r="E4174" t="s">
        <v>166</v>
      </c>
      <c r="F4174" t="s">
        <v>12061</v>
      </c>
      <c r="G4174" t="s">
        <v>345</v>
      </c>
      <c r="H4174" t="s">
        <v>46</v>
      </c>
      <c r="I4174" t="s">
        <v>129</v>
      </c>
      <c r="J4174" t="s">
        <v>130</v>
      </c>
      <c r="K4174" t="s">
        <v>131</v>
      </c>
      <c r="L4174" t="s">
        <v>12062</v>
      </c>
      <c r="M4174" t="s">
        <v>12063</v>
      </c>
      <c r="N4174">
        <v>2.5719444440000001</v>
      </c>
      <c r="O4174">
        <v>0</v>
      </c>
      <c r="P4174">
        <v>0</v>
      </c>
      <c r="Q4174">
        <v>0</v>
      </c>
      <c r="R4174">
        <v>0</v>
      </c>
      <c r="S4174">
        <v>0</v>
      </c>
      <c r="T4174">
        <v>31</v>
      </c>
      <c r="U4174">
        <v>0</v>
      </c>
      <c r="V4174">
        <v>0</v>
      </c>
      <c r="W4174">
        <v>0</v>
      </c>
      <c r="X4174">
        <v>0</v>
      </c>
      <c r="Y4174">
        <v>0</v>
      </c>
      <c r="Z4174">
        <v>79.730277999999998</v>
      </c>
    </row>
    <row r="4175" spans="1:26" x14ac:dyDescent="0.25">
      <c r="A4175">
        <v>2039128</v>
      </c>
      <c r="B4175">
        <v>1</v>
      </c>
      <c r="C4175" t="s">
        <v>77</v>
      </c>
      <c r="D4175" t="s">
        <v>119</v>
      </c>
      <c r="E4175" t="s">
        <v>182</v>
      </c>
      <c r="F4175" t="s">
        <v>12064</v>
      </c>
      <c r="G4175" t="s">
        <v>250</v>
      </c>
      <c r="H4175" t="s">
        <v>46</v>
      </c>
      <c r="I4175" t="s">
        <v>129</v>
      </c>
      <c r="J4175" t="s">
        <v>130</v>
      </c>
      <c r="K4175" t="s">
        <v>131</v>
      </c>
      <c r="L4175" t="s">
        <v>12065</v>
      </c>
      <c r="M4175" t="s">
        <v>12066</v>
      </c>
      <c r="N4175">
        <v>1.208611111</v>
      </c>
      <c r="O4175">
        <v>0</v>
      </c>
      <c r="P4175">
        <v>97</v>
      </c>
      <c r="Q4175">
        <v>0</v>
      </c>
      <c r="R4175">
        <v>0</v>
      </c>
      <c r="S4175">
        <v>0</v>
      </c>
      <c r="T4175">
        <v>0</v>
      </c>
      <c r="U4175">
        <v>0</v>
      </c>
      <c r="V4175">
        <v>117.23527799999999</v>
      </c>
      <c r="W4175">
        <v>0</v>
      </c>
      <c r="X4175">
        <v>0</v>
      </c>
      <c r="Y4175">
        <v>0</v>
      </c>
      <c r="Z4175">
        <v>0</v>
      </c>
    </row>
    <row r="4176" spans="1:26" x14ac:dyDescent="0.25">
      <c r="A4176">
        <v>2039123</v>
      </c>
      <c r="B4176">
        <v>1</v>
      </c>
      <c r="C4176" t="s">
        <v>76</v>
      </c>
      <c r="D4176" t="s">
        <v>93</v>
      </c>
      <c r="E4176" t="s">
        <v>134</v>
      </c>
      <c r="F4176" t="s">
        <v>12067</v>
      </c>
      <c r="G4176" t="s">
        <v>140</v>
      </c>
      <c r="H4176" t="s">
        <v>46</v>
      </c>
      <c r="I4176" t="s">
        <v>129</v>
      </c>
      <c r="J4176" t="s">
        <v>130</v>
      </c>
      <c r="K4176" t="s">
        <v>131</v>
      </c>
      <c r="L4176" t="s">
        <v>12068</v>
      </c>
      <c r="M4176" t="s">
        <v>12069</v>
      </c>
      <c r="N4176">
        <v>2.8172222219999998</v>
      </c>
      <c r="O4176">
        <v>0</v>
      </c>
      <c r="P4176">
        <v>3</v>
      </c>
      <c r="Q4176">
        <v>0</v>
      </c>
      <c r="R4176">
        <v>0</v>
      </c>
      <c r="S4176">
        <v>0</v>
      </c>
      <c r="T4176">
        <v>0</v>
      </c>
      <c r="U4176">
        <v>0</v>
      </c>
      <c r="V4176">
        <v>8.4516670000000005</v>
      </c>
      <c r="W4176">
        <v>0</v>
      </c>
      <c r="X4176">
        <v>0</v>
      </c>
      <c r="Y4176">
        <v>0</v>
      </c>
      <c r="Z4176">
        <v>0</v>
      </c>
    </row>
    <row r="4177" spans="1:26" x14ac:dyDescent="0.25">
      <c r="A4177">
        <v>2039121</v>
      </c>
      <c r="B4177">
        <v>1</v>
      </c>
      <c r="C4177" t="s">
        <v>76</v>
      </c>
      <c r="D4177" t="s">
        <v>86</v>
      </c>
      <c r="E4177" t="s">
        <v>134</v>
      </c>
      <c r="F4177" t="s">
        <v>12070</v>
      </c>
      <c r="G4177" t="s">
        <v>140</v>
      </c>
      <c r="H4177" t="s">
        <v>46</v>
      </c>
      <c r="I4177" t="s">
        <v>129</v>
      </c>
      <c r="J4177" t="s">
        <v>130</v>
      </c>
      <c r="K4177" t="s">
        <v>131</v>
      </c>
      <c r="L4177" t="s">
        <v>12071</v>
      </c>
      <c r="M4177" t="s">
        <v>12072</v>
      </c>
      <c r="N4177">
        <v>3.6133333329999999</v>
      </c>
      <c r="O4177">
        <v>0</v>
      </c>
      <c r="P4177">
        <v>23</v>
      </c>
      <c r="Q4177">
        <v>0</v>
      </c>
      <c r="R4177">
        <v>0</v>
      </c>
      <c r="S4177">
        <v>0</v>
      </c>
      <c r="T4177">
        <v>0</v>
      </c>
      <c r="U4177">
        <v>0</v>
      </c>
      <c r="V4177">
        <v>83.106667000000002</v>
      </c>
      <c r="W4177">
        <v>0</v>
      </c>
      <c r="X4177">
        <v>0</v>
      </c>
      <c r="Y4177">
        <v>0</v>
      </c>
      <c r="Z4177">
        <v>0</v>
      </c>
    </row>
    <row r="4178" spans="1:26" x14ac:dyDescent="0.25">
      <c r="A4178">
        <v>2039132</v>
      </c>
      <c r="B4178">
        <v>1</v>
      </c>
      <c r="C4178" t="s">
        <v>77</v>
      </c>
      <c r="D4178" t="s">
        <v>109</v>
      </c>
      <c r="E4178" t="s">
        <v>166</v>
      </c>
      <c r="F4178" t="s">
        <v>12073</v>
      </c>
      <c r="G4178" t="s">
        <v>5365</v>
      </c>
      <c r="H4178" t="s">
        <v>46</v>
      </c>
      <c r="I4178" t="s">
        <v>129</v>
      </c>
      <c r="J4178" t="s">
        <v>130</v>
      </c>
      <c r="K4178" t="s">
        <v>131</v>
      </c>
      <c r="L4178" t="s">
        <v>12074</v>
      </c>
      <c r="M4178" t="s">
        <v>12075</v>
      </c>
      <c r="N4178">
        <v>3.4649999999999999</v>
      </c>
      <c r="O4178">
        <v>0</v>
      </c>
      <c r="P4178">
        <v>10</v>
      </c>
      <c r="Q4178">
        <v>0</v>
      </c>
      <c r="R4178">
        <v>0</v>
      </c>
      <c r="S4178">
        <v>0</v>
      </c>
      <c r="T4178">
        <v>35</v>
      </c>
      <c r="U4178">
        <v>0</v>
      </c>
      <c r="V4178">
        <v>34.65</v>
      </c>
      <c r="W4178">
        <v>0</v>
      </c>
      <c r="X4178">
        <v>0</v>
      </c>
      <c r="Y4178">
        <v>0</v>
      </c>
      <c r="Z4178">
        <v>121.27500000000001</v>
      </c>
    </row>
    <row r="4179" spans="1:26" x14ac:dyDescent="0.25">
      <c r="A4179">
        <v>2039129</v>
      </c>
      <c r="B4179">
        <v>1</v>
      </c>
      <c r="C4179" t="s">
        <v>76</v>
      </c>
      <c r="D4179" t="s">
        <v>91</v>
      </c>
      <c r="E4179" t="s">
        <v>150</v>
      </c>
      <c r="F4179" t="s">
        <v>12076</v>
      </c>
      <c r="G4179" t="s">
        <v>163</v>
      </c>
      <c r="H4179" t="s">
        <v>47</v>
      </c>
      <c r="I4179" t="s">
        <v>129</v>
      </c>
      <c r="J4179" t="s">
        <v>130</v>
      </c>
      <c r="K4179" t="s">
        <v>131</v>
      </c>
      <c r="L4179" t="s">
        <v>12077</v>
      </c>
      <c r="M4179" t="s">
        <v>12078</v>
      </c>
      <c r="N4179">
        <v>0.16138888800000001</v>
      </c>
      <c r="O4179">
        <v>28</v>
      </c>
      <c r="P4179">
        <v>471</v>
      </c>
      <c r="Q4179">
        <v>0</v>
      </c>
      <c r="R4179">
        <v>0</v>
      </c>
      <c r="S4179">
        <v>0</v>
      </c>
      <c r="T4179">
        <v>0</v>
      </c>
      <c r="U4179">
        <v>4.5188889999999997</v>
      </c>
      <c r="V4179">
        <v>76.014166000000003</v>
      </c>
      <c r="W4179">
        <v>0</v>
      </c>
      <c r="X4179">
        <v>0</v>
      </c>
      <c r="Y4179">
        <v>0</v>
      </c>
      <c r="Z4179">
        <v>0</v>
      </c>
    </row>
    <row r="4180" spans="1:26" x14ac:dyDescent="0.25">
      <c r="A4180">
        <v>2039134</v>
      </c>
      <c r="B4180">
        <v>1</v>
      </c>
      <c r="C4180" t="s">
        <v>76</v>
      </c>
      <c r="D4180" t="s">
        <v>86</v>
      </c>
      <c r="E4180" t="s">
        <v>182</v>
      </c>
      <c r="F4180" t="s">
        <v>12079</v>
      </c>
      <c r="G4180" t="s">
        <v>144</v>
      </c>
      <c r="H4180" t="s">
        <v>46</v>
      </c>
      <c r="I4180" t="s">
        <v>129</v>
      </c>
      <c r="J4180" t="s">
        <v>130</v>
      </c>
      <c r="K4180" t="s">
        <v>131</v>
      </c>
      <c r="L4180" t="s">
        <v>12080</v>
      </c>
      <c r="M4180" t="s">
        <v>12081</v>
      </c>
      <c r="N4180">
        <v>3.0897222219999998</v>
      </c>
      <c r="O4180">
        <v>0</v>
      </c>
      <c r="P4180">
        <v>97</v>
      </c>
      <c r="Q4180">
        <v>0</v>
      </c>
      <c r="R4180">
        <v>0</v>
      </c>
      <c r="S4180">
        <v>0</v>
      </c>
      <c r="T4180">
        <v>0</v>
      </c>
      <c r="U4180">
        <v>0</v>
      </c>
      <c r="V4180">
        <v>299.703056</v>
      </c>
      <c r="W4180">
        <v>0</v>
      </c>
      <c r="X4180">
        <v>0</v>
      </c>
      <c r="Y4180">
        <v>0</v>
      </c>
      <c r="Z4180">
        <v>0</v>
      </c>
    </row>
    <row r="4181" spans="1:26" x14ac:dyDescent="0.25">
      <c r="A4181">
        <v>2039133</v>
      </c>
      <c r="B4181">
        <v>1</v>
      </c>
      <c r="C4181" t="s">
        <v>76</v>
      </c>
      <c r="D4181" t="s">
        <v>96</v>
      </c>
      <c r="E4181" t="s">
        <v>134</v>
      </c>
      <c r="F4181" t="s">
        <v>12082</v>
      </c>
      <c r="G4181" t="s">
        <v>136</v>
      </c>
      <c r="H4181" t="s">
        <v>46</v>
      </c>
      <c r="I4181" t="s">
        <v>129</v>
      </c>
      <c r="J4181" t="s">
        <v>130</v>
      </c>
      <c r="K4181" t="s">
        <v>131</v>
      </c>
      <c r="L4181" t="s">
        <v>12083</v>
      </c>
      <c r="M4181" t="s">
        <v>12084</v>
      </c>
      <c r="N4181">
        <v>4.1550000000000002</v>
      </c>
      <c r="O4181">
        <v>0</v>
      </c>
      <c r="P4181">
        <v>5</v>
      </c>
      <c r="Q4181">
        <v>0</v>
      </c>
      <c r="R4181">
        <v>0</v>
      </c>
      <c r="S4181">
        <v>0</v>
      </c>
      <c r="T4181">
        <v>0</v>
      </c>
      <c r="U4181">
        <v>0</v>
      </c>
      <c r="V4181">
        <v>20.774999999999999</v>
      </c>
      <c r="W4181">
        <v>0</v>
      </c>
      <c r="X4181">
        <v>0</v>
      </c>
      <c r="Y4181">
        <v>0</v>
      </c>
      <c r="Z4181">
        <v>0</v>
      </c>
    </row>
    <row r="4182" spans="1:26" x14ac:dyDescent="0.25">
      <c r="A4182">
        <v>2039135</v>
      </c>
      <c r="B4182">
        <v>1</v>
      </c>
      <c r="C4182" t="s">
        <v>76</v>
      </c>
      <c r="D4182" t="s">
        <v>81</v>
      </c>
      <c r="E4182" t="s">
        <v>134</v>
      </c>
      <c r="F4182" t="s">
        <v>12085</v>
      </c>
      <c r="G4182" t="s">
        <v>140</v>
      </c>
      <c r="H4182" t="s">
        <v>46</v>
      </c>
      <c r="I4182" t="s">
        <v>129</v>
      </c>
      <c r="J4182" t="s">
        <v>130</v>
      </c>
      <c r="K4182" t="s">
        <v>131</v>
      </c>
      <c r="L4182" t="s">
        <v>12086</v>
      </c>
      <c r="M4182" t="s">
        <v>12087</v>
      </c>
      <c r="N4182">
        <v>1.9427777770000001</v>
      </c>
      <c r="O4182">
        <v>0</v>
      </c>
      <c r="P4182">
        <v>29</v>
      </c>
      <c r="Q4182">
        <v>0</v>
      </c>
      <c r="R4182">
        <v>0</v>
      </c>
      <c r="S4182">
        <v>0</v>
      </c>
      <c r="T4182">
        <v>0</v>
      </c>
      <c r="U4182">
        <v>0</v>
      </c>
      <c r="V4182">
        <v>56.340555999999999</v>
      </c>
      <c r="W4182">
        <v>0</v>
      </c>
      <c r="X4182">
        <v>0</v>
      </c>
      <c r="Y4182">
        <v>0</v>
      </c>
      <c r="Z4182">
        <v>0</v>
      </c>
    </row>
    <row r="4183" spans="1:26" x14ac:dyDescent="0.25">
      <c r="A4183">
        <v>2039136</v>
      </c>
      <c r="B4183">
        <v>1</v>
      </c>
      <c r="C4183" t="s">
        <v>76</v>
      </c>
      <c r="D4183" t="s">
        <v>96</v>
      </c>
      <c r="E4183" t="s">
        <v>171</v>
      </c>
      <c r="F4183" t="s">
        <v>12088</v>
      </c>
      <c r="G4183" t="s">
        <v>163</v>
      </c>
      <c r="H4183" t="s">
        <v>47</v>
      </c>
      <c r="I4183" t="s">
        <v>129</v>
      </c>
      <c r="J4183" t="s">
        <v>130</v>
      </c>
      <c r="K4183" t="s">
        <v>131</v>
      </c>
      <c r="L4183" t="s">
        <v>12089</v>
      </c>
      <c r="M4183" t="s">
        <v>12090</v>
      </c>
      <c r="N4183">
        <v>0.50305555499999999</v>
      </c>
      <c r="O4183">
        <v>2</v>
      </c>
      <c r="P4183">
        <v>2805</v>
      </c>
      <c r="Q4183">
        <v>0</v>
      </c>
      <c r="R4183">
        <v>0</v>
      </c>
      <c r="S4183">
        <v>0</v>
      </c>
      <c r="T4183">
        <v>0</v>
      </c>
      <c r="U4183">
        <v>1.006111</v>
      </c>
      <c r="V4183">
        <v>1411.0708320000001</v>
      </c>
      <c r="W4183">
        <v>0</v>
      </c>
      <c r="X4183">
        <v>0</v>
      </c>
      <c r="Y4183">
        <v>0</v>
      </c>
      <c r="Z4183">
        <v>0</v>
      </c>
    </row>
    <row r="4184" spans="1:26" x14ac:dyDescent="0.25">
      <c r="A4184">
        <v>2039139</v>
      </c>
      <c r="B4184">
        <v>1</v>
      </c>
      <c r="C4184" t="s">
        <v>76</v>
      </c>
      <c r="D4184" t="s">
        <v>84</v>
      </c>
      <c r="E4184" t="s">
        <v>134</v>
      </c>
      <c r="F4184" t="s">
        <v>12091</v>
      </c>
      <c r="G4184" t="s">
        <v>238</v>
      </c>
      <c r="H4184" t="s">
        <v>46</v>
      </c>
      <c r="I4184" t="s">
        <v>129</v>
      </c>
      <c r="J4184" t="s">
        <v>130</v>
      </c>
      <c r="K4184" t="s">
        <v>131</v>
      </c>
      <c r="L4184" t="s">
        <v>12092</v>
      </c>
      <c r="M4184" t="s">
        <v>12093</v>
      </c>
      <c r="N4184">
        <v>1.8333333329999999</v>
      </c>
      <c r="O4184">
        <v>0</v>
      </c>
      <c r="P4184">
        <v>2</v>
      </c>
      <c r="Q4184">
        <v>0</v>
      </c>
      <c r="R4184">
        <v>0</v>
      </c>
      <c r="S4184">
        <v>0</v>
      </c>
      <c r="T4184">
        <v>0</v>
      </c>
      <c r="U4184">
        <v>0</v>
      </c>
      <c r="V4184">
        <v>3.6666669999999999</v>
      </c>
      <c r="W4184">
        <v>0</v>
      </c>
      <c r="X4184">
        <v>0</v>
      </c>
      <c r="Y4184">
        <v>0</v>
      </c>
      <c r="Z4184">
        <v>0</v>
      </c>
    </row>
    <row r="4185" spans="1:26" x14ac:dyDescent="0.25">
      <c r="A4185">
        <v>2039145</v>
      </c>
      <c r="B4185">
        <v>1</v>
      </c>
      <c r="C4185" t="s">
        <v>76</v>
      </c>
      <c r="D4185" t="s">
        <v>78</v>
      </c>
      <c r="E4185" t="s">
        <v>166</v>
      </c>
      <c r="F4185" t="s">
        <v>12094</v>
      </c>
      <c r="G4185" t="s">
        <v>294</v>
      </c>
      <c r="H4185" t="s">
        <v>46</v>
      </c>
      <c r="I4185" t="s">
        <v>129</v>
      </c>
      <c r="J4185" t="s">
        <v>130</v>
      </c>
      <c r="K4185" t="s">
        <v>131</v>
      </c>
      <c r="L4185" t="s">
        <v>12095</v>
      </c>
      <c r="M4185" t="s">
        <v>12096</v>
      </c>
      <c r="N4185">
        <v>2.7458333330000002</v>
      </c>
      <c r="O4185">
        <v>0</v>
      </c>
      <c r="P4185">
        <v>538</v>
      </c>
      <c r="Q4185">
        <v>0</v>
      </c>
      <c r="R4185">
        <v>0</v>
      </c>
      <c r="S4185">
        <v>0</v>
      </c>
      <c r="T4185">
        <v>0</v>
      </c>
      <c r="U4185">
        <v>0</v>
      </c>
      <c r="V4185">
        <v>1477.258333</v>
      </c>
      <c r="W4185">
        <v>0</v>
      </c>
      <c r="X4185">
        <v>0</v>
      </c>
      <c r="Y4185">
        <v>0</v>
      </c>
      <c r="Z4185">
        <v>0</v>
      </c>
    </row>
    <row r="4186" spans="1:26" x14ac:dyDescent="0.25">
      <c r="A4186">
        <v>2039140</v>
      </c>
      <c r="B4186">
        <v>1</v>
      </c>
      <c r="C4186" t="s">
        <v>77</v>
      </c>
      <c r="D4186" t="s">
        <v>114</v>
      </c>
      <c r="E4186" t="s">
        <v>182</v>
      </c>
      <c r="F4186" t="s">
        <v>12097</v>
      </c>
      <c r="G4186" t="s">
        <v>144</v>
      </c>
      <c r="H4186" t="s">
        <v>46</v>
      </c>
      <c r="I4186" t="s">
        <v>129</v>
      </c>
      <c r="J4186" t="s">
        <v>130</v>
      </c>
      <c r="K4186" t="s">
        <v>131</v>
      </c>
      <c r="L4186" t="s">
        <v>12098</v>
      </c>
      <c r="M4186" t="s">
        <v>12099</v>
      </c>
      <c r="N4186">
        <v>0.34527777700000001</v>
      </c>
      <c r="O4186">
        <v>0</v>
      </c>
      <c r="P4186">
        <v>43</v>
      </c>
      <c r="Q4186">
        <v>0</v>
      </c>
      <c r="R4186">
        <v>0</v>
      </c>
      <c r="S4186">
        <v>0</v>
      </c>
      <c r="T4186">
        <v>0</v>
      </c>
      <c r="U4186">
        <v>0</v>
      </c>
      <c r="V4186">
        <v>14.846944000000001</v>
      </c>
      <c r="W4186">
        <v>0</v>
      </c>
      <c r="X4186">
        <v>0</v>
      </c>
      <c r="Y4186">
        <v>0</v>
      </c>
      <c r="Z4186">
        <v>0</v>
      </c>
    </row>
    <row r="4187" spans="1:26" x14ac:dyDescent="0.25">
      <c r="A4187">
        <v>2039146</v>
      </c>
      <c r="B4187">
        <v>1</v>
      </c>
      <c r="C4187" t="s">
        <v>77</v>
      </c>
      <c r="D4187" t="s">
        <v>113</v>
      </c>
      <c r="E4187" t="s">
        <v>186</v>
      </c>
      <c r="F4187" t="s">
        <v>12100</v>
      </c>
      <c r="G4187" t="s">
        <v>163</v>
      </c>
      <c r="H4187" t="s">
        <v>47</v>
      </c>
      <c r="I4187" t="s">
        <v>129</v>
      </c>
      <c r="J4187" t="s">
        <v>130</v>
      </c>
      <c r="K4187" t="s">
        <v>131</v>
      </c>
      <c r="L4187" t="s">
        <v>12101</v>
      </c>
      <c r="M4187" t="s">
        <v>12102</v>
      </c>
      <c r="N4187">
        <v>1.170833333</v>
      </c>
      <c r="O4187">
        <v>0</v>
      </c>
      <c r="P4187">
        <v>0</v>
      </c>
      <c r="Q4187">
        <v>0</v>
      </c>
      <c r="R4187">
        <v>54</v>
      </c>
      <c r="S4187">
        <v>0</v>
      </c>
      <c r="T4187">
        <v>0</v>
      </c>
      <c r="U4187">
        <v>0</v>
      </c>
      <c r="V4187">
        <v>0</v>
      </c>
      <c r="W4187">
        <v>0</v>
      </c>
      <c r="X4187">
        <v>63.225000000000001</v>
      </c>
      <c r="Y4187">
        <v>0</v>
      </c>
      <c r="Z4187">
        <v>0</v>
      </c>
    </row>
    <row r="4188" spans="1:26" x14ac:dyDescent="0.25">
      <c r="A4188">
        <v>2039144</v>
      </c>
      <c r="B4188">
        <v>1</v>
      </c>
      <c r="C4188" t="s">
        <v>76</v>
      </c>
      <c r="D4188" t="s">
        <v>100</v>
      </c>
      <c r="E4188" t="s">
        <v>161</v>
      </c>
      <c r="F4188" t="s">
        <v>12103</v>
      </c>
      <c r="G4188" t="s">
        <v>341</v>
      </c>
      <c r="H4188" t="s">
        <v>47</v>
      </c>
      <c r="I4188" t="s">
        <v>129</v>
      </c>
      <c r="J4188" t="s">
        <v>130</v>
      </c>
      <c r="K4188" t="s">
        <v>131</v>
      </c>
      <c r="L4188" t="s">
        <v>12104</v>
      </c>
      <c r="M4188" t="s">
        <v>12105</v>
      </c>
      <c r="N4188">
        <v>1.4383333330000001</v>
      </c>
      <c r="O4188">
        <v>14</v>
      </c>
      <c r="P4188">
        <v>41</v>
      </c>
      <c r="Q4188">
        <v>0</v>
      </c>
      <c r="R4188">
        <v>0</v>
      </c>
      <c r="S4188">
        <v>0</v>
      </c>
      <c r="T4188">
        <v>0</v>
      </c>
      <c r="U4188">
        <v>20.136666999999999</v>
      </c>
      <c r="V4188">
        <v>58.971666999999997</v>
      </c>
      <c r="W4188">
        <v>0</v>
      </c>
      <c r="X4188">
        <v>0</v>
      </c>
      <c r="Y4188">
        <v>0</v>
      </c>
      <c r="Z4188">
        <v>0</v>
      </c>
    </row>
    <row r="4189" spans="1:26" x14ac:dyDescent="0.25">
      <c r="A4189">
        <v>2039149</v>
      </c>
      <c r="B4189">
        <v>1</v>
      </c>
      <c r="C4189" t="s">
        <v>76</v>
      </c>
      <c r="D4189" t="s">
        <v>80</v>
      </c>
      <c r="E4189" t="s">
        <v>134</v>
      </c>
      <c r="F4189" t="s">
        <v>12106</v>
      </c>
      <c r="G4189" t="s">
        <v>238</v>
      </c>
      <c r="H4189" t="s">
        <v>46</v>
      </c>
      <c r="I4189" t="s">
        <v>129</v>
      </c>
      <c r="J4189" t="s">
        <v>130</v>
      </c>
      <c r="K4189" t="s">
        <v>131</v>
      </c>
      <c r="L4189" t="s">
        <v>12107</v>
      </c>
      <c r="M4189" t="s">
        <v>12108</v>
      </c>
      <c r="N4189">
        <v>3.1291666660000002</v>
      </c>
      <c r="O4189">
        <v>0</v>
      </c>
      <c r="P4189">
        <v>1</v>
      </c>
      <c r="Q4189">
        <v>0</v>
      </c>
      <c r="R4189">
        <v>0</v>
      </c>
      <c r="S4189">
        <v>0</v>
      </c>
      <c r="T4189">
        <v>0</v>
      </c>
      <c r="U4189">
        <v>0</v>
      </c>
      <c r="V4189">
        <v>3.1291669999999998</v>
      </c>
      <c r="W4189">
        <v>0</v>
      </c>
      <c r="X4189">
        <v>0</v>
      </c>
      <c r="Y4189">
        <v>0</v>
      </c>
      <c r="Z4189">
        <v>0</v>
      </c>
    </row>
    <row r="4190" spans="1:26" x14ac:dyDescent="0.25">
      <c r="A4190">
        <v>2039152</v>
      </c>
      <c r="B4190">
        <v>1</v>
      </c>
      <c r="C4190" t="s">
        <v>77</v>
      </c>
      <c r="D4190" t="s">
        <v>110</v>
      </c>
      <c r="E4190" t="s">
        <v>134</v>
      </c>
      <c r="F4190" t="s">
        <v>12109</v>
      </c>
      <c r="G4190" t="s">
        <v>136</v>
      </c>
      <c r="H4190" t="s">
        <v>46</v>
      </c>
      <c r="I4190" t="s">
        <v>129</v>
      </c>
      <c r="J4190" t="s">
        <v>130</v>
      </c>
      <c r="K4190" t="s">
        <v>131</v>
      </c>
      <c r="L4190" t="s">
        <v>12110</v>
      </c>
      <c r="M4190" t="s">
        <v>12111</v>
      </c>
      <c r="N4190">
        <v>1.9030555549999999</v>
      </c>
      <c r="O4190">
        <v>0</v>
      </c>
      <c r="P4190">
        <v>0</v>
      </c>
      <c r="Q4190">
        <v>0</v>
      </c>
      <c r="R4190">
        <v>0</v>
      </c>
      <c r="S4190">
        <v>0</v>
      </c>
      <c r="T4190">
        <v>1</v>
      </c>
      <c r="U4190">
        <v>0</v>
      </c>
      <c r="V4190">
        <v>0</v>
      </c>
      <c r="W4190">
        <v>0</v>
      </c>
      <c r="X4190">
        <v>0</v>
      </c>
      <c r="Y4190">
        <v>0</v>
      </c>
      <c r="Z4190">
        <v>1.9030560000000001</v>
      </c>
    </row>
    <row r="4191" spans="1:26" x14ac:dyDescent="0.25">
      <c r="A4191">
        <v>2039151</v>
      </c>
      <c r="B4191">
        <v>1</v>
      </c>
      <c r="C4191" t="s">
        <v>77</v>
      </c>
      <c r="D4191" t="s">
        <v>114</v>
      </c>
      <c r="E4191" t="s">
        <v>182</v>
      </c>
      <c r="F4191" t="s">
        <v>12112</v>
      </c>
      <c r="G4191" t="s">
        <v>389</v>
      </c>
      <c r="H4191" t="s">
        <v>46</v>
      </c>
      <c r="I4191" t="s">
        <v>129</v>
      </c>
      <c r="J4191" t="s">
        <v>130</v>
      </c>
      <c r="K4191" t="s">
        <v>131</v>
      </c>
      <c r="L4191" t="s">
        <v>12113</v>
      </c>
      <c r="M4191" t="s">
        <v>12114</v>
      </c>
      <c r="N4191">
        <v>1.2194444440000001</v>
      </c>
      <c r="O4191">
        <v>0</v>
      </c>
      <c r="P4191">
        <v>100</v>
      </c>
      <c r="Q4191">
        <v>0</v>
      </c>
      <c r="R4191">
        <v>0</v>
      </c>
      <c r="S4191">
        <v>0</v>
      </c>
      <c r="T4191">
        <v>0</v>
      </c>
      <c r="U4191">
        <v>0</v>
      </c>
      <c r="V4191">
        <v>121.944444</v>
      </c>
      <c r="W4191">
        <v>0</v>
      </c>
      <c r="X4191">
        <v>0</v>
      </c>
      <c r="Y4191">
        <v>0</v>
      </c>
      <c r="Z4191">
        <v>0</v>
      </c>
    </row>
    <row r="4192" spans="1:26" x14ac:dyDescent="0.25">
      <c r="A4192">
        <v>2039153</v>
      </c>
      <c r="B4192">
        <v>1</v>
      </c>
      <c r="C4192" t="s">
        <v>77</v>
      </c>
      <c r="D4192" t="s">
        <v>117</v>
      </c>
      <c r="E4192" t="s">
        <v>182</v>
      </c>
      <c r="F4192" t="s">
        <v>12115</v>
      </c>
      <c r="G4192" t="s">
        <v>144</v>
      </c>
      <c r="H4192" t="s">
        <v>46</v>
      </c>
      <c r="I4192" t="s">
        <v>129</v>
      </c>
      <c r="J4192" t="s">
        <v>130</v>
      </c>
      <c r="K4192" t="s">
        <v>131</v>
      </c>
      <c r="L4192" t="s">
        <v>12116</v>
      </c>
      <c r="M4192" t="s">
        <v>12117</v>
      </c>
      <c r="N4192">
        <v>1.0449999999999999</v>
      </c>
      <c r="O4192">
        <v>0</v>
      </c>
      <c r="P4192">
        <v>0</v>
      </c>
      <c r="Q4192">
        <v>0</v>
      </c>
      <c r="R4192">
        <v>0</v>
      </c>
      <c r="S4192">
        <v>0</v>
      </c>
      <c r="T4192">
        <v>48</v>
      </c>
      <c r="U4192">
        <v>0</v>
      </c>
      <c r="V4192">
        <v>0</v>
      </c>
      <c r="W4192">
        <v>0</v>
      </c>
      <c r="X4192">
        <v>0</v>
      </c>
      <c r="Y4192">
        <v>0</v>
      </c>
      <c r="Z4192">
        <v>50.16</v>
      </c>
    </row>
    <row r="4193" spans="1:26" x14ac:dyDescent="0.25">
      <c r="A4193">
        <v>2039158</v>
      </c>
      <c r="B4193">
        <v>1</v>
      </c>
      <c r="C4193" t="s">
        <v>76</v>
      </c>
      <c r="D4193" t="s">
        <v>103</v>
      </c>
      <c r="E4193" t="s">
        <v>182</v>
      </c>
      <c r="F4193" t="s">
        <v>12118</v>
      </c>
      <c r="G4193" t="s">
        <v>144</v>
      </c>
      <c r="H4193" t="s">
        <v>46</v>
      </c>
      <c r="I4193" t="s">
        <v>129</v>
      </c>
      <c r="J4193" t="s">
        <v>130</v>
      </c>
      <c r="K4193" t="s">
        <v>131</v>
      </c>
      <c r="L4193" t="s">
        <v>12119</v>
      </c>
      <c r="M4193" t="s">
        <v>12120</v>
      </c>
      <c r="N4193">
        <v>2.008611111</v>
      </c>
      <c r="O4193">
        <v>0</v>
      </c>
      <c r="P4193">
        <v>0</v>
      </c>
      <c r="Q4193">
        <v>0</v>
      </c>
      <c r="R4193">
        <v>65</v>
      </c>
      <c r="S4193">
        <v>0</v>
      </c>
      <c r="T4193">
        <v>0</v>
      </c>
      <c r="U4193">
        <v>0</v>
      </c>
      <c r="V4193">
        <v>0</v>
      </c>
      <c r="W4193">
        <v>0</v>
      </c>
      <c r="X4193">
        <v>130.55972199999999</v>
      </c>
      <c r="Y4193">
        <v>0</v>
      </c>
      <c r="Z4193">
        <v>0</v>
      </c>
    </row>
    <row r="4194" spans="1:26" x14ac:dyDescent="0.25">
      <c r="A4194">
        <v>2039161</v>
      </c>
      <c r="B4194">
        <v>1</v>
      </c>
      <c r="C4194" t="s">
        <v>77</v>
      </c>
      <c r="D4194" t="s">
        <v>116</v>
      </c>
      <c r="E4194" t="s">
        <v>166</v>
      </c>
      <c r="F4194" t="s">
        <v>11717</v>
      </c>
      <c r="G4194" t="s">
        <v>657</v>
      </c>
      <c r="H4194" t="s">
        <v>46</v>
      </c>
      <c r="I4194" t="s">
        <v>129</v>
      </c>
      <c r="J4194" t="s">
        <v>130</v>
      </c>
      <c r="K4194" t="s">
        <v>131</v>
      </c>
      <c r="L4194" t="s">
        <v>12121</v>
      </c>
      <c r="M4194" t="s">
        <v>12122</v>
      </c>
      <c r="N4194">
        <v>1.711944444</v>
      </c>
      <c r="O4194">
        <v>0</v>
      </c>
      <c r="P4194">
        <v>0</v>
      </c>
      <c r="Q4194">
        <v>0</v>
      </c>
      <c r="R4194">
        <v>0</v>
      </c>
      <c r="S4194">
        <v>0</v>
      </c>
      <c r="T4194">
        <v>180</v>
      </c>
      <c r="U4194">
        <v>0</v>
      </c>
      <c r="V4194">
        <v>0</v>
      </c>
      <c r="W4194">
        <v>0</v>
      </c>
      <c r="X4194">
        <v>0</v>
      </c>
      <c r="Y4194">
        <v>0</v>
      </c>
      <c r="Z4194">
        <v>308.14999999999998</v>
      </c>
    </row>
    <row r="4195" spans="1:26" x14ac:dyDescent="0.25">
      <c r="A4195">
        <v>2039160</v>
      </c>
      <c r="B4195">
        <v>1</v>
      </c>
      <c r="C4195" t="s">
        <v>76</v>
      </c>
      <c r="D4195" t="s">
        <v>104</v>
      </c>
      <c r="E4195" t="s">
        <v>166</v>
      </c>
      <c r="F4195" t="s">
        <v>7554</v>
      </c>
      <c r="G4195" t="s">
        <v>657</v>
      </c>
      <c r="H4195" t="s">
        <v>46</v>
      </c>
      <c r="I4195" t="s">
        <v>129</v>
      </c>
      <c r="J4195" t="s">
        <v>130</v>
      </c>
      <c r="K4195" t="s">
        <v>131</v>
      </c>
      <c r="L4195" t="s">
        <v>12123</v>
      </c>
      <c r="M4195" t="s">
        <v>12124</v>
      </c>
      <c r="N4195">
        <v>2.0305555549999998</v>
      </c>
      <c r="O4195">
        <v>0</v>
      </c>
      <c r="P4195">
        <v>0</v>
      </c>
      <c r="Q4195">
        <v>0</v>
      </c>
      <c r="R4195">
        <v>59</v>
      </c>
      <c r="S4195">
        <v>0</v>
      </c>
      <c r="T4195">
        <v>0</v>
      </c>
      <c r="U4195">
        <v>0</v>
      </c>
      <c r="V4195">
        <v>0</v>
      </c>
      <c r="W4195">
        <v>0</v>
      </c>
      <c r="X4195">
        <v>119.802778</v>
      </c>
      <c r="Y4195">
        <v>0</v>
      </c>
      <c r="Z4195">
        <v>0</v>
      </c>
    </row>
    <row r="4196" spans="1:26" x14ac:dyDescent="0.25">
      <c r="A4196">
        <v>2039166</v>
      </c>
      <c r="B4196">
        <v>1</v>
      </c>
      <c r="C4196" t="s">
        <v>77</v>
      </c>
      <c r="D4196" t="s">
        <v>118</v>
      </c>
      <c r="E4196" t="s">
        <v>134</v>
      </c>
      <c r="F4196" t="s">
        <v>12125</v>
      </c>
      <c r="G4196" t="s">
        <v>136</v>
      </c>
      <c r="H4196" t="s">
        <v>46</v>
      </c>
      <c r="I4196" t="s">
        <v>129</v>
      </c>
      <c r="J4196" t="s">
        <v>130</v>
      </c>
      <c r="K4196" t="s">
        <v>131</v>
      </c>
      <c r="L4196" t="s">
        <v>12126</v>
      </c>
      <c r="M4196" t="s">
        <v>12127</v>
      </c>
      <c r="N4196">
        <v>2.5747222220000001</v>
      </c>
      <c r="O4196">
        <v>0</v>
      </c>
      <c r="P4196">
        <v>1</v>
      </c>
      <c r="Q4196">
        <v>0</v>
      </c>
      <c r="R4196">
        <v>0</v>
      </c>
      <c r="S4196">
        <v>0</v>
      </c>
      <c r="T4196">
        <v>0</v>
      </c>
      <c r="U4196">
        <v>0</v>
      </c>
      <c r="V4196">
        <v>2.574722</v>
      </c>
      <c r="W4196">
        <v>0</v>
      </c>
      <c r="X4196">
        <v>0</v>
      </c>
      <c r="Y4196">
        <v>0</v>
      </c>
      <c r="Z4196">
        <v>0</v>
      </c>
    </row>
    <row r="4197" spans="1:26" x14ac:dyDescent="0.25">
      <c r="A4197">
        <v>2039162</v>
      </c>
      <c r="B4197">
        <v>1</v>
      </c>
      <c r="C4197" t="s">
        <v>76</v>
      </c>
      <c r="D4197" t="s">
        <v>92</v>
      </c>
      <c r="E4197" t="s">
        <v>166</v>
      </c>
      <c r="F4197" t="s">
        <v>11189</v>
      </c>
      <c r="G4197" t="s">
        <v>657</v>
      </c>
      <c r="H4197" t="s">
        <v>46</v>
      </c>
      <c r="I4197" t="s">
        <v>129</v>
      </c>
      <c r="J4197" t="s">
        <v>130</v>
      </c>
      <c r="K4197" t="s">
        <v>131</v>
      </c>
      <c r="L4197" t="s">
        <v>12128</v>
      </c>
      <c r="M4197" t="s">
        <v>12129</v>
      </c>
      <c r="N4197">
        <v>0.86944444399999998</v>
      </c>
      <c r="O4197">
        <v>0</v>
      </c>
      <c r="P4197">
        <v>0</v>
      </c>
      <c r="Q4197">
        <v>0</v>
      </c>
      <c r="R4197">
        <v>75</v>
      </c>
      <c r="S4197">
        <v>0</v>
      </c>
      <c r="T4197">
        <v>0</v>
      </c>
      <c r="U4197">
        <v>0</v>
      </c>
      <c r="V4197">
        <v>0</v>
      </c>
      <c r="W4197">
        <v>0</v>
      </c>
      <c r="X4197">
        <v>65.208332999999996</v>
      </c>
      <c r="Y4197">
        <v>0</v>
      </c>
      <c r="Z4197">
        <v>0</v>
      </c>
    </row>
    <row r="4198" spans="1:26" x14ac:dyDescent="0.25">
      <c r="A4198">
        <v>2039163</v>
      </c>
      <c r="B4198">
        <v>1</v>
      </c>
      <c r="C4198" t="s">
        <v>76</v>
      </c>
      <c r="D4198" t="s">
        <v>106</v>
      </c>
      <c r="E4198" t="s">
        <v>134</v>
      </c>
      <c r="F4198" t="s">
        <v>12130</v>
      </c>
      <c r="G4198" t="s">
        <v>128</v>
      </c>
      <c r="H4198" t="s">
        <v>46</v>
      </c>
      <c r="I4198" t="s">
        <v>129</v>
      </c>
      <c r="J4198" t="s">
        <v>130</v>
      </c>
      <c r="K4198" t="s">
        <v>131</v>
      </c>
      <c r="L4198" t="s">
        <v>12131</v>
      </c>
      <c r="M4198" t="s">
        <v>12132</v>
      </c>
      <c r="N4198">
        <v>1.9269444440000001</v>
      </c>
      <c r="O4198">
        <v>0</v>
      </c>
      <c r="P4198">
        <v>2</v>
      </c>
      <c r="Q4198">
        <v>0</v>
      </c>
      <c r="R4198">
        <v>0</v>
      </c>
      <c r="S4198">
        <v>0</v>
      </c>
      <c r="T4198">
        <v>0</v>
      </c>
      <c r="U4198">
        <v>0</v>
      </c>
      <c r="V4198">
        <v>3.8538890000000001</v>
      </c>
      <c r="W4198">
        <v>0</v>
      </c>
      <c r="X4198">
        <v>0</v>
      </c>
      <c r="Y4198">
        <v>0</v>
      </c>
      <c r="Z4198">
        <v>0</v>
      </c>
    </row>
    <row r="4199" spans="1:26" x14ac:dyDescent="0.25">
      <c r="A4199">
        <v>2039165</v>
      </c>
      <c r="B4199">
        <v>1</v>
      </c>
      <c r="C4199" t="s">
        <v>76</v>
      </c>
      <c r="D4199" t="s">
        <v>104</v>
      </c>
      <c r="E4199" t="s">
        <v>182</v>
      </c>
      <c r="F4199" t="s">
        <v>12133</v>
      </c>
      <c r="G4199" t="s">
        <v>144</v>
      </c>
      <c r="H4199" t="s">
        <v>46</v>
      </c>
      <c r="I4199" t="s">
        <v>129</v>
      </c>
      <c r="J4199" t="s">
        <v>130</v>
      </c>
      <c r="K4199" t="s">
        <v>131</v>
      </c>
      <c r="L4199" t="s">
        <v>12134</v>
      </c>
      <c r="M4199" t="s">
        <v>12135</v>
      </c>
      <c r="N4199">
        <v>1.064444444</v>
      </c>
      <c r="O4199">
        <v>0</v>
      </c>
      <c r="P4199">
        <v>0</v>
      </c>
      <c r="Q4199">
        <v>0</v>
      </c>
      <c r="R4199">
        <v>2</v>
      </c>
      <c r="S4199">
        <v>0</v>
      </c>
      <c r="T4199">
        <v>0</v>
      </c>
      <c r="U4199">
        <v>0</v>
      </c>
      <c r="V4199">
        <v>0</v>
      </c>
      <c r="W4199">
        <v>0</v>
      </c>
      <c r="X4199">
        <v>2.128889</v>
      </c>
      <c r="Y4199">
        <v>0</v>
      </c>
      <c r="Z4199">
        <v>0</v>
      </c>
    </row>
    <row r="4200" spans="1:26" x14ac:dyDescent="0.25">
      <c r="A4200">
        <v>2039167</v>
      </c>
      <c r="B4200">
        <v>1</v>
      </c>
      <c r="C4200" t="s">
        <v>77</v>
      </c>
      <c r="D4200" t="s">
        <v>109</v>
      </c>
      <c r="E4200" t="s">
        <v>134</v>
      </c>
      <c r="F4200" t="s">
        <v>12136</v>
      </c>
      <c r="G4200" t="s">
        <v>136</v>
      </c>
      <c r="H4200" t="s">
        <v>46</v>
      </c>
      <c r="I4200" t="s">
        <v>129</v>
      </c>
      <c r="J4200" t="s">
        <v>130</v>
      </c>
      <c r="K4200" t="s">
        <v>131</v>
      </c>
      <c r="L4200" t="s">
        <v>12137</v>
      </c>
      <c r="M4200" t="s">
        <v>12138</v>
      </c>
      <c r="N4200">
        <v>3.0036111110000001</v>
      </c>
      <c r="O4200">
        <v>0</v>
      </c>
      <c r="P4200">
        <v>1</v>
      </c>
      <c r="Q4200">
        <v>0</v>
      </c>
      <c r="R4200">
        <v>0</v>
      </c>
      <c r="S4200">
        <v>0</v>
      </c>
      <c r="T4200">
        <v>0</v>
      </c>
      <c r="U4200">
        <v>0</v>
      </c>
      <c r="V4200">
        <v>3.0036109999999998</v>
      </c>
      <c r="W4200">
        <v>0</v>
      </c>
      <c r="X4200">
        <v>0</v>
      </c>
      <c r="Y4200">
        <v>0</v>
      </c>
      <c r="Z4200">
        <v>0</v>
      </c>
    </row>
    <row r="4201" spans="1:26" x14ac:dyDescent="0.25">
      <c r="A4201">
        <v>2039173</v>
      </c>
      <c r="B4201">
        <v>1</v>
      </c>
      <c r="C4201" t="s">
        <v>76</v>
      </c>
      <c r="D4201" t="s">
        <v>79</v>
      </c>
      <c r="E4201" t="s">
        <v>134</v>
      </c>
      <c r="F4201" t="s">
        <v>12139</v>
      </c>
      <c r="G4201" t="s">
        <v>238</v>
      </c>
      <c r="H4201" t="s">
        <v>46</v>
      </c>
      <c r="I4201" t="s">
        <v>129</v>
      </c>
      <c r="J4201" t="s">
        <v>130</v>
      </c>
      <c r="K4201" t="s">
        <v>131</v>
      </c>
      <c r="L4201" t="s">
        <v>12140</v>
      </c>
      <c r="M4201" t="s">
        <v>12141</v>
      </c>
      <c r="N4201">
        <v>1.049722222</v>
      </c>
      <c r="O4201">
        <v>0</v>
      </c>
      <c r="P4201">
        <v>1</v>
      </c>
      <c r="Q4201">
        <v>0</v>
      </c>
      <c r="R4201">
        <v>0</v>
      </c>
      <c r="S4201">
        <v>0</v>
      </c>
      <c r="T4201">
        <v>0</v>
      </c>
      <c r="U4201">
        <v>0</v>
      </c>
      <c r="V4201">
        <v>1.049722</v>
      </c>
      <c r="W4201">
        <v>0</v>
      </c>
      <c r="X4201">
        <v>0</v>
      </c>
      <c r="Y4201">
        <v>0</v>
      </c>
      <c r="Z4201">
        <v>0</v>
      </c>
    </row>
    <row r="4202" spans="1:26" x14ac:dyDescent="0.25">
      <c r="A4202">
        <v>2039178</v>
      </c>
      <c r="B4202">
        <v>1</v>
      </c>
      <c r="C4202" t="s">
        <v>76</v>
      </c>
      <c r="D4202" t="s">
        <v>105</v>
      </c>
      <c r="E4202" t="s">
        <v>182</v>
      </c>
      <c r="F4202" t="s">
        <v>12142</v>
      </c>
      <c r="G4202" t="s">
        <v>144</v>
      </c>
      <c r="H4202" t="s">
        <v>46</v>
      </c>
      <c r="I4202" t="s">
        <v>129</v>
      </c>
      <c r="J4202" t="s">
        <v>130</v>
      </c>
      <c r="K4202" t="s">
        <v>131</v>
      </c>
      <c r="L4202" t="s">
        <v>12143</v>
      </c>
      <c r="M4202" t="s">
        <v>12144</v>
      </c>
      <c r="N4202">
        <v>1.370833333</v>
      </c>
      <c r="O4202">
        <v>0</v>
      </c>
      <c r="P4202">
        <v>0</v>
      </c>
      <c r="Q4202">
        <v>0</v>
      </c>
      <c r="R4202">
        <v>123</v>
      </c>
      <c r="S4202">
        <v>0</v>
      </c>
      <c r="T4202">
        <v>0</v>
      </c>
      <c r="U4202">
        <v>0</v>
      </c>
      <c r="V4202">
        <v>0</v>
      </c>
      <c r="W4202">
        <v>0</v>
      </c>
      <c r="X4202">
        <v>168.61250000000001</v>
      </c>
      <c r="Y4202">
        <v>0</v>
      </c>
      <c r="Z4202">
        <v>0</v>
      </c>
    </row>
    <row r="4203" spans="1:26" x14ac:dyDescent="0.25">
      <c r="A4203">
        <v>2039180</v>
      </c>
      <c r="B4203">
        <v>1</v>
      </c>
      <c r="C4203" t="s">
        <v>76</v>
      </c>
      <c r="D4203" t="s">
        <v>86</v>
      </c>
      <c r="E4203" t="s">
        <v>182</v>
      </c>
      <c r="F4203" t="s">
        <v>12001</v>
      </c>
      <c r="G4203" t="s">
        <v>128</v>
      </c>
      <c r="H4203" t="s">
        <v>46</v>
      </c>
      <c r="I4203" t="s">
        <v>129</v>
      </c>
      <c r="J4203" t="s">
        <v>130</v>
      </c>
      <c r="K4203" t="s">
        <v>131</v>
      </c>
      <c r="L4203" t="s">
        <v>12145</v>
      </c>
      <c r="M4203" t="s">
        <v>12146</v>
      </c>
      <c r="N4203">
        <v>1.54</v>
      </c>
      <c r="O4203">
        <v>0</v>
      </c>
      <c r="P4203">
        <v>245</v>
      </c>
      <c r="Q4203">
        <v>0</v>
      </c>
      <c r="R4203">
        <v>0</v>
      </c>
      <c r="S4203">
        <v>0</v>
      </c>
      <c r="T4203">
        <v>0</v>
      </c>
      <c r="U4203">
        <v>0</v>
      </c>
      <c r="V4203">
        <v>377.3</v>
      </c>
      <c r="W4203">
        <v>0</v>
      </c>
      <c r="X4203">
        <v>0</v>
      </c>
      <c r="Y4203">
        <v>0</v>
      </c>
      <c r="Z4203">
        <v>0</v>
      </c>
    </row>
    <row r="4204" spans="1:26" x14ac:dyDescent="0.25">
      <c r="A4204">
        <v>2039182</v>
      </c>
      <c r="B4204">
        <v>1</v>
      </c>
      <c r="C4204" t="s">
        <v>76</v>
      </c>
      <c r="D4204" t="s">
        <v>89</v>
      </c>
      <c r="E4204" t="s">
        <v>134</v>
      </c>
      <c r="F4204" t="s">
        <v>12147</v>
      </c>
      <c r="G4204" t="s">
        <v>136</v>
      </c>
      <c r="H4204" t="s">
        <v>46</v>
      </c>
      <c r="I4204" t="s">
        <v>129</v>
      </c>
      <c r="J4204" t="s">
        <v>130</v>
      </c>
      <c r="K4204" t="s">
        <v>131</v>
      </c>
      <c r="L4204" t="s">
        <v>12141</v>
      </c>
      <c r="M4204" t="s">
        <v>12148</v>
      </c>
      <c r="N4204">
        <v>0.73111111100000004</v>
      </c>
      <c r="O4204">
        <v>0</v>
      </c>
      <c r="P4204">
        <v>1</v>
      </c>
      <c r="Q4204">
        <v>0</v>
      </c>
      <c r="R4204">
        <v>0</v>
      </c>
      <c r="S4204">
        <v>0</v>
      </c>
      <c r="T4204">
        <v>0</v>
      </c>
      <c r="U4204">
        <v>0</v>
      </c>
      <c r="V4204">
        <v>0.73111099999999996</v>
      </c>
      <c r="W4204">
        <v>0</v>
      </c>
      <c r="X4204">
        <v>0</v>
      </c>
      <c r="Y4204">
        <v>0</v>
      </c>
      <c r="Z4204">
        <v>0</v>
      </c>
    </row>
    <row r="4205" spans="1:26" x14ac:dyDescent="0.25">
      <c r="A4205">
        <v>2039185</v>
      </c>
      <c r="B4205">
        <v>1</v>
      </c>
      <c r="C4205" t="s">
        <v>76</v>
      </c>
      <c r="D4205" t="s">
        <v>84</v>
      </c>
      <c r="E4205" t="s">
        <v>134</v>
      </c>
      <c r="F4205" t="s">
        <v>12149</v>
      </c>
      <c r="G4205" t="s">
        <v>238</v>
      </c>
      <c r="H4205" t="s">
        <v>46</v>
      </c>
      <c r="I4205" t="s">
        <v>129</v>
      </c>
      <c r="J4205" t="s">
        <v>130</v>
      </c>
      <c r="K4205" t="s">
        <v>131</v>
      </c>
      <c r="L4205" t="s">
        <v>12150</v>
      </c>
      <c r="M4205" t="s">
        <v>12151</v>
      </c>
      <c r="N4205">
        <v>0.79722222200000004</v>
      </c>
      <c r="O4205">
        <v>0</v>
      </c>
      <c r="P4205">
        <v>3</v>
      </c>
      <c r="Q4205">
        <v>0</v>
      </c>
      <c r="R4205">
        <v>0</v>
      </c>
      <c r="S4205">
        <v>0</v>
      </c>
      <c r="T4205">
        <v>0</v>
      </c>
      <c r="U4205">
        <v>0</v>
      </c>
      <c r="V4205">
        <v>2.391667</v>
      </c>
      <c r="W4205">
        <v>0</v>
      </c>
      <c r="X4205">
        <v>0</v>
      </c>
      <c r="Y4205">
        <v>0</v>
      </c>
      <c r="Z4205">
        <v>0</v>
      </c>
    </row>
    <row r="4206" spans="1:26" x14ac:dyDescent="0.25">
      <c r="A4206">
        <v>2039186</v>
      </c>
      <c r="B4206">
        <v>1</v>
      </c>
      <c r="C4206" t="s">
        <v>77</v>
      </c>
      <c r="D4206" t="s">
        <v>124</v>
      </c>
      <c r="E4206" t="s">
        <v>134</v>
      </c>
      <c r="F4206" t="s">
        <v>12152</v>
      </c>
      <c r="G4206" t="s">
        <v>238</v>
      </c>
      <c r="H4206" t="s">
        <v>46</v>
      </c>
      <c r="I4206" t="s">
        <v>129</v>
      </c>
      <c r="J4206" t="s">
        <v>130</v>
      </c>
      <c r="K4206" t="s">
        <v>131</v>
      </c>
      <c r="L4206" t="s">
        <v>12153</v>
      </c>
      <c r="M4206" t="s">
        <v>12154</v>
      </c>
      <c r="N4206">
        <v>1.2213888879999999</v>
      </c>
      <c r="O4206">
        <v>0</v>
      </c>
      <c r="P4206">
        <v>6</v>
      </c>
      <c r="Q4206">
        <v>0</v>
      </c>
      <c r="R4206">
        <v>0</v>
      </c>
      <c r="S4206">
        <v>0</v>
      </c>
      <c r="T4206">
        <v>0</v>
      </c>
      <c r="U4206">
        <v>0</v>
      </c>
      <c r="V4206">
        <v>7.3283329999999998</v>
      </c>
      <c r="W4206">
        <v>0</v>
      </c>
      <c r="X4206">
        <v>0</v>
      </c>
      <c r="Y4206">
        <v>0</v>
      </c>
      <c r="Z4206">
        <v>0</v>
      </c>
    </row>
    <row r="4207" spans="1:26" x14ac:dyDescent="0.25">
      <c r="A4207">
        <v>2039190</v>
      </c>
      <c r="B4207">
        <v>1</v>
      </c>
      <c r="C4207" t="s">
        <v>77</v>
      </c>
      <c r="D4207" t="s">
        <v>108</v>
      </c>
      <c r="E4207" t="s">
        <v>182</v>
      </c>
      <c r="F4207" t="s">
        <v>12155</v>
      </c>
      <c r="G4207" t="s">
        <v>389</v>
      </c>
      <c r="H4207" t="s">
        <v>46</v>
      </c>
      <c r="I4207" t="s">
        <v>129</v>
      </c>
      <c r="J4207" t="s">
        <v>130</v>
      </c>
      <c r="K4207" t="s">
        <v>131</v>
      </c>
      <c r="L4207" t="s">
        <v>12156</v>
      </c>
      <c r="M4207" t="s">
        <v>12157</v>
      </c>
      <c r="N4207">
        <v>1.815833333</v>
      </c>
      <c r="O4207">
        <v>0</v>
      </c>
      <c r="P4207">
        <v>49</v>
      </c>
      <c r="Q4207">
        <v>0</v>
      </c>
      <c r="R4207">
        <v>0</v>
      </c>
      <c r="S4207">
        <v>0</v>
      </c>
      <c r="T4207">
        <v>0</v>
      </c>
      <c r="U4207">
        <v>0</v>
      </c>
      <c r="V4207">
        <v>88.975832999999994</v>
      </c>
      <c r="W4207">
        <v>0</v>
      </c>
      <c r="X4207">
        <v>0</v>
      </c>
      <c r="Y4207">
        <v>0</v>
      </c>
      <c r="Z4207">
        <v>0</v>
      </c>
    </row>
    <row r="4208" spans="1:26" x14ac:dyDescent="0.25">
      <c r="A4208">
        <v>2039187</v>
      </c>
      <c r="B4208">
        <v>1</v>
      </c>
      <c r="C4208" t="s">
        <v>76</v>
      </c>
      <c r="D4208" t="s">
        <v>103</v>
      </c>
      <c r="E4208" t="s">
        <v>134</v>
      </c>
      <c r="F4208" t="s">
        <v>12158</v>
      </c>
      <c r="G4208" t="s">
        <v>136</v>
      </c>
      <c r="H4208" t="s">
        <v>46</v>
      </c>
      <c r="I4208" t="s">
        <v>129</v>
      </c>
      <c r="J4208" t="s">
        <v>130</v>
      </c>
      <c r="K4208" t="s">
        <v>131</v>
      </c>
      <c r="L4208" t="s">
        <v>12159</v>
      </c>
      <c r="M4208" t="s">
        <v>12160</v>
      </c>
      <c r="N4208">
        <v>2.5391666659999999</v>
      </c>
      <c r="O4208">
        <v>0</v>
      </c>
      <c r="P4208">
        <v>0</v>
      </c>
      <c r="Q4208">
        <v>0</v>
      </c>
      <c r="R4208">
        <v>1</v>
      </c>
      <c r="S4208">
        <v>0</v>
      </c>
      <c r="T4208">
        <v>0</v>
      </c>
      <c r="U4208">
        <v>0</v>
      </c>
      <c r="V4208">
        <v>0</v>
      </c>
      <c r="W4208">
        <v>0</v>
      </c>
      <c r="X4208">
        <v>2.539167</v>
      </c>
      <c r="Y4208">
        <v>0</v>
      </c>
      <c r="Z4208">
        <v>0</v>
      </c>
    </row>
    <row r="4209" spans="1:26" x14ac:dyDescent="0.25">
      <c r="A4209">
        <v>2039189</v>
      </c>
      <c r="B4209">
        <v>1</v>
      </c>
      <c r="C4209" t="s">
        <v>76</v>
      </c>
      <c r="D4209" t="s">
        <v>90</v>
      </c>
      <c r="E4209" t="s">
        <v>186</v>
      </c>
      <c r="F4209" t="s">
        <v>12161</v>
      </c>
      <c r="G4209" t="s">
        <v>163</v>
      </c>
      <c r="H4209" t="s">
        <v>47</v>
      </c>
      <c r="I4209" t="s">
        <v>129</v>
      </c>
      <c r="J4209" t="s">
        <v>130</v>
      </c>
      <c r="K4209" t="s">
        <v>131</v>
      </c>
      <c r="L4209" t="s">
        <v>12162</v>
      </c>
      <c r="M4209" t="s">
        <v>12163</v>
      </c>
      <c r="N4209">
        <v>1.126944444</v>
      </c>
      <c r="O4209">
        <v>0</v>
      </c>
      <c r="P4209">
        <v>162</v>
      </c>
      <c r="Q4209">
        <v>0</v>
      </c>
      <c r="R4209">
        <v>0</v>
      </c>
      <c r="S4209">
        <v>11</v>
      </c>
      <c r="T4209">
        <v>636</v>
      </c>
      <c r="U4209">
        <v>0</v>
      </c>
      <c r="V4209">
        <v>182.565</v>
      </c>
      <c r="W4209">
        <v>0</v>
      </c>
      <c r="X4209">
        <v>0</v>
      </c>
      <c r="Y4209">
        <v>12.396388999999999</v>
      </c>
      <c r="Z4209">
        <v>716.73666600000001</v>
      </c>
    </row>
    <row r="4210" spans="1:26" x14ac:dyDescent="0.25">
      <c r="A4210">
        <v>2039193</v>
      </c>
      <c r="B4210">
        <v>1</v>
      </c>
      <c r="C4210" t="s">
        <v>77</v>
      </c>
      <c r="D4210" t="s">
        <v>119</v>
      </c>
      <c r="E4210" t="s">
        <v>166</v>
      </c>
      <c r="F4210" t="s">
        <v>12164</v>
      </c>
      <c r="G4210" t="s">
        <v>657</v>
      </c>
      <c r="H4210" t="s">
        <v>46</v>
      </c>
      <c r="I4210" t="s">
        <v>129</v>
      </c>
      <c r="J4210" t="s">
        <v>130</v>
      </c>
      <c r="K4210" t="s">
        <v>131</v>
      </c>
      <c r="L4210" t="s">
        <v>12165</v>
      </c>
      <c r="M4210" t="s">
        <v>12166</v>
      </c>
      <c r="N4210">
        <v>0.87555555500000004</v>
      </c>
      <c r="O4210">
        <v>0</v>
      </c>
      <c r="P4210">
        <v>0</v>
      </c>
      <c r="Q4210">
        <v>0</v>
      </c>
      <c r="R4210">
        <v>0</v>
      </c>
      <c r="S4210">
        <v>0</v>
      </c>
      <c r="T4210">
        <v>73</v>
      </c>
      <c r="U4210">
        <v>0</v>
      </c>
      <c r="V4210">
        <v>0</v>
      </c>
      <c r="W4210">
        <v>0</v>
      </c>
      <c r="X4210">
        <v>0</v>
      </c>
      <c r="Y4210">
        <v>0</v>
      </c>
      <c r="Z4210">
        <v>63.915556000000002</v>
      </c>
    </row>
    <row r="4211" spans="1:26" x14ac:dyDescent="0.25">
      <c r="A4211">
        <v>2039194</v>
      </c>
      <c r="B4211">
        <v>1</v>
      </c>
      <c r="C4211" t="s">
        <v>76</v>
      </c>
      <c r="D4211" t="s">
        <v>89</v>
      </c>
      <c r="E4211" t="s">
        <v>171</v>
      </c>
      <c r="F4211" t="s">
        <v>12167</v>
      </c>
      <c r="G4211" t="s">
        <v>163</v>
      </c>
      <c r="H4211" t="s">
        <v>47</v>
      </c>
      <c r="I4211" t="s">
        <v>129</v>
      </c>
      <c r="J4211" t="s">
        <v>130</v>
      </c>
      <c r="K4211" t="s">
        <v>131</v>
      </c>
      <c r="L4211" t="s">
        <v>12168</v>
      </c>
      <c r="M4211" t="s">
        <v>12169</v>
      </c>
      <c r="N4211">
        <v>0.32722222200000001</v>
      </c>
      <c r="O4211">
        <v>137</v>
      </c>
      <c r="P4211">
        <v>3361</v>
      </c>
      <c r="Q4211">
        <v>0</v>
      </c>
      <c r="R4211">
        <v>0</v>
      </c>
      <c r="S4211">
        <v>19</v>
      </c>
      <c r="T4211">
        <v>1442</v>
      </c>
      <c r="U4211">
        <v>44.829444000000002</v>
      </c>
      <c r="V4211">
        <v>1099.7938879999999</v>
      </c>
      <c r="W4211">
        <v>0</v>
      </c>
      <c r="X4211">
        <v>0</v>
      </c>
      <c r="Y4211">
        <v>6.2172219999999996</v>
      </c>
      <c r="Z4211">
        <v>471.854444</v>
      </c>
    </row>
    <row r="4212" spans="1:26" x14ac:dyDescent="0.25">
      <c r="A4212">
        <v>2039197</v>
      </c>
      <c r="B4212">
        <v>1</v>
      </c>
      <c r="C4212" t="s">
        <v>77</v>
      </c>
      <c r="D4212" t="s">
        <v>116</v>
      </c>
      <c r="E4212" t="s">
        <v>186</v>
      </c>
      <c r="F4212" t="s">
        <v>12170</v>
      </c>
      <c r="G4212" t="s">
        <v>163</v>
      </c>
      <c r="H4212" t="s">
        <v>47</v>
      </c>
      <c r="I4212" t="s">
        <v>129</v>
      </c>
      <c r="J4212" t="s">
        <v>130</v>
      </c>
      <c r="K4212" t="s">
        <v>131</v>
      </c>
      <c r="L4212" t="s">
        <v>12171</v>
      </c>
      <c r="M4212" t="s">
        <v>12172</v>
      </c>
      <c r="N4212">
        <v>0.90138888800000005</v>
      </c>
      <c r="O4212">
        <v>26</v>
      </c>
      <c r="P4212">
        <v>417</v>
      </c>
      <c r="Q4212">
        <v>0</v>
      </c>
      <c r="R4212">
        <v>0</v>
      </c>
      <c r="S4212">
        <v>0</v>
      </c>
      <c r="T4212">
        <v>0</v>
      </c>
      <c r="U4212">
        <v>23.436111</v>
      </c>
      <c r="V4212">
        <v>375.879166</v>
      </c>
      <c r="W4212">
        <v>0</v>
      </c>
      <c r="X4212">
        <v>0</v>
      </c>
      <c r="Y4212">
        <v>0</v>
      </c>
      <c r="Z4212">
        <v>0</v>
      </c>
    </row>
    <row r="4213" spans="1:26" x14ac:dyDescent="0.25">
      <c r="A4213">
        <v>2039199</v>
      </c>
      <c r="B4213">
        <v>1</v>
      </c>
      <c r="C4213" t="s">
        <v>77</v>
      </c>
      <c r="D4213" t="s">
        <v>124</v>
      </c>
      <c r="E4213" t="s">
        <v>161</v>
      </c>
      <c r="F4213" t="s">
        <v>12173</v>
      </c>
      <c r="G4213" t="s">
        <v>2786</v>
      </c>
      <c r="H4213" t="s">
        <v>47</v>
      </c>
      <c r="I4213" t="s">
        <v>129</v>
      </c>
      <c r="J4213" t="s">
        <v>130</v>
      </c>
      <c r="K4213" t="s">
        <v>131</v>
      </c>
      <c r="L4213" t="s">
        <v>12174</v>
      </c>
      <c r="M4213" t="s">
        <v>12175</v>
      </c>
      <c r="N4213">
        <v>4.1597222220000001</v>
      </c>
      <c r="O4213">
        <v>0</v>
      </c>
      <c r="P4213">
        <v>57</v>
      </c>
      <c r="Q4213">
        <v>0</v>
      </c>
      <c r="R4213">
        <v>0</v>
      </c>
      <c r="S4213">
        <v>0</v>
      </c>
      <c r="T4213">
        <v>0</v>
      </c>
      <c r="U4213">
        <v>0</v>
      </c>
      <c r="V4213">
        <v>237.10416699999999</v>
      </c>
      <c r="W4213">
        <v>0</v>
      </c>
      <c r="X4213">
        <v>0</v>
      </c>
      <c r="Y4213">
        <v>0</v>
      </c>
      <c r="Z4213">
        <v>0</v>
      </c>
    </row>
    <row r="4214" spans="1:26" x14ac:dyDescent="0.25">
      <c r="A4214">
        <v>2039200</v>
      </c>
      <c r="B4214">
        <v>1</v>
      </c>
      <c r="C4214" t="s">
        <v>76</v>
      </c>
      <c r="D4214" t="s">
        <v>85</v>
      </c>
      <c r="E4214" t="s">
        <v>134</v>
      </c>
      <c r="F4214" t="s">
        <v>12176</v>
      </c>
      <c r="G4214" t="s">
        <v>136</v>
      </c>
      <c r="H4214" t="s">
        <v>46</v>
      </c>
      <c r="I4214" t="s">
        <v>129</v>
      </c>
      <c r="J4214" t="s">
        <v>130</v>
      </c>
      <c r="K4214" t="s">
        <v>131</v>
      </c>
      <c r="L4214" t="s">
        <v>12177</v>
      </c>
      <c r="M4214" t="s">
        <v>12178</v>
      </c>
      <c r="N4214">
        <v>1.3588888880000001</v>
      </c>
      <c r="O4214">
        <v>0</v>
      </c>
      <c r="P4214">
        <v>1</v>
      </c>
      <c r="Q4214">
        <v>0</v>
      </c>
      <c r="R4214">
        <v>0</v>
      </c>
      <c r="S4214">
        <v>0</v>
      </c>
      <c r="T4214">
        <v>0</v>
      </c>
      <c r="U4214">
        <v>0</v>
      </c>
      <c r="V4214">
        <v>1.358889</v>
      </c>
      <c r="W4214">
        <v>0</v>
      </c>
      <c r="X4214">
        <v>0</v>
      </c>
      <c r="Y4214">
        <v>0</v>
      </c>
      <c r="Z4214">
        <v>0</v>
      </c>
    </row>
    <row r="4215" spans="1:26" x14ac:dyDescent="0.25">
      <c r="A4215">
        <v>2039201</v>
      </c>
      <c r="B4215">
        <v>1</v>
      </c>
      <c r="C4215" t="s">
        <v>76</v>
      </c>
      <c r="D4215" t="s">
        <v>88</v>
      </c>
      <c r="E4215" t="s">
        <v>134</v>
      </c>
      <c r="F4215" t="s">
        <v>12179</v>
      </c>
      <c r="G4215" t="s">
        <v>140</v>
      </c>
      <c r="H4215" t="s">
        <v>46</v>
      </c>
      <c r="I4215" t="s">
        <v>129</v>
      </c>
      <c r="J4215" t="s">
        <v>130</v>
      </c>
      <c r="K4215" t="s">
        <v>131</v>
      </c>
      <c r="L4215" t="s">
        <v>12180</v>
      </c>
      <c r="M4215" t="s">
        <v>12181</v>
      </c>
      <c r="N4215">
        <v>1.008611111</v>
      </c>
      <c r="O4215">
        <v>0</v>
      </c>
      <c r="P4215">
        <v>1</v>
      </c>
      <c r="Q4215">
        <v>0</v>
      </c>
      <c r="R4215">
        <v>0</v>
      </c>
      <c r="S4215">
        <v>0</v>
      </c>
      <c r="T4215">
        <v>0</v>
      </c>
      <c r="U4215">
        <v>0</v>
      </c>
      <c r="V4215">
        <v>1.0086109999999999</v>
      </c>
      <c r="W4215">
        <v>0</v>
      </c>
      <c r="X4215">
        <v>0</v>
      </c>
      <c r="Y4215">
        <v>0</v>
      </c>
      <c r="Z4215">
        <v>0</v>
      </c>
    </row>
    <row r="4216" spans="1:26" x14ac:dyDescent="0.25">
      <c r="A4216">
        <v>2039202</v>
      </c>
      <c r="B4216">
        <v>1</v>
      </c>
      <c r="C4216" t="s">
        <v>77</v>
      </c>
      <c r="D4216" t="s">
        <v>119</v>
      </c>
      <c r="E4216" t="s">
        <v>182</v>
      </c>
      <c r="F4216" t="s">
        <v>12182</v>
      </c>
      <c r="G4216" t="s">
        <v>144</v>
      </c>
      <c r="H4216" t="s">
        <v>46</v>
      </c>
      <c r="I4216" t="s">
        <v>129</v>
      </c>
      <c r="J4216" t="s">
        <v>130</v>
      </c>
      <c r="K4216" t="s">
        <v>131</v>
      </c>
      <c r="L4216" t="s">
        <v>12183</v>
      </c>
      <c r="M4216" t="s">
        <v>12184</v>
      </c>
      <c r="N4216">
        <v>1.7738888880000001</v>
      </c>
      <c r="O4216">
        <v>0</v>
      </c>
      <c r="P4216">
        <v>0</v>
      </c>
      <c r="Q4216">
        <v>0</v>
      </c>
      <c r="R4216">
        <v>0</v>
      </c>
      <c r="S4216">
        <v>0</v>
      </c>
      <c r="T4216">
        <v>21</v>
      </c>
      <c r="U4216">
        <v>0</v>
      </c>
      <c r="V4216">
        <v>0</v>
      </c>
      <c r="W4216">
        <v>0</v>
      </c>
      <c r="X4216">
        <v>0</v>
      </c>
      <c r="Y4216">
        <v>0</v>
      </c>
      <c r="Z4216">
        <v>37.251666999999998</v>
      </c>
    </row>
    <row r="4217" spans="1:26" x14ac:dyDescent="0.25">
      <c r="A4217">
        <v>2039204</v>
      </c>
      <c r="B4217">
        <v>1</v>
      </c>
      <c r="C4217" t="s">
        <v>76</v>
      </c>
      <c r="D4217" t="s">
        <v>86</v>
      </c>
      <c r="E4217" t="s">
        <v>161</v>
      </c>
      <c r="F4217" t="s">
        <v>12185</v>
      </c>
      <c r="G4217" t="s">
        <v>152</v>
      </c>
      <c r="H4217" t="s">
        <v>47</v>
      </c>
      <c r="I4217" t="s">
        <v>129</v>
      </c>
      <c r="J4217" t="s">
        <v>130</v>
      </c>
      <c r="K4217" t="s">
        <v>154</v>
      </c>
      <c r="L4217" t="s">
        <v>12186</v>
      </c>
      <c r="M4217" t="s">
        <v>12187</v>
      </c>
      <c r="N4217">
        <v>0.34305555500000001</v>
      </c>
      <c r="O4217">
        <v>0</v>
      </c>
      <c r="P4217">
        <v>1512</v>
      </c>
      <c r="Q4217">
        <v>0</v>
      </c>
      <c r="R4217">
        <v>0</v>
      </c>
      <c r="S4217">
        <v>0</v>
      </c>
      <c r="T4217">
        <v>0</v>
      </c>
      <c r="U4217">
        <v>0</v>
      </c>
      <c r="V4217">
        <v>518.69999900000005</v>
      </c>
      <c r="W4217">
        <v>0</v>
      </c>
      <c r="X4217">
        <v>0</v>
      </c>
      <c r="Y4217">
        <v>0</v>
      </c>
      <c r="Z4217">
        <v>0</v>
      </c>
    </row>
    <row r="4218" spans="1:26" x14ac:dyDescent="0.25">
      <c r="A4218">
        <v>2039206</v>
      </c>
      <c r="B4218">
        <v>1</v>
      </c>
      <c r="C4218" t="s">
        <v>76</v>
      </c>
      <c r="D4218" t="s">
        <v>86</v>
      </c>
      <c r="E4218" t="s">
        <v>161</v>
      </c>
      <c r="F4218" t="s">
        <v>12188</v>
      </c>
      <c r="G4218" t="s">
        <v>152</v>
      </c>
      <c r="H4218" t="s">
        <v>47</v>
      </c>
      <c r="I4218" t="s">
        <v>129</v>
      </c>
      <c r="J4218" t="s">
        <v>130</v>
      </c>
      <c r="K4218" t="s">
        <v>154</v>
      </c>
      <c r="L4218" t="s">
        <v>12186</v>
      </c>
      <c r="M4218" t="s">
        <v>12189</v>
      </c>
      <c r="N4218">
        <v>0.36777777699999997</v>
      </c>
      <c r="O4218">
        <v>0</v>
      </c>
      <c r="P4218">
        <v>2684</v>
      </c>
      <c r="Q4218">
        <v>0</v>
      </c>
      <c r="R4218">
        <v>0</v>
      </c>
      <c r="S4218">
        <v>0</v>
      </c>
      <c r="T4218">
        <v>0</v>
      </c>
      <c r="U4218">
        <v>0</v>
      </c>
      <c r="V4218">
        <v>987.11555299999998</v>
      </c>
      <c r="W4218">
        <v>0</v>
      </c>
      <c r="X4218">
        <v>0</v>
      </c>
      <c r="Y4218">
        <v>0</v>
      </c>
      <c r="Z4218">
        <v>0</v>
      </c>
    </row>
    <row r="4219" spans="1:26" x14ac:dyDescent="0.25">
      <c r="A4219">
        <v>2039208</v>
      </c>
      <c r="B4219">
        <v>1</v>
      </c>
      <c r="C4219" t="s">
        <v>76</v>
      </c>
      <c r="D4219" t="s">
        <v>99</v>
      </c>
      <c r="E4219" t="s">
        <v>161</v>
      </c>
      <c r="F4219" t="s">
        <v>12190</v>
      </c>
      <c r="G4219" t="s">
        <v>341</v>
      </c>
      <c r="H4219" t="s">
        <v>47</v>
      </c>
      <c r="I4219" t="s">
        <v>129</v>
      </c>
      <c r="J4219" t="s">
        <v>130</v>
      </c>
      <c r="K4219" t="s">
        <v>131</v>
      </c>
      <c r="L4219" t="s">
        <v>12191</v>
      </c>
      <c r="M4219" t="s">
        <v>12192</v>
      </c>
      <c r="N4219">
        <v>1.761111111</v>
      </c>
      <c r="O4219">
        <v>0</v>
      </c>
      <c r="P4219">
        <v>978</v>
      </c>
      <c r="Q4219">
        <v>0</v>
      </c>
      <c r="R4219">
        <v>0</v>
      </c>
      <c r="S4219">
        <v>0</v>
      </c>
      <c r="T4219">
        <v>0</v>
      </c>
      <c r="U4219">
        <v>0</v>
      </c>
      <c r="V4219">
        <v>1722.366667</v>
      </c>
      <c r="W4219">
        <v>0</v>
      </c>
      <c r="X4219">
        <v>0</v>
      </c>
      <c r="Y4219">
        <v>0</v>
      </c>
      <c r="Z4219">
        <v>0</v>
      </c>
    </row>
    <row r="4220" spans="1:26" x14ac:dyDescent="0.25">
      <c r="A4220">
        <v>2039210</v>
      </c>
      <c r="B4220">
        <v>1</v>
      </c>
      <c r="C4220" t="s">
        <v>76</v>
      </c>
      <c r="D4220" t="s">
        <v>80</v>
      </c>
      <c r="E4220" t="s">
        <v>161</v>
      </c>
      <c r="F4220" t="s">
        <v>12193</v>
      </c>
      <c r="G4220" t="s">
        <v>152</v>
      </c>
      <c r="H4220" t="s">
        <v>47</v>
      </c>
      <c r="I4220" t="s">
        <v>129</v>
      </c>
      <c r="J4220" t="s">
        <v>130</v>
      </c>
      <c r="K4220" t="s">
        <v>154</v>
      </c>
      <c r="L4220" t="s">
        <v>12194</v>
      </c>
      <c r="M4220" t="s">
        <v>12195</v>
      </c>
      <c r="N4220">
        <v>0.149166666</v>
      </c>
      <c r="O4220">
        <v>0</v>
      </c>
      <c r="P4220">
        <v>5069</v>
      </c>
      <c r="Q4220">
        <v>0</v>
      </c>
      <c r="R4220">
        <v>0</v>
      </c>
      <c r="S4220">
        <v>0</v>
      </c>
      <c r="T4220">
        <v>0</v>
      </c>
      <c r="U4220">
        <v>0</v>
      </c>
      <c r="V4220">
        <v>756.12582999999995</v>
      </c>
      <c r="W4220">
        <v>0</v>
      </c>
      <c r="X4220">
        <v>0</v>
      </c>
      <c r="Y4220">
        <v>0</v>
      </c>
      <c r="Z4220">
        <v>0</v>
      </c>
    </row>
    <row r="4221" spans="1:26" x14ac:dyDescent="0.25">
      <c r="A4221">
        <v>2039211</v>
      </c>
      <c r="B4221">
        <v>1</v>
      </c>
      <c r="C4221" t="s">
        <v>76</v>
      </c>
      <c r="D4221" t="s">
        <v>78</v>
      </c>
      <c r="E4221" t="s">
        <v>161</v>
      </c>
      <c r="F4221" t="s">
        <v>12196</v>
      </c>
      <c r="G4221" t="s">
        <v>152</v>
      </c>
      <c r="H4221" t="s">
        <v>47</v>
      </c>
      <c r="I4221" t="s">
        <v>257</v>
      </c>
      <c r="J4221" t="s">
        <v>130</v>
      </c>
      <c r="K4221" t="s">
        <v>154</v>
      </c>
      <c r="L4221" t="s">
        <v>12197</v>
      </c>
      <c r="M4221" t="s">
        <v>12198</v>
      </c>
      <c r="N4221">
        <v>2.8132221999999998E-2</v>
      </c>
      <c r="O4221">
        <v>1</v>
      </c>
      <c r="P4221">
        <v>1766</v>
      </c>
      <c r="Q4221">
        <v>0</v>
      </c>
      <c r="R4221">
        <v>0</v>
      </c>
      <c r="S4221">
        <v>0</v>
      </c>
      <c r="T4221">
        <v>0</v>
      </c>
      <c r="U4221">
        <v>2.8132000000000001E-2</v>
      </c>
      <c r="V4221">
        <v>49.681503999999997</v>
      </c>
      <c r="W4221">
        <v>0</v>
      </c>
      <c r="X4221">
        <v>0</v>
      </c>
      <c r="Y4221">
        <v>0</v>
      </c>
      <c r="Z4221">
        <v>0</v>
      </c>
    </row>
    <row r="4222" spans="1:26" x14ac:dyDescent="0.25">
      <c r="A4222">
        <v>2039214</v>
      </c>
      <c r="B4222">
        <v>1</v>
      </c>
      <c r="C4222" t="s">
        <v>76</v>
      </c>
      <c r="D4222" t="s">
        <v>80</v>
      </c>
      <c r="E4222" t="s">
        <v>126</v>
      </c>
      <c r="F4222" t="s">
        <v>12199</v>
      </c>
      <c r="G4222" t="s">
        <v>250</v>
      </c>
      <c r="H4222" t="s">
        <v>46</v>
      </c>
      <c r="I4222" t="s">
        <v>129</v>
      </c>
      <c r="J4222" t="s">
        <v>15</v>
      </c>
      <c r="K4222" t="s">
        <v>131</v>
      </c>
      <c r="L4222" t="s">
        <v>12200</v>
      </c>
      <c r="M4222" t="s">
        <v>12201</v>
      </c>
      <c r="N4222">
        <v>1.260277777</v>
      </c>
      <c r="O4222">
        <v>0</v>
      </c>
      <c r="P4222">
        <v>114</v>
      </c>
      <c r="Q4222">
        <v>0</v>
      </c>
      <c r="R4222">
        <v>0</v>
      </c>
      <c r="S4222">
        <v>0</v>
      </c>
      <c r="T4222">
        <v>0</v>
      </c>
      <c r="U4222">
        <v>0</v>
      </c>
      <c r="V4222">
        <v>143.67166700000001</v>
      </c>
      <c r="W4222">
        <v>0</v>
      </c>
      <c r="X4222">
        <v>0</v>
      </c>
      <c r="Y4222">
        <v>0</v>
      </c>
      <c r="Z4222">
        <v>0</v>
      </c>
    </row>
    <row r="4223" spans="1:26" x14ac:dyDescent="0.25">
      <c r="A4223">
        <v>2039216</v>
      </c>
      <c r="B4223">
        <v>1</v>
      </c>
      <c r="C4223" t="s">
        <v>76</v>
      </c>
      <c r="D4223" t="s">
        <v>79</v>
      </c>
      <c r="E4223" t="s">
        <v>150</v>
      </c>
      <c r="F4223" t="s">
        <v>12202</v>
      </c>
      <c r="G4223" t="s">
        <v>152</v>
      </c>
      <c r="H4223" t="s">
        <v>47</v>
      </c>
      <c r="I4223" t="s">
        <v>129</v>
      </c>
      <c r="J4223" t="s">
        <v>130</v>
      </c>
      <c r="K4223" t="s">
        <v>154</v>
      </c>
      <c r="L4223" t="s">
        <v>12203</v>
      </c>
      <c r="M4223" t="s">
        <v>12204</v>
      </c>
      <c r="N4223">
        <v>6.25E-2</v>
      </c>
      <c r="O4223">
        <v>0</v>
      </c>
      <c r="P4223">
        <v>3820</v>
      </c>
      <c r="Q4223">
        <v>0</v>
      </c>
      <c r="R4223">
        <v>0</v>
      </c>
      <c r="S4223">
        <v>0</v>
      </c>
      <c r="T4223">
        <v>0</v>
      </c>
      <c r="U4223">
        <v>0</v>
      </c>
      <c r="V4223">
        <v>238.75</v>
      </c>
      <c r="W4223">
        <v>0</v>
      </c>
      <c r="X4223">
        <v>0</v>
      </c>
      <c r="Y4223">
        <v>0</v>
      </c>
      <c r="Z4223">
        <v>0</v>
      </c>
    </row>
    <row r="4224" spans="1:26" x14ac:dyDescent="0.25">
      <c r="A4224">
        <v>2039218</v>
      </c>
      <c r="B4224">
        <v>1</v>
      </c>
      <c r="C4224" t="s">
        <v>77</v>
      </c>
      <c r="D4224" t="s">
        <v>112</v>
      </c>
      <c r="E4224" t="s">
        <v>171</v>
      </c>
      <c r="F4224" t="s">
        <v>12205</v>
      </c>
      <c r="G4224" t="s">
        <v>163</v>
      </c>
      <c r="H4224" t="s">
        <v>47</v>
      </c>
      <c r="I4224" t="s">
        <v>129</v>
      </c>
      <c r="J4224" t="s">
        <v>130</v>
      </c>
      <c r="K4224" t="s">
        <v>131</v>
      </c>
      <c r="L4224" t="s">
        <v>12206</v>
      </c>
      <c r="M4224" t="s">
        <v>12207</v>
      </c>
      <c r="N4224">
        <v>0.21722222199999999</v>
      </c>
      <c r="O4224">
        <v>0</v>
      </c>
      <c r="P4224">
        <v>0</v>
      </c>
      <c r="Q4224">
        <v>51</v>
      </c>
      <c r="R4224">
        <v>62</v>
      </c>
      <c r="S4224">
        <v>96</v>
      </c>
      <c r="T4224">
        <v>1448</v>
      </c>
      <c r="U4224">
        <v>0</v>
      </c>
      <c r="V4224">
        <v>0</v>
      </c>
      <c r="W4224">
        <v>11.078333000000001</v>
      </c>
      <c r="X4224">
        <v>13.467777999999999</v>
      </c>
      <c r="Y4224">
        <v>20.853332999999999</v>
      </c>
      <c r="Z4224">
        <v>314.53777700000001</v>
      </c>
    </row>
    <row r="4225" spans="1:26" x14ac:dyDescent="0.25">
      <c r="A4225">
        <v>2039220</v>
      </c>
      <c r="B4225">
        <v>1</v>
      </c>
      <c r="C4225" t="s">
        <v>76</v>
      </c>
      <c r="D4225" t="s">
        <v>81</v>
      </c>
      <c r="E4225" t="s">
        <v>126</v>
      </c>
      <c r="F4225" t="s">
        <v>12208</v>
      </c>
      <c r="G4225" t="s">
        <v>503</v>
      </c>
      <c r="H4225" t="s">
        <v>46</v>
      </c>
      <c r="I4225" t="s">
        <v>129</v>
      </c>
      <c r="J4225" t="s">
        <v>130</v>
      </c>
      <c r="K4225" t="s">
        <v>131</v>
      </c>
      <c r="L4225" t="s">
        <v>12209</v>
      </c>
      <c r="M4225" t="s">
        <v>12210</v>
      </c>
      <c r="N4225">
        <v>5.5813888880000002</v>
      </c>
      <c r="O4225">
        <v>0</v>
      </c>
      <c r="P4225">
        <v>51</v>
      </c>
      <c r="Q4225">
        <v>0</v>
      </c>
      <c r="R4225">
        <v>0</v>
      </c>
      <c r="S4225">
        <v>0</v>
      </c>
      <c r="T4225">
        <v>0</v>
      </c>
      <c r="U4225">
        <v>0</v>
      </c>
      <c r="V4225">
        <v>284.65083299999998</v>
      </c>
      <c r="W4225">
        <v>0</v>
      </c>
      <c r="X4225">
        <v>0</v>
      </c>
      <c r="Y4225">
        <v>0</v>
      </c>
      <c r="Z4225">
        <v>0</v>
      </c>
    </row>
    <row r="4226" spans="1:26" x14ac:dyDescent="0.25">
      <c r="A4226">
        <v>2039223</v>
      </c>
      <c r="B4226">
        <v>1</v>
      </c>
      <c r="C4226" t="s">
        <v>76</v>
      </c>
      <c r="D4226" t="s">
        <v>96</v>
      </c>
      <c r="E4226" t="s">
        <v>171</v>
      </c>
      <c r="F4226" t="s">
        <v>4964</v>
      </c>
      <c r="G4226" t="s">
        <v>163</v>
      </c>
      <c r="H4226" t="s">
        <v>47</v>
      </c>
      <c r="I4226" t="s">
        <v>129</v>
      </c>
      <c r="J4226" t="s">
        <v>130</v>
      </c>
      <c r="K4226" t="s">
        <v>131</v>
      </c>
      <c r="L4226" t="s">
        <v>12211</v>
      </c>
      <c r="M4226" t="s">
        <v>12212</v>
      </c>
      <c r="N4226">
        <v>2.0874999999999999</v>
      </c>
      <c r="O4226">
        <v>68</v>
      </c>
      <c r="P4226">
        <v>22</v>
      </c>
      <c r="Q4226">
        <v>0</v>
      </c>
      <c r="R4226">
        <v>0</v>
      </c>
      <c r="S4226">
        <v>0</v>
      </c>
      <c r="T4226">
        <v>0</v>
      </c>
      <c r="U4226">
        <v>141.94999999999999</v>
      </c>
      <c r="V4226">
        <v>45.924999999999997</v>
      </c>
      <c r="W4226">
        <v>0</v>
      </c>
      <c r="X4226">
        <v>0</v>
      </c>
      <c r="Y4226">
        <v>0</v>
      </c>
      <c r="Z4226">
        <v>0</v>
      </c>
    </row>
    <row r="4227" spans="1:26" x14ac:dyDescent="0.25">
      <c r="A4227">
        <v>2039221</v>
      </c>
      <c r="B4227">
        <v>1</v>
      </c>
      <c r="C4227" t="s">
        <v>77</v>
      </c>
      <c r="D4227" t="s">
        <v>124</v>
      </c>
      <c r="E4227" t="s">
        <v>161</v>
      </c>
      <c r="F4227" t="s">
        <v>6314</v>
      </c>
      <c r="G4227" t="s">
        <v>163</v>
      </c>
      <c r="H4227" t="s">
        <v>47</v>
      </c>
      <c r="I4227" t="s">
        <v>129</v>
      </c>
      <c r="J4227" t="s">
        <v>130</v>
      </c>
      <c r="K4227" t="s">
        <v>131</v>
      </c>
      <c r="L4227" t="s">
        <v>12213</v>
      </c>
      <c r="M4227" t="s">
        <v>12214</v>
      </c>
      <c r="N4227">
        <v>2.9741666659999999</v>
      </c>
      <c r="O4227">
        <v>20</v>
      </c>
      <c r="P4227">
        <v>171</v>
      </c>
      <c r="Q4227">
        <v>0</v>
      </c>
      <c r="R4227">
        <v>0</v>
      </c>
      <c r="S4227">
        <v>0</v>
      </c>
      <c r="T4227">
        <v>0</v>
      </c>
      <c r="U4227">
        <v>59.483333000000002</v>
      </c>
      <c r="V4227">
        <v>508.58249999999998</v>
      </c>
      <c r="W4227">
        <v>0</v>
      </c>
      <c r="X4227">
        <v>0</v>
      </c>
      <c r="Y4227">
        <v>0</v>
      </c>
      <c r="Z4227">
        <v>0</v>
      </c>
    </row>
    <row r="4228" spans="1:26" x14ac:dyDescent="0.25">
      <c r="A4228">
        <v>2039222</v>
      </c>
      <c r="B4228">
        <v>1</v>
      </c>
      <c r="C4228" t="s">
        <v>76</v>
      </c>
      <c r="D4228" t="s">
        <v>84</v>
      </c>
      <c r="E4228" t="s">
        <v>134</v>
      </c>
      <c r="F4228" t="s">
        <v>12149</v>
      </c>
      <c r="G4228" t="s">
        <v>140</v>
      </c>
      <c r="H4228" t="s">
        <v>46</v>
      </c>
      <c r="I4228" t="s">
        <v>129</v>
      </c>
      <c r="J4228" t="s">
        <v>130</v>
      </c>
      <c r="K4228" t="s">
        <v>131</v>
      </c>
      <c r="L4228" t="s">
        <v>12215</v>
      </c>
      <c r="M4228" t="s">
        <v>12216</v>
      </c>
      <c r="N4228">
        <v>5.6524999999999999</v>
      </c>
      <c r="O4228">
        <v>0</v>
      </c>
      <c r="P4228">
        <v>3</v>
      </c>
      <c r="Q4228">
        <v>0</v>
      </c>
      <c r="R4228">
        <v>0</v>
      </c>
      <c r="S4228">
        <v>0</v>
      </c>
      <c r="T4228">
        <v>0</v>
      </c>
      <c r="U4228">
        <v>0</v>
      </c>
      <c r="V4228">
        <v>16.9575</v>
      </c>
      <c r="W4228">
        <v>0</v>
      </c>
      <c r="X4228">
        <v>0</v>
      </c>
      <c r="Y4228">
        <v>0</v>
      </c>
      <c r="Z4228">
        <v>0</v>
      </c>
    </row>
    <row r="4229" spans="1:26" x14ac:dyDescent="0.25">
      <c r="A4229">
        <v>2039226</v>
      </c>
      <c r="B4229">
        <v>1</v>
      </c>
      <c r="C4229" t="s">
        <v>76</v>
      </c>
      <c r="D4229" t="s">
        <v>87</v>
      </c>
      <c r="E4229" t="s">
        <v>171</v>
      </c>
      <c r="F4229" t="s">
        <v>12217</v>
      </c>
      <c r="G4229" t="s">
        <v>163</v>
      </c>
      <c r="H4229" t="s">
        <v>47</v>
      </c>
      <c r="I4229" t="s">
        <v>257</v>
      </c>
      <c r="J4229" t="s">
        <v>130</v>
      </c>
      <c r="K4229" t="s">
        <v>131</v>
      </c>
      <c r="L4229" t="s">
        <v>12218</v>
      </c>
      <c r="M4229" t="s">
        <v>12219</v>
      </c>
      <c r="N4229">
        <v>2.8055554999999999E-2</v>
      </c>
      <c r="O4229">
        <v>5</v>
      </c>
      <c r="P4229">
        <v>0</v>
      </c>
      <c r="Q4229">
        <v>70</v>
      </c>
      <c r="R4229">
        <v>79</v>
      </c>
      <c r="S4229">
        <v>0</v>
      </c>
      <c r="T4229">
        <v>0</v>
      </c>
      <c r="U4229">
        <v>0.14027800000000001</v>
      </c>
      <c r="V4229">
        <v>0</v>
      </c>
      <c r="W4229">
        <v>1.963889</v>
      </c>
      <c r="X4229">
        <v>2.2163889999999999</v>
      </c>
      <c r="Y4229">
        <v>0</v>
      </c>
      <c r="Z4229">
        <v>0</v>
      </c>
    </row>
    <row r="4230" spans="1:26" x14ac:dyDescent="0.25">
      <c r="A4230">
        <v>2039233</v>
      </c>
      <c r="B4230">
        <v>1</v>
      </c>
      <c r="C4230" t="s">
        <v>76</v>
      </c>
      <c r="D4230" t="s">
        <v>87</v>
      </c>
      <c r="E4230" t="s">
        <v>171</v>
      </c>
      <c r="F4230" t="s">
        <v>12220</v>
      </c>
      <c r="G4230" t="s">
        <v>152</v>
      </c>
      <c r="H4230" t="s">
        <v>47</v>
      </c>
      <c r="I4230" t="s">
        <v>129</v>
      </c>
      <c r="J4230" t="s">
        <v>130</v>
      </c>
      <c r="K4230" t="s">
        <v>154</v>
      </c>
      <c r="L4230" t="s">
        <v>12221</v>
      </c>
      <c r="M4230" t="s">
        <v>12222</v>
      </c>
      <c r="N4230">
        <v>0.39333333300000001</v>
      </c>
      <c r="O4230">
        <v>32</v>
      </c>
      <c r="P4230">
        <v>307</v>
      </c>
      <c r="Q4230">
        <v>168</v>
      </c>
      <c r="R4230">
        <v>8935</v>
      </c>
      <c r="S4230">
        <v>0</v>
      </c>
      <c r="T4230">
        <v>0</v>
      </c>
      <c r="U4230">
        <v>12.586667</v>
      </c>
      <c r="V4230">
        <v>120.753333</v>
      </c>
      <c r="W4230">
        <v>66.08</v>
      </c>
      <c r="X4230">
        <v>3514.4333299999998</v>
      </c>
      <c r="Y4230">
        <v>0</v>
      </c>
      <c r="Z4230">
        <v>0</v>
      </c>
    </row>
    <row r="4231" spans="1:26" x14ac:dyDescent="0.25">
      <c r="A4231">
        <v>2039234</v>
      </c>
      <c r="B4231">
        <v>1</v>
      </c>
      <c r="C4231" t="s">
        <v>76</v>
      </c>
      <c r="D4231" t="s">
        <v>103</v>
      </c>
      <c r="E4231" t="s">
        <v>150</v>
      </c>
      <c r="F4231" t="s">
        <v>12223</v>
      </c>
      <c r="G4231" t="s">
        <v>2994</v>
      </c>
      <c r="H4231" t="s">
        <v>153</v>
      </c>
      <c r="I4231" t="s">
        <v>129</v>
      </c>
      <c r="J4231" t="s">
        <v>130</v>
      </c>
      <c r="K4231" t="s">
        <v>131</v>
      </c>
      <c r="L4231" t="s">
        <v>12224</v>
      </c>
      <c r="M4231" t="s">
        <v>12225</v>
      </c>
      <c r="N4231">
        <v>0.80166666600000003</v>
      </c>
      <c r="O4231">
        <v>0</v>
      </c>
      <c r="P4231">
        <v>0</v>
      </c>
      <c r="Q4231">
        <v>282</v>
      </c>
      <c r="R4231">
        <v>44781</v>
      </c>
      <c r="S4231">
        <v>128</v>
      </c>
      <c r="T4231">
        <v>2513</v>
      </c>
      <c r="U4231">
        <v>0</v>
      </c>
      <c r="V4231">
        <v>0</v>
      </c>
      <c r="W4231">
        <v>226.07</v>
      </c>
      <c r="X4231">
        <v>35899.434970000002</v>
      </c>
      <c r="Y4231">
        <v>102.613333</v>
      </c>
      <c r="Z4231">
        <v>2014.588332</v>
      </c>
    </row>
    <row r="4232" spans="1:26" x14ac:dyDescent="0.25">
      <c r="A4232">
        <v>2039232</v>
      </c>
      <c r="B4232">
        <v>1</v>
      </c>
      <c r="C4232" t="s">
        <v>76</v>
      </c>
      <c r="D4232" t="s">
        <v>90</v>
      </c>
      <c r="E4232" t="s">
        <v>171</v>
      </c>
      <c r="F4232" t="s">
        <v>12226</v>
      </c>
      <c r="G4232" t="s">
        <v>163</v>
      </c>
      <c r="H4232" t="s">
        <v>47</v>
      </c>
      <c r="I4232" t="s">
        <v>129</v>
      </c>
      <c r="J4232" t="s">
        <v>130</v>
      </c>
      <c r="K4232" t="s">
        <v>131</v>
      </c>
      <c r="L4232" t="s">
        <v>12227</v>
      </c>
      <c r="M4232" t="s">
        <v>12228</v>
      </c>
      <c r="N4232">
        <v>0.5625</v>
      </c>
      <c r="O4232">
        <v>13</v>
      </c>
      <c r="P4232">
        <v>728</v>
      </c>
      <c r="Q4232">
        <v>0</v>
      </c>
      <c r="R4232">
        <v>0</v>
      </c>
      <c r="S4232">
        <v>36</v>
      </c>
      <c r="T4232">
        <v>70</v>
      </c>
      <c r="U4232">
        <v>7.3125</v>
      </c>
      <c r="V4232">
        <v>409.5</v>
      </c>
      <c r="W4232">
        <v>0</v>
      </c>
      <c r="X4232">
        <v>0</v>
      </c>
      <c r="Y4232">
        <v>20.25</v>
      </c>
      <c r="Z4232">
        <v>39.375</v>
      </c>
    </row>
    <row r="4233" spans="1:26" x14ac:dyDescent="0.25">
      <c r="A4233">
        <v>2039239</v>
      </c>
      <c r="B4233">
        <v>1</v>
      </c>
      <c r="C4233" t="s">
        <v>77</v>
      </c>
      <c r="D4233" t="s">
        <v>114</v>
      </c>
      <c r="E4233" t="s">
        <v>161</v>
      </c>
      <c r="F4233" t="s">
        <v>12229</v>
      </c>
      <c r="G4233" t="s">
        <v>163</v>
      </c>
      <c r="H4233" t="s">
        <v>47</v>
      </c>
      <c r="I4233" t="s">
        <v>129</v>
      </c>
      <c r="J4233" t="s">
        <v>130</v>
      </c>
      <c r="K4233" t="s">
        <v>131</v>
      </c>
      <c r="L4233" t="s">
        <v>12230</v>
      </c>
      <c r="M4233" t="s">
        <v>12231</v>
      </c>
      <c r="N4233">
        <v>2.7675000000000001</v>
      </c>
      <c r="O4233">
        <v>25</v>
      </c>
      <c r="P4233">
        <v>55</v>
      </c>
      <c r="Q4233">
        <v>0</v>
      </c>
      <c r="R4233">
        <v>0</v>
      </c>
      <c r="S4233">
        <v>0</v>
      </c>
      <c r="T4233">
        <v>0</v>
      </c>
      <c r="U4233">
        <v>69.1875</v>
      </c>
      <c r="V4233">
        <v>152.21250000000001</v>
      </c>
      <c r="W4233">
        <v>0</v>
      </c>
      <c r="X4233">
        <v>0</v>
      </c>
      <c r="Y4233">
        <v>0</v>
      </c>
      <c r="Z4233">
        <v>0</v>
      </c>
    </row>
    <row r="4234" spans="1:26" x14ac:dyDescent="0.25">
      <c r="A4234">
        <v>2039236</v>
      </c>
      <c r="B4234">
        <v>1</v>
      </c>
      <c r="C4234" t="s">
        <v>77</v>
      </c>
      <c r="D4234" t="s">
        <v>124</v>
      </c>
      <c r="E4234" t="s">
        <v>186</v>
      </c>
      <c r="F4234" t="s">
        <v>5133</v>
      </c>
      <c r="G4234" t="s">
        <v>163</v>
      </c>
      <c r="H4234" t="s">
        <v>47</v>
      </c>
      <c r="I4234" t="s">
        <v>129</v>
      </c>
      <c r="J4234" t="s">
        <v>130</v>
      </c>
      <c r="K4234" t="s">
        <v>131</v>
      </c>
      <c r="L4234" t="s">
        <v>12232</v>
      </c>
      <c r="M4234" t="s">
        <v>12233</v>
      </c>
      <c r="N4234">
        <v>0.521666666</v>
      </c>
      <c r="O4234">
        <v>6</v>
      </c>
      <c r="P4234">
        <v>594</v>
      </c>
      <c r="Q4234">
        <v>0</v>
      </c>
      <c r="R4234">
        <v>0</v>
      </c>
      <c r="S4234">
        <v>0</v>
      </c>
      <c r="T4234">
        <v>0</v>
      </c>
      <c r="U4234">
        <v>3.13</v>
      </c>
      <c r="V4234">
        <v>309.87</v>
      </c>
      <c r="W4234">
        <v>0</v>
      </c>
      <c r="X4234">
        <v>0</v>
      </c>
      <c r="Y4234">
        <v>0</v>
      </c>
      <c r="Z4234">
        <v>0</v>
      </c>
    </row>
    <row r="4235" spans="1:26" x14ac:dyDescent="0.25">
      <c r="A4235">
        <v>2039237</v>
      </c>
      <c r="B4235">
        <v>1</v>
      </c>
      <c r="C4235" t="s">
        <v>77</v>
      </c>
      <c r="D4235" t="s">
        <v>110</v>
      </c>
      <c r="E4235" t="s">
        <v>186</v>
      </c>
      <c r="F4235" t="s">
        <v>12234</v>
      </c>
      <c r="G4235" t="s">
        <v>163</v>
      </c>
      <c r="H4235" t="s">
        <v>47</v>
      </c>
      <c r="I4235" t="s">
        <v>257</v>
      </c>
      <c r="J4235" t="s">
        <v>130</v>
      </c>
      <c r="K4235" t="s">
        <v>131</v>
      </c>
      <c r="L4235" t="s">
        <v>12235</v>
      </c>
      <c r="M4235" t="s">
        <v>12236</v>
      </c>
      <c r="N4235">
        <v>5.5555550000000002E-3</v>
      </c>
      <c r="O4235">
        <v>0</v>
      </c>
      <c r="P4235">
        <v>0</v>
      </c>
      <c r="Q4235">
        <v>0</v>
      </c>
      <c r="R4235">
        <v>0</v>
      </c>
      <c r="S4235">
        <v>7</v>
      </c>
      <c r="T4235">
        <v>547</v>
      </c>
      <c r="U4235">
        <v>0</v>
      </c>
      <c r="V4235">
        <v>0</v>
      </c>
      <c r="W4235">
        <v>0</v>
      </c>
      <c r="X4235">
        <v>0</v>
      </c>
      <c r="Y4235">
        <v>3.8889E-2</v>
      </c>
      <c r="Z4235">
        <v>3.0388890000000002</v>
      </c>
    </row>
    <row r="4236" spans="1:26" x14ac:dyDescent="0.25">
      <c r="A4236">
        <v>2039240</v>
      </c>
      <c r="B4236">
        <v>1</v>
      </c>
      <c r="C4236" t="s">
        <v>77</v>
      </c>
      <c r="D4236" t="s">
        <v>113</v>
      </c>
      <c r="E4236" t="s">
        <v>182</v>
      </c>
      <c r="F4236" t="s">
        <v>12237</v>
      </c>
      <c r="G4236" t="s">
        <v>144</v>
      </c>
      <c r="H4236" t="s">
        <v>46</v>
      </c>
      <c r="I4236" t="s">
        <v>129</v>
      </c>
      <c r="J4236" t="s">
        <v>130</v>
      </c>
      <c r="K4236" t="s">
        <v>131</v>
      </c>
      <c r="L4236" t="s">
        <v>12238</v>
      </c>
      <c r="M4236" t="s">
        <v>12239</v>
      </c>
      <c r="N4236">
        <v>2.7177777769999998</v>
      </c>
      <c r="O4236">
        <v>0</v>
      </c>
      <c r="P4236">
        <v>0</v>
      </c>
      <c r="Q4236">
        <v>0</v>
      </c>
      <c r="R4236">
        <v>0</v>
      </c>
      <c r="S4236">
        <v>0</v>
      </c>
      <c r="T4236">
        <v>2</v>
      </c>
      <c r="U4236">
        <v>0</v>
      </c>
      <c r="V4236">
        <v>0</v>
      </c>
      <c r="W4236">
        <v>0</v>
      </c>
      <c r="X4236">
        <v>0</v>
      </c>
      <c r="Y4236">
        <v>0</v>
      </c>
      <c r="Z4236">
        <v>5.4355560000000001</v>
      </c>
    </row>
    <row r="4237" spans="1:26" x14ac:dyDescent="0.25">
      <c r="A4237">
        <v>2039241</v>
      </c>
      <c r="B4237">
        <v>1</v>
      </c>
      <c r="C4237" t="s">
        <v>76</v>
      </c>
      <c r="D4237" t="s">
        <v>93</v>
      </c>
      <c r="E4237" t="s">
        <v>150</v>
      </c>
      <c r="F4237" t="s">
        <v>12240</v>
      </c>
      <c r="G4237" t="s">
        <v>163</v>
      </c>
      <c r="H4237" t="s">
        <v>47</v>
      </c>
      <c r="I4237" t="s">
        <v>129</v>
      </c>
      <c r="J4237" t="s">
        <v>130</v>
      </c>
      <c r="K4237" t="s">
        <v>131</v>
      </c>
      <c r="L4237" t="s">
        <v>12241</v>
      </c>
      <c r="M4237" t="s">
        <v>12242</v>
      </c>
      <c r="N4237">
        <v>0.135833333</v>
      </c>
      <c r="O4237">
        <v>117</v>
      </c>
      <c r="P4237">
        <v>13764</v>
      </c>
      <c r="Q4237">
        <v>0</v>
      </c>
      <c r="R4237">
        <v>0</v>
      </c>
      <c r="S4237">
        <v>0</v>
      </c>
      <c r="T4237">
        <v>0</v>
      </c>
      <c r="U4237">
        <v>15.8925</v>
      </c>
      <c r="V4237">
        <v>1869.609995</v>
      </c>
      <c r="W4237">
        <v>0</v>
      </c>
      <c r="X4237">
        <v>0</v>
      </c>
      <c r="Y4237">
        <v>0</v>
      </c>
      <c r="Z4237">
        <v>0</v>
      </c>
    </row>
    <row r="4238" spans="1:26" x14ac:dyDescent="0.25">
      <c r="A4238">
        <v>2039244</v>
      </c>
      <c r="B4238">
        <v>1</v>
      </c>
      <c r="C4238" t="s">
        <v>77</v>
      </c>
      <c r="D4238" t="s">
        <v>109</v>
      </c>
      <c r="E4238" t="s">
        <v>134</v>
      </c>
      <c r="F4238" t="s">
        <v>12243</v>
      </c>
      <c r="G4238" t="s">
        <v>136</v>
      </c>
      <c r="H4238" t="s">
        <v>46</v>
      </c>
      <c r="I4238" t="s">
        <v>129</v>
      </c>
      <c r="J4238" t="s">
        <v>130</v>
      </c>
      <c r="K4238" t="s">
        <v>131</v>
      </c>
      <c r="L4238" t="s">
        <v>12244</v>
      </c>
      <c r="M4238" t="s">
        <v>12245</v>
      </c>
      <c r="N4238">
        <v>1.7652777770000001</v>
      </c>
      <c r="O4238">
        <v>0</v>
      </c>
      <c r="P4238">
        <v>0</v>
      </c>
      <c r="Q4238">
        <v>0</v>
      </c>
      <c r="R4238">
        <v>0</v>
      </c>
      <c r="S4238">
        <v>0</v>
      </c>
      <c r="T4238">
        <v>2</v>
      </c>
      <c r="U4238">
        <v>0</v>
      </c>
      <c r="V4238">
        <v>0</v>
      </c>
      <c r="W4238">
        <v>0</v>
      </c>
      <c r="X4238">
        <v>0</v>
      </c>
      <c r="Y4238">
        <v>0</v>
      </c>
      <c r="Z4238">
        <v>3.5305559999999998</v>
      </c>
    </row>
    <row r="4239" spans="1:26" x14ac:dyDescent="0.25">
      <c r="A4239">
        <v>2039243</v>
      </c>
      <c r="B4239">
        <v>1</v>
      </c>
      <c r="C4239" t="s">
        <v>77</v>
      </c>
      <c r="D4239" t="s">
        <v>114</v>
      </c>
      <c r="E4239" t="s">
        <v>186</v>
      </c>
      <c r="F4239" t="s">
        <v>1503</v>
      </c>
      <c r="G4239" t="s">
        <v>163</v>
      </c>
      <c r="H4239" t="s">
        <v>47</v>
      </c>
      <c r="I4239" t="s">
        <v>129</v>
      </c>
      <c r="J4239" t="s">
        <v>130</v>
      </c>
      <c r="K4239" t="s">
        <v>131</v>
      </c>
      <c r="L4239" t="s">
        <v>12246</v>
      </c>
      <c r="M4239" t="s">
        <v>12247</v>
      </c>
      <c r="N4239">
        <v>5.8888888E-2</v>
      </c>
      <c r="O4239">
        <v>0</v>
      </c>
      <c r="P4239">
        <v>39</v>
      </c>
      <c r="Q4239">
        <v>113</v>
      </c>
      <c r="R4239">
        <v>5466</v>
      </c>
      <c r="S4239">
        <v>101</v>
      </c>
      <c r="T4239">
        <v>3966</v>
      </c>
      <c r="U4239">
        <v>0</v>
      </c>
      <c r="V4239">
        <v>2.2966669999999998</v>
      </c>
      <c r="W4239">
        <v>6.6544439999999998</v>
      </c>
      <c r="X4239">
        <v>321.886662</v>
      </c>
      <c r="Y4239">
        <v>5.9477779999999996</v>
      </c>
      <c r="Z4239">
        <v>233.55332999999999</v>
      </c>
    </row>
    <row r="4240" spans="1:26" x14ac:dyDescent="0.25">
      <c r="A4240">
        <v>2039246</v>
      </c>
      <c r="B4240">
        <v>1</v>
      </c>
      <c r="C4240" t="s">
        <v>76</v>
      </c>
      <c r="D4240" t="s">
        <v>89</v>
      </c>
      <c r="E4240" t="s">
        <v>182</v>
      </c>
      <c r="F4240" t="s">
        <v>12248</v>
      </c>
      <c r="G4240" t="s">
        <v>144</v>
      </c>
      <c r="H4240" t="s">
        <v>46</v>
      </c>
      <c r="I4240" t="s">
        <v>129</v>
      </c>
      <c r="J4240" t="s">
        <v>130</v>
      </c>
      <c r="K4240" t="s">
        <v>131</v>
      </c>
      <c r="L4240" t="s">
        <v>12249</v>
      </c>
      <c r="M4240" t="s">
        <v>12250</v>
      </c>
      <c r="N4240">
        <v>2.6511111110000001</v>
      </c>
      <c r="O4240">
        <v>0</v>
      </c>
      <c r="P4240">
        <v>22</v>
      </c>
      <c r="Q4240">
        <v>0</v>
      </c>
      <c r="R4240">
        <v>0</v>
      </c>
      <c r="S4240">
        <v>0</v>
      </c>
      <c r="T4240">
        <v>0</v>
      </c>
      <c r="U4240">
        <v>0</v>
      </c>
      <c r="V4240">
        <v>58.324444</v>
      </c>
      <c r="W4240">
        <v>0</v>
      </c>
      <c r="X4240">
        <v>0</v>
      </c>
      <c r="Y4240">
        <v>0</v>
      </c>
      <c r="Z4240">
        <v>0</v>
      </c>
    </row>
    <row r="4241" spans="1:26" x14ac:dyDescent="0.25">
      <c r="A4241">
        <v>2039250</v>
      </c>
      <c r="B4241">
        <v>1</v>
      </c>
      <c r="C4241" t="s">
        <v>77</v>
      </c>
      <c r="D4241" t="s">
        <v>123</v>
      </c>
      <c r="E4241" t="s">
        <v>166</v>
      </c>
      <c r="F4241" t="s">
        <v>12251</v>
      </c>
      <c r="G4241" t="s">
        <v>657</v>
      </c>
      <c r="H4241" t="s">
        <v>46</v>
      </c>
      <c r="I4241" t="s">
        <v>129</v>
      </c>
      <c r="J4241" t="s">
        <v>130</v>
      </c>
      <c r="K4241" t="s">
        <v>131</v>
      </c>
      <c r="L4241" t="s">
        <v>12252</v>
      </c>
      <c r="M4241" t="s">
        <v>12253</v>
      </c>
      <c r="N4241">
        <v>2.622222222</v>
      </c>
      <c r="O4241">
        <v>0</v>
      </c>
      <c r="P4241">
        <v>36</v>
      </c>
      <c r="Q4241">
        <v>0</v>
      </c>
      <c r="R4241">
        <v>0</v>
      </c>
      <c r="S4241">
        <v>0</v>
      </c>
      <c r="T4241">
        <v>0</v>
      </c>
      <c r="U4241">
        <v>0</v>
      </c>
      <c r="V4241">
        <v>94.4</v>
      </c>
      <c r="W4241">
        <v>0</v>
      </c>
      <c r="X4241">
        <v>0</v>
      </c>
      <c r="Y4241">
        <v>0</v>
      </c>
      <c r="Z4241">
        <v>0</v>
      </c>
    </row>
    <row r="4242" spans="1:26" x14ac:dyDescent="0.25">
      <c r="A4242">
        <v>2039247</v>
      </c>
      <c r="B4242">
        <v>1</v>
      </c>
      <c r="C4242" t="s">
        <v>76</v>
      </c>
      <c r="D4242" t="s">
        <v>99</v>
      </c>
      <c r="E4242" t="s">
        <v>171</v>
      </c>
      <c r="F4242" t="s">
        <v>9776</v>
      </c>
      <c r="G4242" t="s">
        <v>163</v>
      </c>
      <c r="H4242" t="s">
        <v>47</v>
      </c>
      <c r="I4242" t="s">
        <v>129</v>
      </c>
      <c r="J4242" t="s">
        <v>130</v>
      </c>
      <c r="K4242" t="s">
        <v>131</v>
      </c>
      <c r="L4242" t="s">
        <v>12254</v>
      </c>
      <c r="M4242" t="s">
        <v>12255</v>
      </c>
      <c r="N4242">
        <v>0.30916666599999998</v>
      </c>
      <c r="O4242">
        <v>24</v>
      </c>
      <c r="P4242">
        <v>402</v>
      </c>
      <c r="Q4242">
        <v>0</v>
      </c>
      <c r="R4242">
        <v>0</v>
      </c>
      <c r="S4242">
        <v>0</v>
      </c>
      <c r="T4242">
        <v>0</v>
      </c>
      <c r="U4242">
        <v>7.42</v>
      </c>
      <c r="V4242">
        <v>124.285</v>
      </c>
      <c r="W4242">
        <v>0</v>
      </c>
      <c r="X4242">
        <v>0</v>
      </c>
      <c r="Y4242">
        <v>0</v>
      </c>
      <c r="Z4242">
        <v>0</v>
      </c>
    </row>
    <row r="4243" spans="1:26" x14ac:dyDescent="0.25">
      <c r="A4243">
        <v>2039251</v>
      </c>
      <c r="B4243">
        <v>1</v>
      </c>
      <c r="C4243" t="s">
        <v>77</v>
      </c>
      <c r="D4243" t="s">
        <v>109</v>
      </c>
      <c r="E4243" t="s">
        <v>161</v>
      </c>
      <c r="F4243" t="s">
        <v>12256</v>
      </c>
      <c r="G4243" t="s">
        <v>163</v>
      </c>
      <c r="H4243" t="s">
        <v>47</v>
      </c>
      <c r="I4243" t="s">
        <v>129</v>
      </c>
      <c r="J4243" t="s">
        <v>130</v>
      </c>
      <c r="K4243" t="s">
        <v>131</v>
      </c>
      <c r="L4243" t="s">
        <v>12257</v>
      </c>
      <c r="M4243" t="s">
        <v>12258</v>
      </c>
      <c r="N4243">
        <v>0.16916666599999999</v>
      </c>
      <c r="O4243">
        <v>5</v>
      </c>
      <c r="P4243">
        <v>507</v>
      </c>
      <c r="Q4243">
        <v>0</v>
      </c>
      <c r="R4243">
        <v>0</v>
      </c>
      <c r="S4243">
        <v>0</v>
      </c>
      <c r="T4243">
        <v>0</v>
      </c>
      <c r="U4243">
        <v>0.84583299999999995</v>
      </c>
      <c r="V4243">
        <v>85.767499999999998</v>
      </c>
      <c r="W4243">
        <v>0</v>
      </c>
      <c r="X4243">
        <v>0</v>
      </c>
      <c r="Y4243">
        <v>0</v>
      </c>
      <c r="Z4243">
        <v>0</v>
      </c>
    </row>
    <row r="4244" spans="1:26" x14ac:dyDescent="0.25">
      <c r="A4244">
        <v>2039262</v>
      </c>
      <c r="B4244">
        <v>1</v>
      </c>
      <c r="C4244" t="s">
        <v>76</v>
      </c>
      <c r="D4244" t="s">
        <v>83</v>
      </c>
      <c r="E4244" t="s">
        <v>182</v>
      </c>
      <c r="F4244" t="s">
        <v>12259</v>
      </c>
      <c r="G4244" t="s">
        <v>144</v>
      </c>
      <c r="H4244" t="s">
        <v>46</v>
      </c>
      <c r="I4244" t="s">
        <v>129</v>
      </c>
      <c r="J4244" t="s">
        <v>130</v>
      </c>
      <c r="K4244" t="s">
        <v>131</v>
      </c>
      <c r="L4244" t="s">
        <v>12260</v>
      </c>
      <c r="M4244" t="s">
        <v>12261</v>
      </c>
      <c r="N4244">
        <v>3.0022222219999999</v>
      </c>
      <c r="O4244">
        <v>0</v>
      </c>
      <c r="P4244">
        <v>8</v>
      </c>
      <c r="Q4244">
        <v>0</v>
      </c>
      <c r="R4244">
        <v>0</v>
      </c>
      <c r="S4244">
        <v>0</v>
      </c>
      <c r="T4244">
        <v>0</v>
      </c>
      <c r="U4244">
        <v>0</v>
      </c>
      <c r="V4244">
        <v>24.017778</v>
      </c>
      <c r="W4244">
        <v>0</v>
      </c>
      <c r="X4244">
        <v>0</v>
      </c>
      <c r="Y4244">
        <v>0</v>
      </c>
      <c r="Z4244">
        <v>0</v>
      </c>
    </row>
    <row r="4245" spans="1:26" x14ac:dyDescent="0.25">
      <c r="A4245">
        <v>2039254</v>
      </c>
      <c r="B4245">
        <v>1</v>
      </c>
      <c r="C4245" t="s">
        <v>76</v>
      </c>
      <c r="D4245" t="s">
        <v>93</v>
      </c>
      <c r="E4245" t="s">
        <v>186</v>
      </c>
      <c r="F4245" t="s">
        <v>12262</v>
      </c>
      <c r="G4245" t="s">
        <v>163</v>
      </c>
      <c r="H4245" t="s">
        <v>47</v>
      </c>
      <c r="I4245" t="s">
        <v>129</v>
      </c>
      <c r="J4245" t="s">
        <v>130</v>
      </c>
      <c r="K4245" t="s">
        <v>131</v>
      </c>
      <c r="L4245" t="s">
        <v>12263</v>
      </c>
      <c r="M4245" t="s">
        <v>12264</v>
      </c>
      <c r="N4245">
        <v>1.714444444</v>
      </c>
      <c r="O4245">
        <v>12</v>
      </c>
      <c r="P4245">
        <v>898</v>
      </c>
      <c r="Q4245">
        <v>0</v>
      </c>
      <c r="R4245">
        <v>0</v>
      </c>
      <c r="S4245">
        <v>0</v>
      </c>
      <c r="T4245">
        <v>0</v>
      </c>
      <c r="U4245">
        <v>20.573333000000002</v>
      </c>
      <c r="V4245">
        <v>1539.571111</v>
      </c>
      <c r="W4245">
        <v>0</v>
      </c>
      <c r="X4245">
        <v>0</v>
      </c>
      <c r="Y4245">
        <v>0</v>
      </c>
      <c r="Z4245">
        <v>0</v>
      </c>
    </row>
    <row r="4246" spans="1:26" x14ac:dyDescent="0.25">
      <c r="A4246">
        <v>2039252</v>
      </c>
      <c r="B4246">
        <v>1</v>
      </c>
      <c r="C4246" t="s">
        <v>77</v>
      </c>
      <c r="D4246" t="s">
        <v>113</v>
      </c>
      <c r="E4246" t="s">
        <v>134</v>
      </c>
      <c r="F4246" t="s">
        <v>12265</v>
      </c>
      <c r="G4246" t="s">
        <v>250</v>
      </c>
      <c r="H4246" t="s">
        <v>46</v>
      </c>
      <c r="I4246" t="s">
        <v>129</v>
      </c>
      <c r="J4246" t="s">
        <v>15</v>
      </c>
      <c r="K4246" t="s">
        <v>131</v>
      </c>
      <c r="L4246" t="s">
        <v>12266</v>
      </c>
      <c r="M4246" t="s">
        <v>12267</v>
      </c>
      <c r="N4246">
        <v>2.2347222219999998</v>
      </c>
      <c r="O4246">
        <v>0</v>
      </c>
      <c r="P4246">
        <v>0</v>
      </c>
      <c r="Q4246">
        <v>0</v>
      </c>
      <c r="R4246">
        <v>2</v>
      </c>
      <c r="S4246">
        <v>0</v>
      </c>
      <c r="T4246">
        <v>0</v>
      </c>
      <c r="U4246">
        <v>0</v>
      </c>
      <c r="V4246">
        <v>0</v>
      </c>
      <c r="W4246">
        <v>0</v>
      </c>
      <c r="X4246">
        <v>4.4694440000000002</v>
      </c>
      <c r="Y4246">
        <v>0</v>
      </c>
      <c r="Z4246">
        <v>0</v>
      </c>
    </row>
    <row r="4247" spans="1:26" x14ac:dyDescent="0.25">
      <c r="A4247">
        <v>2039257</v>
      </c>
      <c r="B4247">
        <v>1</v>
      </c>
      <c r="C4247" t="s">
        <v>76</v>
      </c>
      <c r="D4247" t="s">
        <v>89</v>
      </c>
      <c r="E4247" t="s">
        <v>134</v>
      </c>
      <c r="F4247" t="s">
        <v>12268</v>
      </c>
      <c r="G4247" t="s">
        <v>136</v>
      </c>
      <c r="H4247" t="s">
        <v>46</v>
      </c>
      <c r="I4247" t="s">
        <v>129</v>
      </c>
      <c r="J4247" t="s">
        <v>130</v>
      </c>
      <c r="K4247" t="s">
        <v>131</v>
      </c>
      <c r="L4247" t="s">
        <v>12269</v>
      </c>
      <c r="M4247" t="s">
        <v>12270</v>
      </c>
      <c r="N4247">
        <v>6.8116666659999998</v>
      </c>
      <c r="O4247">
        <v>0</v>
      </c>
      <c r="P4247">
        <v>1</v>
      </c>
      <c r="Q4247">
        <v>0</v>
      </c>
      <c r="R4247">
        <v>0</v>
      </c>
      <c r="S4247">
        <v>0</v>
      </c>
      <c r="T4247">
        <v>0</v>
      </c>
      <c r="U4247">
        <v>0</v>
      </c>
      <c r="V4247">
        <v>6.8116669999999999</v>
      </c>
      <c r="W4247">
        <v>0</v>
      </c>
      <c r="X4247">
        <v>0</v>
      </c>
      <c r="Y4247">
        <v>0</v>
      </c>
      <c r="Z4247">
        <v>0</v>
      </c>
    </row>
    <row r="4248" spans="1:26" x14ac:dyDescent="0.25">
      <c r="A4248">
        <v>2039256</v>
      </c>
      <c r="B4248">
        <v>1</v>
      </c>
      <c r="C4248" t="s">
        <v>76</v>
      </c>
      <c r="D4248" t="s">
        <v>104</v>
      </c>
      <c r="E4248" t="s">
        <v>166</v>
      </c>
      <c r="F4248" t="s">
        <v>7554</v>
      </c>
      <c r="G4248" t="s">
        <v>657</v>
      </c>
      <c r="H4248" t="s">
        <v>46</v>
      </c>
      <c r="I4248" t="s">
        <v>129</v>
      </c>
      <c r="J4248" t="s">
        <v>130</v>
      </c>
      <c r="K4248" t="s">
        <v>131</v>
      </c>
      <c r="L4248" t="s">
        <v>12271</v>
      </c>
      <c r="M4248" t="s">
        <v>12272</v>
      </c>
      <c r="N4248">
        <v>2.176666666</v>
      </c>
      <c r="O4248">
        <v>0</v>
      </c>
      <c r="P4248">
        <v>0</v>
      </c>
      <c r="Q4248">
        <v>0</v>
      </c>
      <c r="R4248">
        <v>59</v>
      </c>
      <c r="S4248">
        <v>0</v>
      </c>
      <c r="T4248">
        <v>0</v>
      </c>
      <c r="U4248">
        <v>0</v>
      </c>
      <c r="V4248">
        <v>0</v>
      </c>
      <c r="W4248">
        <v>0</v>
      </c>
      <c r="X4248">
        <v>128.42333300000001</v>
      </c>
      <c r="Y4248">
        <v>0</v>
      </c>
      <c r="Z4248">
        <v>0</v>
      </c>
    </row>
    <row r="4249" spans="1:26" x14ac:dyDescent="0.25">
      <c r="A4249">
        <v>2039268</v>
      </c>
      <c r="B4249">
        <v>1</v>
      </c>
      <c r="C4249" t="s">
        <v>76</v>
      </c>
      <c r="D4249" t="s">
        <v>92</v>
      </c>
      <c r="E4249" t="s">
        <v>134</v>
      </c>
      <c r="F4249" t="s">
        <v>12273</v>
      </c>
      <c r="G4249" t="s">
        <v>136</v>
      </c>
      <c r="H4249" t="s">
        <v>46</v>
      </c>
      <c r="I4249" t="s">
        <v>129</v>
      </c>
      <c r="J4249" t="s">
        <v>130</v>
      </c>
      <c r="K4249" t="s">
        <v>131</v>
      </c>
      <c r="L4249" t="s">
        <v>12274</v>
      </c>
      <c r="M4249" t="s">
        <v>12275</v>
      </c>
      <c r="N4249">
        <v>1.950555555</v>
      </c>
      <c r="O4249">
        <v>0</v>
      </c>
      <c r="P4249">
        <v>0</v>
      </c>
      <c r="Q4249">
        <v>0</v>
      </c>
      <c r="R4249">
        <v>1</v>
      </c>
      <c r="S4249">
        <v>0</v>
      </c>
      <c r="T4249">
        <v>0</v>
      </c>
      <c r="U4249">
        <v>0</v>
      </c>
      <c r="V4249">
        <v>0</v>
      </c>
      <c r="W4249">
        <v>0</v>
      </c>
      <c r="X4249">
        <v>1.950556</v>
      </c>
      <c r="Y4249">
        <v>0</v>
      </c>
      <c r="Z4249">
        <v>0</v>
      </c>
    </row>
    <row r="4250" spans="1:26" x14ac:dyDescent="0.25">
      <c r="A4250">
        <v>2039260</v>
      </c>
      <c r="B4250">
        <v>1</v>
      </c>
      <c r="C4250" t="s">
        <v>76</v>
      </c>
      <c r="D4250" t="s">
        <v>92</v>
      </c>
      <c r="E4250" t="s">
        <v>186</v>
      </c>
      <c r="F4250" t="s">
        <v>12276</v>
      </c>
      <c r="G4250" t="s">
        <v>163</v>
      </c>
      <c r="H4250" t="s">
        <v>47</v>
      </c>
      <c r="I4250" t="s">
        <v>129</v>
      </c>
      <c r="J4250" t="s">
        <v>130</v>
      </c>
      <c r="K4250" t="s">
        <v>131</v>
      </c>
      <c r="L4250" t="s">
        <v>12277</v>
      </c>
      <c r="M4250" t="s">
        <v>12278</v>
      </c>
      <c r="N4250">
        <v>0.29972222199999998</v>
      </c>
      <c r="O4250">
        <v>0</v>
      </c>
      <c r="P4250">
        <v>0</v>
      </c>
      <c r="Q4250">
        <v>0</v>
      </c>
      <c r="R4250">
        <v>0</v>
      </c>
      <c r="S4250">
        <v>21</v>
      </c>
      <c r="T4250">
        <v>307</v>
      </c>
      <c r="U4250">
        <v>0</v>
      </c>
      <c r="V4250">
        <v>0</v>
      </c>
      <c r="W4250">
        <v>0</v>
      </c>
      <c r="X4250">
        <v>0</v>
      </c>
      <c r="Y4250">
        <v>6.2941669999999998</v>
      </c>
      <c r="Z4250">
        <v>92.014722000000006</v>
      </c>
    </row>
    <row r="4251" spans="1:26" x14ac:dyDescent="0.25">
      <c r="A4251">
        <v>2039259</v>
      </c>
      <c r="B4251">
        <v>1</v>
      </c>
      <c r="C4251" t="s">
        <v>76</v>
      </c>
      <c r="D4251" t="s">
        <v>79</v>
      </c>
      <c r="E4251" t="s">
        <v>150</v>
      </c>
      <c r="F4251" t="s">
        <v>3369</v>
      </c>
      <c r="G4251" t="s">
        <v>163</v>
      </c>
      <c r="H4251" t="s">
        <v>47</v>
      </c>
      <c r="I4251" t="s">
        <v>129</v>
      </c>
      <c r="J4251" t="s">
        <v>130</v>
      </c>
      <c r="K4251" t="s">
        <v>131</v>
      </c>
      <c r="L4251" t="s">
        <v>12279</v>
      </c>
      <c r="M4251" t="s">
        <v>12280</v>
      </c>
      <c r="N4251">
        <v>0.200693333</v>
      </c>
      <c r="O4251">
        <v>4</v>
      </c>
      <c r="P4251">
        <v>410</v>
      </c>
      <c r="Q4251">
        <v>0</v>
      </c>
      <c r="R4251">
        <v>0</v>
      </c>
      <c r="S4251">
        <v>0</v>
      </c>
      <c r="T4251">
        <v>0</v>
      </c>
      <c r="U4251">
        <v>0.80277299999999996</v>
      </c>
      <c r="V4251">
        <v>82.284267</v>
      </c>
      <c r="W4251">
        <v>0</v>
      </c>
      <c r="X4251">
        <v>0</v>
      </c>
      <c r="Y4251">
        <v>0</v>
      </c>
      <c r="Z4251">
        <v>0</v>
      </c>
    </row>
    <row r="4252" spans="1:26" x14ac:dyDescent="0.25">
      <c r="A4252">
        <v>2039265</v>
      </c>
      <c r="B4252">
        <v>1</v>
      </c>
      <c r="C4252" t="s">
        <v>77</v>
      </c>
      <c r="D4252" t="s">
        <v>114</v>
      </c>
      <c r="E4252" t="s">
        <v>161</v>
      </c>
      <c r="F4252" t="s">
        <v>12281</v>
      </c>
      <c r="G4252" t="s">
        <v>341</v>
      </c>
      <c r="H4252" t="s">
        <v>47</v>
      </c>
      <c r="I4252" t="s">
        <v>129</v>
      </c>
      <c r="J4252" t="s">
        <v>130</v>
      </c>
      <c r="K4252" t="s">
        <v>131</v>
      </c>
      <c r="L4252" t="s">
        <v>12282</v>
      </c>
      <c r="M4252" t="s">
        <v>12283</v>
      </c>
      <c r="N4252">
        <v>2.0619444439999999</v>
      </c>
      <c r="O4252">
        <v>2</v>
      </c>
      <c r="P4252">
        <v>37</v>
      </c>
      <c r="Q4252">
        <v>0</v>
      </c>
      <c r="R4252">
        <v>0</v>
      </c>
      <c r="S4252">
        <v>0</v>
      </c>
      <c r="T4252">
        <v>0</v>
      </c>
      <c r="U4252">
        <v>4.1238890000000001</v>
      </c>
      <c r="V4252">
        <v>76.291944000000001</v>
      </c>
      <c r="W4252">
        <v>0</v>
      </c>
      <c r="X4252">
        <v>0</v>
      </c>
      <c r="Y4252">
        <v>0</v>
      </c>
      <c r="Z4252">
        <v>0</v>
      </c>
    </row>
    <row r="4253" spans="1:26" x14ac:dyDescent="0.25">
      <c r="A4253">
        <v>2039264</v>
      </c>
      <c r="B4253">
        <v>1</v>
      </c>
      <c r="C4253" t="s">
        <v>76</v>
      </c>
      <c r="D4253" t="s">
        <v>94</v>
      </c>
      <c r="E4253" t="s">
        <v>182</v>
      </c>
      <c r="F4253" t="s">
        <v>12284</v>
      </c>
      <c r="G4253" t="s">
        <v>168</v>
      </c>
      <c r="H4253" t="s">
        <v>46</v>
      </c>
      <c r="I4253" t="s">
        <v>129</v>
      </c>
      <c r="J4253" t="s">
        <v>130</v>
      </c>
      <c r="K4253" t="s">
        <v>154</v>
      </c>
      <c r="L4253" t="s">
        <v>12285</v>
      </c>
      <c r="M4253" t="s">
        <v>12286</v>
      </c>
      <c r="N4253">
        <v>7.8760916659999998</v>
      </c>
      <c r="O4253">
        <v>0</v>
      </c>
      <c r="P4253">
        <v>0</v>
      </c>
      <c r="Q4253">
        <v>0</v>
      </c>
      <c r="R4253">
        <v>0</v>
      </c>
      <c r="S4253">
        <v>0</v>
      </c>
      <c r="T4253">
        <v>1</v>
      </c>
      <c r="U4253">
        <v>0</v>
      </c>
      <c r="V4253">
        <v>0</v>
      </c>
      <c r="W4253">
        <v>0</v>
      </c>
      <c r="X4253">
        <v>0</v>
      </c>
      <c r="Y4253">
        <v>0</v>
      </c>
      <c r="Z4253">
        <v>7.8760919999999999</v>
      </c>
    </row>
    <row r="4254" spans="1:26" x14ac:dyDescent="0.25">
      <c r="A4254">
        <v>2039279</v>
      </c>
      <c r="B4254">
        <v>1</v>
      </c>
      <c r="C4254" t="s">
        <v>76</v>
      </c>
      <c r="D4254" t="s">
        <v>80</v>
      </c>
      <c r="E4254" t="s">
        <v>161</v>
      </c>
      <c r="F4254" t="s">
        <v>12287</v>
      </c>
      <c r="G4254" t="s">
        <v>3074</v>
      </c>
      <c r="H4254" t="s">
        <v>47</v>
      </c>
      <c r="I4254" t="s">
        <v>129</v>
      </c>
      <c r="J4254" t="s">
        <v>130</v>
      </c>
      <c r="K4254" t="s">
        <v>154</v>
      </c>
      <c r="L4254" t="s">
        <v>12288</v>
      </c>
      <c r="M4254" t="s">
        <v>12289</v>
      </c>
      <c r="N4254">
        <v>8.1730555549999995</v>
      </c>
      <c r="O4254">
        <v>0</v>
      </c>
      <c r="P4254">
        <v>579</v>
      </c>
      <c r="Q4254">
        <v>0</v>
      </c>
      <c r="R4254">
        <v>0</v>
      </c>
      <c r="S4254">
        <v>0</v>
      </c>
      <c r="T4254">
        <v>0</v>
      </c>
      <c r="U4254">
        <v>0</v>
      </c>
      <c r="V4254">
        <v>4732.1991660000003</v>
      </c>
      <c r="W4254">
        <v>0</v>
      </c>
      <c r="X4254">
        <v>0</v>
      </c>
      <c r="Y4254">
        <v>0</v>
      </c>
      <c r="Z4254">
        <v>0</v>
      </c>
    </row>
    <row r="4255" spans="1:26" x14ac:dyDescent="0.25">
      <c r="A4255">
        <v>2039274</v>
      </c>
      <c r="B4255">
        <v>1</v>
      </c>
      <c r="C4255" t="s">
        <v>76</v>
      </c>
      <c r="D4255" t="s">
        <v>100</v>
      </c>
      <c r="E4255" t="s">
        <v>134</v>
      </c>
      <c r="F4255" t="s">
        <v>12290</v>
      </c>
      <c r="G4255" t="s">
        <v>128</v>
      </c>
      <c r="H4255" t="s">
        <v>46</v>
      </c>
      <c r="I4255" t="s">
        <v>129</v>
      </c>
      <c r="J4255" t="s">
        <v>130</v>
      </c>
      <c r="K4255" t="s">
        <v>131</v>
      </c>
      <c r="L4255" t="s">
        <v>12291</v>
      </c>
      <c r="M4255" t="s">
        <v>12292</v>
      </c>
      <c r="N4255">
        <v>2.1036111110000002</v>
      </c>
      <c r="O4255">
        <v>0</v>
      </c>
      <c r="P4255">
        <v>1</v>
      </c>
      <c r="Q4255">
        <v>0</v>
      </c>
      <c r="R4255">
        <v>0</v>
      </c>
      <c r="S4255">
        <v>0</v>
      </c>
      <c r="T4255">
        <v>0</v>
      </c>
      <c r="U4255">
        <v>0</v>
      </c>
      <c r="V4255">
        <v>2.1036109999999999</v>
      </c>
      <c r="W4255">
        <v>0</v>
      </c>
      <c r="X4255">
        <v>0</v>
      </c>
      <c r="Y4255">
        <v>0</v>
      </c>
      <c r="Z4255">
        <v>0</v>
      </c>
    </row>
    <row r="4256" spans="1:26" x14ac:dyDescent="0.25">
      <c r="A4256">
        <v>2039272</v>
      </c>
      <c r="B4256">
        <v>1</v>
      </c>
      <c r="C4256" t="s">
        <v>77</v>
      </c>
      <c r="D4256" t="s">
        <v>116</v>
      </c>
      <c r="E4256" t="s">
        <v>161</v>
      </c>
      <c r="F4256" t="s">
        <v>175</v>
      </c>
      <c r="G4256" t="s">
        <v>168</v>
      </c>
      <c r="H4256" t="s">
        <v>47</v>
      </c>
      <c r="I4256" t="s">
        <v>129</v>
      </c>
      <c r="J4256" t="s">
        <v>130</v>
      </c>
      <c r="K4256" t="s">
        <v>154</v>
      </c>
      <c r="L4256" t="s">
        <v>12293</v>
      </c>
      <c r="M4256" t="s">
        <v>12294</v>
      </c>
      <c r="N4256">
        <v>8.1830555549999993</v>
      </c>
      <c r="O4256">
        <v>21</v>
      </c>
      <c r="P4256">
        <v>153</v>
      </c>
      <c r="Q4256">
        <v>0</v>
      </c>
      <c r="R4256">
        <v>0</v>
      </c>
      <c r="S4256">
        <v>0</v>
      </c>
      <c r="T4256">
        <v>0</v>
      </c>
      <c r="U4256">
        <v>171.844167</v>
      </c>
      <c r="V4256">
        <v>1252.0074999999999</v>
      </c>
      <c r="W4256">
        <v>0</v>
      </c>
      <c r="X4256">
        <v>0</v>
      </c>
      <c r="Y4256">
        <v>0</v>
      </c>
      <c r="Z4256">
        <v>0</v>
      </c>
    </row>
    <row r="4257" spans="1:26" x14ac:dyDescent="0.25">
      <c r="A4257">
        <v>2039281</v>
      </c>
      <c r="B4257">
        <v>1</v>
      </c>
      <c r="C4257" t="s">
        <v>77</v>
      </c>
      <c r="D4257" t="s">
        <v>108</v>
      </c>
      <c r="E4257" t="s">
        <v>166</v>
      </c>
      <c r="F4257" t="s">
        <v>12295</v>
      </c>
      <c r="G4257" t="s">
        <v>657</v>
      </c>
      <c r="H4257" t="s">
        <v>46</v>
      </c>
      <c r="I4257" t="s">
        <v>129</v>
      </c>
      <c r="J4257" t="s">
        <v>130</v>
      </c>
      <c r="K4257" t="s">
        <v>131</v>
      </c>
      <c r="L4257" t="s">
        <v>12296</v>
      </c>
      <c r="M4257" t="s">
        <v>12297</v>
      </c>
      <c r="N4257">
        <v>0.68055555499999998</v>
      </c>
      <c r="O4257">
        <v>0</v>
      </c>
      <c r="P4257">
        <v>451</v>
      </c>
      <c r="Q4257">
        <v>0</v>
      </c>
      <c r="R4257">
        <v>0</v>
      </c>
      <c r="S4257">
        <v>0</v>
      </c>
      <c r="T4257">
        <v>0</v>
      </c>
      <c r="U4257">
        <v>0</v>
      </c>
      <c r="V4257">
        <v>306.93055500000003</v>
      </c>
      <c r="W4257">
        <v>0</v>
      </c>
      <c r="X4257">
        <v>0</v>
      </c>
      <c r="Y4257">
        <v>0</v>
      </c>
      <c r="Z4257">
        <v>0</v>
      </c>
    </row>
    <row r="4258" spans="1:26" x14ac:dyDescent="0.25">
      <c r="A4258">
        <v>2039275</v>
      </c>
      <c r="B4258">
        <v>1</v>
      </c>
      <c r="C4258" t="s">
        <v>76</v>
      </c>
      <c r="D4258" t="s">
        <v>89</v>
      </c>
      <c r="E4258" t="s">
        <v>171</v>
      </c>
      <c r="F4258" t="s">
        <v>12298</v>
      </c>
      <c r="G4258" t="s">
        <v>163</v>
      </c>
      <c r="H4258" t="s">
        <v>47</v>
      </c>
      <c r="I4258" t="s">
        <v>129</v>
      </c>
      <c r="J4258" t="s">
        <v>130</v>
      </c>
      <c r="K4258" t="s">
        <v>131</v>
      </c>
      <c r="L4258" t="s">
        <v>12299</v>
      </c>
      <c r="M4258" t="s">
        <v>12300</v>
      </c>
      <c r="N4258">
        <v>0.12666666600000001</v>
      </c>
      <c r="O4258">
        <v>42</v>
      </c>
      <c r="P4258">
        <v>418</v>
      </c>
      <c r="Q4258">
        <v>0</v>
      </c>
      <c r="R4258">
        <v>0</v>
      </c>
      <c r="S4258">
        <v>0</v>
      </c>
      <c r="T4258">
        <v>0</v>
      </c>
      <c r="U4258">
        <v>5.32</v>
      </c>
      <c r="V4258">
        <v>52.946666</v>
      </c>
      <c r="W4258">
        <v>0</v>
      </c>
      <c r="X4258">
        <v>0</v>
      </c>
      <c r="Y4258">
        <v>0</v>
      </c>
      <c r="Z4258">
        <v>0</v>
      </c>
    </row>
    <row r="4259" spans="1:26" x14ac:dyDescent="0.25">
      <c r="A4259">
        <v>2039286</v>
      </c>
      <c r="B4259">
        <v>1</v>
      </c>
      <c r="C4259" t="s">
        <v>76</v>
      </c>
      <c r="D4259" t="s">
        <v>106</v>
      </c>
      <c r="E4259" t="s">
        <v>161</v>
      </c>
      <c r="F4259" t="s">
        <v>12301</v>
      </c>
      <c r="G4259" t="s">
        <v>179</v>
      </c>
      <c r="H4259" t="s">
        <v>47</v>
      </c>
      <c r="I4259" t="s">
        <v>129</v>
      </c>
      <c r="J4259" t="s">
        <v>130</v>
      </c>
      <c r="K4259" t="s">
        <v>154</v>
      </c>
      <c r="L4259" t="s">
        <v>12302</v>
      </c>
      <c r="M4259" t="s">
        <v>12303</v>
      </c>
      <c r="N4259">
        <v>8.4811111110000006</v>
      </c>
      <c r="O4259">
        <v>0</v>
      </c>
      <c r="P4259">
        <v>1159</v>
      </c>
      <c r="Q4259">
        <v>0</v>
      </c>
      <c r="R4259">
        <v>0</v>
      </c>
      <c r="S4259">
        <v>0</v>
      </c>
      <c r="T4259">
        <v>0</v>
      </c>
      <c r="U4259">
        <v>0</v>
      </c>
      <c r="V4259">
        <v>9829.6077779999996</v>
      </c>
      <c r="W4259">
        <v>0</v>
      </c>
      <c r="X4259">
        <v>0</v>
      </c>
      <c r="Y4259">
        <v>0</v>
      </c>
      <c r="Z4259">
        <v>0</v>
      </c>
    </row>
    <row r="4260" spans="1:26" x14ac:dyDescent="0.25">
      <c r="A4260">
        <v>2039277</v>
      </c>
      <c r="B4260">
        <v>1</v>
      </c>
      <c r="C4260" t="s">
        <v>76</v>
      </c>
      <c r="D4260" t="s">
        <v>91</v>
      </c>
      <c r="E4260" t="s">
        <v>171</v>
      </c>
      <c r="F4260" t="s">
        <v>12304</v>
      </c>
      <c r="G4260" t="s">
        <v>168</v>
      </c>
      <c r="H4260" t="s">
        <v>47</v>
      </c>
      <c r="I4260" t="s">
        <v>129</v>
      </c>
      <c r="J4260" t="s">
        <v>130</v>
      </c>
      <c r="K4260" t="s">
        <v>154</v>
      </c>
      <c r="L4260" t="s">
        <v>12305</v>
      </c>
      <c r="M4260" t="s">
        <v>12306</v>
      </c>
      <c r="N4260">
        <v>8.2544738879999997</v>
      </c>
      <c r="O4260">
        <v>1</v>
      </c>
      <c r="P4260">
        <v>2005</v>
      </c>
      <c r="Q4260">
        <v>0</v>
      </c>
      <c r="R4260">
        <v>0</v>
      </c>
      <c r="S4260">
        <v>0</v>
      </c>
      <c r="T4260">
        <v>0</v>
      </c>
      <c r="U4260">
        <v>8.2544740000000001</v>
      </c>
      <c r="V4260">
        <v>16550.220144999999</v>
      </c>
      <c r="W4260">
        <v>0</v>
      </c>
      <c r="X4260">
        <v>0</v>
      </c>
      <c r="Y4260">
        <v>0</v>
      </c>
      <c r="Z4260">
        <v>0</v>
      </c>
    </row>
    <row r="4261" spans="1:26" x14ac:dyDescent="0.25">
      <c r="A4261">
        <v>2039280</v>
      </c>
      <c r="B4261">
        <v>1</v>
      </c>
      <c r="C4261" t="s">
        <v>76</v>
      </c>
      <c r="D4261" t="s">
        <v>104</v>
      </c>
      <c r="E4261" t="s">
        <v>166</v>
      </c>
      <c r="F4261" t="s">
        <v>5856</v>
      </c>
      <c r="G4261" t="s">
        <v>179</v>
      </c>
      <c r="H4261" t="s">
        <v>46</v>
      </c>
      <c r="I4261" t="s">
        <v>129</v>
      </c>
      <c r="J4261" t="s">
        <v>130</v>
      </c>
      <c r="K4261" t="s">
        <v>154</v>
      </c>
      <c r="L4261" t="s">
        <v>12307</v>
      </c>
      <c r="M4261" t="s">
        <v>12308</v>
      </c>
      <c r="N4261">
        <v>5.8558333329999996</v>
      </c>
      <c r="O4261">
        <v>0</v>
      </c>
      <c r="P4261">
        <v>0</v>
      </c>
      <c r="Q4261">
        <v>0</v>
      </c>
      <c r="R4261">
        <v>77</v>
      </c>
      <c r="S4261">
        <v>0</v>
      </c>
      <c r="T4261">
        <v>0</v>
      </c>
      <c r="U4261">
        <v>0</v>
      </c>
      <c r="V4261">
        <v>0</v>
      </c>
      <c r="W4261">
        <v>0</v>
      </c>
      <c r="X4261">
        <v>450.89916699999998</v>
      </c>
      <c r="Y4261">
        <v>0</v>
      </c>
      <c r="Z4261">
        <v>0</v>
      </c>
    </row>
    <row r="4262" spans="1:26" x14ac:dyDescent="0.25">
      <c r="A4262">
        <v>2039284</v>
      </c>
      <c r="B4262">
        <v>1</v>
      </c>
      <c r="C4262" t="s">
        <v>77</v>
      </c>
      <c r="D4262" t="s">
        <v>119</v>
      </c>
      <c r="E4262" t="s">
        <v>166</v>
      </c>
      <c r="F4262" t="s">
        <v>5822</v>
      </c>
      <c r="G4262" t="s">
        <v>168</v>
      </c>
      <c r="H4262" t="s">
        <v>46</v>
      </c>
      <c r="I4262" t="s">
        <v>129</v>
      </c>
      <c r="J4262" t="s">
        <v>130</v>
      </c>
      <c r="K4262" t="s">
        <v>154</v>
      </c>
      <c r="L4262" t="s">
        <v>12309</v>
      </c>
      <c r="M4262" t="s">
        <v>12310</v>
      </c>
      <c r="N4262">
        <v>7.8373100000000004</v>
      </c>
      <c r="O4262">
        <v>0</v>
      </c>
      <c r="P4262">
        <v>112</v>
      </c>
      <c r="Q4262">
        <v>0</v>
      </c>
      <c r="R4262">
        <v>0</v>
      </c>
      <c r="S4262">
        <v>0</v>
      </c>
      <c r="T4262">
        <v>0</v>
      </c>
      <c r="U4262">
        <v>0</v>
      </c>
      <c r="V4262">
        <v>877.77872000000002</v>
      </c>
      <c r="W4262">
        <v>0</v>
      </c>
      <c r="X4262">
        <v>0</v>
      </c>
      <c r="Y4262">
        <v>0</v>
      </c>
      <c r="Z4262">
        <v>0</v>
      </c>
    </row>
    <row r="4263" spans="1:26" x14ac:dyDescent="0.25">
      <c r="A4263">
        <v>2039288</v>
      </c>
      <c r="B4263">
        <v>1</v>
      </c>
      <c r="C4263" t="s">
        <v>76</v>
      </c>
      <c r="D4263" t="s">
        <v>80</v>
      </c>
      <c r="E4263" t="s">
        <v>182</v>
      </c>
      <c r="F4263" t="s">
        <v>12311</v>
      </c>
      <c r="G4263" t="s">
        <v>250</v>
      </c>
      <c r="H4263" t="s">
        <v>46</v>
      </c>
      <c r="I4263" t="s">
        <v>129</v>
      </c>
      <c r="J4263" t="s">
        <v>130</v>
      </c>
      <c r="K4263" t="s">
        <v>131</v>
      </c>
      <c r="L4263" t="s">
        <v>12312</v>
      </c>
      <c r="M4263" t="s">
        <v>12313</v>
      </c>
      <c r="N4263">
        <v>2.0763888879999999</v>
      </c>
      <c r="O4263">
        <v>0</v>
      </c>
      <c r="P4263">
        <v>147</v>
      </c>
      <c r="Q4263">
        <v>0</v>
      </c>
      <c r="R4263">
        <v>0</v>
      </c>
      <c r="S4263">
        <v>0</v>
      </c>
      <c r="T4263">
        <v>0</v>
      </c>
      <c r="U4263">
        <v>0</v>
      </c>
      <c r="V4263">
        <v>305.22916700000002</v>
      </c>
      <c r="W4263">
        <v>0</v>
      </c>
      <c r="X4263">
        <v>0</v>
      </c>
      <c r="Y4263">
        <v>0</v>
      </c>
      <c r="Z4263">
        <v>0</v>
      </c>
    </row>
    <row r="4264" spans="1:26" x14ac:dyDescent="0.25">
      <c r="A4264">
        <v>2039294</v>
      </c>
      <c r="B4264">
        <v>1</v>
      </c>
      <c r="C4264" t="s">
        <v>76</v>
      </c>
      <c r="D4264" t="s">
        <v>104</v>
      </c>
      <c r="E4264" t="s">
        <v>161</v>
      </c>
      <c r="F4264" t="s">
        <v>12314</v>
      </c>
      <c r="G4264" t="s">
        <v>341</v>
      </c>
      <c r="H4264" t="s">
        <v>47</v>
      </c>
      <c r="I4264" t="s">
        <v>129</v>
      </c>
      <c r="J4264" t="s">
        <v>130</v>
      </c>
      <c r="K4264" t="s">
        <v>131</v>
      </c>
      <c r="L4264" t="s">
        <v>12315</v>
      </c>
      <c r="M4264" t="s">
        <v>12316</v>
      </c>
      <c r="N4264">
        <v>2.7666666659999999</v>
      </c>
      <c r="O4264">
        <v>0</v>
      </c>
      <c r="P4264">
        <v>0</v>
      </c>
      <c r="Q4264">
        <v>0</v>
      </c>
      <c r="R4264">
        <v>0</v>
      </c>
      <c r="S4264">
        <v>0</v>
      </c>
      <c r="T4264">
        <v>43</v>
      </c>
      <c r="U4264">
        <v>0</v>
      </c>
      <c r="V4264">
        <v>0</v>
      </c>
      <c r="W4264">
        <v>0</v>
      </c>
      <c r="X4264">
        <v>0</v>
      </c>
      <c r="Y4264">
        <v>0</v>
      </c>
      <c r="Z4264">
        <v>118.966667</v>
      </c>
    </row>
    <row r="4265" spans="1:26" x14ac:dyDescent="0.25">
      <c r="A4265">
        <v>2039296</v>
      </c>
      <c r="B4265">
        <v>1</v>
      </c>
      <c r="C4265" t="s">
        <v>76</v>
      </c>
      <c r="D4265" t="s">
        <v>98</v>
      </c>
      <c r="E4265" t="s">
        <v>182</v>
      </c>
      <c r="F4265" t="s">
        <v>12317</v>
      </c>
      <c r="G4265" t="s">
        <v>144</v>
      </c>
      <c r="H4265" t="s">
        <v>46</v>
      </c>
      <c r="I4265" t="s">
        <v>129</v>
      </c>
      <c r="J4265" t="s">
        <v>130</v>
      </c>
      <c r="K4265" t="s">
        <v>131</v>
      </c>
      <c r="L4265" t="s">
        <v>12318</v>
      </c>
      <c r="M4265" t="s">
        <v>12319</v>
      </c>
      <c r="N4265">
        <v>1.4741666659999999</v>
      </c>
      <c r="O4265">
        <v>0</v>
      </c>
      <c r="P4265">
        <v>0</v>
      </c>
      <c r="Q4265">
        <v>0</v>
      </c>
      <c r="R4265">
        <v>4</v>
      </c>
      <c r="S4265">
        <v>0</v>
      </c>
      <c r="T4265">
        <v>0</v>
      </c>
      <c r="U4265">
        <v>0</v>
      </c>
      <c r="V4265">
        <v>0</v>
      </c>
      <c r="W4265">
        <v>0</v>
      </c>
      <c r="X4265">
        <v>5.8966669999999999</v>
      </c>
      <c r="Y4265">
        <v>0</v>
      </c>
      <c r="Z4265">
        <v>0</v>
      </c>
    </row>
    <row r="4266" spans="1:26" x14ac:dyDescent="0.25">
      <c r="A4266">
        <v>2039314</v>
      </c>
      <c r="B4266">
        <v>1</v>
      </c>
      <c r="C4266" t="s">
        <v>76</v>
      </c>
      <c r="D4266" t="s">
        <v>79</v>
      </c>
      <c r="E4266" t="s">
        <v>161</v>
      </c>
      <c r="F4266" t="s">
        <v>12320</v>
      </c>
      <c r="G4266" t="s">
        <v>168</v>
      </c>
      <c r="H4266" t="s">
        <v>47</v>
      </c>
      <c r="I4266" t="s">
        <v>129</v>
      </c>
      <c r="J4266" t="s">
        <v>130</v>
      </c>
      <c r="K4266" t="s">
        <v>154</v>
      </c>
      <c r="L4266" t="s">
        <v>12321</v>
      </c>
      <c r="M4266" t="s">
        <v>12322</v>
      </c>
      <c r="N4266">
        <v>7.6222222220000004</v>
      </c>
      <c r="O4266">
        <v>0</v>
      </c>
      <c r="P4266">
        <v>222</v>
      </c>
      <c r="Q4266">
        <v>0</v>
      </c>
      <c r="R4266">
        <v>0</v>
      </c>
      <c r="S4266">
        <v>0</v>
      </c>
      <c r="T4266">
        <v>0</v>
      </c>
      <c r="U4266">
        <v>0</v>
      </c>
      <c r="V4266">
        <v>1692.133333</v>
      </c>
      <c r="W4266">
        <v>0</v>
      </c>
      <c r="X4266">
        <v>0</v>
      </c>
      <c r="Y4266">
        <v>0</v>
      </c>
      <c r="Z4266">
        <v>0</v>
      </c>
    </row>
    <row r="4267" spans="1:26" x14ac:dyDescent="0.25">
      <c r="A4267">
        <v>2039302</v>
      </c>
      <c r="B4267">
        <v>1</v>
      </c>
      <c r="C4267" t="s">
        <v>77</v>
      </c>
      <c r="D4267" t="s">
        <v>120</v>
      </c>
      <c r="E4267" t="s">
        <v>161</v>
      </c>
      <c r="F4267" t="s">
        <v>209</v>
      </c>
      <c r="G4267" t="s">
        <v>163</v>
      </c>
      <c r="H4267" t="s">
        <v>47</v>
      </c>
      <c r="I4267" t="s">
        <v>129</v>
      </c>
      <c r="J4267" t="s">
        <v>130</v>
      </c>
      <c r="K4267" t="s">
        <v>131</v>
      </c>
      <c r="L4267" t="s">
        <v>12323</v>
      </c>
      <c r="M4267" t="s">
        <v>12324</v>
      </c>
      <c r="N4267">
        <v>0.75638888800000004</v>
      </c>
      <c r="O4267">
        <v>0</v>
      </c>
      <c r="P4267">
        <v>0</v>
      </c>
      <c r="Q4267">
        <v>4</v>
      </c>
      <c r="R4267">
        <v>184</v>
      </c>
      <c r="S4267">
        <v>0</v>
      </c>
      <c r="T4267">
        <v>0</v>
      </c>
      <c r="U4267">
        <v>0</v>
      </c>
      <c r="V4267">
        <v>0</v>
      </c>
      <c r="W4267">
        <v>3.0255559999999999</v>
      </c>
      <c r="X4267">
        <v>139.175555</v>
      </c>
      <c r="Y4267">
        <v>0</v>
      </c>
      <c r="Z4267">
        <v>0</v>
      </c>
    </row>
    <row r="4268" spans="1:26" x14ac:dyDescent="0.25">
      <c r="A4268">
        <v>2039309</v>
      </c>
      <c r="B4268">
        <v>1</v>
      </c>
      <c r="C4268" t="s">
        <v>76</v>
      </c>
      <c r="D4268" t="s">
        <v>92</v>
      </c>
      <c r="E4268" t="s">
        <v>134</v>
      </c>
      <c r="F4268" t="s">
        <v>12325</v>
      </c>
      <c r="G4268" t="s">
        <v>136</v>
      </c>
      <c r="H4268" t="s">
        <v>46</v>
      </c>
      <c r="I4268" t="s">
        <v>129</v>
      </c>
      <c r="J4268" t="s">
        <v>130</v>
      </c>
      <c r="K4268" t="s">
        <v>131</v>
      </c>
      <c r="L4268" t="s">
        <v>12245</v>
      </c>
      <c r="M4268" t="s">
        <v>12326</v>
      </c>
      <c r="N4268">
        <v>1.5027777769999999</v>
      </c>
      <c r="O4268">
        <v>0</v>
      </c>
      <c r="P4268">
        <v>0</v>
      </c>
      <c r="Q4268">
        <v>0</v>
      </c>
      <c r="R4268">
        <v>1</v>
      </c>
      <c r="S4268">
        <v>0</v>
      </c>
      <c r="T4268">
        <v>0</v>
      </c>
      <c r="U4268">
        <v>0</v>
      </c>
      <c r="V4268">
        <v>0</v>
      </c>
      <c r="W4268">
        <v>0</v>
      </c>
      <c r="X4268">
        <v>1.5027779999999999</v>
      </c>
      <c r="Y4268">
        <v>0</v>
      </c>
      <c r="Z4268">
        <v>0</v>
      </c>
    </row>
    <row r="4269" spans="1:26" x14ac:dyDescent="0.25">
      <c r="A4269">
        <v>2039299</v>
      </c>
      <c r="B4269">
        <v>1</v>
      </c>
      <c r="C4269" t="s">
        <v>76</v>
      </c>
      <c r="D4269" t="s">
        <v>78</v>
      </c>
      <c r="E4269" t="s">
        <v>166</v>
      </c>
      <c r="F4269" t="s">
        <v>12327</v>
      </c>
      <c r="G4269" t="s">
        <v>168</v>
      </c>
      <c r="H4269" t="s">
        <v>46</v>
      </c>
      <c r="I4269" t="s">
        <v>129</v>
      </c>
      <c r="J4269" t="s">
        <v>130</v>
      </c>
      <c r="K4269" t="s">
        <v>154</v>
      </c>
      <c r="L4269" t="s">
        <v>12328</v>
      </c>
      <c r="M4269" t="s">
        <v>12329</v>
      </c>
      <c r="N4269">
        <v>1.008554444</v>
      </c>
      <c r="O4269">
        <v>0</v>
      </c>
      <c r="P4269">
        <v>948</v>
      </c>
      <c r="Q4269">
        <v>0</v>
      </c>
      <c r="R4269">
        <v>0</v>
      </c>
      <c r="S4269">
        <v>0</v>
      </c>
      <c r="T4269">
        <v>0</v>
      </c>
      <c r="U4269">
        <v>0</v>
      </c>
      <c r="V4269">
        <v>956.10961299999997</v>
      </c>
      <c r="W4269">
        <v>0</v>
      </c>
      <c r="X4269">
        <v>0</v>
      </c>
      <c r="Y4269">
        <v>0</v>
      </c>
      <c r="Z4269">
        <v>0</v>
      </c>
    </row>
    <row r="4270" spans="1:26" x14ac:dyDescent="0.25">
      <c r="A4270">
        <v>2039311</v>
      </c>
      <c r="B4270">
        <v>1</v>
      </c>
      <c r="C4270" t="s">
        <v>76</v>
      </c>
      <c r="D4270" t="s">
        <v>103</v>
      </c>
      <c r="E4270" t="s">
        <v>182</v>
      </c>
      <c r="F4270" t="s">
        <v>12330</v>
      </c>
      <c r="G4270" t="s">
        <v>128</v>
      </c>
      <c r="H4270" t="s">
        <v>46</v>
      </c>
      <c r="I4270" t="s">
        <v>129</v>
      </c>
      <c r="J4270" t="s">
        <v>130</v>
      </c>
      <c r="K4270" t="s">
        <v>131</v>
      </c>
      <c r="L4270" t="s">
        <v>12331</v>
      </c>
      <c r="M4270" t="s">
        <v>12332</v>
      </c>
      <c r="N4270">
        <v>3.4472222220000002</v>
      </c>
      <c r="O4270">
        <v>0</v>
      </c>
      <c r="P4270">
        <v>0</v>
      </c>
      <c r="Q4270">
        <v>0</v>
      </c>
      <c r="R4270">
        <v>70</v>
      </c>
      <c r="S4270">
        <v>0</v>
      </c>
      <c r="T4270">
        <v>0</v>
      </c>
      <c r="U4270">
        <v>0</v>
      </c>
      <c r="V4270">
        <v>0</v>
      </c>
      <c r="W4270">
        <v>0</v>
      </c>
      <c r="X4270">
        <v>241.305556</v>
      </c>
      <c r="Y4270">
        <v>0</v>
      </c>
      <c r="Z4270">
        <v>0</v>
      </c>
    </row>
    <row r="4271" spans="1:26" x14ac:dyDescent="0.25">
      <c r="A4271">
        <v>2039313</v>
      </c>
      <c r="B4271">
        <v>1</v>
      </c>
      <c r="C4271" t="s">
        <v>77</v>
      </c>
      <c r="D4271" t="s">
        <v>108</v>
      </c>
      <c r="E4271" t="s">
        <v>182</v>
      </c>
      <c r="F4271" t="s">
        <v>12333</v>
      </c>
      <c r="G4271" t="s">
        <v>144</v>
      </c>
      <c r="H4271" t="s">
        <v>46</v>
      </c>
      <c r="I4271" t="s">
        <v>129</v>
      </c>
      <c r="J4271" t="s">
        <v>130</v>
      </c>
      <c r="K4271" t="s">
        <v>131</v>
      </c>
      <c r="L4271" t="s">
        <v>12334</v>
      </c>
      <c r="M4271" t="s">
        <v>12335</v>
      </c>
      <c r="N4271">
        <v>4.9488888879999999</v>
      </c>
      <c r="O4271">
        <v>0</v>
      </c>
      <c r="P4271">
        <v>0</v>
      </c>
      <c r="Q4271">
        <v>0</v>
      </c>
      <c r="R4271">
        <v>0</v>
      </c>
      <c r="S4271">
        <v>0</v>
      </c>
      <c r="T4271">
        <v>4</v>
      </c>
      <c r="U4271">
        <v>0</v>
      </c>
      <c r="V4271">
        <v>0</v>
      </c>
      <c r="W4271">
        <v>0</v>
      </c>
      <c r="X4271">
        <v>0</v>
      </c>
      <c r="Y4271">
        <v>0</v>
      </c>
      <c r="Z4271">
        <v>19.795556000000001</v>
      </c>
    </row>
    <row r="4272" spans="1:26" x14ac:dyDescent="0.25">
      <c r="A4272">
        <v>2039310</v>
      </c>
      <c r="B4272">
        <v>1</v>
      </c>
      <c r="C4272" t="s">
        <v>76</v>
      </c>
      <c r="D4272" t="s">
        <v>89</v>
      </c>
      <c r="E4272" t="s">
        <v>171</v>
      </c>
      <c r="F4272" t="s">
        <v>3820</v>
      </c>
      <c r="G4272" t="s">
        <v>163</v>
      </c>
      <c r="H4272" t="s">
        <v>47</v>
      </c>
      <c r="I4272" t="s">
        <v>129</v>
      </c>
      <c r="J4272" t="s">
        <v>130</v>
      </c>
      <c r="K4272" t="s">
        <v>131</v>
      </c>
      <c r="L4272" t="s">
        <v>12336</v>
      </c>
      <c r="M4272" t="s">
        <v>12337</v>
      </c>
      <c r="N4272">
        <v>0.37333333299999999</v>
      </c>
      <c r="O4272">
        <v>1</v>
      </c>
      <c r="P4272">
        <v>471</v>
      </c>
      <c r="Q4272">
        <v>0</v>
      </c>
      <c r="R4272">
        <v>0</v>
      </c>
      <c r="S4272">
        <v>0</v>
      </c>
      <c r="T4272">
        <v>0</v>
      </c>
      <c r="U4272">
        <v>0.37333300000000003</v>
      </c>
      <c r="V4272">
        <v>175.84</v>
      </c>
      <c r="W4272">
        <v>0</v>
      </c>
      <c r="X4272">
        <v>0</v>
      </c>
      <c r="Y4272">
        <v>0</v>
      </c>
      <c r="Z4272">
        <v>0</v>
      </c>
    </row>
    <row r="4273" spans="1:26" x14ac:dyDescent="0.25">
      <c r="A4273">
        <v>2039319</v>
      </c>
      <c r="B4273">
        <v>1</v>
      </c>
      <c r="C4273" t="s">
        <v>77</v>
      </c>
      <c r="D4273" t="s">
        <v>116</v>
      </c>
      <c r="E4273" t="s">
        <v>171</v>
      </c>
      <c r="F4273" t="s">
        <v>12338</v>
      </c>
      <c r="G4273" t="s">
        <v>163</v>
      </c>
      <c r="H4273" t="s">
        <v>47</v>
      </c>
      <c r="I4273" t="s">
        <v>129</v>
      </c>
      <c r="J4273" t="s">
        <v>130</v>
      </c>
      <c r="K4273" t="s">
        <v>131</v>
      </c>
      <c r="L4273" t="s">
        <v>12339</v>
      </c>
      <c r="M4273" t="s">
        <v>12340</v>
      </c>
      <c r="N4273">
        <v>0.60694444400000003</v>
      </c>
      <c r="O4273">
        <v>1</v>
      </c>
      <c r="P4273">
        <v>556</v>
      </c>
      <c r="Q4273">
        <v>0</v>
      </c>
      <c r="R4273">
        <v>0</v>
      </c>
      <c r="S4273">
        <v>0</v>
      </c>
      <c r="T4273">
        <v>0</v>
      </c>
      <c r="U4273">
        <v>0.60694400000000004</v>
      </c>
      <c r="V4273">
        <v>337.46111100000002</v>
      </c>
      <c r="W4273">
        <v>0</v>
      </c>
      <c r="X4273">
        <v>0</v>
      </c>
      <c r="Y4273">
        <v>0</v>
      </c>
      <c r="Z4273">
        <v>0</v>
      </c>
    </row>
    <row r="4274" spans="1:26" x14ac:dyDescent="0.25">
      <c r="A4274">
        <v>2039318</v>
      </c>
      <c r="B4274">
        <v>1</v>
      </c>
      <c r="C4274" t="s">
        <v>77</v>
      </c>
      <c r="D4274" t="s">
        <v>111</v>
      </c>
      <c r="E4274" t="s">
        <v>186</v>
      </c>
      <c r="F4274" t="s">
        <v>12341</v>
      </c>
      <c r="G4274" t="s">
        <v>163</v>
      </c>
      <c r="H4274" t="s">
        <v>47</v>
      </c>
      <c r="I4274" t="s">
        <v>257</v>
      </c>
      <c r="J4274" t="s">
        <v>130</v>
      </c>
      <c r="K4274" t="s">
        <v>131</v>
      </c>
      <c r="L4274" t="s">
        <v>12342</v>
      </c>
      <c r="M4274" t="s">
        <v>12343</v>
      </c>
      <c r="N4274">
        <v>1.1111111E-2</v>
      </c>
      <c r="O4274">
        <v>0</v>
      </c>
      <c r="P4274">
        <v>0</v>
      </c>
      <c r="Q4274">
        <v>0</v>
      </c>
      <c r="R4274">
        <v>2</v>
      </c>
      <c r="S4274">
        <v>7</v>
      </c>
      <c r="T4274">
        <v>1281</v>
      </c>
      <c r="U4274">
        <v>0</v>
      </c>
      <c r="V4274">
        <v>0</v>
      </c>
      <c r="W4274">
        <v>0</v>
      </c>
      <c r="X4274">
        <v>2.2221999999999999E-2</v>
      </c>
      <c r="Y4274">
        <v>7.7778E-2</v>
      </c>
      <c r="Z4274">
        <v>14.233333</v>
      </c>
    </row>
    <row r="4275" spans="1:26" x14ac:dyDescent="0.25">
      <c r="A4275">
        <v>2039320</v>
      </c>
      <c r="B4275">
        <v>1</v>
      </c>
      <c r="C4275" t="s">
        <v>77</v>
      </c>
      <c r="D4275" t="s">
        <v>118</v>
      </c>
      <c r="E4275" t="s">
        <v>171</v>
      </c>
      <c r="F4275" t="s">
        <v>12344</v>
      </c>
      <c r="G4275" t="s">
        <v>163</v>
      </c>
      <c r="H4275" t="s">
        <v>47</v>
      </c>
      <c r="I4275" t="s">
        <v>129</v>
      </c>
      <c r="J4275" t="s">
        <v>130</v>
      </c>
      <c r="K4275" t="s">
        <v>131</v>
      </c>
      <c r="L4275" t="s">
        <v>12345</v>
      </c>
      <c r="M4275" t="s">
        <v>12346</v>
      </c>
      <c r="N4275">
        <v>0.31388888799999998</v>
      </c>
      <c r="O4275">
        <v>15</v>
      </c>
      <c r="P4275">
        <v>1</v>
      </c>
      <c r="Q4275">
        <v>0</v>
      </c>
      <c r="R4275">
        <v>0</v>
      </c>
      <c r="S4275">
        <v>34</v>
      </c>
      <c r="T4275">
        <v>391</v>
      </c>
      <c r="U4275">
        <v>4.7083329999999997</v>
      </c>
      <c r="V4275">
        <v>0.31388899999999997</v>
      </c>
      <c r="W4275">
        <v>0</v>
      </c>
      <c r="X4275">
        <v>0</v>
      </c>
      <c r="Y4275">
        <v>10.672222</v>
      </c>
      <c r="Z4275">
        <v>122.730555</v>
      </c>
    </row>
    <row r="4276" spans="1:26" x14ac:dyDescent="0.25">
      <c r="A4276">
        <v>2039327</v>
      </c>
      <c r="B4276">
        <v>1</v>
      </c>
      <c r="C4276" t="s">
        <v>76</v>
      </c>
      <c r="D4276" t="s">
        <v>89</v>
      </c>
      <c r="E4276" t="s">
        <v>134</v>
      </c>
      <c r="F4276" t="s">
        <v>12347</v>
      </c>
      <c r="G4276" t="s">
        <v>250</v>
      </c>
      <c r="H4276" t="s">
        <v>46</v>
      </c>
      <c r="I4276" t="s">
        <v>129</v>
      </c>
      <c r="J4276" t="s">
        <v>130</v>
      </c>
      <c r="K4276" t="s">
        <v>131</v>
      </c>
      <c r="L4276" t="s">
        <v>12348</v>
      </c>
      <c r="M4276" t="s">
        <v>12349</v>
      </c>
      <c r="N4276">
        <v>2.1247222219999999</v>
      </c>
      <c r="O4276">
        <v>0</v>
      </c>
      <c r="P4276">
        <v>3</v>
      </c>
      <c r="Q4276">
        <v>0</v>
      </c>
      <c r="R4276">
        <v>0</v>
      </c>
      <c r="S4276">
        <v>0</v>
      </c>
      <c r="T4276">
        <v>0</v>
      </c>
      <c r="U4276">
        <v>0</v>
      </c>
      <c r="V4276">
        <v>6.3741669999999999</v>
      </c>
      <c r="W4276">
        <v>0</v>
      </c>
      <c r="X4276">
        <v>0</v>
      </c>
      <c r="Y4276">
        <v>0</v>
      </c>
      <c r="Z4276">
        <v>0</v>
      </c>
    </row>
    <row r="4277" spans="1:26" x14ac:dyDescent="0.25">
      <c r="A4277">
        <v>2039329</v>
      </c>
      <c r="B4277">
        <v>1</v>
      </c>
      <c r="C4277" t="s">
        <v>76</v>
      </c>
      <c r="D4277" t="s">
        <v>106</v>
      </c>
      <c r="E4277" t="s">
        <v>161</v>
      </c>
      <c r="F4277" t="s">
        <v>12350</v>
      </c>
      <c r="G4277" t="s">
        <v>341</v>
      </c>
      <c r="H4277" t="s">
        <v>47</v>
      </c>
      <c r="I4277" t="s">
        <v>129</v>
      </c>
      <c r="J4277" t="s">
        <v>130</v>
      </c>
      <c r="K4277" t="s">
        <v>131</v>
      </c>
      <c r="L4277" t="s">
        <v>12351</v>
      </c>
      <c r="M4277" t="s">
        <v>12352</v>
      </c>
      <c r="N4277">
        <v>3.301388888</v>
      </c>
      <c r="O4277">
        <v>0</v>
      </c>
      <c r="P4277">
        <v>512</v>
      </c>
      <c r="Q4277">
        <v>0</v>
      </c>
      <c r="R4277">
        <v>0</v>
      </c>
      <c r="S4277">
        <v>0</v>
      </c>
      <c r="T4277">
        <v>0</v>
      </c>
      <c r="U4277">
        <v>0</v>
      </c>
      <c r="V4277">
        <v>1690.311111</v>
      </c>
      <c r="W4277">
        <v>0</v>
      </c>
      <c r="X4277">
        <v>0</v>
      </c>
      <c r="Y4277">
        <v>0</v>
      </c>
      <c r="Z4277">
        <v>0</v>
      </c>
    </row>
    <row r="4278" spans="1:26" x14ac:dyDescent="0.25">
      <c r="A4278">
        <v>2039325</v>
      </c>
      <c r="B4278">
        <v>1</v>
      </c>
      <c r="C4278" t="s">
        <v>77</v>
      </c>
      <c r="D4278" t="s">
        <v>109</v>
      </c>
      <c r="E4278" t="s">
        <v>171</v>
      </c>
      <c r="F4278" t="s">
        <v>12353</v>
      </c>
      <c r="G4278" t="s">
        <v>163</v>
      </c>
      <c r="H4278" t="s">
        <v>47</v>
      </c>
      <c r="I4278" t="s">
        <v>129</v>
      </c>
      <c r="J4278" t="s">
        <v>130</v>
      </c>
      <c r="K4278" t="s">
        <v>131</v>
      </c>
      <c r="L4278" t="s">
        <v>12354</v>
      </c>
      <c r="M4278" t="s">
        <v>12355</v>
      </c>
      <c r="N4278">
        <v>0.41249999999999998</v>
      </c>
      <c r="O4278">
        <v>31</v>
      </c>
      <c r="P4278">
        <v>1959</v>
      </c>
      <c r="Q4278">
        <v>1</v>
      </c>
      <c r="R4278">
        <v>113</v>
      </c>
      <c r="S4278">
        <v>21</v>
      </c>
      <c r="T4278">
        <v>1333</v>
      </c>
      <c r="U4278">
        <v>12.7875</v>
      </c>
      <c r="V4278">
        <v>808.08749999999998</v>
      </c>
      <c r="W4278">
        <v>0.41249999999999998</v>
      </c>
      <c r="X4278">
        <v>46.612499999999997</v>
      </c>
      <c r="Y4278">
        <v>8.6624999999999996</v>
      </c>
      <c r="Z4278">
        <v>549.86249999999995</v>
      </c>
    </row>
    <row r="4279" spans="1:26" x14ac:dyDescent="0.25">
      <c r="A4279">
        <v>2039332</v>
      </c>
      <c r="B4279">
        <v>1</v>
      </c>
      <c r="C4279" t="s">
        <v>76</v>
      </c>
      <c r="D4279" t="s">
        <v>89</v>
      </c>
      <c r="E4279" t="s">
        <v>182</v>
      </c>
      <c r="F4279" t="s">
        <v>12356</v>
      </c>
      <c r="G4279" t="s">
        <v>144</v>
      </c>
      <c r="H4279" t="s">
        <v>46</v>
      </c>
      <c r="I4279" t="s">
        <v>129</v>
      </c>
      <c r="J4279" t="s">
        <v>130</v>
      </c>
      <c r="K4279" t="s">
        <v>131</v>
      </c>
      <c r="L4279" t="s">
        <v>12357</v>
      </c>
      <c r="M4279" t="s">
        <v>12358</v>
      </c>
      <c r="N4279">
        <v>5.4394444440000003</v>
      </c>
      <c r="O4279">
        <v>0</v>
      </c>
      <c r="P4279">
        <v>0</v>
      </c>
      <c r="Q4279">
        <v>0</v>
      </c>
      <c r="R4279">
        <v>0</v>
      </c>
      <c r="S4279">
        <v>0</v>
      </c>
      <c r="T4279">
        <v>18</v>
      </c>
      <c r="U4279">
        <v>0</v>
      </c>
      <c r="V4279">
        <v>0</v>
      </c>
      <c r="W4279">
        <v>0</v>
      </c>
      <c r="X4279">
        <v>0</v>
      </c>
      <c r="Y4279">
        <v>0</v>
      </c>
      <c r="Z4279">
        <v>97.91</v>
      </c>
    </row>
    <row r="4280" spans="1:26" x14ac:dyDescent="0.25">
      <c r="A4280">
        <v>2039328</v>
      </c>
      <c r="B4280">
        <v>1</v>
      </c>
      <c r="C4280" t="s">
        <v>76</v>
      </c>
      <c r="D4280" t="s">
        <v>99</v>
      </c>
      <c r="E4280" t="s">
        <v>171</v>
      </c>
      <c r="F4280" t="s">
        <v>9776</v>
      </c>
      <c r="G4280" t="s">
        <v>152</v>
      </c>
      <c r="H4280" t="s">
        <v>47</v>
      </c>
      <c r="I4280" t="s">
        <v>129</v>
      </c>
      <c r="J4280" t="s">
        <v>130</v>
      </c>
      <c r="K4280" t="s">
        <v>131</v>
      </c>
      <c r="L4280" t="s">
        <v>12359</v>
      </c>
      <c r="M4280" t="s">
        <v>12360</v>
      </c>
      <c r="N4280">
        <v>0.188611111</v>
      </c>
      <c r="O4280">
        <v>24</v>
      </c>
      <c r="P4280">
        <v>402</v>
      </c>
      <c r="Q4280">
        <v>0</v>
      </c>
      <c r="R4280">
        <v>0</v>
      </c>
      <c r="S4280">
        <v>0</v>
      </c>
      <c r="T4280">
        <v>0</v>
      </c>
      <c r="U4280">
        <v>4.5266669999999998</v>
      </c>
      <c r="V4280">
        <v>75.821667000000005</v>
      </c>
      <c r="W4280">
        <v>0</v>
      </c>
      <c r="X4280">
        <v>0</v>
      </c>
      <c r="Y4280">
        <v>0</v>
      </c>
      <c r="Z4280">
        <v>0</v>
      </c>
    </row>
    <row r="4281" spans="1:26" x14ac:dyDescent="0.25">
      <c r="A4281">
        <v>2039335</v>
      </c>
      <c r="B4281">
        <v>1</v>
      </c>
      <c r="C4281" t="s">
        <v>77</v>
      </c>
      <c r="D4281" t="s">
        <v>108</v>
      </c>
      <c r="E4281" t="s">
        <v>182</v>
      </c>
      <c r="F4281" t="s">
        <v>2494</v>
      </c>
      <c r="G4281" t="s">
        <v>144</v>
      </c>
      <c r="H4281" t="s">
        <v>46</v>
      </c>
      <c r="I4281" t="s">
        <v>129</v>
      </c>
      <c r="J4281" t="s">
        <v>130</v>
      </c>
      <c r="K4281" t="s">
        <v>131</v>
      </c>
      <c r="L4281" t="s">
        <v>12361</v>
      </c>
      <c r="M4281" t="s">
        <v>12362</v>
      </c>
      <c r="N4281">
        <v>5.4219444440000002</v>
      </c>
      <c r="O4281">
        <v>0</v>
      </c>
      <c r="P4281">
        <v>75</v>
      </c>
      <c r="Q4281">
        <v>0</v>
      </c>
      <c r="R4281">
        <v>0</v>
      </c>
      <c r="S4281">
        <v>0</v>
      </c>
      <c r="T4281">
        <v>0</v>
      </c>
      <c r="U4281">
        <v>0</v>
      </c>
      <c r="V4281">
        <v>406.64583299999998</v>
      </c>
      <c r="W4281">
        <v>0</v>
      </c>
      <c r="X4281">
        <v>0</v>
      </c>
      <c r="Y4281">
        <v>0</v>
      </c>
      <c r="Z4281">
        <v>0</v>
      </c>
    </row>
    <row r="4282" spans="1:26" x14ac:dyDescent="0.25">
      <c r="A4282">
        <v>2039344</v>
      </c>
      <c r="B4282">
        <v>1</v>
      </c>
      <c r="C4282" t="s">
        <v>76</v>
      </c>
      <c r="D4282" t="s">
        <v>101</v>
      </c>
      <c r="E4282" t="s">
        <v>134</v>
      </c>
      <c r="F4282" t="s">
        <v>12363</v>
      </c>
      <c r="G4282" t="s">
        <v>250</v>
      </c>
      <c r="H4282" t="s">
        <v>46</v>
      </c>
      <c r="I4282" t="s">
        <v>129</v>
      </c>
      <c r="J4282" t="s">
        <v>130</v>
      </c>
      <c r="K4282" t="s">
        <v>131</v>
      </c>
      <c r="L4282" t="s">
        <v>12364</v>
      </c>
      <c r="M4282" t="s">
        <v>12365</v>
      </c>
      <c r="N4282">
        <v>7.8213888880000004</v>
      </c>
      <c r="O4282">
        <v>0</v>
      </c>
      <c r="P4282">
        <v>3</v>
      </c>
      <c r="Q4282">
        <v>0</v>
      </c>
      <c r="R4282">
        <v>0</v>
      </c>
      <c r="S4282">
        <v>0</v>
      </c>
      <c r="T4282">
        <v>0</v>
      </c>
      <c r="U4282">
        <v>0</v>
      </c>
      <c r="V4282">
        <v>23.464167</v>
      </c>
      <c r="W4282">
        <v>0</v>
      </c>
      <c r="X4282">
        <v>0</v>
      </c>
      <c r="Y4282">
        <v>0</v>
      </c>
      <c r="Z4282">
        <v>0</v>
      </c>
    </row>
    <row r="4283" spans="1:26" x14ac:dyDescent="0.25">
      <c r="A4283">
        <v>2039334</v>
      </c>
      <c r="B4283">
        <v>1</v>
      </c>
      <c r="C4283" t="s">
        <v>76</v>
      </c>
      <c r="D4283" t="s">
        <v>94</v>
      </c>
      <c r="E4283" t="s">
        <v>171</v>
      </c>
      <c r="F4283" t="s">
        <v>12366</v>
      </c>
      <c r="G4283" t="s">
        <v>168</v>
      </c>
      <c r="H4283" t="s">
        <v>47</v>
      </c>
      <c r="I4283" t="s">
        <v>129</v>
      </c>
      <c r="J4283" t="s">
        <v>130</v>
      </c>
      <c r="K4283" t="s">
        <v>154</v>
      </c>
      <c r="L4283" t="s">
        <v>12367</v>
      </c>
      <c r="M4283" t="s">
        <v>12368</v>
      </c>
      <c r="N4283">
        <v>6.222344444</v>
      </c>
      <c r="O4283">
        <v>0</v>
      </c>
      <c r="P4283">
        <v>430</v>
      </c>
      <c r="Q4283">
        <v>0</v>
      </c>
      <c r="R4283">
        <v>0</v>
      </c>
      <c r="S4283">
        <v>0</v>
      </c>
      <c r="T4283">
        <v>0</v>
      </c>
      <c r="U4283">
        <v>0</v>
      </c>
      <c r="V4283">
        <v>2675.608111</v>
      </c>
      <c r="W4283">
        <v>0</v>
      </c>
      <c r="X4283">
        <v>0</v>
      </c>
      <c r="Y4283">
        <v>0</v>
      </c>
      <c r="Z4283">
        <v>0</v>
      </c>
    </row>
    <row r="4284" spans="1:26" x14ac:dyDescent="0.25">
      <c r="A4284">
        <v>2039354</v>
      </c>
      <c r="B4284">
        <v>1</v>
      </c>
      <c r="C4284" t="s">
        <v>76</v>
      </c>
      <c r="D4284" t="s">
        <v>95</v>
      </c>
      <c r="E4284" t="s">
        <v>182</v>
      </c>
      <c r="F4284" t="s">
        <v>12369</v>
      </c>
      <c r="G4284" t="s">
        <v>168</v>
      </c>
      <c r="H4284" t="s">
        <v>46</v>
      </c>
      <c r="I4284" t="s">
        <v>129</v>
      </c>
      <c r="J4284" t="s">
        <v>130</v>
      </c>
      <c r="K4284" t="s">
        <v>154</v>
      </c>
      <c r="L4284" t="s">
        <v>12370</v>
      </c>
      <c r="M4284" t="s">
        <v>12371</v>
      </c>
      <c r="N4284">
        <v>8.8869444439999992</v>
      </c>
      <c r="O4284">
        <v>0</v>
      </c>
      <c r="P4284">
        <v>0</v>
      </c>
      <c r="Q4284">
        <v>0</v>
      </c>
      <c r="R4284">
        <v>0</v>
      </c>
      <c r="S4284">
        <v>0</v>
      </c>
      <c r="T4284">
        <v>15</v>
      </c>
      <c r="U4284">
        <v>0</v>
      </c>
      <c r="V4284">
        <v>0</v>
      </c>
      <c r="W4284">
        <v>0</v>
      </c>
      <c r="X4284">
        <v>0</v>
      </c>
      <c r="Y4284">
        <v>0</v>
      </c>
      <c r="Z4284">
        <v>133.30416700000001</v>
      </c>
    </row>
    <row r="4285" spans="1:26" x14ac:dyDescent="0.25">
      <c r="A4285">
        <v>2039355</v>
      </c>
      <c r="B4285">
        <v>1</v>
      </c>
      <c r="C4285" t="s">
        <v>77</v>
      </c>
      <c r="D4285" t="s">
        <v>117</v>
      </c>
      <c r="E4285" t="s">
        <v>171</v>
      </c>
      <c r="F4285" t="s">
        <v>11203</v>
      </c>
      <c r="G4285" t="s">
        <v>168</v>
      </c>
      <c r="H4285" t="s">
        <v>47</v>
      </c>
      <c r="I4285" t="s">
        <v>129</v>
      </c>
      <c r="J4285" t="s">
        <v>130</v>
      </c>
      <c r="K4285" t="s">
        <v>154</v>
      </c>
      <c r="L4285" t="s">
        <v>12360</v>
      </c>
      <c r="M4285" t="s">
        <v>12372</v>
      </c>
      <c r="N4285">
        <v>7.1333333330000004</v>
      </c>
      <c r="O4285">
        <v>0</v>
      </c>
      <c r="P4285">
        <v>0</v>
      </c>
      <c r="Q4285">
        <v>0</v>
      </c>
      <c r="R4285">
        <v>187</v>
      </c>
      <c r="S4285">
        <v>2</v>
      </c>
      <c r="T4285">
        <v>989</v>
      </c>
      <c r="U4285">
        <v>0</v>
      </c>
      <c r="V4285">
        <v>0</v>
      </c>
      <c r="W4285">
        <v>0</v>
      </c>
      <c r="X4285">
        <v>1333.9333329999999</v>
      </c>
      <c r="Y4285">
        <v>14.266667</v>
      </c>
      <c r="Z4285">
        <v>7054.8666659999999</v>
      </c>
    </row>
    <row r="4286" spans="1:26" x14ac:dyDescent="0.25">
      <c r="A4286">
        <v>2039341</v>
      </c>
      <c r="B4286">
        <v>1</v>
      </c>
      <c r="C4286" t="s">
        <v>76</v>
      </c>
      <c r="D4286" t="s">
        <v>89</v>
      </c>
      <c r="E4286" t="s">
        <v>171</v>
      </c>
      <c r="F4286" t="s">
        <v>3820</v>
      </c>
      <c r="G4286" t="s">
        <v>163</v>
      </c>
      <c r="H4286" t="s">
        <v>47</v>
      </c>
      <c r="I4286" t="s">
        <v>129</v>
      </c>
      <c r="J4286" t="s">
        <v>130</v>
      </c>
      <c r="K4286" t="s">
        <v>131</v>
      </c>
      <c r="L4286" t="s">
        <v>12373</v>
      </c>
      <c r="M4286" t="s">
        <v>12374</v>
      </c>
      <c r="N4286">
        <v>0.134722222</v>
      </c>
      <c r="O4286">
        <v>1</v>
      </c>
      <c r="P4286">
        <v>471</v>
      </c>
      <c r="Q4286">
        <v>0</v>
      </c>
      <c r="R4286">
        <v>0</v>
      </c>
      <c r="S4286">
        <v>0</v>
      </c>
      <c r="T4286">
        <v>0</v>
      </c>
      <c r="U4286">
        <v>0.13472200000000001</v>
      </c>
      <c r="V4286">
        <v>63.454166999999998</v>
      </c>
      <c r="W4286">
        <v>0</v>
      </c>
      <c r="X4286">
        <v>0</v>
      </c>
      <c r="Y4286">
        <v>0</v>
      </c>
      <c r="Z4286">
        <v>0</v>
      </c>
    </row>
    <row r="4287" spans="1:26" x14ac:dyDescent="0.25">
      <c r="A4287">
        <v>2039347</v>
      </c>
      <c r="B4287">
        <v>1</v>
      </c>
      <c r="C4287" t="s">
        <v>76</v>
      </c>
      <c r="D4287" t="s">
        <v>86</v>
      </c>
      <c r="E4287" t="s">
        <v>182</v>
      </c>
      <c r="F4287" t="s">
        <v>12375</v>
      </c>
      <c r="G4287" t="s">
        <v>904</v>
      </c>
      <c r="H4287" t="s">
        <v>46</v>
      </c>
      <c r="I4287" t="s">
        <v>129</v>
      </c>
      <c r="J4287" t="s">
        <v>130</v>
      </c>
      <c r="K4287" t="s">
        <v>131</v>
      </c>
      <c r="L4287" t="s">
        <v>12376</v>
      </c>
      <c r="M4287" t="s">
        <v>12377</v>
      </c>
      <c r="N4287">
        <v>0.98111111100000004</v>
      </c>
      <c r="O4287">
        <v>0</v>
      </c>
      <c r="P4287">
        <v>124</v>
      </c>
      <c r="Q4287">
        <v>0</v>
      </c>
      <c r="R4287">
        <v>0</v>
      </c>
      <c r="S4287">
        <v>0</v>
      </c>
      <c r="T4287">
        <v>0</v>
      </c>
      <c r="U4287">
        <v>0</v>
      </c>
      <c r="V4287">
        <v>121.65777799999999</v>
      </c>
      <c r="W4287">
        <v>0</v>
      </c>
      <c r="X4287">
        <v>0</v>
      </c>
      <c r="Y4287">
        <v>0</v>
      </c>
      <c r="Z4287">
        <v>0</v>
      </c>
    </row>
    <row r="4288" spans="1:26" x14ac:dyDescent="0.25">
      <c r="A4288">
        <v>2039350</v>
      </c>
      <c r="B4288">
        <v>1</v>
      </c>
      <c r="C4288" t="s">
        <v>77</v>
      </c>
      <c r="D4288" t="s">
        <v>119</v>
      </c>
      <c r="E4288" t="s">
        <v>161</v>
      </c>
      <c r="F4288" t="s">
        <v>5125</v>
      </c>
      <c r="G4288" t="s">
        <v>163</v>
      </c>
      <c r="H4288" t="s">
        <v>47</v>
      </c>
      <c r="I4288" t="s">
        <v>129</v>
      </c>
      <c r="J4288" t="s">
        <v>130</v>
      </c>
      <c r="K4288" t="s">
        <v>131</v>
      </c>
      <c r="L4288" t="s">
        <v>12378</v>
      </c>
      <c r="M4288" t="s">
        <v>12379</v>
      </c>
      <c r="N4288">
        <v>1.9544444439999999</v>
      </c>
      <c r="O4288">
        <v>39</v>
      </c>
      <c r="P4288">
        <v>53</v>
      </c>
      <c r="Q4288">
        <v>15</v>
      </c>
      <c r="R4288">
        <v>0</v>
      </c>
      <c r="S4288">
        <v>28</v>
      </c>
      <c r="T4288">
        <v>0</v>
      </c>
      <c r="U4288">
        <v>76.223332999999997</v>
      </c>
      <c r="V4288">
        <v>103.585556</v>
      </c>
      <c r="W4288">
        <v>29.316666999999999</v>
      </c>
      <c r="X4288">
        <v>0</v>
      </c>
      <c r="Y4288">
        <v>54.724443999999998</v>
      </c>
      <c r="Z4288">
        <v>0</v>
      </c>
    </row>
    <row r="4289" spans="1:26" x14ac:dyDescent="0.25">
      <c r="A4289">
        <v>2039351</v>
      </c>
      <c r="B4289">
        <v>1</v>
      </c>
      <c r="C4289" t="s">
        <v>76</v>
      </c>
      <c r="D4289" t="s">
        <v>89</v>
      </c>
      <c r="E4289" t="s">
        <v>171</v>
      </c>
      <c r="F4289" t="s">
        <v>2753</v>
      </c>
      <c r="G4289" t="s">
        <v>168</v>
      </c>
      <c r="H4289" t="s">
        <v>47</v>
      </c>
      <c r="I4289" t="s">
        <v>129</v>
      </c>
      <c r="J4289" t="s">
        <v>130</v>
      </c>
      <c r="K4289" t="s">
        <v>154</v>
      </c>
      <c r="L4289" t="s">
        <v>12380</v>
      </c>
      <c r="M4289" t="s">
        <v>12381</v>
      </c>
      <c r="N4289">
        <v>7.895708333</v>
      </c>
      <c r="O4289">
        <v>1</v>
      </c>
      <c r="P4289">
        <v>471</v>
      </c>
      <c r="Q4289">
        <v>0</v>
      </c>
      <c r="R4289">
        <v>0</v>
      </c>
      <c r="S4289">
        <v>0</v>
      </c>
      <c r="T4289">
        <v>0</v>
      </c>
      <c r="U4289">
        <v>7.8957079999999999</v>
      </c>
      <c r="V4289">
        <v>3718.8786249999998</v>
      </c>
      <c r="W4289">
        <v>0</v>
      </c>
      <c r="X4289">
        <v>0</v>
      </c>
      <c r="Y4289">
        <v>0</v>
      </c>
      <c r="Z4289">
        <v>0</v>
      </c>
    </row>
    <row r="4290" spans="1:26" x14ac:dyDescent="0.25">
      <c r="A4290">
        <v>2039359</v>
      </c>
      <c r="B4290">
        <v>1</v>
      </c>
      <c r="C4290" t="s">
        <v>77</v>
      </c>
      <c r="D4290" t="s">
        <v>109</v>
      </c>
      <c r="E4290" t="s">
        <v>134</v>
      </c>
      <c r="F4290" t="s">
        <v>12382</v>
      </c>
      <c r="G4290" t="s">
        <v>136</v>
      </c>
      <c r="H4290" t="s">
        <v>46</v>
      </c>
      <c r="I4290" t="s">
        <v>129</v>
      </c>
      <c r="J4290" t="s">
        <v>130</v>
      </c>
      <c r="K4290" t="s">
        <v>131</v>
      </c>
      <c r="L4290" t="s">
        <v>12383</v>
      </c>
      <c r="M4290" t="s">
        <v>12384</v>
      </c>
      <c r="N4290">
        <v>1.233055555</v>
      </c>
      <c r="O4290">
        <v>0</v>
      </c>
      <c r="P4290">
        <v>1</v>
      </c>
      <c r="Q4290">
        <v>0</v>
      </c>
      <c r="R4290">
        <v>0</v>
      </c>
      <c r="S4290">
        <v>0</v>
      </c>
      <c r="T4290">
        <v>0</v>
      </c>
      <c r="U4290">
        <v>0</v>
      </c>
      <c r="V4290">
        <v>1.2330559999999999</v>
      </c>
      <c r="W4290">
        <v>0</v>
      </c>
      <c r="X4290">
        <v>0</v>
      </c>
      <c r="Y4290">
        <v>0</v>
      </c>
      <c r="Z4290">
        <v>0</v>
      </c>
    </row>
    <row r="4291" spans="1:26" x14ac:dyDescent="0.25">
      <c r="A4291">
        <v>2039357</v>
      </c>
      <c r="B4291">
        <v>1</v>
      </c>
      <c r="C4291" t="s">
        <v>77</v>
      </c>
      <c r="D4291" t="s">
        <v>116</v>
      </c>
      <c r="E4291" t="s">
        <v>134</v>
      </c>
      <c r="F4291" t="s">
        <v>12385</v>
      </c>
      <c r="G4291" t="s">
        <v>238</v>
      </c>
      <c r="H4291" t="s">
        <v>46</v>
      </c>
      <c r="I4291" t="s">
        <v>129</v>
      </c>
      <c r="J4291" t="s">
        <v>130</v>
      </c>
      <c r="K4291" t="s">
        <v>131</v>
      </c>
      <c r="L4291" t="s">
        <v>12386</v>
      </c>
      <c r="M4291" t="s">
        <v>12387</v>
      </c>
      <c r="N4291">
        <v>0.92805555500000003</v>
      </c>
      <c r="O4291">
        <v>0</v>
      </c>
      <c r="P4291">
        <v>1</v>
      </c>
      <c r="Q4291">
        <v>0</v>
      </c>
      <c r="R4291">
        <v>0</v>
      </c>
      <c r="S4291">
        <v>0</v>
      </c>
      <c r="T4291">
        <v>0</v>
      </c>
      <c r="U4291">
        <v>0</v>
      </c>
      <c r="V4291">
        <v>0.92805599999999999</v>
      </c>
      <c r="W4291">
        <v>0</v>
      </c>
      <c r="X4291">
        <v>0</v>
      </c>
      <c r="Y4291">
        <v>0</v>
      </c>
      <c r="Z4291">
        <v>0</v>
      </c>
    </row>
    <row r="4292" spans="1:26" x14ac:dyDescent="0.25">
      <c r="A4292">
        <v>2039360</v>
      </c>
      <c r="B4292">
        <v>1</v>
      </c>
      <c r="C4292" t="s">
        <v>76</v>
      </c>
      <c r="D4292" t="s">
        <v>78</v>
      </c>
      <c r="E4292" t="s">
        <v>134</v>
      </c>
      <c r="F4292" t="s">
        <v>12388</v>
      </c>
      <c r="G4292" t="s">
        <v>136</v>
      </c>
      <c r="H4292" t="s">
        <v>46</v>
      </c>
      <c r="I4292" t="s">
        <v>129</v>
      </c>
      <c r="J4292" t="s">
        <v>130</v>
      </c>
      <c r="K4292" t="s">
        <v>131</v>
      </c>
      <c r="L4292" t="s">
        <v>12389</v>
      </c>
      <c r="M4292" t="s">
        <v>12390</v>
      </c>
      <c r="N4292">
        <v>1.4711111109999999</v>
      </c>
      <c r="O4292">
        <v>0</v>
      </c>
      <c r="P4292">
        <v>3</v>
      </c>
      <c r="Q4292">
        <v>0</v>
      </c>
      <c r="R4292">
        <v>0</v>
      </c>
      <c r="S4292">
        <v>0</v>
      </c>
      <c r="T4292">
        <v>0</v>
      </c>
      <c r="U4292">
        <v>0</v>
      </c>
      <c r="V4292">
        <v>4.4133329999999997</v>
      </c>
      <c r="W4292">
        <v>0</v>
      </c>
      <c r="X4292">
        <v>0</v>
      </c>
      <c r="Y4292">
        <v>0</v>
      </c>
      <c r="Z4292">
        <v>0</v>
      </c>
    </row>
    <row r="4293" spans="1:26" x14ac:dyDescent="0.25">
      <c r="A4293">
        <v>2039367</v>
      </c>
      <c r="B4293">
        <v>1</v>
      </c>
      <c r="C4293" t="s">
        <v>76</v>
      </c>
      <c r="D4293" t="s">
        <v>93</v>
      </c>
      <c r="E4293" t="s">
        <v>134</v>
      </c>
      <c r="F4293" t="s">
        <v>12391</v>
      </c>
      <c r="G4293" t="s">
        <v>140</v>
      </c>
      <c r="H4293" t="s">
        <v>46</v>
      </c>
      <c r="I4293" t="s">
        <v>129</v>
      </c>
      <c r="J4293" t="s">
        <v>130</v>
      </c>
      <c r="K4293" t="s">
        <v>131</v>
      </c>
      <c r="L4293" t="s">
        <v>12392</v>
      </c>
      <c r="M4293" t="s">
        <v>12393</v>
      </c>
      <c r="N4293">
        <v>1.9766666660000001</v>
      </c>
      <c r="O4293">
        <v>0</v>
      </c>
      <c r="P4293">
        <v>1</v>
      </c>
      <c r="Q4293">
        <v>0</v>
      </c>
      <c r="R4293">
        <v>0</v>
      </c>
      <c r="S4293">
        <v>0</v>
      </c>
      <c r="T4293">
        <v>0</v>
      </c>
      <c r="U4293">
        <v>0</v>
      </c>
      <c r="V4293">
        <v>1.976667</v>
      </c>
      <c r="W4293">
        <v>0</v>
      </c>
      <c r="X4293">
        <v>0</v>
      </c>
      <c r="Y4293">
        <v>0</v>
      </c>
      <c r="Z4293">
        <v>0</v>
      </c>
    </row>
    <row r="4294" spans="1:26" x14ac:dyDescent="0.25">
      <c r="A4294">
        <v>2039417</v>
      </c>
      <c r="B4294">
        <v>1</v>
      </c>
      <c r="C4294" t="s">
        <v>76</v>
      </c>
      <c r="D4294" t="s">
        <v>89</v>
      </c>
      <c r="E4294" t="s">
        <v>171</v>
      </c>
      <c r="F4294" t="s">
        <v>12394</v>
      </c>
      <c r="G4294" t="s">
        <v>179</v>
      </c>
      <c r="H4294" t="s">
        <v>47</v>
      </c>
      <c r="I4294" t="s">
        <v>129</v>
      </c>
      <c r="J4294" t="s">
        <v>130</v>
      </c>
      <c r="K4294" t="s">
        <v>154</v>
      </c>
      <c r="L4294" t="s">
        <v>12395</v>
      </c>
      <c r="M4294" t="s">
        <v>12396</v>
      </c>
      <c r="N4294">
        <v>2.4666666660000001</v>
      </c>
      <c r="O4294">
        <v>0</v>
      </c>
      <c r="P4294">
        <v>0</v>
      </c>
      <c r="Q4294">
        <v>15</v>
      </c>
      <c r="R4294">
        <v>647</v>
      </c>
      <c r="S4294">
        <v>67</v>
      </c>
      <c r="T4294">
        <v>1224</v>
      </c>
      <c r="U4294">
        <v>0</v>
      </c>
      <c r="V4294">
        <v>0</v>
      </c>
      <c r="W4294">
        <v>37</v>
      </c>
      <c r="X4294">
        <v>1595.9333329999999</v>
      </c>
      <c r="Y4294">
        <v>165.26666700000001</v>
      </c>
      <c r="Z4294">
        <v>3019.1999989999999</v>
      </c>
    </row>
    <row r="4295" spans="1:26" x14ac:dyDescent="0.25">
      <c r="A4295">
        <v>2039363</v>
      </c>
      <c r="B4295">
        <v>1</v>
      </c>
      <c r="C4295" t="s">
        <v>77</v>
      </c>
      <c r="D4295" t="s">
        <v>118</v>
      </c>
      <c r="E4295" t="s">
        <v>171</v>
      </c>
      <c r="F4295" t="s">
        <v>12397</v>
      </c>
      <c r="G4295" t="s">
        <v>163</v>
      </c>
      <c r="H4295" t="s">
        <v>47</v>
      </c>
      <c r="I4295" t="s">
        <v>129</v>
      </c>
      <c r="J4295" t="s">
        <v>130</v>
      </c>
      <c r="K4295" t="s">
        <v>131</v>
      </c>
      <c r="L4295" t="s">
        <v>12398</v>
      </c>
      <c r="M4295" t="s">
        <v>12399</v>
      </c>
      <c r="N4295">
        <v>0.257222222</v>
      </c>
      <c r="O4295">
        <v>1</v>
      </c>
      <c r="P4295">
        <v>2847</v>
      </c>
      <c r="Q4295">
        <v>0</v>
      </c>
      <c r="R4295">
        <v>0</v>
      </c>
      <c r="S4295">
        <v>0</v>
      </c>
      <c r="T4295">
        <v>0</v>
      </c>
      <c r="U4295">
        <v>0.25722200000000001</v>
      </c>
      <c r="V4295">
        <v>732.31166599999995</v>
      </c>
      <c r="W4295">
        <v>0</v>
      </c>
      <c r="X4295">
        <v>0</v>
      </c>
      <c r="Y4295">
        <v>0</v>
      </c>
      <c r="Z4295">
        <v>0</v>
      </c>
    </row>
    <row r="4296" spans="1:26" x14ac:dyDescent="0.25">
      <c r="A4296">
        <v>2039364</v>
      </c>
      <c r="B4296">
        <v>1</v>
      </c>
      <c r="C4296" t="s">
        <v>76</v>
      </c>
      <c r="D4296" t="s">
        <v>89</v>
      </c>
      <c r="E4296" t="s">
        <v>150</v>
      </c>
      <c r="F4296" t="s">
        <v>12400</v>
      </c>
      <c r="G4296" t="s">
        <v>179</v>
      </c>
      <c r="H4296" t="s">
        <v>47</v>
      </c>
      <c r="I4296" t="s">
        <v>129</v>
      </c>
      <c r="J4296" t="s">
        <v>130</v>
      </c>
      <c r="K4296" t="s">
        <v>154</v>
      </c>
      <c r="L4296" t="s">
        <v>12401</v>
      </c>
      <c r="M4296" t="s">
        <v>12402</v>
      </c>
      <c r="N4296">
        <v>0.84643222200000001</v>
      </c>
      <c r="O4296">
        <v>137</v>
      </c>
      <c r="P4296">
        <v>3361</v>
      </c>
      <c r="Q4296">
        <v>0</v>
      </c>
      <c r="R4296">
        <v>0</v>
      </c>
      <c r="S4296">
        <v>19</v>
      </c>
      <c r="T4296">
        <v>1442</v>
      </c>
      <c r="U4296">
        <v>115.961214</v>
      </c>
      <c r="V4296">
        <v>2844.858698</v>
      </c>
      <c r="W4296">
        <v>0</v>
      </c>
      <c r="X4296">
        <v>0</v>
      </c>
      <c r="Y4296">
        <v>16.082211999999998</v>
      </c>
      <c r="Z4296">
        <v>1220.5552640000001</v>
      </c>
    </row>
    <row r="4297" spans="1:26" x14ac:dyDescent="0.25">
      <c r="A4297">
        <v>2039365</v>
      </c>
      <c r="B4297">
        <v>1</v>
      </c>
      <c r="C4297" t="s">
        <v>77</v>
      </c>
      <c r="D4297" t="s">
        <v>118</v>
      </c>
      <c r="E4297" t="s">
        <v>161</v>
      </c>
      <c r="F4297" t="s">
        <v>12403</v>
      </c>
      <c r="G4297" t="s">
        <v>163</v>
      </c>
      <c r="H4297" t="s">
        <v>47</v>
      </c>
      <c r="I4297" t="s">
        <v>129</v>
      </c>
      <c r="J4297" t="s">
        <v>130</v>
      </c>
      <c r="K4297" t="s">
        <v>131</v>
      </c>
      <c r="L4297" t="s">
        <v>12404</v>
      </c>
      <c r="M4297" t="s">
        <v>12405</v>
      </c>
      <c r="N4297">
        <v>0.26416666599999999</v>
      </c>
      <c r="O4297">
        <v>3</v>
      </c>
      <c r="P4297">
        <v>2682</v>
      </c>
      <c r="Q4297">
        <v>0</v>
      </c>
      <c r="R4297">
        <v>0</v>
      </c>
      <c r="S4297">
        <v>0</v>
      </c>
      <c r="T4297">
        <v>0</v>
      </c>
      <c r="U4297">
        <v>0.79249999999999998</v>
      </c>
      <c r="V4297">
        <v>708.49499800000001</v>
      </c>
      <c r="W4297">
        <v>0</v>
      </c>
      <c r="X4297">
        <v>0</v>
      </c>
      <c r="Y4297">
        <v>0</v>
      </c>
      <c r="Z4297">
        <v>0</v>
      </c>
    </row>
    <row r="4298" spans="1:26" x14ac:dyDescent="0.25">
      <c r="A4298">
        <v>2039366</v>
      </c>
      <c r="B4298">
        <v>1</v>
      </c>
      <c r="C4298" t="s">
        <v>76</v>
      </c>
      <c r="D4298" t="s">
        <v>106</v>
      </c>
      <c r="E4298" t="s">
        <v>134</v>
      </c>
      <c r="F4298" t="s">
        <v>12406</v>
      </c>
      <c r="G4298" t="s">
        <v>140</v>
      </c>
      <c r="H4298" t="s">
        <v>46</v>
      </c>
      <c r="I4298" t="s">
        <v>129</v>
      </c>
      <c r="J4298" t="s">
        <v>130</v>
      </c>
      <c r="K4298" t="s">
        <v>131</v>
      </c>
      <c r="L4298" t="s">
        <v>12407</v>
      </c>
      <c r="M4298" t="s">
        <v>12408</v>
      </c>
      <c r="N4298">
        <v>1.659166666</v>
      </c>
      <c r="O4298">
        <v>0</v>
      </c>
      <c r="P4298">
        <v>12</v>
      </c>
      <c r="Q4298">
        <v>0</v>
      </c>
      <c r="R4298">
        <v>0</v>
      </c>
      <c r="S4298">
        <v>0</v>
      </c>
      <c r="T4298">
        <v>0</v>
      </c>
      <c r="U4298">
        <v>0</v>
      </c>
      <c r="V4298">
        <v>19.91</v>
      </c>
      <c r="W4298">
        <v>0</v>
      </c>
      <c r="X4298">
        <v>0</v>
      </c>
      <c r="Y4298">
        <v>0</v>
      </c>
      <c r="Z4298">
        <v>0</v>
      </c>
    </row>
    <row r="4299" spans="1:26" x14ac:dyDescent="0.25">
      <c r="A4299">
        <v>2039378</v>
      </c>
      <c r="B4299">
        <v>1</v>
      </c>
      <c r="C4299" t="s">
        <v>76</v>
      </c>
      <c r="D4299" t="s">
        <v>90</v>
      </c>
      <c r="E4299" t="s">
        <v>134</v>
      </c>
      <c r="F4299" t="s">
        <v>12409</v>
      </c>
      <c r="G4299" t="s">
        <v>250</v>
      </c>
      <c r="H4299" t="s">
        <v>46</v>
      </c>
      <c r="I4299" t="s">
        <v>129</v>
      </c>
      <c r="J4299" t="s">
        <v>130</v>
      </c>
      <c r="K4299" t="s">
        <v>131</v>
      </c>
      <c r="L4299" t="s">
        <v>12410</v>
      </c>
      <c r="M4299" t="s">
        <v>12411</v>
      </c>
      <c r="N4299">
        <v>3.4525000000000001</v>
      </c>
      <c r="O4299">
        <v>0</v>
      </c>
      <c r="P4299">
        <v>1</v>
      </c>
      <c r="Q4299">
        <v>0</v>
      </c>
      <c r="R4299">
        <v>0</v>
      </c>
      <c r="S4299">
        <v>0</v>
      </c>
      <c r="T4299">
        <v>0</v>
      </c>
      <c r="U4299">
        <v>0</v>
      </c>
      <c r="V4299">
        <v>3.4525000000000001</v>
      </c>
      <c r="W4299">
        <v>0</v>
      </c>
      <c r="X4299">
        <v>0</v>
      </c>
      <c r="Y4299">
        <v>0</v>
      </c>
      <c r="Z4299">
        <v>0</v>
      </c>
    </row>
    <row r="4300" spans="1:26" x14ac:dyDescent="0.25">
      <c r="A4300">
        <v>2039379</v>
      </c>
      <c r="B4300">
        <v>1</v>
      </c>
      <c r="C4300" t="s">
        <v>76</v>
      </c>
      <c r="D4300" t="s">
        <v>94</v>
      </c>
      <c r="E4300" t="s">
        <v>186</v>
      </c>
      <c r="F4300" t="s">
        <v>12412</v>
      </c>
      <c r="G4300" t="s">
        <v>163</v>
      </c>
      <c r="H4300" t="s">
        <v>47</v>
      </c>
      <c r="I4300" t="s">
        <v>129</v>
      </c>
      <c r="J4300" t="s">
        <v>130</v>
      </c>
      <c r="K4300" t="s">
        <v>131</v>
      </c>
      <c r="L4300" t="s">
        <v>12413</v>
      </c>
      <c r="M4300" t="s">
        <v>12414</v>
      </c>
      <c r="N4300">
        <v>1.3588888880000001</v>
      </c>
      <c r="O4300">
        <v>18</v>
      </c>
      <c r="P4300">
        <v>633</v>
      </c>
      <c r="Q4300">
        <v>0</v>
      </c>
      <c r="R4300">
        <v>0</v>
      </c>
      <c r="S4300">
        <v>0</v>
      </c>
      <c r="T4300">
        <v>0</v>
      </c>
      <c r="U4300">
        <v>24.46</v>
      </c>
      <c r="V4300">
        <v>860.17666599999995</v>
      </c>
      <c r="W4300">
        <v>0</v>
      </c>
      <c r="X4300">
        <v>0</v>
      </c>
      <c r="Y4300">
        <v>0</v>
      </c>
      <c r="Z4300">
        <v>0</v>
      </c>
    </row>
    <row r="4301" spans="1:26" x14ac:dyDescent="0.25">
      <c r="A4301">
        <v>2039370</v>
      </c>
      <c r="B4301">
        <v>1</v>
      </c>
      <c r="C4301" t="s">
        <v>76</v>
      </c>
      <c r="D4301" t="s">
        <v>96</v>
      </c>
      <c r="E4301" t="s">
        <v>182</v>
      </c>
      <c r="F4301" t="s">
        <v>12415</v>
      </c>
      <c r="G4301" t="s">
        <v>128</v>
      </c>
      <c r="H4301" t="s">
        <v>46</v>
      </c>
      <c r="I4301" t="s">
        <v>129</v>
      </c>
      <c r="J4301" t="s">
        <v>130</v>
      </c>
      <c r="K4301" t="s">
        <v>131</v>
      </c>
      <c r="L4301" t="s">
        <v>12416</v>
      </c>
      <c r="M4301" t="s">
        <v>12417</v>
      </c>
      <c r="N4301">
        <v>4.3008333329999999</v>
      </c>
      <c r="O4301">
        <v>0</v>
      </c>
      <c r="P4301">
        <v>78</v>
      </c>
      <c r="Q4301">
        <v>0</v>
      </c>
      <c r="R4301">
        <v>0</v>
      </c>
      <c r="S4301">
        <v>0</v>
      </c>
      <c r="T4301">
        <v>0</v>
      </c>
      <c r="U4301">
        <v>0</v>
      </c>
      <c r="V4301">
        <v>335.46499999999997</v>
      </c>
      <c r="W4301">
        <v>0</v>
      </c>
      <c r="X4301">
        <v>0</v>
      </c>
      <c r="Y4301">
        <v>0</v>
      </c>
      <c r="Z4301">
        <v>0</v>
      </c>
    </row>
    <row r="4302" spans="1:26" x14ac:dyDescent="0.25">
      <c r="A4302">
        <v>2039374</v>
      </c>
      <c r="B4302">
        <v>1</v>
      </c>
      <c r="C4302" t="s">
        <v>76</v>
      </c>
      <c r="D4302" t="s">
        <v>102</v>
      </c>
      <c r="E4302" t="s">
        <v>126</v>
      </c>
      <c r="F4302" t="s">
        <v>12418</v>
      </c>
      <c r="G4302" t="s">
        <v>452</v>
      </c>
      <c r="H4302" t="s">
        <v>46</v>
      </c>
      <c r="I4302" t="s">
        <v>129</v>
      </c>
      <c r="J4302" t="s">
        <v>130</v>
      </c>
      <c r="K4302" t="s">
        <v>131</v>
      </c>
      <c r="L4302" t="s">
        <v>12419</v>
      </c>
      <c r="M4302" t="s">
        <v>12420</v>
      </c>
      <c r="N4302">
        <v>1.1641666660000001</v>
      </c>
      <c r="O4302">
        <v>0</v>
      </c>
      <c r="P4302">
        <v>41</v>
      </c>
      <c r="Q4302">
        <v>0</v>
      </c>
      <c r="R4302">
        <v>0</v>
      </c>
      <c r="S4302">
        <v>0</v>
      </c>
      <c r="T4302">
        <v>0</v>
      </c>
      <c r="U4302">
        <v>0</v>
      </c>
      <c r="V4302">
        <v>47.730832999999997</v>
      </c>
      <c r="W4302">
        <v>0</v>
      </c>
      <c r="X4302">
        <v>0</v>
      </c>
      <c r="Y4302">
        <v>0</v>
      </c>
      <c r="Z4302">
        <v>0</v>
      </c>
    </row>
    <row r="4303" spans="1:26" x14ac:dyDescent="0.25">
      <c r="A4303">
        <v>2039377</v>
      </c>
      <c r="B4303">
        <v>1</v>
      </c>
      <c r="C4303" t="s">
        <v>77</v>
      </c>
      <c r="D4303" t="s">
        <v>116</v>
      </c>
      <c r="E4303" t="s">
        <v>166</v>
      </c>
      <c r="F4303" t="s">
        <v>12421</v>
      </c>
      <c r="G4303" t="s">
        <v>657</v>
      </c>
      <c r="H4303" t="s">
        <v>46</v>
      </c>
      <c r="I4303" t="s">
        <v>129</v>
      </c>
      <c r="J4303" t="s">
        <v>130</v>
      </c>
      <c r="K4303" t="s">
        <v>131</v>
      </c>
      <c r="L4303" t="s">
        <v>12422</v>
      </c>
      <c r="M4303" t="s">
        <v>12423</v>
      </c>
      <c r="N4303">
        <v>1.1744444439999999</v>
      </c>
      <c r="O4303">
        <v>0</v>
      </c>
      <c r="P4303">
        <v>11</v>
      </c>
      <c r="Q4303">
        <v>0</v>
      </c>
      <c r="R4303">
        <v>0</v>
      </c>
      <c r="S4303">
        <v>0</v>
      </c>
      <c r="T4303">
        <v>0</v>
      </c>
      <c r="U4303">
        <v>0</v>
      </c>
      <c r="V4303">
        <v>12.918889</v>
      </c>
      <c r="W4303">
        <v>0</v>
      </c>
      <c r="X4303">
        <v>0</v>
      </c>
      <c r="Y4303">
        <v>0</v>
      </c>
      <c r="Z4303">
        <v>0</v>
      </c>
    </row>
    <row r="4304" spans="1:26" x14ac:dyDescent="0.25">
      <c r="A4304">
        <v>2039375</v>
      </c>
      <c r="B4304">
        <v>1</v>
      </c>
      <c r="C4304" t="s">
        <v>76</v>
      </c>
      <c r="D4304" t="s">
        <v>80</v>
      </c>
      <c r="E4304" t="s">
        <v>134</v>
      </c>
      <c r="F4304" t="s">
        <v>12424</v>
      </c>
      <c r="G4304" t="s">
        <v>250</v>
      </c>
      <c r="H4304" t="s">
        <v>46</v>
      </c>
      <c r="I4304" t="s">
        <v>129</v>
      </c>
      <c r="J4304" t="s">
        <v>130</v>
      </c>
      <c r="K4304" t="s">
        <v>131</v>
      </c>
      <c r="L4304" t="s">
        <v>12425</v>
      </c>
      <c r="M4304" t="s">
        <v>12426</v>
      </c>
      <c r="N4304">
        <v>1.7694444439999999</v>
      </c>
      <c r="O4304">
        <v>0</v>
      </c>
      <c r="P4304">
        <v>1</v>
      </c>
      <c r="Q4304">
        <v>0</v>
      </c>
      <c r="R4304">
        <v>0</v>
      </c>
      <c r="S4304">
        <v>0</v>
      </c>
      <c r="T4304">
        <v>0</v>
      </c>
      <c r="U4304">
        <v>0</v>
      </c>
      <c r="V4304">
        <v>1.769444</v>
      </c>
      <c r="W4304">
        <v>0</v>
      </c>
      <c r="X4304">
        <v>0</v>
      </c>
      <c r="Y4304">
        <v>0</v>
      </c>
      <c r="Z4304">
        <v>0</v>
      </c>
    </row>
    <row r="4305" spans="1:26" x14ac:dyDescent="0.25">
      <c r="A4305">
        <v>2039376</v>
      </c>
      <c r="B4305">
        <v>1</v>
      </c>
      <c r="C4305" t="s">
        <v>76</v>
      </c>
      <c r="D4305" t="s">
        <v>91</v>
      </c>
      <c r="E4305" t="s">
        <v>161</v>
      </c>
      <c r="F4305" t="s">
        <v>12427</v>
      </c>
      <c r="G4305" t="s">
        <v>179</v>
      </c>
      <c r="H4305" t="s">
        <v>47</v>
      </c>
      <c r="I4305" t="s">
        <v>129</v>
      </c>
      <c r="J4305" t="s">
        <v>130</v>
      </c>
      <c r="K4305" t="s">
        <v>154</v>
      </c>
      <c r="L4305" t="s">
        <v>12428</v>
      </c>
      <c r="M4305" t="s">
        <v>12429</v>
      </c>
      <c r="N4305">
        <v>0.98710277700000004</v>
      </c>
      <c r="O4305">
        <v>4</v>
      </c>
      <c r="P4305">
        <v>608</v>
      </c>
      <c r="Q4305">
        <v>0</v>
      </c>
      <c r="R4305">
        <v>0</v>
      </c>
      <c r="S4305">
        <v>0</v>
      </c>
      <c r="T4305">
        <v>0</v>
      </c>
      <c r="U4305">
        <v>3.9484110000000001</v>
      </c>
      <c r="V4305">
        <v>600.15848800000003</v>
      </c>
      <c r="W4305">
        <v>0</v>
      </c>
      <c r="X4305">
        <v>0</v>
      </c>
      <c r="Y4305">
        <v>0</v>
      </c>
      <c r="Z4305">
        <v>0</v>
      </c>
    </row>
    <row r="4306" spans="1:26" x14ac:dyDescent="0.25">
      <c r="A4306">
        <v>2039425</v>
      </c>
      <c r="B4306">
        <v>1</v>
      </c>
      <c r="C4306" t="s">
        <v>76</v>
      </c>
      <c r="D4306" t="s">
        <v>80</v>
      </c>
      <c r="E4306" t="s">
        <v>182</v>
      </c>
      <c r="F4306" t="s">
        <v>12430</v>
      </c>
      <c r="G4306" t="s">
        <v>144</v>
      </c>
      <c r="H4306" t="s">
        <v>46</v>
      </c>
      <c r="I4306" t="s">
        <v>129</v>
      </c>
      <c r="J4306" t="s">
        <v>130</v>
      </c>
      <c r="K4306" t="s">
        <v>131</v>
      </c>
      <c r="L4306" t="s">
        <v>12431</v>
      </c>
      <c r="M4306" t="s">
        <v>12432</v>
      </c>
      <c r="N4306">
        <v>5.4619444440000002</v>
      </c>
      <c r="O4306">
        <v>0</v>
      </c>
      <c r="P4306">
        <v>27</v>
      </c>
      <c r="Q4306">
        <v>0</v>
      </c>
      <c r="R4306">
        <v>0</v>
      </c>
      <c r="S4306">
        <v>0</v>
      </c>
      <c r="T4306">
        <v>0</v>
      </c>
      <c r="U4306">
        <v>0</v>
      </c>
      <c r="V4306">
        <v>147.4725</v>
      </c>
      <c r="W4306">
        <v>0</v>
      </c>
      <c r="X4306">
        <v>0</v>
      </c>
      <c r="Y4306">
        <v>0</v>
      </c>
      <c r="Z4306">
        <v>0</v>
      </c>
    </row>
    <row r="4307" spans="1:26" x14ac:dyDescent="0.25">
      <c r="A4307">
        <v>2039383</v>
      </c>
      <c r="B4307">
        <v>1</v>
      </c>
      <c r="C4307" t="s">
        <v>76</v>
      </c>
      <c r="D4307" t="s">
        <v>92</v>
      </c>
      <c r="E4307" t="s">
        <v>134</v>
      </c>
      <c r="F4307" t="s">
        <v>12433</v>
      </c>
      <c r="G4307" t="s">
        <v>136</v>
      </c>
      <c r="H4307" t="s">
        <v>46</v>
      </c>
      <c r="I4307" t="s">
        <v>129</v>
      </c>
      <c r="J4307" t="s">
        <v>130</v>
      </c>
      <c r="K4307" t="s">
        <v>131</v>
      </c>
      <c r="L4307" t="s">
        <v>12434</v>
      </c>
      <c r="M4307" t="s">
        <v>12435</v>
      </c>
      <c r="N4307">
        <v>3.215833333</v>
      </c>
      <c r="O4307">
        <v>0</v>
      </c>
      <c r="P4307">
        <v>0</v>
      </c>
      <c r="Q4307">
        <v>0</v>
      </c>
      <c r="R4307">
        <v>1</v>
      </c>
      <c r="S4307">
        <v>0</v>
      </c>
      <c r="T4307">
        <v>0</v>
      </c>
      <c r="U4307">
        <v>0</v>
      </c>
      <c r="V4307">
        <v>0</v>
      </c>
      <c r="W4307">
        <v>0</v>
      </c>
      <c r="X4307">
        <v>3.2158329999999999</v>
      </c>
      <c r="Y4307">
        <v>0</v>
      </c>
      <c r="Z4307">
        <v>0</v>
      </c>
    </row>
    <row r="4308" spans="1:26" x14ac:dyDescent="0.25">
      <c r="A4308">
        <v>2039381</v>
      </c>
      <c r="B4308">
        <v>1</v>
      </c>
      <c r="C4308" t="s">
        <v>76</v>
      </c>
      <c r="D4308" t="s">
        <v>99</v>
      </c>
      <c r="E4308" t="s">
        <v>171</v>
      </c>
      <c r="F4308" t="s">
        <v>9776</v>
      </c>
      <c r="G4308" t="s">
        <v>7065</v>
      </c>
      <c r="H4308" t="s">
        <v>47</v>
      </c>
      <c r="I4308" t="s">
        <v>129</v>
      </c>
      <c r="J4308" t="s">
        <v>130</v>
      </c>
      <c r="K4308" t="s">
        <v>131</v>
      </c>
      <c r="L4308" t="s">
        <v>12436</v>
      </c>
      <c r="M4308" t="s">
        <v>12437</v>
      </c>
      <c r="N4308">
        <v>1.466111111</v>
      </c>
      <c r="O4308">
        <v>24</v>
      </c>
      <c r="P4308">
        <v>402</v>
      </c>
      <c r="Q4308">
        <v>0</v>
      </c>
      <c r="R4308">
        <v>0</v>
      </c>
      <c r="S4308">
        <v>0</v>
      </c>
      <c r="T4308">
        <v>0</v>
      </c>
      <c r="U4308">
        <v>35.186667</v>
      </c>
      <c r="V4308">
        <v>589.376667</v>
      </c>
      <c r="W4308">
        <v>0</v>
      </c>
      <c r="X4308">
        <v>0</v>
      </c>
      <c r="Y4308">
        <v>0</v>
      </c>
      <c r="Z4308">
        <v>0</v>
      </c>
    </row>
    <row r="4309" spans="1:26" x14ac:dyDescent="0.25">
      <c r="A4309">
        <v>2039384</v>
      </c>
      <c r="B4309">
        <v>1</v>
      </c>
      <c r="C4309" t="s">
        <v>76</v>
      </c>
      <c r="D4309" t="s">
        <v>86</v>
      </c>
      <c r="E4309" t="s">
        <v>134</v>
      </c>
      <c r="F4309" t="s">
        <v>12438</v>
      </c>
      <c r="G4309" t="s">
        <v>250</v>
      </c>
      <c r="H4309" t="s">
        <v>46</v>
      </c>
      <c r="I4309" t="s">
        <v>129</v>
      </c>
      <c r="J4309" t="s">
        <v>130</v>
      </c>
      <c r="K4309" t="s">
        <v>131</v>
      </c>
      <c r="L4309" t="s">
        <v>12439</v>
      </c>
      <c r="M4309" t="s">
        <v>12440</v>
      </c>
      <c r="N4309">
        <v>4.5119444440000001</v>
      </c>
      <c r="O4309">
        <v>0</v>
      </c>
      <c r="P4309">
        <v>2</v>
      </c>
      <c r="Q4309">
        <v>0</v>
      </c>
      <c r="R4309">
        <v>0</v>
      </c>
      <c r="S4309">
        <v>0</v>
      </c>
      <c r="T4309">
        <v>0</v>
      </c>
      <c r="U4309">
        <v>0</v>
      </c>
      <c r="V4309">
        <v>9.0238890000000005</v>
      </c>
      <c r="W4309">
        <v>0</v>
      </c>
      <c r="X4309">
        <v>0</v>
      </c>
      <c r="Y4309">
        <v>0</v>
      </c>
      <c r="Z4309">
        <v>0</v>
      </c>
    </row>
    <row r="4310" spans="1:26" x14ac:dyDescent="0.25">
      <c r="A4310">
        <v>2039385</v>
      </c>
      <c r="B4310">
        <v>1</v>
      </c>
      <c r="C4310" t="s">
        <v>76</v>
      </c>
      <c r="D4310" t="s">
        <v>89</v>
      </c>
      <c r="E4310" t="s">
        <v>134</v>
      </c>
      <c r="F4310" t="s">
        <v>12441</v>
      </c>
      <c r="G4310" t="s">
        <v>136</v>
      </c>
      <c r="H4310" t="s">
        <v>46</v>
      </c>
      <c r="I4310" t="s">
        <v>129</v>
      </c>
      <c r="J4310" t="s">
        <v>130</v>
      </c>
      <c r="K4310" t="s">
        <v>131</v>
      </c>
      <c r="L4310" t="s">
        <v>12442</v>
      </c>
      <c r="M4310" t="s">
        <v>12443</v>
      </c>
      <c r="N4310">
        <v>5.6338888880000004</v>
      </c>
      <c r="O4310">
        <v>0</v>
      </c>
      <c r="P4310">
        <v>1</v>
      </c>
      <c r="Q4310">
        <v>0</v>
      </c>
      <c r="R4310">
        <v>0</v>
      </c>
      <c r="S4310">
        <v>0</v>
      </c>
      <c r="T4310">
        <v>0</v>
      </c>
      <c r="U4310">
        <v>0</v>
      </c>
      <c r="V4310">
        <v>5.6338889999999999</v>
      </c>
      <c r="W4310">
        <v>0</v>
      </c>
      <c r="X4310">
        <v>0</v>
      </c>
      <c r="Y4310">
        <v>0</v>
      </c>
      <c r="Z4310">
        <v>0</v>
      </c>
    </row>
    <row r="4311" spans="1:26" x14ac:dyDescent="0.25">
      <c r="A4311">
        <v>2039388</v>
      </c>
      <c r="B4311">
        <v>1</v>
      </c>
      <c r="C4311" t="s">
        <v>76</v>
      </c>
      <c r="D4311" t="s">
        <v>99</v>
      </c>
      <c r="E4311" t="s">
        <v>161</v>
      </c>
      <c r="F4311" t="s">
        <v>12444</v>
      </c>
      <c r="G4311" t="s">
        <v>341</v>
      </c>
      <c r="H4311" t="s">
        <v>47</v>
      </c>
      <c r="I4311" t="s">
        <v>129</v>
      </c>
      <c r="J4311" t="s">
        <v>130</v>
      </c>
      <c r="K4311" t="s">
        <v>131</v>
      </c>
      <c r="L4311" t="s">
        <v>12445</v>
      </c>
      <c r="M4311" t="s">
        <v>12446</v>
      </c>
      <c r="N4311">
        <v>2.011666666</v>
      </c>
      <c r="O4311">
        <v>1</v>
      </c>
      <c r="P4311">
        <v>0</v>
      </c>
      <c r="Q4311">
        <v>0</v>
      </c>
      <c r="R4311">
        <v>0</v>
      </c>
      <c r="S4311">
        <v>0</v>
      </c>
      <c r="T4311">
        <v>0</v>
      </c>
      <c r="U4311">
        <v>2.0116670000000001</v>
      </c>
      <c r="V4311">
        <v>0</v>
      </c>
      <c r="W4311">
        <v>0</v>
      </c>
      <c r="X4311">
        <v>0</v>
      </c>
      <c r="Y4311">
        <v>0</v>
      </c>
      <c r="Z4311">
        <v>0</v>
      </c>
    </row>
    <row r="4312" spans="1:26" x14ac:dyDescent="0.25">
      <c r="A4312">
        <v>2039402</v>
      </c>
      <c r="B4312">
        <v>1</v>
      </c>
      <c r="C4312" t="s">
        <v>76</v>
      </c>
      <c r="D4312" t="s">
        <v>103</v>
      </c>
      <c r="E4312" t="s">
        <v>134</v>
      </c>
      <c r="F4312" t="s">
        <v>12447</v>
      </c>
      <c r="G4312" t="s">
        <v>140</v>
      </c>
      <c r="H4312" t="s">
        <v>46</v>
      </c>
      <c r="I4312" t="s">
        <v>129</v>
      </c>
      <c r="J4312" t="s">
        <v>130</v>
      </c>
      <c r="K4312" t="s">
        <v>131</v>
      </c>
      <c r="L4312" t="s">
        <v>12448</v>
      </c>
      <c r="M4312" t="s">
        <v>12449</v>
      </c>
      <c r="N4312">
        <v>5.0466666660000001</v>
      </c>
      <c r="O4312">
        <v>0</v>
      </c>
      <c r="P4312">
        <v>0</v>
      </c>
      <c r="Q4312">
        <v>0</v>
      </c>
      <c r="R4312">
        <v>6</v>
      </c>
      <c r="S4312">
        <v>0</v>
      </c>
      <c r="T4312">
        <v>0</v>
      </c>
      <c r="U4312">
        <v>0</v>
      </c>
      <c r="V4312">
        <v>0</v>
      </c>
      <c r="W4312">
        <v>0</v>
      </c>
      <c r="X4312">
        <v>30.28</v>
      </c>
      <c r="Y4312">
        <v>0</v>
      </c>
      <c r="Z4312">
        <v>0</v>
      </c>
    </row>
    <row r="4313" spans="1:26" x14ac:dyDescent="0.25">
      <c r="A4313">
        <v>2039393</v>
      </c>
      <c r="B4313">
        <v>1</v>
      </c>
      <c r="C4313" t="s">
        <v>76</v>
      </c>
      <c r="D4313" t="s">
        <v>104</v>
      </c>
      <c r="E4313" t="s">
        <v>182</v>
      </c>
      <c r="F4313" t="s">
        <v>12450</v>
      </c>
      <c r="G4313" t="s">
        <v>158</v>
      </c>
      <c r="H4313" t="s">
        <v>46</v>
      </c>
      <c r="I4313" t="s">
        <v>129</v>
      </c>
      <c r="J4313" t="s">
        <v>130</v>
      </c>
      <c r="K4313" t="s">
        <v>131</v>
      </c>
      <c r="L4313" t="s">
        <v>12451</v>
      </c>
      <c r="M4313" t="s">
        <v>12452</v>
      </c>
      <c r="N4313">
        <v>3.0352777770000001</v>
      </c>
      <c r="O4313">
        <v>0</v>
      </c>
      <c r="P4313">
        <v>0</v>
      </c>
      <c r="Q4313">
        <v>0</v>
      </c>
      <c r="R4313">
        <v>0</v>
      </c>
      <c r="S4313">
        <v>0</v>
      </c>
      <c r="T4313">
        <v>72</v>
      </c>
      <c r="U4313">
        <v>0</v>
      </c>
      <c r="V4313">
        <v>0</v>
      </c>
      <c r="W4313">
        <v>0</v>
      </c>
      <c r="X4313">
        <v>0</v>
      </c>
      <c r="Y4313">
        <v>0</v>
      </c>
      <c r="Z4313">
        <v>218.54</v>
      </c>
    </row>
    <row r="4314" spans="1:26" x14ac:dyDescent="0.25">
      <c r="A4314">
        <v>2039401</v>
      </c>
      <c r="B4314">
        <v>1</v>
      </c>
      <c r="C4314" t="s">
        <v>77</v>
      </c>
      <c r="D4314" t="s">
        <v>119</v>
      </c>
      <c r="E4314" t="s">
        <v>171</v>
      </c>
      <c r="F4314" t="s">
        <v>12453</v>
      </c>
      <c r="G4314" t="s">
        <v>163</v>
      </c>
      <c r="H4314" t="s">
        <v>47</v>
      </c>
      <c r="I4314" t="s">
        <v>129</v>
      </c>
      <c r="J4314" t="s">
        <v>130</v>
      </c>
      <c r="K4314" t="s">
        <v>131</v>
      </c>
      <c r="L4314" t="s">
        <v>12454</v>
      </c>
      <c r="M4314" t="s">
        <v>12455</v>
      </c>
      <c r="N4314">
        <v>1.0858333330000001</v>
      </c>
      <c r="O4314">
        <v>84</v>
      </c>
      <c r="P4314">
        <v>0</v>
      </c>
      <c r="Q4314">
        <v>0</v>
      </c>
      <c r="R4314">
        <v>0</v>
      </c>
      <c r="S4314">
        <v>0</v>
      </c>
      <c r="T4314">
        <v>0</v>
      </c>
      <c r="U4314">
        <v>91.21</v>
      </c>
      <c r="V4314">
        <v>0</v>
      </c>
      <c r="W4314">
        <v>0</v>
      </c>
      <c r="X4314">
        <v>0</v>
      </c>
      <c r="Y4314">
        <v>0</v>
      </c>
      <c r="Z4314">
        <v>0</v>
      </c>
    </row>
    <row r="4315" spans="1:26" x14ac:dyDescent="0.25">
      <c r="A4315">
        <v>2039408</v>
      </c>
      <c r="B4315">
        <v>1</v>
      </c>
      <c r="C4315" t="s">
        <v>76</v>
      </c>
      <c r="D4315" t="s">
        <v>94</v>
      </c>
      <c r="E4315" t="s">
        <v>186</v>
      </c>
      <c r="F4315" t="s">
        <v>12456</v>
      </c>
      <c r="G4315" t="s">
        <v>163</v>
      </c>
      <c r="H4315" t="s">
        <v>47</v>
      </c>
      <c r="I4315" t="s">
        <v>129</v>
      </c>
      <c r="J4315" t="s">
        <v>130</v>
      </c>
      <c r="K4315" t="s">
        <v>131</v>
      </c>
      <c r="L4315" t="s">
        <v>12457</v>
      </c>
      <c r="M4315" t="s">
        <v>12458</v>
      </c>
      <c r="N4315">
        <v>1.2338888880000001</v>
      </c>
      <c r="O4315">
        <v>0</v>
      </c>
      <c r="P4315">
        <v>0</v>
      </c>
      <c r="Q4315">
        <v>0</v>
      </c>
      <c r="R4315">
        <v>0</v>
      </c>
      <c r="S4315">
        <v>18</v>
      </c>
      <c r="T4315">
        <v>120</v>
      </c>
      <c r="U4315">
        <v>0</v>
      </c>
      <c r="V4315">
        <v>0</v>
      </c>
      <c r="W4315">
        <v>0</v>
      </c>
      <c r="X4315">
        <v>0</v>
      </c>
      <c r="Y4315">
        <v>22.21</v>
      </c>
      <c r="Z4315">
        <v>148.066667</v>
      </c>
    </row>
    <row r="4316" spans="1:26" x14ac:dyDescent="0.25">
      <c r="A4316">
        <v>2039404</v>
      </c>
      <c r="B4316">
        <v>1</v>
      </c>
      <c r="C4316" t="s">
        <v>77</v>
      </c>
      <c r="D4316" t="s">
        <v>114</v>
      </c>
      <c r="E4316" t="s">
        <v>182</v>
      </c>
      <c r="F4316" t="s">
        <v>12459</v>
      </c>
      <c r="G4316" t="s">
        <v>250</v>
      </c>
      <c r="H4316" t="s">
        <v>46</v>
      </c>
      <c r="I4316" t="s">
        <v>129</v>
      </c>
      <c r="J4316" t="s">
        <v>15</v>
      </c>
      <c r="K4316" t="s">
        <v>131</v>
      </c>
      <c r="L4316" t="s">
        <v>12460</v>
      </c>
      <c r="M4316" t="s">
        <v>12461</v>
      </c>
      <c r="N4316">
        <v>1.0049999999999999</v>
      </c>
      <c r="O4316">
        <v>0</v>
      </c>
      <c r="P4316">
        <v>3</v>
      </c>
      <c r="Q4316">
        <v>0</v>
      </c>
      <c r="R4316">
        <v>0</v>
      </c>
      <c r="S4316">
        <v>0</v>
      </c>
      <c r="T4316">
        <v>0</v>
      </c>
      <c r="U4316">
        <v>0</v>
      </c>
      <c r="V4316">
        <v>3.0150000000000001</v>
      </c>
      <c r="W4316">
        <v>0</v>
      </c>
      <c r="X4316">
        <v>0</v>
      </c>
      <c r="Y4316">
        <v>0</v>
      </c>
      <c r="Z4316">
        <v>0</v>
      </c>
    </row>
    <row r="4317" spans="1:26" x14ac:dyDescent="0.25">
      <c r="A4317">
        <v>2039413</v>
      </c>
      <c r="B4317">
        <v>1</v>
      </c>
      <c r="C4317" t="s">
        <v>77</v>
      </c>
      <c r="D4317" t="s">
        <v>114</v>
      </c>
      <c r="E4317" t="s">
        <v>182</v>
      </c>
      <c r="F4317" t="s">
        <v>12462</v>
      </c>
      <c r="G4317" t="s">
        <v>250</v>
      </c>
      <c r="H4317" t="s">
        <v>46</v>
      </c>
      <c r="I4317" t="s">
        <v>129</v>
      </c>
      <c r="J4317" t="s">
        <v>130</v>
      </c>
      <c r="K4317" t="s">
        <v>131</v>
      </c>
      <c r="L4317" t="s">
        <v>12463</v>
      </c>
      <c r="M4317" t="s">
        <v>12464</v>
      </c>
      <c r="N4317">
        <v>2.0038888880000001</v>
      </c>
      <c r="O4317">
        <v>0</v>
      </c>
      <c r="P4317">
        <v>2</v>
      </c>
      <c r="Q4317">
        <v>0</v>
      </c>
      <c r="R4317">
        <v>0</v>
      </c>
      <c r="S4317">
        <v>0</v>
      </c>
      <c r="T4317">
        <v>0</v>
      </c>
      <c r="U4317">
        <v>0</v>
      </c>
      <c r="V4317">
        <v>4.0077780000000001</v>
      </c>
      <c r="W4317">
        <v>0</v>
      </c>
      <c r="X4317">
        <v>0</v>
      </c>
      <c r="Y4317">
        <v>0</v>
      </c>
      <c r="Z4317">
        <v>0</v>
      </c>
    </row>
    <row r="4318" spans="1:26" x14ac:dyDescent="0.25">
      <c r="A4318">
        <v>2039405</v>
      </c>
      <c r="B4318">
        <v>1</v>
      </c>
      <c r="C4318" t="s">
        <v>77</v>
      </c>
      <c r="D4318" t="s">
        <v>109</v>
      </c>
      <c r="E4318" t="s">
        <v>171</v>
      </c>
      <c r="F4318" t="s">
        <v>4378</v>
      </c>
      <c r="G4318" t="s">
        <v>163</v>
      </c>
      <c r="H4318" t="s">
        <v>47</v>
      </c>
      <c r="I4318" t="s">
        <v>129</v>
      </c>
      <c r="J4318" t="s">
        <v>130</v>
      </c>
      <c r="K4318" t="s">
        <v>131</v>
      </c>
      <c r="L4318" t="s">
        <v>12465</v>
      </c>
      <c r="M4318" t="s">
        <v>12466</v>
      </c>
      <c r="N4318">
        <v>9.9166666000000001E-2</v>
      </c>
      <c r="O4318">
        <v>113</v>
      </c>
      <c r="P4318">
        <v>2080</v>
      </c>
      <c r="Q4318">
        <v>0</v>
      </c>
      <c r="R4318">
        <v>0</v>
      </c>
      <c r="S4318">
        <v>0</v>
      </c>
      <c r="T4318">
        <v>0</v>
      </c>
      <c r="U4318">
        <v>11.205833</v>
      </c>
      <c r="V4318">
        <v>206.26666499999999</v>
      </c>
      <c r="W4318">
        <v>0</v>
      </c>
      <c r="X4318">
        <v>0</v>
      </c>
      <c r="Y4318">
        <v>0</v>
      </c>
      <c r="Z4318">
        <v>0</v>
      </c>
    </row>
    <row r="4319" spans="1:26" x14ac:dyDescent="0.25">
      <c r="A4319">
        <v>2039410</v>
      </c>
      <c r="B4319">
        <v>1</v>
      </c>
      <c r="C4319" t="s">
        <v>76</v>
      </c>
      <c r="D4319" t="s">
        <v>93</v>
      </c>
      <c r="E4319" t="s">
        <v>186</v>
      </c>
      <c r="F4319" t="s">
        <v>9216</v>
      </c>
      <c r="G4319" t="s">
        <v>163</v>
      </c>
      <c r="H4319" t="s">
        <v>47</v>
      </c>
      <c r="I4319" t="s">
        <v>129</v>
      </c>
      <c r="J4319" t="s">
        <v>130</v>
      </c>
      <c r="K4319" t="s">
        <v>131</v>
      </c>
      <c r="L4319" t="s">
        <v>12467</v>
      </c>
      <c r="M4319" t="s">
        <v>12468</v>
      </c>
      <c r="N4319">
        <v>0.55611111099999999</v>
      </c>
      <c r="O4319">
        <v>19</v>
      </c>
      <c r="P4319">
        <v>438</v>
      </c>
      <c r="Q4319">
        <v>0</v>
      </c>
      <c r="R4319">
        <v>0</v>
      </c>
      <c r="S4319">
        <v>0</v>
      </c>
      <c r="T4319">
        <v>0</v>
      </c>
      <c r="U4319">
        <v>10.566110999999999</v>
      </c>
      <c r="V4319">
        <v>243.57666699999999</v>
      </c>
      <c r="W4319">
        <v>0</v>
      </c>
      <c r="X4319">
        <v>0</v>
      </c>
      <c r="Y4319">
        <v>0</v>
      </c>
      <c r="Z4319">
        <v>0</v>
      </c>
    </row>
    <row r="4320" spans="1:26" x14ac:dyDescent="0.25">
      <c r="A4320">
        <v>2039416</v>
      </c>
      <c r="B4320">
        <v>1</v>
      </c>
      <c r="C4320" t="s">
        <v>77</v>
      </c>
      <c r="D4320" t="s">
        <v>109</v>
      </c>
      <c r="E4320" t="s">
        <v>186</v>
      </c>
      <c r="F4320" t="s">
        <v>12469</v>
      </c>
      <c r="G4320" t="s">
        <v>2786</v>
      </c>
      <c r="H4320" t="s">
        <v>47</v>
      </c>
      <c r="I4320" t="s">
        <v>129</v>
      </c>
      <c r="J4320" t="s">
        <v>130</v>
      </c>
      <c r="K4320" t="s">
        <v>131</v>
      </c>
      <c r="L4320" t="s">
        <v>12470</v>
      </c>
      <c r="M4320" t="s">
        <v>12471</v>
      </c>
      <c r="N4320">
        <v>0.97055555500000001</v>
      </c>
      <c r="O4320">
        <v>98</v>
      </c>
      <c r="P4320">
        <v>1912</v>
      </c>
      <c r="Q4320">
        <v>0</v>
      </c>
      <c r="R4320">
        <v>0</v>
      </c>
      <c r="S4320">
        <v>0</v>
      </c>
      <c r="T4320">
        <v>0</v>
      </c>
      <c r="U4320">
        <v>95.114444000000006</v>
      </c>
      <c r="V4320">
        <v>1855.702221</v>
      </c>
      <c r="W4320">
        <v>0</v>
      </c>
      <c r="X4320">
        <v>0</v>
      </c>
      <c r="Y4320">
        <v>0</v>
      </c>
      <c r="Z4320">
        <v>0</v>
      </c>
    </row>
    <row r="4321" spans="1:26" x14ac:dyDescent="0.25">
      <c r="A4321">
        <v>2039418</v>
      </c>
      <c r="B4321">
        <v>1</v>
      </c>
      <c r="C4321" t="s">
        <v>77</v>
      </c>
      <c r="D4321" t="s">
        <v>119</v>
      </c>
      <c r="E4321" t="s">
        <v>186</v>
      </c>
      <c r="F4321" t="s">
        <v>6483</v>
      </c>
      <c r="G4321" t="s">
        <v>163</v>
      </c>
      <c r="H4321" t="s">
        <v>47</v>
      </c>
      <c r="I4321" t="s">
        <v>129</v>
      </c>
      <c r="J4321" t="s">
        <v>130</v>
      </c>
      <c r="K4321" t="s">
        <v>131</v>
      </c>
      <c r="L4321" t="s">
        <v>12472</v>
      </c>
      <c r="M4321" t="s">
        <v>12473</v>
      </c>
      <c r="N4321">
        <v>0.76888888799999999</v>
      </c>
      <c r="O4321">
        <v>227</v>
      </c>
      <c r="P4321">
        <v>428</v>
      </c>
      <c r="Q4321">
        <v>0</v>
      </c>
      <c r="R4321">
        <v>0</v>
      </c>
      <c r="S4321">
        <v>0</v>
      </c>
      <c r="T4321">
        <v>0</v>
      </c>
      <c r="U4321">
        <v>174.537778</v>
      </c>
      <c r="V4321">
        <v>329.08444400000002</v>
      </c>
      <c r="W4321">
        <v>0</v>
      </c>
      <c r="X4321">
        <v>0</v>
      </c>
      <c r="Y4321">
        <v>0</v>
      </c>
      <c r="Z4321">
        <v>0</v>
      </c>
    </row>
    <row r="4322" spans="1:26" x14ac:dyDescent="0.25">
      <c r="A4322">
        <v>2039423</v>
      </c>
      <c r="B4322">
        <v>1</v>
      </c>
      <c r="C4322" t="s">
        <v>77</v>
      </c>
      <c r="D4322" t="s">
        <v>116</v>
      </c>
      <c r="E4322" t="s">
        <v>182</v>
      </c>
      <c r="F4322" t="s">
        <v>12474</v>
      </c>
      <c r="G4322" t="s">
        <v>144</v>
      </c>
      <c r="H4322" t="s">
        <v>46</v>
      </c>
      <c r="I4322" t="s">
        <v>129</v>
      </c>
      <c r="J4322" t="s">
        <v>130</v>
      </c>
      <c r="K4322" t="s">
        <v>131</v>
      </c>
      <c r="L4322" t="s">
        <v>12475</v>
      </c>
      <c r="M4322" t="s">
        <v>12452</v>
      </c>
      <c r="N4322">
        <v>1.900833333</v>
      </c>
      <c r="O4322">
        <v>0</v>
      </c>
      <c r="P4322">
        <v>11</v>
      </c>
      <c r="Q4322">
        <v>0</v>
      </c>
      <c r="R4322">
        <v>0</v>
      </c>
      <c r="S4322">
        <v>0</v>
      </c>
      <c r="T4322">
        <v>0</v>
      </c>
      <c r="U4322">
        <v>0</v>
      </c>
      <c r="V4322">
        <v>20.909167</v>
      </c>
      <c r="W4322">
        <v>0</v>
      </c>
      <c r="X4322">
        <v>0</v>
      </c>
      <c r="Y4322">
        <v>0</v>
      </c>
      <c r="Z4322">
        <v>0</v>
      </c>
    </row>
    <row r="4323" spans="1:26" x14ac:dyDescent="0.25">
      <c r="A4323">
        <v>2039427</v>
      </c>
      <c r="B4323">
        <v>1</v>
      </c>
      <c r="C4323" t="s">
        <v>76</v>
      </c>
      <c r="D4323" t="s">
        <v>88</v>
      </c>
      <c r="E4323" t="s">
        <v>134</v>
      </c>
      <c r="F4323" t="s">
        <v>12476</v>
      </c>
      <c r="G4323" t="s">
        <v>140</v>
      </c>
      <c r="H4323" t="s">
        <v>46</v>
      </c>
      <c r="I4323" t="s">
        <v>129</v>
      </c>
      <c r="J4323" t="s">
        <v>130</v>
      </c>
      <c r="K4323" t="s">
        <v>131</v>
      </c>
      <c r="L4323" t="s">
        <v>12477</v>
      </c>
      <c r="M4323" t="s">
        <v>12478</v>
      </c>
      <c r="N4323">
        <v>5.25</v>
      </c>
      <c r="O4323">
        <v>0</v>
      </c>
      <c r="P4323">
        <v>1</v>
      </c>
      <c r="Q4323">
        <v>0</v>
      </c>
      <c r="R4323">
        <v>0</v>
      </c>
      <c r="S4323">
        <v>0</v>
      </c>
      <c r="T4323">
        <v>0</v>
      </c>
      <c r="U4323">
        <v>0</v>
      </c>
      <c r="V4323">
        <v>5.25</v>
      </c>
      <c r="W4323">
        <v>0</v>
      </c>
      <c r="X4323">
        <v>0</v>
      </c>
      <c r="Y4323">
        <v>0</v>
      </c>
      <c r="Z4323">
        <v>0</v>
      </c>
    </row>
    <row r="4324" spans="1:26" x14ac:dyDescent="0.25">
      <c r="A4324">
        <v>2039429</v>
      </c>
      <c r="B4324">
        <v>1</v>
      </c>
      <c r="C4324" t="s">
        <v>76</v>
      </c>
      <c r="D4324" t="s">
        <v>86</v>
      </c>
      <c r="E4324" t="s">
        <v>166</v>
      </c>
      <c r="F4324" t="s">
        <v>12479</v>
      </c>
      <c r="G4324" t="s">
        <v>128</v>
      </c>
      <c r="H4324" t="s">
        <v>46</v>
      </c>
      <c r="I4324" t="s">
        <v>129</v>
      </c>
      <c r="J4324" t="s">
        <v>130</v>
      </c>
      <c r="K4324" t="s">
        <v>131</v>
      </c>
      <c r="L4324" t="s">
        <v>12480</v>
      </c>
      <c r="M4324" t="s">
        <v>12481</v>
      </c>
      <c r="N4324">
        <v>0.74111111100000004</v>
      </c>
      <c r="O4324">
        <v>0</v>
      </c>
      <c r="P4324">
        <v>795</v>
      </c>
      <c r="Q4324">
        <v>0</v>
      </c>
      <c r="R4324">
        <v>0</v>
      </c>
      <c r="S4324">
        <v>0</v>
      </c>
      <c r="T4324">
        <v>0</v>
      </c>
      <c r="U4324">
        <v>0</v>
      </c>
      <c r="V4324">
        <v>589.18333299999995</v>
      </c>
      <c r="W4324">
        <v>0</v>
      </c>
      <c r="X4324">
        <v>0</v>
      </c>
      <c r="Y4324">
        <v>0</v>
      </c>
      <c r="Z4324">
        <v>0</v>
      </c>
    </row>
    <row r="4325" spans="1:26" x14ac:dyDescent="0.25">
      <c r="A4325">
        <v>2039441</v>
      </c>
      <c r="B4325">
        <v>1</v>
      </c>
      <c r="C4325" t="s">
        <v>76</v>
      </c>
      <c r="D4325" t="s">
        <v>100</v>
      </c>
      <c r="E4325" t="s">
        <v>134</v>
      </c>
      <c r="F4325" t="s">
        <v>12482</v>
      </c>
      <c r="G4325" t="s">
        <v>136</v>
      </c>
      <c r="H4325" t="s">
        <v>46</v>
      </c>
      <c r="I4325" t="s">
        <v>129</v>
      </c>
      <c r="J4325" t="s">
        <v>130</v>
      </c>
      <c r="K4325" t="s">
        <v>131</v>
      </c>
      <c r="L4325" t="s">
        <v>12483</v>
      </c>
      <c r="M4325" t="s">
        <v>12484</v>
      </c>
      <c r="N4325">
        <v>1.791111111</v>
      </c>
      <c r="O4325">
        <v>0</v>
      </c>
      <c r="P4325">
        <v>1</v>
      </c>
      <c r="Q4325">
        <v>0</v>
      </c>
      <c r="R4325">
        <v>0</v>
      </c>
      <c r="S4325">
        <v>0</v>
      </c>
      <c r="T4325">
        <v>0</v>
      </c>
      <c r="U4325">
        <v>0</v>
      </c>
      <c r="V4325">
        <v>1.7911109999999999</v>
      </c>
      <c r="W4325">
        <v>0</v>
      </c>
      <c r="X4325">
        <v>0</v>
      </c>
      <c r="Y4325">
        <v>0</v>
      </c>
      <c r="Z4325">
        <v>0</v>
      </c>
    </row>
    <row r="4326" spans="1:26" x14ac:dyDescent="0.25">
      <c r="A4326">
        <v>2039430</v>
      </c>
      <c r="B4326">
        <v>1</v>
      </c>
      <c r="C4326" t="s">
        <v>76</v>
      </c>
      <c r="D4326" t="s">
        <v>107</v>
      </c>
      <c r="E4326" t="s">
        <v>134</v>
      </c>
      <c r="F4326" t="s">
        <v>12485</v>
      </c>
      <c r="G4326" t="s">
        <v>136</v>
      </c>
      <c r="H4326" t="s">
        <v>46</v>
      </c>
      <c r="I4326" t="s">
        <v>129</v>
      </c>
      <c r="J4326" t="s">
        <v>130</v>
      </c>
      <c r="K4326" t="s">
        <v>131</v>
      </c>
      <c r="L4326" t="s">
        <v>12486</v>
      </c>
      <c r="M4326" t="s">
        <v>12487</v>
      </c>
      <c r="N4326">
        <v>3.9783333330000001</v>
      </c>
      <c r="O4326">
        <v>0</v>
      </c>
      <c r="P4326">
        <v>2</v>
      </c>
      <c r="Q4326">
        <v>0</v>
      </c>
      <c r="R4326">
        <v>0</v>
      </c>
      <c r="S4326">
        <v>0</v>
      </c>
      <c r="T4326">
        <v>0</v>
      </c>
      <c r="U4326">
        <v>0</v>
      </c>
      <c r="V4326">
        <v>7.9566670000000004</v>
      </c>
      <c r="W4326">
        <v>0</v>
      </c>
      <c r="X4326">
        <v>0</v>
      </c>
      <c r="Y4326">
        <v>0</v>
      </c>
      <c r="Z4326">
        <v>0</v>
      </c>
    </row>
    <row r="4327" spans="1:26" x14ac:dyDescent="0.25">
      <c r="A4327">
        <v>2039435</v>
      </c>
      <c r="B4327">
        <v>1</v>
      </c>
      <c r="C4327" t="s">
        <v>76</v>
      </c>
      <c r="D4327" t="s">
        <v>96</v>
      </c>
      <c r="E4327" t="s">
        <v>182</v>
      </c>
      <c r="F4327" t="s">
        <v>12488</v>
      </c>
      <c r="G4327" t="s">
        <v>1326</v>
      </c>
      <c r="H4327" t="s">
        <v>46</v>
      </c>
      <c r="I4327" t="s">
        <v>129</v>
      </c>
      <c r="J4327" t="s">
        <v>130</v>
      </c>
      <c r="K4327" t="s">
        <v>131</v>
      </c>
      <c r="L4327" t="s">
        <v>12489</v>
      </c>
      <c r="M4327" t="s">
        <v>12490</v>
      </c>
      <c r="N4327">
        <v>3.025555555</v>
      </c>
      <c r="O4327">
        <v>0</v>
      </c>
      <c r="P4327">
        <v>27</v>
      </c>
      <c r="Q4327">
        <v>0</v>
      </c>
      <c r="R4327">
        <v>0</v>
      </c>
      <c r="S4327">
        <v>0</v>
      </c>
      <c r="T4327">
        <v>0</v>
      </c>
      <c r="U4327">
        <v>0</v>
      </c>
      <c r="V4327">
        <v>81.69</v>
      </c>
      <c r="W4327">
        <v>0</v>
      </c>
      <c r="X4327">
        <v>0</v>
      </c>
      <c r="Y4327">
        <v>0</v>
      </c>
      <c r="Z4327">
        <v>0</v>
      </c>
    </row>
    <row r="4328" spans="1:26" x14ac:dyDescent="0.25">
      <c r="A4328">
        <v>2039439</v>
      </c>
      <c r="B4328">
        <v>1</v>
      </c>
      <c r="C4328" t="s">
        <v>76</v>
      </c>
      <c r="D4328" t="s">
        <v>93</v>
      </c>
      <c r="E4328" t="s">
        <v>134</v>
      </c>
      <c r="F4328" t="s">
        <v>12491</v>
      </c>
      <c r="G4328" t="s">
        <v>140</v>
      </c>
      <c r="H4328" t="s">
        <v>46</v>
      </c>
      <c r="I4328" t="s">
        <v>129</v>
      </c>
      <c r="J4328" t="s">
        <v>130</v>
      </c>
      <c r="K4328" t="s">
        <v>131</v>
      </c>
      <c r="L4328" t="s">
        <v>12492</v>
      </c>
      <c r="M4328" t="s">
        <v>12493</v>
      </c>
      <c r="N4328">
        <v>3.804444444</v>
      </c>
      <c r="O4328">
        <v>0</v>
      </c>
      <c r="P4328">
        <v>3</v>
      </c>
      <c r="Q4328">
        <v>0</v>
      </c>
      <c r="R4328">
        <v>0</v>
      </c>
      <c r="S4328">
        <v>0</v>
      </c>
      <c r="T4328">
        <v>0</v>
      </c>
      <c r="U4328">
        <v>0</v>
      </c>
      <c r="V4328">
        <v>11.413333</v>
      </c>
      <c r="W4328">
        <v>0</v>
      </c>
      <c r="X4328">
        <v>0</v>
      </c>
      <c r="Y4328">
        <v>0</v>
      </c>
      <c r="Z4328">
        <v>0</v>
      </c>
    </row>
    <row r="4329" spans="1:26" x14ac:dyDescent="0.25">
      <c r="A4329">
        <v>2039447</v>
      </c>
      <c r="B4329">
        <v>1</v>
      </c>
      <c r="C4329" t="s">
        <v>76</v>
      </c>
      <c r="D4329" t="s">
        <v>78</v>
      </c>
      <c r="E4329" t="s">
        <v>134</v>
      </c>
      <c r="F4329" t="s">
        <v>12494</v>
      </c>
      <c r="G4329" t="s">
        <v>136</v>
      </c>
      <c r="H4329" t="s">
        <v>46</v>
      </c>
      <c r="I4329" t="s">
        <v>129</v>
      </c>
      <c r="J4329" t="s">
        <v>130</v>
      </c>
      <c r="K4329" t="s">
        <v>131</v>
      </c>
      <c r="L4329" t="s">
        <v>12495</v>
      </c>
      <c r="M4329" t="s">
        <v>12496</v>
      </c>
      <c r="N4329">
        <v>3.6305555549999999</v>
      </c>
      <c r="O4329">
        <v>0</v>
      </c>
      <c r="P4329">
        <v>1</v>
      </c>
      <c r="Q4329">
        <v>0</v>
      </c>
      <c r="R4329">
        <v>0</v>
      </c>
      <c r="S4329">
        <v>0</v>
      </c>
      <c r="T4329">
        <v>0</v>
      </c>
      <c r="U4329">
        <v>0</v>
      </c>
      <c r="V4329">
        <v>3.6305559999999999</v>
      </c>
      <c r="W4329">
        <v>0</v>
      </c>
      <c r="X4329">
        <v>0</v>
      </c>
      <c r="Y4329">
        <v>0</v>
      </c>
      <c r="Z4329">
        <v>0</v>
      </c>
    </row>
    <row r="4330" spans="1:26" x14ac:dyDescent="0.25">
      <c r="A4330">
        <v>2039443</v>
      </c>
      <c r="B4330">
        <v>1</v>
      </c>
      <c r="C4330" t="s">
        <v>76</v>
      </c>
      <c r="D4330" t="s">
        <v>93</v>
      </c>
      <c r="E4330" t="s">
        <v>186</v>
      </c>
      <c r="F4330" t="s">
        <v>1729</v>
      </c>
      <c r="G4330" t="s">
        <v>345</v>
      </c>
      <c r="H4330" t="s">
        <v>47</v>
      </c>
      <c r="I4330" t="s">
        <v>129</v>
      </c>
      <c r="J4330" t="s">
        <v>130</v>
      </c>
      <c r="K4330" t="s">
        <v>131</v>
      </c>
      <c r="L4330" t="s">
        <v>12497</v>
      </c>
      <c r="M4330" t="s">
        <v>12498</v>
      </c>
      <c r="N4330">
        <v>1.556944444</v>
      </c>
      <c r="O4330">
        <v>19</v>
      </c>
      <c r="P4330">
        <v>438</v>
      </c>
      <c r="Q4330">
        <v>0</v>
      </c>
      <c r="R4330">
        <v>0</v>
      </c>
      <c r="S4330">
        <v>0</v>
      </c>
      <c r="T4330">
        <v>0</v>
      </c>
      <c r="U4330">
        <v>29.581944</v>
      </c>
      <c r="V4330">
        <v>681.94166600000005</v>
      </c>
      <c r="W4330">
        <v>0</v>
      </c>
      <c r="X4330">
        <v>0</v>
      </c>
      <c r="Y4330">
        <v>0</v>
      </c>
      <c r="Z4330">
        <v>0</v>
      </c>
    </row>
    <row r="4331" spans="1:26" x14ac:dyDescent="0.25">
      <c r="A4331">
        <v>2039445</v>
      </c>
      <c r="B4331">
        <v>1</v>
      </c>
      <c r="C4331" t="s">
        <v>76</v>
      </c>
      <c r="D4331" t="s">
        <v>88</v>
      </c>
      <c r="E4331" t="s">
        <v>134</v>
      </c>
      <c r="F4331" t="s">
        <v>12499</v>
      </c>
      <c r="G4331" t="s">
        <v>136</v>
      </c>
      <c r="H4331" t="s">
        <v>46</v>
      </c>
      <c r="I4331" t="s">
        <v>129</v>
      </c>
      <c r="J4331" t="s">
        <v>130</v>
      </c>
      <c r="K4331" t="s">
        <v>131</v>
      </c>
      <c r="L4331" t="s">
        <v>12500</v>
      </c>
      <c r="M4331" t="s">
        <v>12501</v>
      </c>
      <c r="N4331">
        <v>5.136666666</v>
      </c>
      <c r="O4331">
        <v>0</v>
      </c>
      <c r="P4331">
        <v>2</v>
      </c>
      <c r="Q4331">
        <v>0</v>
      </c>
      <c r="R4331">
        <v>0</v>
      </c>
      <c r="S4331">
        <v>0</v>
      </c>
      <c r="T4331">
        <v>0</v>
      </c>
      <c r="U4331">
        <v>0</v>
      </c>
      <c r="V4331">
        <v>10.273332999999999</v>
      </c>
      <c r="W4331">
        <v>0</v>
      </c>
      <c r="X4331">
        <v>0</v>
      </c>
      <c r="Y4331">
        <v>0</v>
      </c>
      <c r="Z4331">
        <v>0</v>
      </c>
    </row>
    <row r="4332" spans="1:26" x14ac:dyDescent="0.25">
      <c r="A4332">
        <v>2039444</v>
      </c>
      <c r="B4332">
        <v>1</v>
      </c>
      <c r="C4332" t="s">
        <v>76</v>
      </c>
      <c r="D4332" t="s">
        <v>100</v>
      </c>
      <c r="E4332" t="s">
        <v>186</v>
      </c>
      <c r="F4332" t="s">
        <v>5607</v>
      </c>
      <c r="G4332" t="s">
        <v>163</v>
      </c>
      <c r="H4332" t="s">
        <v>47</v>
      </c>
      <c r="I4332" t="s">
        <v>129</v>
      </c>
      <c r="J4332" t="s">
        <v>130</v>
      </c>
      <c r="K4332" t="s">
        <v>131</v>
      </c>
      <c r="L4332" t="s">
        <v>12502</v>
      </c>
      <c r="M4332" t="s">
        <v>12503</v>
      </c>
      <c r="N4332">
        <v>0.26722222200000001</v>
      </c>
      <c r="O4332">
        <v>39</v>
      </c>
      <c r="P4332">
        <v>736</v>
      </c>
      <c r="Q4332">
        <v>0</v>
      </c>
      <c r="R4332">
        <v>0</v>
      </c>
      <c r="S4332">
        <v>0</v>
      </c>
      <c r="T4332">
        <v>0</v>
      </c>
      <c r="U4332">
        <v>10.421666999999999</v>
      </c>
      <c r="V4332">
        <v>196.675555</v>
      </c>
      <c r="W4332">
        <v>0</v>
      </c>
      <c r="X4332">
        <v>0</v>
      </c>
      <c r="Y4332">
        <v>0</v>
      </c>
      <c r="Z4332">
        <v>0</v>
      </c>
    </row>
    <row r="4333" spans="1:26" x14ac:dyDescent="0.25">
      <c r="A4333">
        <v>2039451</v>
      </c>
      <c r="B4333">
        <v>1</v>
      </c>
      <c r="C4333" t="s">
        <v>76</v>
      </c>
      <c r="D4333" t="s">
        <v>102</v>
      </c>
      <c r="E4333" t="s">
        <v>161</v>
      </c>
      <c r="F4333" t="s">
        <v>11870</v>
      </c>
      <c r="G4333" t="s">
        <v>2511</v>
      </c>
      <c r="H4333" t="s">
        <v>47</v>
      </c>
      <c r="I4333" t="s">
        <v>129</v>
      </c>
      <c r="J4333" t="s">
        <v>130</v>
      </c>
      <c r="K4333" t="s">
        <v>131</v>
      </c>
      <c r="L4333" t="s">
        <v>12504</v>
      </c>
      <c r="M4333" t="s">
        <v>12505</v>
      </c>
      <c r="N4333">
        <v>6.153888888</v>
      </c>
      <c r="O4333">
        <v>0</v>
      </c>
      <c r="P4333">
        <v>11</v>
      </c>
      <c r="Q4333">
        <v>0</v>
      </c>
      <c r="R4333">
        <v>0</v>
      </c>
      <c r="S4333">
        <v>0</v>
      </c>
      <c r="T4333">
        <v>0</v>
      </c>
      <c r="U4333">
        <v>0</v>
      </c>
      <c r="V4333">
        <v>67.692778000000004</v>
      </c>
      <c r="W4333">
        <v>0</v>
      </c>
      <c r="X4333">
        <v>0</v>
      </c>
      <c r="Y4333">
        <v>0</v>
      </c>
      <c r="Z4333">
        <v>0</v>
      </c>
    </row>
    <row r="4334" spans="1:26" x14ac:dyDescent="0.25">
      <c r="A4334">
        <v>2039446</v>
      </c>
      <c r="B4334">
        <v>1</v>
      </c>
      <c r="C4334" t="s">
        <v>77</v>
      </c>
      <c r="D4334" t="s">
        <v>116</v>
      </c>
      <c r="E4334" t="s">
        <v>166</v>
      </c>
      <c r="F4334" t="s">
        <v>12506</v>
      </c>
      <c r="G4334" t="s">
        <v>657</v>
      </c>
      <c r="H4334" t="s">
        <v>46</v>
      </c>
      <c r="I4334" t="s">
        <v>129</v>
      </c>
      <c r="J4334" t="s">
        <v>130</v>
      </c>
      <c r="K4334" t="s">
        <v>131</v>
      </c>
      <c r="L4334" t="s">
        <v>12507</v>
      </c>
      <c r="M4334" t="s">
        <v>12508</v>
      </c>
      <c r="N4334">
        <v>1.1316666660000001</v>
      </c>
      <c r="O4334">
        <v>0</v>
      </c>
      <c r="P4334">
        <v>119</v>
      </c>
      <c r="Q4334">
        <v>0</v>
      </c>
      <c r="R4334">
        <v>0</v>
      </c>
      <c r="S4334">
        <v>0</v>
      </c>
      <c r="T4334">
        <v>0</v>
      </c>
      <c r="U4334">
        <v>0</v>
      </c>
      <c r="V4334">
        <v>134.66833299999999</v>
      </c>
      <c r="W4334">
        <v>0</v>
      </c>
      <c r="X4334">
        <v>0</v>
      </c>
      <c r="Y4334">
        <v>0</v>
      </c>
      <c r="Z4334">
        <v>0</v>
      </c>
    </row>
    <row r="4335" spans="1:26" x14ac:dyDescent="0.25">
      <c r="A4335">
        <v>2039449</v>
      </c>
      <c r="B4335">
        <v>1</v>
      </c>
      <c r="C4335" t="s">
        <v>76</v>
      </c>
      <c r="D4335" t="s">
        <v>84</v>
      </c>
      <c r="E4335" t="s">
        <v>134</v>
      </c>
      <c r="F4335" t="s">
        <v>12509</v>
      </c>
      <c r="G4335" t="s">
        <v>250</v>
      </c>
      <c r="H4335" t="s">
        <v>46</v>
      </c>
      <c r="I4335" t="s">
        <v>129</v>
      </c>
      <c r="J4335" t="s">
        <v>15</v>
      </c>
      <c r="K4335" t="s">
        <v>131</v>
      </c>
      <c r="L4335" t="s">
        <v>12510</v>
      </c>
      <c r="M4335" t="s">
        <v>12511</v>
      </c>
      <c r="N4335">
        <v>2.2725</v>
      </c>
      <c r="O4335">
        <v>0</v>
      </c>
      <c r="P4335">
        <v>21</v>
      </c>
      <c r="Q4335">
        <v>0</v>
      </c>
      <c r="R4335">
        <v>0</v>
      </c>
      <c r="S4335">
        <v>0</v>
      </c>
      <c r="T4335">
        <v>0</v>
      </c>
      <c r="U4335">
        <v>0</v>
      </c>
      <c r="V4335">
        <v>47.722499999999997</v>
      </c>
      <c r="W4335">
        <v>0</v>
      </c>
      <c r="X4335">
        <v>0</v>
      </c>
      <c r="Y4335">
        <v>0</v>
      </c>
      <c r="Z4335">
        <v>0</v>
      </c>
    </row>
    <row r="4336" spans="1:26" x14ac:dyDescent="0.25">
      <c r="A4336">
        <v>2039450</v>
      </c>
      <c r="B4336">
        <v>1</v>
      </c>
      <c r="C4336" t="s">
        <v>76</v>
      </c>
      <c r="D4336" t="s">
        <v>101</v>
      </c>
      <c r="E4336" t="s">
        <v>134</v>
      </c>
      <c r="F4336" t="s">
        <v>12512</v>
      </c>
      <c r="G4336" t="s">
        <v>136</v>
      </c>
      <c r="H4336" t="s">
        <v>46</v>
      </c>
      <c r="I4336" t="s">
        <v>129</v>
      </c>
      <c r="J4336" t="s">
        <v>130</v>
      </c>
      <c r="K4336" t="s">
        <v>131</v>
      </c>
      <c r="L4336" t="s">
        <v>12513</v>
      </c>
      <c r="M4336" t="s">
        <v>12514</v>
      </c>
      <c r="N4336">
        <v>1.429166666</v>
      </c>
      <c r="O4336">
        <v>0</v>
      </c>
      <c r="P4336">
        <v>4</v>
      </c>
      <c r="Q4336">
        <v>0</v>
      </c>
      <c r="R4336">
        <v>0</v>
      </c>
      <c r="S4336">
        <v>0</v>
      </c>
      <c r="T4336">
        <v>0</v>
      </c>
      <c r="U4336">
        <v>0</v>
      </c>
      <c r="V4336">
        <v>5.7166670000000002</v>
      </c>
      <c r="W4336">
        <v>0</v>
      </c>
      <c r="X4336">
        <v>0</v>
      </c>
      <c r="Y4336">
        <v>0</v>
      </c>
      <c r="Z4336">
        <v>0</v>
      </c>
    </row>
    <row r="4337" spans="1:26" x14ac:dyDescent="0.25">
      <c r="A4337">
        <v>2039452</v>
      </c>
      <c r="B4337">
        <v>1</v>
      </c>
      <c r="C4337" t="s">
        <v>77</v>
      </c>
      <c r="D4337" t="s">
        <v>115</v>
      </c>
      <c r="E4337" t="s">
        <v>134</v>
      </c>
      <c r="F4337" t="s">
        <v>12515</v>
      </c>
      <c r="G4337" t="s">
        <v>136</v>
      </c>
      <c r="H4337" t="s">
        <v>46</v>
      </c>
      <c r="I4337" t="s">
        <v>129</v>
      </c>
      <c r="J4337" t="s">
        <v>130</v>
      </c>
      <c r="K4337" t="s">
        <v>131</v>
      </c>
      <c r="L4337" t="s">
        <v>12516</v>
      </c>
      <c r="M4337" t="s">
        <v>12517</v>
      </c>
      <c r="N4337">
        <v>2.0588888879999998</v>
      </c>
      <c r="O4337">
        <v>0</v>
      </c>
      <c r="P4337">
        <v>0</v>
      </c>
      <c r="Q4337">
        <v>0</v>
      </c>
      <c r="R4337">
        <v>2</v>
      </c>
      <c r="S4337">
        <v>0</v>
      </c>
      <c r="T4337">
        <v>0</v>
      </c>
      <c r="U4337">
        <v>0</v>
      </c>
      <c r="V4337">
        <v>0</v>
      </c>
      <c r="W4337">
        <v>0</v>
      </c>
      <c r="X4337">
        <v>4.1177780000000004</v>
      </c>
      <c r="Y4337">
        <v>0</v>
      </c>
      <c r="Z4337">
        <v>0</v>
      </c>
    </row>
    <row r="4338" spans="1:26" x14ac:dyDescent="0.25">
      <c r="A4338">
        <v>2039454</v>
      </c>
      <c r="B4338">
        <v>1</v>
      </c>
      <c r="C4338" t="s">
        <v>76</v>
      </c>
      <c r="D4338" t="s">
        <v>88</v>
      </c>
      <c r="E4338" t="s">
        <v>161</v>
      </c>
      <c r="F4338" t="s">
        <v>12518</v>
      </c>
      <c r="G4338" t="s">
        <v>341</v>
      </c>
      <c r="H4338" t="s">
        <v>47</v>
      </c>
      <c r="I4338" t="s">
        <v>129</v>
      </c>
      <c r="J4338" t="s">
        <v>130</v>
      </c>
      <c r="K4338" t="s">
        <v>131</v>
      </c>
      <c r="L4338" t="s">
        <v>12519</v>
      </c>
      <c r="M4338" t="s">
        <v>12520</v>
      </c>
      <c r="N4338">
        <v>5.5091666659999996</v>
      </c>
      <c r="O4338">
        <v>0</v>
      </c>
      <c r="P4338">
        <v>59</v>
      </c>
      <c r="Q4338">
        <v>0</v>
      </c>
      <c r="R4338">
        <v>0</v>
      </c>
      <c r="S4338">
        <v>0</v>
      </c>
      <c r="T4338">
        <v>0</v>
      </c>
      <c r="U4338">
        <v>0</v>
      </c>
      <c r="V4338">
        <v>325.04083300000002</v>
      </c>
      <c r="W4338">
        <v>0</v>
      </c>
      <c r="X4338">
        <v>0</v>
      </c>
      <c r="Y4338">
        <v>0</v>
      </c>
      <c r="Z4338">
        <v>0</v>
      </c>
    </row>
    <row r="4339" spans="1:26" x14ac:dyDescent="0.25">
      <c r="A4339">
        <v>2039456</v>
      </c>
      <c r="B4339">
        <v>1</v>
      </c>
      <c r="C4339" t="s">
        <v>76</v>
      </c>
      <c r="D4339" t="s">
        <v>90</v>
      </c>
      <c r="E4339" t="s">
        <v>134</v>
      </c>
      <c r="F4339" t="s">
        <v>12521</v>
      </c>
      <c r="G4339" t="s">
        <v>140</v>
      </c>
      <c r="H4339" t="s">
        <v>46</v>
      </c>
      <c r="I4339" t="s">
        <v>129</v>
      </c>
      <c r="J4339" t="s">
        <v>130</v>
      </c>
      <c r="K4339" t="s">
        <v>131</v>
      </c>
      <c r="L4339" t="s">
        <v>12522</v>
      </c>
      <c r="M4339" t="s">
        <v>12523</v>
      </c>
      <c r="N4339">
        <v>2.4797222219999999</v>
      </c>
      <c r="O4339">
        <v>0</v>
      </c>
      <c r="P4339">
        <v>3</v>
      </c>
      <c r="Q4339">
        <v>0</v>
      </c>
      <c r="R4339">
        <v>0</v>
      </c>
      <c r="S4339">
        <v>0</v>
      </c>
      <c r="T4339">
        <v>0</v>
      </c>
      <c r="U4339">
        <v>0</v>
      </c>
      <c r="V4339">
        <v>7.4391670000000003</v>
      </c>
      <c r="W4339">
        <v>0</v>
      </c>
      <c r="X4339">
        <v>0</v>
      </c>
      <c r="Y4339">
        <v>0</v>
      </c>
      <c r="Z4339">
        <v>0</v>
      </c>
    </row>
    <row r="4340" spans="1:26" x14ac:dyDescent="0.25">
      <c r="A4340">
        <v>2039459</v>
      </c>
      <c r="B4340">
        <v>1</v>
      </c>
      <c r="C4340" t="s">
        <v>76</v>
      </c>
      <c r="D4340" t="s">
        <v>90</v>
      </c>
      <c r="E4340" t="s">
        <v>134</v>
      </c>
      <c r="F4340" t="s">
        <v>12524</v>
      </c>
      <c r="G4340" t="s">
        <v>136</v>
      </c>
      <c r="H4340" t="s">
        <v>46</v>
      </c>
      <c r="I4340" t="s">
        <v>129</v>
      </c>
      <c r="J4340" t="s">
        <v>130</v>
      </c>
      <c r="K4340" t="s">
        <v>131</v>
      </c>
      <c r="L4340" t="s">
        <v>12525</v>
      </c>
      <c r="M4340" t="s">
        <v>12526</v>
      </c>
      <c r="N4340">
        <v>1.161944444</v>
      </c>
      <c r="O4340">
        <v>0</v>
      </c>
      <c r="P4340">
        <v>2</v>
      </c>
      <c r="Q4340">
        <v>0</v>
      </c>
      <c r="R4340">
        <v>0</v>
      </c>
      <c r="S4340">
        <v>0</v>
      </c>
      <c r="T4340">
        <v>0</v>
      </c>
      <c r="U4340">
        <v>0</v>
      </c>
      <c r="V4340">
        <v>2.3238889999999999</v>
      </c>
      <c r="W4340">
        <v>0</v>
      </c>
      <c r="X4340">
        <v>0</v>
      </c>
      <c r="Y4340">
        <v>0</v>
      </c>
      <c r="Z4340">
        <v>0</v>
      </c>
    </row>
    <row r="4341" spans="1:26" x14ac:dyDescent="0.25">
      <c r="A4341">
        <v>2039465</v>
      </c>
      <c r="B4341">
        <v>1</v>
      </c>
      <c r="C4341" t="s">
        <v>76</v>
      </c>
      <c r="D4341" t="s">
        <v>78</v>
      </c>
      <c r="E4341" t="s">
        <v>182</v>
      </c>
      <c r="F4341" t="s">
        <v>12527</v>
      </c>
      <c r="G4341" t="s">
        <v>250</v>
      </c>
      <c r="H4341" t="s">
        <v>46</v>
      </c>
      <c r="I4341" t="s">
        <v>129</v>
      </c>
      <c r="J4341" t="s">
        <v>130</v>
      </c>
      <c r="K4341" t="s">
        <v>131</v>
      </c>
      <c r="L4341" t="s">
        <v>12528</v>
      </c>
      <c r="M4341" t="s">
        <v>12529</v>
      </c>
      <c r="N4341">
        <v>3.5280555549999999</v>
      </c>
      <c r="O4341">
        <v>0</v>
      </c>
      <c r="P4341">
        <v>234</v>
      </c>
      <c r="Q4341">
        <v>0</v>
      </c>
      <c r="R4341">
        <v>0</v>
      </c>
      <c r="S4341">
        <v>0</v>
      </c>
      <c r="T4341">
        <v>0</v>
      </c>
      <c r="U4341">
        <v>0</v>
      </c>
      <c r="V4341">
        <v>825.56500000000005</v>
      </c>
      <c r="W4341">
        <v>0</v>
      </c>
      <c r="X4341">
        <v>0</v>
      </c>
      <c r="Y4341">
        <v>0</v>
      </c>
      <c r="Z4341">
        <v>0</v>
      </c>
    </row>
    <row r="4342" spans="1:26" x14ac:dyDescent="0.25">
      <c r="A4342">
        <v>2039457</v>
      </c>
      <c r="B4342">
        <v>1</v>
      </c>
      <c r="C4342" t="s">
        <v>76</v>
      </c>
      <c r="D4342" t="s">
        <v>87</v>
      </c>
      <c r="E4342" t="s">
        <v>171</v>
      </c>
      <c r="F4342" t="s">
        <v>12530</v>
      </c>
      <c r="G4342" t="s">
        <v>152</v>
      </c>
      <c r="H4342" t="s">
        <v>47</v>
      </c>
      <c r="I4342" t="s">
        <v>129</v>
      </c>
      <c r="J4342" t="s">
        <v>130</v>
      </c>
      <c r="K4342" t="s">
        <v>154</v>
      </c>
      <c r="L4342" t="s">
        <v>12531</v>
      </c>
      <c r="M4342" t="s">
        <v>12532</v>
      </c>
      <c r="N4342">
        <v>0.28835555499999999</v>
      </c>
      <c r="O4342">
        <v>32</v>
      </c>
      <c r="P4342">
        <v>307</v>
      </c>
      <c r="Q4342">
        <v>168</v>
      </c>
      <c r="R4342">
        <v>8935</v>
      </c>
      <c r="S4342">
        <v>0</v>
      </c>
      <c r="T4342">
        <v>0</v>
      </c>
      <c r="U4342">
        <v>9.2273779999999999</v>
      </c>
      <c r="V4342">
        <v>88.525154999999998</v>
      </c>
      <c r="W4342">
        <v>48.443733000000002</v>
      </c>
      <c r="X4342">
        <v>2576.4568840000002</v>
      </c>
      <c r="Y4342">
        <v>0</v>
      </c>
      <c r="Z4342">
        <v>0</v>
      </c>
    </row>
    <row r="4343" spans="1:26" x14ac:dyDescent="0.25">
      <c r="A4343">
        <v>2039462</v>
      </c>
      <c r="B4343">
        <v>1</v>
      </c>
      <c r="C4343" t="s">
        <v>76</v>
      </c>
      <c r="D4343" t="s">
        <v>87</v>
      </c>
      <c r="E4343" t="s">
        <v>171</v>
      </c>
      <c r="F4343" t="s">
        <v>12217</v>
      </c>
      <c r="G4343" t="s">
        <v>163</v>
      </c>
      <c r="H4343" t="s">
        <v>47</v>
      </c>
      <c r="I4343" t="s">
        <v>257</v>
      </c>
      <c r="J4343" t="s">
        <v>130</v>
      </c>
      <c r="K4343" t="s">
        <v>131</v>
      </c>
      <c r="L4343" t="s">
        <v>12533</v>
      </c>
      <c r="M4343" t="s">
        <v>12534</v>
      </c>
      <c r="N4343">
        <v>3.2500000000000001E-2</v>
      </c>
      <c r="O4343">
        <v>5</v>
      </c>
      <c r="P4343">
        <v>0</v>
      </c>
      <c r="Q4343">
        <v>70</v>
      </c>
      <c r="R4343">
        <v>79</v>
      </c>
      <c r="S4343">
        <v>0</v>
      </c>
      <c r="T4343">
        <v>0</v>
      </c>
      <c r="U4343">
        <v>0.16250000000000001</v>
      </c>
      <c r="V4343">
        <v>0</v>
      </c>
      <c r="W4343">
        <v>2.2749999999999999</v>
      </c>
      <c r="X4343">
        <v>2.5674999999999999</v>
      </c>
      <c r="Y4343">
        <v>0</v>
      </c>
      <c r="Z4343">
        <v>0</v>
      </c>
    </row>
    <row r="4344" spans="1:26" x14ac:dyDescent="0.25">
      <c r="A4344">
        <v>2039461</v>
      </c>
      <c r="B4344">
        <v>1</v>
      </c>
      <c r="C4344" t="s">
        <v>76</v>
      </c>
      <c r="D4344" t="s">
        <v>87</v>
      </c>
      <c r="E4344" t="s">
        <v>171</v>
      </c>
      <c r="F4344" t="s">
        <v>7051</v>
      </c>
      <c r="G4344" t="s">
        <v>163</v>
      </c>
      <c r="H4344" t="s">
        <v>47</v>
      </c>
      <c r="I4344" t="s">
        <v>257</v>
      </c>
      <c r="J4344" t="s">
        <v>130</v>
      </c>
      <c r="K4344" t="s">
        <v>131</v>
      </c>
      <c r="L4344" t="s">
        <v>12535</v>
      </c>
      <c r="M4344" t="s">
        <v>12536</v>
      </c>
      <c r="N4344">
        <v>3.6666666000000001E-2</v>
      </c>
      <c r="O4344">
        <v>0</v>
      </c>
      <c r="P4344">
        <v>0</v>
      </c>
      <c r="Q4344">
        <v>90</v>
      </c>
      <c r="R4344">
        <v>447</v>
      </c>
      <c r="S4344">
        <v>0</v>
      </c>
      <c r="T4344">
        <v>0</v>
      </c>
      <c r="U4344">
        <v>0</v>
      </c>
      <c r="V4344">
        <v>0</v>
      </c>
      <c r="W4344">
        <v>3.3</v>
      </c>
      <c r="X4344">
        <v>16.39</v>
      </c>
      <c r="Y4344">
        <v>0</v>
      </c>
      <c r="Z4344">
        <v>0</v>
      </c>
    </row>
    <row r="4345" spans="1:26" x14ac:dyDescent="0.25">
      <c r="A4345">
        <v>2039470</v>
      </c>
      <c r="B4345">
        <v>1</v>
      </c>
      <c r="C4345" t="s">
        <v>76</v>
      </c>
      <c r="D4345" t="s">
        <v>106</v>
      </c>
      <c r="E4345" t="s">
        <v>126</v>
      </c>
      <c r="F4345" t="s">
        <v>12537</v>
      </c>
      <c r="G4345" t="s">
        <v>250</v>
      </c>
      <c r="H4345" t="s">
        <v>46</v>
      </c>
      <c r="I4345" t="s">
        <v>129</v>
      </c>
      <c r="J4345" t="s">
        <v>15</v>
      </c>
      <c r="K4345" t="s">
        <v>131</v>
      </c>
      <c r="L4345" t="s">
        <v>12538</v>
      </c>
      <c r="M4345" t="s">
        <v>12539</v>
      </c>
      <c r="N4345">
        <v>4.6188888879999999</v>
      </c>
      <c r="O4345">
        <v>0</v>
      </c>
      <c r="P4345">
        <v>22</v>
      </c>
      <c r="Q4345">
        <v>0</v>
      </c>
      <c r="R4345">
        <v>0</v>
      </c>
      <c r="S4345">
        <v>0</v>
      </c>
      <c r="T4345">
        <v>0</v>
      </c>
      <c r="U4345">
        <v>0</v>
      </c>
      <c r="V4345">
        <v>101.615556</v>
      </c>
      <c r="W4345">
        <v>0</v>
      </c>
      <c r="X4345">
        <v>0</v>
      </c>
      <c r="Y4345">
        <v>0</v>
      </c>
      <c r="Z4345">
        <v>0</v>
      </c>
    </row>
    <row r="4346" spans="1:26" x14ac:dyDescent="0.25">
      <c r="A4346">
        <v>2039469</v>
      </c>
      <c r="B4346">
        <v>1</v>
      </c>
      <c r="C4346" t="s">
        <v>76</v>
      </c>
      <c r="D4346" t="s">
        <v>78</v>
      </c>
      <c r="E4346" t="s">
        <v>134</v>
      </c>
      <c r="F4346" t="s">
        <v>12540</v>
      </c>
      <c r="G4346" t="s">
        <v>238</v>
      </c>
      <c r="H4346" t="s">
        <v>46</v>
      </c>
      <c r="I4346" t="s">
        <v>129</v>
      </c>
      <c r="J4346" t="s">
        <v>130</v>
      </c>
      <c r="K4346" t="s">
        <v>131</v>
      </c>
      <c r="L4346" t="s">
        <v>12541</v>
      </c>
      <c r="M4346" t="s">
        <v>12542</v>
      </c>
      <c r="N4346">
        <v>1.4850000000000001</v>
      </c>
      <c r="O4346">
        <v>0</v>
      </c>
      <c r="P4346">
        <v>17</v>
      </c>
      <c r="Q4346">
        <v>0</v>
      </c>
      <c r="R4346">
        <v>0</v>
      </c>
      <c r="S4346">
        <v>0</v>
      </c>
      <c r="T4346">
        <v>0</v>
      </c>
      <c r="U4346">
        <v>0</v>
      </c>
      <c r="V4346">
        <v>25.245000000000001</v>
      </c>
      <c r="W4346">
        <v>0</v>
      </c>
      <c r="X4346">
        <v>0</v>
      </c>
      <c r="Y4346">
        <v>0</v>
      </c>
      <c r="Z4346">
        <v>0</v>
      </c>
    </row>
    <row r="4347" spans="1:26" x14ac:dyDescent="0.25">
      <c r="A4347">
        <v>2039472</v>
      </c>
      <c r="B4347">
        <v>1</v>
      </c>
      <c r="C4347" t="s">
        <v>77</v>
      </c>
      <c r="D4347" t="s">
        <v>119</v>
      </c>
      <c r="E4347" t="s">
        <v>134</v>
      </c>
      <c r="F4347" t="s">
        <v>12543</v>
      </c>
      <c r="G4347" t="s">
        <v>136</v>
      </c>
      <c r="H4347" t="s">
        <v>46</v>
      </c>
      <c r="I4347" t="s">
        <v>129</v>
      </c>
      <c r="J4347" t="s">
        <v>130</v>
      </c>
      <c r="K4347" t="s">
        <v>131</v>
      </c>
      <c r="L4347" t="s">
        <v>12544</v>
      </c>
      <c r="M4347" t="s">
        <v>12545</v>
      </c>
      <c r="N4347">
        <v>1.921944444</v>
      </c>
      <c r="O4347">
        <v>0</v>
      </c>
      <c r="P4347">
        <v>1</v>
      </c>
      <c r="Q4347">
        <v>0</v>
      </c>
      <c r="R4347">
        <v>0</v>
      </c>
      <c r="S4347">
        <v>0</v>
      </c>
      <c r="T4347">
        <v>0</v>
      </c>
      <c r="U4347">
        <v>0</v>
      </c>
      <c r="V4347">
        <v>1.9219440000000001</v>
      </c>
      <c r="W4347">
        <v>0</v>
      </c>
      <c r="X4347">
        <v>0</v>
      </c>
      <c r="Y4347">
        <v>0</v>
      </c>
      <c r="Z4347">
        <v>0</v>
      </c>
    </row>
    <row r="4348" spans="1:26" x14ac:dyDescent="0.25">
      <c r="A4348">
        <v>2039481</v>
      </c>
      <c r="B4348">
        <v>1</v>
      </c>
      <c r="C4348" t="s">
        <v>77</v>
      </c>
      <c r="D4348" t="s">
        <v>117</v>
      </c>
      <c r="E4348" t="s">
        <v>166</v>
      </c>
      <c r="F4348" t="s">
        <v>11981</v>
      </c>
      <c r="G4348" t="s">
        <v>657</v>
      </c>
      <c r="H4348" t="s">
        <v>46</v>
      </c>
      <c r="I4348" t="s">
        <v>129</v>
      </c>
      <c r="J4348" t="s">
        <v>130</v>
      </c>
      <c r="K4348" t="s">
        <v>131</v>
      </c>
      <c r="L4348" t="s">
        <v>12546</v>
      </c>
      <c r="M4348" t="s">
        <v>12547</v>
      </c>
      <c r="N4348">
        <v>3.4441666660000001</v>
      </c>
      <c r="O4348">
        <v>0</v>
      </c>
      <c r="P4348">
        <v>0</v>
      </c>
      <c r="Q4348">
        <v>0</v>
      </c>
      <c r="R4348">
        <v>4</v>
      </c>
      <c r="S4348">
        <v>0</v>
      </c>
      <c r="T4348">
        <v>19</v>
      </c>
      <c r="U4348">
        <v>0</v>
      </c>
      <c r="V4348">
        <v>0</v>
      </c>
      <c r="W4348">
        <v>0</v>
      </c>
      <c r="X4348">
        <v>13.776667</v>
      </c>
      <c r="Y4348">
        <v>0</v>
      </c>
      <c r="Z4348">
        <v>65.439166999999998</v>
      </c>
    </row>
    <row r="4349" spans="1:26" x14ac:dyDescent="0.25">
      <c r="A4349">
        <v>2039474</v>
      </c>
      <c r="B4349">
        <v>1</v>
      </c>
      <c r="C4349" t="s">
        <v>76</v>
      </c>
      <c r="D4349" t="s">
        <v>96</v>
      </c>
      <c r="E4349" t="s">
        <v>182</v>
      </c>
      <c r="F4349" t="s">
        <v>12548</v>
      </c>
      <c r="G4349" t="s">
        <v>294</v>
      </c>
      <c r="H4349" t="s">
        <v>46</v>
      </c>
      <c r="I4349" t="s">
        <v>129</v>
      </c>
      <c r="J4349" t="s">
        <v>130</v>
      </c>
      <c r="K4349" t="s">
        <v>131</v>
      </c>
      <c r="L4349" t="s">
        <v>12549</v>
      </c>
      <c r="M4349" t="s">
        <v>12550</v>
      </c>
      <c r="N4349">
        <v>1.615555555</v>
      </c>
      <c r="O4349">
        <v>0</v>
      </c>
      <c r="P4349">
        <v>1</v>
      </c>
      <c r="Q4349">
        <v>0</v>
      </c>
      <c r="R4349">
        <v>0</v>
      </c>
      <c r="S4349">
        <v>0</v>
      </c>
      <c r="T4349">
        <v>0</v>
      </c>
      <c r="U4349">
        <v>0</v>
      </c>
      <c r="V4349">
        <v>1.615556</v>
      </c>
      <c r="W4349">
        <v>0</v>
      </c>
      <c r="X4349">
        <v>0</v>
      </c>
      <c r="Y4349">
        <v>0</v>
      </c>
      <c r="Z4349">
        <v>0</v>
      </c>
    </row>
    <row r="4350" spans="1:26" x14ac:dyDescent="0.25">
      <c r="A4350">
        <v>2039475</v>
      </c>
      <c r="B4350">
        <v>1</v>
      </c>
      <c r="C4350" t="s">
        <v>76</v>
      </c>
      <c r="D4350" t="s">
        <v>81</v>
      </c>
      <c r="E4350" t="s">
        <v>182</v>
      </c>
      <c r="F4350" t="s">
        <v>12551</v>
      </c>
      <c r="G4350" t="s">
        <v>250</v>
      </c>
      <c r="H4350" t="s">
        <v>46</v>
      </c>
      <c r="I4350" t="s">
        <v>129</v>
      </c>
      <c r="J4350" t="s">
        <v>15</v>
      </c>
      <c r="K4350" t="s">
        <v>131</v>
      </c>
      <c r="L4350" t="s">
        <v>12552</v>
      </c>
      <c r="M4350" t="s">
        <v>12553</v>
      </c>
      <c r="N4350">
        <v>1.920833333</v>
      </c>
      <c r="O4350">
        <v>0</v>
      </c>
      <c r="P4350">
        <v>90</v>
      </c>
      <c r="Q4350">
        <v>0</v>
      </c>
      <c r="R4350">
        <v>0</v>
      </c>
      <c r="S4350">
        <v>0</v>
      </c>
      <c r="T4350">
        <v>0</v>
      </c>
      <c r="U4350">
        <v>0</v>
      </c>
      <c r="V4350">
        <v>172.875</v>
      </c>
      <c r="W4350">
        <v>0</v>
      </c>
      <c r="X4350">
        <v>0</v>
      </c>
      <c r="Y4350">
        <v>0</v>
      </c>
      <c r="Z4350">
        <v>0</v>
      </c>
    </row>
    <row r="4351" spans="1:26" x14ac:dyDescent="0.25">
      <c r="A4351">
        <v>2039483</v>
      </c>
      <c r="B4351">
        <v>1</v>
      </c>
      <c r="C4351" t="s">
        <v>76</v>
      </c>
      <c r="D4351" t="s">
        <v>94</v>
      </c>
      <c r="E4351" t="s">
        <v>126</v>
      </c>
      <c r="F4351" t="s">
        <v>12554</v>
      </c>
      <c r="G4351" t="s">
        <v>452</v>
      </c>
      <c r="H4351" t="s">
        <v>46</v>
      </c>
      <c r="I4351" t="s">
        <v>129</v>
      </c>
      <c r="J4351" t="s">
        <v>130</v>
      </c>
      <c r="K4351" t="s">
        <v>131</v>
      </c>
      <c r="L4351" t="s">
        <v>12555</v>
      </c>
      <c r="M4351" t="s">
        <v>12556</v>
      </c>
      <c r="N4351">
        <v>1.6941666660000001</v>
      </c>
      <c r="O4351">
        <v>0</v>
      </c>
      <c r="P4351">
        <v>16</v>
      </c>
      <c r="Q4351">
        <v>0</v>
      </c>
      <c r="R4351">
        <v>20</v>
      </c>
      <c r="S4351">
        <v>0</v>
      </c>
      <c r="T4351">
        <v>0</v>
      </c>
      <c r="U4351">
        <v>0</v>
      </c>
      <c r="V4351">
        <v>27.106667000000002</v>
      </c>
      <c r="W4351">
        <v>0</v>
      </c>
      <c r="X4351">
        <v>33.883333</v>
      </c>
      <c r="Y4351">
        <v>0</v>
      </c>
      <c r="Z4351">
        <v>0</v>
      </c>
    </row>
    <row r="4352" spans="1:26" x14ac:dyDescent="0.25">
      <c r="A4352">
        <v>2039477</v>
      </c>
      <c r="B4352">
        <v>1</v>
      </c>
      <c r="C4352" t="s">
        <v>76</v>
      </c>
      <c r="D4352" t="s">
        <v>93</v>
      </c>
      <c r="E4352" t="s">
        <v>134</v>
      </c>
      <c r="F4352" t="s">
        <v>12557</v>
      </c>
      <c r="G4352" t="s">
        <v>140</v>
      </c>
      <c r="H4352" t="s">
        <v>46</v>
      </c>
      <c r="I4352" t="s">
        <v>129</v>
      </c>
      <c r="J4352" t="s">
        <v>130</v>
      </c>
      <c r="K4352" t="s">
        <v>131</v>
      </c>
      <c r="L4352" t="s">
        <v>12558</v>
      </c>
      <c r="M4352" t="s">
        <v>12559</v>
      </c>
      <c r="N4352">
        <v>3.008611111</v>
      </c>
      <c r="O4352">
        <v>0</v>
      </c>
      <c r="P4352">
        <v>1</v>
      </c>
      <c r="Q4352">
        <v>0</v>
      </c>
      <c r="R4352">
        <v>0</v>
      </c>
      <c r="S4352">
        <v>0</v>
      </c>
      <c r="T4352">
        <v>0</v>
      </c>
      <c r="U4352">
        <v>0</v>
      </c>
      <c r="V4352">
        <v>3.0086110000000001</v>
      </c>
      <c r="W4352">
        <v>0</v>
      </c>
      <c r="X4352">
        <v>0</v>
      </c>
      <c r="Y4352">
        <v>0</v>
      </c>
      <c r="Z4352">
        <v>0</v>
      </c>
    </row>
    <row r="4353" spans="1:26" x14ac:dyDescent="0.25">
      <c r="A4353">
        <v>2039482</v>
      </c>
      <c r="B4353">
        <v>1</v>
      </c>
      <c r="C4353" t="s">
        <v>77</v>
      </c>
      <c r="D4353" t="s">
        <v>114</v>
      </c>
      <c r="E4353" t="s">
        <v>182</v>
      </c>
      <c r="F4353" t="s">
        <v>12560</v>
      </c>
      <c r="G4353" t="s">
        <v>144</v>
      </c>
      <c r="H4353" t="s">
        <v>46</v>
      </c>
      <c r="I4353" t="s">
        <v>129</v>
      </c>
      <c r="J4353" t="s">
        <v>130</v>
      </c>
      <c r="K4353" t="s">
        <v>131</v>
      </c>
      <c r="L4353" t="s">
        <v>12561</v>
      </c>
      <c r="M4353" t="s">
        <v>12562</v>
      </c>
      <c r="N4353">
        <v>1.5094444440000001</v>
      </c>
      <c r="O4353">
        <v>0</v>
      </c>
      <c r="P4353">
        <v>4</v>
      </c>
      <c r="Q4353">
        <v>0</v>
      </c>
      <c r="R4353">
        <v>0</v>
      </c>
      <c r="S4353">
        <v>0</v>
      </c>
      <c r="T4353">
        <v>0</v>
      </c>
      <c r="U4353">
        <v>0</v>
      </c>
      <c r="V4353">
        <v>6.0377780000000003</v>
      </c>
      <c r="W4353">
        <v>0</v>
      </c>
      <c r="X4353">
        <v>0</v>
      </c>
      <c r="Y4353">
        <v>0</v>
      </c>
      <c r="Z4353">
        <v>0</v>
      </c>
    </row>
    <row r="4354" spans="1:26" x14ac:dyDescent="0.25">
      <c r="A4354">
        <v>2039480</v>
      </c>
      <c r="B4354">
        <v>1</v>
      </c>
      <c r="C4354" t="s">
        <v>76</v>
      </c>
      <c r="D4354" t="s">
        <v>79</v>
      </c>
      <c r="E4354" t="s">
        <v>134</v>
      </c>
      <c r="F4354" t="s">
        <v>12563</v>
      </c>
      <c r="G4354" t="s">
        <v>144</v>
      </c>
      <c r="H4354" t="s">
        <v>46</v>
      </c>
      <c r="I4354" t="s">
        <v>129</v>
      </c>
      <c r="J4354" t="s">
        <v>130</v>
      </c>
      <c r="K4354" t="s">
        <v>131</v>
      </c>
      <c r="L4354" t="s">
        <v>12564</v>
      </c>
      <c r="M4354" t="s">
        <v>12565</v>
      </c>
      <c r="N4354">
        <v>0.73611111100000004</v>
      </c>
      <c r="O4354">
        <v>0</v>
      </c>
      <c r="P4354">
        <v>1</v>
      </c>
      <c r="Q4354">
        <v>0</v>
      </c>
      <c r="R4354">
        <v>0</v>
      </c>
      <c r="S4354">
        <v>0</v>
      </c>
      <c r="T4354">
        <v>0</v>
      </c>
      <c r="U4354">
        <v>0</v>
      </c>
      <c r="V4354">
        <v>0.73611099999999996</v>
      </c>
      <c r="W4354">
        <v>0</v>
      </c>
      <c r="X4354">
        <v>0</v>
      </c>
      <c r="Y4354">
        <v>0</v>
      </c>
      <c r="Z4354">
        <v>0</v>
      </c>
    </row>
    <row r="4355" spans="1:26" x14ac:dyDescent="0.25">
      <c r="A4355">
        <v>2039495</v>
      </c>
      <c r="B4355">
        <v>1</v>
      </c>
      <c r="C4355" t="s">
        <v>77</v>
      </c>
      <c r="D4355" t="s">
        <v>114</v>
      </c>
      <c r="E4355" t="s">
        <v>182</v>
      </c>
      <c r="F4355" t="s">
        <v>12566</v>
      </c>
      <c r="G4355" t="s">
        <v>524</v>
      </c>
      <c r="H4355" t="s">
        <v>46</v>
      </c>
      <c r="I4355" t="s">
        <v>129</v>
      </c>
      <c r="J4355" t="s">
        <v>130</v>
      </c>
      <c r="K4355" t="s">
        <v>131</v>
      </c>
      <c r="L4355" t="s">
        <v>12567</v>
      </c>
      <c r="M4355" t="s">
        <v>12568</v>
      </c>
      <c r="N4355">
        <v>1.203888888</v>
      </c>
      <c r="O4355">
        <v>0</v>
      </c>
      <c r="P4355">
        <v>85</v>
      </c>
      <c r="Q4355">
        <v>0</v>
      </c>
      <c r="R4355">
        <v>0</v>
      </c>
      <c r="S4355">
        <v>0</v>
      </c>
      <c r="T4355">
        <v>0</v>
      </c>
      <c r="U4355">
        <v>0</v>
      </c>
      <c r="V4355">
        <v>102.330555</v>
      </c>
      <c r="W4355">
        <v>0</v>
      </c>
      <c r="X4355">
        <v>0</v>
      </c>
      <c r="Y4355">
        <v>0</v>
      </c>
      <c r="Z4355">
        <v>0</v>
      </c>
    </row>
    <row r="4356" spans="1:26" x14ac:dyDescent="0.25">
      <c r="A4356">
        <v>2039484</v>
      </c>
      <c r="B4356">
        <v>1</v>
      </c>
      <c r="C4356" t="s">
        <v>76</v>
      </c>
      <c r="D4356" t="s">
        <v>92</v>
      </c>
      <c r="E4356" t="s">
        <v>134</v>
      </c>
      <c r="F4356" t="s">
        <v>12569</v>
      </c>
      <c r="G4356" t="s">
        <v>140</v>
      </c>
      <c r="H4356" t="s">
        <v>46</v>
      </c>
      <c r="I4356" t="s">
        <v>129</v>
      </c>
      <c r="J4356" t="s">
        <v>130</v>
      </c>
      <c r="K4356" t="s">
        <v>131</v>
      </c>
      <c r="L4356" t="s">
        <v>12570</v>
      </c>
      <c r="M4356" t="s">
        <v>12571</v>
      </c>
      <c r="N4356">
        <v>3.9002777769999999</v>
      </c>
      <c r="O4356">
        <v>0</v>
      </c>
      <c r="P4356">
        <v>0</v>
      </c>
      <c r="Q4356">
        <v>0</v>
      </c>
      <c r="R4356">
        <v>0</v>
      </c>
      <c r="S4356">
        <v>0</v>
      </c>
      <c r="T4356">
        <v>2</v>
      </c>
      <c r="U4356">
        <v>0</v>
      </c>
      <c r="V4356">
        <v>0</v>
      </c>
      <c r="W4356">
        <v>0</v>
      </c>
      <c r="X4356">
        <v>0</v>
      </c>
      <c r="Y4356">
        <v>0</v>
      </c>
      <c r="Z4356">
        <v>7.8005560000000003</v>
      </c>
    </row>
    <row r="4357" spans="1:26" x14ac:dyDescent="0.25">
      <c r="A4357">
        <v>2039493</v>
      </c>
      <c r="B4357">
        <v>1</v>
      </c>
      <c r="C4357" t="s">
        <v>77</v>
      </c>
      <c r="D4357" t="s">
        <v>121</v>
      </c>
      <c r="E4357" t="s">
        <v>161</v>
      </c>
      <c r="F4357" t="s">
        <v>12572</v>
      </c>
      <c r="G4357" t="s">
        <v>341</v>
      </c>
      <c r="H4357" t="s">
        <v>47</v>
      </c>
      <c r="I4357" t="s">
        <v>129</v>
      </c>
      <c r="J4357" t="s">
        <v>130</v>
      </c>
      <c r="K4357" t="s">
        <v>131</v>
      </c>
      <c r="L4357" t="s">
        <v>12573</v>
      </c>
      <c r="M4357" t="s">
        <v>12574</v>
      </c>
      <c r="N4357">
        <v>1.0477777770000001</v>
      </c>
      <c r="O4357">
        <v>0</v>
      </c>
      <c r="P4357">
        <v>0</v>
      </c>
      <c r="Q4357">
        <v>0</v>
      </c>
      <c r="R4357">
        <v>13</v>
      </c>
      <c r="S4357">
        <v>0</v>
      </c>
      <c r="T4357">
        <v>0</v>
      </c>
      <c r="U4357">
        <v>0</v>
      </c>
      <c r="V4357">
        <v>0</v>
      </c>
      <c r="W4357">
        <v>0</v>
      </c>
      <c r="X4357">
        <v>13.621111000000001</v>
      </c>
      <c r="Y4357">
        <v>0</v>
      </c>
      <c r="Z4357">
        <v>0</v>
      </c>
    </row>
    <row r="4358" spans="1:26" x14ac:dyDescent="0.25">
      <c r="A4358">
        <v>2039489</v>
      </c>
      <c r="B4358">
        <v>1</v>
      </c>
      <c r="C4358" t="s">
        <v>76</v>
      </c>
      <c r="D4358" t="s">
        <v>107</v>
      </c>
      <c r="E4358" t="s">
        <v>182</v>
      </c>
      <c r="F4358" t="s">
        <v>12575</v>
      </c>
      <c r="G4358" t="s">
        <v>128</v>
      </c>
      <c r="H4358" t="s">
        <v>46</v>
      </c>
      <c r="I4358" t="s">
        <v>129</v>
      </c>
      <c r="J4358" t="s">
        <v>130</v>
      </c>
      <c r="K4358" t="s">
        <v>131</v>
      </c>
      <c r="L4358" t="s">
        <v>12576</v>
      </c>
      <c r="M4358" t="s">
        <v>12577</v>
      </c>
      <c r="N4358">
        <v>2.653611111</v>
      </c>
      <c r="O4358">
        <v>0</v>
      </c>
      <c r="P4358">
        <v>28</v>
      </c>
      <c r="Q4358">
        <v>0</v>
      </c>
      <c r="R4358">
        <v>0</v>
      </c>
      <c r="S4358">
        <v>0</v>
      </c>
      <c r="T4358">
        <v>0</v>
      </c>
      <c r="U4358">
        <v>0</v>
      </c>
      <c r="V4358">
        <v>74.301111000000006</v>
      </c>
      <c r="W4358">
        <v>0</v>
      </c>
      <c r="X4358">
        <v>0</v>
      </c>
      <c r="Y4358">
        <v>0</v>
      </c>
      <c r="Z4358">
        <v>0</v>
      </c>
    </row>
    <row r="4359" spans="1:26" x14ac:dyDescent="0.25">
      <c r="A4359">
        <v>2039497</v>
      </c>
      <c r="B4359">
        <v>1</v>
      </c>
      <c r="C4359" t="s">
        <v>77</v>
      </c>
      <c r="D4359" t="s">
        <v>111</v>
      </c>
      <c r="E4359" t="s">
        <v>182</v>
      </c>
      <c r="F4359" t="s">
        <v>12578</v>
      </c>
      <c r="G4359" t="s">
        <v>144</v>
      </c>
      <c r="H4359" t="s">
        <v>46</v>
      </c>
      <c r="I4359" t="s">
        <v>129</v>
      </c>
      <c r="J4359" t="s">
        <v>130</v>
      </c>
      <c r="K4359" t="s">
        <v>131</v>
      </c>
      <c r="L4359" t="s">
        <v>12579</v>
      </c>
      <c r="M4359" t="s">
        <v>12580</v>
      </c>
      <c r="N4359">
        <v>4.1488888880000001</v>
      </c>
      <c r="O4359">
        <v>0</v>
      </c>
      <c r="P4359">
        <v>0</v>
      </c>
      <c r="Q4359">
        <v>0</v>
      </c>
      <c r="R4359">
        <v>16</v>
      </c>
      <c r="S4359">
        <v>0</v>
      </c>
      <c r="T4359">
        <v>0</v>
      </c>
      <c r="U4359">
        <v>0</v>
      </c>
      <c r="V4359">
        <v>0</v>
      </c>
      <c r="W4359">
        <v>0</v>
      </c>
      <c r="X4359">
        <v>66.382221999999999</v>
      </c>
      <c r="Y4359">
        <v>0</v>
      </c>
      <c r="Z4359">
        <v>0</v>
      </c>
    </row>
    <row r="4360" spans="1:26" x14ac:dyDescent="0.25">
      <c r="A4360">
        <v>2039499</v>
      </c>
      <c r="B4360">
        <v>1</v>
      </c>
      <c r="C4360" t="s">
        <v>77</v>
      </c>
      <c r="D4360" t="s">
        <v>108</v>
      </c>
      <c r="E4360" t="s">
        <v>166</v>
      </c>
      <c r="F4360" t="s">
        <v>12581</v>
      </c>
      <c r="G4360" t="s">
        <v>657</v>
      </c>
      <c r="H4360" t="s">
        <v>46</v>
      </c>
      <c r="I4360" t="s">
        <v>129</v>
      </c>
      <c r="J4360" t="s">
        <v>130</v>
      </c>
      <c r="K4360" t="s">
        <v>131</v>
      </c>
      <c r="L4360" t="s">
        <v>12582</v>
      </c>
      <c r="M4360" t="s">
        <v>12583</v>
      </c>
      <c r="N4360">
        <v>1.6797222220000001</v>
      </c>
      <c r="O4360">
        <v>0</v>
      </c>
      <c r="P4360">
        <v>0</v>
      </c>
      <c r="Q4360">
        <v>0</v>
      </c>
      <c r="R4360">
        <v>8</v>
      </c>
      <c r="S4360">
        <v>0</v>
      </c>
      <c r="T4360">
        <v>0</v>
      </c>
      <c r="U4360">
        <v>0</v>
      </c>
      <c r="V4360">
        <v>0</v>
      </c>
      <c r="W4360">
        <v>0</v>
      </c>
      <c r="X4360">
        <v>13.437778</v>
      </c>
      <c r="Y4360">
        <v>0</v>
      </c>
      <c r="Z4360">
        <v>0</v>
      </c>
    </row>
    <row r="4361" spans="1:26" x14ac:dyDescent="0.25">
      <c r="A4361">
        <v>2039502</v>
      </c>
      <c r="B4361">
        <v>1</v>
      </c>
      <c r="C4361" t="s">
        <v>77</v>
      </c>
      <c r="D4361" t="s">
        <v>111</v>
      </c>
      <c r="E4361" t="s">
        <v>182</v>
      </c>
      <c r="F4361" t="s">
        <v>12584</v>
      </c>
      <c r="G4361" t="s">
        <v>144</v>
      </c>
      <c r="H4361" t="s">
        <v>46</v>
      </c>
      <c r="I4361" t="s">
        <v>129</v>
      </c>
      <c r="J4361" t="s">
        <v>130</v>
      </c>
      <c r="K4361" t="s">
        <v>131</v>
      </c>
      <c r="L4361" t="s">
        <v>12585</v>
      </c>
      <c r="M4361" t="s">
        <v>12586</v>
      </c>
      <c r="N4361">
        <v>1.8533333329999999</v>
      </c>
      <c r="O4361">
        <v>0</v>
      </c>
      <c r="P4361">
        <v>0</v>
      </c>
      <c r="Q4361">
        <v>0</v>
      </c>
      <c r="R4361">
        <v>0</v>
      </c>
      <c r="S4361">
        <v>0</v>
      </c>
      <c r="T4361">
        <v>17</v>
      </c>
      <c r="U4361">
        <v>0</v>
      </c>
      <c r="V4361">
        <v>0</v>
      </c>
      <c r="W4361">
        <v>0</v>
      </c>
      <c r="X4361">
        <v>0</v>
      </c>
      <c r="Y4361">
        <v>0</v>
      </c>
      <c r="Z4361">
        <v>31.506667</v>
      </c>
    </row>
    <row r="4362" spans="1:26" x14ac:dyDescent="0.25">
      <c r="A4362">
        <v>2039505</v>
      </c>
      <c r="B4362">
        <v>1</v>
      </c>
      <c r="C4362" t="s">
        <v>77</v>
      </c>
      <c r="D4362" t="s">
        <v>113</v>
      </c>
      <c r="E4362" t="s">
        <v>182</v>
      </c>
      <c r="F4362" t="s">
        <v>12587</v>
      </c>
      <c r="G4362" t="s">
        <v>144</v>
      </c>
      <c r="H4362" t="s">
        <v>46</v>
      </c>
      <c r="I4362" t="s">
        <v>129</v>
      </c>
      <c r="J4362" t="s">
        <v>130</v>
      </c>
      <c r="K4362" t="s">
        <v>131</v>
      </c>
      <c r="L4362" t="s">
        <v>12588</v>
      </c>
      <c r="M4362" t="s">
        <v>12589</v>
      </c>
      <c r="N4362">
        <v>1.0902777770000001</v>
      </c>
      <c r="O4362">
        <v>0</v>
      </c>
      <c r="P4362">
        <v>0</v>
      </c>
      <c r="Q4362">
        <v>0</v>
      </c>
      <c r="R4362">
        <v>72</v>
      </c>
      <c r="S4362">
        <v>0</v>
      </c>
      <c r="T4362">
        <v>0</v>
      </c>
      <c r="U4362">
        <v>0</v>
      </c>
      <c r="V4362">
        <v>0</v>
      </c>
      <c r="W4362">
        <v>0</v>
      </c>
      <c r="X4362">
        <v>78.5</v>
      </c>
      <c r="Y4362">
        <v>0</v>
      </c>
      <c r="Z4362">
        <v>0</v>
      </c>
    </row>
    <row r="4363" spans="1:26" x14ac:dyDescent="0.25">
      <c r="A4363">
        <v>2039512</v>
      </c>
      <c r="B4363">
        <v>1</v>
      </c>
      <c r="C4363" t="s">
        <v>76</v>
      </c>
      <c r="D4363" t="s">
        <v>99</v>
      </c>
      <c r="E4363" t="s">
        <v>134</v>
      </c>
      <c r="F4363" t="s">
        <v>12590</v>
      </c>
      <c r="G4363" t="s">
        <v>140</v>
      </c>
      <c r="H4363" t="s">
        <v>46</v>
      </c>
      <c r="I4363" t="s">
        <v>129</v>
      </c>
      <c r="J4363" t="s">
        <v>130</v>
      </c>
      <c r="K4363" t="s">
        <v>131</v>
      </c>
      <c r="L4363" t="s">
        <v>12591</v>
      </c>
      <c r="M4363" t="s">
        <v>12592</v>
      </c>
      <c r="N4363">
        <v>6.6280555550000004</v>
      </c>
      <c r="O4363">
        <v>0</v>
      </c>
      <c r="P4363">
        <v>2</v>
      </c>
      <c r="Q4363">
        <v>0</v>
      </c>
      <c r="R4363">
        <v>0</v>
      </c>
      <c r="S4363">
        <v>0</v>
      </c>
      <c r="T4363">
        <v>0</v>
      </c>
      <c r="U4363">
        <v>0</v>
      </c>
      <c r="V4363">
        <v>13.256111000000001</v>
      </c>
      <c r="W4363">
        <v>0</v>
      </c>
      <c r="X4363">
        <v>0</v>
      </c>
      <c r="Y4363">
        <v>0</v>
      </c>
      <c r="Z4363">
        <v>0</v>
      </c>
    </row>
    <row r="4364" spans="1:26" x14ac:dyDescent="0.25">
      <c r="A4364">
        <v>2039507</v>
      </c>
      <c r="B4364">
        <v>1</v>
      </c>
      <c r="C4364" t="s">
        <v>76</v>
      </c>
      <c r="D4364" t="s">
        <v>88</v>
      </c>
      <c r="E4364" t="s">
        <v>134</v>
      </c>
      <c r="F4364" t="s">
        <v>12593</v>
      </c>
      <c r="G4364" t="s">
        <v>140</v>
      </c>
      <c r="H4364" t="s">
        <v>46</v>
      </c>
      <c r="I4364" t="s">
        <v>129</v>
      </c>
      <c r="J4364" t="s">
        <v>130</v>
      </c>
      <c r="K4364" t="s">
        <v>131</v>
      </c>
      <c r="L4364" t="s">
        <v>12594</v>
      </c>
      <c r="M4364" t="s">
        <v>12595</v>
      </c>
      <c r="N4364">
        <v>1.585</v>
      </c>
      <c r="O4364">
        <v>0</v>
      </c>
      <c r="P4364">
        <v>1</v>
      </c>
      <c r="Q4364">
        <v>0</v>
      </c>
      <c r="R4364">
        <v>0</v>
      </c>
      <c r="S4364">
        <v>0</v>
      </c>
      <c r="T4364">
        <v>0</v>
      </c>
      <c r="U4364">
        <v>0</v>
      </c>
      <c r="V4364">
        <v>1.585</v>
      </c>
      <c r="W4364">
        <v>0</v>
      </c>
      <c r="X4364">
        <v>0</v>
      </c>
      <c r="Y4364">
        <v>0</v>
      </c>
      <c r="Z4364">
        <v>0</v>
      </c>
    </row>
    <row r="4365" spans="1:26" x14ac:dyDescent="0.25">
      <c r="A4365">
        <v>2039509</v>
      </c>
      <c r="B4365">
        <v>1</v>
      </c>
      <c r="C4365" t="s">
        <v>76</v>
      </c>
      <c r="D4365" t="s">
        <v>89</v>
      </c>
      <c r="E4365" t="s">
        <v>171</v>
      </c>
      <c r="F4365" t="s">
        <v>12596</v>
      </c>
      <c r="G4365" t="s">
        <v>163</v>
      </c>
      <c r="H4365" t="s">
        <v>47</v>
      </c>
      <c r="I4365" t="s">
        <v>129</v>
      </c>
      <c r="J4365" t="s">
        <v>130</v>
      </c>
      <c r="K4365" t="s">
        <v>131</v>
      </c>
      <c r="L4365" t="s">
        <v>12597</v>
      </c>
      <c r="M4365" t="s">
        <v>12598</v>
      </c>
      <c r="N4365">
        <v>0.16527777699999999</v>
      </c>
      <c r="O4365">
        <v>21</v>
      </c>
      <c r="P4365">
        <v>1005</v>
      </c>
      <c r="Q4365">
        <v>0</v>
      </c>
      <c r="R4365">
        <v>0</v>
      </c>
      <c r="S4365">
        <v>0</v>
      </c>
      <c r="T4365">
        <v>16</v>
      </c>
      <c r="U4365">
        <v>3.4708329999999998</v>
      </c>
      <c r="V4365">
        <v>166.10416599999999</v>
      </c>
      <c r="W4365">
        <v>0</v>
      </c>
      <c r="X4365">
        <v>0</v>
      </c>
      <c r="Y4365">
        <v>0</v>
      </c>
      <c r="Z4365">
        <v>2.644444</v>
      </c>
    </row>
    <row r="4366" spans="1:26" x14ac:dyDescent="0.25">
      <c r="A4366">
        <v>2039514</v>
      </c>
      <c r="B4366">
        <v>1</v>
      </c>
      <c r="C4366" t="s">
        <v>76</v>
      </c>
      <c r="D4366" t="s">
        <v>102</v>
      </c>
      <c r="E4366" t="s">
        <v>134</v>
      </c>
      <c r="F4366" t="s">
        <v>12599</v>
      </c>
      <c r="G4366" t="s">
        <v>238</v>
      </c>
      <c r="H4366" t="s">
        <v>46</v>
      </c>
      <c r="I4366" t="s">
        <v>129</v>
      </c>
      <c r="J4366" t="s">
        <v>130</v>
      </c>
      <c r="K4366" t="s">
        <v>131</v>
      </c>
      <c r="L4366" t="s">
        <v>12600</v>
      </c>
      <c r="M4366" t="s">
        <v>12601</v>
      </c>
      <c r="N4366">
        <v>1.552777777</v>
      </c>
      <c r="O4366">
        <v>0</v>
      </c>
      <c r="P4366">
        <v>10</v>
      </c>
      <c r="Q4366">
        <v>0</v>
      </c>
      <c r="R4366">
        <v>0</v>
      </c>
      <c r="S4366">
        <v>0</v>
      </c>
      <c r="T4366">
        <v>0</v>
      </c>
      <c r="U4366">
        <v>0</v>
      </c>
      <c r="V4366">
        <v>15.527778</v>
      </c>
      <c r="W4366">
        <v>0</v>
      </c>
      <c r="X4366">
        <v>0</v>
      </c>
      <c r="Y4366">
        <v>0</v>
      </c>
      <c r="Z4366">
        <v>0</v>
      </c>
    </row>
    <row r="4367" spans="1:26" x14ac:dyDescent="0.25">
      <c r="A4367">
        <v>2039516</v>
      </c>
      <c r="B4367">
        <v>1</v>
      </c>
      <c r="C4367" t="s">
        <v>76</v>
      </c>
      <c r="D4367" t="s">
        <v>103</v>
      </c>
      <c r="E4367" t="s">
        <v>134</v>
      </c>
      <c r="F4367" t="s">
        <v>12602</v>
      </c>
      <c r="G4367" t="s">
        <v>136</v>
      </c>
      <c r="H4367" t="s">
        <v>46</v>
      </c>
      <c r="I4367" t="s">
        <v>129</v>
      </c>
      <c r="J4367" t="s">
        <v>130</v>
      </c>
      <c r="K4367" t="s">
        <v>131</v>
      </c>
      <c r="L4367" t="s">
        <v>12603</v>
      </c>
      <c r="M4367" t="s">
        <v>12604</v>
      </c>
      <c r="N4367">
        <v>1.7863888880000001</v>
      </c>
      <c r="O4367">
        <v>0</v>
      </c>
      <c r="P4367">
        <v>0</v>
      </c>
      <c r="Q4367">
        <v>0</v>
      </c>
      <c r="R4367">
        <v>1</v>
      </c>
      <c r="S4367">
        <v>0</v>
      </c>
      <c r="T4367">
        <v>0</v>
      </c>
      <c r="U4367">
        <v>0</v>
      </c>
      <c r="V4367">
        <v>0</v>
      </c>
      <c r="W4367">
        <v>0</v>
      </c>
      <c r="X4367">
        <v>1.786389</v>
      </c>
      <c r="Y4367">
        <v>0</v>
      </c>
      <c r="Z4367">
        <v>0</v>
      </c>
    </row>
    <row r="4368" spans="1:26" x14ac:dyDescent="0.25">
      <c r="A4368">
        <v>2039515</v>
      </c>
      <c r="B4368">
        <v>1</v>
      </c>
      <c r="C4368" t="s">
        <v>77</v>
      </c>
      <c r="D4368" t="s">
        <v>118</v>
      </c>
      <c r="E4368" t="s">
        <v>171</v>
      </c>
      <c r="F4368" t="s">
        <v>3077</v>
      </c>
      <c r="G4368" t="s">
        <v>250</v>
      </c>
      <c r="H4368" t="s">
        <v>47</v>
      </c>
      <c r="I4368" t="s">
        <v>129</v>
      </c>
      <c r="J4368" t="s">
        <v>15</v>
      </c>
      <c r="K4368" t="s">
        <v>131</v>
      </c>
      <c r="L4368" t="s">
        <v>12605</v>
      </c>
      <c r="M4368" t="s">
        <v>12606</v>
      </c>
      <c r="N4368">
        <v>9.5000000000000001E-2</v>
      </c>
      <c r="O4368">
        <v>12</v>
      </c>
      <c r="P4368">
        <v>20140</v>
      </c>
      <c r="Q4368">
        <v>0</v>
      </c>
      <c r="R4368">
        <v>0</v>
      </c>
      <c r="S4368">
        <v>0</v>
      </c>
      <c r="T4368">
        <v>0</v>
      </c>
      <c r="U4368">
        <v>1.1399999999999999</v>
      </c>
      <c r="V4368">
        <v>1913.3</v>
      </c>
      <c r="W4368">
        <v>0</v>
      </c>
      <c r="X4368">
        <v>0</v>
      </c>
      <c r="Y4368">
        <v>0</v>
      </c>
      <c r="Z4368">
        <v>0</v>
      </c>
    </row>
    <row r="4369" spans="1:26" x14ac:dyDescent="0.25">
      <c r="A4369">
        <v>2039518</v>
      </c>
      <c r="B4369">
        <v>1</v>
      </c>
      <c r="C4369" t="s">
        <v>77</v>
      </c>
      <c r="D4369" t="s">
        <v>108</v>
      </c>
      <c r="E4369" t="s">
        <v>182</v>
      </c>
      <c r="F4369" t="s">
        <v>12607</v>
      </c>
      <c r="G4369" t="s">
        <v>144</v>
      </c>
      <c r="H4369" t="s">
        <v>46</v>
      </c>
      <c r="I4369" t="s">
        <v>129</v>
      </c>
      <c r="J4369" t="s">
        <v>130</v>
      </c>
      <c r="K4369" t="s">
        <v>131</v>
      </c>
      <c r="L4369" t="s">
        <v>12608</v>
      </c>
      <c r="M4369" t="s">
        <v>12609</v>
      </c>
      <c r="N4369">
        <v>2.3986111110000001</v>
      </c>
      <c r="O4369">
        <v>0</v>
      </c>
      <c r="P4369">
        <v>0</v>
      </c>
      <c r="Q4369">
        <v>0</v>
      </c>
      <c r="R4369">
        <v>0</v>
      </c>
      <c r="S4369">
        <v>0</v>
      </c>
      <c r="T4369">
        <v>62</v>
      </c>
      <c r="U4369">
        <v>0</v>
      </c>
      <c r="V4369">
        <v>0</v>
      </c>
      <c r="W4369">
        <v>0</v>
      </c>
      <c r="X4369">
        <v>0</v>
      </c>
      <c r="Y4369">
        <v>0</v>
      </c>
      <c r="Z4369">
        <v>148.71388899999999</v>
      </c>
    </row>
    <row r="4370" spans="1:26" x14ac:dyDescent="0.25">
      <c r="A4370">
        <v>2039529</v>
      </c>
      <c r="B4370">
        <v>1</v>
      </c>
      <c r="C4370" t="s">
        <v>77</v>
      </c>
      <c r="D4370" t="s">
        <v>118</v>
      </c>
      <c r="E4370" t="s">
        <v>171</v>
      </c>
      <c r="F4370" t="s">
        <v>12610</v>
      </c>
      <c r="G4370" t="s">
        <v>250</v>
      </c>
      <c r="H4370" t="s">
        <v>47</v>
      </c>
      <c r="I4370" t="s">
        <v>129</v>
      </c>
      <c r="J4370" t="s">
        <v>15</v>
      </c>
      <c r="K4370" t="s">
        <v>131</v>
      </c>
      <c r="L4370" t="s">
        <v>12611</v>
      </c>
      <c r="M4370" t="s">
        <v>12612</v>
      </c>
      <c r="N4370">
        <v>1.4997222219999999</v>
      </c>
      <c r="O4370">
        <v>5</v>
      </c>
      <c r="P4370">
        <v>5445</v>
      </c>
      <c r="Q4370">
        <v>0</v>
      </c>
      <c r="R4370">
        <v>0</v>
      </c>
      <c r="S4370">
        <v>0</v>
      </c>
      <c r="T4370">
        <v>0</v>
      </c>
      <c r="U4370">
        <v>7.4986110000000004</v>
      </c>
      <c r="V4370">
        <v>8165.9874989999998</v>
      </c>
      <c r="W4370">
        <v>0</v>
      </c>
      <c r="X4370">
        <v>0</v>
      </c>
      <c r="Y4370">
        <v>0</v>
      </c>
      <c r="Z4370">
        <v>0</v>
      </c>
    </row>
    <row r="4371" spans="1:26" x14ac:dyDescent="0.25">
      <c r="A4371">
        <v>2039533</v>
      </c>
      <c r="B4371">
        <v>1</v>
      </c>
      <c r="C4371" t="s">
        <v>76</v>
      </c>
      <c r="D4371" t="s">
        <v>99</v>
      </c>
      <c r="E4371" t="s">
        <v>182</v>
      </c>
      <c r="F4371" t="s">
        <v>12613</v>
      </c>
      <c r="G4371" t="s">
        <v>144</v>
      </c>
      <c r="H4371" t="s">
        <v>46</v>
      </c>
      <c r="I4371" t="s">
        <v>129</v>
      </c>
      <c r="J4371" t="s">
        <v>130</v>
      </c>
      <c r="K4371" t="s">
        <v>131</v>
      </c>
      <c r="L4371" t="s">
        <v>12614</v>
      </c>
      <c r="M4371" t="s">
        <v>12615</v>
      </c>
      <c r="N4371">
        <v>1.9072222219999999</v>
      </c>
      <c r="O4371">
        <v>0</v>
      </c>
      <c r="P4371">
        <v>2</v>
      </c>
      <c r="Q4371">
        <v>0</v>
      </c>
      <c r="R4371">
        <v>0</v>
      </c>
      <c r="S4371">
        <v>0</v>
      </c>
      <c r="T4371">
        <v>0</v>
      </c>
      <c r="U4371">
        <v>0</v>
      </c>
      <c r="V4371">
        <v>3.8144439999999999</v>
      </c>
      <c r="W4371">
        <v>0</v>
      </c>
      <c r="X4371">
        <v>0</v>
      </c>
      <c r="Y4371">
        <v>0</v>
      </c>
      <c r="Z4371">
        <v>0</v>
      </c>
    </row>
    <row r="4372" spans="1:26" x14ac:dyDescent="0.25">
      <c r="A4372">
        <v>2039527</v>
      </c>
      <c r="B4372">
        <v>1</v>
      </c>
      <c r="C4372" t="s">
        <v>76</v>
      </c>
      <c r="D4372" t="s">
        <v>104</v>
      </c>
      <c r="E4372" t="s">
        <v>134</v>
      </c>
      <c r="F4372" t="s">
        <v>12616</v>
      </c>
      <c r="G4372" t="s">
        <v>136</v>
      </c>
      <c r="H4372" t="s">
        <v>46</v>
      </c>
      <c r="I4372" t="s">
        <v>129</v>
      </c>
      <c r="J4372" t="s">
        <v>130</v>
      </c>
      <c r="K4372" t="s">
        <v>131</v>
      </c>
      <c r="L4372" t="s">
        <v>12617</v>
      </c>
      <c r="M4372" t="s">
        <v>12618</v>
      </c>
      <c r="N4372">
        <v>0.82611111100000001</v>
      </c>
      <c r="O4372">
        <v>0</v>
      </c>
      <c r="P4372">
        <v>0</v>
      </c>
      <c r="Q4372">
        <v>0</v>
      </c>
      <c r="R4372">
        <v>1</v>
      </c>
      <c r="S4372">
        <v>0</v>
      </c>
      <c r="T4372">
        <v>0</v>
      </c>
      <c r="U4372">
        <v>0</v>
      </c>
      <c r="V4372">
        <v>0</v>
      </c>
      <c r="W4372">
        <v>0</v>
      </c>
      <c r="X4372">
        <v>0.82611100000000004</v>
      </c>
      <c r="Y4372">
        <v>0</v>
      </c>
      <c r="Z4372">
        <v>0</v>
      </c>
    </row>
    <row r="4373" spans="1:26" x14ac:dyDescent="0.25">
      <c r="A4373">
        <v>2039530</v>
      </c>
      <c r="B4373">
        <v>1</v>
      </c>
      <c r="C4373" t="s">
        <v>77</v>
      </c>
      <c r="D4373" t="s">
        <v>109</v>
      </c>
      <c r="E4373" t="s">
        <v>171</v>
      </c>
      <c r="F4373" t="s">
        <v>2334</v>
      </c>
      <c r="G4373" t="s">
        <v>163</v>
      </c>
      <c r="H4373" t="s">
        <v>47</v>
      </c>
      <c r="I4373" t="s">
        <v>257</v>
      </c>
      <c r="J4373" t="s">
        <v>130</v>
      </c>
      <c r="K4373" t="s">
        <v>131</v>
      </c>
      <c r="L4373" t="s">
        <v>12619</v>
      </c>
      <c r="M4373" t="s">
        <v>12620</v>
      </c>
      <c r="N4373">
        <v>7.4999999999999997E-3</v>
      </c>
      <c r="O4373">
        <v>0</v>
      </c>
      <c r="P4373">
        <v>3</v>
      </c>
      <c r="Q4373">
        <v>3</v>
      </c>
      <c r="R4373">
        <v>710</v>
      </c>
      <c r="S4373">
        <v>1</v>
      </c>
      <c r="T4373">
        <v>908</v>
      </c>
      <c r="U4373">
        <v>0</v>
      </c>
      <c r="V4373">
        <v>2.2499999999999999E-2</v>
      </c>
      <c r="W4373">
        <v>2.2499999999999999E-2</v>
      </c>
      <c r="X4373">
        <v>5.3250000000000002</v>
      </c>
      <c r="Y4373">
        <v>7.4999999999999997E-3</v>
      </c>
      <c r="Z4373">
        <v>6.81</v>
      </c>
    </row>
    <row r="4374" spans="1:26" x14ac:dyDescent="0.25">
      <c r="A4374">
        <v>2039532</v>
      </c>
      <c r="B4374">
        <v>1</v>
      </c>
      <c r="C4374" t="s">
        <v>76</v>
      </c>
      <c r="D4374" t="s">
        <v>89</v>
      </c>
      <c r="E4374" t="s">
        <v>134</v>
      </c>
      <c r="F4374" t="s">
        <v>12621</v>
      </c>
      <c r="G4374" t="s">
        <v>140</v>
      </c>
      <c r="H4374" t="s">
        <v>46</v>
      </c>
      <c r="I4374" t="s">
        <v>129</v>
      </c>
      <c r="J4374" t="s">
        <v>130</v>
      </c>
      <c r="K4374" t="s">
        <v>131</v>
      </c>
      <c r="L4374" t="s">
        <v>12372</v>
      </c>
      <c r="M4374" t="s">
        <v>12622</v>
      </c>
      <c r="N4374">
        <v>1.170833333</v>
      </c>
      <c r="O4374">
        <v>0</v>
      </c>
      <c r="P4374">
        <v>1</v>
      </c>
      <c r="Q4374">
        <v>0</v>
      </c>
      <c r="R4374">
        <v>0</v>
      </c>
      <c r="S4374">
        <v>0</v>
      </c>
      <c r="T4374">
        <v>0</v>
      </c>
      <c r="U4374">
        <v>0</v>
      </c>
      <c r="V4374">
        <v>1.170833</v>
      </c>
      <c r="W4374">
        <v>0</v>
      </c>
      <c r="X4374">
        <v>0</v>
      </c>
      <c r="Y4374">
        <v>0</v>
      </c>
      <c r="Z4374">
        <v>0</v>
      </c>
    </row>
    <row r="4375" spans="1:26" x14ac:dyDescent="0.25">
      <c r="A4375">
        <v>2039531</v>
      </c>
      <c r="B4375">
        <v>1</v>
      </c>
      <c r="C4375" t="s">
        <v>77</v>
      </c>
      <c r="D4375" t="s">
        <v>111</v>
      </c>
      <c r="E4375" t="s">
        <v>186</v>
      </c>
      <c r="F4375" t="s">
        <v>4211</v>
      </c>
      <c r="G4375" t="s">
        <v>163</v>
      </c>
      <c r="H4375" t="s">
        <v>47</v>
      </c>
      <c r="I4375" t="s">
        <v>257</v>
      </c>
      <c r="J4375" t="s">
        <v>130</v>
      </c>
      <c r="K4375" t="s">
        <v>131</v>
      </c>
      <c r="L4375" t="s">
        <v>12623</v>
      </c>
      <c r="M4375" t="s">
        <v>12624</v>
      </c>
      <c r="N4375">
        <v>1.1944444E-2</v>
      </c>
      <c r="O4375">
        <v>0</v>
      </c>
      <c r="P4375">
        <v>0</v>
      </c>
      <c r="Q4375">
        <v>6</v>
      </c>
      <c r="R4375">
        <v>436</v>
      </c>
      <c r="S4375">
        <v>0</v>
      </c>
      <c r="T4375">
        <v>142</v>
      </c>
      <c r="U4375">
        <v>0</v>
      </c>
      <c r="V4375">
        <v>0</v>
      </c>
      <c r="W4375">
        <v>7.1666999999999995E-2</v>
      </c>
      <c r="X4375">
        <v>5.2077780000000002</v>
      </c>
      <c r="Y4375">
        <v>0</v>
      </c>
      <c r="Z4375">
        <v>1.6961109999999999</v>
      </c>
    </row>
    <row r="4376" spans="1:26" x14ac:dyDescent="0.25">
      <c r="A4376">
        <v>2039534</v>
      </c>
      <c r="B4376">
        <v>1</v>
      </c>
      <c r="C4376" t="s">
        <v>76</v>
      </c>
      <c r="D4376" t="s">
        <v>105</v>
      </c>
      <c r="E4376" t="s">
        <v>182</v>
      </c>
      <c r="F4376" t="s">
        <v>12625</v>
      </c>
      <c r="G4376" t="s">
        <v>144</v>
      </c>
      <c r="H4376" t="s">
        <v>46</v>
      </c>
      <c r="I4376" t="s">
        <v>129</v>
      </c>
      <c r="J4376" t="s">
        <v>130</v>
      </c>
      <c r="K4376" t="s">
        <v>131</v>
      </c>
      <c r="L4376" t="s">
        <v>12626</v>
      </c>
      <c r="M4376" t="s">
        <v>12627</v>
      </c>
      <c r="N4376">
        <v>1.859444444</v>
      </c>
      <c r="O4376">
        <v>0</v>
      </c>
      <c r="P4376">
        <v>0</v>
      </c>
      <c r="Q4376">
        <v>0</v>
      </c>
      <c r="R4376">
        <v>26</v>
      </c>
      <c r="S4376">
        <v>0</v>
      </c>
      <c r="T4376">
        <v>0</v>
      </c>
      <c r="U4376">
        <v>0</v>
      </c>
      <c r="V4376">
        <v>0</v>
      </c>
      <c r="W4376">
        <v>0</v>
      </c>
      <c r="X4376">
        <v>48.345556000000002</v>
      </c>
      <c r="Y4376">
        <v>0</v>
      </c>
      <c r="Z4376">
        <v>0</v>
      </c>
    </row>
    <row r="4377" spans="1:26" x14ac:dyDescent="0.25">
      <c r="A4377">
        <v>2039538</v>
      </c>
      <c r="B4377">
        <v>1</v>
      </c>
      <c r="C4377" t="s">
        <v>76</v>
      </c>
      <c r="D4377" t="s">
        <v>101</v>
      </c>
      <c r="E4377" t="s">
        <v>126</v>
      </c>
      <c r="F4377" t="s">
        <v>12628</v>
      </c>
      <c r="G4377" t="s">
        <v>128</v>
      </c>
      <c r="H4377" t="s">
        <v>46</v>
      </c>
      <c r="I4377" t="s">
        <v>129</v>
      </c>
      <c r="J4377" t="s">
        <v>130</v>
      </c>
      <c r="K4377" t="s">
        <v>131</v>
      </c>
      <c r="L4377" t="s">
        <v>12629</v>
      </c>
      <c r="M4377" t="s">
        <v>12630</v>
      </c>
      <c r="N4377">
        <v>1.311666666</v>
      </c>
      <c r="O4377">
        <v>0</v>
      </c>
      <c r="P4377">
        <v>1</v>
      </c>
      <c r="Q4377">
        <v>0</v>
      </c>
      <c r="R4377">
        <v>0</v>
      </c>
      <c r="S4377">
        <v>0</v>
      </c>
      <c r="T4377">
        <v>0</v>
      </c>
      <c r="U4377">
        <v>0</v>
      </c>
      <c r="V4377">
        <v>1.3116669999999999</v>
      </c>
      <c r="W4377">
        <v>0</v>
      </c>
      <c r="X4377">
        <v>0</v>
      </c>
      <c r="Y4377">
        <v>0</v>
      </c>
      <c r="Z4377">
        <v>0</v>
      </c>
    </row>
    <row r="4378" spans="1:26" x14ac:dyDescent="0.25">
      <c r="A4378">
        <v>2039536</v>
      </c>
      <c r="B4378">
        <v>1</v>
      </c>
      <c r="C4378" t="s">
        <v>77</v>
      </c>
      <c r="D4378" t="s">
        <v>115</v>
      </c>
      <c r="E4378" t="s">
        <v>182</v>
      </c>
      <c r="F4378" t="s">
        <v>12631</v>
      </c>
      <c r="G4378" t="s">
        <v>144</v>
      </c>
      <c r="H4378" t="s">
        <v>46</v>
      </c>
      <c r="I4378" t="s">
        <v>129</v>
      </c>
      <c r="J4378" t="s">
        <v>130</v>
      </c>
      <c r="K4378" t="s">
        <v>131</v>
      </c>
      <c r="L4378" t="s">
        <v>12632</v>
      </c>
      <c r="M4378" t="s">
        <v>12633</v>
      </c>
      <c r="N4378">
        <v>1.3516666660000001</v>
      </c>
      <c r="O4378">
        <v>0</v>
      </c>
      <c r="P4378">
        <v>0</v>
      </c>
      <c r="Q4378">
        <v>0</v>
      </c>
      <c r="R4378">
        <v>31</v>
      </c>
      <c r="S4378">
        <v>0</v>
      </c>
      <c r="T4378">
        <v>0</v>
      </c>
      <c r="U4378">
        <v>0</v>
      </c>
      <c r="V4378">
        <v>0</v>
      </c>
      <c r="W4378">
        <v>0</v>
      </c>
      <c r="X4378">
        <v>41.901667000000003</v>
      </c>
      <c r="Y4378">
        <v>0</v>
      </c>
      <c r="Z4378">
        <v>0</v>
      </c>
    </row>
    <row r="4379" spans="1:26" x14ac:dyDescent="0.25">
      <c r="A4379">
        <v>2039539</v>
      </c>
      <c r="B4379">
        <v>1</v>
      </c>
      <c r="C4379" t="s">
        <v>76</v>
      </c>
      <c r="D4379" t="s">
        <v>100</v>
      </c>
      <c r="E4379" t="s">
        <v>134</v>
      </c>
      <c r="F4379" t="s">
        <v>12634</v>
      </c>
      <c r="G4379" t="s">
        <v>128</v>
      </c>
      <c r="H4379" t="s">
        <v>46</v>
      </c>
      <c r="I4379" t="s">
        <v>129</v>
      </c>
      <c r="J4379" t="s">
        <v>130</v>
      </c>
      <c r="K4379" t="s">
        <v>131</v>
      </c>
      <c r="L4379" t="s">
        <v>12635</v>
      </c>
      <c r="M4379" t="s">
        <v>12636</v>
      </c>
      <c r="N4379">
        <v>1.469166666</v>
      </c>
      <c r="O4379">
        <v>0</v>
      </c>
      <c r="P4379">
        <v>3</v>
      </c>
      <c r="Q4379">
        <v>0</v>
      </c>
      <c r="R4379">
        <v>0</v>
      </c>
      <c r="S4379">
        <v>0</v>
      </c>
      <c r="T4379">
        <v>0</v>
      </c>
      <c r="U4379">
        <v>0</v>
      </c>
      <c r="V4379">
        <v>4.4074999999999998</v>
      </c>
      <c r="W4379">
        <v>0</v>
      </c>
      <c r="X4379">
        <v>0</v>
      </c>
      <c r="Y4379">
        <v>0</v>
      </c>
      <c r="Z4379">
        <v>0</v>
      </c>
    </row>
    <row r="4380" spans="1:26" x14ac:dyDescent="0.25">
      <c r="A4380">
        <v>2039544</v>
      </c>
      <c r="B4380">
        <v>1</v>
      </c>
      <c r="C4380" t="s">
        <v>77</v>
      </c>
      <c r="D4380" t="s">
        <v>118</v>
      </c>
      <c r="E4380" t="s">
        <v>134</v>
      </c>
      <c r="F4380" t="s">
        <v>12637</v>
      </c>
      <c r="G4380" t="s">
        <v>238</v>
      </c>
      <c r="H4380" t="s">
        <v>46</v>
      </c>
      <c r="I4380" t="s">
        <v>129</v>
      </c>
      <c r="J4380" t="s">
        <v>130</v>
      </c>
      <c r="K4380" t="s">
        <v>131</v>
      </c>
      <c r="L4380" t="s">
        <v>12638</v>
      </c>
      <c r="M4380" t="s">
        <v>12639</v>
      </c>
      <c r="N4380">
        <v>1.3863888879999999</v>
      </c>
      <c r="O4380">
        <v>0</v>
      </c>
      <c r="P4380">
        <v>1</v>
      </c>
      <c r="Q4380">
        <v>0</v>
      </c>
      <c r="R4380">
        <v>0</v>
      </c>
      <c r="S4380">
        <v>0</v>
      </c>
      <c r="T4380">
        <v>0</v>
      </c>
      <c r="U4380">
        <v>0</v>
      </c>
      <c r="V4380">
        <v>1.3863890000000001</v>
      </c>
      <c r="W4380">
        <v>0</v>
      </c>
      <c r="X4380">
        <v>0</v>
      </c>
      <c r="Y4380">
        <v>0</v>
      </c>
      <c r="Z4380">
        <v>0</v>
      </c>
    </row>
    <row r="4381" spans="1:26" x14ac:dyDescent="0.25">
      <c r="A4381">
        <v>2039546</v>
      </c>
      <c r="B4381">
        <v>1</v>
      </c>
      <c r="C4381" t="s">
        <v>76</v>
      </c>
      <c r="D4381" t="s">
        <v>103</v>
      </c>
      <c r="E4381" t="s">
        <v>134</v>
      </c>
      <c r="F4381" t="s">
        <v>12640</v>
      </c>
      <c r="G4381" t="s">
        <v>136</v>
      </c>
      <c r="H4381" t="s">
        <v>46</v>
      </c>
      <c r="I4381" t="s">
        <v>129</v>
      </c>
      <c r="J4381" t="s">
        <v>130</v>
      </c>
      <c r="K4381" t="s">
        <v>131</v>
      </c>
      <c r="L4381" t="s">
        <v>12641</v>
      </c>
      <c r="M4381" t="s">
        <v>12642</v>
      </c>
      <c r="N4381">
        <v>1.5791666660000001</v>
      </c>
      <c r="O4381">
        <v>0</v>
      </c>
      <c r="P4381">
        <v>0</v>
      </c>
      <c r="Q4381">
        <v>0</v>
      </c>
      <c r="R4381">
        <v>1</v>
      </c>
      <c r="S4381">
        <v>0</v>
      </c>
      <c r="T4381">
        <v>0</v>
      </c>
      <c r="U4381">
        <v>0</v>
      </c>
      <c r="V4381">
        <v>0</v>
      </c>
      <c r="W4381">
        <v>0</v>
      </c>
      <c r="X4381">
        <v>1.579167</v>
      </c>
      <c r="Y4381">
        <v>0</v>
      </c>
      <c r="Z4381">
        <v>0</v>
      </c>
    </row>
    <row r="4382" spans="1:26" x14ac:dyDescent="0.25">
      <c r="A4382">
        <v>2039541</v>
      </c>
      <c r="B4382">
        <v>1</v>
      </c>
      <c r="C4382" t="s">
        <v>76</v>
      </c>
      <c r="D4382" t="s">
        <v>88</v>
      </c>
      <c r="E4382" t="s">
        <v>134</v>
      </c>
      <c r="F4382" t="s">
        <v>12643</v>
      </c>
      <c r="G4382" t="s">
        <v>140</v>
      </c>
      <c r="H4382" t="s">
        <v>46</v>
      </c>
      <c r="I4382" t="s">
        <v>129</v>
      </c>
      <c r="J4382" t="s">
        <v>130</v>
      </c>
      <c r="K4382" t="s">
        <v>131</v>
      </c>
      <c r="L4382" t="s">
        <v>12644</v>
      </c>
      <c r="M4382" t="s">
        <v>12645</v>
      </c>
      <c r="N4382">
        <v>1.7166666660000001</v>
      </c>
      <c r="O4382">
        <v>0</v>
      </c>
      <c r="P4382">
        <v>1</v>
      </c>
      <c r="Q4382">
        <v>0</v>
      </c>
      <c r="R4382">
        <v>0</v>
      </c>
      <c r="S4382">
        <v>0</v>
      </c>
      <c r="T4382">
        <v>0</v>
      </c>
      <c r="U4382">
        <v>0</v>
      </c>
      <c r="V4382">
        <v>1.7166669999999999</v>
      </c>
      <c r="W4382">
        <v>0</v>
      </c>
      <c r="X4382">
        <v>0</v>
      </c>
      <c r="Y4382">
        <v>0</v>
      </c>
      <c r="Z4382">
        <v>0</v>
      </c>
    </row>
    <row r="4383" spans="1:26" x14ac:dyDescent="0.25">
      <c r="A4383">
        <v>2039545</v>
      </c>
      <c r="B4383">
        <v>1</v>
      </c>
      <c r="C4383" t="s">
        <v>76</v>
      </c>
      <c r="D4383" t="s">
        <v>84</v>
      </c>
      <c r="E4383" t="s">
        <v>161</v>
      </c>
      <c r="F4383" t="s">
        <v>12646</v>
      </c>
      <c r="G4383" t="s">
        <v>1486</v>
      </c>
      <c r="H4383" t="s">
        <v>47</v>
      </c>
      <c r="I4383" t="s">
        <v>129</v>
      </c>
      <c r="J4383" t="s">
        <v>130</v>
      </c>
      <c r="K4383" t="s">
        <v>131</v>
      </c>
      <c r="L4383" t="s">
        <v>12647</v>
      </c>
      <c r="M4383" t="s">
        <v>12648</v>
      </c>
      <c r="N4383">
        <v>0.74527777699999997</v>
      </c>
      <c r="O4383">
        <v>0</v>
      </c>
      <c r="P4383">
        <v>188</v>
      </c>
      <c r="Q4383">
        <v>0</v>
      </c>
      <c r="R4383">
        <v>0</v>
      </c>
      <c r="S4383">
        <v>0</v>
      </c>
      <c r="T4383">
        <v>0</v>
      </c>
      <c r="U4383">
        <v>0</v>
      </c>
      <c r="V4383">
        <v>140.112222</v>
      </c>
      <c r="W4383">
        <v>0</v>
      </c>
      <c r="X4383">
        <v>0</v>
      </c>
      <c r="Y4383">
        <v>0</v>
      </c>
      <c r="Z4383">
        <v>0</v>
      </c>
    </row>
    <row r="4384" spans="1:26" x14ac:dyDescent="0.25">
      <c r="A4384">
        <v>2039548</v>
      </c>
      <c r="B4384">
        <v>1</v>
      </c>
      <c r="C4384" t="s">
        <v>77</v>
      </c>
      <c r="D4384" t="s">
        <v>123</v>
      </c>
      <c r="E4384" t="s">
        <v>161</v>
      </c>
      <c r="F4384" t="s">
        <v>12649</v>
      </c>
      <c r="G4384" t="s">
        <v>163</v>
      </c>
      <c r="H4384" t="s">
        <v>47</v>
      </c>
      <c r="I4384" t="s">
        <v>129</v>
      </c>
      <c r="J4384" t="s">
        <v>130</v>
      </c>
      <c r="K4384" t="s">
        <v>131</v>
      </c>
      <c r="L4384" t="s">
        <v>12650</v>
      </c>
      <c r="M4384" t="s">
        <v>12651</v>
      </c>
      <c r="N4384">
        <v>1.4013888880000001</v>
      </c>
      <c r="O4384">
        <v>0</v>
      </c>
      <c r="P4384">
        <v>64</v>
      </c>
      <c r="Q4384">
        <v>0</v>
      </c>
      <c r="R4384">
        <v>0</v>
      </c>
      <c r="S4384">
        <v>0</v>
      </c>
      <c r="T4384">
        <v>0</v>
      </c>
      <c r="U4384">
        <v>0</v>
      </c>
      <c r="V4384">
        <v>89.688889000000003</v>
      </c>
      <c r="W4384">
        <v>0</v>
      </c>
      <c r="X4384">
        <v>0</v>
      </c>
      <c r="Y4384">
        <v>0</v>
      </c>
      <c r="Z4384">
        <v>0</v>
      </c>
    </row>
    <row r="4385" spans="1:26" x14ac:dyDescent="0.25">
      <c r="A4385">
        <v>2039551</v>
      </c>
      <c r="B4385">
        <v>1</v>
      </c>
      <c r="C4385" t="s">
        <v>77</v>
      </c>
      <c r="D4385" t="s">
        <v>117</v>
      </c>
      <c r="E4385" t="s">
        <v>182</v>
      </c>
      <c r="F4385" t="s">
        <v>12652</v>
      </c>
      <c r="G4385" t="s">
        <v>294</v>
      </c>
      <c r="H4385" t="s">
        <v>46</v>
      </c>
      <c r="I4385" t="s">
        <v>129</v>
      </c>
      <c r="J4385" t="s">
        <v>130</v>
      </c>
      <c r="K4385" t="s">
        <v>131</v>
      </c>
      <c r="L4385" t="s">
        <v>12653</v>
      </c>
      <c r="M4385" t="s">
        <v>12654</v>
      </c>
      <c r="N4385">
        <v>2.0236111110000001</v>
      </c>
      <c r="O4385">
        <v>0</v>
      </c>
      <c r="P4385">
        <v>0</v>
      </c>
      <c r="Q4385">
        <v>0</v>
      </c>
      <c r="R4385">
        <v>0</v>
      </c>
      <c r="S4385">
        <v>0</v>
      </c>
      <c r="T4385">
        <v>43</v>
      </c>
      <c r="U4385">
        <v>0</v>
      </c>
      <c r="V4385">
        <v>0</v>
      </c>
      <c r="W4385">
        <v>0</v>
      </c>
      <c r="X4385">
        <v>0</v>
      </c>
      <c r="Y4385">
        <v>0</v>
      </c>
      <c r="Z4385">
        <v>87.015277999999995</v>
      </c>
    </row>
    <row r="4386" spans="1:26" x14ac:dyDescent="0.25">
      <c r="A4386">
        <v>2039552</v>
      </c>
      <c r="B4386">
        <v>1</v>
      </c>
      <c r="C4386" t="s">
        <v>76</v>
      </c>
      <c r="D4386" t="s">
        <v>104</v>
      </c>
      <c r="E4386" t="s">
        <v>182</v>
      </c>
      <c r="F4386" t="s">
        <v>11227</v>
      </c>
      <c r="G4386" t="s">
        <v>144</v>
      </c>
      <c r="H4386" t="s">
        <v>46</v>
      </c>
      <c r="I4386" t="s">
        <v>129</v>
      </c>
      <c r="J4386" t="s">
        <v>130</v>
      </c>
      <c r="K4386" t="s">
        <v>131</v>
      </c>
      <c r="L4386" t="s">
        <v>12655</v>
      </c>
      <c r="M4386" t="s">
        <v>12656</v>
      </c>
      <c r="N4386">
        <v>1.2552777770000001</v>
      </c>
      <c r="O4386">
        <v>0</v>
      </c>
      <c r="P4386">
        <v>0</v>
      </c>
      <c r="Q4386">
        <v>0</v>
      </c>
      <c r="R4386">
        <v>2</v>
      </c>
      <c r="S4386">
        <v>0</v>
      </c>
      <c r="T4386">
        <v>0</v>
      </c>
      <c r="U4386">
        <v>0</v>
      </c>
      <c r="V4386">
        <v>0</v>
      </c>
      <c r="W4386">
        <v>0</v>
      </c>
      <c r="X4386">
        <v>2.5105559999999998</v>
      </c>
      <c r="Y4386">
        <v>0</v>
      </c>
      <c r="Z4386">
        <v>0</v>
      </c>
    </row>
    <row r="4387" spans="1:26" x14ac:dyDescent="0.25">
      <c r="A4387">
        <v>2039562</v>
      </c>
      <c r="B4387">
        <v>1</v>
      </c>
      <c r="C4387" t="s">
        <v>77</v>
      </c>
      <c r="D4387" t="s">
        <v>124</v>
      </c>
      <c r="E4387" t="s">
        <v>182</v>
      </c>
      <c r="F4387" t="s">
        <v>12657</v>
      </c>
      <c r="G4387" t="s">
        <v>294</v>
      </c>
      <c r="H4387" t="s">
        <v>46</v>
      </c>
      <c r="I4387" t="s">
        <v>129</v>
      </c>
      <c r="J4387" t="s">
        <v>130</v>
      </c>
      <c r="K4387" t="s">
        <v>131</v>
      </c>
      <c r="L4387" t="s">
        <v>12658</v>
      </c>
      <c r="M4387" t="s">
        <v>12659</v>
      </c>
      <c r="N4387">
        <v>1.8686111110000001</v>
      </c>
      <c r="O4387">
        <v>0</v>
      </c>
      <c r="P4387">
        <v>26</v>
      </c>
      <c r="Q4387">
        <v>0</v>
      </c>
      <c r="R4387">
        <v>0</v>
      </c>
      <c r="S4387">
        <v>0</v>
      </c>
      <c r="T4387">
        <v>0</v>
      </c>
      <c r="U4387">
        <v>0</v>
      </c>
      <c r="V4387">
        <v>48.583888999999999</v>
      </c>
      <c r="W4387">
        <v>0</v>
      </c>
      <c r="X4387">
        <v>0</v>
      </c>
      <c r="Y4387">
        <v>0</v>
      </c>
      <c r="Z4387">
        <v>0</v>
      </c>
    </row>
    <row r="4388" spans="1:26" x14ac:dyDescent="0.25">
      <c r="A4388">
        <v>2039556</v>
      </c>
      <c r="B4388">
        <v>1</v>
      </c>
      <c r="C4388" t="s">
        <v>76</v>
      </c>
      <c r="D4388" t="s">
        <v>99</v>
      </c>
      <c r="E4388" t="s">
        <v>171</v>
      </c>
      <c r="F4388" t="s">
        <v>9776</v>
      </c>
      <c r="G4388" t="s">
        <v>163</v>
      </c>
      <c r="H4388" t="s">
        <v>47</v>
      </c>
      <c r="I4388" t="s">
        <v>129</v>
      </c>
      <c r="J4388" t="s">
        <v>130</v>
      </c>
      <c r="K4388" t="s">
        <v>131</v>
      </c>
      <c r="L4388" t="s">
        <v>12660</v>
      </c>
      <c r="M4388" t="s">
        <v>12661</v>
      </c>
      <c r="N4388">
        <v>0.325833333</v>
      </c>
      <c r="O4388">
        <v>24</v>
      </c>
      <c r="P4388">
        <v>402</v>
      </c>
      <c r="Q4388">
        <v>0</v>
      </c>
      <c r="R4388">
        <v>0</v>
      </c>
      <c r="S4388">
        <v>0</v>
      </c>
      <c r="T4388">
        <v>0</v>
      </c>
      <c r="U4388">
        <v>7.82</v>
      </c>
      <c r="V4388">
        <v>130.98500000000001</v>
      </c>
      <c r="W4388">
        <v>0</v>
      </c>
      <c r="X4388">
        <v>0</v>
      </c>
      <c r="Y4388">
        <v>0</v>
      </c>
      <c r="Z4388">
        <v>0</v>
      </c>
    </row>
    <row r="4389" spans="1:26" x14ac:dyDescent="0.25">
      <c r="A4389">
        <v>2039580</v>
      </c>
      <c r="B4389">
        <v>1</v>
      </c>
      <c r="C4389" t="s">
        <v>76</v>
      </c>
      <c r="D4389" t="s">
        <v>88</v>
      </c>
      <c r="E4389" t="s">
        <v>182</v>
      </c>
      <c r="F4389" t="s">
        <v>12662</v>
      </c>
      <c r="G4389" t="s">
        <v>452</v>
      </c>
      <c r="H4389" t="s">
        <v>46</v>
      </c>
      <c r="I4389" t="s">
        <v>129</v>
      </c>
      <c r="J4389" t="s">
        <v>130</v>
      </c>
      <c r="K4389" t="s">
        <v>131</v>
      </c>
      <c r="L4389" t="s">
        <v>12663</v>
      </c>
      <c r="M4389" t="s">
        <v>12664</v>
      </c>
      <c r="N4389">
        <v>3.5674999999999999</v>
      </c>
      <c r="O4389">
        <v>0</v>
      </c>
      <c r="P4389">
        <v>1</v>
      </c>
      <c r="Q4389">
        <v>0</v>
      </c>
      <c r="R4389">
        <v>0</v>
      </c>
      <c r="S4389">
        <v>0</v>
      </c>
      <c r="T4389">
        <v>0</v>
      </c>
      <c r="U4389">
        <v>0</v>
      </c>
      <c r="V4389">
        <v>3.5674999999999999</v>
      </c>
      <c r="W4389">
        <v>0</v>
      </c>
      <c r="X4389">
        <v>0</v>
      </c>
      <c r="Y4389">
        <v>0</v>
      </c>
      <c r="Z4389">
        <v>0</v>
      </c>
    </row>
    <row r="4390" spans="1:26" x14ac:dyDescent="0.25">
      <c r="A4390">
        <v>2039560</v>
      </c>
      <c r="B4390">
        <v>1</v>
      </c>
      <c r="C4390" t="s">
        <v>76</v>
      </c>
      <c r="D4390" t="s">
        <v>81</v>
      </c>
      <c r="E4390" t="s">
        <v>134</v>
      </c>
      <c r="F4390" t="s">
        <v>12665</v>
      </c>
      <c r="G4390" t="s">
        <v>238</v>
      </c>
      <c r="H4390" t="s">
        <v>46</v>
      </c>
      <c r="I4390" t="s">
        <v>129</v>
      </c>
      <c r="J4390" t="s">
        <v>130</v>
      </c>
      <c r="K4390" t="s">
        <v>131</v>
      </c>
      <c r="L4390" t="s">
        <v>12666</v>
      </c>
      <c r="M4390" t="s">
        <v>12667</v>
      </c>
      <c r="N4390">
        <v>1.750277777</v>
      </c>
      <c r="O4390">
        <v>0</v>
      </c>
      <c r="P4390">
        <v>1</v>
      </c>
      <c r="Q4390">
        <v>0</v>
      </c>
      <c r="R4390">
        <v>0</v>
      </c>
      <c r="S4390">
        <v>0</v>
      </c>
      <c r="T4390">
        <v>0</v>
      </c>
      <c r="U4390">
        <v>0</v>
      </c>
      <c r="V4390">
        <v>1.750278</v>
      </c>
      <c r="W4390">
        <v>0</v>
      </c>
      <c r="X4390">
        <v>0</v>
      </c>
      <c r="Y4390">
        <v>0</v>
      </c>
      <c r="Z4390">
        <v>0</v>
      </c>
    </row>
    <row r="4391" spans="1:26" x14ac:dyDescent="0.25">
      <c r="A4391">
        <v>2039559</v>
      </c>
      <c r="B4391">
        <v>1</v>
      </c>
      <c r="C4391" t="s">
        <v>77</v>
      </c>
      <c r="D4391" t="s">
        <v>115</v>
      </c>
      <c r="E4391" t="s">
        <v>186</v>
      </c>
      <c r="F4391" t="s">
        <v>2355</v>
      </c>
      <c r="G4391" t="s">
        <v>163</v>
      </c>
      <c r="H4391" t="s">
        <v>47</v>
      </c>
      <c r="I4391" t="s">
        <v>257</v>
      </c>
      <c r="J4391" t="s">
        <v>130</v>
      </c>
      <c r="K4391" t="s">
        <v>131</v>
      </c>
      <c r="L4391" t="s">
        <v>12668</v>
      </c>
      <c r="M4391" t="s">
        <v>12669</v>
      </c>
      <c r="N4391">
        <v>1.1111111E-2</v>
      </c>
      <c r="O4391">
        <v>0</v>
      </c>
      <c r="P4391">
        <v>0</v>
      </c>
      <c r="Q4391">
        <v>26</v>
      </c>
      <c r="R4391">
        <v>628</v>
      </c>
      <c r="S4391">
        <v>68</v>
      </c>
      <c r="T4391">
        <v>1256</v>
      </c>
      <c r="U4391">
        <v>0</v>
      </c>
      <c r="V4391">
        <v>0</v>
      </c>
      <c r="W4391">
        <v>0.28888900000000001</v>
      </c>
      <c r="X4391">
        <v>6.9777779999999998</v>
      </c>
      <c r="Y4391">
        <v>0.75555600000000001</v>
      </c>
      <c r="Z4391">
        <v>13.955555</v>
      </c>
    </row>
    <row r="4392" spans="1:26" x14ac:dyDescent="0.25">
      <c r="A4392">
        <v>2039564</v>
      </c>
      <c r="B4392">
        <v>1</v>
      </c>
      <c r="C4392" t="s">
        <v>77</v>
      </c>
      <c r="D4392" t="s">
        <v>120</v>
      </c>
      <c r="E4392" t="s">
        <v>182</v>
      </c>
      <c r="F4392" t="s">
        <v>7978</v>
      </c>
      <c r="G4392" t="s">
        <v>144</v>
      </c>
      <c r="H4392" t="s">
        <v>46</v>
      </c>
      <c r="I4392" t="s">
        <v>129</v>
      </c>
      <c r="J4392" t="s">
        <v>130</v>
      </c>
      <c r="K4392" t="s">
        <v>131</v>
      </c>
      <c r="L4392" t="s">
        <v>12670</v>
      </c>
      <c r="M4392" t="s">
        <v>12671</v>
      </c>
      <c r="N4392">
        <v>1.0261111110000001</v>
      </c>
      <c r="O4392">
        <v>0</v>
      </c>
      <c r="P4392">
        <v>0</v>
      </c>
      <c r="Q4392">
        <v>0</v>
      </c>
      <c r="R4392">
        <v>37</v>
      </c>
      <c r="S4392">
        <v>0</v>
      </c>
      <c r="T4392">
        <v>0</v>
      </c>
      <c r="U4392">
        <v>0</v>
      </c>
      <c r="V4392">
        <v>0</v>
      </c>
      <c r="W4392">
        <v>0</v>
      </c>
      <c r="X4392">
        <v>37.966110999999998</v>
      </c>
      <c r="Y4392">
        <v>0</v>
      </c>
      <c r="Z4392">
        <v>0</v>
      </c>
    </row>
    <row r="4393" spans="1:26" x14ac:dyDescent="0.25">
      <c r="A4393">
        <v>2039561</v>
      </c>
      <c r="B4393">
        <v>1</v>
      </c>
      <c r="C4393" t="s">
        <v>76</v>
      </c>
      <c r="D4393" t="s">
        <v>100</v>
      </c>
      <c r="E4393" t="s">
        <v>161</v>
      </c>
      <c r="F4393" t="s">
        <v>12672</v>
      </c>
      <c r="G4393" t="s">
        <v>341</v>
      </c>
      <c r="H4393" t="s">
        <v>47</v>
      </c>
      <c r="I4393" t="s">
        <v>129</v>
      </c>
      <c r="J4393" t="s">
        <v>130</v>
      </c>
      <c r="K4393" t="s">
        <v>131</v>
      </c>
      <c r="L4393" t="s">
        <v>12673</v>
      </c>
      <c r="M4393" t="s">
        <v>12674</v>
      </c>
      <c r="N4393">
        <v>1.2375</v>
      </c>
      <c r="O4393">
        <v>1</v>
      </c>
      <c r="P4393">
        <v>0</v>
      </c>
      <c r="Q4393">
        <v>0</v>
      </c>
      <c r="R4393">
        <v>0</v>
      </c>
      <c r="S4393">
        <v>0</v>
      </c>
      <c r="T4393">
        <v>0</v>
      </c>
      <c r="U4393">
        <v>1.2375</v>
      </c>
      <c r="V4393">
        <v>0</v>
      </c>
      <c r="W4393">
        <v>0</v>
      </c>
      <c r="X4393">
        <v>0</v>
      </c>
      <c r="Y4393">
        <v>0</v>
      </c>
      <c r="Z4393">
        <v>0</v>
      </c>
    </row>
    <row r="4394" spans="1:26" x14ac:dyDescent="0.25">
      <c r="A4394">
        <v>2039563</v>
      </c>
      <c r="B4394">
        <v>1</v>
      </c>
      <c r="C4394" t="s">
        <v>77</v>
      </c>
      <c r="D4394" t="s">
        <v>111</v>
      </c>
      <c r="E4394" t="s">
        <v>182</v>
      </c>
      <c r="F4394" t="s">
        <v>12675</v>
      </c>
      <c r="G4394" t="s">
        <v>524</v>
      </c>
      <c r="H4394" t="s">
        <v>46</v>
      </c>
      <c r="I4394" t="s">
        <v>129</v>
      </c>
      <c r="J4394" t="s">
        <v>130</v>
      </c>
      <c r="K4394" t="s">
        <v>131</v>
      </c>
      <c r="L4394" t="s">
        <v>12676</v>
      </c>
      <c r="M4394" t="s">
        <v>12677</v>
      </c>
      <c r="N4394">
        <v>4.3022222220000002</v>
      </c>
      <c r="O4394">
        <v>0</v>
      </c>
      <c r="P4394">
        <v>0</v>
      </c>
      <c r="Q4394">
        <v>0</v>
      </c>
      <c r="R4394">
        <v>0</v>
      </c>
      <c r="S4394">
        <v>0</v>
      </c>
      <c r="T4394">
        <v>33</v>
      </c>
      <c r="U4394">
        <v>0</v>
      </c>
      <c r="V4394">
        <v>0</v>
      </c>
      <c r="W4394">
        <v>0</v>
      </c>
      <c r="X4394">
        <v>0</v>
      </c>
      <c r="Y4394">
        <v>0</v>
      </c>
      <c r="Z4394">
        <v>141.973333</v>
      </c>
    </row>
    <row r="4395" spans="1:26" x14ac:dyDescent="0.25">
      <c r="A4395">
        <v>2039568</v>
      </c>
      <c r="B4395">
        <v>1</v>
      </c>
      <c r="C4395" t="s">
        <v>76</v>
      </c>
      <c r="D4395" t="s">
        <v>78</v>
      </c>
      <c r="E4395" t="s">
        <v>134</v>
      </c>
      <c r="F4395" t="s">
        <v>12678</v>
      </c>
      <c r="G4395" t="s">
        <v>136</v>
      </c>
      <c r="H4395" t="s">
        <v>46</v>
      </c>
      <c r="I4395" t="s">
        <v>129</v>
      </c>
      <c r="J4395" t="s">
        <v>130</v>
      </c>
      <c r="K4395" t="s">
        <v>131</v>
      </c>
      <c r="L4395" t="s">
        <v>12679</v>
      </c>
      <c r="M4395" t="s">
        <v>12680</v>
      </c>
      <c r="N4395">
        <v>1.799722222</v>
      </c>
      <c r="O4395">
        <v>0</v>
      </c>
      <c r="P4395">
        <v>1</v>
      </c>
      <c r="Q4395">
        <v>0</v>
      </c>
      <c r="R4395">
        <v>0</v>
      </c>
      <c r="S4395">
        <v>0</v>
      </c>
      <c r="T4395">
        <v>0</v>
      </c>
      <c r="U4395">
        <v>0</v>
      </c>
      <c r="V4395">
        <v>1.799722</v>
      </c>
      <c r="W4395">
        <v>0</v>
      </c>
      <c r="X4395">
        <v>0</v>
      </c>
      <c r="Y4395">
        <v>0</v>
      </c>
      <c r="Z4395">
        <v>0</v>
      </c>
    </row>
    <row r="4396" spans="1:26" x14ac:dyDescent="0.25">
      <c r="A4396">
        <v>2039572</v>
      </c>
      <c r="B4396">
        <v>1</v>
      </c>
      <c r="C4396" t="s">
        <v>77</v>
      </c>
      <c r="D4396" t="s">
        <v>114</v>
      </c>
      <c r="E4396" t="s">
        <v>182</v>
      </c>
      <c r="F4396" t="s">
        <v>12681</v>
      </c>
      <c r="G4396" t="s">
        <v>144</v>
      </c>
      <c r="H4396" t="s">
        <v>46</v>
      </c>
      <c r="I4396" t="s">
        <v>129</v>
      </c>
      <c r="J4396" t="s">
        <v>130</v>
      </c>
      <c r="K4396" t="s">
        <v>131</v>
      </c>
      <c r="L4396" t="s">
        <v>12682</v>
      </c>
      <c r="M4396" t="s">
        <v>12683</v>
      </c>
      <c r="N4396">
        <v>1.4611111109999999</v>
      </c>
      <c r="O4396">
        <v>0</v>
      </c>
      <c r="P4396">
        <v>0</v>
      </c>
      <c r="Q4396">
        <v>0</v>
      </c>
      <c r="R4396">
        <v>0</v>
      </c>
      <c r="S4396">
        <v>0</v>
      </c>
      <c r="T4396">
        <v>3</v>
      </c>
      <c r="U4396">
        <v>0</v>
      </c>
      <c r="V4396">
        <v>0</v>
      </c>
      <c r="W4396">
        <v>0</v>
      </c>
      <c r="X4396">
        <v>0</v>
      </c>
      <c r="Y4396">
        <v>0</v>
      </c>
      <c r="Z4396">
        <v>4.3833330000000004</v>
      </c>
    </row>
    <row r="4397" spans="1:26" x14ac:dyDescent="0.25">
      <c r="A4397">
        <v>2039570</v>
      </c>
      <c r="B4397">
        <v>1</v>
      </c>
      <c r="C4397" t="s">
        <v>76</v>
      </c>
      <c r="D4397" t="s">
        <v>103</v>
      </c>
      <c r="E4397" t="s">
        <v>134</v>
      </c>
      <c r="F4397" t="s">
        <v>12684</v>
      </c>
      <c r="G4397" t="s">
        <v>238</v>
      </c>
      <c r="H4397" t="s">
        <v>46</v>
      </c>
      <c r="I4397" t="s">
        <v>129</v>
      </c>
      <c r="J4397" t="s">
        <v>130</v>
      </c>
      <c r="K4397" t="s">
        <v>131</v>
      </c>
      <c r="L4397" t="s">
        <v>12685</v>
      </c>
      <c r="M4397" t="s">
        <v>12686</v>
      </c>
      <c r="N4397">
        <v>1.1061111109999999</v>
      </c>
      <c r="O4397">
        <v>0</v>
      </c>
      <c r="P4397">
        <v>0</v>
      </c>
      <c r="Q4397">
        <v>0</v>
      </c>
      <c r="R4397">
        <v>11</v>
      </c>
      <c r="S4397">
        <v>0</v>
      </c>
      <c r="T4397">
        <v>0</v>
      </c>
      <c r="U4397">
        <v>0</v>
      </c>
      <c r="V4397">
        <v>0</v>
      </c>
      <c r="W4397">
        <v>0</v>
      </c>
      <c r="X4397">
        <v>12.167222000000001</v>
      </c>
      <c r="Y4397">
        <v>0</v>
      </c>
      <c r="Z4397">
        <v>0</v>
      </c>
    </row>
    <row r="4398" spans="1:26" x14ac:dyDescent="0.25">
      <c r="A4398">
        <v>2039585</v>
      </c>
      <c r="B4398">
        <v>1</v>
      </c>
      <c r="C4398" t="s">
        <v>77</v>
      </c>
      <c r="D4398" t="s">
        <v>119</v>
      </c>
      <c r="E4398" t="s">
        <v>182</v>
      </c>
      <c r="F4398" t="s">
        <v>12687</v>
      </c>
      <c r="G4398" t="s">
        <v>144</v>
      </c>
      <c r="H4398" t="s">
        <v>46</v>
      </c>
      <c r="I4398" t="s">
        <v>129</v>
      </c>
      <c r="J4398" t="s">
        <v>130</v>
      </c>
      <c r="K4398" t="s">
        <v>131</v>
      </c>
      <c r="L4398" t="s">
        <v>12688</v>
      </c>
      <c r="M4398" t="s">
        <v>12689</v>
      </c>
      <c r="N4398">
        <v>3.7366666660000001</v>
      </c>
      <c r="O4398">
        <v>0</v>
      </c>
      <c r="P4398">
        <v>16</v>
      </c>
      <c r="Q4398">
        <v>0</v>
      </c>
      <c r="R4398">
        <v>0</v>
      </c>
      <c r="S4398">
        <v>0</v>
      </c>
      <c r="T4398">
        <v>0</v>
      </c>
      <c r="U4398">
        <v>0</v>
      </c>
      <c r="V4398">
        <v>59.786667000000001</v>
      </c>
      <c r="W4398">
        <v>0</v>
      </c>
      <c r="X4398">
        <v>0</v>
      </c>
      <c r="Y4398">
        <v>0</v>
      </c>
      <c r="Z4398">
        <v>0</v>
      </c>
    </row>
    <row r="4399" spans="1:26" x14ac:dyDescent="0.25">
      <c r="A4399">
        <v>2039591</v>
      </c>
      <c r="B4399">
        <v>1</v>
      </c>
      <c r="C4399" t="s">
        <v>77</v>
      </c>
      <c r="D4399" t="s">
        <v>119</v>
      </c>
      <c r="E4399" t="s">
        <v>134</v>
      </c>
      <c r="F4399" t="s">
        <v>12690</v>
      </c>
      <c r="G4399" t="s">
        <v>136</v>
      </c>
      <c r="H4399" t="s">
        <v>46</v>
      </c>
      <c r="I4399" t="s">
        <v>129</v>
      </c>
      <c r="J4399" t="s">
        <v>130</v>
      </c>
      <c r="K4399" t="s">
        <v>131</v>
      </c>
      <c r="L4399" t="s">
        <v>12691</v>
      </c>
      <c r="M4399" t="s">
        <v>12692</v>
      </c>
      <c r="N4399">
        <v>2.6033333330000001</v>
      </c>
      <c r="O4399">
        <v>0</v>
      </c>
      <c r="P4399">
        <v>4</v>
      </c>
      <c r="Q4399">
        <v>0</v>
      </c>
      <c r="R4399">
        <v>0</v>
      </c>
      <c r="S4399">
        <v>0</v>
      </c>
      <c r="T4399">
        <v>0</v>
      </c>
      <c r="U4399">
        <v>0</v>
      </c>
      <c r="V4399">
        <v>10.413333</v>
      </c>
      <c r="W4399">
        <v>0</v>
      </c>
      <c r="X4399">
        <v>0</v>
      </c>
      <c r="Y4399">
        <v>0</v>
      </c>
      <c r="Z4399">
        <v>0</v>
      </c>
    </row>
    <row r="4400" spans="1:26" x14ac:dyDescent="0.25">
      <c r="A4400">
        <v>2039589</v>
      </c>
      <c r="B4400">
        <v>1</v>
      </c>
      <c r="C4400" t="s">
        <v>77</v>
      </c>
      <c r="D4400" t="s">
        <v>123</v>
      </c>
      <c r="E4400" t="s">
        <v>182</v>
      </c>
      <c r="F4400" t="s">
        <v>12693</v>
      </c>
      <c r="G4400" t="s">
        <v>144</v>
      </c>
      <c r="H4400" t="s">
        <v>46</v>
      </c>
      <c r="I4400" t="s">
        <v>129</v>
      </c>
      <c r="J4400" t="s">
        <v>130</v>
      </c>
      <c r="K4400" t="s">
        <v>131</v>
      </c>
      <c r="L4400" t="s">
        <v>12694</v>
      </c>
      <c r="M4400" t="s">
        <v>12695</v>
      </c>
      <c r="N4400">
        <v>2.0205555550000001</v>
      </c>
      <c r="O4400">
        <v>0</v>
      </c>
      <c r="P4400">
        <v>10</v>
      </c>
      <c r="Q4400">
        <v>0</v>
      </c>
      <c r="R4400">
        <v>0</v>
      </c>
      <c r="S4400">
        <v>0</v>
      </c>
      <c r="T4400">
        <v>0</v>
      </c>
      <c r="U4400">
        <v>0</v>
      </c>
      <c r="V4400">
        <v>20.205556000000001</v>
      </c>
      <c r="W4400">
        <v>0</v>
      </c>
      <c r="X4400">
        <v>0</v>
      </c>
      <c r="Y4400">
        <v>0</v>
      </c>
      <c r="Z4400">
        <v>0</v>
      </c>
    </row>
    <row r="4401" spans="1:26" x14ac:dyDescent="0.25">
      <c r="A4401">
        <v>2039592</v>
      </c>
      <c r="B4401">
        <v>1</v>
      </c>
      <c r="C4401" t="s">
        <v>77</v>
      </c>
      <c r="D4401" t="s">
        <v>109</v>
      </c>
      <c r="E4401" t="s">
        <v>182</v>
      </c>
      <c r="F4401" t="s">
        <v>12696</v>
      </c>
      <c r="G4401" t="s">
        <v>144</v>
      </c>
      <c r="H4401" t="s">
        <v>46</v>
      </c>
      <c r="I4401" t="s">
        <v>129</v>
      </c>
      <c r="J4401" t="s">
        <v>130</v>
      </c>
      <c r="K4401" t="s">
        <v>131</v>
      </c>
      <c r="L4401" t="s">
        <v>12697</v>
      </c>
      <c r="M4401" t="s">
        <v>12698</v>
      </c>
      <c r="N4401">
        <v>1.794444444</v>
      </c>
      <c r="O4401">
        <v>0</v>
      </c>
      <c r="P4401">
        <v>0</v>
      </c>
      <c r="Q4401">
        <v>0</v>
      </c>
      <c r="R4401">
        <v>0</v>
      </c>
      <c r="S4401">
        <v>0</v>
      </c>
      <c r="T4401">
        <v>1</v>
      </c>
      <c r="U4401">
        <v>0</v>
      </c>
      <c r="V4401">
        <v>0</v>
      </c>
      <c r="W4401">
        <v>0</v>
      </c>
      <c r="X4401">
        <v>0</v>
      </c>
      <c r="Y4401">
        <v>0</v>
      </c>
      <c r="Z4401">
        <v>1.7944439999999999</v>
      </c>
    </row>
    <row r="4402" spans="1:26" x14ac:dyDescent="0.25">
      <c r="A4402">
        <v>2039598</v>
      </c>
      <c r="B4402">
        <v>1</v>
      </c>
      <c r="C4402" t="s">
        <v>77</v>
      </c>
      <c r="D4402" t="s">
        <v>108</v>
      </c>
      <c r="E4402" t="s">
        <v>134</v>
      </c>
      <c r="F4402" t="s">
        <v>12699</v>
      </c>
      <c r="G4402" t="s">
        <v>136</v>
      </c>
      <c r="H4402" t="s">
        <v>46</v>
      </c>
      <c r="I4402" t="s">
        <v>129</v>
      </c>
      <c r="J4402" t="s">
        <v>130</v>
      </c>
      <c r="K4402" t="s">
        <v>131</v>
      </c>
      <c r="L4402" t="s">
        <v>12700</v>
      </c>
      <c r="M4402" t="s">
        <v>12701</v>
      </c>
      <c r="N4402">
        <v>1.6802777769999999</v>
      </c>
      <c r="O4402">
        <v>0</v>
      </c>
      <c r="P4402">
        <v>2</v>
      </c>
      <c r="Q4402">
        <v>0</v>
      </c>
      <c r="R4402">
        <v>0</v>
      </c>
      <c r="S4402">
        <v>0</v>
      </c>
      <c r="T4402">
        <v>0</v>
      </c>
      <c r="U4402">
        <v>0</v>
      </c>
      <c r="V4402">
        <v>3.3605559999999999</v>
      </c>
      <c r="W4402">
        <v>0</v>
      </c>
      <c r="X4402">
        <v>0</v>
      </c>
      <c r="Y4402">
        <v>0</v>
      </c>
      <c r="Z4402">
        <v>0</v>
      </c>
    </row>
    <row r="4403" spans="1:26" x14ac:dyDescent="0.25">
      <c r="A4403">
        <v>2039596</v>
      </c>
      <c r="B4403">
        <v>1</v>
      </c>
      <c r="C4403" t="s">
        <v>76</v>
      </c>
      <c r="D4403" t="s">
        <v>102</v>
      </c>
      <c r="E4403" t="s">
        <v>166</v>
      </c>
      <c r="F4403" t="s">
        <v>12702</v>
      </c>
      <c r="G4403" t="s">
        <v>5365</v>
      </c>
      <c r="H4403" t="s">
        <v>46</v>
      </c>
      <c r="I4403" t="s">
        <v>129</v>
      </c>
      <c r="J4403" t="s">
        <v>130</v>
      </c>
      <c r="K4403" t="s">
        <v>131</v>
      </c>
      <c r="L4403" t="s">
        <v>12703</v>
      </c>
      <c r="M4403" t="s">
        <v>12704</v>
      </c>
      <c r="N4403">
        <v>4.0902777769999998</v>
      </c>
      <c r="O4403">
        <v>0</v>
      </c>
      <c r="P4403">
        <v>11</v>
      </c>
      <c r="Q4403">
        <v>0</v>
      </c>
      <c r="R4403">
        <v>0</v>
      </c>
      <c r="S4403">
        <v>0</v>
      </c>
      <c r="T4403">
        <v>0</v>
      </c>
      <c r="U4403">
        <v>0</v>
      </c>
      <c r="V4403">
        <v>44.993056000000003</v>
      </c>
      <c r="W4403">
        <v>0</v>
      </c>
      <c r="X4403">
        <v>0</v>
      </c>
      <c r="Y4403">
        <v>0</v>
      </c>
      <c r="Z4403">
        <v>0</v>
      </c>
    </row>
    <row r="4404" spans="1:26" x14ac:dyDescent="0.25">
      <c r="A4404">
        <v>2039600</v>
      </c>
      <c r="B4404">
        <v>1</v>
      </c>
      <c r="C4404" t="s">
        <v>76</v>
      </c>
      <c r="D4404" t="s">
        <v>93</v>
      </c>
      <c r="E4404" t="s">
        <v>182</v>
      </c>
      <c r="F4404" t="s">
        <v>12705</v>
      </c>
      <c r="G4404" t="s">
        <v>294</v>
      </c>
      <c r="H4404" t="s">
        <v>46</v>
      </c>
      <c r="I4404" t="s">
        <v>129</v>
      </c>
      <c r="J4404" t="s">
        <v>130</v>
      </c>
      <c r="K4404" t="s">
        <v>131</v>
      </c>
      <c r="L4404" t="s">
        <v>12706</v>
      </c>
      <c r="M4404" t="s">
        <v>12707</v>
      </c>
      <c r="N4404">
        <v>1.6025</v>
      </c>
      <c r="O4404">
        <v>0</v>
      </c>
      <c r="P4404">
        <v>23</v>
      </c>
      <c r="Q4404">
        <v>0</v>
      </c>
      <c r="R4404">
        <v>0</v>
      </c>
      <c r="S4404">
        <v>0</v>
      </c>
      <c r="T4404">
        <v>0</v>
      </c>
      <c r="U4404">
        <v>0</v>
      </c>
      <c r="V4404">
        <v>36.857500000000002</v>
      </c>
      <c r="W4404">
        <v>0</v>
      </c>
      <c r="X4404">
        <v>0</v>
      </c>
      <c r="Y4404">
        <v>0</v>
      </c>
      <c r="Z4404">
        <v>0</v>
      </c>
    </row>
    <row r="4405" spans="1:26" x14ac:dyDescent="0.25">
      <c r="A4405">
        <v>2039608</v>
      </c>
      <c r="B4405">
        <v>1</v>
      </c>
      <c r="C4405" t="s">
        <v>76</v>
      </c>
      <c r="D4405" t="s">
        <v>80</v>
      </c>
      <c r="E4405" t="s">
        <v>182</v>
      </c>
      <c r="F4405" t="s">
        <v>12708</v>
      </c>
      <c r="G4405" t="s">
        <v>250</v>
      </c>
      <c r="H4405" t="s">
        <v>46</v>
      </c>
      <c r="I4405" t="s">
        <v>129</v>
      </c>
      <c r="J4405" t="s">
        <v>15</v>
      </c>
      <c r="K4405" t="s">
        <v>131</v>
      </c>
      <c r="L4405" t="s">
        <v>12709</v>
      </c>
      <c r="M4405" t="s">
        <v>12710</v>
      </c>
      <c r="N4405">
        <v>1.416111111</v>
      </c>
      <c r="O4405">
        <v>0</v>
      </c>
      <c r="P4405">
        <v>170</v>
      </c>
      <c r="Q4405">
        <v>0</v>
      </c>
      <c r="R4405">
        <v>0</v>
      </c>
      <c r="S4405">
        <v>0</v>
      </c>
      <c r="T4405">
        <v>0</v>
      </c>
      <c r="U4405">
        <v>0</v>
      </c>
      <c r="V4405">
        <v>240.738889</v>
      </c>
      <c r="W4405">
        <v>0</v>
      </c>
      <c r="X4405">
        <v>0</v>
      </c>
      <c r="Y4405">
        <v>0</v>
      </c>
      <c r="Z4405">
        <v>0</v>
      </c>
    </row>
    <row r="4406" spans="1:26" x14ac:dyDescent="0.25">
      <c r="A4406">
        <v>2039610</v>
      </c>
      <c r="B4406">
        <v>1</v>
      </c>
      <c r="C4406" t="s">
        <v>76</v>
      </c>
      <c r="D4406" t="s">
        <v>100</v>
      </c>
      <c r="E4406" t="s">
        <v>134</v>
      </c>
      <c r="F4406" t="s">
        <v>12711</v>
      </c>
      <c r="G4406" t="s">
        <v>136</v>
      </c>
      <c r="H4406" t="s">
        <v>46</v>
      </c>
      <c r="I4406" t="s">
        <v>129</v>
      </c>
      <c r="J4406" t="s">
        <v>130</v>
      </c>
      <c r="K4406" t="s">
        <v>131</v>
      </c>
      <c r="L4406" t="s">
        <v>12712</v>
      </c>
      <c r="M4406" t="s">
        <v>12713</v>
      </c>
      <c r="N4406">
        <v>0.91249999999999998</v>
      </c>
      <c r="O4406">
        <v>0</v>
      </c>
      <c r="P4406">
        <v>2</v>
      </c>
      <c r="Q4406">
        <v>0</v>
      </c>
      <c r="R4406">
        <v>0</v>
      </c>
      <c r="S4406">
        <v>0</v>
      </c>
      <c r="T4406">
        <v>0</v>
      </c>
      <c r="U4406">
        <v>0</v>
      </c>
      <c r="V4406">
        <v>1.825</v>
      </c>
      <c r="W4406">
        <v>0</v>
      </c>
      <c r="X4406">
        <v>0</v>
      </c>
      <c r="Y4406">
        <v>0</v>
      </c>
      <c r="Z4406">
        <v>0</v>
      </c>
    </row>
    <row r="4407" spans="1:26" x14ac:dyDescent="0.25">
      <c r="A4407">
        <v>2039611</v>
      </c>
      <c r="B4407">
        <v>1</v>
      </c>
      <c r="C4407" t="s">
        <v>76</v>
      </c>
      <c r="D4407" t="s">
        <v>103</v>
      </c>
      <c r="E4407" t="s">
        <v>134</v>
      </c>
      <c r="F4407" t="s">
        <v>12714</v>
      </c>
      <c r="G4407" t="s">
        <v>140</v>
      </c>
      <c r="H4407" t="s">
        <v>46</v>
      </c>
      <c r="I4407" t="s">
        <v>129</v>
      </c>
      <c r="J4407" t="s">
        <v>130</v>
      </c>
      <c r="K4407" t="s">
        <v>131</v>
      </c>
      <c r="L4407" t="s">
        <v>12715</v>
      </c>
      <c r="M4407" t="s">
        <v>12716</v>
      </c>
      <c r="N4407">
        <v>1.267222222</v>
      </c>
      <c r="O4407">
        <v>0</v>
      </c>
      <c r="P4407">
        <v>0</v>
      </c>
      <c r="Q4407">
        <v>0</v>
      </c>
      <c r="R4407">
        <v>2</v>
      </c>
      <c r="S4407">
        <v>0</v>
      </c>
      <c r="T4407">
        <v>0</v>
      </c>
      <c r="U4407">
        <v>0</v>
      </c>
      <c r="V4407">
        <v>0</v>
      </c>
      <c r="W4407">
        <v>0</v>
      </c>
      <c r="X4407">
        <v>2.5344440000000001</v>
      </c>
      <c r="Y4407">
        <v>0</v>
      </c>
      <c r="Z4407">
        <v>0</v>
      </c>
    </row>
    <row r="4408" spans="1:26" x14ac:dyDescent="0.25">
      <c r="A4408">
        <v>2039613</v>
      </c>
      <c r="B4408">
        <v>1</v>
      </c>
      <c r="C4408" t="s">
        <v>77</v>
      </c>
      <c r="D4408" t="s">
        <v>115</v>
      </c>
      <c r="E4408" t="s">
        <v>182</v>
      </c>
      <c r="F4408" t="s">
        <v>12717</v>
      </c>
      <c r="G4408" t="s">
        <v>144</v>
      </c>
      <c r="H4408" t="s">
        <v>46</v>
      </c>
      <c r="I4408" t="s">
        <v>129</v>
      </c>
      <c r="J4408" t="s">
        <v>130</v>
      </c>
      <c r="K4408" t="s">
        <v>131</v>
      </c>
      <c r="L4408" t="s">
        <v>12718</v>
      </c>
      <c r="M4408" t="s">
        <v>12719</v>
      </c>
      <c r="N4408">
        <v>1.1888888879999999</v>
      </c>
      <c r="O4408">
        <v>0</v>
      </c>
      <c r="P4408">
        <v>0</v>
      </c>
      <c r="Q4408">
        <v>0</v>
      </c>
      <c r="R4408">
        <v>0</v>
      </c>
      <c r="S4408">
        <v>0</v>
      </c>
      <c r="T4408">
        <v>29</v>
      </c>
      <c r="U4408">
        <v>0</v>
      </c>
      <c r="V4408">
        <v>0</v>
      </c>
      <c r="W4408">
        <v>0</v>
      </c>
      <c r="X4408">
        <v>0</v>
      </c>
      <c r="Y4408">
        <v>0</v>
      </c>
      <c r="Z4408">
        <v>34.477778000000001</v>
      </c>
    </row>
    <row r="4409" spans="1:26" x14ac:dyDescent="0.25">
      <c r="A4409">
        <v>2039615</v>
      </c>
      <c r="B4409">
        <v>1</v>
      </c>
      <c r="C4409" t="s">
        <v>76</v>
      </c>
      <c r="D4409" t="s">
        <v>78</v>
      </c>
      <c r="E4409" t="s">
        <v>126</v>
      </c>
      <c r="F4409" t="s">
        <v>12720</v>
      </c>
      <c r="G4409" t="s">
        <v>4167</v>
      </c>
      <c r="H4409" t="s">
        <v>46</v>
      </c>
      <c r="I4409" t="s">
        <v>129</v>
      </c>
      <c r="J4409" t="s">
        <v>130</v>
      </c>
      <c r="K4409" t="s">
        <v>131</v>
      </c>
      <c r="L4409" t="s">
        <v>12721</v>
      </c>
      <c r="M4409" t="s">
        <v>12722</v>
      </c>
      <c r="N4409">
        <v>2.841111111</v>
      </c>
      <c r="O4409">
        <v>0</v>
      </c>
      <c r="P4409">
        <v>117</v>
      </c>
      <c r="Q4409">
        <v>0</v>
      </c>
      <c r="R4409">
        <v>0</v>
      </c>
      <c r="S4409">
        <v>0</v>
      </c>
      <c r="T4409">
        <v>0</v>
      </c>
      <c r="U4409">
        <v>0</v>
      </c>
      <c r="V4409">
        <v>332.41</v>
      </c>
      <c r="W4409">
        <v>0</v>
      </c>
      <c r="X4409">
        <v>0</v>
      </c>
      <c r="Y4409">
        <v>0</v>
      </c>
      <c r="Z4409">
        <v>0</v>
      </c>
    </row>
    <row r="4410" spans="1:26" x14ac:dyDescent="0.25">
      <c r="A4410">
        <v>2039617</v>
      </c>
      <c r="B4410">
        <v>1</v>
      </c>
      <c r="C4410" t="s">
        <v>76</v>
      </c>
      <c r="D4410" t="s">
        <v>86</v>
      </c>
      <c r="E4410" t="s">
        <v>161</v>
      </c>
      <c r="F4410" t="s">
        <v>12188</v>
      </c>
      <c r="G4410" t="s">
        <v>152</v>
      </c>
      <c r="H4410" t="s">
        <v>47</v>
      </c>
      <c r="I4410" t="s">
        <v>129</v>
      </c>
      <c r="J4410" t="s">
        <v>130</v>
      </c>
      <c r="K4410" t="s">
        <v>154</v>
      </c>
      <c r="L4410" t="s">
        <v>12723</v>
      </c>
      <c r="M4410" t="s">
        <v>12724</v>
      </c>
      <c r="N4410">
        <v>0.2225</v>
      </c>
      <c r="O4410">
        <v>0</v>
      </c>
      <c r="P4410">
        <v>2684</v>
      </c>
      <c r="Q4410">
        <v>0</v>
      </c>
      <c r="R4410">
        <v>0</v>
      </c>
      <c r="S4410">
        <v>0</v>
      </c>
      <c r="T4410">
        <v>0</v>
      </c>
      <c r="U4410">
        <v>0</v>
      </c>
      <c r="V4410">
        <v>597.19000000000005</v>
      </c>
      <c r="W4410">
        <v>0</v>
      </c>
      <c r="X4410">
        <v>0</v>
      </c>
      <c r="Y4410">
        <v>0</v>
      </c>
      <c r="Z4410">
        <v>0</v>
      </c>
    </row>
    <row r="4411" spans="1:26" x14ac:dyDescent="0.25">
      <c r="A4411">
        <v>2039619</v>
      </c>
      <c r="B4411">
        <v>1</v>
      </c>
      <c r="C4411" t="s">
        <v>77</v>
      </c>
      <c r="D4411" t="s">
        <v>109</v>
      </c>
      <c r="E4411" t="s">
        <v>166</v>
      </c>
      <c r="F4411" t="s">
        <v>12725</v>
      </c>
      <c r="G4411" t="s">
        <v>657</v>
      </c>
      <c r="H4411" t="s">
        <v>46</v>
      </c>
      <c r="I4411" t="s">
        <v>129</v>
      </c>
      <c r="J4411" t="s">
        <v>130</v>
      </c>
      <c r="K4411" t="s">
        <v>131</v>
      </c>
      <c r="L4411" t="s">
        <v>12726</v>
      </c>
      <c r="M4411" t="s">
        <v>12727</v>
      </c>
      <c r="N4411">
        <v>1.342222222</v>
      </c>
      <c r="O4411">
        <v>0</v>
      </c>
      <c r="P4411">
        <v>0</v>
      </c>
      <c r="Q4411">
        <v>0</v>
      </c>
      <c r="R4411">
        <v>32</v>
      </c>
      <c r="S4411">
        <v>0</v>
      </c>
      <c r="T4411">
        <v>0</v>
      </c>
      <c r="U4411">
        <v>0</v>
      </c>
      <c r="V4411">
        <v>0</v>
      </c>
      <c r="W4411">
        <v>0</v>
      </c>
      <c r="X4411">
        <v>42.951110999999997</v>
      </c>
      <c r="Y4411">
        <v>0</v>
      </c>
      <c r="Z4411">
        <v>0</v>
      </c>
    </row>
    <row r="4412" spans="1:26" x14ac:dyDescent="0.25">
      <c r="A4412">
        <v>2039620</v>
      </c>
      <c r="B4412">
        <v>1</v>
      </c>
      <c r="C4412" t="s">
        <v>76</v>
      </c>
      <c r="D4412" t="s">
        <v>102</v>
      </c>
      <c r="E4412" t="s">
        <v>171</v>
      </c>
      <c r="F4412" t="s">
        <v>12728</v>
      </c>
      <c r="G4412" t="s">
        <v>8444</v>
      </c>
      <c r="H4412" t="s">
        <v>47</v>
      </c>
      <c r="I4412" t="s">
        <v>129</v>
      </c>
      <c r="J4412" t="s">
        <v>130</v>
      </c>
      <c r="K4412" t="s">
        <v>131</v>
      </c>
      <c r="L4412" t="s">
        <v>12729</v>
      </c>
      <c r="M4412" t="s">
        <v>12730</v>
      </c>
      <c r="N4412">
        <v>0.85722222199999998</v>
      </c>
      <c r="O4412">
        <v>17</v>
      </c>
      <c r="P4412">
        <v>137</v>
      </c>
      <c r="Q4412">
        <v>0</v>
      </c>
      <c r="R4412">
        <v>0</v>
      </c>
      <c r="S4412">
        <v>14</v>
      </c>
      <c r="T4412">
        <v>9</v>
      </c>
      <c r="U4412">
        <v>14.572778</v>
      </c>
      <c r="V4412">
        <v>117.43944399999999</v>
      </c>
      <c r="W4412">
        <v>0</v>
      </c>
      <c r="X4412">
        <v>0</v>
      </c>
      <c r="Y4412">
        <v>12.001111</v>
      </c>
      <c r="Z4412">
        <v>7.7149999999999999</v>
      </c>
    </row>
    <row r="4413" spans="1:26" x14ac:dyDescent="0.25">
      <c r="A4413">
        <v>2039621</v>
      </c>
      <c r="B4413">
        <v>1</v>
      </c>
      <c r="C4413" t="s">
        <v>76</v>
      </c>
      <c r="D4413" t="s">
        <v>80</v>
      </c>
      <c r="E4413" t="s">
        <v>161</v>
      </c>
      <c r="F4413" t="s">
        <v>12731</v>
      </c>
      <c r="G4413" t="s">
        <v>152</v>
      </c>
      <c r="H4413" t="s">
        <v>47</v>
      </c>
      <c r="I4413" t="s">
        <v>257</v>
      </c>
      <c r="J4413" t="s">
        <v>130</v>
      </c>
      <c r="K4413" t="s">
        <v>154</v>
      </c>
      <c r="L4413" t="s">
        <v>12732</v>
      </c>
      <c r="M4413" t="s">
        <v>12733</v>
      </c>
      <c r="N4413">
        <v>2.2589722E-2</v>
      </c>
      <c r="O4413">
        <v>0</v>
      </c>
      <c r="P4413">
        <v>2464</v>
      </c>
      <c r="Q4413">
        <v>0</v>
      </c>
      <c r="R4413">
        <v>0</v>
      </c>
      <c r="S4413">
        <v>0</v>
      </c>
      <c r="T4413">
        <v>0</v>
      </c>
      <c r="U4413">
        <v>0</v>
      </c>
      <c r="V4413">
        <v>55.661074999999997</v>
      </c>
      <c r="W4413">
        <v>0</v>
      </c>
      <c r="X4413">
        <v>0</v>
      </c>
      <c r="Y4413">
        <v>0</v>
      </c>
      <c r="Z4413">
        <v>0</v>
      </c>
    </row>
    <row r="4414" spans="1:26" x14ac:dyDescent="0.25">
      <c r="A4414">
        <v>2039629</v>
      </c>
      <c r="B4414">
        <v>1</v>
      </c>
      <c r="C4414" t="s">
        <v>76</v>
      </c>
      <c r="D4414" t="s">
        <v>102</v>
      </c>
      <c r="E4414" t="s">
        <v>186</v>
      </c>
      <c r="F4414" t="s">
        <v>12734</v>
      </c>
      <c r="G4414" t="s">
        <v>163</v>
      </c>
      <c r="H4414" t="s">
        <v>47</v>
      </c>
      <c r="I4414" t="s">
        <v>129</v>
      </c>
      <c r="J4414" t="s">
        <v>130</v>
      </c>
      <c r="K4414" t="s">
        <v>131</v>
      </c>
      <c r="L4414" t="s">
        <v>12735</v>
      </c>
      <c r="M4414" t="s">
        <v>12736</v>
      </c>
      <c r="N4414">
        <v>1.6811111110000001</v>
      </c>
      <c r="O4414">
        <v>21</v>
      </c>
      <c r="P4414">
        <v>107</v>
      </c>
      <c r="Q4414">
        <v>0</v>
      </c>
      <c r="R4414">
        <v>0</v>
      </c>
      <c r="S4414">
        <v>0</v>
      </c>
      <c r="T4414">
        <v>0</v>
      </c>
      <c r="U4414">
        <v>35.303333000000002</v>
      </c>
      <c r="V4414">
        <v>179.87888899999999</v>
      </c>
      <c r="W4414">
        <v>0</v>
      </c>
      <c r="X4414">
        <v>0</v>
      </c>
      <c r="Y4414">
        <v>0</v>
      </c>
      <c r="Z4414">
        <v>0</v>
      </c>
    </row>
    <row r="4415" spans="1:26" x14ac:dyDescent="0.25">
      <c r="A4415">
        <v>2039623</v>
      </c>
      <c r="B4415">
        <v>1</v>
      </c>
      <c r="C4415" t="s">
        <v>76</v>
      </c>
      <c r="D4415" t="s">
        <v>106</v>
      </c>
      <c r="E4415" t="s">
        <v>161</v>
      </c>
      <c r="F4415" t="s">
        <v>12737</v>
      </c>
      <c r="G4415" t="s">
        <v>152</v>
      </c>
      <c r="H4415" t="s">
        <v>47</v>
      </c>
      <c r="I4415" t="s">
        <v>257</v>
      </c>
      <c r="J4415" t="s">
        <v>130</v>
      </c>
      <c r="K4415" t="s">
        <v>154</v>
      </c>
      <c r="L4415" t="s">
        <v>12738</v>
      </c>
      <c r="M4415" t="s">
        <v>12739</v>
      </c>
      <c r="N4415">
        <v>4.9336944000000001E-2</v>
      </c>
      <c r="O4415">
        <v>0</v>
      </c>
      <c r="P4415">
        <v>3169</v>
      </c>
      <c r="Q4415">
        <v>0</v>
      </c>
      <c r="R4415">
        <v>0</v>
      </c>
      <c r="S4415">
        <v>0</v>
      </c>
      <c r="T4415">
        <v>0</v>
      </c>
      <c r="U4415">
        <v>0</v>
      </c>
      <c r="V4415">
        <v>156.34877599999999</v>
      </c>
      <c r="W4415">
        <v>0</v>
      </c>
      <c r="X4415">
        <v>0</v>
      </c>
      <c r="Y4415">
        <v>0</v>
      </c>
      <c r="Z4415">
        <v>0</v>
      </c>
    </row>
    <row r="4416" spans="1:26" x14ac:dyDescent="0.25">
      <c r="A4416">
        <v>2039624</v>
      </c>
      <c r="B4416">
        <v>1</v>
      </c>
      <c r="C4416" t="s">
        <v>77</v>
      </c>
      <c r="D4416" t="s">
        <v>108</v>
      </c>
      <c r="E4416" t="s">
        <v>134</v>
      </c>
      <c r="F4416" t="s">
        <v>12740</v>
      </c>
      <c r="G4416" t="s">
        <v>136</v>
      </c>
      <c r="H4416" t="s">
        <v>46</v>
      </c>
      <c r="I4416" t="s">
        <v>129</v>
      </c>
      <c r="J4416" t="s">
        <v>130</v>
      </c>
      <c r="K4416" t="s">
        <v>131</v>
      </c>
      <c r="L4416" t="s">
        <v>12741</v>
      </c>
      <c r="M4416" t="s">
        <v>12742</v>
      </c>
      <c r="N4416">
        <v>0.41333333300000002</v>
      </c>
      <c r="O4416">
        <v>0</v>
      </c>
      <c r="P4416">
        <v>1</v>
      </c>
      <c r="Q4416">
        <v>0</v>
      </c>
      <c r="R4416">
        <v>0</v>
      </c>
      <c r="S4416">
        <v>0</v>
      </c>
      <c r="T4416">
        <v>0</v>
      </c>
      <c r="U4416">
        <v>0</v>
      </c>
      <c r="V4416">
        <v>0.41333300000000001</v>
      </c>
      <c r="W4416">
        <v>0</v>
      </c>
      <c r="X4416">
        <v>0</v>
      </c>
      <c r="Y4416">
        <v>0</v>
      </c>
      <c r="Z4416">
        <v>0</v>
      </c>
    </row>
    <row r="4417" spans="1:26" x14ac:dyDescent="0.25">
      <c r="A4417">
        <v>2039630</v>
      </c>
      <c r="B4417">
        <v>1</v>
      </c>
      <c r="C4417" t="s">
        <v>77</v>
      </c>
      <c r="D4417" t="s">
        <v>108</v>
      </c>
      <c r="E4417" t="s">
        <v>166</v>
      </c>
      <c r="F4417" t="s">
        <v>12743</v>
      </c>
      <c r="G4417" t="s">
        <v>657</v>
      </c>
      <c r="H4417" t="s">
        <v>46</v>
      </c>
      <c r="I4417" t="s">
        <v>129</v>
      </c>
      <c r="J4417" t="s">
        <v>130</v>
      </c>
      <c r="K4417" t="s">
        <v>131</v>
      </c>
      <c r="L4417" t="s">
        <v>12744</v>
      </c>
      <c r="M4417" t="s">
        <v>12745</v>
      </c>
      <c r="N4417">
        <v>0.48944444399999998</v>
      </c>
      <c r="O4417">
        <v>0</v>
      </c>
      <c r="P4417">
        <v>80</v>
      </c>
      <c r="Q4417">
        <v>0</v>
      </c>
      <c r="R4417">
        <v>0</v>
      </c>
      <c r="S4417">
        <v>0</v>
      </c>
      <c r="T4417">
        <v>0</v>
      </c>
      <c r="U4417">
        <v>0</v>
      </c>
      <c r="V4417">
        <v>39.155555999999997</v>
      </c>
      <c r="W4417">
        <v>0</v>
      </c>
      <c r="X4417">
        <v>0</v>
      </c>
      <c r="Y4417">
        <v>0</v>
      </c>
      <c r="Z4417">
        <v>0</v>
      </c>
    </row>
    <row r="4418" spans="1:26" x14ac:dyDescent="0.25">
      <c r="A4418">
        <v>2039632</v>
      </c>
      <c r="B4418">
        <v>1</v>
      </c>
      <c r="C4418" t="s">
        <v>76</v>
      </c>
      <c r="D4418" t="s">
        <v>92</v>
      </c>
      <c r="E4418" t="s">
        <v>150</v>
      </c>
      <c r="F4418" t="s">
        <v>12746</v>
      </c>
      <c r="G4418" t="s">
        <v>5420</v>
      </c>
      <c r="H4418" t="s">
        <v>153</v>
      </c>
      <c r="I4418" t="s">
        <v>129</v>
      </c>
      <c r="J4418" t="s">
        <v>130</v>
      </c>
      <c r="K4418" t="s">
        <v>131</v>
      </c>
      <c r="L4418" t="s">
        <v>12747</v>
      </c>
      <c r="M4418" t="s">
        <v>12748</v>
      </c>
      <c r="N4418">
        <v>0.43333333299999999</v>
      </c>
      <c r="O4418">
        <v>0</v>
      </c>
      <c r="P4418">
        <v>0</v>
      </c>
      <c r="Q4418">
        <v>20</v>
      </c>
      <c r="R4418">
        <v>6442</v>
      </c>
      <c r="S4418">
        <v>3</v>
      </c>
      <c r="T4418">
        <v>2030</v>
      </c>
      <c r="U4418">
        <v>0</v>
      </c>
      <c r="V4418">
        <v>0</v>
      </c>
      <c r="W4418">
        <v>8.6666670000000003</v>
      </c>
      <c r="X4418">
        <v>2791.5333310000001</v>
      </c>
      <c r="Y4418">
        <v>1.3</v>
      </c>
      <c r="Z4418">
        <v>879.66666599999996</v>
      </c>
    </row>
    <row r="4419" spans="1:26" x14ac:dyDescent="0.25">
      <c r="A4419">
        <v>2039631</v>
      </c>
      <c r="B4419">
        <v>1</v>
      </c>
      <c r="C4419" t="s">
        <v>76</v>
      </c>
      <c r="D4419" t="s">
        <v>92</v>
      </c>
      <c r="E4419" t="s">
        <v>150</v>
      </c>
      <c r="F4419" t="s">
        <v>12749</v>
      </c>
      <c r="G4419" t="s">
        <v>5420</v>
      </c>
      <c r="H4419" t="s">
        <v>153</v>
      </c>
      <c r="I4419" t="s">
        <v>129</v>
      </c>
      <c r="J4419" t="s">
        <v>130</v>
      </c>
      <c r="K4419" t="s">
        <v>131</v>
      </c>
      <c r="L4419" t="s">
        <v>12750</v>
      </c>
      <c r="M4419" t="s">
        <v>12751</v>
      </c>
      <c r="N4419">
        <v>0.43332861099999997</v>
      </c>
      <c r="O4419">
        <v>0</v>
      </c>
      <c r="P4419">
        <v>0</v>
      </c>
      <c r="Q4419">
        <v>10</v>
      </c>
      <c r="R4419">
        <v>0</v>
      </c>
      <c r="S4419">
        <v>30</v>
      </c>
      <c r="T4419">
        <v>307</v>
      </c>
      <c r="U4419">
        <v>0</v>
      </c>
      <c r="V4419">
        <v>0</v>
      </c>
      <c r="W4419">
        <v>4.3332860000000002</v>
      </c>
      <c r="X4419">
        <v>0</v>
      </c>
      <c r="Y4419">
        <v>12.999858</v>
      </c>
      <c r="Z4419">
        <v>133.03188399999999</v>
      </c>
    </row>
    <row r="4420" spans="1:26" x14ac:dyDescent="0.25">
      <c r="A4420">
        <v>2039633</v>
      </c>
      <c r="B4420">
        <v>1</v>
      </c>
      <c r="C4420" t="s">
        <v>76</v>
      </c>
      <c r="D4420" t="s">
        <v>92</v>
      </c>
      <c r="E4420" t="s">
        <v>150</v>
      </c>
      <c r="F4420" t="s">
        <v>12752</v>
      </c>
      <c r="G4420" t="s">
        <v>5420</v>
      </c>
      <c r="H4420" t="s">
        <v>153</v>
      </c>
      <c r="I4420" t="s">
        <v>129</v>
      </c>
      <c r="J4420" t="s">
        <v>130</v>
      </c>
      <c r="K4420" t="s">
        <v>131</v>
      </c>
      <c r="L4420" t="s">
        <v>12753</v>
      </c>
      <c r="M4420" t="s">
        <v>12754</v>
      </c>
      <c r="N4420">
        <v>0.29590638800000002</v>
      </c>
      <c r="O4420">
        <v>0</v>
      </c>
      <c r="P4420">
        <v>2</v>
      </c>
      <c r="Q4420">
        <v>25</v>
      </c>
      <c r="R4420">
        <v>6798</v>
      </c>
      <c r="S4420">
        <v>0</v>
      </c>
      <c r="T4420">
        <v>0</v>
      </c>
      <c r="U4420">
        <v>0</v>
      </c>
      <c r="V4420">
        <v>0.59181300000000003</v>
      </c>
      <c r="W4420">
        <v>7.3976600000000001</v>
      </c>
      <c r="X4420">
        <v>2011.5716259999999</v>
      </c>
      <c r="Y4420">
        <v>0</v>
      </c>
      <c r="Z4420">
        <v>0</v>
      </c>
    </row>
    <row r="4421" spans="1:26" x14ac:dyDescent="0.25">
      <c r="A4421">
        <v>2039634</v>
      </c>
      <c r="B4421">
        <v>1</v>
      </c>
      <c r="C4421" t="s">
        <v>76</v>
      </c>
      <c r="D4421" t="s">
        <v>92</v>
      </c>
      <c r="E4421" t="s">
        <v>171</v>
      </c>
      <c r="F4421" t="s">
        <v>12755</v>
      </c>
      <c r="G4421" t="s">
        <v>163</v>
      </c>
      <c r="H4421" t="s">
        <v>47</v>
      </c>
      <c r="I4421" t="s">
        <v>129</v>
      </c>
      <c r="J4421" t="s">
        <v>130</v>
      </c>
      <c r="K4421" t="s">
        <v>131</v>
      </c>
      <c r="L4421" t="s">
        <v>12756</v>
      </c>
      <c r="M4421" t="s">
        <v>12757</v>
      </c>
      <c r="N4421">
        <v>6.1155555550000003</v>
      </c>
      <c r="O4421">
        <v>0</v>
      </c>
      <c r="P4421">
        <v>0</v>
      </c>
      <c r="Q4421">
        <v>7</v>
      </c>
      <c r="R4421">
        <v>5</v>
      </c>
      <c r="S4421">
        <v>5</v>
      </c>
      <c r="T4421">
        <v>18</v>
      </c>
      <c r="U4421">
        <v>0</v>
      </c>
      <c r="V4421">
        <v>0</v>
      </c>
      <c r="W4421">
        <v>42.808889000000001</v>
      </c>
      <c r="X4421">
        <v>30.577777999999999</v>
      </c>
      <c r="Y4421">
        <v>30.577777999999999</v>
      </c>
      <c r="Z4421">
        <v>110.08</v>
      </c>
    </row>
    <row r="4422" spans="1:26" x14ac:dyDescent="0.25">
      <c r="A4422">
        <v>2039635</v>
      </c>
      <c r="B4422">
        <v>1</v>
      </c>
      <c r="C4422" t="s">
        <v>76</v>
      </c>
      <c r="D4422" t="s">
        <v>92</v>
      </c>
      <c r="E4422" t="s">
        <v>171</v>
      </c>
      <c r="F4422" t="s">
        <v>12758</v>
      </c>
      <c r="G4422" t="s">
        <v>3239</v>
      </c>
      <c r="H4422" t="s">
        <v>47</v>
      </c>
      <c r="I4422" t="s">
        <v>129</v>
      </c>
      <c r="J4422" t="s">
        <v>130</v>
      </c>
      <c r="K4422" t="s">
        <v>131</v>
      </c>
      <c r="L4422" t="s">
        <v>12759</v>
      </c>
      <c r="M4422" t="s">
        <v>12760</v>
      </c>
      <c r="N4422">
        <v>9.1369444439999992</v>
      </c>
      <c r="O4422">
        <v>0</v>
      </c>
      <c r="P4422">
        <v>0</v>
      </c>
      <c r="Q4422">
        <v>0</v>
      </c>
      <c r="R4422">
        <v>0</v>
      </c>
      <c r="S4422">
        <v>17</v>
      </c>
      <c r="T4422">
        <v>53</v>
      </c>
      <c r="U4422">
        <v>0</v>
      </c>
      <c r="V4422">
        <v>0</v>
      </c>
      <c r="W4422">
        <v>0</v>
      </c>
      <c r="X4422">
        <v>0</v>
      </c>
      <c r="Y4422">
        <v>155.328056</v>
      </c>
      <c r="Z4422">
        <v>484.25805600000001</v>
      </c>
    </row>
    <row r="4423" spans="1:26" x14ac:dyDescent="0.25">
      <c r="A4423">
        <v>2039683</v>
      </c>
      <c r="B4423">
        <v>1</v>
      </c>
      <c r="C4423" t="s">
        <v>76</v>
      </c>
      <c r="D4423" t="s">
        <v>92</v>
      </c>
      <c r="E4423" t="s">
        <v>150</v>
      </c>
      <c r="F4423" t="s">
        <v>12761</v>
      </c>
      <c r="G4423" t="s">
        <v>2994</v>
      </c>
      <c r="H4423" t="s">
        <v>153</v>
      </c>
      <c r="I4423" t="s">
        <v>129</v>
      </c>
      <c r="J4423" t="s">
        <v>130</v>
      </c>
      <c r="K4423" t="s">
        <v>131</v>
      </c>
      <c r="L4423" t="s">
        <v>12762</v>
      </c>
      <c r="M4423" t="s">
        <v>12763</v>
      </c>
      <c r="N4423">
        <v>4</v>
      </c>
      <c r="O4423">
        <v>0</v>
      </c>
      <c r="P4423">
        <v>1</v>
      </c>
      <c r="Q4423">
        <v>67</v>
      </c>
      <c r="R4423">
        <v>14229</v>
      </c>
      <c r="S4423">
        <v>52</v>
      </c>
      <c r="T4423">
        <v>7938</v>
      </c>
      <c r="U4423">
        <v>0</v>
      </c>
      <c r="V4423">
        <v>4</v>
      </c>
      <c r="W4423">
        <v>268</v>
      </c>
      <c r="X4423">
        <v>56916</v>
      </c>
      <c r="Y4423">
        <v>208</v>
      </c>
      <c r="Z4423">
        <v>31752</v>
      </c>
    </row>
    <row r="4424" spans="1:26" x14ac:dyDescent="0.25">
      <c r="A4424">
        <v>2039659</v>
      </c>
      <c r="B4424">
        <v>1</v>
      </c>
      <c r="C4424" t="s">
        <v>77</v>
      </c>
      <c r="D4424" t="s">
        <v>115</v>
      </c>
      <c r="E4424" t="s">
        <v>182</v>
      </c>
      <c r="F4424" t="s">
        <v>12717</v>
      </c>
      <c r="G4424" t="s">
        <v>812</v>
      </c>
      <c r="H4424" t="s">
        <v>46</v>
      </c>
      <c r="I4424" t="s">
        <v>129</v>
      </c>
      <c r="J4424" t="s">
        <v>130</v>
      </c>
      <c r="K4424" t="s">
        <v>131</v>
      </c>
      <c r="L4424" t="s">
        <v>12764</v>
      </c>
      <c r="M4424" t="s">
        <v>12765</v>
      </c>
      <c r="N4424">
        <v>1.301388888</v>
      </c>
      <c r="O4424">
        <v>0</v>
      </c>
      <c r="P4424">
        <v>0</v>
      </c>
      <c r="Q4424">
        <v>0</v>
      </c>
      <c r="R4424">
        <v>0</v>
      </c>
      <c r="S4424">
        <v>0</v>
      </c>
      <c r="T4424">
        <v>29</v>
      </c>
      <c r="U4424">
        <v>0</v>
      </c>
      <c r="V4424">
        <v>0</v>
      </c>
      <c r="W4424">
        <v>0</v>
      </c>
      <c r="X4424">
        <v>0</v>
      </c>
      <c r="Y4424">
        <v>0</v>
      </c>
      <c r="Z4424">
        <v>37.740278000000004</v>
      </c>
    </row>
    <row r="4425" spans="1:26" x14ac:dyDescent="0.25">
      <c r="A4425">
        <v>2039655</v>
      </c>
      <c r="B4425">
        <v>1</v>
      </c>
      <c r="C4425" t="s">
        <v>77</v>
      </c>
      <c r="D4425" t="s">
        <v>116</v>
      </c>
      <c r="E4425" t="s">
        <v>134</v>
      </c>
      <c r="F4425" t="s">
        <v>12766</v>
      </c>
      <c r="G4425" t="s">
        <v>136</v>
      </c>
      <c r="H4425" t="s">
        <v>46</v>
      </c>
      <c r="I4425" t="s">
        <v>129</v>
      </c>
      <c r="J4425" t="s">
        <v>130</v>
      </c>
      <c r="K4425" t="s">
        <v>131</v>
      </c>
      <c r="L4425" t="s">
        <v>12767</v>
      </c>
      <c r="M4425" t="s">
        <v>12768</v>
      </c>
      <c r="N4425">
        <v>1.0619444440000001</v>
      </c>
      <c r="O4425">
        <v>0</v>
      </c>
      <c r="P4425">
        <v>1</v>
      </c>
      <c r="Q4425">
        <v>0</v>
      </c>
      <c r="R4425">
        <v>0</v>
      </c>
      <c r="S4425">
        <v>0</v>
      </c>
      <c r="T4425">
        <v>0</v>
      </c>
      <c r="U4425">
        <v>0</v>
      </c>
      <c r="V4425">
        <v>1.061944</v>
      </c>
      <c r="W4425">
        <v>0</v>
      </c>
      <c r="X4425">
        <v>0</v>
      </c>
      <c r="Y4425">
        <v>0</v>
      </c>
      <c r="Z4425">
        <v>0</v>
      </c>
    </row>
    <row r="4426" spans="1:26" x14ac:dyDescent="0.25">
      <c r="A4426">
        <v>2039657</v>
      </c>
      <c r="B4426">
        <v>1</v>
      </c>
      <c r="C4426" t="s">
        <v>76</v>
      </c>
      <c r="D4426" t="s">
        <v>79</v>
      </c>
      <c r="E4426" t="s">
        <v>150</v>
      </c>
      <c r="F4426" t="s">
        <v>12769</v>
      </c>
      <c r="G4426" t="s">
        <v>250</v>
      </c>
      <c r="H4426" t="s">
        <v>47</v>
      </c>
      <c r="I4426" t="s">
        <v>129</v>
      </c>
      <c r="J4426" t="s">
        <v>15</v>
      </c>
      <c r="K4426" t="s">
        <v>131</v>
      </c>
      <c r="L4426" t="s">
        <v>12770</v>
      </c>
      <c r="M4426" t="s">
        <v>12771</v>
      </c>
      <c r="N4426">
        <v>0.57277777699999999</v>
      </c>
      <c r="O4426">
        <v>1</v>
      </c>
      <c r="P4426">
        <v>221</v>
      </c>
      <c r="Q4426">
        <v>0</v>
      </c>
      <c r="R4426">
        <v>0</v>
      </c>
      <c r="S4426">
        <v>0</v>
      </c>
      <c r="T4426">
        <v>0</v>
      </c>
      <c r="U4426">
        <v>0.57277800000000001</v>
      </c>
      <c r="V4426">
        <v>126.583889</v>
      </c>
      <c r="W4426">
        <v>0</v>
      </c>
      <c r="X4426">
        <v>0</v>
      </c>
      <c r="Y4426">
        <v>0</v>
      </c>
      <c r="Z4426">
        <v>0</v>
      </c>
    </row>
    <row r="4427" spans="1:26" x14ac:dyDescent="0.25">
      <c r="A4427">
        <v>2039660</v>
      </c>
      <c r="B4427">
        <v>1</v>
      </c>
      <c r="C4427" t="s">
        <v>77</v>
      </c>
      <c r="D4427" t="s">
        <v>109</v>
      </c>
      <c r="E4427" t="s">
        <v>186</v>
      </c>
      <c r="F4427" t="s">
        <v>4325</v>
      </c>
      <c r="G4427" t="s">
        <v>163</v>
      </c>
      <c r="H4427" t="s">
        <v>47</v>
      </c>
      <c r="I4427" t="s">
        <v>257</v>
      </c>
      <c r="J4427" t="s">
        <v>130</v>
      </c>
      <c r="K4427" t="s">
        <v>131</v>
      </c>
      <c r="L4427" t="s">
        <v>12772</v>
      </c>
      <c r="M4427" t="s">
        <v>12773</v>
      </c>
      <c r="N4427">
        <v>1.1388888E-2</v>
      </c>
      <c r="O4427">
        <v>2</v>
      </c>
      <c r="P4427">
        <v>548</v>
      </c>
      <c r="Q4427">
        <v>0</v>
      </c>
      <c r="R4427">
        <v>0</v>
      </c>
      <c r="S4427">
        <v>0</v>
      </c>
      <c r="T4427">
        <v>0</v>
      </c>
      <c r="U4427">
        <v>2.2778E-2</v>
      </c>
      <c r="V4427">
        <v>6.2411110000000001</v>
      </c>
      <c r="W4427">
        <v>0</v>
      </c>
      <c r="X4427">
        <v>0</v>
      </c>
      <c r="Y4427">
        <v>0</v>
      </c>
      <c r="Z4427">
        <v>0</v>
      </c>
    </row>
    <row r="4428" spans="1:26" x14ac:dyDescent="0.25">
      <c r="A4428">
        <v>2039661</v>
      </c>
      <c r="B4428">
        <v>1</v>
      </c>
      <c r="C4428" t="s">
        <v>76</v>
      </c>
      <c r="D4428" t="s">
        <v>101</v>
      </c>
      <c r="E4428" t="s">
        <v>186</v>
      </c>
      <c r="F4428" t="s">
        <v>6341</v>
      </c>
      <c r="G4428" t="s">
        <v>163</v>
      </c>
      <c r="H4428" t="s">
        <v>47</v>
      </c>
      <c r="I4428" t="s">
        <v>257</v>
      </c>
      <c r="J4428" t="s">
        <v>130</v>
      </c>
      <c r="K4428" t="s">
        <v>131</v>
      </c>
      <c r="L4428" t="s">
        <v>12774</v>
      </c>
      <c r="M4428" t="s">
        <v>12775</v>
      </c>
      <c r="N4428">
        <v>8.3333330000000001E-3</v>
      </c>
      <c r="O4428">
        <v>33</v>
      </c>
      <c r="P4428">
        <v>1631</v>
      </c>
      <c r="Q4428">
        <v>0</v>
      </c>
      <c r="R4428">
        <v>0</v>
      </c>
      <c r="S4428">
        <v>0</v>
      </c>
      <c r="T4428">
        <v>0</v>
      </c>
      <c r="U4428">
        <v>0.27500000000000002</v>
      </c>
      <c r="V4428">
        <v>13.591666</v>
      </c>
      <c r="W4428">
        <v>0</v>
      </c>
      <c r="X4428">
        <v>0</v>
      </c>
      <c r="Y4428">
        <v>0</v>
      </c>
      <c r="Z4428">
        <v>0</v>
      </c>
    </row>
    <row r="4429" spans="1:26" x14ac:dyDescent="0.25">
      <c r="A4429">
        <v>2039665</v>
      </c>
      <c r="B4429">
        <v>1</v>
      </c>
      <c r="C4429" t="s">
        <v>76</v>
      </c>
      <c r="D4429" t="s">
        <v>78</v>
      </c>
      <c r="E4429" t="s">
        <v>182</v>
      </c>
      <c r="F4429" t="s">
        <v>12776</v>
      </c>
      <c r="G4429" t="s">
        <v>144</v>
      </c>
      <c r="H4429" t="s">
        <v>46</v>
      </c>
      <c r="I4429" t="s">
        <v>129</v>
      </c>
      <c r="J4429" t="s">
        <v>130</v>
      </c>
      <c r="K4429" t="s">
        <v>131</v>
      </c>
      <c r="L4429" t="s">
        <v>12777</v>
      </c>
      <c r="M4429" t="s">
        <v>12778</v>
      </c>
      <c r="N4429">
        <v>1.614166666</v>
      </c>
      <c r="O4429">
        <v>0</v>
      </c>
      <c r="P4429">
        <v>44</v>
      </c>
      <c r="Q4429">
        <v>0</v>
      </c>
      <c r="R4429">
        <v>0</v>
      </c>
      <c r="S4429">
        <v>0</v>
      </c>
      <c r="T4429">
        <v>0</v>
      </c>
      <c r="U4429">
        <v>0</v>
      </c>
      <c r="V4429">
        <v>71.023332999999994</v>
      </c>
      <c r="W4429">
        <v>0</v>
      </c>
      <c r="X4429">
        <v>0</v>
      </c>
      <c r="Y4429">
        <v>0</v>
      </c>
      <c r="Z4429">
        <v>0</v>
      </c>
    </row>
    <row r="4430" spans="1:26" x14ac:dyDescent="0.25">
      <c r="A4430">
        <v>2039662</v>
      </c>
      <c r="B4430">
        <v>1</v>
      </c>
      <c r="C4430" t="s">
        <v>76</v>
      </c>
      <c r="D4430" t="s">
        <v>79</v>
      </c>
      <c r="E4430" t="s">
        <v>161</v>
      </c>
      <c r="F4430" t="s">
        <v>12779</v>
      </c>
      <c r="G4430" t="s">
        <v>250</v>
      </c>
      <c r="H4430" t="s">
        <v>47</v>
      </c>
      <c r="I4430" t="s">
        <v>129</v>
      </c>
      <c r="J4430" t="s">
        <v>15</v>
      </c>
      <c r="K4430" t="s">
        <v>131</v>
      </c>
      <c r="L4430" t="s">
        <v>12780</v>
      </c>
      <c r="M4430" t="s">
        <v>12781</v>
      </c>
      <c r="N4430">
        <v>0.85055555500000002</v>
      </c>
      <c r="O4430">
        <v>1</v>
      </c>
      <c r="P4430">
        <v>87</v>
      </c>
      <c r="Q4430">
        <v>0</v>
      </c>
      <c r="R4430">
        <v>0</v>
      </c>
      <c r="S4430">
        <v>0</v>
      </c>
      <c r="T4430">
        <v>0</v>
      </c>
      <c r="U4430">
        <v>0.85055599999999998</v>
      </c>
      <c r="V4430">
        <v>73.998333000000002</v>
      </c>
      <c r="W4430">
        <v>0</v>
      </c>
      <c r="X4430">
        <v>0</v>
      </c>
      <c r="Y4430">
        <v>0</v>
      </c>
      <c r="Z4430">
        <v>0</v>
      </c>
    </row>
    <row r="4431" spans="1:26" x14ac:dyDescent="0.25">
      <c r="A4431">
        <v>2039675</v>
      </c>
      <c r="B4431">
        <v>1</v>
      </c>
      <c r="C4431" t="s">
        <v>76</v>
      </c>
      <c r="D4431" t="s">
        <v>87</v>
      </c>
      <c r="E4431" t="s">
        <v>171</v>
      </c>
      <c r="F4431" t="s">
        <v>12782</v>
      </c>
      <c r="G4431" t="s">
        <v>152</v>
      </c>
      <c r="H4431" t="s">
        <v>47</v>
      </c>
      <c r="I4431" t="s">
        <v>129</v>
      </c>
      <c r="J4431" t="s">
        <v>130</v>
      </c>
      <c r="K4431" t="s">
        <v>154</v>
      </c>
      <c r="L4431" t="s">
        <v>12783</v>
      </c>
      <c r="M4431" t="s">
        <v>12784</v>
      </c>
      <c r="N4431">
        <v>0.31333333299999999</v>
      </c>
      <c r="O4431">
        <v>13</v>
      </c>
      <c r="P4431">
        <v>2590</v>
      </c>
      <c r="Q4431">
        <v>92</v>
      </c>
      <c r="R4431">
        <v>3101</v>
      </c>
      <c r="S4431">
        <v>67</v>
      </c>
      <c r="T4431">
        <v>1243</v>
      </c>
      <c r="U4431">
        <v>4.0733329999999999</v>
      </c>
      <c r="V4431">
        <v>811.53333199999997</v>
      </c>
      <c r="W4431">
        <v>28.826667</v>
      </c>
      <c r="X4431">
        <v>971.64666599999998</v>
      </c>
      <c r="Y4431">
        <v>20.993333</v>
      </c>
      <c r="Z4431">
        <v>389.47333300000003</v>
      </c>
    </row>
    <row r="4432" spans="1:26" x14ac:dyDescent="0.25">
      <c r="A4432">
        <v>2039674</v>
      </c>
      <c r="B4432">
        <v>1</v>
      </c>
      <c r="C4432" t="s">
        <v>76</v>
      </c>
      <c r="D4432" t="s">
        <v>79</v>
      </c>
      <c r="E4432" t="s">
        <v>161</v>
      </c>
      <c r="F4432" t="s">
        <v>12785</v>
      </c>
      <c r="G4432" t="s">
        <v>250</v>
      </c>
      <c r="H4432" t="s">
        <v>47</v>
      </c>
      <c r="I4432" t="s">
        <v>129</v>
      </c>
      <c r="J4432" t="s">
        <v>130</v>
      </c>
      <c r="K4432" t="s">
        <v>131</v>
      </c>
      <c r="L4432" t="s">
        <v>12786</v>
      </c>
      <c r="M4432" t="s">
        <v>12787</v>
      </c>
      <c r="N4432">
        <v>0.22027777700000001</v>
      </c>
      <c r="O4432">
        <v>1</v>
      </c>
      <c r="P4432">
        <v>221</v>
      </c>
      <c r="Q4432">
        <v>0</v>
      </c>
      <c r="R4432">
        <v>0</v>
      </c>
      <c r="S4432">
        <v>0</v>
      </c>
      <c r="T4432">
        <v>0</v>
      </c>
      <c r="U4432">
        <v>0.220278</v>
      </c>
      <c r="V4432">
        <v>48.681389000000003</v>
      </c>
      <c r="W4432">
        <v>0</v>
      </c>
      <c r="X4432">
        <v>0</v>
      </c>
      <c r="Y4432">
        <v>0</v>
      </c>
      <c r="Z4432">
        <v>0</v>
      </c>
    </row>
    <row r="4433" spans="1:26" x14ac:dyDescent="0.25">
      <c r="A4433">
        <v>2039678</v>
      </c>
      <c r="B4433">
        <v>1</v>
      </c>
      <c r="C4433" t="s">
        <v>76</v>
      </c>
      <c r="D4433" t="s">
        <v>99</v>
      </c>
      <c r="E4433" t="s">
        <v>171</v>
      </c>
      <c r="F4433" t="s">
        <v>9839</v>
      </c>
      <c r="G4433" t="s">
        <v>1630</v>
      </c>
      <c r="H4433" t="s">
        <v>47</v>
      </c>
      <c r="I4433" t="s">
        <v>129</v>
      </c>
      <c r="J4433" t="s">
        <v>130</v>
      </c>
      <c r="K4433" t="s">
        <v>154</v>
      </c>
      <c r="L4433" t="s">
        <v>12788</v>
      </c>
      <c r="M4433" t="s">
        <v>12789</v>
      </c>
      <c r="N4433">
        <v>0.76007944400000005</v>
      </c>
      <c r="O4433">
        <v>24</v>
      </c>
      <c r="P4433">
        <v>402</v>
      </c>
      <c r="Q4433">
        <v>0</v>
      </c>
      <c r="R4433">
        <v>0</v>
      </c>
      <c r="S4433">
        <v>0</v>
      </c>
      <c r="T4433">
        <v>0</v>
      </c>
      <c r="U4433">
        <v>18.241907000000001</v>
      </c>
      <c r="V4433">
        <v>305.55193600000001</v>
      </c>
      <c r="W4433">
        <v>0</v>
      </c>
      <c r="X4433">
        <v>0</v>
      </c>
      <c r="Y4433">
        <v>0</v>
      </c>
      <c r="Z4433">
        <v>0</v>
      </c>
    </row>
    <row r="4434" spans="1:26" x14ac:dyDescent="0.25">
      <c r="A4434">
        <v>2039684</v>
      </c>
      <c r="B4434">
        <v>1</v>
      </c>
      <c r="C4434" t="s">
        <v>76</v>
      </c>
      <c r="D4434" t="s">
        <v>94</v>
      </c>
      <c r="E4434" t="s">
        <v>171</v>
      </c>
      <c r="F4434" t="s">
        <v>12790</v>
      </c>
      <c r="G4434" t="s">
        <v>163</v>
      </c>
      <c r="H4434" t="s">
        <v>47</v>
      </c>
      <c r="I4434" t="s">
        <v>129</v>
      </c>
      <c r="J4434" t="s">
        <v>130</v>
      </c>
      <c r="K4434" t="s">
        <v>131</v>
      </c>
      <c r="L4434" t="s">
        <v>12791</v>
      </c>
      <c r="M4434" t="s">
        <v>12792</v>
      </c>
      <c r="N4434">
        <v>1.173888888</v>
      </c>
      <c r="O4434">
        <v>38</v>
      </c>
      <c r="P4434">
        <v>276</v>
      </c>
      <c r="Q4434">
        <v>0</v>
      </c>
      <c r="R4434">
        <v>0</v>
      </c>
      <c r="S4434">
        <v>0</v>
      </c>
      <c r="T4434">
        <v>0</v>
      </c>
      <c r="U4434">
        <v>44.607778000000003</v>
      </c>
      <c r="V4434">
        <v>323.99333300000001</v>
      </c>
      <c r="W4434">
        <v>0</v>
      </c>
      <c r="X4434">
        <v>0</v>
      </c>
      <c r="Y4434">
        <v>0</v>
      </c>
      <c r="Z4434">
        <v>0</v>
      </c>
    </row>
    <row r="4435" spans="1:26" x14ac:dyDescent="0.25">
      <c r="A4435">
        <v>2039685</v>
      </c>
      <c r="B4435">
        <v>1</v>
      </c>
      <c r="C4435" t="s">
        <v>77</v>
      </c>
      <c r="D4435" t="s">
        <v>113</v>
      </c>
      <c r="E4435" t="s">
        <v>171</v>
      </c>
      <c r="F4435" t="s">
        <v>4900</v>
      </c>
      <c r="G4435" t="s">
        <v>163</v>
      </c>
      <c r="H4435" t="s">
        <v>47</v>
      </c>
      <c r="I4435" t="s">
        <v>129</v>
      </c>
      <c r="J4435" t="s">
        <v>130</v>
      </c>
      <c r="K4435" t="s">
        <v>131</v>
      </c>
      <c r="L4435" t="s">
        <v>12793</v>
      </c>
      <c r="M4435" t="s">
        <v>12794</v>
      </c>
      <c r="N4435">
        <v>0.113611111</v>
      </c>
      <c r="O4435">
        <v>0</v>
      </c>
      <c r="P4435">
        <v>11</v>
      </c>
      <c r="Q4435">
        <v>2</v>
      </c>
      <c r="R4435">
        <v>185</v>
      </c>
      <c r="S4435">
        <v>11</v>
      </c>
      <c r="T4435">
        <v>340</v>
      </c>
      <c r="U4435">
        <v>0</v>
      </c>
      <c r="V4435">
        <v>1.249722</v>
      </c>
      <c r="W4435">
        <v>0.22722200000000001</v>
      </c>
      <c r="X4435">
        <v>21.018056000000001</v>
      </c>
      <c r="Y4435">
        <v>1.249722</v>
      </c>
      <c r="Z4435">
        <v>38.627777999999999</v>
      </c>
    </row>
    <row r="4436" spans="1:26" x14ac:dyDescent="0.25">
      <c r="A4436">
        <v>2039689</v>
      </c>
      <c r="B4436">
        <v>1</v>
      </c>
      <c r="C4436" t="s">
        <v>77</v>
      </c>
      <c r="D4436" t="s">
        <v>123</v>
      </c>
      <c r="E4436" t="s">
        <v>186</v>
      </c>
      <c r="F4436" t="s">
        <v>2743</v>
      </c>
      <c r="G4436" t="s">
        <v>163</v>
      </c>
      <c r="H4436" t="s">
        <v>47</v>
      </c>
      <c r="I4436" t="s">
        <v>129</v>
      </c>
      <c r="J4436" t="s">
        <v>130</v>
      </c>
      <c r="K4436" t="s">
        <v>131</v>
      </c>
      <c r="L4436" t="s">
        <v>12795</v>
      </c>
      <c r="M4436" t="s">
        <v>12796</v>
      </c>
      <c r="N4436">
        <v>0.73722222199999998</v>
      </c>
      <c r="O4436">
        <v>82</v>
      </c>
      <c r="P4436">
        <v>131</v>
      </c>
      <c r="Q4436">
        <v>0</v>
      </c>
      <c r="R4436">
        <v>0</v>
      </c>
      <c r="S4436">
        <v>0</v>
      </c>
      <c r="T4436">
        <v>0</v>
      </c>
      <c r="U4436">
        <v>60.452221999999999</v>
      </c>
      <c r="V4436">
        <v>96.576110999999997</v>
      </c>
      <c r="W4436">
        <v>0</v>
      </c>
      <c r="X4436">
        <v>0</v>
      </c>
      <c r="Y4436">
        <v>0</v>
      </c>
      <c r="Z4436">
        <v>0</v>
      </c>
    </row>
    <row r="4437" spans="1:26" x14ac:dyDescent="0.25">
      <c r="A4437">
        <v>2039688</v>
      </c>
      <c r="B4437">
        <v>1</v>
      </c>
      <c r="C4437" t="s">
        <v>77</v>
      </c>
      <c r="D4437" t="s">
        <v>113</v>
      </c>
      <c r="E4437" t="s">
        <v>186</v>
      </c>
      <c r="F4437" t="s">
        <v>913</v>
      </c>
      <c r="G4437" t="s">
        <v>163</v>
      </c>
      <c r="H4437" t="s">
        <v>47</v>
      </c>
      <c r="I4437" t="s">
        <v>257</v>
      </c>
      <c r="J4437" t="s">
        <v>130</v>
      </c>
      <c r="K4437" t="s">
        <v>131</v>
      </c>
      <c r="L4437" t="s">
        <v>12797</v>
      </c>
      <c r="M4437" t="s">
        <v>12798</v>
      </c>
      <c r="N4437">
        <v>1.5555555E-2</v>
      </c>
      <c r="O4437">
        <v>0</v>
      </c>
      <c r="P4437">
        <v>0</v>
      </c>
      <c r="Q4437">
        <v>15</v>
      </c>
      <c r="R4437">
        <v>1110</v>
      </c>
      <c r="S4437">
        <v>0</v>
      </c>
      <c r="T4437">
        <v>0</v>
      </c>
      <c r="U4437">
        <v>0</v>
      </c>
      <c r="V4437">
        <v>0</v>
      </c>
      <c r="W4437">
        <v>0.23333300000000001</v>
      </c>
      <c r="X4437">
        <v>17.266666000000001</v>
      </c>
      <c r="Y4437">
        <v>0</v>
      </c>
      <c r="Z4437">
        <v>0</v>
      </c>
    </row>
    <row r="4438" spans="1:26" x14ac:dyDescent="0.25">
      <c r="A4438">
        <v>2039701</v>
      </c>
      <c r="B4438">
        <v>1</v>
      </c>
      <c r="C4438" t="s">
        <v>77</v>
      </c>
      <c r="D4438" t="s">
        <v>113</v>
      </c>
      <c r="E4438" t="s">
        <v>182</v>
      </c>
      <c r="F4438" t="s">
        <v>12799</v>
      </c>
      <c r="G4438" t="s">
        <v>144</v>
      </c>
      <c r="H4438" t="s">
        <v>46</v>
      </c>
      <c r="I4438" t="s">
        <v>129</v>
      </c>
      <c r="J4438" t="s">
        <v>130</v>
      </c>
      <c r="K4438" t="s">
        <v>131</v>
      </c>
      <c r="L4438" t="s">
        <v>12800</v>
      </c>
      <c r="M4438" t="s">
        <v>12801</v>
      </c>
      <c r="N4438">
        <v>1.895</v>
      </c>
      <c r="O4438">
        <v>0</v>
      </c>
      <c r="P4438">
        <v>0</v>
      </c>
      <c r="Q4438">
        <v>0</v>
      </c>
      <c r="R4438">
        <v>0</v>
      </c>
      <c r="S4438">
        <v>0</v>
      </c>
      <c r="T4438">
        <v>2</v>
      </c>
      <c r="U4438">
        <v>0</v>
      </c>
      <c r="V4438">
        <v>0</v>
      </c>
      <c r="W4438">
        <v>0</v>
      </c>
      <c r="X4438">
        <v>0</v>
      </c>
      <c r="Y4438">
        <v>0</v>
      </c>
      <c r="Z4438">
        <v>3.79</v>
      </c>
    </row>
    <row r="4439" spans="1:26" x14ac:dyDescent="0.25">
      <c r="A4439">
        <v>2039711</v>
      </c>
      <c r="B4439">
        <v>1</v>
      </c>
      <c r="C4439" t="s">
        <v>76</v>
      </c>
      <c r="D4439" t="s">
        <v>92</v>
      </c>
      <c r="E4439" t="s">
        <v>150</v>
      </c>
      <c r="F4439" t="s">
        <v>12802</v>
      </c>
      <c r="G4439" t="s">
        <v>5420</v>
      </c>
      <c r="H4439" t="s">
        <v>153</v>
      </c>
      <c r="I4439" t="s">
        <v>129</v>
      </c>
      <c r="J4439" t="s">
        <v>130</v>
      </c>
      <c r="K4439" t="s">
        <v>131</v>
      </c>
      <c r="L4439" t="s">
        <v>12803</v>
      </c>
      <c r="M4439" t="s">
        <v>12804</v>
      </c>
      <c r="N4439">
        <v>2.6191666659999999</v>
      </c>
      <c r="O4439">
        <v>0</v>
      </c>
      <c r="P4439">
        <v>0</v>
      </c>
      <c r="Q4439">
        <v>12</v>
      </c>
      <c r="R4439">
        <v>996</v>
      </c>
      <c r="S4439">
        <v>19</v>
      </c>
      <c r="T4439">
        <v>5601</v>
      </c>
      <c r="U4439">
        <v>0</v>
      </c>
      <c r="V4439">
        <v>0</v>
      </c>
      <c r="W4439">
        <v>31.43</v>
      </c>
      <c r="X4439">
        <v>2608.6899990000002</v>
      </c>
      <c r="Y4439">
        <v>49.764167</v>
      </c>
      <c r="Z4439">
        <v>14669.952496</v>
      </c>
    </row>
    <row r="4440" spans="1:26" x14ac:dyDescent="0.25">
      <c r="A4440">
        <v>2039704</v>
      </c>
      <c r="B4440">
        <v>1</v>
      </c>
      <c r="C4440" t="s">
        <v>77</v>
      </c>
      <c r="D4440" t="s">
        <v>108</v>
      </c>
      <c r="E4440" t="s">
        <v>166</v>
      </c>
      <c r="F4440" t="s">
        <v>12743</v>
      </c>
      <c r="G4440" t="s">
        <v>657</v>
      </c>
      <c r="H4440" t="s">
        <v>46</v>
      </c>
      <c r="I4440" t="s">
        <v>129</v>
      </c>
      <c r="J4440" t="s">
        <v>130</v>
      </c>
      <c r="K4440" t="s">
        <v>131</v>
      </c>
      <c r="L4440" t="s">
        <v>12805</v>
      </c>
      <c r="M4440" t="s">
        <v>12806</v>
      </c>
      <c r="N4440">
        <v>1.2647222220000001</v>
      </c>
      <c r="O4440">
        <v>0</v>
      </c>
      <c r="P4440">
        <v>80</v>
      </c>
      <c r="Q4440">
        <v>0</v>
      </c>
      <c r="R4440">
        <v>0</v>
      </c>
      <c r="S4440">
        <v>0</v>
      </c>
      <c r="T4440">
        <v>0</v>
      </c>
      <c r="U4440">
        <v>0</v>
      </c>
      <c r="V4440">
        <v>101.177778</v>
      </c>
      <c r="W4440">
        <v>0</v>
      </c>
      <c r="X4440">
        <v>0</v>
      </c>
      <c r="Y4440">
        <v>0</v>
      </c>
      <c r="Z4440">
        <v>0</v>
      </c>
    </row>
    <row r="4441" spans="1:26" x14ac:dyDescent="0.25">
      <c r="A4441">
        <v>2039702</v>
      </c>
      <c r="B4441">
        <v>1</v>
      </c>
      <c r="C4441" t="s">
        <v>77</v>
      </c>
      <c r="D4441" t="s">
        <v>114</v>
      </c>
      <c r="E4441" t="s">
        <v>186</v>
      </c>
      <c r="F4441" t="s">
        <v>12807</v>
      </c>
      <c r="G4441" t="s">
        <v>163</v>
      </c>
      <c r="H4441" t="s">
        <v>47</v>
      </c>
      <c r="I4441" t="s">
        <v>257</v>
      </c>
      <c r="J4441" t="s">
        <v>130</v>
      </c>
      <c r="K4441" t="s">
        <v>131</v>
      </c>
      <c r="L4441" t="s">
        <v>12808</v>
      </c>
      <c r="M4441" t="s">
        <v>12809</v>
      </c>
      <c r="N4441">
        <v>7.2222220000000004E-3</v>
      </c>
      <c r="O4441">
        <v>1</v>
      </c>
      <c r="P4441">
        <v>457</v>
      </c>
      <c r="Q4441">
        <v>0</v>
      </c>
      <c r="R4441">
        <v>0</v>
      </c>
      <c r="S4441">
        <v>52</v>
      </c>
      <c r="T4441">
        <v>1503</v>
      </c>
      <c r="U4441">
        <v>7.2220000000000001E-3</v>
      </c>
      <c r="V4441">
        <v>3.3005550000000001</v>
      </c>
      <c r="W4441">
        <v>0</v>
      </c>
      <c r="X4441">
        <v>0</v>
      </c>
      <c r="Y4441">
        <v>0.375556</v>
      </c>
      <c r="Z4441">
        <v>10.855</v>
      </c>
    </row>
    <row r="4442" spans="1:26" x14ac:dyDescent="0.25">
      <c r="A4442">
        <v>2039707</v>
      </c>
      <c r="B4442">
        <v>1</v>
      </c>
      <c r="C4442" t="s">
        <v>76</v>
      </c>
      <c r="D4442" t="s">
        <v>86</v>
      </c>
      <c r="E4442" t="s">
        <v>134</v>
      </c>
      <c r="F4442" t="s">
        <v>12810</v>
      </c>
      <c r="G4442" t="s">
        <v>128</v>
      </c>
      <c r="H4442" t="s">
        <v>46</v>
      </c>
      <c r="I4442" t="s">
        <v>129</v>
      </c>
      <c r="J4442" t="s">
        <v>130</v>
      </c>
      <c r="K4442" t="s">
        <v>131</v>
      </c>
      <c r="L4442" t="s">
        <v>12811</v>
      </c>
      <c r="M4442" t="s">
        <v>12812</v>
      </c>
      <c r="N4442">
        <v>1.9358333329999999</v>
      </c>
      <c r="O4442">
        <v>0</v>
      </c>
      <c r="P4442">
        <v>1</v>
      </c>
      <c r="Q4442">
        <v>0</v>
      </c>
      <c r="R4442">
        <v>0</v>
      </c>
      <c r="S4442">
        <v>0</v>
      </c>
      <c r="T4442">
        <v>0</v>
      </c>
      <c r="U4442">
        <v>0</v>
      </c>
      <c r="V4442">
        <v>1.9358329999999999</v>
      </c>
      <c r="W4442">
        <v>0</v>
      </c>
      <c r="X4442">
        <v>0</v>
      </c>
      <c r="Y4442">
        <v>0</v>
      </c>
      <c r="Z4442">
        <v>0</v>
      </c>
    </row>
    <row r="4443" spans="1:26" x14ac:dyDescent="0.25">
      <c r="A4443">
        <v>2039705</v>
      </c>
      <c r="B4443">
        <v>1</v>
      </c>
      <c r="C4443" t="s">
        <v>76</v>
      </c>
      <c r="D4443" t="s">
        <v>102</v>
      </c>
      <c r="E4443" t="s">
        <v>186</v>
      </c>
      <c r="F4443" t="s">
        <v>12813</v>
      </c>
      <c r="G4443" t="s">
        <v>163</v>
      </c>
      <c r="H4443" t="s">
        <v>47</v>
      </c>
      <c r="I4443" t="s">
        <v>257</v>
      </c>
      <c r="J4443" t="s">
        <v>130</v>
      </c>
      <c r="K4443" t="s">
        <v>131</v>
      </c>
      <c r="L4443" t="s">
        <v>12814</v>
      </c>
      <c r="M4443" t="s">
        <v>12815</v>
      </c>
      <c r="N4443">
        <v>1.3888888E-2</v>
      </c>
      <c r="O4443">
        <v>6</v>
      </c>
      <c r="P4443">
        <v>15</v>
      </c>
      <c r="Q4443">
        <v>0</v>
      </c>
      <c r="R4443">
        <v>0</v>
      </c>
      <c r="S4443">
        <v>12</v>
      </c>
      <c r="T4443">
        <v>227</v>
      </c>
      <c r="U4443">
        <v>8.3333000000000004E-2</v>
      </c>
      <c r="V4443">
        <v>0.20833299999999999</v>
      </c>
      <c r="W4443">
        <v>0</v>
      </c>
      <c r="X4443">
        <v>0</v>
      </c>
      <c r="Y4443">
        <v>0.16666700000000001</v>
      </c>
      <c r="Z4443">
        <v>3.1527780000000001</v>
      </c>
    </row>
    <row r="4444" spans="1:26" x14ac:dyDescent="0.25">
      <c r="A4444">
        <v>2039710</v>
      </c>
      <c r="B4444">
        <v>1</v>
      </c>
      <c r="C4444" t="s">
        <v>76</v>
      </c>
      <c r="D4444" t="s">
        <v>104</v>
      </c>
      <c r="E4444" t="s">
        <v>182</v>
      </c>
      <c r="F4444" t="s">
        <v>12816</v>
      </c>
      <c r="G4444" t="s">
        <v>144</v>
      </c>
      <c r="H4444" t="s">
        <v>46</v>
      </c>
      <c r="I4444" t="s">
        <v>129</v>
      </c>
      <c r="J4444" t="s">
        <v>130</v>
      </c>
      <c r="K4444" t="s">
        <v>131</v>
      </c>
      <c r="L4444" t="s">
        <v>12817</v>
      </c>
      <c r="M4444" t="s">
        <v>12818</v>
      </c>
      <c r="N4444">
        <v>3.8483333329999998</v>
      </c>
      <c r="O4444">
        <v>0</v>
      </c>
      <c r="P4444">
        <v>0</v>
      </c>
      <c r="Q4444">
        <v>0</v>
      </c>
      <c r="R4444">
        <v>0</v>
      </c>
      <c r="S4444">
        <v>0</v>
      </c>
      <c r="T4444">
        <v>7</v>
      </c>
      <c r="U4444">
        <v>0</v>
      </c>
      <c r="V4444">
        <v>0</v>
      </c>
      <c r="W4444">
        <v>0</v>
      </c>
      <c r="X4444">
        <v>0</v>
      </c>
      <c r="Y4444">
        <v>0</v>
      </c>
      <c r="Z4444">
        <v>26.938333</v>
      </c>
    </row>
    <row r="4445" spans="1:26" x14ac:dyDescent="0.25">
      <c r="A4445">
        <v>2039724</v>
      </c>
      <c r="B4445">
        <v>1</v>
      </c>
      <c r="C4445" t="s">
        <v>76</v>
      </c>
      <c r="D4445" t="s">
        <v>100</v>
      </c>
      <c r="E4445" t="s">
        <v>186</v>
      </c>
      <c r="F4445" t="s">
        <v>12819</v>
      </c>
      <c r="G4445" t="s">
        <v>163</v>
      </c>
      <c r="H4445" t="s">
        <v>47</v>
      </c>
      <c r="I4445" t="s">
        <v>129</v>
      </c>
      <c r="J4445" t="s">
        <v>130</v>
      </c>
      <c r="K4445" t="s">
        <v>131</v>
      </c>
      <c r="L4445" t="s">
        <v>12820</v>
      </c>
      <c r="M4445" t="s">
        <v>12821</v>
      </c>
      <c r="N4445">
        <v>1.7097222219999999</v>
      </c>
      <c r="O4445">
        <v>1</v>
      </c>
      <c r="P4445">
        <v>0</v>
      </c>
      <c r="Q4445">
        <v>0</v>
      </c>
      <c r="R4445">
        <v>0</v>
      </c>
      <c r="S4445">
        <v>0</v>
      </c>
      <c r="T4445">
        <v>0</v>
      </c>
      <c r="U4445">
        <v>1.709722</v>
      </c>
      <c r="V4445">
        <v>0</v>
      </c>
      <c r="W4445">
        <v>0</v>
      </c>
      <c r="X4445">
        <v>0</v>
      </c>
      <c r="Y4445">
        <v>0</v>
      </c>
      <c r="Z4445">
        <v>0</v>
      </c>
    </row>
    <row r="4446" spans="1:26" x14ac:dyDescent="0.25">
      <c r="A4446">
        <v>2039712</v>
      </c>
      <c r="B4446">
        <v>1</v>
      </c>
      <c r="C4446" t="s">
        <v>76</v>
      </c>
      <c r="D4446" t="s">
        <v>104</v>
      </c>
      <c r="E4446" t="s">
        <v>182</v>
      </c>
      <c r="F4446" t="s">
        <v>12822</v>
      </c>
      <c r="G4446" t="s">
        <v>144</v>
      </c>
      <c r="H4446" t="s">
        <v>46</v>
      </c>
      <c r="I4446" t="s">
        <v>129</v>
      </c>
      <c r="J4446" t="s">
        <v>130</v>
      </c>
      <c r="K4446" t="s">
        <v>131</v>
      </c>
      <c r="L4446" t="s">
        <v>12823</v>
      </c>
      <c r="M4446" t="s">
        <v>12824</v>
      </c>
      <c r="N4446">
        <v>3.301388888</v>
      </c>
      <c r="O4446">
        <v>0</v>
      </c>
      <c r="P4446">
        <v>0</v>
      </c>
      <c r="Q4446">
        <v>0</v>
      </c>
      <c r="R4446">
        <v>0</v>
      </c>
      <c r="S4446">
        <v>0</v>
      </c>
      <c r="T4446">
        <v>24</v>
      </c>
      <c r="U4446">
        <v>0</v>
      </c>
      <c r="V4446">
        <v>0</v>
      </c>
      <c r="W4446">
        <v>0</v>
      </c>
      <c r="X4446">
        <v>0</v>
      </c>
      <c r="Y4446">
        <v>0</v>
      </c>
      <c r="Z4446">
        <v>79.233333000000002</v>
      </c>
    </row>
    <row r="4447" spans="1:26" x14ac:dyDescent="0.25">
      <c r="A4447">
        <v>2039717</v>
      </c>
      <c r="B4447">
        <v>1</v>
      </c>
      <c r="C4447" t="s">
        <v>76</v>
      </c>
      <c r="D4447" t="s">
        <v>91</v>
      </c>
      <c r="E4447" t="s">
        <v>161</v>
      </c>
      <c r="F4447" t="s">
        <v>12825</v>
      </c>
      <c r="G4447" t="s">
        <v>341</v>
      </c>
      <c r="H4447" t="s">
        <v>47</v>
      </c>
      <c r="I4447" t="s">
        <v>129</v>
      </c>
      <c r="J4447" t="s">
        <v>130</v>
      </c>
      <c r="K4447" t="s">
        <v>131</v>
      </c>
      <c r="L4447" t="s">
        <v>12826</v>
      </c>
      <c r="M4447" t="s">
        <v>12827</v>
      </c>
      <c r="N4447">
        <v>1.450555555</v>
      </c>
      <c r="O4447">
        <v>33</v>
      </c>
      <c r="P4447">
        <v>0</v>
      </c>
      <c r="Q4447">
        <v>0</v>
      </c>
      <c r="R4447">
        <v>0</v>
      </c>
      <c r="S4447">
        <v>0</v>
      </c>
      <c r="T4447">
        <v>0</v>
      </c>
      <c r="U4447">
        <v>47.868333</v>
      </c>
      <c r="V4447">
        <v>0</v>
      </c>
      <c r="W4447">
        <v>0</v>
      </c>
      <c r="X4447">
        <v>0</v>
      </c>
      <c r="Y4447">
        <v>0</v>
      </c>
      <c r="Z4447">
        <v>0</v>
      </c>
    </row>
    <row r="4448" spans="1:26" x14ac:dyDescent="0.25">
      <c r="A4448">
        <v>2039714</v>
      </c>
      <c r="B4448">
        <v>1</v>
      </c>
      <c r="C4448" t="s">
        <v>77</v>
      </c>
      <c r="D4448" t="s">
        <v>119</v>
      </c>
      <c r="E4448" t="s">
        <v>182</v>
      </c>
      <c r="F4448" t="s">
        <v>12828</v>
      </c>
      <c r="G4448" t="s">
        <v>524</v>
      </c>
      <c r="H4448" t="s">
        <v>46</v>
      </c>
      <c r="I4448" t="s">
        <v>129</v>
      </c>
      <c r="J4448" t="s">
        <v>130</v>
      </c>
      <c r="K4448" t="s">
        <v>131</v>
      </c>
      <c r="L4448" t="s">
        <v>12829</v>
      </c>
      <c r="M4448" t="s">
        <v>12830</v>
      </c>
      <c r="N4448">
        <v>2.2613888879999999</v>
      </c>
      <c r="O4448">
        <v>0</v>
      </c>
      <c r="P4448">
        <v>239</v>
      </c>
      <c r="Q4448">
        <v>0</v>
      </c>
      <c r="R4448">
        <v>0</v>
      </c>
      <c r="S4448">
        <v>0</v>
      </c>
      <c r="T4448">
        <v>0</v>
      </c>
      <c r="U4448">
        <v>0</v>
      </c>
      <c r="V4448">
        <v>540.47194400000001</v>
      </c>
      <c r="W4448">
        <v>0</v>
      </c>
      <c r="X4448">
        <v>0</v>
      </c>
      <c r="Y4448">
        <v>0</v>
      </c>
      <c r="Z4448">
        <v>0</v>
      </c>
    </row>
    <row r="4449" spans="1:26" x14ac:dyDescent="0.25">
      <c r="A4449">
        <v>2039716</v>
      </c>
      <c r="B4449">
        <v>1</v>
      </c>
      <c r="C4449" t="s">
        <v>76</v>
      </c>
      <c r="D4449" t="s">
        <v>84</v>
      </c>
      <c r="E4449" t="s">
        <v>134</v>
      </c>
      <c r="F4449" t="s">
        <v>12831</v>
      </c>
      <c r="G4449" t="s">
        <v>238</v>
      </c>
      <c r="H4449" t="s">
        <v>46</v>
      </c>
      <c r="I4449" t="s">
        <v>129</v>
      </c>
      <c r="J4449" t="s">
        <v>130</v>
      </c>
      <c r="K4449" t="s">
        <v>131</v>
      </c>
      <c r="L4449" t="s">
        <v>12832</v>
      </c>
      <c r="M4449" t="s">
        <v>12833</v>
      </c>
      <c r="N4449">
        <v>2.0555555550000002</v>
      </c>
      <c r="O4449">
        <v>0</v>
      </c>
      <c r="P4449">
        <v>1</v>
      </c>
      <c r="Q4449">
        <v>0</v>
      </c>
      <c r="R4449">
        <v>0</v>
      </c>
      <c r="S4449">
        <v>0</v>
      </c>
      <c r="T4449">
        <v>0</v>
      </c>
      <c r="U4449">
        <v>0</v>
      </c>
      <c r="V4449">
        <v>2.0555560000000002</v>
      </c>
      <c r="W4449">
        <v>0</v>
      </c>
      <c r="X4449">
        <v>0</v>
      </c>
      <c r="Y4449">
        <v>0</v>
      </c>
      <c r="Z4449">
        <v>0</v>
      </c>
    </row>
    <row r="4450" spans="1:26" x14ac:dyDescent="0.25">
      <c r="A4450">
        <v>2039715</v>
      </c>
      <c r="B4450">
        <v>1</v>
      </c>
      <c r="C4450" t="s">
        <v>76</v>
      </c>
      <c r="D4450" t="s">
        <v>91</v>
      </c>
      <c r="E4450" t="s">
        <v>150</v>
      </c>
      <c r="F4450" t="s">
        <v>12076</v>
      </c>
      <c r="G4450" t="s">
        <v>163</v>
      </c>
      <c r="H4450" t="s">
        <v>47</v>
      </c>
      <c r="I4450" t="s">
        <v>129</v>
      </c>
      <c r="J4450" t="s">
        <v>130</v>
      </c>
      <c r="K4450" t="s">
        <v>131</v>
      </c>
      <c r="L4450" t="s">
        <v>12834</v>
      </c>
      <c r="M4450" t="s">
        <v>12835</v>
      </c>
      <c r="N4450">
        <v>0.18055555500000001</v>
      </c>
      <c r="O4450">
        <v>28</v>
      </c>
      <c r="P4450">
        <v>471</v>
      </c>
      <c r="Q4450">
        <v>0</v>
      </c>
      <c r="R4450">
        <v>0</v>
      </c>
      <c r="S4450">
        <v>0</v>
      </c>
      <c r="T4450">
        <v>0</v>
      </c>
      <c r="U4450">
        <v>5.0555560000000002</v>
      </c>
      <c r="V4450">
        <v>85.041666000000006</v>
      </c>
      <c r="W4450">
        <v>0</v>
      </c>
      <c r="X4450">
        <v>0</v>
      </c>
      <c r="Y4450">
        <v>0</v>
      </c>
      <c r="Z4450">
        <v>0</v>
      </c>
    </row>
    <row r="4451" spans="1:26" x14ac:dyDescent="0.25">
      <c r="A4451">
        <v>2039723</v>
      </c>
      <c r="B4451">
        <v>1</v>
      </c>
      <c r="C4451" t="s">
        <v>76</v>
      </c>
      <c r="D4451" t="s">
        <v>101</v>
      </c>
      <c r="E4451" t="s">
        <v>134</v>
      </c>
      <c r="F4451" t="s">
        <v>12836</v>
      </c>
      <c r="G4451" t="s">
        <v>250</v>
      </c>
      <c r="H4451" t="s">
        <v>46</v>
      </c>
      <c r="I4451" t="s">
        <v>129</v>
      </c>
      <c r="J4451" t="s">
        <v>130</v>
      </c>
      <c r="K4451" t="s">
        <v>131</v>
      </c>
      <c r="L4451" t="s">
        <v>12837</v>
      </c>
      <c r="M4451" t="s">
        <v>12838</v>
      </c>
      <c r="N4451">
        <v>4.0719444439999997</v>
      </c>
      <c r="O4451">
        <v>0</v>
      </c>
      <c r="P4451">
        <v>8</v>
      </c>
      <c r="Q4451">
        <v>0</v>
      </c>
      <c r="R4451">
        <v>0</v>
      </c>
      <c r="S4451">
        <v>0</v>
      </c>
      <c r="T4451">
        <v>0</v>
      </c>
      <c r="U4451">
        <v>0</v>
      </c>
      <c r="V4451">
        <v>32.575555999999999</v>
      </c>
      <c r="W4451">
        <v>0</v>
      </c>
      <c r="X4451">
        <v>0</v>
      </c>
      <c r="Y4451">
        <v>0</v>
      </c>
      <c r="Z4451">
        <v>0</v>
      </c>
    </row>
    <row r="4452" spans="1:26" x14ac:dyDescent="0.25">
      <c r="A4452">
        <v>2039721</v>
      </c>
      <c r="B4452">
        <v>1</v>
      </c>
      <c r="C4452" t="s">
        <v>77</v>
      </c>
      <c r="D4452" t="s">
        <v>116</v>
      </c>
      <c r="E4452" t="s">
        <v>171</v>
      </c>
      <c r="F4452" t="s">
        <v>12839</v>
      </c>
      <c r="G4452" t="s">
        <v>163</v>
      </c>
      <c r="H4452" t="s">
        <v>47</v>
      </c>
      <c r="I4452" t="s">
        <v>129</v>
      </c>
      <c r="J4452" t="s">
        <v>130</v>
      </c>
      <c r="K4452" t="s">
        <v>131</v>
      </c>
      <c r="L4452" t="s">
        <v>12840</v>
      </c>
      <c r="M4452" t="s">
        <v>12841</v>
      </c>
      <c r="N4452">
        <v>0.88</v>
      </c>
      <c r="O4452">
        <v>91</v>
      </c>
      <c r="P4452">
        <v>331</v>
      </c>
      <c r="Q4452">
        <v>0</v>
      </c>
      <c r="R4452">
        <v>0</v>
      </c>
      <c r="S4452">
        <v>0</v>
      </c>
      <c r="T4452">
        <v>0</v>
      </c>
      <c r="U4452">
        <v>80.08</v>
      </c>
      <c r="V4452">
        <v>291.27999999999997</v>
      </c>
      <c r="W4452">
        <v>0</v>
      </c>
      <c r="X4452">
        <v>0</v>
      </c>
      <c r="Y4452">
        <v>0</v>
      </c>
      <c r="Z4452">
        <v>0</v>
      </c>
    </row>
    <row r="4453" spans="1:26" x14ac:dyDescent="0.25">
      <c r="A4453">
        <v>2039727</v>
      </c>
      <c r="B4453">
        <v>1</v>
      </c>
      <c r="C4453" t="s">
        <v>76</v>
      </c>
      <c r="D4453" t="s">
        <v>94</v>
      </c>
      <c r="E4453" t="s">
        <v>161</v>
      </c>
      <c r="F4453" t="s">
        <v>12842</v>
      </c>
      <c r="G4453" t="s">
        <v>341</v>
      </c>
      <c r="H4453" t="s">
        <v>47</v>
      </c>
      <c r="I4453" t="s">
        <v>129</v>
      </c>
      <c r="J4453" t="s">
        <v>130</v>
      </c>
      <c r="K4453" t="s">
        <v>131</v>
      </c>
      <c r="L4453" t="s">
        <v>12843</v>
      </c>
      <c r="M4453" t="s">
        <v>12844</v>
      </c>
      <c r="N4453">
        <v>1.396111111</v>
      </c>
      <c r="O4453">
        <v>0</v>
      </c>
      <c r="P4453">
        <v>39</v>
      </c>
      <c r="Q4453">
        <v>0</v>
      </c>
      <c r="R4453">
        <v>0</v>
      </c>
      <c r="S4453">
        <v>0</v>
      </c>
      <c r="T4453">
        <v>0</v>
      </c>
      <c r="U4453">
        <v>0</v>
      </c>
      <c r="V4453">
        <v>54.448332999999998</v>
      </c>
      <c r="W4453">
        <v>0</v>
      </c>
      <c r="X4453">
        <v>0</v>
      </c>
      <c r="Y4453">
        <v>0</v>
      </c>
      <c r="Z4453">
        <v>0</v>
      </c>
    </row>
    <row r="4454" spans="1:26" x14ac:dyDescent="0.25">
      <c r="A4454">
        <v>2039730</v>
      </c>
      <c r="B4454">
        <v>1</v>
      </c>
      <c r="C4454" t="s">
        <v>76</v>
      </c>
      <c r="D4454" t="s">
        <v>81</v>
      </c>
      <c r="E4454" t="s">
        <v>161</v>
      </c>
      <c r="F4454" t="s">
        <v>12845</v>
      </c>
      <c r="G4454" t="s">
        <v>179</v>
      </c>
      <c r="H4454" t="s">
        <v>47</v>
      </c>
      <c r="I4454" t="s">
        <v>129</v>
      </c>
      <c r="J4454" t="s">
        <v>130</v>
      </c>
      <c r="K4454" t="s">
        <v>154</v>
      </c>
      <c r="L4454" t="s">
        <v>12846</v>
      </c>
      <c r="M4454" t="s">
        <v>12847</v>
      </c>
      <c r="N4454">
        <v>7.8966666659999998</v>
      </c>
      <c r="O4454">
        <v>0</v>
      </c>
      <c r="P4454">
        <v>1036</v>
      </c>
      <c r="Q4454">
        <v>0</v>
      </c>
      <c r="R4454">
        <v>0</v>
      </c>
      <c r="S4454">
        <v>0</v>
      </c>
      <c r="T4454">
        <v>0</v>
      </c>
      <c r="U4454">
        <v>0</v>
      </c>
      <c r="V4454">
        <v>8180.9466659999998</v>
      </c>
      <c r="W4454">
        <v>0</v>
      </c>
      <c r="X4454">
        <v>0</v>
      </c>
      <c r="Y4454">
        <v>0</v>
      </c>
      <c r="Z4454">
        <v>0</v>
      </c>
    </row>
    <row r="4455" spans="1:26" x14ac:dyDescent="0.25">
      <c r="A4455">
        <v>2039728</v>
      </c>
      <c r="B4455">
        <v>1</v>
      </c>
      <c r="C4455" t="s">
        <v>77</v>
      </c>
      <c r="D4455" t="s">
        <v>117</v>
      </c>
      <c r="E4455" t="s">
        <v>186</v>
      </c>
      <c r="F4455" t="s">
        <v>2113</v>
      </c>
      <c r="G4455" t="s">
        <v>163</v>
      </c>
      <c r="H4455" t="s">
        <v>47</v>
      </c>
      <c r="I4455" t="s">
        <v>257</v>
      </c>
      <c r="J4455" t="s">
        <v>130</v>
      </c>
      <c r="K4455" t="s">
        <v>131</v>
      </c>
      <c r="L4455" t="s">
        <v>12848</v>
      </c>
      <c r="M4455" t="s">
        <v>12849</v>
      </c>
      <c r="N4455">
        <v>1.4999999999999999E-2</v>
      </c>
      <c r="O4455">
        <v>0</v>
      </c>
      <c r="P4455">
        <v>0</v>
      </c>
      <c r="Q4455">
        <v>2</v>
      </c>
      <c r="R4455">
        <v>288</v>
      </c>
      <c r="S4455">
        <v>0</v>
      </c>
      <c r="T4455">
        <v>18</v>
      </c>
      <c r="U4455">
        <v>0</v>
      </c>
      <c r="V4455">
        <v>0</v>
      </c>
      <c r="W4455">
        <v>0.03</v>
      </c>
      <c r="X4455">
        <v>4.32</v>
      </c>
      <c r="Y4455">
        <v>0</v>
      </c>
      <c r="Z4455">
        <v>0.27</v>
      </c>
    </row>
    <row r="4456" spans="1:26" x14ac:dyDescent="0.25">
      <c r="A4456">
        <v>2039731</v>
      </c>
      <c r="B4456">
        <v>1</v>
      </c>
      <c r="C4456" t="s">
        <v>77</v>
      </c>
      <c r="D4456" t="s">
        <v>124</v>
      </c>
      <c r="E4456" t="s">
        <v>126</v>
      </c>
      <c r="F4456" t="s">
        <v>12850</v>
      </c>
      <c r="G4456" t="s">
        <v>294</v>
      </c>
      <c r="H4456" t="s">
        <v>46</v>
      </c>
      <c r="I4456" t="s">
        <v>129</v>
      </c>
      <c r="J4456" t="s">
        <v>130</v>
      </c>
      <c r="K4456" t="s">
        <v>131</v>
      </c>
      <c r="L4456" t="s">
        <v>12851</v>
      </c>
      <c r="M4456" t="s">
        <v>12852</v>
      </c>
      <c r="N4456">
        <v>3.3377777769999999</v>
      </c>
      <c r="O4456">
        <v>0</v>
      </c>
      <c r="P4456">
        <v>86</v>
      </c>
      <c r="Q4456">
        <v>0</v>
      </c>
      <c r="R4456">
        <v>0</v>
      </c>
      <c r="S4456">
        <v>0</v>
      </c>
      <c r="T4456">
        <v>0</v>
      </c>
      <c r="U4456">
        <v>0</v>
      </c>
      <c r="V4456">
        <v>287.04888899999997</v>
      </c>
      <c r="W4456">
        <v>0</v>
      </c>
      <c r="X4456">
        <v>0</v>
      </c>
      <c r="Y4456">
        <v>0</v>
      </c>
      <c r="Z4456">
        <v>0</v>
      </c>
    </row>
    <row r="4457" spans="1:26" x14ac:dyDescent="0.25">
      <c r="A4457">
        <v>2039732</v>
      </c>
      <c r="B4457">
        <v>1</v>
      </c>
      <c r="C4457" t="s">
        <v>77</v>
      </c>
      <c r="D4457" t="s">
        <v>114</v>
      </c>
      <c r="E4457" t="s">
        <v>161</v>
      </c>
      <c r="F4457" t="s">
        <v>12853</v>
      </c>
      <c r="G4457" t="s">
        <v>1630</v>
      </c>
      <c r="H4457" t="s">
        <v>47</v>
      </c>
      <c r="I4457" t="s">
        <v>129</v>
      </c>
      <c r="J4457" t="s">
        <v>130</v>
      </c>
      <c r="K4457" t="s">
        <v>154</v>
      </c>
      <c r="L4457" t="s">
        <v>12854</v>
      </c>
      <c r="M4457" t="s">
        <v>12855</v>
      </c>
      <c r="N4457">
        <v>1.789082222</v>
      </c>
      <c r="O4457">
        <v>0</v>
      </c>
      <c r="P4457">
        <v>0</v>
      </c>
      <c r="Q4457">
        <v>0</v>
      </c>
      <c r="R4457">
        <v>0</v>
      </c>
      <c r="S4457">
        <v>2</v>
      </c>
      <c r="T4457">
        <v>0</v>
      </c>
      <c r="U4457">
        <v>0</v>
      </c>
      <c r="V4457">
        <v>0</v>
      </c>
      <c r="W4457">
        <v>0</v>
      </c>
      <c r="X4457">
        <v>0</v>
      </c>
      <c r="Y4457">
        <v>3.5781640000000001</v>
      </c>
      <c r="Z4457">
        <v>0</v>
      </c>
    </row>
    <row r="4458" spans="1:26" x14ac:dyDescent="0.25">
      <c r="A4458">
        <v>2039733</v>
      </c>
      <c r="B4458">
        <v>1</v>
      </c>
      <c r="C4458" t="s">
        <v>77</v>
      </c>
      <c r="D4458" t="s">
        <v>118</v>
      </c>
      <c r="E4458" t="s">
        <v>166</v>
      </c>
      <c r="F4458" t="s">
        <v>12856</v>
      </c>
      <c r="G4458" t="s">
        <v>168</v>
      </c>
      <c r="H4458" t="s">
        <v>46</v>
      </c>
      <c r="I4458" t="s">
        <v>129</v>
      </c>
      <c r="J4458" t="s">
        <v>130</v>
      </c>
      <c r="K4458" t="s">
        <v>154</v>
      </c>
      <c r="L4458" t="s">
        <v>12857</v>
      </c>
      <c r="M4458" t="s">
        <v>12858</v>
      </c>
      <c r="N4458">
        <v>5.4577749999999998</v>
      </c>
      <c r="O4458">
        <v>0</v>
      </c>
      <c r="P4458">
        <v>16</v>
      </c>
      <c r="Q4458">
        <v>0</v>
      </c>
      <c r="R4458">
        <v>0</v>
      </c>
      <c r="S4458">
        <v>0</v>
      </c>
      <c r="T4458">
        <v>0</v>
      </c>
      <c r="U4458">
        <v>0</v>
      </c>
      <c r="V4458">
        <v>87.324399999999997</v>
      </c>
      <c r="W4458">
        <v>0</v>
      </c>
      <c r="X4458">
        <v>0</v>
      </c>
      <c r="Y4458">
        <v>0</v>
      </c>
      <c r="Z4458">
        <v>0</v>
      </c>
    </row>
    <row r="4459" spans="1:26" x14ac:dyDescent="0.25">
      <c r="A4459">
        <v>2039734</v>
      </c>
      <c r="B4459">
        <v>1</v>
      </c>
      <c r="C4459" t="s">
        <v>77</v>
      </c>
      <c r="D4459" t="s">
        <v>119</v>
      </c>
      <c r="E4459" t="s">
        <v>166</v>
      </c>
      <c r="F4459" t="s">
        <v>6448</v>
      </c>
      <c r="G4459" t="s">
        <v>168</v>
      </c>
      <c r="H4459" t="s">
        <v>46</v>
      </c>
      <c r="I4459" t="s">
        <v>129</v>
      </c>
      <c r="J4459" t="s">
        <v>130</v>
      </c>
      <c r="K4459" t="s">
        <v>154</v>
      </c>
      <c r="L4459" t="s">
        <v>12859</v>
      </c>
      <c r="M4459" t="s">
        <v>12860</v>
      </c>
      <c r="N4459">
        <v>8.1908472220000004</v>
      </c>
      <c r="O4459">
        <v>0</v>
      </c>
      <c r="P4459">
        <v>48</v>
      </c>
      <c r="Q4459">
        <v>0</v>
      </c>
      <c r="R4459">
        <v>0</v>
      </c>
      <c r="S4459">
        <v>0</v>
      </c>
      <c r="T4459">
        <v>0</v>
      </c>
      <c r="U4459">
        <v>0</v>
      </c>
      <c r="V4459">
        <v>393.16066699999999</v>
      </c>
      <c r="W4459">
        <v>0</v>
      </c>
      <c r="X4459">
        <v>0</v>
      </c>
      <c r="Y4459">
        <v>0</v>
      </c>
      <c r="Z4459">
        <v>0</v>
      </c>
    </row>
    <row r="4460" spans="1:26" x14ac:dyDescent="0.25">
      <c r="A4460">
        <v>2039749</v>
      </c>
      <c r="B4460">
        <v>1</v>
      </c>
      <c r="C4460" t="s">
        <v>77</v>
      </c>
      <c r="D4460" t="s">
        <v>118</v>
      </c>
      <c r="E4460" t="s">
        <v>161</v>
      </c>
      <c r="F4460" t="s">
        <v>12861</v>
      </c>
      <c r="G4460" t="s">
        <v>341</v>
      </c>
      <c r="H4460" t="s">
        <v>47</v>
      </c>
      <c r="I4460" t="s">
        <v>129</v>
      </c>
      <c r="J4460" t="s">
        <v>130</v>
      </c>
      <c r="K4460" t="s">
        <v>131</v>
      </c>
      <c r="L4460" t="s">
        <v>12862</v>
      </c>
      <c r="M4460" t="s">
        <v>12863</v>
      </c>
      <c r="N4460">
        <v>1.558611111</v>
      </c>
      <c r="O4460">
        <v>10</v>
      </c>
      <c r="P4460">
        <v>133</v>
      </c>
      <c r="Q4460">
        <v>0</v>
      </c>
      <c r="R4460">
        <v>0</v>
      </c>
      <c r="S4460">
        <v>0</v>
      </c>
      <c r="T4460">
        <v>0</v>
      </c>
      <c r="U4460">
        <v>15.586111000000001</v>
      </c>
      <c r="V4460">
        <v>207.295278</v>
      </c>
      <c r="W4460">
        <v>0</v>
      </c>
      <c r="X4460">
        <v>0</v>
      </c>
      <c r="Y4460">
        <v>0</v>
      </c>
      <c r="Z4460">
        <v>0</v>
      </c>
    </row>
    <row r="4461" spans="1:26" x14ac:dyDescent="0.25">
      <c r="A4461">
        <v>2039737</v>
      </c>
      <c r="B4461">
        <v>1</v>
      </c>
      <c r="C4461" t="s">
        <v>76</v>
      </c>
      <c r="D4461" t="s">
        <v>94</v>
      </c>
      <c r="E4461" t="s">
        <v>182</v>
      </c>
      <c r="F4461" t="s">
        <v>12864</v>
      </c>
      <c r="G4461" t="s">
        <v>168</v>
      </c>
      <c r="H4461" t="s">
        <v>46</v>
      </c>
      <c r="I4461" t="s">
        <v>129</v>
      </c>
      <c r="J4461" t="s">
        <v>130</v>
      </c>
      <c r="K4461" t="s">
        <v>154</v>
      </c>
      <c r="L4461" t="s">
        <v>12865</v>
      </c>
      <c r="M4461" t="s">
        <v>12866</v>
      </c>
      <c r="N4461">
        <v>8.432222222</v>
      </c>
      <c r="O4461">
        <v>0</v>
      </c>
      <c r="P4461">
        <v>0</v>
      </c>
      <c r="Q4461">
        <v>0</v>
      </c>
      <c r="R4461">
        <v>0</v>
      </c>
      <c r="S4461">
        <v>0</v>
      </c>
      <c r="T4461">
        <v>31</v>
      </c>
      <c r="U4461">
        <v>0</v>
      </c>
      <c r="V4461">
        <v>0</v>
      </c>
      <c r="W4461">
        <v>0</v>
      </c>
      <c r="X4461">
        <v>0</v>
      </c>
      <c r="Y4461">
        <v>0</v>
      </c>
      <c r="Z4461">
        <v>261.398889</v>
      </c>
    </row>
    <row r="4462" spans="1:26" x14ac:dyDescent="0.25">
      <c r="A4462">
        <v>2039748</v>
      </c>
      <c r="B4462">
        <v>1</v>
      </c>
      <c r="C4462" t="s">
        <v>76</v>
      </c>
      <c r="D4462" t="s">
        <v>92</v>
      </c>
      <c r="E4462" t="s">
        <v>150</v>
      </c>
      <c r="F4462" t="s">
        <v>12749</v>
      </c>
      <c r="G4462" t="s">
        <v>1410</v>
      </c>
      <c r="H4462" t="s">
        <v>47</v>
      </c>
      <c r="I4462" t="s">
        <v>129</v>
      </c>
      <c r="J4462" t="s">
        <v>130</v>
      </c>
      <c r="K4462" t="s">
        <v>131</v>
      </c>
      <c r="L4462" t="s">
        <v>12867</v>
      </c>
      <c r="M4462" t="s">
        <v>12868</v>
      </c>
      <c r="N4462">
        <v>1.969166666</v>
      </c>
      <c r="O4462">
        <v>0</v>
      </c>
      <c r="P4462">
        <v>0</v>
      </c>
      <c r="Q4462">
        <v>10</v>
      </c>
      <c r="R4462">
        <v>0</v>
      </c>
      <c r="S4462">
        <v>30</v>
      </c>
      <c r="T4462">
        <v>307</v>
      </c>
      <c r="U4462">
        <v>0</v>
      </c>
      <c r="V4462">
        <v>0</v>
      </c>
      <c r="W4462">
        <v>19.691666999999999</v>
      </c>
      <c r="X4462">
        <v>0</v>
      </c>
      <c r="Y4462">
        <v>59.075000000000003</v>
      </c>
      <c r="Z4462">
        <v>604.53416600000003</v>
      </c>
    </row>
    <row r="4463" spans="1:26" x14ac:dyDescent="0.25">
      <c r="A4463">
        <v>2039738</v>
      </c>
      <c r="B4463">
        <v>1</v>
      </c>
      <c r="C4463" t="s">
        <v>77</v>
      </c>
      <c r="D4463" t="s">
        <v>116</v>
      </c>
      <c r="E4463" t="s">
        <v>150</v>
      </c>
      <c r="F4463" t="s">
        <v>10991</v>
      </c>
      <c r="G4463" t="s">
        <v>179</v>
      </c>
      <c r="H4463" t="s">
        <v>47</v>
      </c>
      <c r="I4463" t="s">
        <v>129</v>
      </c>
      <c r="J4463" t="s">
        <v>130</v>
      </c>
      <c r="K4463" t="s">
        <v>154</v>
      </c>
      <c r="L4463" t="s">
        <v>12869</v>
      </c>
      <c r="M4463" t="s">
        <v>12870</v>
      </c>
      <c r="N4463">
        <v>1.5905583329999999</v>
      </c>
      <c r="O4463">
        <v>608</v>
      </c>
      <c r="P4463">
        <v>9242</v>
      </c>
      <c r="Q4463">
        <v>0</v>
      </c>
      <c r="R4463">
        <v>0</v>
      </c>
      <c r="S4463">
        <v>18</v>
      </c>
      <c r="T4463">
        <v>211</v>
      </c>
      <c r="U4463">
        <v>967.05946600000004</v>
      </c>
      <c r="V4463">
        <v>14699.940114000001</v>
      </c>
      <c r="W4463">
        <v>0</v>
      </c>
      <c r="X4463">
        <v>0</v>
      </c>
      <c r="Y4463">
        <v>28.630050000000001</v>
      </c>
      <c r="Z4463">
        <v>335.60780799999998</v>
      </c>
    </row>
    <row r="4464" spans="1:26" x14ac:dyDescent="0.25">
      <c r="A4464">
        <v>2039736</v>
      </c>
      <c r="B4464">
        <v>1</v>
      </c>
      <c r="C4464" t="s">
        <v>76</v>
      </c>
      <c r="D4464" t="s">
        <v>78</v>
      </c>
      <c r="E4464" t="s">
        <v>161</v>
      </c>
      <c r="F4464" t="s">
        <v>12871</v>
      </c>
      <c r="G4464" t="s">
        <v>168</v>
      </c>
      <c r="H4464" t="s">
        <v>47</v>
      </c>
      <c r="I4464" t="s">
        <v>129</v>
      </c>
      <c r="J4464" t="s">
        <v>130</v>
      </c>
      <c r="K4464" t="s">
        <v>154</v>
      </c>
      <c r="L4464" t="s">
        <v>12872</v>
      </c>
      <c r="M4464" t="s">
        <v>12873</v>
      </c>
      <c r="N4464">
        <v>10.055277777000001</v>
      </c>
      <c r="O4464">
        <v>0</v>
      </c>
      <c r="P4464">
        <v>769</v>
      </c>
      <c r="Q4464">
        <v>0</v>
      </c>
      <c r="R4464">
        <v>0</v>
      </c>
      <c r="S4464">
        <v>0</v>
      </c>
      <c r="T4464">
        <v>0</v>
      </c>
      <c r="U4464">
        <v>0</v>
      </c>
      <c r="V4464">
        <v>7732.5086110000002</v>
      </c>
      <c r="W4464">
        <v>0</v>
      </c>
      <c r="X4464">
        <v>0</v>
      </c>
      <c r="Y4464">
        <v>0</v>
      </c>
      <c r="Z4464">
        <v>0</v>
      </c>
    </row>
    <row r="4465" spans="1:26" x14ac:dyDescent="0.25">
      <c r="A4465">
        <v>2039740</v>
      </c>
      <c r="B4465">
        <v>1</v>
      </c>
      <c r="C4465" t="s">
        <v>76</v>
      </c>
      <c r="D4465" t="s">
        <v>99</v>
      </c>
      <c r="E4465" t="s">
        <v>134</v>
      </c>
      <c r="F4465" t="s">
        <v>12874</v>
      </c>
      <c r="G4465" t="s">
        <v>136</v>
      </c>
      <c r="H4465" t="s">
        <v>46</v>
      </c>
      <c r="I4465" t="s">
        <v>129</v>
      </c>
      <c r="J4465" t="s">
        <v>130</v>
      </c>
      <c r="K4465" t="s">
        <v>131</v>
      </c>
      <c r="L4465" t="s">
        <v>12875</v>
      </c>
      <c r="M4465" t="s">
        <v>12876</v>
      </c>
      <c r="N4465">
        <v>1.5972222220000001</v>
      </c>
      <c r="O4465">
        <v>0</v>
      </c>
      <c r="P4465">
        <v>3</v>
      </c>
      <c r="Q4465">
        <v>0</v>
      </c>
      <c r="R4465">
        <v>0</v>
      </c>
      <c r="S4465">
        <v>0</v>
      </c>
      <c r="T4465">
        <v>0</v>
      </c>
      <c r="U4465">
        <v>0</v>
      </c>
      <c r="V4465">
        <v>4.7916670000000003</v>
      </c>
      <c r="W4465">
        <v>0</v>
      </c>
      <c r="X4465">
        <v>0</v>
      </c>
      <c r="Y4465">
        <v>0</v>
      </c>
      <c r="Z4465">
        <v>0</v>
      </c>
    </row>
    <row r="4466" spans="1:26" x14ac:dyDescent="0.25">
      <c r="A4466">
        <v>2039742</v>
      </c>
      <c r="B4466">
        <v>1</v>
      </c>
      <c r="C4466" t="s">
        <v>76</v>
      </c>
      <c r="D4466" t="s">
        <v>92</v>
      </c>
      <c r="E4466" t="s">
        <v>150</v>
      </c>
      <c r="F4466" t="s">
        <v>12877</v>
      </c>
      <c r="G4466" t="s">
        <v>5420</v>
      </c>
      <c r="H4466" t="s">
        <v>153</v>
      </c>
      <c r="I4466" t="s">
        <v>129</v>
      </c>
      <c r="J4466" t="s">
        <v>130</v>
      </c>
      <c r="K4466" t="s">
        <v>131</v>
      </c>
      <c r="L4466" t="s">
        <v>12878</v>
      </c>
      <c r="M4466" t="s">
        <v>12879</v>
      </c>
      <c r="N4466">
        <v>0.35</v>
      </c>
      <c r="O4466">
        <v>0</v>
      </c>
      <c r="P4466">
        <v>0</v>
      </c>
      <c r="Q4466">
        <v>0</v>
      </c>
      <c r="R4466">
        <v>1141</v>
      </c>
      <c r="S4466">
        <v>5</v>
      </c>
      <c r="T4466">
        <v>422</v>
      </c>
      <c r="U4466">
        <v>0</v>
      </c>
      <c r="V4466">
        <v>0</v>
      </c>
      <c r="W4466">
        <v>0</v>
      </c>
      <c r="X4466">
        <v>399.35</v>
      </c>
      <c r="Y4466">
        <v>1.75</v>
      </c>
      <c r="Z4466">
        <v>147.69999999999999</v>
      </c>
    </row>
    <row r="4467" spans="1:26" x14ac:dyDescent="0.25">
      <c r="A4467">
        <v>2039745</v>
      </c>
      <c r="B4467">
        <v>1</v>
      </c>
      <c r="C4467" t="s">
        <v>76</v>
      </c>
      <c r="D4467" t="s">
        <v>85</v>
      </c>
      <c r="E4467" t="s">
        <v>161</v>
      </c>
      <c r="F4467" t="s">
        <v>12880</v>
      </c>
      <c r="G4467" t="s">
        <v>168</v>
      </c>
      <c r="H4467" t="s">
        <v>47</v>
      </c>
      <c r="I4467" t="s">
        <v>129</v>
      </c>
      <c r="J4467" t="s">
        <v>130</v>
      </c>
      <c r="K4467" t="s">
        <v>154</v>
      </c>
      <c r="L4467" t="s">
        <v>12881</v>
      </c>
      <c r="M4467" t="s">
        <v>12882</v>
      </c>
      <c r="N4467">
        <v>4.5722222219999997</v>
      </c>
      <c r="O4467">
        <v>11</v>
      </c>
      <c r="P4467">
        <v>441</v>
      </c>
      <c r="Q4467">
        <v>0</v>
      </c>
      <c r="R4467">
        <v>0</v>
      </c>
      <c r="S4467">
        <v>0</v>
      </c>
      <c r="T4467">
        <v>0</v>
      </c>
      <c r="U4467">
        <v>50.294443999999999</v>
      </c>
      <c r="V4467">
        <v>2016.35</v>
      </c>
      <c r="W4467">
        <v>0</v>
      </c>
      <c r="X4467">
        <v>0</v>
      </c>
      <c r="Y4467">
        <v>0</v>
      </c>
      <c r="Z4467">
        <v>0</v>
      </c>
    </row>
    <row r="4468" spans="1:26" x14ac:dyDescent="0.25">
      <c r="A4468">
        <v>2039757</v>
      </c>
      <c r="B4468">
        <v>1</v>
      </c>
      <c r="C4468" t="s">
        <v>77</v>
      </c>
      <c r="D4468" t="s">
        <v>108</v>
      </c>
      <c r="E4468" t="s">
        <v>182</v>
      </c>
      <c r="F4468" t="s">
        <v>3201</v>
      </c>
      <c r="G4468" t="s">
        <v>144</v>
      </c>
      <c r="H4468" t="s">
        <v>46</v>
      </c>
      <c r="I4468" t="s">
        <v>129</v>
      </c>
      <c r="J4468" t="s">
        <v>130</v>
      </c>
      <c r="K4468" t="s">
        <v>131</v>
      </c>
      <c r="L4468" t="s">
        <v>12883</v>
      </c>
      <c r="M4468" t="s">
        <v>12884</v>
      </c>
      <c r="N4468">
        <v>2.6186111109999999</v>
      </c>
      <c r="O4468">
        <v>0</v>
      </c>
      <c r="P4468">
        <v>0</v>
      </c>
      <c r="Q4468">
        <v>0</v>
      </c>
      <c r="R4468">
        <v>0</v>
      </c>
      <c r="S4468">
        <v>0</v>
      </c>
      <c r="T4468">
        <v>10</v>
      </c>
      <c r="U4468">
        <v>0</v>
      </c>
      <c r="V4468">
        <v>0</v>
      </c>
      <c r="W4468">
        <v>0</v>
      </c>
      <c r="X4468">
        <v>0</v>
      </c>
      <c r="Y4468">
        <v>0</v>
      </c>
      <c r="Z4468">
        <v>26.186111</v>
      </c>
    </row>
    <row r="4469" spans="1:26" x14ac:dyDescent="0.25">
      <c r="A4469">
        <v>2039759</v>
      </c>
      <c r="B4469">
        <v>1</v>
      </c>
      <c r="C4469" t="s">
        <v>77</v>
      </c>
      <c r="D4469" t="s">
        <v>108</v>
      </c>
      <c r="E4469" t="s">
        <v>166</v>
      </c>
      <c r="F4469" t="s">
        <v>12885</v>
      </c>
      <c r="G4469" t="s">
        <v>657</v>
      </c>
      <c r="H4469" t="s">
        <v>46</v>
      </c>
      <c r="I4469" t="s">
        <v>129</v>
      </c>
      <c r="J4469" t="s">
        <v>130</v>
      </c>
      <c r="K4469" t="s">
        <v>131</v>
      </c>
      <c r="L4469" t="s">
        <v>12886</v>
      </c>
      <c r="M4469" t="s">
        <v>12887</v>
      </c>
      <c r="N4469">
        <v>2.943333333</v>
      </c>
      <c r="O4469">
        <v>0</v>
      </c>
      <c r="P4469">
        <v>0</v>
      </c>
      <c r="Q4469">
        <v>0</v>
      </c>
      <c r="R4469">
        <v>8</v>
      </c>
      <c r="S4469">
        <v>0</v>
      </c>
      <c r="T4469">
        <v>0</v>
      </c>
      <c r="U4469">
        <v>0</v>
      </c>
      <c r="V4469">
        <v>0</v>
      </c>
      <c r="W4469">
        <v>0</v>
      </c>
      <c r="X4469">
        <v>23.546666999999999</v>
      </c>
      <c r="Y4469">
        <v>0</v>
      </c>
      <c r="Z4469">
        <v>0</v>
      </c>
    </row>
    <row r="4470" spans="1:26" x14ac:dyDescent="0.25">
      <c r="A4470">
        <v>2039746</v>
      </c>
      <c r="B4470">
        <v>1</v>
      </c>
      <c r="C4470" t="s">
        <v>76</v>
      </c>
      <c r="D4470" t="s">
        <v>104</v>
      </c>
      <c r="E4470" t="s">
        <v>166</v>
      </c>
      <c r="F4470" t="s">
        <v>7736</v>
      </c>
      <c r="G4470" t="s">
        <v>168</v>
      </c>
      <c r="H4470" t="s">
        <v>46</v>
      </c>
      <c r="I4470" t="s">
        <v>129</v>
      </c>
      <c r="J4470" t="s">
        <v>130</v>
      </c>
      <c r="K4470" t="s">
        <v>154</v>
      </c>
      <c r="L4470" t="s">
        <v>12888</v>
      </c>
      <c r="M4470" t="s">
        <v>12889</v>
      </c>
      <c r="N4470">
        <v>7.8</v>
      </c>
      <c r="O4470">
        <v>0</v>
      </c>
      <c r="P4470">
        <v>0</v>
      </c>
      <c r="Q4470">
        <v>0</v>
      </c>
      <c r="R4470">
        <v>0</v>
      </c>
      <c r="S4470">
        <v>0</v>
      </c>
      <c r="T4470">
        <v>68</v>
      </c>
      <c r="U4470">
        <v>0</v>
      </c>
      <c r="V4470">
        <v>0</v>
      </c>
      <c r="W4470">
        <v>0</v>
      </c>
      <c r="X4470">
        <v>0</v>
      </c>
      <c r="Y4470">
        <v>0</v>
      </c>
      <c r="Z4470">
        <v>530.4</v>
      </c>
    </row>
    <row r="4471" spans="1:26" x14ac:dyDescent="0.25">
      <c r="A4471">
        <v>2039766</v>
      </c>
      <c r="B4471">
        <v>1</v>
      </c>
      <c r="C4471" t="s">
        <v>77</v>
      </c>
      <c r="D4471" t="s">
        <v>114</v>
      </c>
      <c r="E4471" t="s">
        <v>161</v>
      </c>
      <c r="F4471" t="s">
        <v>12890</v>
      </c>
      <c r="G4471" t="s">
        <v>250</v>
      </c>
      <c r="H4471" t="s">
        <v>47</v>
      </c>
      <c r="I4471" t="s">
        <v>129</v>
      </c>
      <c r="J4471" t="s">
        <v>15</v>
      </c>
      <c r="K4471" t="s">
        <v>131</v>
      </c>
      <c r="L4471" t="s">
        <v>12891</v>
      </c>
      <c r="M4471" t="s">
        <v>12892</v>
      </c>
      <c r="N4471">
        <v>2.3325</v>
      </c>
      <c r="O4471">
        <v>0</v>
      </c>
      <c r="P4471">
        <v>0</v>
      </c>
      <c r="Q4471">
        <v>0</v>
      </c>
      <c r="R4471">
        <v>0</v>
      </c>
      <c r="S4471">
        <v>8</v>
      </c>
      <c r="T4471">
        <v>0</v>
      </c>
      <c r="U4471">
        <v>0</v>
      </c>
      <c r="V4471">
        <v>0</v>
      </c>
      <c r="W4471">
        <v>0</v>
      </c>
      <c r="X4471">
        <v>0</v>
      </c>
      <c r="Y4471">
        <v>18.66</v>
      </c>
      <c r="Z4471">
        <v>0</v>
      </c>
    </row>
    <row r="4472" spans="1:26" x14ac:dyDescent="0.25">
      <c r="A4472">
        <v>2039761</v>
      </c>
      <c r="B4472">
        <v>1</v>
      </c>
      <c r="C4472" t="s">
        <v>76</v>
      </c>
      <c r="D4472" t="s">
        <v>81</v>
      </c>
      <c r="E4472" t="s">
        <v>161</v>
      </c>
      <c r="F4472" t="s">
        <v>12893</v>
      </c>
      <c r="G4472" t="s">
        <v>179</v>
      </c>
      <c r="H4472" t="s">
        <v>47</v>
      </c>
      <c r="I4472" t="s">
        <v>129</v>
      </c>
      <c r="J4472" t="s">
        <v>130</v>
      </c>
      <c r="K4472" t="s">
        <v>154</v>
      </c>
      <c r="L4472" t="s">
        <v>12894</v>
      </c>
      <c r="M4472" t="s">
        <v>12895</v>
      </c>
      <c r="N4472">
        <v>3.9627777769999999</v>
      </c>
      <c r="O4472">
        <v>1</v>
      </c>
      <c r="P4472">
        <v>612</v>
      </c>
      <c r="Q4472">
        <v>0</v>
      </c>
      <c r="R4472">
        <v>0</v>
      </c>
      <c r="S4472">
        <v>0</v>
      </c>
      <c r="T4472">
        <v>0</v>
      </c>
      <c r="U4472">
        <v>3.9627780000000001</v>
      </c>
      <c r="V4472">
        <v>2425.2199999999998</v>
      </c>
      <c r="W4472">
        <v>0</v>
      </c>
      <c r="X4472">
        <v>0</v>
      </c>
      <c r="Y4472">
        <v>0</v>
      </c>
      <c r="Z4472">
        <v>0</v>
      </c>
    </row>
    <row r="4473" spans="1:26" x14ac:dyDescent="0.25">
      <c r="A4473">
        <v>2039762</v>
      </c>
      <c r="B4473">
        <v>1</v>
      </c>
      <c r="C4473" t="s">
        <v>76</v>
      </c>
      <c r="D4473" t="s">
        <v>94</v>
      </c>
      <c r="E4473" t="s">
        <v>186</v>
      </c>
      <c r="F4473" t="s">
        <v>11532</v>
      </c>
      <c r="G4473" t="s">
        <v>163</v>
      </c>
      <c r="H4473" t="s">
        <v>47</v>
      </c>
      <c r="I4473" t="s">
        <v>129</v>
      </c>
      <c r="J4473" t="s">
        <v>130</v>
      </c>
      <c r="K4473" t="s">
        <v>131</v>
      </c>
      <c r="L4473" t="s">
        <v>12896</v>
      </c>
      <c r="M4473" t="s">
        <v>12897</v>
      </c>
      <c r="N4473">
        <v>1.876666666</v>
      </c>
      <c r="O4473">
        <v>0</v>
      </c>
      <c r="P4473">
        <v>3</v>
      </c>
      <c r="Q4473">
        <v>0</v>
      </c>
      <c r="R4473">
        <v>0</v>
      </c>
      <c r="S4473">
        <v>2</v>
      </c>
      <c r="T4473">
        <v>240</v>
      </c>
      <c r="U4473">
        <v>0</v>
      </c>
      <c r="V4473">
        <v>5.63</v>
      </c>
      <c r="W4473">
        <v>0</v>
      </c>
      <c r="X4473">
        <v>0</v>
      </c>
      <c r="Y4473">
        <v>3.753333</v>
      </c>
      <c r="Z4473">
        <v>450.4</v>
      </c>
    </row>
    <row r="4474" spans="1:26" x14ac:dyDescent="0.25">
      <c r="A4474">
        <v>2039750</v>
      </c>
      <c r="B4474">
        <v>1</v>
      </c>
      <c r="C4474" t="s">
        <v>76</v>
      </c>
      <c r="D4474" t="s">
        <v>80</v>
      </c>
      <c r="E4474" t="s">
        <v>182</v>
      </c>
      <c r="F4474" t="s">
        <v>12898</v>
      </c>
      <c r="G4474" t="s">
        <v>128</v>
      </c>
      <c r="H4474" t="s">
        <v>46</v>
      </c>
      <c r="I4474" t="s">
        <v>129</v>
      </c>
      <c r="J4474" t="s">
        <v>130</v>
      </c>
      <c r="K4474" t="s">
        <v>131</v>
      </c>
      <c r="L4474" t="s">
        <v>12899</v>
      </c>
      <c r="M4474" t="s">
        <v>12900</v>
      </c>
      <c r="N4474">
        <v>1.071666666</v>
      </c>
      <c r="O4474">
        <v>0</v>
      </c>
      <c r="P4474">
        <v>345</v>
      </c>
      <c r="Q4474">
        <v>0</v>
      </c>
      <c r="R4474">
        <v>0</v>
      </c>
      <c r="S4474">
        <v>0</v>
      </c>
      <c r="T4474">
        <v>0</v>
      </c>
      <c r="U4474">
        <v>0</v>
      </c>
      <c r="V4474">
        <v>369.72500000000002</v>
      </c>
      <c r="W4474">
        <v>0</v>
      </c>
      <c r="X4474">
        <v>0</v>
      </c>
      <c r="Y4474">
        <v>0</v>
      </c>
      <c r="Z4474">
        <v>0</v>
      </c>
    </row>
    <row r="4475" spans="1:26" x14ac:dyDescent="0.25">
      <c r="A4475">
        <v>2039754</v>
      </c>
      <c r="B4475">
        <v>1</v>
      </c>
      <c r="C4475" t="s">
        <v>76</v>
      </c>
      <c r="D4475" t="s">
        <v>79</v>
      </c>
      <c r="E4475" t="s">
        <v>134</v>
      </c>
      <c r="F4475" t="s">
        <v>12901</v>
      </c>
      <c r="G4475" t="s">
        <v>238</v>
      </c>
      <c r="H4475" t="s">
        <v>46</v>
      </c>
      <c r="I4475" t="s">
        <v>129</v>
      </c>
      <c r="J4475" t="s">
        <v>130</v>
      </c>
      <c r="K4475" t="s">
        <v>131</v>
      </c>
      <c r="L4475" t="s">
        <v>12902</v>
      </c>
      <c r="M4475" t="s">
        <v>12903</v>
      </c>
      <c r="N4475">
        <v>0.74333333300000004</v>
      </c>
      <c r="O4475">
        <v>0</v>
      </c>
      <c r="P4475">
        <v>1</v>
      </c>
      <c r="Q4475">
        <v>0</v>
      </c>
      <c r="R4475">
        <v>0</v>
      </c>
      <c r="S4475">
        <v>0</v>
      </c>
      <c r="T4475">
        <v>0</v>
      </c>
      <c r="U4475">
        <v>0</v>
      </c>
      <c r="V4475">
        <v>0.74333300000000002</v>
      </c>
      <c r="W4475">
        <v>0</v>
      </c>
      <c r="X4475">
        <v>0</v>
      </c>
      <c r="Y4475">
        <v>0</v>
      </c>
      <c r="Z4475">
        <v>0</v>
      </c>
    </row>
    <row r="4476" spans="1:26" x14ac:dyDescent="0.25">
      <c r="A4476">
        <v>2039755</v>
      </c>
      <c r="B4476">
        <v>1</v>
      </c>
      <c r="C4476" t="s">
        <v>76</v>
      </c>
      <c r="D4476" t="s">
        <v>99</v>
      </c>
      <c r="E4476" t="s">
        <v>126</v>
      </c>
      <c r="F4476" t="s">
        <v>12904</v>
      </c>
      <c r="G4476" t="s">
        <v>250</v>
      </c>
      <c r="H4476" t="s">
        <v>46</v>
      </c>
      <c r="I4476" t="s">
        <v>129</v>
      </c>
      <c r="J4476" t="s">
        <v>15</v>
      </c>
      <c r="K4476" t="s">
        <v>131</v>
      </c>
      <c r="L4476" t="s">
        <v>12905</v>
      </c>
      <c r="M4476" t="s">
        <v>12906</v>
      </c>
      <c r="N4476">
        <v>2.823611111</v>
      </c>
      <c r="O4476">
        <v>0</v>
      </c>
      <c r="P4476">
        <v>53</v>
      </c>
      <c r="Q4476">
        <v>0</v>
      </c>
      <c r="R4476">
        <v>0</v>
      </c>
      <c r="S4476">
        <v>0</v>
      </c>
      <c r="T4476">
        <v>0</v>
      </c>
      <c r="U4476">
        <v>0</v>
      </c>
      <c r="V4476">
        <v>149.65138899999999</v>
      </c>
      <c r="W4476">
        <v>0</v>
      </c>
      <c r="X4476">
        <v>0</v>
      </c>
      <c r="Y4476">
        <v>0</v>
      </c>
      <c r="Z4476">
        <v>0</v>
      </c>
    </row>
    <row r="4477" spans="1:26" x14ac:dyDescent="0.25">
      <c r="A4477">
        <v>2039752</v>
      </c>
      <c r="B4477">
        <v>1</v>
      </c>
      <c r="C4477" t="s">
        <v>76</v>
      </c>
      <c r="D4477" t="s">
        <v>100</v>
      </c>
      <c r="E4477" t="s">
        <v>182</v>
      </c>
      <c r="F4477" t="s">
        <v>12907</v>
      </c>
      <c r="G4477" t="s">
        <v>168</v>
      </c>
      <c r="H4477" t="s">
        <v>46</v>
      </c>
      <c r="I4477" t="s">
        <v>129</v>
      </c>
      <c r="J4477" t="s">
        <v>130</v>
      </c>
      <c r="K4477" t="s">
        <v>154</v>
      </c>
      <c r="L4477" t="s">
        <v>12908</v>
      </c>
      <c r="M4477" t="s">
        <v>12909</v>
      </c>
      <c r="N4477">
        <v>10.010634165999999</v>
      </c>
      <c r="O4477">
        <v>0</v>
      </c>
      <c r="P4477">
        <v>6</v>
      </c>
      <c r="Q4477">
        <v>0</v>
      </c>
      <c r="R4477">
        <v>0</v>
      </c>
      <c r="S4477">
        <v>0</v>
      </c>
      <c r="T4477">
        <v>0</v>
      </c>
      <c r="U4477">
        <v>0</v>
      </c>
      <c r="V4477">
        <v>60.063805000000002</v>
      </c>
      <c r="W4477">
        <v>0</v>
      </c>
      <c r="X4477">
        <v>0</v>
      </c>
      <c r="Y4477">
        <v>0</v>
      </c>
      <c r="Z4477">
        <v>0</v>
      </c>
    </row>
    <row r="4478" spans="1:26" x14ac:dyDescent="0.25">
      <c r="A4478">
        <v>2039756</v>
      </c>
      <c r="B4478">
        <v>1</v>
      </c>
      <c r="C4478" t="s">
        <v>76</v>
      </c>
      <c r="D4478" t="s">
        <v>100</v>
      </c>
      <c r="E4478" t="s">
        <v>182</v>
      </c>
      <c r="F4478" t="s">
        <v>12910</v>
      </c>
      <c r="G4478" t="s">
        <v>168</v>
      </c>
      <c r="H4478" t="s">
        <v>46</v>
      </c>
      <c r="I4478" t="s">
        <v>129</v>
      </c>
      <c r="J4478" t="s">
        <v>130</v>
      </c>
      <c r="K4478" t="s">
        <v>154</v>
      </c>
      <c r="L4478" t="s">
        <v>12911</v>
      </c>
      <c r="M4478" t="s">
        <v>12912</v>
      </c>
      <c r="N4478">
        <v>9.9083322220000003</v>
      </c>
      <c r="O4478">
        <v>0</v>
      </c>
      <c r="P4478">
        <v>32</v>
      </c>
      <c r="Q4478">
        <v>0</v>
      </c>
      <c r="R4478">
        <v>0</v>
      </c>
      <c r="S4478">
        <v>0</v>
      </c>
      <c r="T4478">
        <v>0</v>
      </c>
      <c r="U4478">
        <v>0</v>
      </c>
      <c r="V4478">
        <v>317.06663099999997</v>
      </c>
      <c r="W4478">
        <v>0</v>
      </c>
      <c r="X4478">
        <v>0</v>
      </c>
      <c r="Y4478">
        <v>0</v>
      </c>
      <c r="Z4478">
        <v>0</v>
      </c>
    </row>
    <row r="4479" spans="1:26" x14ac:dyDescent="0.25">
      <c r="A4479">
        <v>2039760</v>
      </c>
      <c r="B4479">
        <v>1</v>
      </c>
      <c r="C4479" t="s">
        <v>77</v>
      </c>
      <c r="D4479" t="s">
        <v>116</v>
      </c>
      <c r="E4479" t="s">
        <v>182</v>
      </c>
      <c r="F4479" t="s">
        <v>12913</v>
      </c>
      <c r="G4479" t="s">
        <v>812</v>
      </c>
      <c r="H4479" t="s">
        <v>46</v>
      </c>
      <c r="I4479" t="s">
        <v>129</v>
      </c>
      <c r="J4479" t="s">
        <v>130</v>
      </c>
      <c r="K4479" t="s">
        <v>131</v>
      </c>
      <c r="L4479" t="s">
        <v>12914</v>
      </c>
      <c r="M4479" t="s">
        <v>12915</v>
      </c>
      <c r="N4479">
        <v>1.7213888879999999</v>
      </c>
      <c r="O4479">
        <v>0</v>
      </c>
      <c r="P4479">
        <v>26</v>
      </c>
      <c r="Q4479">
        <v>0</v>
      </c>
      <c r="R4479">
        <v>0</v>
      </c>
      <c r="S4479">
        <v>0</v>
      </c>
      <c r="T4479">
        <v>0</v>
      </c>
      <c r="U4479">
        <v>0</v>
      </c>
      <c r="V4479">
        <v>44.756110999999997</v>
      </c>
      <c r="W4479">
        <v>0</v>
      </c>
      <c r="X4479">
        <v>0</v>
      </c>
      <c r="Y4479">
        <v>0</v>
      </c>
      <c r="Z4479">
        <v>0</v>
      </c>
    </row>
    <row r="4480" spans="1:26" x14ac:dyDescent="0.25">
      <c r="A4480">
        <v>2039764</v>
      </c>
      <c r="B4480">
        <v>1</v>
      </c>
      <c r="C4480" t="s">
        <v>76</v>
      </c>
      <c r="D4480" t="s">
        <v>90</v>
      </c>
      <c r="E4480" t="s">
        <v>182</v>
      </c>
      <c r="F4480" t="s">
        <v>12916</v>
      </c>
      <c r="G4480" t="s">
        <v>294</v>
      </c>
      <c r="H4480" t="s">
        <v>46</v>
      </c>
      <c r="I4480" t="s">
        <v>129</v>
      </c>
      <c r="J4480" t="s">
        <v>130</v>
      </c>
      <c r="K4480" t="s">
        <v>131</v>
      </c>
      <c r="L4480" t="s">
        <v>12917</v>
      </c>
      <c r="M4480" t="s">
        <v>12918</v>
      </c>
      <c r="N4480">
        <v>2.9608333330000001</v>
      </c>
      <c r="O4480">
        <v>0</v>
      </c>
      <c r="P4480">
        <v>8</v>
      </c>
      <c r="Q4480">
        <v>0</v>
      </c>
      <c r="R4480">
        <v>0</v>
      </c>
      <c r="S4480">
        <v>0</v>
      </c>
      <c r="T4480">
        <v>0</v>
      </c>
      <c r="U4480">
        <v>0</v>
      </c>
      <c r="V4480">
        <v>23.686667</v>
      </c>
      <c r="W4480">
        <v>0</v>
      </c>
      <c r="X4480">
        <v>0</v>
      </c>
      <c r="Y4480">
        <v>0</v>
      </c>
      <c r="Z4480">
        <v>0</v>
      </c>
    </row>
    <row r="4481" spans="1:26" x14ac:dyDescent="0.25">
      <c r="A4481">
        <v>2039763</v>
      </c>
      <c r="B4481">
        <v>1</v>
      </c>
      <c r="C4481" t="s">
        <v>76</v>
      </c>
      <c r="D4481" t="s">
        <v>91</v>
      </c>
      <c r="E4481" t="s">
        <v>171</v>
      </c>
      <c r="F4481" t="s">
        <v>827</v>
      </c>
      <c r="G4481" t="s">
        <v>163</v>
      </c>
      <c r="H4481" t="s">
        <v>47</v>
      </c>
      <c r="I4481" t="s">
        <v>129</v>
      </c>
      <c r="J4481" t="s">
        <v>130</v>
      </c>
      <c r="K4481" t="s">
        <v>131</v>
      </c>
      <c r="L4481" t="s">
        <v>12919</v>
      </c>
      <c r="M4481" t="s">
        <v>12920</v>
      </c>
      <c r="N4481">
        <v>0.29805555500000003</v>
      </c>
      <c r="O4481">
        <v>56</v>
      </c>
      <c r="P4481">
        <v>684</v>
      </c>
      <c r="Q4481">
        <v>0</v>
      </c>
      <c r="R4481">
        <v>0</v>
      </c>
      <c r="S4481">
        <v>0</v>
      </c>
      <c r="T4481">
        <v>0</v>
      </c>
      <c r="U4481">
        <v>16.691110999999999</v>
      </c>
      <c r="V4481">
        <v>203.87</v>
      </c>
      <c r="W4481">
        <v>0</v>
      </c>
      <c r="X4481">
        <v>0</v>
      </c>
      <c r="Y4481">
        <v>0</v>
      </c>
      <c r="Z4481">
        <v>0</v>
      </c>
    </row>
    <row r="4482" spans="1:26" x14ac:dyDescent="0.25">
      <c r="A4482">
        <v>2039768</v>
      </c>
      <c r="B4482">
        <v>1</v>
      </c>
      <c r="C4482" t="s">
        <v>76</v>
      </c>
      <c r="D4482" t="s">
        <v>83</v>
      </c>
      <c r="E4482" t="s">
        <v>171</v>
      </c>
      <c r="F4482" t="s">
        <v>12921</v>
      </c>
      <c r="G4482" t="s">
        <v>163</v>
      </c>
      <c r="H4482" t="s">
        <v>47</v>
      </c>
      <c r="I4482" t="s">
        <v>129</v>
      </c>
      <c r="J4482" t="s">
        <v>130</v>
      </c>
      <c r="K4482" t="s">
        <v>131</v>
      </c>
      <c r="L4482" t="s">
        <v>12922</v>
      </c>
      <c r="M4482" t="s">
        <v>12923</v>
      </c>
      <c r="N4482">
        <v>1.3263888880000001</v>
      </c>
      <c r="O4482">
        <v>35</v>
      </c>
      <c r="P4482">
        <v>3610</v>
      </c>
      <c r="Q4482">
        <v>0</v>
      </c>
      <c r="R4482">
        <v>0</v>
      </c>
      <c r="S4482">
        <v>0</v>
      </c>
      <c r="T4482">
        <v>0</v>
      </c>
      <c r="U4482">
        <v>46.423611000000001</v>
      </c>
      <c r="V4482">
        <v>4788.2638859999997</v>
      </c>
      <c r="W4482">
        <v>0</v>
      </c>
      <c r="X4482">
        <v>0</v>
      </c>
      <c r="Y4482">
        <v>0</v>
      </c>
      <c r="Z4482">
        <v>0</v>
      </c>
    </row>
    <row r="4483" spans="1:26" x14ac:dyDescent="0.25">
      <c r="A4483">
        <v>2039773</v>
      </c>
      <c r="B4483">
        <v>1</v>
      </c>
      <c r="C4483" t="s">
        <v>76</v>
      </c>
      <c r="D4483" t="s">
        <v>86</v>
      </c>
      <c r="E4483" t="s">
        <v>150</v>
      </c>
      <c r="F4483" t="s">
        <v>12924</v>
      </c>
      <c r="G4483" t="s">
        <v>163</v>
      </c>
      <c r="H4483" t="s">
        <v>47</v>
      </c>
      <c r="I4483" t="s">
        <v>129</v>
      </c>
      <c r="J4483" t="s">
        <v>130</v>
      </c>
      <c r="K4483" t="s">
        <v>131</v>
      </c>
      <c r="L4483" t="s">
        <v>12925</v>
      </c>
      <c r="M4483" t="s">
        <v>12926</v>
      </c>
      <c r="N4483">
        <v>0.49305555499999998</v>
      </c>
      <c r="O4483">
        <v>20</v>
      </c>
      <c r="P4483">
        <v>11614</v>
      </c>
      <c r="Q4483">
        <v>0</v>
      </c>
      <c r="R4483">
        <v>0</v>
      </c>
      <c r="S4483">
        <v>0</v>
      </c>
      <c r="T4483">
        <v>0</v>
      </c>
      <c r="U4483">
        <v>9.8611109999999993</v>
      </c>
      <c r="V4483">
        <v>5726.3472160000001</v>
      </c>
      <c r="W4483">
        <v>0</v>
      </c>
      <c r="X4483">
        <v>0</v>
      </c>
      <c r="Y4483">
        <v>0</v>
      </c>
      <c r="Z4483">
        <v>0</v>
      </c>
    </row>
    <row r="4484" spans="1:26" x14ac:dyDescent="0.25">
      <c r="A4484">
        <v>2039770</v>
      </c>
      <c r="B4484">
        <v>1</v>
      </c>
      <c r="C4484" t="s">
        <v>76</v>
      </c>
      <c r="D4484" t="s">
        <v>78</v>
      </c>
      <c r="E4484" t="s">
        <v>171</v>
      </c>
      <c r="F4484" t="s">
        <v>12927</v>
      </c>
      <c r="G4484" t="s">
        <v>152</v>
      </c>
      <c r="H4484" t="s">
        <v>47</v>
      </c>
      <c r="I4484" t="s">
        <v>129</v>
      </c>
      <c r="J4484" t="s">
        <v>130</v>
      </c>
      <c r="K4484" t="s">
        <v>131</v>
      </c>
      <c r="L4484" t="s">
        <v>12928</v>
      </c>
      <c r="M4484" t="s">
        <v>12929</v>
      </c>
      <c r="N4484">
        <v>0.200555555</v>
      </c>
      <c r="O4484">
        <v>7</v>
      </c>
      <c r="P4484">
        <v>10061</v>
      </c>
      <c r="Q4484">
        <v>0</v>
      </c>
      <c r="R4484">
        <v>0</v>
      </c>
      <c r="S4484">
        <v>0</v>
      </c>
      <c r="T4484">
        <v>0</v>
      </c>
      <c r="U4484">
        <v>1.4038889999999999</v>
      </c>
      <c r="V4484">
        <v>2017.7894389999999</v>
      </c>
      <c r="W4484">
        <v>0</v>
      </c>
      <c r="X4484">
        <v>0</v>
      </c>
      <c r="Y4484">
        <v>0</v>
      </c>
      <c r="Z4484">
        <v>0</v>
      </c>
    </row>
    <row r="4485" spans="1:26" x14ac:dyDescent="0.25">
      <c r="A4485">
        <v>2039793</v>
      </c>
      <c r="B4485">
        <v>1</v>
      </c>
      <c r="C4485" t="s">
        <v>76</v>
      </c>
      <c r="D4485" t="s">
        <v>101</v>
      </c>
      <c r="E4485" t="s">
        <v>171</v>
      </c>
      <c r="F4485" t="s">
        <v>12930</v>
      </c>
      <c r="G4485" t="s">
        <v>250</v>
      </c>
      <c r="H4485" t="s">
        <v>47</v>
      </c>
      <c r="I4485" t="s">
        <v>129</v>
      </c>
      <c r="J4485" t="s">
        <v>15</v>
      </c>
      <c r="K4485" t="s">
        <v>131</v>
      </c>
      <c r="L4485" t="s">
        <v>12931</v>
      </c>
      <c r="M4485" t="s">
        <v>12932</v>
      </c>
      <c r="N4485">
        <v>7.8177777769999999</v>
      </c>
      <c r="O4485">
        <v>0</v>
      </c>
      <c r="P4485">
        <v>225</v>
      </c>
      <c r="Q4485">
        <v>0</v>
      </c>
      <c r="R4485">
        <v>0</v>
      </c>
      <c r="S4485">
        <v>0</v>
      </c>
      <c r="T4485">
        <v>0</v>
      </c>
      <c r="U4485">
        <v>0</v>
      </c>
      <c r="V4485">
        <v>1759</v>
      </c>
      <c r="W4485">
        <v>0</v>
      </c>
      <c r="X4485">
        <v>0</v>
      </c>
      <c r="Y4485">
        <v>0</v>
      </c>
      <c r="Z4485">
        <v>0</v>
      </c>
    </row>
    <row r="4486" spans="1:26" x14ac:dyDescent="0.25">
      <c r="A4486">
        <v>2042183</v>
      </c>
      <c r="B4486">
        <v>1</v>
      </c>
      <c r="C4486" t="s">
        <v>76</v>
      </c>
      <c r="D4486" t="s">
        <v>78</v>
      </c>
      <c r="E4486" t="s">
        <v>171</v>
      </c>
      <c r="F4486" t="s">
        <v>12933</v>
      </c>
      <c r="G4486" t="s">
        <v>163</v>
      </c>
      <c r="H4486" t="s">
        <v>47</v>
      </c>
      <c r="I4486" t="s">
        <v>129</v>
      </c>
      <c r="J4486" t="s">
        <v>130</v>
      </c>
      <c r="K4486" t="s">
        <v>131</v>
      </c>
      <c r="L4486" t="s">
        <v>12934</v>
      </c>
      <c r="M4486" t="s">
        <v>12935</v>
      </c>
      <c r="N4486">
        <v>1.6333333329999999</v>
      </c>
      <c r="O4486">
        <v>13</v>
      </c>
      <c r="P4486">
        <v>3190</v>
      </c>
      <c r="Q4486">
        <v>0</v>
      </c>
      <c r="R4486">
        <v>0</v>
      </c>
      <c r="S4486">
        <v>0</v>
      </c>
      <c r="T4486">
        <v>0</v>
      </c>
      <c r="U4486">
        <v>21.233332999999998</v>
      </c>
      <c r="V4486">
        <v>5210.3333320000002</v>
      </c>
      <c r="W4486">
        <v>0</v>
      </c>
      <c r="X4486">
        <v>0</v>
      </c>
      <c r="Y4486">
        <v>0</v>
      </c>
      <c r="Z4486">
        <v>0</v>
      </c>
    </row>
    <row r="4487" spans="1:26" x14ac:dyDescent="0.25">
      <c r="A4487">
        <v>2039795</v>
      </c>
      <c r="B4487">
        <v>1</v>
      </c>
      <c r="C4487" t="s">
        <v>76</v>
      </c>
      <c r="D4487" t="s">
        <v>96</v>
      </c>
      <c r="E4487" t="s">
        <v>182</v>
      </c>
      <c r="F4487" t="s">
        <v>12936</v>
      </c>
      <c r="G4487" t="s">
        <v>250</v>
      </c>
      <c r="H4487" t="s">
        <v>46</v>
      </c>
      <c r="I4487" t="s">
        <v>129</v>
      </c>
      <c r="J4487" t="s">
        <v>15</v>
      </c>
      <c r="K4487" t="s">
        <v>131</v>
      </c>
      <c r="L4487" t="s">
        <v>12937</v>
      </c>
      <c r="M4487" t="s">
        <v>12938</v>
      </c>
      <c r="N4487">
        <v>2.7952777769999999</v>
      </c>
      <c r="O4487">
        <v>0</v>
      </c>
      <c r="P4487">
        <v>21</v>
      </c>
      <c r="Q4487">
        <v>0</v>
      </c>
      <c r="R4487">
        <v>0</v>
      </c>
      <c r="S4487">
        <v>0</v>
      </c>
      <c r="T4487">
        <v>0</v>
      </c>
      <c r="U4487">
        <v>0</v>
      </c>
      <c r="V4487">
        <v>58.700833000000003</v>
      </c>
      <c r="W4487">
        <v>0</v>
      </c>
      <c r="X4487">
        <v>0</v>
      </c>
      <c r="Y4487">
        <v>0</v>
      </c>
      <c r="Z4487">
        <v>0</v>
      </c>
    </row>
    <row r="4488" spans="1:26" x14ac:dyDescent="0.25">
      <c r="A4488">
        <v>2039778</v>
      </c>
      <c r="B4488">
        <v>1</v>
      </c>
      <c r="C4488" t="s">
        <v>76</v>
      </c>
      <c r="D4488" t="s">
        <v>78</v>
      </c>
      <c r="E4488" t="s">
        <v>171</v>
      </c>
      <c r="F4488" t="s">
        <v>12939</v>
      </c>
      <c r="G4488" t="s">
        <v>1699</v>
      </c>
      <c r="H4488" t="s">
        <v>47</v>
      </c>
      <c r="I4488" t="s">
        <v>129</v>
      </c>
      <c r="J4488" t="s">
        <v>130</v>
      </c>
      <c r="K4488" t="s">
        <v>131</v>
      </c>
      <c r="L4488" t="s">
        <v>12940</v>
      </c>
      <c r="M4488" t="s">
        <v>12941</v>
      </c>
      <c r="N4488">
        <v>1.0877777769999999</v>
      </c>
      <c r="O4488">
        <v>14</v>
      </c>
      <c r="P4488">
        <v>14187</v>
      </c>
      <c r="Q4488">
        <v>0</v>
      </c>
      <c r="R4488">
        <v>0</v>
      </c>
      <c r="S4488">
        <v>0</v>
      </c>
      <c r="T4488">
        <v>0</v>
      </c>
      <c r="U4488">
        <v>15.228889000000001</v>
      </c>
      <c r="V4488">
        <v>15432.303322</v>
      </c>
      <c r="W4488">
        <v>0</v>
      </c>
      <c r="X4488">
        <v>0</v>
      </c>
      <c r="Y4488">
        <v>0</v>
      </c>
      <c r="Z4488">
        <v>0</v>
      </c>
    </row>
    <row r="4489" spans="1:26" x14ac:dyDescent="0.25">
      <c r="A4489">
        <v>2039782</v>
      </c>
      <c r="B4489">
        <v>1</v>
      </c>
      <c r="C4489" t="s">
        <v>77</v>
      </c>
      <c r="D4489" t="s">
        <v>123</v>
      </c>
      <c r="E4489" t="s">
        <v>134</v>
      </c>
      <c r="F4489" t="s">
        <v>12942</v>
      </c>
      <c r="G4489" t="s">
        <v>238</v>
      </c>
      <c r="H4489" t="s">
        <v>46</v>
      </c>
      <c r="I4489" t="s">
        <v>129</v>
      </c>
      <c r="J4489" t="s">
        <v>130</v>
      </c>
      <c r="K4489" t="s">
        <v>131</v>
      </c>
      <c r="L4489" t="s">
        <v>12943</v>
      </c>
      <c r="M4489" t="s">
        <v>12944</v>
      </c>
      <c r="N4489">
        <v>1.6513888880000001</v>
      </c>
      <c r="O4489">
        <v>0</v>
      </c>
      <c r="P4489">
        <v>1</v>
      </c>
      <c r="Q4489">
        <v>0</v>
      </c>
      <c r="R4489">
        <v>0</v>
      </c>
      <c r="S4489">
        <v>0</v>
      </c>
      <c r="T4489">
        <v>0</v>
      </c>
      <c r="U4489">
        <v>0</v>
      </c>
      <c r="V4489">
        <v>1.651389</v>
      </c>
      <c r="W4489">
        <v>0</v>
      </c>
      <c r="X4489">
        <v>0</v>
      </c>
      <c r="Y4489">
        <v>0</v>
      </c>
      <c r="Z4489">
        <v>0</v>
      </c>
    </row>
    <row r="4490" spans="1:26" x14ac:dyDescent="0.25">
      <c r="A4490">
        <v>2039779</v>
      </c>
      <c r="B4490">
        <v>1</v>
      </c>
      <c r="C4490" t="s">
        <v>76</v>
      </c>
      <c r="D4490" t="s">
        <v>89</v>
      </c>
      <c r="E4490" t="s">
        <v>171</v>
      </c>
      <c r="F4490" t="s">
        <v>4831</v>
      </c>
      <c r="G4490" t="s">
        <v>163</v>
      </c>
      <c r="H4490" t="s">
        <v>47</v>
      </c>
      <c r="I4490" t="s">
        <v>129</v>
      </c>
      <c r="J4490" t="s">
        <v>130</v>
      </c>
      <c r="K4490" t="s">
        <v>131</v>
      </c>
      <c r="L4490" t="s">
        <v>12945</v>
      </c>
      <c r="M4490" t="s">
        <v>12946</v>
      </c>
      <c r="N4490">
        <v>0.271666666</v>
      </c>
      <c r="O4490">
        <v>47</v>
      </c>
      <c r="P4490">
        <v>1956</v>
      </c>
      <c r="Q4490">
        <v>0</v>
      </c>
      <c r="R4490">
        <v>0</v>
      </c>
      <c r="S4490">
        <v>0</v>
      </c>
      <c r="T4490">
        <v>0</v>
      </c>
      <c r="U4490">
        <v>12.768333</v>
      </c>
      <c r="V4490">
        <v>531.379999</v>
      </c>
      <c r="W4490">
        <v>0</v>
      </c>
      <c r="X4490">
        <v>0</v>
      </c>
      <c r="Y4490">
        <v>0</v>
      </c>
      <c r="Z4490">
        <v>0</v>
      </c>
    </row>
    <row r="4491" spans="1:26" x14ac:dyDescent="0.25">
      <c r="A4491">
        <v>2039808</v>
      </c>
      <c r="B4491">
        <v>1</v>
      </c>
      <c r="C4491" t="s">
        <v>76</v>
      </c>
      <c r="D4491" t="s">
        <v>88</v>
      </c>
      <c r="E4491" t="s">
        <v>134</v>
      </c>
      <c r="F4491" t="s">
        <v>12947</v>
      </c>
      <c r="G4491" t="s">
        <v>250</v>
      </c>
      <c r="H4491" t="s">
        <v>46</v>
      </c>
      <c r="I4491" t="s">
        <v>129</v>
      </c>
      <c r="J4491" t="s">
        <v>130</v>
      </c>
      <c r="K4491" t="s">
        <v>131</v>
      </c>
      <c r="L4491" t="s">
        <v>12948</v>
      </c>
      <c r="M4491" t="s">
        <v>12949</v>
      </c>
      <c r="N4491">
        <v>2.4213888880000001</v>
      </c>
      <c r="O4491">
        <v>0</v>
      </c>
      <c r="P4491">
        <v>2</v>
      </c>
      <c r="Q4491">
        <v>0</v>
      </c>
      <c r="R4491">
        <v>0</v>
      </c>
      <c r="S4491">
        <v>0</v>
      </c>
      <c r="T4491">
        <v>0</v>
      </c>
      <c r="U4491">
        <v>0</v>
      </c>
      <c r="V4491">
        <v>4.842778</v>
      </c>
      <c r="W4491">
        <v>0</v>
      </c>
      <c r="X4491">
        <v>0</v>
      </c>
      <c r="Y4491">
        <v>0</v>
      </c>
      <c r="Z4491">
        <v>0</v>
      </c>
    </row>
    <row r="4492" spans="1:26" x14ac:dyDescent="0.25">
      <c r="A4492">
        <v>2039789</v>
      </c>
      <c r="B4492">
        <v>1</v>
      </c>
      <c r="C4492" t="s">
        <v>76</v>
      </c>
      <c r="D4492" t="s">
        <v>88</v>
      </c>
      <c r="E4492" t="s">
        <v>171</v>
      </c>
      <c r="F4492" t="s">
        <v>12950</v>
      </c>
      <c r="G4492" t="s">
        <v>163</v>
      </c>
      <c r="H4492" t="s">
        <v>47</v>
      </c>
      <c r="I4492" t="s">
        <v>129</v>
      </c>
      <c r="J4492" t="s">
        <v>130</v>
      </c>
      <c r="K4492" t="s">
        <v>131</v>
      </c>
      <c r="L4492" t="s">
        <v>12951</v>
      </c>
      <c r="M4492" t="s">
        <v>12952</v>
      </c>
      <c r="N4492">
        <v>0.46861111100000002</v>
      </c>
      <c r="O4492">
        <v>9</v>
      </c>
      <c r="P4492">
        <v>1135</v>
      </c>
      <c r="Q4492">
        <v>0</v>
      </c>
      <c r="R4492">
        <v>0</v>
      </c>
      <c r="S4492">
        <v>0</v>
      </c>
      <c r="T4492">
        <v>0</v>
      </c>
      <c r="U4492">
        <v>4.2175000000000002</v>
      </c>
      <c r="V4492">
        <v>531.87361099999998</v>
      </c>
      <c r="W4492">
        <v>0</v>
      </c>
      <c r="X4492">
        <v>0</v>
      </c>
      <c r="Y4492">
        <v>0</v>
      </c>
      <c r="Z4492">
        <v>0</v>
      </c>
    </row>
    <row r="4493" spans="1:26" x14ac:dyDescent="0.25">
      <c r="A4493">
        <v>2039788</v>
      </c>
      <c r="B4493">
        <v>1</v>
      </c>
      <c r="C4493" t="s">
        <v>77</v>
      </c>
      <c r="D4493" t="s">
        <v>123</v>
      </c>
      <c r="E4493" t="s">
        <v>182</v>
      </c>
      <c r="F4493" t="s">
        <v>12953</v>
      </c>
      <c r="G4493" t="s">
        <v>294</v>
      </c>
      <c r="H4493" t="s">
        <v>46</v>
      </c>
      <c r="I4493" t="s">
        <v>129</v>
      </c>
      <c r="J4493" t="s">
        <v>130</v>
      </c>
      <c r="K4493" t="s">
        <v>131</v>
      </c>
      <c r="L4493" t="s">
        <v>12954</v>
      </c>
      <c r="M4493" t="s">
        <v>12955</v>
      </c>
      <c r="N4493">
        <v>1.100833333</v>
      </c>
      <c r="O4493">
        <v>0</v>
      </c>
      <c r="P4493">
        <v>7</v>
      </c>
      <c r="Q4493">
        <v>0</v>
      </c>
      <c r="R4493">
        <v>0</v>
      </c>
      <c r="S4493">
        <v>0</v>
      </c>
      <c r="T4493">
        <v>0</v>
      </c>
      <c r="U4493">
        <v>0</v>
      </c>
      <c r="V4493">
        <v>7.7058330000000002</v>
      </c>
      <c r="W4493">
        <v>0</v>
      </c>
      <c r="X4493">
        <v>0</v>
      </c>
      <c r="Y4493">
        <v>0</v>
      </c>
      <c r="Z4493">
        <v>0</v>
      </c>
    </row>
    <row r="4494" spans="1:26" x14ac:dyDescent="0.25">
      <c r="A4494">
        <v>2039783</v>
      </c>
      <c r="B4494">
        <v>1</v>
      </c>
      <c r="C4494" t="s">
        <v>76</v>
      </c>
      <c r="D4494" t="s">
        <v>83</v>
      </c>
      <c r="E4494" t="s">
        <v>171</v>
      </c>
      <c r="F4494" t="s">
        <v>12956</v>
      </c>
      <c r="G4494" t="s">
        <v>152</v>
      </c>
      <c r="H4494" t="s">
        <v>47</v>
      </c>
      <c r="I4494" t="s">
        <v>257</v>
      </c>
      <c r="J4494" t="s">
        <v>130</v>
      </c>
      <c r="K4494" t="s">
        <v>131</v>
      </c>
      <c r="L4494" t="s">
        <v>12957</v>
      </c>
      <c r="M4494" t="s">
        <v>12958</v>
      </c>
      <c r="N4494">
        <v>3.1944444000000002E-2</v>
      </c>
      <c r="O4494">
        <v>2</v>
      </c>
      <c r="P4494">
        <v>1304</v>
      </c>
      <c r="Q4494">
        <v>0</v>
      </c>
      <c r="R4494">
        <v>0</v>
      </c>
      <c r="S4494">
        <v>0</v>
      </c>
      <c r="T4494">
        <v>0</v>
      </c>
      <c r="U4494">
        <v>6.3889000000000001E-2</v>
      </c>
      <c r="V4494">
        <v>41.655555</v>
      </c>
      <c r="W4494">
        <v>0</v>
      </c>
      <c r="X4494">
        <v>0</v>
      </c>
      <c r="Y4494">
        <v>0</v>
      </c>
      <c r="Z4494">
        <v>0</v>
      </c>
    </row>
    <row r="4495" spans="1:26" x14ac:dyDescent="0.25">
      <c r="A4495">
        <v>2039784</v>
      </c>
      <c r="B4495">
        <v>1</v>
      </c>
      <c r="C4495" t="s">
        <v>76</v>
      </c>
      <c r="D4495" t="s">
        <v>83</v>
      </c>
      <c r="E4495" t="s">
        <v>171</v>
      </c>
      <c r="F4495" t="s">
        <v>12959</v>
      </c>
      <c r="G4495" t="s">
        <v>152</v>
      </c>
      <c r="H4495" t="s">
        <v>47</v>
      </c>
      <c r="I4495" t="s">
        <v>257</v>
      </c>
      <c r="J4495" t="s">
        <v>130</v>
      </c>
      <c r="K4495" t="s">
        <v>131</v>
      </c>
      <c r="L4495" t="s">
        <v>12960</v>
      </c>
      <c r="M4495" t="s">
        <v>12961</v>
      </c>
      <c r="N4495">
        <v>2.3611111000000001E-2</v>
      </c>
      <c r="O4495">
        <v>6</v>
      </c>
      <c r="P4495">
        <v>40</v>
      </c>
      <c r="Q4495">
        <v>0</v>
      </c>
      <c r="R4495">
        <v>0</v>
      </c>
      <c r="S4495">
        <v>0</v>
      </c>
      <c r="T4495">
        <v>0</v>
      </c>
      <c r="U4495">
        <v>0.14166699999999999</v>
      </c>
      <c r="V4495">
        <v>0.94444399999999995</v>
      </c>
      <c r="W4495">
        <v>0</v>
      </c>
      <c r="X4495">
        <v>0</v>
      </c>
      <c r="Y4495">
        <v>0</v>
      </c>
      <c r="Z4495">
        <v>0</v>
      </c>
    </row>
    <row r="4496" spans="1:26" x14ac:dyDescent="0.25">
      <c r="A4496">
        <v>2039785</v>
      </c>
      <c r="B4496">
        <v>1</v>
      </c>
      <c r="C4496" t="s">
        <v>76</v>
      </c>
      <c r="D4496" t="s">
        <v>83</v>
      </c>
      <c r="E4496" t="s">
        <v>171</v>
      </c>
      <c r="F4496" t="s">
        <v>8159</v>
      </c>
      <c r="G4496" t="s">
        <v>152</v>
      </c>
      <c r="H4496" t="s">
        <v>47</v>
      </c>
      <c r="I4496" t="s">
        <v>257</v>
      </c>
      <c r="J4496" t="s">
        <v>130</v>
      </c>
      <c r="K4496" t="s">
        <v>131</v>
      </c>
      <c r="L4496" t="s">
        <v>12962</v>
      </c>
      <c r="M4496" t="s">
        <v>12963</v>
      </c>
      <c r="N4496">
        <v>1.4722222E-2</v>
      </c>
      <c r="O4496">
        <v>20</v>
      </c>
      <c r="P4496">
        <v>136</v>
      </c>
      <c r="Q4496">
        <v>0</v>
      </c>
      <c r="R4496">
        <v>0</v>
      </c>
      <c r="S4496">
        <v>0</v>
      </c>
      <c r="T4496">
        <v>0</v>
      </c>
      <c r="U4496">
        <v>0.29444399999999998</v>
      </c>
      <c r="V4496">
        <v>2.0022220000000002</v>
      </c>
      <c r="W4496">
        <v>0</v>
      </c>
      <c r="X4496">
        <v>0</v>
      </c>
      <c r="Y4496">
        <v>0</v>
      </c>
      <c r="Z4496">
        <v>0</v>
      </c>
    </row>
    <row r="4497" spans="1:26" x14ac:dyDescent="0.25">
      <c r="A4497">
        <v>2039787</v>
      </c>
      <c r="B4497">
        <v>1</v>
      </c>
      <c r="C4497" t="s">
        <v>76</v>
      </c>
      <c r="D4497" t="s">
        <v>80</v>
      </c>
      <c r="E4497" t="s">
        <v>182</v>
      </c>
      <c r="F4497" t="s">
        <v>12964</v>
      </c>
      <c r="G4497" t="s">
        <v>128</v>
      </c>
      <c r="H4497" t="s">
        <v>46</v>
      </c>
      <c r="I4497" t="s">
        <v>129</v>
      </c>
      <c r="J4497" t="s">
        <v>130</v>
      </c>
      <c r="K4497" t="s">
        <v>131</v>
      </c>
      <c r="L4497" t="s">
        <v>12963</v>
      </c>
      <c r="M4497" t="s">
        <v>12965</v>
      </c>
      <c r="N4497">
        <v>1.7805555550000001</v>
      </c>
      <c r="O4497">
        <v>0</v>
      </c>
      <c r="P4497">
        <v>99</v>
      </c>
      <c r="Q4497">
        <v>0</v>
      </c>
      <c r="R4497">
        <v>0</v>
      </c>
      <c r="S4497">
        <v>0</v>
      </c>
      <c r="T4497">
        <v>0</v>
      </c>
      <c r="U4497">
        <v>0</v>
      </c>
      <c r="V4497">
        <v>176.27500000000001</v>
      </c>
      <c r="W4497">
        <v>0</v>
      </c>
      <c r="X4497">
        <v>0</v>
      </c>
      <c r="Y4497">
        <v>0</v>
      </c>
      <c r="Z4497">
        <v>0</v>
      </c>
    </row>
    <row r="4498" spans="1:26" x14ac:dyDescent="0.25">
      <c r="A4498">
        <v>2039790</v>
      </c>
      <c r="B4498">
        <v>1</v>
      </c>
      <c r="C4498" t="s">
        <v>76</v>
      </c>
      <c r="D4498" t="s">
        <v>100</v>
      </c>
      <c r="E4498" t="s">
        <v>134</v>
      </c>
      <c r="F4498" t="s">
        <v>12966</v>
      </c>
      <c r="G4498" t="s">
        <v>140</v>
      </c>
      <c r="H4498" t="s">
        <v>46</v>
      </c>
      <c r="I4498" t="s">
        <v>129</v>
      </c>
      <c r="J4498" t="s">
        <v>130</v>
      </c>
      <c r="K4498" t="s">
        <v>131</v>
      </c>
      <c r="L4498" t="s">
        <v>12967</v>
      </c>
      <c r="M4498" t="s">
        <v>12968</v>
      </c>
      <c r="N4498">
        <v>4.1322222220000002</v>
      </c>
      <c r="O4498">
        <v>0</v>
      </c>
      <c r="P4498">
        <v>2</v>
      </c>
      <c r="Q4498">
        <v>0</v>
      </c>
      <c r="R4498">
        <v>0</v>
      </c>
      <c r="S4498">
        <v>0</v>
      </c>
      <c r="T4498">
        <v>0</v>
      </c>
      <c r="U4498">
        <v>0</v>
      </c>
      <c r="V4498">
        <v>8.2644439999999992</v>
      </c>
      <c r="W4498">
        <v>0</v>
      </c>
      <c r="X4498">
        <v>0</v>
      </c>
      <c r="Y4498">
        <v>0</v>
      </c>
      <c r="Z4498">
        <v>0</v>
      </c>
    </row>
    <row r="4499" spans="1:26" x14ac:dyDescent="0.25">
      <c r="A4499">
        <v>2039796</v>
      </c>
      <c r="B4499">
        <v>1</v>
      </c>
      <c r="C4499" t="s">
        <v>76</v>
      </c>
      <c r="D4499" t="s">
        <v>92</v>
      </c>
      <c r="E4499" t="s">
        <v>171</v>
      </c>
      <c r="F4499" t="s">
        <v>12969</v>
      </c>
      <c r="G4499" t="s">
        <v>163</v>
      </c>
      <c r="H4499" t="s">
        <v>47</v>
      </c>
      <c r="I4499" t="s">
        <v>129</v>
      </c>
      <c r="J4499" t="s">
        <v>130</v>
      </c>
      <c r="K4499" t="s">
        <v>131</v>
      </c>
      <c r="L4499" t="s">
        <v>12970</v>
      </c>
      <c r="M4499" t="s">
        <v>12971</v>
      </c>
      <c r="N4499">
        <v>3.563055555</v>
      </c>
      <c r="O4499">
        <v>0</v>
      </c>
      <c r="P4499">
        <v>0</v>
      </c>
      <c r="Q4499">
        <v>7</v>
      </c>
      <c r="R4499">
        <v>1332</v>
      </c>
      <c r="S4499">
        <v>0</v>
      </c>
      <c r="T4499">
        <v>0</v>
      </c>
      <c r="U4499">
        <v>0</v>
      </c>
      <c r="V4499">
        <v>0</v>
      </c>
      <c r="W4499">
        <v>24.941389000000001</v>
      </c>
      <c r="X4499">
        <v>4745.9899990000004</v>
      </c>
      <c r="Y4499">
        <v>0</v>
      </c>
      <c r="Z4499">
        <v>0</v>
      </c>
    </row>
    <row r="4500" spans="1:26" x14ac:dyDescent="0.25">
      <c r="A4500">
        <v>2039794</v>
      </c>
      <c r="B4500">
        <v>1</v>
      </c>
      <c r="C4500" t="s">
        <v>76</v>
      </c>
      <c r="D4500" t="s">
        <v>85</v>
      </c>
      <c r="E4500" t="s">
        <v>171</v>
      </c>
      <c r="F4500" t="s">
        <v>8167</v>
      </c>
      <c r="G4500" t="s">
        <v>203</v>
      </c>
      <c r="H4500" t="s">
        <v>47</v>
      </c>
      <c r="I4500" t="s">
        <v>129</v>
      </c>
      <c r="J4500" t="s">
        <v>130</v>
      </c>
      <c r="K4500" t="s">
        <v>131</v>
      </c>
      <c r="L4500" t="s">
        <v>12972</v>
      </c>
      <c r="M4500" t="s">
        <v>12973</v>
      </c>
      <c r="N4500">
        <v>0.3125</v>
      </c>
      <c r="O4500">
        <v>0</v>
      </c>
      <c r="P4500">
        <v>2557</v>
      </c>
      <c r="Q4500">
        <v>0</v>
      </c>
      <c r="R4500">
        <v>0</v>
      </c>
      <c r="S4500">
        <v>0</v>
      </c>
      <c r="T4500">
        <v>0</v>
      </c>
      <c r="U4500">
        <v>0</v>
      </c>
      <c r="V4500">
        <v>799.0625</v>
      </c>
      <c r="W4500">
        <v>0</v>
      </c>
      <c r="X4500">
        <v>0</v>
      </c>
      <c r="Y4500">
        <v>0</v>
      </c>
      <c r="Z4500">
        <v>0</v>
      </c>
    </row>
    <row r="4501" spans="1:26" x14ac:dyDescent="0.25">
      <c r="A4501">
        <v>2039807</v>
      </c>
      <c r="B4501">
        <v>1</v>
      </c>
      <c r="C4501" t="s">
        <v>76</v>
      </c>
      <c r="D4501" t="s">
        <v>86</v>
      </c>
      <c r="E4501" t="s">
        <v>166</v>
      </c>
      <c r="F4501" t="s">
        <v>12974</v>
      </c>
      <c r="G4501" t="s">
        <v>904</v>
      </c>
      <c r="H4501" t="s">
        <v>46</v>
      </c>
      <c r="I4501" t="s">
        <v>129</v>
      </c>
      <c r="J4501" t="s">
        <v>130</v>
      </c>
      <c r="K4501" t="s">
        <v>131</v>
      </c>
      <c r="L4501" t="s">
        <v>12975</v>
      </c>
      <c r="M4501" t="s">
        <v>12976</v>
      </c>
      <c r="N4501">
        <v>2.2113888880000001</v>
      </c>
      <c r="O4501">
        <v>0</v>
      </c>
      <c r="P4501">
        <v>538</v>
      </c>
      <c r="Q4501">
        <v>0</v>
      </c>
      <c r="R4501">
        <v>0</v>
      </c>
      <c r="S4501">
        <v>0</v>
      </c>
      <c r="T4501">
        <v>0</v>
      </c>
      <c r="U4501">
        <v>0</v>
      </c>
      <c r="V4501">
        <v>1189.727222</v>
      </c>
      <c r="W4501">
        <v>0</v>
      </c>
      <c r="X4501">
        <v>0</v>
      </c>
      <c r="Y4501">
        <v>0</v>
      </c>
      <c r="Z4501">
        <v>0</v>
      </c>
    </row>
    <row r="4502" spans="1:26" x14ac:dyDescent="0.25">
      <c r="A4502">
        <v>2039800</v>
      </c>
      <c r="B4502">
        <v>1</v>
      </c>
      <c r="C4502" t="s">
        <v>76</v>
      </c>
      <c r="D4502" t="s">
        <v>95</v>
      </c>
      <c r="E4502" t="s">
        <v>171</v>
      </c>
      <c r="F4502" t="s">
        <v>9065</v>
      </c>
      <c r="G4502" t="s">
        <v>163</v>
      </c>
      <c r="H4502" t="s">
        <v>47</v>
      </c>
      <c r="I4502" t="s">
        <v>129</v>
      </c>
      <c r="J4502" t="s">
        <v>130</v>
      </c>
      <c r="K4502" t="s">
        <v>131</v>
      </c>
      <c r="L4502" t="s">
        <v>12977</v>
      </c>
      <c r="M4502" t="s">
        <v>12978</v>
      </c>
      <c r="N4502">
        <v>7.9444444000000003E-2</v>
      </c>
      <c r="O4502">
        <v>0</v>
      </c>
      <c r="P4502">
        <v>0</v>
      </c>
      <c r="Q4502">
        <v>1</v>
      </c>
      <c r="R4502">
        <v>12</v>
      </c>
      <c r="S4502">
        <v>34</v>
      </c>
      <c r="T4502">
        <v>951</v>
      </c>
      <c r="U4502">
        <v>0</v>
      </c>
      <c r="V4502">
        <v>0</v>
      </c>
      <c r="W4502">
        <v>7.9444000000000001E-2</v>
      </c>
      <c r="X4502">
        <v>0.95333299999999999</v>
      </c>
      <c r="Y4502">
        <v>2.701111</v>
      </c>
      <c r="Z4502">
        <v>75.551665999999997</v>
      </c>
    </row>
    <row r="4503" spans="1:26" x14ac:dyDescent="0.25">
      <c r="A4503">
        <v>2039806</v>
      </c>
      <c r="B4503">
        <v>1</v>
      </c>
      <c r="C4503" t="s">
        <v>77</v>
      </c>
      <c r="D4503" t="s">
        <v>116</v>
      </c>
      <c r="E4503" t="s">
        <v>182</v>
      </c>
      <c r="F4503" t="s">
        <v>12979</v>
      </c>
      <c r="G4503" t="s">
        <v>294</v>
      </c>
      <c r="H4503" t="s">
        <v>46</v>
      </c>
      <c r="I4503" t="s">
        <v>129</v>
      </c>
      <c r="J4503" t="s">
        <v>130</v>
      </c>
      <c r="K4503" t="s">
        <v>131</v>
      </c>
      <c r="L4503" t="s">
        <v>12980</v>
      </c>
      <c r="M4503" t="s">
        <v>12981</v>
      </c>
      <c r="N4503">
        <v>2.2113888880000001</v>
      </c>
      <c r="O4503">
        <v>0</v>
      </c>
      <c r="P4503">
        <v>0</v>
      </c>
      <c r="Q4503">
        <v>0</v>
      </c>
      <c r="R4503">
        <v>0</v>
      </c>
      <c r="S4503">
        <v>0</v>
      </c>
      <c r="T4503">
        <v>48</v>
      </c>
      <c r="U4503">
        <v>0</v>
      </c>
      <c r="V4503">
        <v>0</v>
      </c>
      <c r="W4503">
        <v>0</v>
      </c>
      <c r="X4503">
        <v>0</v>
      </c>
      <c r="Y4503">
        <v>0</v>
      </c>
      <c r="Z4503">
        <v>106.14666699999999</v>
      </c>
    </row>
    <row r="4504" spans="1:26" x14ac:dyDescent="0.25">
      <c r="A4504">
        <v>2039832</v>
      </c>
      <c r="B4504">
        <v>1</v>
      </c>
      <c r="C4504" t="s">
        <v>76</v>
      </c>
      <c r="D4504" t="s">
        <v>85</v>
      </c>
      <c r="E4504" t="s">
        <v>161</v>
      </c>
      <c r="F4504" t="s">
        <v>12982</v>
      </c>
      <c r="G4504" t="s">
        <v>203</v>
      </c>
      <c r="H4504" t="s">
        <v>47</v>
      </c>
      <c r="I4504" t="s">
        <v>129</v>
      </c>
      <c r="J4504" t="s">
        <v>130</v>
      </c>
      <c r="K4504" t="s">
        <v>131</v>
      </c>
      <c r="L4504" t="s">
        <v>12983</v>
      </c>
      <c r="M4504" t="s">
        <v>12984</v>
      </c>
      <c r="N4504">
        <v>5.3577777769999999</v>
      </c>
      <c r="O4504">
        <v>0</v>
      </c>
      <c r="P4504">
        <v>412</v>
      </c>
      <c r="Q4504">
        <v>0</v>
      </c>
      <c r="R4504">
        <v>0</v>
      </c>
      <c r="S4504">
        <v>0</v>
      </c>
      <c r="T4504">
        <v>0</v>
      </c>
      <c r="U4504">
        <v>0</v>
      </c>
      <c r="V4504">
        <v>2207.4044439999998</v>
      </c>
      <c r="W4504">
        <v>0</v>
      </c>
      <c r="X4504">
        <v>0</v>
      </c>
      <c r="Y4504">
        <v>0</v>
      </c>
      <c r="Z4504">
        <v>0</v>
      </c>
    </row>
    <row r="4505" spans="1:26" x14ac:dyDescent="0.25">
      <c r="A4505">
        <v>2039805</v>
      </c>
      <c r="B4505">
        <v>1</v>
      </c>
      <c r="C4505" t="s">
        <v>77</v>
      </c>
      <c r="D4505" t="s">
        <v>108</v>
      </c>
      <c r="E4505" t="s">
        <v>171</v>
      </c>
      <c r="F4505" t="s">
        <v>1880</v>
      </c>
      <c r="G4505" t="s">
        <v>163</v>
      </c>
      <c r="H4505" t="s">
        <v>47</v>
      </c>
      <c r="I4505" t="s">
        <v>257</v>
      </c>
      <c r="J4505" t="s">
        <v>130</v>
      </c>
      <c r="K4505" t="s">
        <v>131</v>
      </c>
      <c r="L4505" t="s">
        <v>12985</v>
      </c>
      <c r="M4505" t="s">
        <v>12986</v>
      </c>
      <c r="N4505">
        <v>8.3333330000000001E-3</v>
      </c>
      <c r="O4505">
        <v>155</v>
      </c>
      <c r="P4505">
        <v>425</v>
      </c>
      <c r="Q4505">
        <v>0</v>
      </c>
      <c r="R4505">
        <v>0</v>
      </c>
      <c r="S4505">
        <v>0</v>
      </c>
      <c r="T4505">
        <v>0</v>
      </c>
      <c r="U4505">
        <v>1.2916669999999999</v>
      </c>
      <c r="V4505">
        <v>3.5416669999999999</v>
      </c>
      <c r="W4505">
        <v>0</v>
      </c>
      <c r="X4505">
        <v>0</v>
      </c>
      <c r="Y4505">
        <v>0</v>
      </c>
      <c r="Z4505">
        <v>0</v>
      </c>
    </row>
    <row r="4506" spans="1:26" x14ac:dyDescent="0.25">
      <c r="A4506">
        <v>2039811</v>
      </c>
      <c r="B4506">
        <v>1</v>
      </c>
      <c r="C4506" t="s">
        <v>77</v>
      </c>
      <c r="D4506" t="s">
        <v>108</v>
      </c>
      <c r="E4506" t="s">
        <v>166</v>
      </c>
      <c r="F4506" t="s">
        <v>12987</v>
      </c>
      <c r="G4506" t="s">
        <v>657</v>
      </c>
      <c r="H4506" t="s">
        <v>46</v>
      </c>
      <c r="I4506" t="s">
        <v>129</v>
      </c>
      <c r="J4506" t="s">
        <v>130</v>
      </c>
      <c r="K4506" t="s">
        <v>131</v>
      </c>
      <c r="L4506" t="s">
        <v>12988</v>
      </c>
      <c r="M4506" t="s">
        <v>12989</v>
      </c>
      <c r="N4506">
        <v>2.2088888880000002</v>
      </c>
      <c r="O4506">
        <v>0</v>
      </c>
      <c r="P4506">
        <v>4</v>
      </c>
      <c r="Q4506">
        <v>0</v>
      </c>
      <c r="R4506">
        <v>0</v>
      </c>
      <c r="S4506">
        <v>0</v>
      </c>
      <c r="T4506">
        <v>0</v>
      </c>
      <c r="U4506">
        <v>0</v>
      </c>
      <c r="V4506">
        <v>8.8355560000000004</v>
      </c>
      <c r="W4506">
        <v>0</v>
      </c>
      <c r="X4506">
        <v>0</v>
      </c>
      <c r="Y4506">
        <v>0</v>
      </c>
      <c r="Z4506">
        <v>0</v>
      </c>
    </row>
    <row r="4507" spans="1:26" x14ac:dyDescent="0.25">
      <c r="A4507">
        <v>2039824</v>
      </c>
      <c r="B4507">
        <v>1</v>
      </c>
      <c r="C4507" t="s">
        <v>77</v>
      </c>
      <c r="D4507" t="s">
        <v>116</v>
      </c>
      <c r="E4507" t="s">
        <v>166</v>
      </c>
      <c r="F4507" t="s">
        <v>12990</v>
      </c>
      <c r="G4507" t="s">
        <v>657</v>
      </c>
      <c r="H4507" t="s">
        <v>46</v>
      </c>
      <c r="I4507" t="s">
        <v>129</v>
      </c>
      <c r="J4507" t="s">
        <v>130</v>
      </c>
      <c r="K4507" t="s">
        <v>131</v>
      </c>
      <c r="L4507" t="s">
        <v>12991</v>
      </c>
      <c r="M4507" t="s">
        <v>12992</v>
      </c>
      <c r="N4507">
        <v>2.2655555550000002</v>
      </c>
      <c r="O4507">
        <v>0</v>
      </c>
      <c r="P4507">
        <v>198</v>
      </c>
      <c r="Q4507">
        <v>0</v>
      </c>
      <c r="R4507">
        <v>0</v>
      </c>
      <c r="S4507">
        <v>0</v>
      </c>
      <c r="T4507">
        <v>0</v>
      </c>
      <c r="U4507">
        <v>0</v>
      </c>
      <c r="V4507">
        <v>448.58</v>
      </c>
      <c r="W4507">
        <v>0</v>
      </c>
      <c r="X4507">
        <v>0</v>
      </c>
      <c r="Y4507">
        <v>0</v>
      </c>
      <c r="Z4507">
        <v>0</v>
      </c>
    </row>
    <row r="4508" spans="1:26" x14ac:dyDescent="0.25">
      <c r="A4508">
        <v>2039833</v>
      </c>
      <c r="B4508">
        <v>1</v>
      </c>
      <c r="C4508" t="s">
        <v>76</v>
      </c>
      <c r="D4508" t="s">
        <v>94</v>
      </c>
      <c r="E4508" t="s">
        <v>134</v>
      </c>
      <c r="F4508" t="s">
        <v>12993</v>
      </c>
      <c r="G4508" t="s">
        <v>136</v>
      </c>
      <c r="H4508" t="s">
        <v>46</v>
      </c>
      <c r="I4508" t="s">
        <v>129</v>
      </c>
      <c r="J4508" t="s">
        <v>130</v>
      </c>
      <c r="K4508" t="s">
        <v>131</v>
      </c>
      <c r="L4508" t="s">
        <v>12994</v>
      </c>
      <c r="M4508" t="s">
        <v>12995</v>
      </c>
      <c r="N4508">
        <v>6.7572222220000002</v>
      </c>
      <c r="O4508">
        <v>0</v>
      </c>
      <c r="P4508">
        <v>1</v>
      </c>
      <c r="Q4508">
        <v>0</v>
      </c>
      <c r="R4508">
        <v>0</v>
      </c>
      <c r="S4508">
        <v>0</v>
      </c>
      <c r="T4508">
        <v>0</v>
      </c>
      <c r="U4508">
        <v>0</v>
      </c>
      <c r="V4508">
        <v>6.7572219999999996</v>
      </c>
      <c r="W4508">
        <v>0</v>
      </c>
      <c r="X4508">
        <v>0</v>
      </c>
      <c r="Y4508">
        <v>0</v>
      </c>
      <c r="Z4508">
        <v>0</v>
      </c>
    </row>
    <row r="4509" spans="1:26" x14ac:dyDescent="0.25">
      <c r="A4509">
        <v>2039814</v>
      </c>
      <c r="B4509">
        <v>1</v>
      </c>
      <c r="C4509" t="s">
        <v>76</v>
      </c>
      <c r="D4509" t="s">
        <v>87</v>
      </c>
      <c r="E4509" t="s">
        <v>134</v>
      </c>
      <c r="F4509" t="s">
        <v>12996</v>
      </c>
      <c r="G4509" t="s">
        <v>238</v>
      </c>
      <c r="H4509" t="s">
        <v>46</v>
      </c>
      <c r="I4509" t="s">
        <v>129</v>
      </c>
      <c r="J4509" t="s">
        <v>130</v>
      </c>
      <c r="K4509" t="s">
        <v>131</v>
      </c>
      <c r="L4509" t="s">
        <v>12997</v>
      </c>
      <c r="M4509" t="s">
        <v>12998</v>
      </c>
      <c r="N4509">
        <v>0.56194444399999999</v>
      </c>
      <c r="O4509">
        <v>0</v>
      </c>
      <c r="P4509">
        <v>0</v>
      </c>
      <c r="Q4509">
        <v>0</v>
      </c>
      <c r="R4509">
        <v>3</v>
      </c>
      <c r="S4509">
        <v>0</v>
      </c>
      <c r="T4509">
        <v>0</v>
      </c>
      <c r="U4509">
        <v>0</v>
      </c>
      <c r="V4509">
        <v>0</v>
      </c>
      <c r="W4509">
        <v>0</v>
      </c>
      <c r="X4509">
        <v>1.6858329999999999</v>
      </c>
      <c r="Y4509">
        <v>0</v>
      </c>
      <c r="Z4509">
        <v>0</v>
      </c>
    </row>
    <row r="4510" spans="1:26" x14ac:dyDescent="0.25">
      <c r="A4510">
        <v>2039861</v>
      </c>
      <c r="B4510">
        <v>1</v>
      </c>
      <c r="C4510" t="s">
        <v>77</v>
      </c>
      <c r="D4510" t="s">
        <v>108</v>
      </c>
      <c r="E4510" t="s">
        <v>161</v>
      </c>
      <c r="F4510" t="s">
        <v>12999</v>
      </c>
      <c r="G4510" t="s">
        <v>341</v>
      </c>
      <c r="H4510" t="s">
        <v>47</v>
      </c>
      <c r="I4510" t="s">
        <v>129</v>
      </c>
      <c r="J4510" t="s">
        <v>130</v>
      </c>
      <c r="K4510" t="s">
        <v>131</v>
      </c>
      <c r="L4510" t="s">
        <v>13000</v>
      </c>
      <c r="M4510" t="s">
        <v>13001</v>
      </c>
      <c r="N4510">
        <v>2.7813888879999999</v>
      </c>
      <c r="O4510">
        <v>0</v>
      </c>
      <c r="P4510">
        <v>2</v>
      </c>
      <c r="Q4510">
        <v>0</v>
      </c>
      <c r="R4510">
        <v>0</v>
      </c>
      <c r="S4510">
        <v>0</v>
      </c>
      <c r="T4510">
        <v>0</v>
      </c>
      <c r="U4510">
        <v>0</v>
      </c>
      <c r="V4510">
        <v>5.5627779999999998</v>
      </c>
      <c r="W4510">
        <v>0</v>
      </c>
      <c r="X4510">
        <v>0</v>
      </c>
      <c r="Y4510">
        <v>0</v>
      </c>
      <c r="Z4510">
        <v>0</v>
      </c>
    </row>
    <row r="4511" spans="1:26" x14ac:dyDescent="0.25">
      <c r="A4511">
        <v>2039819</v>
      </c>
      <c r="B4511">
        <v>1</v>
      </c>
      <c r="C4511" t="s">
        <v>76</v>
      </c>
      <c r="D4511" t="s">
        <v>90</v>
      </c>
      <c r="E4511" t="s">
        <v>171</v>
      </c>
      <c r="F4511" t="s">
        <v>13002</v>
      </c>
      <c r="G4511" t="s">
        <v>163</v>
      </c>
      <c r="H4511" t="s">
        <v>47</v>
      </c>
      <c r="I4511" t="s">
        <v>129</v>
      </c>
      <c r="J4511" t="s">
        <v>130</v>
      </c>
      <c r="K4511" t="s">
        <v>131</v>
      </c>
      <c r="L4511" t="s">
        <v>13003</v>
      </c>
      <c r="M4511" t="s">
        <v>13004</v>
      </c>
      <c r="N4511">
        <v>0.42361111099999998</v>
      </c>
      <c r="O4511">
        <v>0</v>
      </c>
      <c r="P4511">
        <v>0</v>
      </c>
      <c r="Q4511">
        <v>0</v>
      </c>
      <c r="R4511">
        <v>0</v>
      </c>
      <c r="S4511">
        <v>1</v>
      </c>
      <c r="T4511">
        <v>286</v>
      </c>
      <c r="U4511">
        <v>0</v>
      </c>
      <c r="V4511">
        <v>0</v>
      </c>
      <c r="W4511">
        <v>0</v>
      </c>
      <c r="X4511">
        <v>0</v>
      </c>
      <c r="Y4511">
        <v>0.42361100000000002</v>
      </c>
      <c r="Z4511">
        <v>121.152778</v>
      </c>
    </row>
    <row r="4512" spans="1:26" x14ac:dyDescent="0.25">
      <c r="A4512">
        <v>2039820</v>
      </c>
      <c r="B4512">
        <v>1</v>
      </c>
      <c r="C4512" t="s">
        <v>76</v>
      </c>
      <c r="D4512" t="s">
        <v>91</v>
      </c>
      <c r="E4512" t="s">
        <v>171</v>
      </c>
      <c r="F4512" t="s">
        <v>13005</v>
      </c>
      <c r="G4512" t="s">
        <v>163</v>
      </c>
      <c r="H4512" t="s">
        <v>47</v>
      </c>
      <c r="I4512" t="s">
        <v>257</v>
      </c>
      <c r="J4512" t="s">
        <v>130</v>
      </c>
      <c r="K4512" t="s">
        <v>131</v>
      </c>
      <c r="L4512" t="s">
        <v>13006</v>
      </c>
      <c r="M4512" t="s">
        <v>13007</v>
      </c>
      <c r="N4512">
        <v>4.8055555E-2</v>
      </c>
      <c r="O4512">
        <v>8</v>
      </c>
      <c r="P4512">
        <v>575</v>
      </c>
      <c r="Q4512">
        <v>24</v>
      </c>
      <c r="R4512">
        <v>3578</v>
      </c>
      <c r="S4512">
        <v>37</v>
      </c>
      <c r="T4512">
        <v>413</v>
      </c>
      <c r="U4512">
        <v>0.38444400000000001</v>
      </c>
      <c r="V4512">
        <v>27.631944000000001</v>
      </c>
      <c r="W4512">
        <v>1.1533329999999999</v>
      </c>
      <c r="X4512">
        <v>171.94277600000001</v>
      </c>
      <c r="Y4512">
        <v>1.7780560000000001</v>
      </c>
      <c r="Z4512">
        <v>19.846944000000001</v>
      </c>
    </row>
    <row r="4513" spans="1:26" x14ac:dyDescent="0.25">
      <c r="A4513">
        <v>2039827</v>
      </c>
      <c r="B4513">
        <v>1</v>
      </c>
      <c r="C4513" t="s">
        <v>76</v>
      </c>
      <c r="D4513" t="s">
        <v>88</v>
      </c>
      <c r="E4513" t="s">
        <v>134</v>
      </c>
      <c r="F4513" t="s">
        <v>13008</v>
      </c>
      <c r="G4513" t="s">
        <v>136</v>
      </c>
      <c r="H4513" t="s">
        <v>46</v>
      </c>
      <c r="I4513" t="s">
        <v>129</v>
      </c>
      <c r="J4513" t="s">
        <v>130</v>
      </c>
      <c r="K4513" t="s">
        <v>131</v>
      </c>
      <c r="L4513" t="s">
        <v>13009</v>
      </c>
      <c r="M4513" t="s">
        <v>13010</v>
      </c>
      <c r="N4513">
        <v>3.849722222</v>
      </c>
      <c r="O4513">
        <v>0</v>
      </c>
      <c r="P4513">
        <v>1</v>
      </c>
      <c r="Q4513">
        <v>0</v>
      </c>
      <c r="R4513">
        <v>0</v>
      </c>
      <c r="S4513">
        <v>0</v>
      </c>
      <c r="T4513">
        <v>0</v>
      </c>
      <c r="U4513">
        <v>0</v>
      </c>
      <c r="V4513">
        <v>3.8497219999999999</v>
      </c>
      <c r="W4513">
        <v>0</v>
      </c>
      <c r="X4513">
        <v>0</v>
      </c>
      <c r="Y4513">
        <v>0</v>
      </c>
      <c r="Z4513">
        <v>0</v>
      </c>
    </row>
    <row r="4514" spans="1:26" x14ac:dyDescent="0.25">
      <c r="A4514">
        <v>2039834</v>
      </c>
      <c r="B4514">
        <v>1</v>
      </c>
      <c r="C4514" t="s">
        <v>76</v>
      </c>
      <c r="D4514" t="s">
        <v>91</v>
      </c>
      <c r="E4514" t="s">
        <v>150</v>
      </c>
      <c r="F4514" t="s">
        <v>13011</v>
      </c>
      <c r="G4514" t="s">
        <v>163</v>
      </c>
      <c r="H4514" t="s">
        <v>47</v>
      </c>
      <c r="I4514" t="s">
        <v>129</v>
      </c>
      <c r="J4514" t="s">
        <v>130</v>
      </c>
      <c r="K4514" t="s">
        <v>131</v>
      </c>
      <c r="L4514" t="s">
        <v>13012</v>
      </c>
      <c r="M4514" t="s">
        <v>13013</v>
      </c>
      <c r="N4514">
        <v>0.23</v>
      </c>
      <c r="O4514">
        <v>9</v>
      </c>
      <c r="P4514">
        <v>575</v>
      </c>
      <c r="Q4514">
        <v>24</v>
      </c>
      <c r="R4514">
        <v>4102</v>
      </c>
      <c r="S4514">
        <v>37</v>
      </c>
      <c r="T4514">
        <v>413</v>
      </c>
      <c r="U4514">
        <v>2.0699999999999998</v>
      </c>
      <c r="V4514">
        <v>132.25</v>
      </c>
      <c r="W4514">
        <v>5.52</v>
      </c>
      <c r="X4514">
        <v>943.46</v>
      </c>
      <c r="Y4514">
        <v>8.51</v>
      </c>
      <c r="Z4514">
        <v>94.99</v>
      </c>
    </row>
    <row r="4515" spans="1:26" x14ac:dyDescent="0.25">
      <c r="A4515">
        <v>2039836</v>
      </c>
      <c r="B4515">
        <v>1</v>
      </c>
      <c r="C4515" t="s">
        <v>76</v>
      </c>
      <c r="D4515" t="s">
        <v>88</v>
      </c>
      <c r="E4515" t="s">
        <v>182</v>
      </c>
      <c r="F4515" t="s">
        <v>13014</v>
      </c>
      <c r="G4515" t="s">
        <v>144</v>
      </c>
      <c r="H4515" t="s">
        <v>46</v>
      </c>
      <c r="I4515" t="s">
        <v>129</v>
      </c>
      <c r="J4515" t="s">
        <v>130</v>
      </c>
      <c r="K4515" t="s">
        <v>131</v>
      </c>
      <c r="L4515" t="s">
        <v>13015</v>
      </c>
      <c r="M4515" t="s">
        <v>13016</v>
      </c>
      <c r="N4515">
        <v>5.0199999999999996</v>
      </c>
      <c r="O4515">
        <v>0</v>
      </c>
      <c r="P4515">
        <v>20</v>
      </c>
      <c r="Q4515">
        <v>0</v>
      </c>
      <c r="R4515">
        <v>0</v>
      </c>
      <c r="S4515">
        <v>0</v>
      </c>
      <c r="T4515">
        <v>0</v>
      </c>
      <c r="U4515">
        <v>0</v>
      </c>
      <c r="V4515">
        <v>100.4</v>
      </c>
      <c r="W4515">
        <v>0</v>
      </c>
      <c r="X4515">
        <v>0</v>
      </c>
      <c r="Y4515">
        <v>0</v>
      </c>
      <c r="Z4515">
        <v>0</v>
      </c>
    </row>
    <row r="4516" spans="1:26" x14ac:dyDescent="0.25">
      <c r="A4516">
        <v>2039921</v>
      </c>
      <c r="B4516">
        <v>1</v>
      </c>
      <c r="C4516" t="s">
        <v>76</v>
      </c>
      <c r="D4516" t="s">
        <v>78</v>
      </c>
      <c r="E4516" t="s">
        <v>171</v>
      </c>
      <c r="F4516" t="s">
        <v>13017</v>
      </c>
      <c r="G4516" t="s">
        <v>1699</v>
      </c>
      <c r="H4516" t="s">
        <v>47</v>
      </c>
      <c r="I4516" t="s">
        <v>129</v>
      </c>
      <c r="J4516" t="s">
        <v>130</v>
      </c>
      <c r="K4516" t="s">
        <v>131</v>
      </c>
      <c r="L4516" t="s">
        <v>13018</v>
      </c>
      <c r="M4516" t="s">
        <v>13019</v>
      </c>
      <c r="N4516">
        <v>1.0113888879999999</v>
      </c>
      <c r="O4516">
        <v>1</v>
      </c>
      <c r="P4516">
        <v>1540</v>
      </c>
      <c r="Q4516">
        <v>0</v>
      </c>
      <c r="R4516">
        <v>0</v>
      </c>
      <c r="S4516">
        <v>0</v>
      </c>
      <c r="T4516">
        <v>0</v>
      </c>
      <c r="U4516">
        <v>1.0113890000000001</v>
      </c>
      <c r="V4516">
        <v>1557.538888</v>
      </c>
      <c r="W4516">
        <v>0</v>
      </c>
      <c r="X4516">
        <v>0</v>
      </c>
      <c r="Y4516">
        <v>0</v>
      </c>
      <c r="Z4516">
        <v>0</v>
      </c>
    </row>
    <row r="4517" spans="1:26" x14ac:dyDescent="0.25">
      <c r="A4517">
        <v>2039841</v>
      </c>
      <c r="B4517">
        <v>1</v>
      </c>
      <c r="C4517" t="s">
        <v>76</v>
      </c>
      <c r="D4517" t="s">
        <v>96</v>
      </c>
      <c r="E4517" t="s">
        <v>171</v>
      </c>
      <c r="F4517" t="s">
        <v>13020</v>
      </c>
      <c r="G4517" t="s">
        <v>163</v>
      </c>
      <c r="H4517" t="s">
        <v>47</v>
      </c>
      <c r="I4517" t="s">
        <v>257</v>
      </c>
      <c r="J4517" t="s">
        <v>130</v>
      </c>
      <c r="K4517" t="s">
        <v>131</v>
      </c>
      <c r="L4517" t="s">
        <v>13021</v>
      </c>
      <c r="M4517" t="s">
        <v>13022</v>
      </c>
      <c r="N4517">
        <v>4.2777777000000003E-2</v>
      </c>
      <c r="O4517">
        <v>13</v>
      </c>
      <c r="P4517">
        <v>9764</v>
      </c>
      <c r="Q4517">
        <v>0</v>
      </c>
      <c r="R4517">
        <v>0</v>
      </c>
      <c r="S4517">
        <v>0</v>
      </c>
      <c r="T4517">
        <v>0</v>
      </c>
      <c r="U4517">
        <v>0.55611100000000002</v>
      </c>
      <c r="V4517">
        <v>417.68221499999999</v>
      </c>
      <c r="W4517">
        <v>0</v>
      </c>
      <c r="X4517">
        <v>0</v>
      </c>
      <c r="Y4517">
        <v>0</v>
      </c>
      <c r="Z4517">
        <v>0</v>
      </c>
    </row>
    <row r="4518" spans="1:26" x14ac:dyDescent="0.25">
      <c r="A4518">
        <v>2039842</v>
      </c>
      <c r="B4518">
        <v>1</v>
      </c>
      <c r="C4518" t="s">
        <v>76</v>
      </c>
      <c r="D4518" t="s">
        <v>96</v>
      </c>
      <c r="E4518" t="s">
        <v>161</v>
      </c>
      <c r="F4518" t="s">
        <v>13023</v>
      </c>
      <c r="G4518" t="s">
        <v>163</v>
      </c>
      <c r="H4518" t="s">
        <v>47</v>
      </c>
      <c r="I4518" t="s">
        <v>257</v>
      </c>
      <c r="J4518" t="s">
        <v>130</v>
      </c>
      <c r="K4518" t="s">
        <v>131</v>
      </c>
      <c r="L4518" t="s">
        <v>13024</v>
      </c>
      <c r="M4518" t="s">
        <v>13025</v>
      </c>
      <c r="N4518">
        <v>4.1944443999999997E-2</v>
      </c>
      <c r="O4518">
        <v>2</v>
      </c>
      <c r="P4518">
        <v>1119</v>
      </c>
      <c r="Q4518">
        <v>0</v>
      </c>
      <c r="R4518">
        <v>0</v>
      </c>
      <c r="S4518">
        <v>0</v>
      </c>
      <c r="T4518">
        <v>0</v>
      </c>
      <c r="U4518">
        <v>8.3889000000000005E-2</v>
      </c>
      <c r="V4518">
        <v>46.935833000000002</v>
      </c>
      <c r="W4518">
        <v>0</v>
      </c>
      <c r="X4518">
        <v>0</v>
      </c>
      <c r="Y4518">
        <v>0</v>
      </c>
      <c r="Z4518">
        <v>0</v>
      </c>
    </row>
    <row r="4519" spans="1:26" x14ac:dyDescent="0.25">
      <c r="A4519">
        <v>2039847</v>
      </c>
      <c r="B4519">
        <v>1</v>
      </c>
      <c r="C4519" t="s">
        <v>76</v>
      </c>
      <c r="D4519" t="s">
        <v>81</v>
      </c>
      <c r="E4519" t="s">
        <v>134</v>
      </c>
      <c r="F4519" t="s">
        <v>13026</v>
      </c>
      <c r="G4519" t="s">
        <v>140</v>
      </c>
      <c r="H4519" t="s">
        <v>46</v>
      </c>
      <c r="I4519" t="s">
        <v>129</v>
      </c>
      <c r="J4519" t="s">
        <v>130</v>
      </c>
      <c r="K4519" t="s">
        <v>131</v>
      </c>
      <c r="L4519" t="s">
        <v>13027</v>
      </c>
      <c r="M4519" t="s">
        <v>13028</v>
      </c>
      <c r="N4519">
        <v>1.935277777</v>
      </c>
      <c r="O4519">
        <v>0</v>
      </c>
      <c r="P4519">
        <v>10</v>
      </c>
      <c r="Q4519">
        <v>0</v>
      </c>
      <c r="R4519">
        <v>0</v>
      </c>
      <c r="S4519">
        <v>0</v>
      </c>
      <c r="T4519">
        <v>0</v>
      </c>
      <c r="U4519">
        <v>0</v>
      </c>
      <c r="V4519">
        <v>19.352778000000001</v>
      </c>
      <c r="W4519">
        <v>0</v>
      </c>
      <c r="X4519">
        <v>0</v>
      </c>
      <c r="Y4519">
        <v>0</v>
      </c>
      <c r="Z4519">
        <v>0</v>
      </c>
    </row>
    <row r="4520" spans="1:26" x14ac:dyDescent="0.25">
      <c r="A4520">
        <v>2039853</v>
      </c>
      <c r="B4520">
        <v>1</v>
      </c>
      <c r="C4520" t="s">
        <v>77</v>
      </c>
      <c r="D4520" t="s">
        <v>109</v>
      </c>
      <c r="E4520" t="s">
        <v>134</v>
      </c>
      <c r="F4520" t="s">
        <v>13029</v>
      </c>
      <c r="G4520" t="s">
        <v>140</v>
      </c>
      <c r="H4520" t="s">
        <v>46</v>
      </c>
      <c r="I4520" t="s">
        <v>129</v>
      </c>
      <c r="J4520" t="s">
        <v>130</v>
      </c>
      <c r="K4520" t="s">
        <v>131</v>
      </c>
      <c r="L4520" t="s">
        <v>13030</v>
      </c>
      <c r="M4520" t="s">
        <v>13031</v>
      </c>
      <c r="N4520">
        <v>1.1497222220000001</v>
      </c>
      <c r="O4520">
        <v>0</v>
      </c>
      <c r="P4520">
        <v>3</v>
      </c>
      <c r="Q4520">
        <v>0</v>
      </c>
      <c r="R4520">
        <v>0</v>
      </c>
      <c r="S4520">
        <v>0</v>
      </c>
      <c r="T4520">
        <v>0</v>
      </c>
      <c r="U4520">
        <v>0</v>
      </c>
      <c r="V4520">
        <v>3.4491670000000001</v>
      </c>
      <c r="W4520">
        <v>0</v>
      </c>
      <c r="X4520">
        <v>0</v>
      </c>
      <c r="Y4520">
        <v>0</v>
      </c>
      <c r="Z4520">
        <v>0</v>
      </c>
    </row>
    <row r="4521" spans="1:26" x14ac:dyDescent="0.25">
      <c r="A4521">
        <v>2039863</v>
      </c>
      <c r="B4521">
        <v>1</v>
      </c>
      <c r="C4521" t="s">
        <v>76</v>
      </c>
      <c r="D4521" t="s">
        <v>81</v>
      </c>
      <c r="E4521" t="s">
        <v>134</v>
      </c>
      <c r="F4521" t="s">
        <v>13032</v>
      </c>
      <c r="G4521" t="s">
        <v>136</v>
      </c>
      <c r="H4521" t="s">
        <v>46</v>
      </c>
      <c r="I4521" t="s">
        <v>129</v>
      </c>
      <c r="J4521" t="s">
        <v>130</v>
      </c>
      <c r="K4521" t="s">
        <v>131</v>
      </c>
      <c r="L4521" t="s">
        <v>13033</v>
      </c>
      <c r="M4521" t="s">
        <v>13034</v>
      </c>
      <c r="N4521">
        <v>4.1550000000000002</v>
      </c>
      <c r="O4521">
        <v>0</v>
      </c>
      <c r="P4521">
        <v>1</v>
      </c>
      <c r="Q4521">
        <v>0</v>
      </c>
      <c r="R4521">
        <v>0</v>
      </c>
      <c r="S4521">
        <v>0</v>
      </c>
      <c r="T4521">
        <v>0</v>
      </c>
      <c r="U4521">
        <v>0</v>
      </c>
      <c r="V4521">
        <v>4.1550000000000002</v>
      </c>
      <c r="W4521">
        <v>0</v>
      </c>
      <c r="X4521">
        <v>0</v>
      </c>
      <c r="Y4521">
        <v>0</v>
      </c>
      <c r="Z4521">
        <v>0</v>
      </c>
    </row>
    <row r="4522" spans="1:26" x14ac:dyDescent="0.25">
      <c r="A4522">
        <v>2039865</v>
      </c>
      <c r="B4522">
        <v>1</v>
      </c>
      <c r="C4522" t="s">
        <v>76</v>
      </c>
      <c r="D4522" t="s">
        <v>85</v>
      </c>
      <c r="E4522" t="s">
        <v>134</v>
      </c>
      <c r="F4522" t="s">
        <v>13035</v>
      </c>
      <c r="G4522" t="s">
        <v>136</v>
      </c>
      <c r="H4522" t="s">
        <v>46</v>
      </c>
      <c r="I4522" t="s">
        <v>129</v>
      </c>
      <c r="J4522" t="s">
        <v>130</v>
      </c>
      <c r="K4522" t="s">
        <v>131</v>
      </c>
      <c r="L4522" t="s">
        <v>13036</v>
      </c>
      <c r="M4522" t="s">
        <v>13037</v>
      </c>
      <c r="N4522">
        <v>2.2200000000000002</v>
      </c>
      <c r="O4522">
        <v>0</v>
      </c>
      <c r="P4522">
        <v>1</v>
      </c>
      <c r="Q4522">
        <v>0</v>
      </c>
      <c r="R4522">
        <v>0</v>
      </c>
      <c r="S4522">
        <v>0</v>
      </c>
      <c r="T4522">
        <v>0</v>
      </c>
      <c r="U4522">
        <v>0</v>
      </c>
      <c r="V4522">
        <v>2.2200000000000002</v>
      </c>
      <c r="W4522">
        <v>0</v>
      </c>
      <c r="X4522">
        <v>0</v>
      </c>
      <c r="Y4522">
        <v>0</v>
      </c>
      <c r="Z4522">
        <v>0</v>
      </c>
    </row>
    <row r="4523" spans="1:26" x14ac:dyDescent="0.25">
      <c r="A4523">
        <v>2039875</v>
      </c>
      <c r="B4523">
        <v>1</v>
      </c>
      <c r="C4523" t="s">
        <v>77</v>
      </c>
      <c r="D4523" t="s">
        <v>119</v>
      </c>
      <c r="E4523" t="s">
        <v>134</v>
      </c>
      <c r="F4523" t="s">
        <v>13038</v>
      </c>
      <c r="G4523" t="s">
        <v>128</v>
      </c>
      <c r="H4523" t="s">
        <v>46</v>
      </c>
      <c r="I4523" t="s">
        <v>129</v>
      </c>
      <c r="J4523" t="s">
        <v>130</v>
      </c>
      <c r="K4523" t="s">
        <v>131</v>
      </c>
      <c r="L4523" t="s">
        <v>13039</v>
      </c>
      <c r="M4523" t="s">
        <v>13040</v>
      </c>
      <c r="N4523">
        <v>1.6086111110000001</v>
      </c>
      <c r="O4523">
        <v>0</v>
      </c>
      <c r="P4523">
        <v>3</v>
      </c>
      <c r="Q4523">
        <v>0</v>
      </c>
      <c r="R4523">
        <v>0</v>
      </c>
      <c r="S4523">
        <v>0</v>
      </c>
      <c r="T4523">
        <v>0</v>
      </c>
      <c r="U4523">
        <v>0</v>
      </c>
      <c r="V4523">
        <v>4.8258330000000003</v>
      </c>
      <c r="W4523">
        <v>0</v>
      </c>
      <c r="X4523">
        <v>0</v>
      </c>
      <c r="Y4523">
        <v>0</v>
      </c>
      <c r="Z4523">
        <v>0</v>
      </c>
    </row>
    <row r="4524" spans="1:26" x14ac:dyDescent="0.25">
      <c r="A4524">
        <v>2039869</v>
      </c>
      <c r="B4524">
        <v>1</v>
      </c>
      <c r="C4524" t="s">
        <v>76</v>
      </c>
      <c r="D4524" t="s">
        <v>78</v>
      </c>
      <c r="E4524" t="s">
        <v>161</v>
      </c>
      <c r="F4524" t="s">
        <v>13041</v>
      </c>
      <c r="G4524" t="s">
        <v>163</v>
      </c>
      <c r="H4524" t="s">
        <v>47</v>
      </c>
      <c r="I4524" t="s">
        <v>257</v>
      </c>
      <c r="J4524" t="s">
        <v>130</v>
      </c>
      <c r="K4524" t="s">
        <v>131</v>
      </c>
      <c r="L4524" t="s">
        <v>13042</v>
      </c>
      <c r="M4524" t="s">
        <v>13043</v>
      </c>
      <c r="N4524">
        <v>2.2222222E-2</v>
      </c>
      <c r="O4524">
        <v>0</v>
      </c>
      <c r="P4524">
        <v>1455</v>
      </c>
      <c r="Q4524">
        <v>0</v>
      </c>
      <c r="R4524">
        <v>0</v>
      </c>
      <c r="S4524">
        <v>0</v>
      </c>
      <c r="T4524">
        <v>0</v>
      </c>
      <c r="U4524">
        <v>0</v>
      </c>
      <c r="V4524">
        <v>32.333333000000003</v>
      </c>
      <c r="W4524">
        <v>0</v>
      </c>
      <c r="X4524">
        <v>0</v>
      </c>
      <c r="Y4524">
        <v>0</v>
      </c>
      <c r="Z4524">
        <v>0</v>
      </c>
    </row>
    <row r="4525" spans="1:26" x14ac:dyDescent="0.25">
      <c r="A4525">
        <v>2039894</v>
      </c>
      <c r="B4525">
        <v>1</v>
      </c>
      <c r="C4525" t="s">
        <v>76</v>
      </c>
      <c r="D4525" t="s">
        <v>102</v>
      </c>
      <c r="E4525" t="s">
        <v>166</v>
      </c>
      <c r="F4525" t="s">
        <v>5760</v>
      </c>
      <c r="G4525" t="s">
        <v>294</v>
      </c>
      <c r="H4525" t="s">
        <v>46</v>
      </c>
      <c r="I4525" t="s">
        <v>129</v>
      </c>
      <c r="J4525" t="s">
        <v>130</v>
      </c>
      <c r="K4525" t="s">
        <v>131</v>
      </c>
      <c r="L4525" t="s">
        <v>13043</v>
      </c>
      <c r="M4525" t="s">
        <v>13044</v>
      </c>
      <c r="N4525">
        <v>3.017222222</v>
      </c>
      <c r="O4525">
        <v>0</v>
      </c>
      <c r="P4525">
        <v>0</v>
      </c>
      <c r="Q4525">
        <v>0</v>
      </c>
      <c r="R4525">
        <v>0</v>
      </c>
      <c r="S4525">
        <v>0</v>
      </c>
      <c r="T4525">
        <v>10</v>
      </c>
      <c r="U4525">
        <v>0</v>
      </c>
      <c r="V4525">
        <v>0</v>
      </c>
      <c r="W4525">
        <v>0</v>
      </c>
      <c r="X4525">
        <v>0</v>
      </c>
      <c r="Y4525">
        <v>0</v>
      </c>
      <c r="Z4525">
        <v>30.172222000000001</v>
      </c>
    </row>
    <row r="4526" spans="1:26" x14ac:dyDescent="0.25">
      <c r="A4526">
        <v>2039873</v>
      </c>
      <c r="B4526">
        <v>1</v>
      </c>
      <c r="C4526" t="s">
        <v>77</v>
      </c>
      <c r="D4526" t="s">
        <v>124</v>
      </c>
      <c r="E4526" t="s">
        <v>182</v>
      </c>
      <c r="F4526" t="s">
        <v>13045</v>
      </c>
      <c r="G4526" t="s">
        <v>144</v>
      </c>
      <c r="H4526" t="s">
        <v>46</v>
      </c>
      <c r="I4526" t="s">
        <v>129</v>
      </c>
      <c r="J4526" t="s">
        <v>130</v>
      </c>
      <c r="K4526" t="s">
        <v>131</v>
      </c>
      <c r="L4526" t="s">
        <v>13046</v>
      </c>
      <c r="M4526" t="s">
        <v>13047</v>
      </c>
      <c r="N4526">
        <v>2.3294444439999999</v>
      </c>
      <c r="O4526">
        <v>0</v>
      </c>
      <c r="P4526">
        <v>3</v>
      </c>
      <c r="Q4526">
        <v>0</v>
      </c>
      <c r="R4526">
        <v>0</v>
      </c>
      <c r="S4526">
        <v>0</v>
      </c>
      <c r="T4526">
        <v>0</v>
      </c>
      <c r="U4526">
        <v>0</v>
      </c>
      <c r="V4526">
        <v>6.9883329999999999</v>
      </c>
      <c r="W4526">
        <v>0</v>
      </c>
      <c r="X4526">
        <v>0</v>
      </c>
      <c r="Y4526">
        <v>0</v>
      </c>
      <c r="Z4526">
        <v>0</v>
      </c>
    </row>
    <row r="4527" spans="1:26" x14ac:dyDescent="0.25">
      <c r="A4527">
        <v>2039876</v>
      </c>
      <c r="B4527">
        <v>1</v>
      </c>
      <c r="C4527" t="s">
        <v>76</v>
      </c>
      <c r="D4527" t="s">
        <v>106</v>
      </c>
      <c r="E4527" t="s">
        <v>134</v>
      </c>
      <c r="F4527" t="s">
        <v>13048</v>
      </c>
      <c r="G4527" t="s">
        <v>238</v>
      </c>
      <c r="H4527" t="s">
        <v>46</v>
      </c>
      <c r="I4527" t="s">
        <v>129</v>
      </c>
      <c r="J4527" t="s">
        <v>130</v>
      </c>
      <c r="K4527" t="s">
        <v>131</v>
      </c>
      <c r="L4527" t="s">
        <v>13049</v>
      </c>
      <c r="M4527" t="s">
        <v>13050</v>
      </c>
      <c r="N4527">
        <v>1.2847222220000001</v>
      </c>
      <c r="O4527">
        <v>0</v>
      </c>
      <c r="P4527">
        <v>22</v>
      </c>
      <c r="Q4527">
        <v>0</v>
      </c>
      <c r="R4527">
        <v>0</v>
      </c>
      <c r="S4527">
        <v>0</v>
      </c>
      <c r="T4527">
        <v>0</v>
      </c>
      <c r="U4527">
        <v>0</v>
      </c>
      <c r="V4527">
        <v>28.263888999999999</v>
      </c>
      <c r="W4527">
        <v>0</v>
      </c>
      <c r="X4527">
        <v>0</v>
      </c>
      <c r="Y4527">
        <v>0</v>
      </c>
      <c r="Z4527">
        <v>0</v>
      </c>
    </row>
    <row r="4528" spans="1:26" x14ac:dyDescent="0.25">
      <c r="A4528">
        <v>2039879</v>
      </c>
      <c r="B4528">
        <v>1</v>
      </c>
      <c r="C4528" t="s">
        <v>76</v>
      </c>
      <c r="D4528" t="s">
        <v>94</v>
      </c>
      <c r="E4528" t="s">
        <v>161</v>
      </c>
      <c r="F4528" t="s">
        <v>13051</v>
      </c>
      <c r="G4528" t="s">
        <v>203</v>
      </c>
      <c r="H4528" t="s">
        <v>47</v>
      </c>
      <c r="I4528" t="s">
        <v>129</v>
      </c>
      <c r="J4528" t="s">
        <v>130</v>
      </c>
      <c r="K4528" t="s">
        <v>131</v>
      </c>
      <c r="L4528" t="s">
        <v>13052</v>
      </c>
      <c r="M4528" t="s">
        <v>13053</v>
      </c>
      <c r="N4528">
        <v>3.83</v>
      </c>
      <c r="O4528">
        <v>0</v>
      </c>
      <c r="P4528">
        <v>0</v>
      </c>
      <c r="Q4528">
        <v>0</v>
      </c>
      <c r="R4528">
        <v>0</v>
      </c>
      <c r="S4528">
        <v>0</v>
      </c>
      <c r="T4528">
        <v>33</v>
      </c>
      <c r="U4528">
        <v>0</v>
      </c>
      <c r="V4528">
        <v>0</v>
      </c>
      <c r="W4528">
        <v>0</v>
      </c>
      <c r="X4528">
        <v>0</v>
      </c>
      <c r="Y4528">
        <v>0</v>
      </c>
      <c r="Z4528">
        <v>126.39</v>
      </c>
    </row>
    <row r="4529" spans="1:26" x14ac:dyDescent="0.25">
      <c r="A4529">
        <v>2039881</v>
      </c>
      <c r="B4529">
        <v>1</v>
      </c>
      <c r="C4529" t="s">
        <v>76</v>
      </c>
      <c r="D4529" t="s">
        <v>80</v>
      </c>
      <c r="E4529" t="s">
        <v>182</v>
      </c>
      <c r="F4529" t="s">
        <v>13054</v>
      </c>
      <c r="G4529" t="s">
        <v>250</v>
      </c>
      <c r="H4529" t="s">
        <v>46</v>
      </c>
      <c r="I4529" t="s">
        <v>129</v>
      </c>
      <c r="J4529" t="s">
        <v>130</v>
      </c>
      <c r="K4529" t="s">
        <v>131</v>
      </c>
      <c r="L4529" t="s">
        <v>13055</v>
      </c>
      <c r="M4529" t="s">
        <v>13056</v>
      </c>
      <c r="N4529">
        <v>8.1372222220000001</v>
      </c>
      <c r="O4529">
        <v>0</v>
      </c>
      <c r="P4529">
        <v>84</v>
      </c>
      <c r="Q4529">
        <v>0</v>
      </c>
      <c r="R4529">
        <v>0</v>
      </c>
      <c r="S4529">
        <v>0</v>
      </c>
      <c r="T4529">
        <v>0</v>
      </c>
      <c r="U4529">
        <v>0</v>
      </c>
      <c r="V4529">
        <v>683.52666699999997</v>
      </c>
      <c r="W4529">
        <v>0</v>
      </c>
      <c r="X4529">
        <v>0</v>
      </c>
      <c r="Y4529">
        <v>0</v>
      </c>
      <c r="Z4529">
        <v>0</v>
      </c>
    </row>
    <row r="4530" spans="1:26" x14ac:dyDescent="0.25">
      <c r="A4530">
        <v>2039884</v>
      </c>
      <c r="B4530">
        <v>1</v>
      </c>
      <c r="C4530" t="s">
        <v>77</v>
      </c>
      <c r="D4530" t="s">
        <v>108</v>
      </c>
      <c r="E4530" t="s">
        <v>161</v>
      </c>
      <c r="F4530" t="s">
        <v>5976</v>
      </c>
      <c r="G4530" t="s">
        <v>163</v>
      </c>
      <c r="H4530" t="s">
        <v>47</v>
      </c>
      <c r="I4530" t="s">
        <v>257</v>
      </c>
      <c r="J4530" t="s">
        <v>130</v>
      </c>
      <c r="K4530" t="s">
        <v>131</v>
      </c>
      <c r="L4530" t="s">
        <v>13057</v>
      </c>
      <c r="M4530" t="s">
        <v>13058</v>
      </c>
      <c r="N4530">
        <v>5.5555550000000002E-3</v>
      </c>
      <c r="O4530">
        <v>20</v>
      </c>
      <c r="P4530">
        <v>745</v>
      </c>
      <c r="Q4530">
        <v>0</v>
      </c>
      <c r="R4530">
        <v>0</v>
      </c>
      <c r="S4530">
        <v>99</v>
      </c>
      <c r="T4530">
        <v>44</v>
      </c>
      <c r="U4530">
        <v>0.111111</v>
      </c>
      <c r="V4530">
        <v>4.1388879999999997</v>
      </c>
      <c r="W4530">
        <v>0</v>
      </c>
      <c r="X4530">
        <v>0</v>
      </c>
      <c r="Y4530">
        <v>0.55000000000000004</v>
      </c>
      <c r="Z4530">
        <v>0.24444399999999999</v>
      </c>
    </row>
    <row r="4531" spans="1:26" x14ac:dyDescent="0.25">
      <c r="A4531">
        <v>2039886</v>
      </c>
      <c r="B4531">
        <v>1</v>
      </c>
      <c r="C4531" t="s">
        <v>76</v>
      </c>
      <c r="D4531" t="s">
        <v>89</v>
      </c>
      <c r="E4531" t="s">
        <v>134</v>
      </c>
      <c r="F4531" t="s">
        <v>13059</v>
      </c>
      <c r="G4531" t="s">
        <v>140</v>
      </c>
      <c r="H4531" t="s">
        <v>46</v>
      </c>
      <c r="I4531" t="s">
        <v>129</v>
      </c>
      <c r="J4531" t="s">
        <v>130</v>
      </c>
      <c r="K4531" t="s">
        <v>131</v>
      </c>
      <c r="L4531" t="s">
        <v>13060</v>
      </c>
      <c r="M4531" t="s">
        <v>13061</v>
      </c>
      <c r="N4531">
        <v>3.0722222220000002</v>
      </c>
      <c r="O4531">
        <v>0</v>
      </c>
      <c r="P4531">
        <v>1</v>
      </c>
      <c r="Q4531">
        <v>0</v>
      </c>
      <c r="R4531">
        <v>0</v>
      </c>
      <c r="S4531">
        <v>0</v>
      </c>
      <c r="T4531">
        <v>0</v>
      </c>
      <c r="U4531">
        <v>0</v>
      </c>
      <c r="V4531">
        <v>3.072222</v>
      </c>
      <c r="W4531">
        <v>0</v>
      </c>
      <c r="X4531">
        <v>0</v>
      </c>
      <c r="Y4531">
        <v>0</v>
      </c>
      <c r="Z4531">
        <v>0</v>
      </c>
    </row>
    <row r="4532" spans="1:26" x14ac:dyDescent="0.25">
      <c r="A4532">
        <v>2039891</v>
      </c>
      <c r="B4532">
        <v>1</v>
      </c>
      <c r="C4532" t="s">
        <v>77</v>
      </c>
      <c r="D4532" t="s">
        <v>108</v>
      </c>
      <c r="E4532" t="s">
        <v>134</v>
      </c>
      <c r="F4532" t="s">
        <v>13062</v>
      </c>
      <c r="G4532" t="s">
        <v>136</v>
      </c>
      <c r="H4532" t="s">
        <v>46</v>
      </c>
      <c r="I4532" t="s">
        <v>129</v>
      </c>
      <c r="J4532" t="s">
        <v>130</v>
      </c>
      <c r="K4532" t="s">
        <v>131</v>
      </c>
      <c r="L4532" t="s">
        <v>13063</v>
      </c>
      <c r="M4532" t="s">
        <v>13064</v>
      </c>
      <c r="N4532">
        <v>1.810277777</v>
      </c>
      <c r="O4532">
        <v>0</v>
      </c>
      <c r="P4532">
        <v>1</v>
      </c>
      <c r="Q4532">
        <v>0</v>
      </c>
      <c r="R4532">
        <v>0</v>
      </c>
      <c r="S4532">
        <v>0</v>
      </c>
      <c r="T4532">
        <v>0</v>
      </c>
      <c r="U4532">
        <v>0</v>
      </c>
      <c r="V4532">
        <v>1.8102780000000001</v>
      </c>
      <c r="W4532">
        <v>0</v>
      </c>
      <c r="X4532">
        <v>0</v>
      </c>
      <c r="Y4532">
        <v>0</v>
      </c>
      <c r="Z4532">
        <v>0</v>
      </c>
    </row>
    <row r="4533" spans="1:26" x14ac:dyDescent="0.25">
      <c r="A4533">
        <v>2039887</v>
      </c>
      <c r="B4533">
        <v>1</v>
      </c>
      <c r="C4533" t="s">
        <v>76</v>
      </c>
      <c r="D4533" t="s">
        <v>102</v>
      </c>
      <c r="E4533" t="s">
        <v>186</v>
      </c>
      <c r="F4533" t="s">
        <v>13065</v>
      </c>
      <c r="G4533" t="s">
        <v>163</v>
      </c>
      <c r="H4533" t="s">
        <v>47</v>
      </c>
      <c r="I4533" t="s">
        <v>257</v>
      </c>
      <c r="J4533" t="s">
        <v>130</v>
      </c>
      <c r="K4533" t="s">
        <v>131</v>
      </c>
      <c r="L4533" t="s">
        <v>13066</v>
      </c>
      <c r="M4533" t="s">
        <v>13067</v>
      </c>
      <c r="N4533">
        <v>5.5555550000000002E-3</v>
      </c>
      <c r="O4533">
        <v>0</v>
      </c>
      <c r="P4533">
        <v>0</v>
      </c>
      <c r="Q4533">
        <v>0</v>
      </c>
      <c r="R4533">
        <v>0</v>
      </c>
      <c r="S4533">
        <v>95</v>
      </c>
      <c r="T4533">
        <v>920</v>
      </c>
      <c r="U4533">
        <v>0</v>
      </c>
      <c r="V4533">
        <v>0</v>
      </c>
      <c r="W4533">
        <v>0</v>
      </c>
      <c r="X4533">
        <v>0</v>
      </c>
      <c r="Y4533">
        <v>0.52777799999999997</v>
      </c>
      <c r="Z4533">
        <v>5.1111110000000002</v>
      </c>
    </row>
    <row r="4534" spans="1:26" x14ac:dyDescent="0.25">
      <c r="A4534">
        <v>2039892</v>
      </c>
      <c r="B4534">
        <v>1</v>
      </c>
      <c r="C4534" t="s">
        <v>76</v>
      </c>
      <c r="D4534" t="s">
        <v>106</v>
      </c>
      <c r="E4534" t="s">
        <v>134</v>
      </c>
      <c r="F4534" t="s">
        <v>13068</v>
      </c>
      <c r="G4534" t="s">
        <v>136</v>
      </c>
      <c r="H4534" t="s">
        <v>46</v>
      </c>
      <c r="I4534" t="s">
        <v>129</v>
      </c>
      <c r="J4534" t="s">
        <v>130</v>
      </c>
      <c r="K4534" t="s">
        <v>131</v>
      </c>
      <c r="L4534" t="s">
        <v>13069</v>
      </c>
      <c r="M4534" t="s">
        <v>13070</v>
      </c>
      <c r="N4534">
        <v>1.3691666659999999</v>
      </c>
      <c r="O4534">
        <v>0</v>
      </c>
      <c r="P4534">
        <v>5</v>
      </c>
      <c r="Q4534">
        <v>0</v>
      </c>
      <c r="R4534">
        <v>0</v>
      </c>
      <c r="S4534">
        <v>0</v>
      </c>
      <c r="T4534">
        <v>0</v>
      </c>
      <c r="U4534">
        <v>0</v>
      </c>
      <c r="V4534">
        <v>6.8458329999999998</v>
      </c>
      <c r="W4534">
        <v>0</v>
      </c>
      <c r="X4534">
        <v>0</v>
      </c>
      <c r="Y4534">
        <v>0</v>
      </c>
      <c r="Z4534">
        <v>0</v>
      </c>
    </row>
    <row r="4535" spans="1:26" x14ac:dyDescent="0.25">
      <c r="A4535">
        <v>2039893</v>
      </c>
      <c r="B4535">
        <v>1</v>
      </c>
      <c r="C4535" t="s">
        <v>76</v>
      </c>
      <c r="D4535" t="s">
        <v>88</v>
      </c>
      <c r="E4535" t="s">
        <v>134</v>
      </c>
      <c r="F4535" t="s">
        <v>12947</v>
      </c>
      <c r="G4535" t="s">
        <v>250</v>
      </c>
      <c r="H4535" t="s">
        <v>46</v>
      </c>
      <c r="I4535" t="s">
        <v>129</v>
      </c>
      <c r="J4535" t="s">
        <v>130</v>
      </c>
      <c r="K4535" t="s">
        <v>131</v>
      </c>
      <c r="L4535" t="s">
        <v>13071</v>
      </c>
      <c r="M4535" t="s">
        <v>13072</v>
      </c>
      <c r="N4535">
        <v>2.2366666660000001</v>
      </c>
      <c r="O4535">
        <v>0</v>
      </c>
      <c r="P4535">
        <v>2</v>
      </c>
      <c r="Q4535">
        <v>0</v>
      </c>
      <c r="R4535">
        <v>0</v>
      </c>
      <c r="S4535">
        <v>0</v>
      </c>
      <c r="T4535">
        <v>0</v>
      </c>
      <c r="U4535">
        <v>0</v>
      </c>
      <c r="V4535">
        <v>4.4733330000000002</v>
      </c>
      <c r="W4535">
        <v>0</v>
      </c>
      <c r="X4535">
        <v>0</v>
      </c>
      <c r="Y4535">
        <v>0</v>
      </c>
      <c r="Z4535">
        <v>0</v>
      </c>
    </row>
    <row r="4536" spans="1:26" x14ac:dyDescent="0.25">
      <c r="A4536">
        <v>2039889</v>
      </c>
      <c r="B4536">
        <v>1</v>
      </c>
      <c r="C4536" t="s">
        <v>77</v>
      </c>
      <c r="D4536" t="s">
        <v>123</v>
      </c>
      <c r="E4536" t="s">
        <v>134</v>
      </c>
      <c r="F4536" t="s">
        <v>13073</v>
      </c>
      <c r="G4536" t="s">
        <v>128</v>
      </c>
      <c r="H4536" t="s">
        <v>46</v>
      </c>
      <c r="I4536" t="s">
        <v>129</v>
      </c>
      <c r="J4536" t="s">
        <v>130</v>
      </c>
      <c r="K4536" t="s">
        <v>131</v>
      </c>
      <c r="L4536" t="s">
        <v>13074</v>
      </c>
      <c r="M4536" t="s">
        <v>13075</v>
      </c>
      <c r="N4536">
        <v>0.95972222200000001</v>
      </c>
      <c r="O4536">
        <v>0</v>
      </c>
      <c r="P4536">
        <v>4</v>
      </c>
      <c r="Q4536">
        <v>0</v>
      </c>
      <c r="R4536">
        <v>0</v>
      </c>
      <c r="S4536">
        <v>0</v>
      </c>
      <c r="T4536">
        <v>0</v>
      </c>
      <c r="U4536">
        <v>0</v>
      </c>
      <c r="V4536">
        <v>3.838889</v>
      </c>
      <c r="W4536">
        <v>0</v>
      </c>
      <c r="X4536">
        <v>0</v>
      </c>
      <c r="Y4536">
        <v>0</v>
      </c>
      <c r="Z4536">
        <v>0</v>
      </c>
    </row>
    <row r="4537" spans="1:26" x14ac:dyDescent="0.25">
      <c r="A4537">
        <v>2039901</v>
      </c>
      <c r="B4537">
        <v>1</v>
      </c>
      <c r="C4537" t="s">
        <v>76</v>
      </c>
      <c r="D4537" t="s">
        <v>104</v>
      </c>
      <c r="E4537" t="s">
        <v>182</v>
      </c>
      <c r="F4537" t="s">
        <v>12450</v>
      </c>
      <c r="G4537" t="s">
        <v>144</v>
      </c>
      <c r="H4537" t="s">
        <v>46</v>
      </c>
      <c r="I4537" t="s">
        <v>129</v>
      </c>
      <c r="J4537" t="s">
        <v>130</v>
      </c>
      <c r="K4537" t="s">
        <v>131</v>
      </c>
      <c r="L4537" t="s">
        <v>13076</v>
      </c>
      <c r="M4537" t="s">
        <v>13077</v>
      </c>
      <c r="N4537">
        <v>1.0394444439999999</v>
      </c>
      <c r="O4537">
        <v>0</v>
      </c>
      <c r="P4537">
        <v>0</v>
      </c>
      <c r="Q4537">
        <v>0</v>
      </c>
      <c r="R4537">
        <v>0</v>
      </c>
      <c r="S4537">
        <v>0</v>
      </c>
      <c r="T4537">
        <v>72</v>
      </c>
      <c r="U4537">
        <v>0</v>
      </c>
      <c r="V4537">
        <v>0</v>
      </c>
      <c r="W4537">
        <v>0</v>
      </c>
      <c r="X4537">
        <v>0</v>
      </c>
      <c r="Y4537">
        <v>0</v>
      </c>
      <c r="Z4537">
        <v>74.84</v>
      </c>
    </row>
    <row r="4538" spans="1:26" x14ac:dyDescent="0.25">
      <c r="A4538">
        <v>2039899</v>
      </c>
      <c r="B4538">
        <v>1</v>
      </c>
      <c r="C4538" t="s">
        <v>76</v>
      </c>
      <c r="D4538" t="s">
        <v>79</v>
      </c>
      <c r="E4538" t="s">
        <v>134</v>
      </c>
      <c r="F4538" t="s">
        <v>13078</v>
      </c>
      <c r="G4538" t="s">
        <v>238</v>
      </c>
      <c r="H4538" t="s">
        <v>46</v>
      </c>
      <c r="I4538" t="s">
        <v>129</v>
      </c>
      <c r="J4538" t="s">
        <v>130</v>
      </c>
      <c r="K4538" t="s">
        <v>131</v>
      </c>
      <c r="L4538" t="s">
        <v>13079</v>
      </c>
      <c r="M4538" t="s">
        <v>13080</v>
      </c>
      <c r="N4538">
        <v>4.6711111110000001</v>
      </c>
      <c r="O4538">
        <v>0</v>
      </c>
      <c r="P4538">
        <v>1</v>
      </c>
      <c r="Q4538">
        <v>0</v>
      </c>
      <c r="R4538">
        <v>0</v>
      </c>
      <c r="S4538">
        <v>0</v>
      </c>
      <c r="T4538">
        <v>0</v>
      </c>
      <c r="U4538">
        <v>0</v>
      </c>
      <c r="V4538">
        <v>4.6711109999999998</v>
      </c>
      <c r="W4538">
        <v>0</v>
      </c>
      <c r="X4538">
        <v>0</v>
      </c>
      <c r="Y4538">
        <v>0</v>
      </c>
      <c r="Z4538">
        <v>0</v>
      </c>
    </row>
    <row r="4539" spans="1:26" x14ac:dyDescent="0.25">
      <c r="A4539">
        <v>2039906</v>
      </c>
      <c r="B4539">
        <v>1</v>
      </c>
      <c r="C4539" t="s">
        <v>76</v>
      </c>
      <c r="D4539" t="s">
        <v>78</v>
      </c>
      <c r="E4539" t="s">
        <v>134</v>
      </c>
      <c r="F4539" t="s">
        <v>13081</v>
      </c>
      <c r="G4539" t="s">
        <v>140</v>
      </c>
      <c r="H4539" t="s">
        <v>46</v>
      </c>
      <c r="I4539" t="s">
        <v>129</v>
      </c>
      <c r="J4539" t="s">
        <v>130</v>
      </c>
      <c r="K4539" t="s">
        <v>131</v>
      </c>
      <c r="L4539" t="s">
        <v>13082</v>
      </c>
      <c r="M4539" t="s">
        <v>13083</v>
      </c>
      <c r="N4539">
        <v>3.2694444439999999</v>
      </c>
      <c r="O4539">
        <v>0</v>
      </c>
      <c r="P4539">
        <v>1</v>
      </c>
      <c r="Q4539">
        <v>0</v>
      </c>
      <c r="R4539">
        <v>0</v>
      </c>
      <c r="S4539">
        <v>0</v>
      </c>
      <c r="T4539">
        <v>0</v>
      </c>
      <c r="U4539">
        <v>0</v>
      </c>
      <c r="V4539">
        <v>3.269444</v>
      </c>
      <c r="W4539">
        <v>0</v>
      </c>
      <c r="X4539">
        <v>0</v>
      </c>
      <c r="Y4539">
        <v>0</v>
      </c>
      <c r="Z4539">
        <v>0</v>
      </c>
    </row>
    <row r="4540" spans="1:26" x14ac:dyDescent="0.25">
      <c r="A4540">
        <v>2039917</v>
      </c>
      <c r="B4540">
        <v>1</v>
      </c>
      <c r="C4540" t="s">
        <v>76</v>
      </c>
      <c r="D4540" t="s">
        <v>92</v>
      </c>
      <c r="E4540" t="s">
        <v>134</v>
      </c>
      <c r="F4540" t="s">
        <v>13084</v>
      </c>
      <c r="G4540" t="s">
        <v>136</v>
      </c>
      <c r="H4540" t="s">
        <v>46</v>
      </c>
      <c r="I4540" t="s">
        <v>129</v>
      </c>
      <c r="J4540" t="s">
        <v>130</v>
      </c>
      <c r="K4540" t="s">
        <v>131</v>
      </c>
      <c r="L4540" t="s">
        <v>13085</v>
      </c>
      <c r="M4540" t="s">
        <v>13086</v>
      </c>
      <c r="N4540">
        <v>1.3066666659999999</v>
      </c>
      <c r="O4540">
        <v>0</v>
      </c>
      <c r="P4540">
        <v>0</v>
      </c>
      <c r="Q4540">
        <v>0</v>
      </c>
      <c r="R4540">
        <v>1</v>
      </c>
      <c r="S4540">
        <v>0</v>
      </c>
      <c r="T4540">
        <v>0</v>
      </c>
      <c r="U4540">
        <v>0</v>
      </c>
      <c r="V4540">
        <v>0</v>
      </c>
      <c r="W4540">
        <v>0</v>
      </c>
      <c r="X4540">
        <v>1.306667</v>
      </c>
      <c r="Y4540">
        <v>0</v>
      </c>
      <c r="Z4540">
        <v>0</v>
      </c>
    </row>
    <row r="4541" spans="1:26" x14ac:dyDescent="0.25">
      <c r="A4541">
        <v>2039922</v>
      </c>
      <c r="B4541">
        <v>1</v>
      </c>
      <c r="C4541" t="s">
        <v>76</v>
      </c>
      <c r="D4541" t="s">
        <v>93</v>
      </c>
      <c r="E4541" t="s">
        <v>134</v>
      </c>
      <c r="F4541" t="s">
        <v>13087</v>
      </c>
      <c r="G4541" t="s">
        <v>136</v>
      </c>
      <c r="H4541" t="s">
        <v>46</v>
      </c>
      <c r="I4541" t="s">
        <v>129</v>
      </c>
      <c r="J4541" t="s">
        <v>130</v>
      </c>
      <c r="K4541" t="s">
        <v>131</v>
      </c>
      <c r="L4541" t="s">
        <v>13088</v>
      </c>
      <c r="M4541" t="s">
        <v>13089</v>
      </c>
      <c r="N4541">
        <v>1.6286111109999999</v>
      </c>
      <c r="O4541">
        <v>0</v>
      </c>
      <c r="P4541">
        <v>1</v>
      </c>
      <c r="Q4541">
        <v>0</v>
      </c>
      <c r="R4541">
        <v>0</v>
      </c>
      <c r="S4541">
        <v>0</v>
      </c>
      <c r="T4541">
        <v>0</v>
      </c>
      <c r="U4541">
        <v>0</v>
      </c>
      <c r="V4541">
        <v>1.628611</v>
      </c>
      <c r="W4541">
        <v>0</v>
      </c>
      <c r="X4541">
        <v>0</v>
      </c>
      <c r="Y4541">
        <v>0</v>
      </c>
      <c r="Z4541">
        <v>0</v>
      </c>
    </row>
    <row r="4542" spans="1:26" x14ac:dyDescent="0.25">
      <c r="A4542">
        <v>2039909</v>
      </c>
      <c r="B4542">
        <v>1</v>
      </c>
      <c r="C4542" t="s">
        <v>77</v>
      </c>
      <c r="D4542" t="s">
        <v>108</v>
      </c>
      <c r="E4542" t="s">
        <v>161</v>
      </c>
      <c r="F4542" t="s">
        <v>13090</v>
      </c>
      <c r="G4542" t="s">
        <v>341</v>
      </c>
      <c r="H4542" t="s">
        <v>47</v>
      </c>
      <c r="I4542" t="s">
        <v>129</v>
      </c>
      <c r="J4542" t="s">
        <v>130</v>
      </c>
      <c r="K4542" t="s">
        <v>131</v>
      </c>
      <c r="L4542" t="s">
        <v>13091</v>
      </c>
      <c r="M4542" t="s">
        <v>13092</v>
      </c>
      <c r="N4542">
        <v>1.8916666660000001</v>
      </c>
      <c r="O4542">
        <v>0</v>
      </c>
      <c r="P4542">
        <v>68</v>
      </c>
      <c r="Q4542">
        <v>0</v>
      </c>
      <c r="R4542">
        <v>0</v>
      </c>
      <c r="S4542">
        <v>0</v>
      </c>
      <c r="T4542">
        <v>0</v>
      </c>
      <c r="U4542">
        <v>0</v>
      </c>
      <c r="V4542">
        <v>128.63333299999999</v>
      </c>
      <c r="W4542">
        <v>0</v>
      </c>
      <c r="X4542">
        <v>0</v>
      </c>
      <c r="Y4542">
        <v>0</v>
      </c>
      <c r="Z4542">
        <v>0</v>
      </c>
    </row>
    <row r="4543" spans="1:26" x14ac:dyDescent="0.25">
      <c r="A4543">
        <v>2039918</v>
      </c>
      <c r="B4543">
        <v>1</v>
      </c>
      <c r="C4543" t="s">
        <v>76</v>
      </c>
      <c r="D4543" t="s">
        <v>92</v>
      </c>
      <c r="E4543" t="s">
        <v>126</v>
      </c>
      <c r="F4543" t="s">
        <v>13093</v>
      </c>
      <c r="G4543" t="s">
        <v>158</v>
      </c>
      <c r="H4543" t="s">
        <v>46</v>
      </c>
      <c r="I4543" t="s">
        <v>129</v>
      </c>
      <c r="J4543" t="s">
        <v>130</v>
      </c>
      <c r="K4543" t="s">
        <v>131</v>
      </c>
      <c r="L4543" t="s">
        <v>13094</v>
      </c>
      <c r="M4543" t="s">
        <v>13095</v>
      </c>
      <c r="N4543">
        <v>4.0355555550000002</v>
      </c>
      <c r="O4543">
        <v>0</v>
      </c>
      <c r="P4543">
        <v>0</v>
      </c>
      <c r="Q4543">
        <v>0</v>
      </c>
      <c r="R4543">
        <v>15</v>
      </c>
      <c r="S4543">
        <v>0</v>
      </c>
      <c r="T4543">
        <v>0</v>
      </c>
      <c r="U4543">
        <v>0</v>
      </c>
      <c r="V4543">
        <v>0</v>
      </c>
      <c r="W4543">
        <v>0</v>
      </c>
      <c r="X4543">
        <v>60.533332999999999</v>
      </c>
      <c r="Y4543">
        <v>0</v>
      </c>
      <c r="Z4543">
        <v>0</v>
      </c>
    </row>
    <row r="4544" spans="1:26" x14ac:dyDescent="0.25">
      <c r="A4544">
        <v>2039925</v>
      </c>
      <c r="B4544">
        <v>1</v>
      </c>
      <c r="C4544" t="s">
        <v>76</v>
      </c>
      <c r="D4544" t="s">
        <v>103</v>
      </c>
      <c r="E4544" t="s">
        <v>134</v>
      </c>
      <c r="F4544" t="s">
        <v>13096</v>
      </c>
      <c r="G4544" t="s">
        <v>140</v>
      </c>
      <c r="H4544" t="s">
        <v>46</v>
      </c>
      <c r="I4544" t="s">
        <v>129</v>
      </c>
      <c r="J4544" t="s">
        <v>130</v>
      </c>
      <c r="K4544" t="s">
        <v>131</v>
      </c>
      <c r="L4544" t="s">
        <v>13097</v>
      </c>
      <c r="M4544" t="s">
        <v>13098</v>
      </c>
      <c r="N4544">
        <v>5.2133333329999996</v>
      </c>
      <c r="O4544">
        <v>0</v>
      </c>
      <c r="P4544">
        <v>0</v>
      </c>
      <c r="Q4544">
        <v>0</v>
      </c>
      <c r="R4544">
        <v>1</v>
      </c>
      <c r="S4544">
        <v>0</v>
      </c>
      <c r="T4544">
        <v>0</v>
      </c>
      <c r="U4544">
        <v>0</v>
      </c>
      <c r="V4544">
        <v>0</v>
      </c>
      <c r="W4544">
        <v>0</v>
      </c>
      <c r="X4544">
        <v>5.2133330000000004</v>
      </c>
      <c r="Y4544">
        <v>0</v>
      </c>
      <c r="Z4544">
        <v>0</v>
      </c>
    </row>
    <row r="4545" spans="1:26" x14ac:dyDescent="0.25">
      <c r="A4545">
        <v>2039913</v>
      </c>
      <c r="B4545">
        <v>1</v>
      </c>
      <c r="C4545" t="s">
        <v>76</v>
      </c>
      <c r="D4545" t="s">
        <v>83</v>
      </c>
      <c r="E4545" t="s">
        <v>166</v>
      </c>
      <c r="F4545" t="s">
        <v>13099</v>
      </c>
      <c r="G4545" t="s">
        <v>8682</v>
      </c>
      <c r="H4545" t="s">
        <v>46</v>
      </c>
      <c r="I4545" t="s">
        <v>129</v>
      </c>
      <c r="J4545" t="s">
        <v>130</v>
      </c>
      <c r="K4545" t="s">
        <v>131</v>
      </c>
      <c r="L4545" t="s">
        <v>13100</v>
      </c>
      <c r="M4545" t="s">
        <v>13101</v>
      </c>
      <c r="N4545">
        <v>9.4641666660000006</v>
      </c>
      <c r="O4545">
        <v>0</v>
      </c>
      <c r="P4545">
        <v>745</v>
      </c>
      <c r="Q4545">
        <v>0</v>
      </c>
      <c r="R4545">
        <v>0</v>
      </c>
      <c r="S4545">
        <v>0</v>
      </c>
      <c r="T4545">
        <v>0</v>
      </c>
      <c r="U4545">
        <v>0</v>
      </c>
      <c r="V4545">
        <v>7050.8041659999999</v>
      </c>
      <c r="W4545">
        <v>0</v>
      </c>
      <c r="X4545">
        <v>0</v>
      </c>
      <c r="Y4545">
        <v>0</v>
      </c>
      <c r="Z4545">
        <v>0</v>
      </c>
    </row>
    <row r="4546" spans="1:26" x14ac:dyDescent="0.25">
      <c r="A4546">
        <v>2039923</v>
      </c>
      <c r="B4546">
        <v>1</v>
      </c>
      <c r="C4546" t="s">
        <v>76</v>
      </c>
      <c r="D4546" t="s">
        <v>91</v>
      </c>
      <c r="E4546" t="s">
        <v>182</v>
      </c>
      <c r="F4546" t="s">
        <v>13102</v>
      </c>
      <c r="G4546" t="s">
        <v>904</v>
      </c>
      <c r="H4546" t="s">
        <v>46</v>
      </c>
      <c r="I4546" t="s">
        <v>129</v>
      </c>
      <c r="J4546" t="s">
        <v>130</v>
      </c>
      <c r="K4546" t="s">
        <v>131</v>
      </c>
      <c r="L4546" t="s">
        <v>13103</v>
      </c>
      <c r="M4546" t="s">
        <v>13104</v>
      </c>
      <c r="N4546">
        <v>1.413888888</v>
      </c>
      <c r="O4546">
        <v>0</v>
      </c>
      <c r="P4546">
        <v>154</v>
      </c>
      <c r="Q4546">
        <v>0</v>
      </c>
      <c r="R4546">
        <v>0</v>
      </c>
      <c r="S4546">
        <v>0</v>
      </c>
      <c r="T4546">
        <v>0</v>
      </c>
      <c r="U4546">
        <v>0</v>
      </c>
      <c r="V4546">
        <v>217.738889</v>
      </c>
      <c r="W4546">
        <v>0</v>
      </c>
      <c r="X4546">
        <v>0</v>
      </c>
      <c r="Y4546">
        <v>0</v>
      </c>
      <c r="Z4546">
        <v>0</v>
      </c>
    </row>
    <row r="4547" spans="1:26" x14ac:dyDescent="0.25">
      <c r="A4547">
        <v>2039914</v>
      </c>
      <c r="B4547">
        <v>1</v>
      </c>
      <c r="C4547" t="s">
        <v>76</v>
      </c>
      <c r="D4547" t="s">
        <v>79</v>
      </c>
      <c r="E4547" t="s">
        <v>134</v>
      </c>
      <c r="F4547" t="s">
        <v>13105</v>
      </c>
      <c r="G4547" t="s">
        <v>238</v>
      </c>
      <c r="H4547" t="s">
        <v>46</v>
      </c>
      <c r="I4547" t="s">
        <v>129</v>
      </c>
      <c r="J4547" t="s">
        <v>130</v>
      </c>
      <c r="K4547" t="s">
        <v>131</v>
      </c>
      <c r="L4547" t="s">
        <v>13106</v>
      </c>
      <c r="M4547" t="s">
        <v>13107</v>
      </c>
      <c r="N4547">
        <v>3.2069444439999999</v>
      </c>
      <c r="O4547">
        <v>0</v>
      </c>
      <c r="P4547">
        <v>14</v>
      </c>
      <c r="Q4547">
        <v>0</v>
      </c>
      <c r="R4547">
        <v>0</v>
      </c>
      <c r="S4547">
        <v>0</v>
      </c>
      <c r="T4547">
        <v>0</v>
      </c>
      <c r="U4547">
        <v>0</v>
      </c>
      <c r="V4547">
        <v>44.897221999999999</v>
      </c>
      <c r="W4547">
        <v>0</v>
      </c>
      <c r="X4547">
        <v>0</v>
      </c>
      <c r="Y4547">
        <v>0</v>
      </c>
      <c r="Z4547">
        <v>0</v>
      </c>
    </row>
    <row r="4548" spans="1:26" x14ac:dyDescent="0.25">
      <c r="A4548">
        <v>2039916</v>
      </c>
      <c r="B4548">
        <v>1</v>
      </c>
      <c r="C4548" t="s">
        <v>76</v>
      </c>
      <c r="D4548" t="s">
        <v>102</v>
      </c>
      <c r="E4548" t="s">
        <v>134</v>
      </c>
      <c r="F4548" t="s">
        <v>13108</v>
      </c>
      <c r="G4548" t="s">
        <v>136</v>
      </c>
      <c r="H4548" t="s">
        <v>46</v>
      </c>
      <c r="I4548" t="s">
        <v>129</v>
      </c>
      <c r="J4548" t="s">
        <v>130</v>
      </c>
      <c r="K4548" t="s">
        <v>131</v>
      </c>
      <c r="L4548" t="s">
        <v>13109</v>
      </c>
      <c r="M4548" t="s">
        <v>13110</v>
      </c>
      <c r="N4548">
        <v>3.8319444439999999</v>
      </c>
      <c r="O4548">
        <v>0</v>
      </c>
      <c r="P4548">
        <v>1</v>
      </c>
      <c r="Q4548">
        <v>0</v>
      </c>
      <c r="R4548">
        <v>0</v>
      </c>
      <c r="S4548">
        <v>0</v>
      </c>
      <c r="T4548">
        <v>0</v>
      </c>
      <c r="U4548">
        <v>0</v>
      </c>
      <c r="V4548">
        <v>3.831944</v>
      </c>
      <c r="W4548">
        <v>0</v>
      </c>
      <c r="X4548">
        <v>0</v>
      </c>
      <c r="Y4548">
        <v>0</v>
      </c>
      <c r="Z4548">
        <v>0</v>
      </c>
    </row>
    <row r="4549" spans="1:26" x14ac:dyDescent="0.25">
      <c r="A4549">
        <v>2039924</v>
      </c>
      <c r="B4549">
        <v>1</v>
      </c>
      <c r="C4549" t="s">
        <v>76</v>
      </c>
      <c r="D4549" t="s">
        <v>98</v>
      </c>
      <c r="E4549" t="s">
        <v>186</v>
      </c>
      <c r="F4549" t="s">
        <v>13111</v>
      </c>
      <c r="G4549" t="s">
        <v>250</v>
      </c>
      <c r="H4549" t="s">
        <v>47</v>
      </c>
      <c r="I4549" t="s">
        <v>129</v>
      </c>
      <c r="J4549" t="s">
        <v>15</v>
      </c>
      <c r="K4549" t="s">
        <v>131</v>
      </c>
      <c r="L4549" t="s">
        <v>13112</v>
      </c>
      <c r="M4549" t="s">
        <v>13113</v>
      </c>
      <c r="N4549">
        <v>5.4286111110000004</v>
      </c>
      <c r="O4549">
        <v>12</v>
      </c>
      <c r="P4549">
        <v>530</v>
      </c>
      <c r="Q4549">
        <v>0</v>
      </c>
      <c r="R4549">
        <v>9</v>
      </c>
      <c r="S4549">
        <v>1</v>
      </c>
      <c r="T4549">
        <v>252</v>
      </c>
      <c r="U4549">
        <v>65.143332999999998</v>
      </c>
      <c r="V4549">
        <v>2877.1638889999999</v>
      </c>
      <c r="W4549">
        <v>0</v>
      </c>
      <c r="X4549">
        <v>48.857500000000002</v>
      </c>
      <c r="Y4549">
        <v>5.4286110000000001</v>
      </c>
      <c r="Z4549">
        <v>1368.01</v>
      </c>
    </row>
    <row r="4550" spans="1:26" x14ac:dyDescent="0.25">
      <c r="A4550">
        <v>2039927</v>
      </c>
      <c r="B4550">
        <v>1</v>
      </c>
      <c r="C4550" t="s">
        <v>77</v>
      </c>
      <c r="D4550" t="s">
        <v>117</v>
      </c>
      <c r="E4550" t="s">
        <v>182</v>
      </c>
      <c r="F4550" t="s">
        <v>13114</v>
      </c>
      <c r="G4550" t="s">
        <v>144</v>
      </c>
      <c r="H4550" t="s">
        <v>46</v>
      </c>
      <c r="I4550" t="s">
        <v>129</v>
      </c>
      <c r="J4550" t="s">
        <v>130</v>
      </c>
      <c r="K4550" t="s">
        <v>131</v>
      </c>
      <c r="L4550" t="s">
        <v>13115</v>
      </c>
      <c r="M4550" t="s">
        <v>13116</v>
      </c>
      <c r="N4550">
        <v>1.4058333329999999</v>
      </c>
      <c r="O4550">
        <v>0</v>
      </c>
      <c r="P4550">
        <v>0</v>
      </c>
      <c r="Q4550">
        <v>0</v>
      </c>
      <c r="R4550">
        <v>0</v>
      </c>
      <c r="S4550">
        <v>0</v>
      </c>
      <c r="T4550">
        <v>1</v>
      </c>
      <c r="U4550">
        <v>0</v>
      </c>
      <c r="V4550">
        <v>0</v>
      </c>
      <c r="W4550">
        <v>0</v>
      </c>
      <c r="X4550">
        <v>0</v>
      </c>
      <c r="Y4550">
        <v>0</v>
      </c>
      <c r="Z4550">
        <v>1.4058330000000001</v>
      </c>
    </row>
    <row r="4551" spans="1:26" x14ac:dyDescent="0.25">
      <c r="A4551">
        <v>2039926</v>
      </c>
      <c r="B4551">
        <v>1</v>
      </c>
      <c r="C4551" t="s">
        <v>76</v>
      </c>
      <c r="D4551" t="s">
        <v>83</v>
      </c>
      <c r="E4551" t="s">
        <v>171</v>
      </c>
      <c r="F4551" t="s">
        <v>13117</v>
      </c>
      <c r="G4551" t="s">
        <v>345</v>
      </c>
      <c r="H4551" t="s">
        <v>47</v>
      </c>
      <c r="I4551" t="s">
        <v>129</v>
      </c>
      <c r="J4551" t="s">
        <v>130</v>
      </c>
      <c r="K4551" t="s">
        <v>131</v>
      </c>
      <c r="L4551" t="s">
        <v>13118</v>
      </c>
      <c r="M4551" t="s">
        <v>13119</v>
      </c>
      <c r="N4551">
        <v>0.24944444399999999</v>
      </c>
      <c r="O4551">
        <v>1</v>
      </c>
      <c r="P4551">
        <v>5222</v>
      </c>
      <c r="Q4551">
        <v>0</v>
      </c>
      <c r="R4551">
        <v>0</v>
      </c>
      <c r="S4551">
        <v>0</v>
      </c>
      <c r="T4551">
        <v>0</v>
      </c>
      <c r="U4551">
        <v>0.249444</v>
      </c>
      <c r="V4551">
        <v>1302.5988870000001</v>
      </c>
      <c r="W4551">
        <v>0</v>
      </c>
      <c r="X4551">
        <v>0</v>
      </c>
      <c r="Y4551">
        <v>0</v>
      </c>
      <c r="Z4551">
        <v>0</v>
      </c>
    </row>
    <row r="4552" spans="1:26" x14ac:dyDescent="0.25">
      <c r="A4552">
        <v>2039959</v>
      </c>
      <c r="B4552">
        <v>1</v>
      </c>
      <c r="C4552" t="s">
        <v>76</v>
      </c>
      <c r="D4552" t="s">
        <v>95</v>
      </c>
      <c r="E4552" t="s">
        <v>161</v>
      </c>
      <c r="F4552" t="s">
        <v>13120</v>
      </c>
      <c r="G4552" t="s">
        <v>250</v>
      </c>
      <c r="H4552" t="s">
        <v>47</v>
      </c>
      <c r="I4552" t="s">
        <v>129</v>
      </c>
      <c r="J4552" t="s">
        <v>15</v>
      </c>
      <c r="K4552" t="s">
        <v>131</v>
      </c>
      <c r="L4552" t="s">
        <v>13121</v>
      </c>
      <c r="M4552" t="s">
        <v>13122</v>
      </c>
      <c r="N4552">
        <v>8.1077777770000008</v>
      </c>
      <c r="O4552">
        <v>1</v>
      </c>
      <c r="P4552">
        <v>82</v>
      </c>
      <c r="Q4552">
        <v>0</v>
      </c>
      <c r="R4552">
        <v>0</v>
      </c>
      <c r="S4552">
        <v>0</v>
      </c>
      <c r="T4552">
        <v>0</v>
      </c>
      <c r="U4552">
        <v>8.1077779999999997</v>
      </c>
      <c r="V4552">
        <v>664.83777799999996</v>
      </c>
      <c r="W4552">
        <v>0</v>
      </c>
      <c r="X4552">
        <v>0</v>
      </c>
      <c r="Y4552">
        <v>0</v>
      </c>
      <c r="Z4552">
        <v>0</v>
      </c>
    </row>
    <row r="4553" spans="1:26" x14ac:dyDescent="0.25">
      <c r="A4553">
        <v>2039932</v>
      </c>
      <c r="B4553">
        <v>1</v>
      </c>
      <c r="C4553" t="s">
        <v>77</v>
      </c>
      <c r="D4553" t="s">
        <v>108</v>
      </c>
      <c r="E4553" t="s">
        <v>134</v>
      </c>
      <c r="F4553" t="s">
        <v>13123</v>
      </c>
      <c r="G4553" t="s">
        <v>128</v>
      </c>
      <c r="H4553" t="s">
        <v>46</v>
      </c>
      <c r="I4553" t="s">
        <v>129</v>
      </c>
      <c r="J4553" t="s">
        <v>130</v>
      </c>
      <c r="K4553" t="s">
        <v>131</v>
      </c>
      <c r="L4553" t="s">
        <v>13124</v>
      </c>
      <c r="M4553" t="s">
        <v>13125</v>
      </c>
      <c r="N4553">
        <v>3.693888888</v>
      </c>
      <c r="O4553">
        <v>0</v>
      </c>
      <c r="P4553">
        <v>1</v>
      </c>
      <c r="Q4553">
        <v>0</v>
      </c>
      <c r="R4553">
        <v>0</v>
      </c>
      <c r="S4553">
        <v>0</v>
      </c>
      <c r="T4553">
        <v>0</v>
      </c>
      <c r="U4553">
        <v>0</v>
      </c>
      <c r="V4553">
        <v>3.693889</v>
      </c>
      <c r="W4553">
        <v>0</v>
      </c>
      <c r="X4553">
        <v>0</v>
      </c>
      <c r="Y4553">
        <v>0</v>
      </c>
      <c r="Z4553">
        <v>0</v>
      </c>
    </row>
    <row r="4554" spans="1:26" x14ac:dyDescent="0.25">
      <c r="A4554">
        <v>2039931</v>
      </c>
      <c r="B4554">
        <v>1</v>
      </c>
      <c r="C4554" t="s">
        <v>76</v>
      </c>
      <c r="D4554" t="s">
        <v>95</v>
      </c>
      <c r="E4554" t="s">
        <v>161</v>
      </c>
      <c r="F4554" t="s">
        <v>13126</v>
      </c>
      <c r="G4554" t="s">
        <v>250</v>
      </c>
      <c r="H4554" t="s">
        <v>47</v>
      </c>
      <c r="I4554" t="s">
        <v>129</v>
      </c>
      <c r="J4554" t="s">
        <v>15</v>
      </c>
      <c r="K4554" t="s">
        <v>131</v>
      </c>
      <c r="L4554" t="s">
        <v>13127</v>
      </c>
      <c r="M4554" t="s">
        <v>13128</v>
      </c>
      <c r="N4554">
        <v>2.5302777769999998</v>
      </c>
      <c r="O4554">
        <v>3</v>
      </c>
      <c r="P4554">
        <v>1424</v>
      </c>
      <c r="Q4554">
        <v>0</v>
      </c>
      <c r="R4554">
        <v>0</v>
      </c>
      <c r="S4554">
        <v>0</v>
      </c>
      <c r="T4554">
        <v>0</v>
      </c>
      <c r="U4554">
        <v>7.5908329999999999</v>
      </c>
      <c r="V4554">
        <v>3603.115554</v>
      </c>
      <c r="W4554">
        <v>0</v>
      </c>
      <c r="X4554">
        <v>0</v>
      </c>
      <c r="Y4554">
        <v>0</v>
      </c>
      <c r="Z4554">
        <v>0</v>
      </c>
    </row>
    <row r="4555" spans="1:26" x14ac:dyDescent="0.25">
      <c r="A4555">
        <v>2039935</v>
      </c>
      <c r="B4555">
        <v>1</v>
      </c>
      <c r="C4555" t="s">
        <v>76</v>
      </c>
      <c r="D4555" t="s">
        <v>92</v>
      </c>
      <c r="E4555" t="s">
        <v>182</v>
      </c>
      <c r="F4555" t="s">
        <v>13129</v>
      </c>
      <c r="G4555" t="s">
        <v>144</v>
      </c>
      <c r="H4555" t="s">
        <v>46</v>
      </c>
      <c r="I4555" t="s">
        <v>129</v>
      </c>
      <c r="J4555" t="s">
        <v>130</v>
      </c>
      <c r="K4555" t="s">
        <v>131</v>
      </c>
      <c r="L4555" t="s">
        <v>13130</v>
      </c>
      <c r="M4555" t="s">
        <v>13131</v>
      </c>
      <c r="N4555">
        <v>4.9986111109999998</v>
      </c>
      <c r="O4555">
        <v>0</v>
      </c>
      <c r="P4555">
        <v>0</v>
      </c>
      <c r="Q4555">
        <v>0</v>
      </c>
      <c r="R4555">
        <v>138</v>
      </c>
      <c r="S4555">
        <v>0</v>
      </c>
      <c r="T4555">
        <v>0</v>
      </c>
      <c r="U4555">
        <v>0</v>
      </c>
      <c r="V4555">
        <v>0</v>
      </c>
      <c r="W4555">
        <v>0</v>
      </c>
      <c r="X4555">
        <v>689.80833299999995</v>
      </c>
      <c r="Y4555">
        <v>0</v>
      </c>
      <c r="Z4555">
        <v>0</v>
      </c>
    </row>
    <row r="4556" spans="1:26" x14ac:dyDescent="0.25">
      <c r="A4556">
        <v>2039936</v>
      </c>
      <c r="B4556">
        <v>1</v>
      </c>
      <c r="C4556" t="s">
        <v>76</v>
      </c>
      <c r="D4556" t="s">
        <v>101</v>
      </c>
      <c r="E4556" t="s">
        <v>134</v>
      </c>
      <c r="F4556" t="s">
        <v>13132</v>
      </c>
      <c r="G4556" t="s">
        <v>140</v>
      </c>
      <c r="H4556" t="s">
        <v>46</v>
      </c>
      <c r="I4556" t="s">
        <v>129</v>
      </c>
      <c r="J4556" t="s">
        <v>130</v>
      </c>
      <c r="K4556" t="s">
        <v>131</v>
      </c>
      <c r="L4556" t="s">
        <v>13133</v>
      </c>
      <c r="M4556" t="s">
        <v>13134</v>
      </c>
      <c r="N4556">
        <v>6.5466666660000001</v>
      </c>
      <c r="O4556">
        <v>0</v>
      </c>
      <c r="P4556">
        <v>1</v>
      </c>
      <c r="Q4556">
        <v>0</v>
      </c>
      <c r="R4556">
        <v>0</v>
      </c>
      <c r="S4556">
        <v>0</v>
      </c>
      <c r="T4556">
        <v>0</v>
      </c>
      <c r="U4556">
        <v>0</v>
      </c>
      <c r="V4556">
        <v>6.5466670000000002</v>
      </c>
      <c r="W4556">
        <v>0</v>
      </c>
      <c r="X4556">
        <v>0</v>
      </c>
      <c r="Y4556">
        <v>0</v>
      </c>
      <c r="Z4556">
        <v>0</v>
      </c>
    </row>
    <row r="4557" spans="1:26" x14ac:dyDescent="0.25">
      <c r="A4557">
        <v>2039940</v>
      </c>
      <c r="B4557">
        <v>1</v>
      </c>
      <c r="C4557" t="s">
        <v>76</v>
      </c>
      <c r="D4557" t="s">
        <v>79</v>
      </c>
      <c r="E4557" t="s">
        <v>166</v>
      </c>
      <c r="F4557" t="s">
        <v>13135</v>
      </c>
      <c r="G4557" t="s">
        <v>657</v>
      </c>
      <c r="H4557" t="s">
        <v>46</v>
      </c>
      <c r="I4557" t="s">
        <v>129</v>
      </c>
      <c r="J4557" t="s">
        <v>130</v>
      </c>
      <c r="K4557" t="s">
        <v>131</v>
      </c>
      <c r="L4557" t="s">
        <v>13136</v>
      </c>
      <c r="M4557" t="s">
        <v>13137</v>
      </c>
      <c r="N4557">
        <v>3.3402777769999998</v>
      </c>
      <c r="O4557">
        <v>0</v>
      </c>
      <c r="P4557">
        <v>81</v>
      </c>
      <c r="Q4557">
        <v>0</v>
      </c>
      <c r="R4557">
        <v>0</v>
      </c>
      <c r="S4557">
        <v>0</v>
      </c>
      <c r="T4557">
        <v>0</v>
      </c>
      <c r="U4557">
        <v>0</v>
      </c>
      <c r="V4557">
        <v>270.5625</v>
      </c>
      <c r="W4557">
        <v>0</v>
      </c>
      <c r="X4557">
        <v>0</v>
      </c>
      <c r="Y4557">
        <v>0</v>
      </c>
      <c r="Z4557">
        <v>0</v>
      </c>
    </row>
    <row r="4558" spans="1:26" x14ac:dyDescent="0.25">
      <c r="A4558">
        <v>2039944</v>
      </c>
      <c r="B4558">
        <v>1</v>
      </c>
      <c r="C4558" t="s">
        <v>76</v>
      </c>
      <c r="D4558" t="s">
        <v>96</v>
      </c>
      <c r="E4558" t="s">
        <v>134</v>
      </c>
      <c r="F4558" t="s">
        <v>13138</v>
      </c>
      <c r="G4558" t="s">
        <v>136</v>
      </c>
      <c r="H4558" t="s">
        <v>46</v>
      </c>
      <c r="I4558" t="s">
        <v>129</v>
      </c>
      <c r="J4558" t="s">
        <v>130</v>
      </c>
      <c r="K4558" t="s">
        <v>131</v>
      </c>
      <c r="L4558" t="s">
        <v>13139</v>
      </c>
      <c r="M4558" t="s">
        <v>13140</v>
      </c>
      <c r="N4558">
        <v>1.446111111</v>
      </c>
      <c r="O4558">
        <v>0</v>
      </c>
      <c r="P4558">
        <v>2</v>
      </c>
      <c r="Q4558">
        <v>0</v>
      </c>
      <c r="R4558">
        <v>0</v>
      </c>
      <c r="S4558">
        <v>0</v>
      </c>
      <c r="T4558">
        <v>0</v>
      </c>
      <c r="U4558">
        <v>0</v>
      </c>
      <c r="V4558">
        <v>2.8922219999999998</v>
      </c>
      <c r="W4558">
        <v>0</v>
      </c>
      <c r="X4558">
        <v>0</v>
      </c>
      <c r="Y4558">
        <v>0</v>
      </c>
      <c r="Z4558">
        <v>0</v>
      </c>
    </row>
    <row r="4559" spans="1:26" x14ac:dyDescent="0.25">
      <c r="A4559">
        <v>2039945</v>
      </c>
      <c r="B4559">
        <v>1</v>
      </c>
      <c r="C4559" t="s">
        <v>77</v>
      </c>
      <c r="D4559" t="s">
        <v>114</v>
      </c>
      <c r="E4559" t="s">
        <v>134</v>
      </c>
      <c r="F4559" t="s">
        <v>13141</v>
      </c>
      <c r="G4559" t="s">
        <v>238</v>
      </c>
      <c r="H4559" t="s">
        <v>46</v>
      </c>
      <c r="I4559" t="s">
        <v>129</v>
      </c>
      <c r="J4559" t="s">
        <v>130</v>
      </c>
      <c r="K4559" t="s">
        <v>131</v>
      </c>
      <c r="L4559" t="s">
        <v>13142</v>
      </c>
      <c r="M4559" t="s">
        <v>13143</v>
      </c>
      <c r="N4559">
        <v>1.0361111110000001</v>
      </c>
      <c r="O4559">
        <v>0</v>
      </c>
      <c r="P4559">
        <v>2</v>
      </c>
      <c r="Q4559">
        <v>0</v>
      </c>
      <c r="R4559">
        <v>0</v>
      </c>
      <c r="S4559">
        <v>0</v>
      </c>
      <c r="T4559">
        <v>0</v>
      </c>
      <c r="U4559">
        <v>0</v>
      </c>
      <c r="V4559">
        <v>2.072222</v>
      </c>
      <c r="W4559">
        <v>0</v>
      </c>
      <c r="X4559">
        <v>0</v>
      </c>
      <c r="Y4559">
        <v>0</v>
      </c>
      <c r="Z4559">
        <v>0</v>
      </c>
    </row>
    <row r="4560" spans="1:26" x14ac:dyDescent="0.25">
      <c r="A4560">
        <v>2039950</v>
      </c>
      <c r="B4560">
        <v>1</v>
      </c>
      <c r="C4560" t="s">
        <v>76</v>
      </c>
      <c r="D4560" t="s">
        <v>86</v>
      </c>
      <c r="E4560" t="s">
        <v>182</v>
      </c>
      <c r="F4560" t="s">
        <v>13144</v>
      </c>
      <c r="G4560" t="s">
        <v>144</v>
      </c>
      <c r="H4560" t="s">
        <v>46</v>
      </c>
      <c r="I4560" t="s">
        <v>129</v>
      </c>
      <c r="J4560" t="s">
        <v>130</v>
      </c>
      <c r="K4560" t="s">
        <v>131</v>
      </c>
      <c r="L4560" t="s">
        <v>13145</v>
      </c>
      <c r="M4560" t="s">
        <v>13146</v>
      </c>
      <c r="N4560">
        <v>1.001666666</v>
      </c>
      <c r="O4560">
        <v>0</v>
      </c>
      <c r="P4560">
        <v>71</v>
      </c>
      <c r="Q4560">
        <v>0</v>
      </c>
      <c r="R4560">
        <v>0</v>
      </c>
      <c r="S4560">
        <v>0</v>
      </c>
      <c r="T4560">
        <v>0</v>
      </c>
      <c r="U4560">
        <v>0</v>
      </c>
      <c r="V4560">
        <v>71.118333000000007</v>
      </c>
      <c r="W4560">
        <v>0</v>
      </c>
      <c r="X4560">
        <v>0</v>
      </c>
      <c r="Y4560">
        <v>0</v>
      </c>
      <c r="Z4560">
        <v>0</v>
      </c>
    </row>
    <row r="4561" spans="1:26" x14ac:dyDescent="0.25">
      <c r="A4561">
        <v>2039941</v>
      </c>
      <c r="B4561">
        <v>1</v>
      </c>
      <c r="C4561" t="s">
        <v>76</v>
      </c>
      <c r="D4561" t="s">
        <v>87</v>
      </c>
      <c r="E4561" t="s">
        <v>171</v>
      </c>
      <c r="F4561" t="s">
        <v>12782</v>
      </c>
      <c r="G4561" t="s">
        <v>152</v>
      </c>
      <c r="H4561" t="s">
        <v>47</v>
      </c>
      <c r="I4561" t="s">
        <v>129</v>
      </c>
      <c r="J4561" t="s">
        <v>130</v>
      </c>
      <c r="K4561" t="s">
        <v>154</v>
      </c>
      <c r="L4561" t="s">
        <v>13147</v>
      </c>
      <c r="M4561" t="s">
        <v>13148</v>
      </c>
      <c r="N4561">
        <v>0.16277777700000001</v>
      </c>
      <c r="O4561">
        <v>13</v>
      </c>
      <c r="P4561">
        <v>2590</v>
      </c>
      <c r="Q4561">
        <v>92</v>
      </c>
      <c r="R4561">
        <v>3101</v>
      </c>
      <c r="S4561">
        <v>67</v>
      </c>
      <c r="T4561">
        <v>1243</v>
      </c>
      <c r="U4561">
        <v>2.1161110000000001</v>
      </c>
      <c r="V4561">
        <v>421.59444200000002</v>
      </c>
      <c r="W4561">
        <v>14.975555</v>
      </c>
      <c r="X4561">
        <v>504.773886</v>
      </c>
      <c r="Y4561">
        <v>10.906110999999999</v>
      </c>
      <c r="Z4561">
        <v>202.33277699999999</v>
      </c>
    </row>
    <row r="4562" spans="1:26" x14ac:dyDescent="0.25">
      <c r="A4562">
        <v>2039949</v>
      </c>
      <c r="B4562">
        <v>1</v>
      </c>
      <c r="C4562" t="s">
        <v>76</v>
      </c>
      <c r="D4562" t="s">
        <v>81</v>
      </c>
      <c r="E4562" t="s">
        <v>134</v>
      </c>
      <c r="F4562" t="s">
        <v>13149</v>
      </c>
      <c r="G4562" t="s">
        <v>238</v>
      </c>
      <c r="H4562" t="s">
        <v>46</v>
      </c>
      <c r="I4562" t="s">
        <v>129</v>
      </c>
      <c r="J4562" t="s">
        <v>130</v>
      </c>
      <c r="K4562" t="s">
        <v>131</v>
      </c>
      <c r="L4562" t="s">
        <v>13150</v>
      </c>
      <c r="M4562" t="s">
        <v>13151</v>
      </c>
      <c r="N4562">
        <v>0.74055555500000003</v>
      </c>
      <c r="O4562">
        <v>0</v>
      </c>
      <c r="P4562">
        <v>1</v>
      </c>
      <c r="Q4562">
        <v>0</v>
      </c>
      <c r="R4562">
        <v>0</v>
      </c>
      <c r="S4562">
        <v>0</v>
      </c>
      <c r="T4562">
        <v>0</v>
      </c>
      <c r="U4562">
        <v>0</v>
      </c>
      <c r="V4562">
        <v>0.74055599999999999</v>
      </c>
      <c r="W4562">
        <v>0</v>
      </c>
      <c r="X4562">
        <v>0</v>
      </c>
      <c r="Y4562">
        <v>0</v>
      </c>
      <c r="Z4562">
        <v>0</v>
      </c>
    </row>
    <row r="4563" spans="1:26" x14ac:dyDescent="0.25">
      <c r="A4563">
        <v>2039979</v>
      </c>
      <c r="B4563">
        <v>1</v>
      </c>
      <c r="C4563" t="s">
        <v>77</v>
      </c>
      <c r="D4563" t="s">
        <v>123</v>
      </c>
      <c r="E4563" t="s">
        <v>182</v>
      </c>
      <c r="F4563" t="s">
        <v>13152</v>
      </c>
      <c r="G4563" t="s">
        <v>250</v>
      </c>
      <c r="H4563" t="s">
        <v>46</v>
      </c>
      <c r="I4563" t="s">
        <v>129</v>
      </c>
      <c r="J4563" t="s">
        <v>130</v>
      </c>
      <c r="K4563" t="s">
        <v>131</v>
      </c>
      <c r="L4563" t="s">
        <v>13153</v>
      </c>
      <c r="M4563" t="s">
        <v>13154</v>
      </c>
      <c r="N4563">
        <v>4.3586111110000001</v>
      </c>
      <c r="O4563">
        <v>0</v>
      </c>
      <c r="P4563">
        <v>70</v>
      </c>
      <c r="Q4563">
        <v>0</v>
      </c>
      <c r="R4563">
        <v>0</v>
      </c>
      <c r="S4563">
        <v>0</v>
      </c>
      <c r="T4563">
        <v>0</v>
      </c>
      <c r="U4563">
        <v>0</v>
      </c>
      <c r="V4563">
        <v>305.102778</v>
      </c>
      <c r="W4563">
        <v>0</v>
      </c>
      <c r="X4563">
        <v>0</v>
      </c>
      <c r="Y4563">
        <v>0</v>
      </c>
      <c r="Z4563">
        <v>0</v>
      </c>
    </row>
    <row r="4564" spans="1:26" x14ac:dyDescent="0.25">
      <c r="A4564">
        <v>2039954</v>
      </c>
      <c r="B4564">
        <v>1</v>
      </c>
      <c r="C4564" t="s">
        <v>76</v>
      </c>
      <c r="D4564" t="s">
        <v>93</v>
      </c>
      <c r="E4564" t="s">
        <v>161</v>
      </c>
      <c r="F4564" t="s">
        <v>13155</v>
      </c>
      <c r="G4564" t="s">
        <v>341</v>
      </c>
      <c r="H4564" t="s">
        <v>47</v>
      </c>
      <c r="I4564" t="s">
        <v>129</v>
      </c>
      <c r="J4564" t="s">
        <v>130</v>
      </c>
      <c r="K4564" t="s">
        <v>131</v>
      </c>
      <c r="L4564" t="s">
        <v>13156</v>
      </c>
      <c r="M4564" t="s">
        <v>13157</v>
      </c>
      <c r="N4564">
        <v>2.5388888879999998</v>
      </c>
      <c r="O4564">
        <v>0</v>
      </c>
      <c r="P4564">
        <v>155</v>
      </c>
      <c r="Q4564">
        <v>0</v>
      </c>
      <c r="R4564">
        <v>0</v>
      </c>
      <c r="S4564">
        <v>0</v>
      </c>
      <c r="T4564">
        <v>0</v>
      </c>
      <c r="U4564">
        <v>0</v>
      </c>
      <c r="V4564">
        <v>393.52777800000001</v>
      </c>
      <c r="W4564">
        <v>0</v>
      </c>
      <c r="X4564">
        <v>0</v>
      </c>
      <c r="Y4564">
        <v>0</v>
      </c>
      <c r="Z4564">
        <v>0</v>
      </c>
    </row>
    <row r="4565" spans="1:26" x14ac:dyDescent="0.25">
      <c r="A4565">
        <v>2039957</v>
      </c>
      <c r="B4565">
        <v>1</v>
      </c>
      <c r="C4565" t="s">
        <v>76</v>
      </c>
      <c r="D4565" t="s">
        <v>78</v>
      </c>
      <c r="E4565" t="s">
        <v>126</v>
      </c>
      <c r="F4565" t="s">
        <v>13158</v>
      </c>
      <c r="G4565" t="s">
        <v>144</v>
      </c>
      <c r="H4565" t="s">
        <v>46</v>
      </c>
      <c r="I4565" t="s">
        <v>129</v>
      </c>
      <c r="J4565" t="s">
        <v>130</v>
      </c>
      <c r="K4565" t="s">
        <v>131</v>
      </c>
      <c r="L4565" t="s">
        <v>13159</v>
      </c>
      <c r="M4565" t="s">
        <v>13160</v>
      </c>
      <c r="N4565">
        <v>1.372222222</v>
      </c>
      <c r="O4565">
        <v>0</v>
      </c>
      <c r="P4565">
        <v>22</v>
      </c>
      <c r="Q4565">
        <v>0</v>
      </c>
      <c r="R4565">
        <v>0</v>
      </c>
      <c r="S4565">
        <v>0</v>
      </c>
      <c r="T4565">
        <v>0</v>
      </c>
      <c r="U4565">
        <v>0</v>
      </c>
      <c r="V4565">
        <v>30.188889</v>
      </c>
      <c r="W4565">
        <v>0</v>
      </c>
      <c r="X4565">
        <v>0</v>
      </c>
      <c r="Y4565">
        <v>0</v>
      </c>
      <c r="Z4565">
        <v>0</v>
      </c>
    </row>
    <row r="4566" spans="1:26" x14ac:dyDescent="0.25">
      <c r="A4566">
        <v>2039964</v>
      </c>
      <c r="B4566">
        <v>1</v>
      </c>
      <c r="C4566" t="s">
        <v>77</v>
      </c>
      <c r="D4566" t="s">
        <v>116</v>
      </c>
      <c r="E4566" t="s">
        <v>171</v>
      </c>
      <c r="F4566" t="s">
        <v>12839</v>
      </c>
      <c r="G4566" t="s">
        <v>163</v>
      </c>
      <c r="H4566" t="s">
        <v>47</v>
      </c>
      <c r="I4566" t="s">
        <v>129</v>
      </c>
      <c r="J4566" t="s">
        <v>130</v>
      </c>
      <c r="K4566" t="s">
        <v>131</v>
      </c>
      <c r="L4566" t="s">
        <v>13161</v>
      </c>
      <c r="M4566" t="s">
        <v>13162</v>
      </c>
      <c r="N4566">
        <v>1.1869444440000001</v>
      </c>
      <c r="O4566">
        <v>91</v>
      </c>
      <c r="P4566">
        <v>331</v>
      </c>
      <c r="Q4566">
        <v>0</v>
      </c>
      <c r="R4566">
        <v>0</v>
      </c>
      <c r="S4566">
        <v>0</v>
      </c>
      <c r="T4566">
        <v>0</v>
      </c>
      <c r="U4566">
        <v>108.011944</v>
      </c>
      <c r="V4566">
        <v>392.87861099999998</v>
      </c>
      <c r="W4566">
        <v>0</v>
      </c>
      <c r="X4566">
        <v>0</v>
      </c>
      <c r="Y4566">
        <v>0</v>
      </c>
      <c r="Z4566">
        <v>0</v>
      </c>
    </row>
    <row r="4567" spans="1:26" x14ac:dyDescent="0.25">
      <c r="A4567">
        <v>2039958</v>
      </c>
      <c r="B4567">
        <v>1</v>
      </c>
      <c r="C4567" t="s">
        <v>76</v>
      </c>
      <c r="D4567" t="s">
        <v>81</v>
      </c>
      <c r="E4567" t="s">
        <v>126</v>
      </c>
      <c r="F4567" t="s">
        <v>13163</v>
      </c>
      <c r="G4567" t="s">
        <v>144</v>
      </c>
      <c r="H4567" t="s">
        <v>46</v>
      </c>
      <c r="I4567" t="s">
        <v>129</v>
      </c>
      <c r="J4567" t="s">
        <v>130</v>
      </c>
      <c r="K4567" t="s">
        <v>131</v>
      </c>
      <c r="L4567" t="s">
        <v>13164</v>
      </c>
      <c r="M4567" t="s">
        <v>13165</v>
      </c>
      <c r="N4567">
        <v>1.3825000000000001</v>
      </c>
      <c r="O4567">
        <v>0</v>
      </c>
      <c r="P4567">
        <v>60</v>
      </c>
      <c r="Q4567">
        <v>0</v>
      </c>
      <c r="R4567">
        <v>0</v>
      </c>
      <c r="S4567">
        <v>0</v>
      </c>
      <c r="T4567">
        <v>0</v>
      </c>
      <c r="U4567">
        <v>0</v>
      </c>
      <c r="V4567">
        <v>82.95</v>
      </c>
      <c r="W4567">
        <v>0</v>
      </c>
      <c r="X4567">
        <v>0</v>
      </c>
      <c r="Y4567">
        <v>0</v>
      </c>
      <c r="Z4567">
        <v>0</v>
      </c>
    </row>
    <row r="4568" spans="1:26" x14ac:dyDescent="0.25">
      <c r="A4568">
        <v>2039960</v>
      </c>
      <c r="B4568">
        <v>1</v>
      </c>
      <c r="C4568" t="s">
        <v>76</v>
      </c>
      <c r="D4568" t="s">
        <v>81</v>
      </c>
      <c r="E4568" t="s">
        <v>134</v>
      </c>
      <c r="F4568" t="s">
        <v>13166</v>
      </c>
      <c r="G4568" t="s">
        <v>136</v>
      </c>
      <c r="H4568" t="s">
        <v>46</v>
      </c>
      <c r="I4568" t="s">
        <v>129</v>
      </c>
      <c r="J4568" t="s">
        <v>130</v>
      </c>
      <c r="K4568" t="s">
        <v>131</v>
      </c>
      <c r="L4568" t="s">
        <v>13167</v>
      </c>
      <c r="M4568" t="s">
        <v>13168</v>
      </c>
      <c r="N4568">
        <v>1.608333333</v>
      </c>
      <c r="O4568">
        <v>0</v>
      </c>
      <c r="P4568">
        <v>11</v>
      </c>
      <c r="Q4568">
        <v>0</v>
      </c>
      <c r="R4568">
        <v>0</v>
      </c>
      <c r="S4568">
        <v>0</v>
      </c>
      <c r="T4568">
        <v>0</v>
      </c>
      <c r="U4568">
        <v>0</v>
      </c>
      <c r="V4568">
        <v>17.691666999999999</v>
      </c>
      <c r="W4568">
        <v>0</v>
      </c>
      <c r="X4568">
        <v>0</v>
      </c>
      <c r="Y4568">
        <v>0</v>
      </c>
      <c r="Z4568">
        <v>0</v>
      </c>
    </row>
    <row r="4569" spans="1:26" x14ac:dyDescent="0.25">
      <c r="A4569">
        <v>2039968</v>
      </c>
      <c r="B4569">
        <v>1</v>
      </c>
      <c r="C4569" t="s">
        <v>76</v>
      </c>
      <c r="D4569" t="s">
        <v>91</v>
      </c>
      <c r="E4569" t="s">
        <v>134</v>
      </c>
      <c r="F4569" t="s">
        <v>13169</v>
      </c>
      <c r="G4569" t="s">
        <v>136</v>
      </c>
      <c r="H4569" t="s">
        <v>46</v>
      </c>
      <c r="I4569" t="s">
        <v>129</v>
      </c>
      <c r="J4569" t="s">
        <v>130</v>
      </c>
      <c r="K4569" t="s">
        <v>131</v>
      </c>
      <c r="L4569" t="s">
        <v>13170</v>
      </c>
      <c r="M4569" t="s">
        <v>13171</v>
      </c>
      <c r="N4569">
        <v>1.966388888</v>
      </c>
      <c r="O4569">
        <v>0</v>
      </c>
      <c r="P4569">
        <v>1</v>
      </c>
      <c r="Q4569">
        <v>0</v>
      </c>
      <c r="R4569">
        <v>0</v>
      </c>
      <c r="S4569">
        <v>0</v>
      </c>
      <c r="T4569">
        <v>0</v>
      </c>
      <c r="U4569">
        <v>0</v>
      </c>
      <c r="V4569">
        <v>1.9663889999999999</v>
      </c>
      <c r="W4569">
        <v>0</v>
      </c>
      <c r="X4569">
        <v>0</v>
      </c>
      <c r="Y4569">
        <v>0</v>
      </c>
      <c r="Z4569">
        <v>0</v>
      </c>
    </row>
    <row r="4570" spans="1:26" x14ac:dyDescent="0.25">
      <c r="A4570">
        <v>2039978</v>
      </c>
      <c r="B4570">
        <v>1</v>
      </c>
      <c r="C4570" t="s">
        <v>76</v>
      </c>
      <c r="D4570" t="s">
        <v>92</v>
      </c>
      <c r="E4570" t="s">
        <v>134</v>
      </c>
      <c r="F4570" t="s">
        <v>13172</v>
      </c>
      <c r="G4570" t="s">
        <v>140</v>
      </c>
      <c r="H4570" t="s">
        <v>46</v>
      </c>
      <c r="I4570" t="s">
        <v>129</v>
      </c>
      <c r="J4570" t="s">
        <v>130</v>
      </c>
      <c r="K4570" t="s">
        <v>131</v>
      </c>
      <c r="L4570" t="s">
        <v>13173</v>
      </c>
      <c r="M4570" t="s">
        <v>13174</v>
      </c>
      <c r="N4570">
        <v>6.738888888</v>
      </c>
      <c r="O4570">
        <v>0</v>
      </c>
      <c r="P4570">
        <v>0</v>
      </c>
      <c r="Q4570">
        <v>0</v>
      </c>
      <c r="R4570">
        <v>0</v>
      </c>
      <c r="S4570">
        <v>0</v>
      </c>
      <c r="T4570">
        <v>2</v>
      </c>
      <c r="U4570">
        <v>0</v>
      </c>
      <c r="V4570">
        <v>0</v>
      </c>
      <c r="W4570">
        <v>0</v>
      </c>
      <c r="X4570">
        <v>0</v>
      </c>
      <c r="Y4570">
        <v>0</v>
      </c>
      <c r="Z4570">
        <v>13.477778000000001</v>
      </c>
    </row>
    <row r="4571" spans="1:26" x14ac:dyDescent="0.25">
      <c r="A4571">
        <v>2039980</v>
      </c>
      <c r="B4571">
        <v>1</v>
      </c>
      <c r="C4571" t="s">
        <v>77</v>
      </c>
      <c r="D4571" t="s">
        <v>110</v>
      </c>
      <c r="E4571" t="s">
        <v>134</v>
      </c>
      <c r="F4571" t="s">
        <v>13175</v>
      </c>
      <c r="G4571" t="s">
        <v>136</v>
      </c>
      <c r="H4571" t="s">
        <v>46</v>
      </c>
      <c r="I4571" t="s">
        <v>129</v>
      </c>
      <c r="J4571" t="s">
        <v>130</v>
      </c>
      <c r="K4571" t="s">
        <v>131</v>
      </c>
      <c r="L4571" t="s">
        <v>13176</v>
      </c>
      <c r="M4571" t="s">
        <v>13177</v>
      </c>
      <c r="N4571">
        <v>2.7288888880000002</v>
      </c>
      <c r="O4571">
        <v>0</v>
      </c>
      <c r="P4571">
        <v>0</v>
      </c>
      <c r="Q4571">
        <v>0</v>
      </c>
      <c r="R4571">
        <v>0</v>
      </c>
      <c r="S4571">
        <v>0</v>
      </c>
      <c r="T4571">
        <v>1</v>
      </c>
      <c r="U4571">
        <v>0</v>
      </c>
      <c r="V4571">
        <v>0</v>
      </c>
      <c r="W4571">
        <v>0</v>
      </c>
      <c r="X4571">
        <v>0</v>
      </c>
      <c r="Y4571">
        <v>0</v>
      </c>
      <c r="Z4571">
        <v>2.7288890000000001</v>
      </c>
    </row>
    <row r="4572" spans="1:26" x14ac:dyDescent="0.25">
      <c r="A4572">
        <v>2039985</v>
      </c>
      <c r="B4572">
        <v>1</v>
      </c>
      <c r="C4572" t="s">
        <v>76</v>
      </c>
      <c r="D4572" t="s">
        <v>103</v>
      </c>
      <c r="E4572" t="s">
        <v>134</v>
      </c>
      <c r="F4572" t="s">
        <v>13178</v>
      </c>
      <c r="G4572" t="s">
        <v>238</v>
      </c>
      <c r="H4572" t="s">
        <v>46</v>
      </c>
      <c r="I4572" t="s">
        <v>129</v>
      </c>
      <c r="J4572" t="s">
        <v>130</v>
      </c>
      <c r="K4572" t="s">
        <v>131</v>
      </c>
      <c r="L4572" t="s">
        <v>13179</v>
      </c>
      <c r="M4572" t="s">
        <v>13180</v>
      </c>
      <c r="N4572">
        <v>5.18</v>
      </c>
      <c r="O4572">
        <v>0</v>
      </c>
      <c r="P4572">
        <v>0</v>
      </c>
      <c r="Q4572">
        <v>0</v>
      </c>
      <c r="R4572">
        <v>3</v>
      </c>
      <c r="S4572">
        <v>0</v>
      </c>
      <c r="T4572">
        <v>0</v>
      </c>
      <c r="U4572">
        <v>0</v>
      </c>
      <c r="V4572">
        <v>0</v>
      </c>
      <c r="W4572">
        <v>0</v>
      </c>
      <c r="X4572">
        <v>15.54</v>
      </c>
      <c r="Y4572">
        <v>0</v>
      </c>
      <c r="Z4572">
        <v>0</v>
      </c>
    </row>
    <row r="4573" spans="1:26" x14ac:dyDescent="0.25">
      <c r="A4573">
        <v>2039974</v>
      </c>
      <c r="B4573">
        <v>1</v>
      </c>
      <c r="C4573" t="s">
        <v>76</v>
      </c>
      <c r="D4573" t="s">
        <v>93</v>
      </c>
      <c r="E4573" t="s">
        <v>171</v>
      </c>
      <c r="F4573" t="s">
        <v>13181</v>
      </c>
      <c r="G4573" t="s">
        <v>163</v>
      </c>
      <c r="H4573" t="s">
        <v>47</v>
      </c>
      <c r="I4573" t="s">
        <v>129</v>
      </c>
      <c r="J4573" t="s">
        <v>130</v>
      </c>
      <c r="K4573" t="s">
        <v>131</v>
      </c>
      <c r="L4573" t="s">
        <v>13182</v>
      </c>
      <c r="M4573" t="s">
        <v>13183</v>
      </c>
      <c r="N4573">
        <v>0.10305555499999999</v>
      </c>
      <c r="O4573">
        <v>27</v>
      </c>
      <c r="P4573">
        <v>144</v>
      </c>
      <c r="Q4573">
        <v>0</v>
      </c>
      <c r="R4573">
        <v>0</v>
      </c>
      <c r="S4573">
        <v>0</v>
      </c>
      <c r="T4573">
        <v>0</v>
      </c>
      <c r="U4573">
        <v>2.7825000000000002</v>
      </c>
      <c r="V4573">
        <v>14.84</v>
      </c>
      <c r="W4573">
        <v>0</v>
      </c>
      <c r="X4573">
        <v>0</v>
      </c>
      <c r="Y4573">
        <v>0</v>
      </c>
      <c r="Z4573">
        <v>0</v>
      </c>
    </row>
    <row r="4574" spans="1:26" x14ac:dyDescent="0.25">
      <c r="A4574">
        <v>2039977</v>
      </c>
      <c r="B4574">
        <v>1</v>
      </c>
      <c r="C4574" t="s">
        <v>77</v>
      </c>
      <c r="D4574" t="s">
        <v>124</v>
      </c>
      <c r="E4574" t="s">
        <v>134</v>
      </c>
      <c r="F4574" t="s">
        <v>13184</v>
      </c>
      <c r="G4574" t="s">
        <v>250</v>
      </c>
      <c r="H4574" t="s">
        <v>46</v>
      </c>
      <c r="I4574" t="s">
        <v>129</v>
      </c>
      <c r="J4574" t="s">
        <v>15</v>
      </c>
      <c r="K4574" t="s">
        <v>131</v>
      </c>
      <c r="L4574" t="s">
        <v>13185</v>
      </c>
      <c r="M4574" t="s">
        <v>13186</v>
      </c>
      <c r="N4574">
        <v>1.25</v>
      </c>
      <c r="O4574">
        <v>0</v>
      </c>
      <c r="P4574">
        <v>1</v>
      </c>
      <c r="Q4574">
        <v>0</v>
      </c>
      <c r="R4574">
        <v>0</v>
      </c>
      <c r="S4574">
        <v>0</v>
      </c>
      <c r="T4574">
        <v>0</v>
      </c>
      <c r="U4574">
        <v>0</v>
      </c>
      <c r="V4574">
        <v>1.25</v>
      </c>
      <c r="W4574">
        <v>0</v>
      </c>
      <c r="X4574">
        <v>0</v>
      </c>
      <c r="Y4574">
        <v>0</v>
      </c>
      <c r="Z4574">
        <v>0</v>
      </c>
    </row>
    <row r="4575" spans="1:26" x14ac:dyDescent="0.25">
      <c r="A4575">
        <v>2039981</v>
      </c>
      <c r="B4575">
        <v>1</v>
      </c>
      <c r="C4575" t="s">
        <v>77</v>
      </c>
      <c r="D4575" t="s">
        <v>120</v>
      </c>
      <c r="E4575" t="s">
        <v>171</v>
      </c>
      <c r="F4575" t="s">
        <v>13187</v>
      </c>
      <c r="G4575" t="s">
        <v>163</v>
      </c>
      <c r="H4575" t="s">
        <v>47</v>
      </c>
      <c r="I4575" t="s">
        <v>129</v>
      </c>
      <c r="J4575" t="s">
        <v>130</v>
      </c>
      <c r="K4575" t="s">
        <v>131</v>
      </c>
      <c r="L4575" t="s">
        <v>13188</v>
      </c>
      <c r="M4575" t="s">
        <v>13189</v>
      </c>
      <c r="N4575">
        <v>0.204166666</v>
      </c>
      <c r="O4575">
        <v>0</v>
      </c>
      <c r="P4575">
        <v>0</v>
      </c>
      <c r="Q4575">
        <v>13</v>
      </c>
      <c r="R4575">
        <v>3930</v>
      </c>
      <c r="S4575">
        <v>0</v>
      </c>
      <c r="T4575">
        <v>0</v>
      </c>
      <c r="U4575">
        <v>0</v>
      </c>
      <c r="V4575">
        <v>0</v>
      </c>
      <c r="W4575">
        <v>2.6541670000000002</v>
      </c>
      <c r="X4575">
        <v>802.37499700000001</v>
      </c>
      <c r="Y4575">
        <v>0</v>
      </c>
      <c r="Z4575">
        <v>0</v>
      </c>
    </row>
    <row r="4576" spans="1:26" x14ac:dyDescent="0.25">
      <c r="A4576">
        <v>2039982</v>
      </c>
      <c r="B4576">
        <v>1</v>
      </c>
      <c r="C4576" t="s">
        <v>76</v>
      </c>
      <c r="D4576" t="s">
        <v>106</v>
      </c>
      <c r="E4576" t="s">
        <v>134</v>
      </c>
      <c r="F4576" t="s">
        <v>13190</v>
      </c>
      <c r="G4576" t="s">
        <v>136</v>
      </c>
      <c r="H4576" t="s">
        <v>46</v>
      </c>
      <c r="I4576" t="s">
        <v>129</v>
      </c>
      <c r="J4576" t="s">
        <v>130</v>
      </c>
      <c r="K4576" t="s">
        <v>131</v>
      </c>
      <c r="L4576" t="s">
        <v>13191</v>
      </c>
      <c r="M4576" t="s">
        <v>13192</v>
      </c>
      <c r="N4576">
        <v>2.0208333330000001</v>
      </c>
      <c r="O4576">
        <v>0</v>
      </c>
      <c r="P4576">
        <v>2</v>
      </c>
      <c r="Q4576">
        <v>0</v>
      </c>
      <c r="R4576">
        <v>0</v>
      </c>
      <c r="S4576">
        <v>0</v>
      </c>
      <c r="T4576">
        <v>0</v>
      </c>
      <c r="U4576">
        <v>0</v>
      </c>
      <c r="V4576">
        <v>4.0416670000000003</v>
      </c>
      <c r="W4576">
        <v>0</v>
      </c>
      <c r="X4576">
        <v>0</v>
      </c>
      <c r="Y4576">
        <v>0</v>
      </c>
      <c r="Z4576">
        <v>0</v>
      </c>
    </row>
    <row r="4577" spans="1:26" x14ac:dyDescent="0.25">
      <c r="A4577">
        <v>2039987</v>
      </c>
      <c r="B4577">
        <v>1</v>
      </c>
      <c r="C4577" t="s">
        <v>77</v>
      </c>
      <c r="D4577" t="s">
        <v>120</v>
      </c>
      <c r="E4577" t="s">
        <v>166</v>
      </c>
      <c r="F4577" t="s">
        <v>13193</v>
      </c>
      <c r="G4577" t="s">
        <v>657</v>
      </c>
      <c r="H4577" t="s">
        <v>46</v>
      </c>
      <c r="I4577" t="s">
        <v>129</v>
      </c>
      <c r="J4577" t="s">
        <v>130</v>
      </c>
      <c r="K4577" t="s">
        <v>131</v>
      </c>
      <c r="L4577" t="s">
        <v>13194</v>
      </c>
      <c r="M4577" t="s">
        <v>13195</v>
      </c>
      <c r="N4577">
        <v>0.86138888800000002</v>
      </c>
      <c r="O4577">
        <v>0</v>
      </c>
      <c r="P4577">
        <v>0</v>
      </c>
      <c r="Q4577">
        <v>0</v>
      </c>
      <c r="R4577">
        <v>309</v>
      </c>
      <c r="S4577">
        <v>0</v>
      </c>
      <c r="T4577">
        <v>0</v>
      </c>
      <c r="U4577">
        <v>0</v>
      </c>
      <c r="V4577">
        <v>0</v>
      </c>
      <c r="W4577">
        <v>0</v>
      </c>
      <c r="X4577">
        <v>266.16916600000002</v>
      </c>
      <c r="Y4577">
        <v>0</v>
      </c>
      <c r="Z4577">
        <v>0</v>
      </c>
    </row>
    <row r="4578" spans="1:26" x14ac:dyDescent="0.25">
      <c r="A4578">
        <v>2039986</v>
      </c>
      <c r="B4578">
        <v>1</v>
      </c>
      <c r="C4578" t="s">
        <v>76</v>
      </c>
      <c r="D4578" t="s">
        <v>89</v>
      </c>
      <c r="E4578" t="s">
        <v>182</v>
      </c>
      <c r="F4578" t="s">
        <v>13196</v>
      </c>
      <c r="G4578" t="s">
        <v>524</v>
      </c>
      <c r="H4578" t="s">
        <v>46</v>
      </c>
      <c r="I4578" t="s">
        <v>129</v>
      </c>
      <c r="J4578" t="s">
        <v>130</v>
      </c>
      <c r="K4578" t="s">
        <v>131</v>
      </c>
      <c r="L4578" t="s">
        <v>13197</v>
      </c>
      <c r="M4578" t="s">
        <v>13198</v>
      </c>
      <c r="N4578">
        <v>1.5113888879999999</v>
      </c>
      <c r="O4578">
        <v>0</v>
      </c>
      <c r="P4578">
        <v>11</v>
      </c>
      <c r="Q4578">
        <v>0</v>
      </c>
      <c r="R4578">
        <v>0</v>
      </c>
      <c r="S4578">
        <v>0</v>
      </c>
      <c r="T4578">
        <v>0</v>
      </c>
      <c r="U4578">
        <v>0</v>
      </c>
      <c r="V4578">
        <v>16.625278000000002</v>
      </c>
      <c r="W4578">
        <v>0</v>
      </c>
      <c r="X4578">
        <v>0</v>
      </c>
      <c r="Y4578">
        <v>0</v>
      </c>
      <c r="Z4578">
        <v>0</v>
      </c>
    </row>
    <row r="4579" spans="1:26" x14ac:dyDescent="0.25">
      <c r="A4579">
        <v>2040030</v>
      </c>
      <c r="B4579">
        <v>1</v>
      </c>
      <c r="C4579" t="s">
        <v>76</v>
      </c>
      <c r="D4579" t="s">
        <v>80</v>
      </c>
      <c r="E4579" t="s">
        <v>182</v>
      </c>
      <c r="F4579" t="s">
        <v>13199</v>
      </c>
      <c r="G4579" t="s">
        <v>144</v>
      </c>
      <c r="H4579" t="s">
        <v>46</v>
      </c>
      <c r="I4579" t="s">
        <v>129</v>
      </c>
      <c r="J4579" t="s">
        <v>130</v>
      </c>
      <c r="K4579" t="s">
        <v>131</v>
      </c>
      <c r="L4579" t="s">
        <v>13200</v>
      </c>
      <c r="M4579" t="s">
        <v>13201</v>
      </c>
      <c r="N4579">
        <v>2.2374999999999998</v>
      </c>
      <c r="O4579">
        <v>0</v>
      </c>
      <c r="P4579">
        <v>198</v>
      </c>
      <c r="Q4579">
        <v>0</v>
      </c>
      <c r="R4579">
        <v>0</v>
      </c>
      <c r="S4579">
        <v>0</v>
      </c>
      <c r="T4579">
        <v>0</v>
      </c>
      <c r="U4579">
        <v>0</v>
      </c>
      <c r="V4579">
        <v>443.02499999999998</v>
      </c>
      <c r="W4579">
        <v>0</v>
      </c>
      <c r="X4579">
        <v>0</v>
      </c>
      <c r="Y4579">
        <v>0</v>
      </c>
      <c r="Z4579">
        <v>0</v>
      </c>
    </row>
    <row r="4580" spans="1:26" x14ac:dyDescent="0.25">
      <c r="A4580">
        <v>2039990</v>
      </c>
      <c r="B4580">
        <v>1</v>
      </c>
      <c r="C4580" t="s">
        <v>77</v>
      </c>
      <c r="D4580" t="s">
        <v>124</v>
      </c>
      <c r="E4580" t="s">
        <v>182</v>
      </c>
      <c r="F4580" t="s">
        <v>13202</v>
      </c>
      <c r="G4580" t="s">
        <v>144</v>
      </c>
      <c r="H4580" t="s">
        <v>46</v>
      </c>
      <c r="I4580" t="s">
        <v>129</v>
      </c>
      <c r="J4580" t="s">
        <v>130</v>
      </c>
      <c r="K4580" t="s">
        <v>131</v>
      </c>
      <c r="L4580" t="s">
        <v>13203</v>
      </c>
      <c r="M4580" t="s">
        <v>13204</v>
      </c>
      <c r="N4580">
        <v>3.0575000000000001</v>
      </c>
      <c r="O4580">
        <v>0</v>
      </c>
      <c r="P4580">
        <v>8</v>
      </c>
      <c r="Q4580">
        <v>0</v>
      </c>
      <c r="R4580">
        <v>0</v>
      </c>
      <c r="S4580">
        <v>0</v>
      </c>
      <c r="T4580">
        <v>0</v>
      </c>
      <c r="U4580">
        <v>0</v>
      </c>
      <c r="V4580">
        <v>24.46</v>
      </c>
      <c r="W4580">
        <v>0</v>
      </c>
      <c r="X4580">
        <v>0</v>
      </c>
      <c r="Y4580">
        <v>0</v>
      </c>
      <c r="Z4580">
        <v>0</v>
      </c>
    </row>
    <row r="4581" spans="1:26" x14ac:dyDescent="0.25">
      <c r="A4581">
        <v>2039996</v>
      </c>
      <c r="B4581">
        <v>1</v>
      </c>
      <c r="C4581" t="s">
        <v>76</v>
      </c>
      <c r="D4581" t="s">
        <v>103</v>
      </c>
      <c r="E4581" t="s">
        <v>182</v>
      </c>
      <c r="F4581" t="s">
        <v>13205</v>
      </c>
      <c r="G4581" t="s">
        <v>294</v>
      </c>
      <c r="H4581" t="s">
        <v>46</v>
      </c>
      <c r="I4581" t="s">
        <v>129</v>
      </c>
      <c r="J4581" t="s">
        <v>130</v>
      </c>
      <c r="K4581" t="s">
        <v>131</v>
      </c>
      <c r="L4581" t="s">
        <v>13206</v>
      </c>
      <c r="M4581" t="s">
        <v>13207</v>
      </c>
      <c r="N4581">
        <v>2.454722222</v>
      </c>
      <c r="O4581">
        <v>0</v>
      </c>
      <c r="P4581">
        <v>0</v>
      </c>
      <c r="Q4581">
        <v>0</v>
      </c>
      <c r="R4581">
        <v>0</v>
      </c>
      <c r="S4581">
        <v>0</v>
      </c>
      <c r="T4581">
        <v>33</v>
      </c>
      <c r="U4581">
        <v>0</v>
      </c>
      <c r="V4581">
        <v>0</v>
      </c>
      <c r="W4581">
        <v>0</v>
      </c>
      <c r="X4581">
        <v>0</v>
      </c>
      <c r="Y4581">
        <v>0</v>
      </c>
      <c r="Z4581">
        <v>81.005832999999996</v>
      </c>
    </row>
    <row r="4582" spans="1:26" x14ac:dyDescent="0.25">
      <c r="A4582">
        <v>2039989</v>
      </c>
      <c r="B4582">
        <v>1</v>
      </c>
      <c r="C4582" t="s">
        <v>77</v>
      </c>
      <c r="D4582" t="s">
        <v>119</v>
      </c>
      <c r="E4582" t="s">
        <v>182</v>
      </c>
      <c r="F4582" t="s">
        <v>13208</v>
      </c>
      <c r="G4582" t="s">
        <v>294</v>
      </c>
      <c r="H4582" t="s">
        <v>46</v>
      </c>
      <c r="I4582" t="s">
        <v>129</v>
      </c>
      <c r="J4582" t="s">
        <v>130</v>
      </c>
      <c r="K4582" t="s">
        <v>131</v>
      </c>
      <c r="L4582" t="s">
        <v>13209</v>
      </c>
      <c r="M4582" t="s">
        <v>13210</v>
      </c>
      <c r="N4582">
        <v>2.0772222220000001</v>
      </c>
      <c r="O4582">
        <v>0</v>
      </c>
      <c r="P4582">
        <v>0</v>
      </c>
      <c r="Q4582">
        <v>0</v>
      </c>
      <c r="R4582">
        <v>0</v>
      </c>
      <c r="S4582">
        <v>0</v>
      </c>
      <c r="T4582">
        <v>16</v>
      </c>
      <c r="U4582">
        <v>0</v>
      </c>
      <c r="V4582">
        <v>0</v>
      </c>
      <c r="W4582">
        <v>0</v>
      </c>
      <c r="X4582">
        <v>0</v>
      </c>
      <c r="Y4582">
        <v>0</v>
      </c>
      <c r="Z4582">
        <v>33.235556000000003</v>
      </c>
    </row>
    <row r="4583" spans="1:26" x14ac:dyDescent="0.25">
      <c r="A4583">
        <v>2039991</v>
      </c>
      <c r="B4583">
        <v>1</v>
      </c>
      <c r="C4583" t="s">
        <v>77</v>
      </c>
      <c r="D4583" t="s">
        <v>117</v>
      </c>
      <c r="E4583" t="s">
        <v>161</v>
      </c>
      <c r="F4583" t="s">
        <v>8626</v>
      </c>
      <c r="G4583" t="s">
        <v>163</v>
      </c>
      <c r="H4583" t="s">
        <v>47</v>
      </c>
      <c r="I4583" t="s">
        <v>257</v>
      </c>
      <c r="J4583" t="s">
        <v>130</v>
      </c>
      <c r="K4583" t="s">
        <v>131</v>
      </c>
      <c r="L4583" t="s">
        <v>13211</v>
      </c>
      <c r="M4583" t="s">
        <v>13212</v>
      </c>
      <c r="N4583">
        <v>8.3333330000000001E-3</v>
      </c>
      <c r="O4583">
        <v>0</v>
      </c>
      <c r="P4583">
        <v>0</v>
      </c>
      <c r="Q4583">
        <v>0</v>
      </c>
      <c r="R4583">
        <v>113</v>
      </c>
      <c r="S4583">
        <v>2</v>
      </c>
      <c r="T4583">
        <v>989</v>
      </c>
      <c r="U4583">
        <v>0</v>
      </c>
      <c r="V4583">
        <v>0</v>
      </c>
      <c r="W4583">
        <v>0</v>
      </c>
      <c r="X4583">
        <v>0.94166700000000003</v>
      </c>
      <c r="Y4583">
        <v>1.6667000000000001E-2</v>
      </c>
      <c r="Z4583">
        <v>8.2416660000000004</v>
      </c>
    </row>
    <row r="4584" spans="1:26" x14ac:dyDescent="0.25">
      <c r="A4584">
        <v>2040001</v>
      </c>
      <c r="B4584">
        <v>1</v>
      </c>
      <c r="C4584" t="s">
        <v>76</v>
      </c>
      <c r="D4584" t="s">
        <v>92</v>
      </c>
      <c r="E4584" t="s">
        <v>134</v>
      </c>
      <c r="F4584" t="s">
        <v>13213</v>
      </c>
      <c r="G4584" t="s">
        <v>136</v>
      </c>
      <c r="H4584" t="s">
        <v>46</v>
      </c>
      <c r="I4584" t="s">
        <v>129</v>
      </c>
      <c r="J4584" t="s">
        <v>130</v>
      </c>
      <c r="K4584" t="s">
        <v>131</v>
      </c>
      <c r="L4584" t="s">
        <v>13214</v>
      </c>
      <c r="M4584" t="s">
        <v>13215</v>
      </c>
      <c r="N4584">
        <v>3.4430555549999999</v>
      </c>
      <c r="O4584">
        <v>0</v>
      </c>
      <c r="P4584">
        <v>0</v>
      </c>
      <c r="Q4584">
        <v>0</v>
      </c>
      <c r="R4584">
        <v>5</v>
      </c>
      <c r="S4584">
        <v>0</v>
      </c>
      <c r="T4584">
        <v>0</v>
      </c>
      <c r="U4584">
        <v>0</v>
      </c>
      <c r="V4584">
        <v>0</v>
      </c>
      <c r="W4584">
        <v>0</v>
      </c>
      <c r="X4584">
        <v>17.215278000000001</v>
      </c>
      <c r="Y4584">
        <v>0</v>
      </c>
      <c r="Z4584">
        <v>0</v>
      </c>
    </row>
    <row r="4585" spans="1:26" x14ac:dyDescent="0.25">
      <c r="A4585">
        <v>2040007</v>
      </c>
      <c r="B4585">
        <v>1</v>
      </c>
      <c r="C4585" t="s">
        <v>76</v>
      </c>
      <c r="D4585" t="s">
        <v>101</v>
      </c>
      <c r="E4585" t="s">
        <v>171</v>
      </c>
      <c r="F4585" t="s">
        <v>13216</v>
      </c>
      <c r="G4585" t="s">
        <v>163</v>
      </c>
      <c r="H4585" t="s">
        <v>47</v>
      </c>
      <c r="I4585" t="s">
        <v>129</v>
      </c>
      <c r="J4585" t="s">
        <v>130</v>
      </c>
      <c r="K4585" t="s">
        <v>131</v>
      </c>
      <c r="L4585" t="s">
        <v>13217</v>
      </c>
      <c r="M4585" t="s">
        <v>13218</v>
      </c>
      <c r="N4585">
        <v>2.1427777770000001</v>
      </c>
      <c r="O4585">
        <v>1</v>
      </c>
      <c r="P4585">
        <v>309</v>
      </c>
      <c r="Q4585">
        <v>0</v>
      </c>
      <c r="R4585">
        <v>0</v>
      </c>
      <c r="S4585">
        <v>0</v>
      </c>
      <c r="T4585">
        <v>0</v>
      </c>
      <c r="U4585">
        <v>2.1427779999999998</v>
      </c>
      <c r="V4585">
        <v>662.11833300000001</v>
      </c>
      <c r="W4585">
        <v>0</v>
      </c>
      <c r="X4585">
        <v>0</v>
      </c>
      <c r="Y4585">
        <v>0</v>
      </c>
      <c r="Z4585">
        <v>0</v>
      </c>
    </row>
    <row r="4586" spans="1:26" x14ac:dyDescent="0.25">
      <c r="A4586">
        <v>2040008</v>
      </c>
      <c r="B4586">
        <v>1</v>
      </c>
      <c r="C4586" t="s">
        <v>76</v>
      </c>
      <c r="D4586" t="s">
        <v>92</v>
      </c>
      <c r="E4586" t="s">
        <v>182</v>
      </c>
      <c r="F4586" t="s">
        <v>13219</v>
      </c>
      <c r="G4586" t="s">
        <v>144</v>
      </c>
      <c r="H4586" t="s">
        <v>46</v>
      </c>
      <c r="I4586" t="s">
        <v>129</v>
      </c>
      <c r="J4586" t="s">
        <v>130</v>
      </c>
      <c r="K4586" t="s">
        <v>131</v>
      </c>
      <c r="L4586" t="s">
        <v>13220</v>
      </c>
      <c r="M4586" t="s">
        <v>13221</v>
      </c>
      <c r="N4586">
        <v>3.9477777770000002</v>
      </c>
      <c r="O4586">
        <v>0</v>
      </c>
      <c r="P4586">
        <v>0</v>
      </c>
      <c r="Q4586">
        <v>0</v>
      </c>
      <c r="R4586">
        <v>24</v>
      </c>
      <c r="S4586">
        <v>0</v>
      </c>
      <c r="T4586">
        <v>0</v>
      </c>
      <c r="U4586">
        <v>0</v>
      </c>
      <c r="V4586">
        <v>0</v>
      </c>
      <c r="W4586">
        <v>0</v>
      </c>
      <c r="X4586">
        <v>94.746667000000002</v>
      </c>
      <c r="Y4586">
        <v>0</v>
      </c>
      <c r="Z4586">
        <v>0</v>
      </c>
    </row>
    <row r="4587" spans="1:26" x14ac:dyDescent="0.25">
      <c r="A4587">
        <v>2040005</v>
      </c>
      <c r="B4587">
        <v>1</v>
      </c>
      <c r="C4587" t="s">
        <v>76</v>
      </c>
      <c r="D4587" t="s">
        <v>92</v>
      </c>
      <c r="E4587" t="s">
        <v>134</v>
      </c>
      <c r="F4587" t="s">
        <v>13222</v>
      </c>
      <c r="G4587" t="s">
        <v>140</v>
      </c>
      <c r="H4587" t="s">
        <v>46</v>
      </c>
      <c r="I4587" t="s">
        <v>129</v>
      </c>
      <c r="J4587" t="s">
        <v>130</v>
      </c>
      <c r="K4587" t="s">
        <v>131</v>
      </c>
      <c r="L4587" t="s">
        <v>13223</v>
      </c>
      <c r="M4587" t="s">
        <v>13224</v>
      </c>
      <c r="N4587">
        <v>7.4294444439999996</v>
      </c>
      <c r="O4587">
        <v>0</v>
      </c>
      <c r="P4587">
        <v>0</v>
      </c>
      <c r="Q4587">
        <v>0</v>
      </c>
      <c r="R4587">
        <v>0</v>
      </c>
      <c r="S4587">
        <v>0</v>
      </c>
      <c r="T4587">
        <v>3</v>
      </c>
      <c r="U4587">
        <v>0</v>
      </c>
      <c r="V4587">
        <v>0</v>
      </c>
      <c r="W4587">
        <v>0</v>
      </c>
      <c r="X4587">
        <v>0</v>
      </c>
      <c r="Y4587">
        <v>0</v>
      </c>
      <c r="Z4587">
        <v>22.288333000000002</v>
      </c>
    </row>
    <row r="4588" spans="1:26" x14ac:dyDescent="0.25">
      <c r="A4588">
        <v>2039999</v>
      </c>
      <c r="B4588">
        <v>1</v>
      </c>
      <c r="C4588" t="s">
        <v>76</v>
      </c>
      <c r="D4588" t="s">
        <v>104</v>
      </c>
      <c r="E4588" t="s">
        <v>134</v>
      </c>
      <c r="F4588" t="s">
        <v>13225</v>
      </c>
      <c r="G4588" t="s">
        <v>136</v>
      </c>
      <c r="H4588" t="s">
        <v>46</v>
      </c>
      <c r="I4588" t="s">
        <v>129</v>
      </c>
      <c r="J4588" t="s">
        <v>130</v>
      </c>
      <c r="K4588" t="s">
        <v>131</v>
      </c>
      <c r="L4588" t="s">
        <v>13226</v>
      </c>
      <c r="M4588" t="s">
        <v>13227</v>
      </c>
      <c r="N4588">
        <v>1.6058333330000001</v>
      </c>
      <c r="O4588">
        <v>0</v>
      </c>
      <c r="P4588">
        <v>0</v>
      </c>
      <c r="Q4588">
        <v>0</v>
      </c>
      <c r="R4588">
        <v>1</v>
      </c>
      <c r="S4588">
        <v>0</v>
      </c>
      <c r="T4588">
        <v>0</v>
      </c>
      <c r="U4588">
        <v>0</v>
      </c>
      <c r="V4588">
        <v>0</v>
      </c>
      <c r="W4588">
        <v>0</v>
      </c>
      <c r="X4588">
        <v>1.6058330000000001</v>
      </c>
      <c r="Y4588">
        <v>0</v>
      </c>
      <c r="Z4588">
        <v>0</v>
      </c>
    </row>
    <row r="4589" spans="1:26" x14ac:dyDescent="0.25">
      <c r="A4589">
        <v>2039994</v>
      </c>
      <c r="B4589">
        <v>1</v>
      </c>
      <c r="C4589" t="s">
        <v>77</v>
      </c>
      <c r="D4589" t="s">
        <v>119</v>
      </c>
      <c r="E4589" t="s">
        <v>186</v>
      </c>
      <c r="F4589" t="s">
        <v>13228</v>
      </c>
      <c r="G4589" t="s">
        <v>163</v>
      </c>
      <c r="H4589" t="s">
        <v>47</v>
      </c>
      <c r="I4589" t="s">
        <v>129</v>
      </c>
      <c r="J4589" t="s">
        <v>130</v>
      </c>
      <c r="K4589" t="s">
        <v>131</v>
      </c>
      <c r="L4589" t="s">
        <v>13229</v>
      </c>
      <c r="M4589" t="s">
        <v>13230</v>
      </c>
      <c r="N4589">
        <v>1.285555555</v>
      </c>
      <c r="O4589">
        <v>1</v>
      </c>
      <c r="P4589">
        <v>5938</v>
      </c>
      <c r="Q4589">
        <v>0</v>
      </c>
      <c r="R4589">
        <v>0</v>
      </c>
      <c r="S4589">
        <v>0</v>
      </c>
      <c r="T4589">
        <v>0</v>
      </c>
      <c r="U4589">
        <v>1.2855559999999999</v>
      </c>
      <c r="V4589">
        <v>7633.6288860000004</v>
      </c>
      <c r="W4589">
        <v>0</v>
      </c>
      <c r="X4589">
        <v>0</v>
      </c>
      <c r="Y4589">
        <v>0</v>
      </c>
      <c r="Z4589">
        <v>0</v>
      </c>
    </row>
    <row r="4590" spans="1:26" x14ac:dyDescent="0.25">
      <c r="A4590">
        <v>2040011</v>
      </c>
      <c r="B4590">
        <v>1</v>
      </c>
      <c r="C4590" t="s">
        <v>76</v>
      </c>
      <c r="D4590" t="s">
        <v>80</v>
      </c>
      <c r="E4590" t="s">
        <v>182</v>
      </c>
      <c r="F4590" t="s">
        <v>13231</v>
      </c>
      <c r="G4590" t="s">
        <v>144</v>
      </c>
      <c r="H4590" t="s">
        <v>46</v>
      </c>
      <c r="I4590" t="s">
        <v>129</v>
      </c>
      <c r="J4590" t="s">
        <v>130</v>
      </c>
      <c r="K4590" t="s">
        <v>131</v>
      </c>
      <c r="L4590" t="s">
        <v>13232</v>
      </c>
      <c r="M4590" t="s">
        <v>13233</v>
      </c>
      <c r="N4590">
        <v>5.2233333330000002</v>
      </c>
      <c r="O4590">
        <v>0</v>
      </c>
      <c r="P4590">
        <v>60</v>
      </c>
      <c r="Q4590">
        <v>0</v>
      </c>
      <c r="R4590">
        <v>0</v>
      </c>
      <c r="S4590">
        <v>0</v>
      </c>
      <c r="T4590">
        <v>0</v>
      </c>
      <c r="U4590">
        <v>0</v>
      </c>
      <c r="V4590">
        <v>313.39999999999998</v>
      </c>
      <c r="W4590">
        <v>0</v>
      </c>
      <c r="X4590">
        <v>0</v>
      </c>
      <c r="Y4590">
        <v>0</v>
      </c>
      <c r="Z4590">
        <v>0</v>
      </c>
    </row>
    <row r="4591" spans="1:26" x14ac:dyDescent="0.25">
      <c r="A4591">
        <v>2039998</v>
      </c>
      <c r="B4591">
        <v>1</v>
      </c>
      <c r="C4591" t="s">
        <v>77</v>
      </c>
      <c r="D4591" t="s">
        <v>113</v>
      </c>
      <c r="E4591" t="s">
        <v>186</v>
      </c>
      <c r="F4591" t="s">
        <v>913</v>
      </c>
      <c r="G4591" t="s">
        <v>163</v>
      </c>
      <c r="H4591" t="s">
        <v>47</v>
      </c>
      <c r="I4591" t="s">
        <v>257</v>
      </c>
      <c r="J4591" t="s">
        <v>130</v>
      </c>
      <c r="K4591" t="s">
        <v>131</v>
      </c>
      <c r="L4591" t="s">
        <v>13234</v>
      </c>
      <c r="M4591" t="s">
        <v>13235</v>
      </c>
      <c r="N4591">
        <v>2.5833333E-2</v>
      </c>
      <c r="O4591">
        <v>0</v>
      </c>
      <c r="P4591">
        <v>0</v>
      </c>
      <c r="Q4591">
        <v>15</v>
      </c>
      <c r="R4591">
        <v>1110</v>
      </c>
      <c r="S4591">
        <v>0</v>
      </c>
      <c r="T4591">
        <v>0</v>
      </c>
      <c r="U4591">
        <v>0</v>
      </c>
      <c r="V4591">
        <v>0</v>
      </c>
      <c r="W4591">
        <v>0.38750000000000001</v>
      </c>
      <c r="X4591">
        <v>28.675000000000001</v>
      </c>
      <c r="Y4591">
        <v>0</v>
      </c>
      <c r="Z4591">
        <v>0</v>
      </c>
    </row>
    <row r="4592" spans="1:26" x14ac:dyDescent="0.25">
      <c r="A4592">
        <v>2040012</v>
      </c>
      <c r="B4592">
        <v>1</v>
      </c>
      <c r="C4592" t="s">
        <v>76</v>
      </c>
      <c r="D4592" t="s">
        <v>87</v>
      </c>
      <c r="E4592" t="s">
        <v>134</v>
      </c>
      <c r="F4592" t="s">
        <v>13236</v>
      </c>
      <c r="G4592" t="s">
        <v>238</v>
      </c>
      <c r="H4592" t="s">
        <v>46</v>
      </c>
      <c r="I4592" t="s">
        <v>129</v>
      </c>
      <c r="J4592" t="s">
        <v>130</v>
      </c>
      <c r="K4592" t="s">
        <v>131</v>
      </c>
      <c r="L4592" t="s">
        <v>13237</v>
      </c>
      <c r="M4592" t="s">
        <v>13238</v>
      </c>
      <c r="N4592">
        <v>0.85916666600000002</v>
      </c>
      <c r="O4592">
        <v>0</v>
      </c>
      <c r="P4592">
        <v>0</v>
      </c>
      <c r="Q4592">
        <v>0</v>
      </c>
      <c r="R4592">
        <v>9</v>
      </c>
      <c r="S4592">
        <v>0</v>
      </c>
      <c r="T4592">
        <v>0</v>
      </c>
      <c r="U4592">
        <v>0</v>
      </c>
      <c r="V4592">
        <v>0</v>
      </c>
      <c r="W4592">
        <v>0</v>
      </c>
      <c r="X4592">
        <v>7.7324999999999999</v>
      </c>
      <c r="Y4592">
        <v>0</v>
      </c>
      <c r="Z4592">
        <v>0</v>
      </c>
    </row>
    <row r="4593" spans="1:26" x14ac:dyDescent="0.25">
      <c r="A4593">
        <v>2040003</v>
      </c>
      <c r="B4593">
        <v>1</v>
      </c>
      <c r="C4593" t="s">
        <v>77</v>
      </c>
      <c r="D4593" t="s">
        <v>114</v>
      </c>
      <c r="E4593" t="s">
        <v>161</v>
      </c>
      <c r="F4593" t="s">
        <v>13239</v>
      </c>
      <c r="G4593" t="s">
        <v>341</v>
      </c>
      <c r="H4593" t="s">
        <v>47</v>
      </c>
      <c r="I4593" t="s">
        <v>129</v>
      </c>
      <c r="J4593" t="s">
        <v>130</v>
      </c>
      <c r="K4593" t="s">
        <v>131</v>
      </c>
      <c r="L4593" t="s">
        <v>13240</v>
      </c>
      <c r="M4593" t="s">
        <v>13241</v>
      </c>
      <c r="N4593">
        <v>1.122777777</v>
      </c>
      <c r="O4593">
        <v>2</v>
      </c>
      <c r="P4593">
        <v>0</v>
      </c>
      <c r="Q4593">
        <v>0</v>
      </c>
      <c r="R4593">
        <v>0</v>
      </c>
      <c r="S4593">
        <v>0</v>
      </c>
      <c r="T4593">
        <v>0</v>
      </c>
      <c r="U4593">
        <v>2.2455560000000001</v>
      </c>
      <c r="V4593">
        <v>0</v>
      </c>
      <c r="W4593">
        <v>0</v>
      </c>
      <c r="X4593">
        <v>0</v>
      </c>
      <c r="Y4593">
        <v>0</v>
      </c>
      <c r="Z4593">
        <v>0</v>
      </c>
    </row>
    <row r="4594" spans="1:26" x14ac:dyDescent="0.25">
      <c r="A4594">
        <v>2040010</v>
      </c>
      <c r="B4594">
        <v>1</v>
      </c>
      <c r="C4594" t="s">
        <v>77</v>
      </c>
      <c r="D4594" t="s">
        <v>114</v>
      </c>
      <c r="E4594" t="s">
        <v>186</v>
      </c>
      <c r="F4594" t="s">
        <v>2902</v>
      </c>
      <c r="G4594" t="s">
        <v>163</v>
      </c>
      <c r="H4594" t="s">
        <v>47</v>
      </c>
      <c r="I4594" t="s">
        <v>129</v>
      </c>
      <c r="J4594" t="s">
        <v>130</v>
      </c>
      <c r="K4594" t="s">
        <v>131</v>
      </c>
      <c r="L4594" t="s">
        <v>13242</v>
      </c>
      <c r="M4594" t="s">
        <v>13243</v>
      </c>
      <c r="N4594">
        <v>1.830833333</v>
      </c>
      <c r="O4594">
        <v>0</v>
      </c>
      <c r="P4594">
        <v>0</v>
      </c>
      <c r="Q4594">
        <v>0</v>
      </c>
      <c r="R4594">
        <v>0</v>
      </c>
      <c r="S4594">
        <v>15</v>
      </c>
      <c r="T4594">
        <v>378</v>
      </c>
      <c r="U4594">
        <v>0</v>
      </c>
      <c r="V4594">
        <v>0</v>
      </c>
      <c r="W4594">
        <v>0</v>
      </c>
      <c r="X4594">
        <v>0</v>
      </c>
      <c r="Y4594">
        <v>27.462499999999999</v>
      </c>
      <c r="Z4594">
        <v>692.05499999999995</v>
      </c>
    </row>
    <row r="4595" spans="1:26" x14ac:dyDescent="0.25">
      <c r="A4595">
        <v>2040006</v>
      </c>
      <c r="B4595">
        <v>1</v>
      </c>
      <c r="C4595" t="s">
        <v>76</v>
      </c>
      <c r="D4595" t="s">
        <v>89</v>
      </c>
      <c r="E4595" t="s">
        <v>166</v>
      </c>
      <c r="F4595" t="s">
        <v>13244</v>
      </c>
      <c r="G4595" t="s">
        <v>349</v>
      </c>
      <c r="H4595" t="s">
        <v>46</v>
      </c>
      <c r="I4595" t="s">
        <v>129</v>
      </c>
      <c r="J4595" t="s">
        <v>130</v>
      </c>
      <c r="K4595" t="s">
        <v>131</v>
      </c>
      <c r="L4595" t="s">
        <v>13245</v>
      </c>
      <c r="M4595" t="s">
        <v>13246</v>
      </c>
      <c r="N4595">
        <v>0.66638888799999996</v>
      </c>
      <c r="O4595">
        <v>0</v>
      </c>
      <c r="P4595">
        <v>0</v>
      </c>
      <c r="Q4595">
        <v>0</v>
      </c>
      <c r="R4595">
        <v>164</v>
      </c>
      <c r="S4595">
        <v>0</v>
      </c>
      <c r="T4595">
        <v>0</v>
      </c>
      <c r="U4595">
        <v>0</v>
      </c>
      <c r="V4595">
        <v>0</v>
      </c>
      <c r="W4595">
        <v>0</v>
      </c>
      <c r="X4595">
        <v>109.287778</v>
      </c>
      <c r="Y4595">
        <v>0</v>
      </c>
      <c r="Z4595">
        <v>0</v>
      </c>
    </row>
    <row r="4596" spans="1:26" x14ac:dyDescent="0.25">
      <c r="A4596">
        <v>2040009</v>
      </c>
      <c r="B4596">
        <v>1</v>
      </c>
      <c r="C4596" t="s">
        <v>76</v>
      </c>
      <c r="D4596" t="s">
        <v>89</v>
      </c>
      <c r="E4596" t="s">
        <v>171</v>
      </c>
      <c r="F4596" t="s">
        <v>13247</v>
      </c>
      <c r="G4596" t="s">
        <v>163</v>
      </c>
      <c r="H4596" t="s">
        <v>47</v>
      </c>
      <c r="I4596" t="s">
        <v>129</v>
      </c>
      <c r="J4596" t="s">
        <v>130</v>
      </c>
      <c r="K4596" t="s">
        <v>131</v>
      </c>
      <c r="L4596" t="s">
        <v>13248</v>
      </c>
      <c r="M4596" t="s">
        <v>13249</v>
      </c>
      <c r="N4596">
        <v>1.177777777</v>
      </c>
      <c r="O4596">
        <v>1</v>
      </c>
      <c r="P4596">
        <v>289</v>
      </c>
      <c r="Q4596">
        <v>0</v>
      </c>
      <c r="R4596">
        <v>0</v>
      </c>
      <c r="S4596">
        <v>0</v>
      </c>
      <c r="T4596">
        <v>0</v>
      </c>
      <c r="U4596">
        <v>1.177778</v>
      </c>
      <c r="V4596">
        <v>340.37777799999998</v>
      </c>
      <c r="W4596">
        <v>0</v>
      </c>
      <c r="X4596">
        <v>0</v>
      </c>
      <c r="Y4596">
        <v>0</v>
      </c>
      <c r="Z4596">
        <v>0</v>
      </c>
    </row>
    <row r="4597" spans="1:26" x14ac:dyDescent="0.25">
      <c r="A4597">
        <v>2040014</v>
      </c>
      <c r="B4597">
        <v>1</v>
      </c>
      <c r="C4597" t="s">
        <v>76</v>
      </c>
      <c r="D4597" t="s">
        <v>84</v>
      </c>
      <c r="E4597" t="s">
        <v>182</v>
      </c>
      <c r="F4597" t="s">
        <v>13250</v>
      </c>
      <c r="G4597" t="s">
        <v>144</v>
      </c>
      <c r="H4597" t="s">
        <v>46</v>
      </c>
      <c r="I4597" t="s">
        <v>129</v>
      </c>
      <c r="J4597" t="s">
        <v>130</v>
      </c>
      <c r="K4597" t="s">
        <v>131</v>
      </c>
      <c r="L4597" t="s">
        <v>13251</v>
      </c>
      <c r="M4597" t="s">
        <v>13252</v>
      </c>
      <c r="N4597">
        <v>1.088333333</v>
      </c>
      <c r="O4597">
        <v>0</v>
      </c>
      <c r="P4597">
        <v>74</v>
      </c>
      <c r="Q4597">
        <v>0</v>
      </c>
      <c r="R4597">
        <v>0</v>
      </c>
      <c r="S4597">
        <v>0</v>
      </c>
      <c r="T4597">
        <v>0</v>
      </c>
      <c r="U4597">
        <v>0</v>
      </c>
      <c r="V4597">
        <v>80.536666999999994</v>
      </c>
      <c r="W4597">
        <v>0</v>
      </c>
      <c r="X4597">
        <v>0</v>
      </c>
      <c r="Y4597">
        <v>0</v>
      </c>
      <c r="Z4597">
        <v>0</v>
      </c>
    </row>
    <row r="4598" spans="1:26" x14ac:dyDescent="0.25">
      <c r="A4598">
        <v>2040015</v>
      </c>
      <c r="B4598">
        <v>1</v>
      </c>
      <c r="C4598" t="s">
        <v>77</v>
      </c>
      <c r="D4598" t="s">
        <v>113</v>
      </c>
      <c r="E4598" t="s">
        <v>182</v>
      </c>
      <c r="F4598" t="s">
        <v>13253</v>
      </c>
      <c r="G4598" t="s">
        <v>144</v>
      </c>
      <c r="H4598" t="s">
        <v>46</v>
      </c>
      <c r="I4598" t="s">
        <v>129</v>
      </c>
      <c r="J4598" t="s">
        <v>130</v>
      </c>
      <c r="K4598" t="s">
        <v>131</v>
      </c>
      <c r="L4598" t="s">
        <v>13254</v>
      </c>
      <c r="M4598" t="s">
        <v>13255</v>
      </c>
      <c r="N4598">
        <v>1.0663888880000001</v>
      </c>
      <c r="O4598">
        <v>0</v>
      </c>
      <c r="P4598">
        <v>0</v>
      </c>
      <c r="Q4598">
        <v>0</v>
      </c>
      <c r="R4598">
        <v>5</v>
      </c>
      <c r="S4598">
        <v>0</v>
      </c>
      <c r="T4598">
        <v>0</v>
      </c>
      <c r="U4598">
        <v>0</v>
      </c>
      <c r="V4598">
        <v>0</v>
      </c>
      <c r="W4598">
        <v>0</v>
      </c>
      <c r="X4598">
        <v>5.331944</v>
      </c>
      <c r="Y4598">
        <v>0</v>
      </c>
      <c r="Z4598">
        <v>0</v>
      </c>
    </row>
    <row r="4599" spans="1:26" x14ac:dyDescent="0.25">
      <c r="A4599">
        <v>2040021</v>
      </c>
      <c r="B4599">
        <v>1</v>
      </c>
      <c r="C4599" t="s">
        <v>77</v>
      </c>
      <c r="D4599" t="s">
        <v>108</v>
      </c>
      <c r="E4599" t="s">
        <v>182</v>
      </c>
      <c r="F4599" t="s">
        <v>13256</v>
      </c>
      <c r="G4599" t="s">
        <v>144</v>
      </c>
      <c r="H4599" t="s">
        <v>46</v>
      </c>
      <c r="I4599" t="s">
        <v>129</v>
      </c>
      <c r="J4599" t="s">
        <v>130</v>
      </c>
      <c r="K4599" t="s">
        <v>131</v>
      </c>
      <c r="L4599" t="s">
        <v>13257</v>
      </c>
      <c r="M4599" t="s">
        <v>13258</v>
      </c>
      <c r="N4599">
        <v>1.132777777</v>
      </c>
      <c r="O4599">
        <v>0</v>
      </c>
      <c r="P4599">
        <v>72</v>
      </c>
      <c r="Q4599">
        <v>0</v>
      </c>
      <c r="R4599">
        <v>0</v>
      </c>
      <c r="S4599">
        <v>0</v>
      </c>
      <c r="T4599">
        <v>0</v>
      </c>
      <c r="U4599">
        <v>0</v>
      </c>
      <c r="V4599">
        <v>81.56</v>
      </c>
      <c r="W4599">
        <v>0</v>
      </c>
      <c r="X4599">
        <v>0</v>
      </c>
      <c r="Y4599">
        <v>0</v>
      </c>
      <c r="Z4599">
        <v>0</v>
      </c>
    </row>
    <row r="4600" spans="1:26" x14ac:dyDescent="0.25">
      <c r="A4600">
        <v>2040018</v>
      </c>
      <c r="B4600">
        <v>1</v>
      </c>
      <c r="C4600" t="s">
        <v>77</v>
      </c>
      <c r="D4600" t="s">
        <v>119</v>
      </c>
      <c r="E4600" t="s">
        <v>166</v>
      </c>
      <c r="F4600" t="s">
        <v>13259</v>
      </c>
      <c r="G4600" t="s">
        <v>657</v>
      </c>
      <c r="H4600" t="s">
        <v>46</v>
      </c>
      <c r="I4600" t="s">
        <v>129</v>
      </c>
      <c r="J4600" t="s">
        <v>130</v>
      </c>
      <c r="K4600" t="s">
        <v>131</v>
      </c>
      <c r="L4600" t="s">
        <v>13260</v>
      </c>
      <c r="M4600" t="s">
        <v>13261</v>
      </c>
      <c r="N4600">
        <v>1.3777777769999999</v>
      </c>
      <c r="O4600">
        <v>0</v>
      </c>
      <c r="P4600">
        <v>35</v>
      </c>
      <c r="Q4600">
        <v>0</v>
      </c>
      <c r="R4600">
        <v>0</v>
      </c>
      <c r="S4600">
        <v>0</v>
      </c>
      <c r="T4600">
        <v>0</v>
      </c>
      <c r="U4600">
        <v>0</v>
      </c>
      <c r="V4600">
        <v>48.222222000000002</v>
      </c>
      <c r="W4600">
        <v>0</v>
      </c>
      <c r="X4600">
        <v>0</v>
      </c>
      <c r="Y4600">
        <v>0</v>
      </c>
      <c r="Z4600">
        <v>0</v>
      </c>
    </row>
    <row r="4601" spans="1:26" x14ac:dyDescent="0.25">
      <c r="A4601">
        <v>2040024</v>
      </c>
      <c r="B4601">
        <v>1</v>
      </c>
      <c r="C4601" t="s">
        <v>76</v>
      </c>
      <c r="D4601" t="s">
        <v>90</v>
      </c>
      <c r="E4601" t="s">
        <v>134</v>
      </c>
      <c r="F4601" t="s">
        <v>13262</v>
      </c>
      <c r="G4601" t="s">
        <v>136</v>
      </c>
      <c r="H4601" t="s">
        <v>46</v>
      </c>
      <c r="I4601" t="s">
        <v>129</v>
      </c>
      <c r="J4601" t="s">
        <v>130</v>
      </c>
      <c r="K4601" t="s">
        <v>131</v>
      </c>
      <c r="L4601" t="s">
        <v>13263</v>
      </c>
      <c r="M4601" t="s">
        <v>13264</v>
      </c>
      <c r="N4601">
        <v>1.893333333</v>
      </c>
      <c r="O4601">
        <v>0</v>
      </c>
      <c r="P4601">
        <v>1</v>
      </c>
      <c r="Q4601">
        <v>0</v>
      </c>
      <c r="R4601">
        <v>0</v>
      </c>
      <c r="S4601">
        <v>0</v>
      </c>
      <c r="T4601">
        <v>0</v>
      </c>
      <c r="U4601">
        <v>0</v>
      </c>
      <c r="V4601">
        <v>1.8933329999999999</v>
      </c>
      <c r="W4601">
        <v>0</v>
      </c>
      <c r="X4601">
        <v>0</v>
      </c>
      <c r="Y4601">
        <v>0</v>
      </c>
      <c r="Z4601">
        <v>0</v>
      </c>
    </row>
    <row r="4602" spans="1:26" x14ac:dyDescent="0.25">
      <c r="A4602">
        <v>2040026</v>
      </c>
      <c r="B4602">
        <v>1</v>
      </c>
      <c r="C4602" t="s">
        <v>76</v>
      </c>
      <c r="D4602" t="s">
        <v>95</v>
      </c>
      <c r="E4602" t="s">
        <v>182</v>
      </c>
      <c r="F4602" t="s">
        <v>13265</v>
      </c>
      <c r="G4602" t="s">
        <v>144</v>
      </c>
      <c r="H4602" t="s">
        <v>46</v>
      </c>
      <c r="I4602" t="s">
        <v>129</v>
      </c>
      <c r="J4602" t="s">
        <v>130</v>
      </c>
      <c r="K4602" t="s">
        <v>131</v>
      </c>
      <c r="L4602" t="s">
        <v>13266</v>
      </c>
      <c r="M4602" t="s">
        <v>13267</v>
      </c>
      <c r="N4602">
        <v>5.0788888879999998</v>
      </c>
      <c r="O4602">
        <v>0</v>
      </c>
      <c r="P4602">
        <v>0</v>
      </c>
      <c r="Q4602">
        <v>0</v>
      </c>
      <c r="R4602">
        <v>0</v>
      </c>
      <c r="S4602">
        <v>0</v>
      </c>
      <c r="T4602">
        <v>40</v>
      </c>
      <c r="U4602">
        <v>0</v>
      </c>
      <c r="V4602">
        <v>0</v>
      </c>
      <c r="W4602">
        <v>0</v>
      </c>
      <c r="X4602">
        <v>0</v>
      </c>
      <c r="Y4602">
        <v>0</v>
      </c>
      <c r="Z4602">
        <v>203.15555599999999</v>
      </c>
    </row>
    <row r="4603" spans="1:26" x14ac:dyDescent="0.25">
      <c r="A4603">
        <v>2040032</v>
      </c>
      <c r="B4603">
        <v>1</v>
      </c>
      <c r="C4603" t="s">
        <v>77</v>
      </c>
      <c r="D4603" t="s">
        <v>117</v>
      </c>
      <c r="E4603" t="s">
        <v>161</v>
      </c>
      <c r="F4603" t="s">
        <v>13268</v>
      </c>
      <c r="G4603" t="s">
        <v>341</v>
      </c>
      <c r="H4603" t="s">
        <v>47</v>
      </c>
      <c r="I4603" t="s">
        <v>129</v>
      </c>
      <c r="J4603" t="s">
        <v>130</v>
      </c>
      <c r="K4603" t="s">
        <v>131</v>
      </c>
      <c r="L4603" t="s">
        <v>13269</v>
      </c>
      <c r="M4603" t="s">
        <v>13270</v>
      </c>
      <c r="N4603">
        <v>1.673888888</v>
      </c>
      <c r="O4603">
        <v>0</v>
      </c>
      <c r="P4603">
        <v>0</v>
      </c>
      <c r="Q4603">
        <v>0</v>
      </c>
      <c r="R4603">
        <v>0</v>
      </c>
      <c r="S4603">
        <v>0</v>
      </c>
      <c r="T4603">
        <v>379</v>
      </c>
      <c r="U4603">
        <v>0</v>
      </c>
      <c r="V4603">
        <v>0</v>
      </c>
      <c r="W4603">
        <v>0</v>
      </c>
      <c r="X4603">
        <v>0</v>
      </c>
      <c r="Y4603">
        <v>0</v>
      </c>
      <c r="Z4603">
        <v>634.40388900000005</v>
      </c>
    </row>
    <row r="4604" spans="1:26" x14ac:dyDescent="0.25">
      <c r="A4604">
        <v>2040035</v>
      </c>
      <c r="B4604">
        <v>1</v>
      </c>
      <c r="C4604" t="s">
        <v>76</v>
      </c>
      <c r="D4604" t="s">
        <v>104</v>
      </c>
      <c r="E4604" t="s">
        <v>166</v>
      </c>
      <c r="F4604" t="s">
        <v>11801</v>
      </c>
      <c r="G4604" t="s">
        <v>657</v>
      </c>
      <c r="H4604" t="s">
        <v>46</v>
      </c>
      <c r="I4604" t="s">
        <v>129</v>
      </c>
      <c r="J4604" t="s">
        <v>130</v>
      </c>
      <c r="K4604" t="s">
        <v>131</v>
      </c>
      <c r="L4604" t="s">
        <v>13271</v>
      </c>
      <c r="M4604" t="s">
        <v>13272</v>
      </c>
      <c r="N4604">
        <v>1.129444444</v>
      </c>
      <c r="O4604">
        <v>0</v>
      </c>
      <c r="P4604">
        <v>0</v>
      </c>
      <c r="Q4604">
        <v>0</v>
      </c>
      <c r="R4604">
        <v>57</v>
      </c>
      <c r="S4604">
        <v>0</v>
      </c>
      <c r="T4604">
        <v>0</v>
      </c>
      <c r="U4604">
        <v>0</v>
      </c>
      <c r="V4604">
        <v>0</v>
      </c>
      <c r="W4604">
        <v>0</v>
      </c>
      <c r="X4604">
        <v>64.378332999999998</v>
      </c>
      <c r="Y4604">
        <v>0</v>
      </c>
      <c r="Z4604">
        <v>0</v>
      </c>
    </row>
    <row r="4605" spans="1:26" x14ac:dyDescent="0.25">
      <c r="A4605">
        <v>2040029</v>
      </c>
      <c r="B4605">
        <v>1</v>
      </c>
      <c r="C4605" t="s">
        <v>76</v>
      </c>
      <c r="D4605" t="s">
        <v>79</v>
      </c>
      <c r="E4605" t="s">
        <v>134</v>
      </c>
      <c r="F4605" t="s">
        <v>13273</v>
      </c>
      <c r="G4605" t="s">
        <v>140</v>
      </c>
      <c r="H4605" t="s">
        <v>46</v>
      </c>
      <c r="I4605" t="s">
        <v>129</v>
      </c>
      <c r="J4605" t="s">
        <v>130</v>
      </c>
      <c r="K4605" t="s">
        <v>131</v>
      </c>
      <c r="L4605" t="s">
        <v>13274</v>
      </c>
      <c r="M4605" t="s">
        <v>13275</v>
      </c>
      <c r="N4605">
        <v>1.3316666660000001</v>
      </c>
      <c r="O4605">
        <v>0</v>
      </c>
      <c r="P4605">
        <v>1</v>
      </c>
      <c r="Q4605">
        <v>0</v>
      </c>
      <c r="R4605">
        <v>0</v>
      </c>
      <c r="S4605">
        <v>0</v>
      </c>
      <c r="T4605">
        <v>0</v>
      </c>
      <c r="U4605">
        <v>0</v>
      </c>
      <c r="V4605">
        <v>1.3316669999999999</v>
      </c>
      <c r="W4605">
        <v>0</v>
      </c>
      <c r="X4605">
        <v>0</v>
      </c>
      <c r="Y4605">
        <v>0</v>
      </c>
      <c r="Z4605">
        <v>0</v>
      </c>
    </row>
    <row r="4606" spans="1:26" x14ac:dyDescent="0.25">
      <c r="A4606">
        <v>2040038</v>
      </c>
      <c r="B4606">
        <v>1</v>
      </c>
      <c r="C4606" t="s">
        <v>77</v>
      </c>
      <c r="D4606" t="s">
        <v>108</v>
      </c>
      <c r="E4606" t="s">
        <v>182</v>
      </c>
      <c r="F4606" t="s">
        <v>13276</v>
      </c>
      <c r="G4606" t="s">
        <v>144</v>
      </c>
      <c r="H4606" t="s">
        <v>46</v>
      </c>
      <c r="I4606" t="s">
        <v>129</v>
      </c>
      <c r="J4606" t="s">
        <v>130</v>
      </c>
      <c r="K4606" t="s">
        <v>131</v>
      </c>
      <c r="L4606" t="s">
        <v>13277</v>
      </c>
      <c r="M4606" t="s">
        <v>13278</v>
      </c>
      <c r="N4606">
        <v>1.1430555549999999</v>
      </c>
      <c r="O4606">
        <v>0</v>
      </c>
      <c r="P4606">
        <v>20</v>
      </c>
      <c r="Q4606">
        <v>0</v>
      </c>
      <c r="R4606">
        <v>0</v>
      </c>
      <c r="S4606">
        <v>0</v>
      </c>
      <c r="T4606">
        <v>0</v>
      </c>
      <c r="U4606">
        <v>0</v>
      </c>
      <c r="V4606">
        <v>22.861111000000001</v>
      </c>
      <c r="W4606">
        <v>0</v>
      </c>
      <c r="X4606">
        <v>0</v>
      </c>
      <c r="Y4606">
        <v>0</v>
      </c>
      <c r="Z4606">
        <v>0</v>
      </c>
    </row>
    <row r="4607" spans="1:26" x14ac:dyDescent="0.25">
      <c r="A4607">
        <v>2040037</v>
      </c>
      <c r="B4607">
        <v>1</v>
      </c>
      <c r="C4607" t="s">
        <v>76</v>
      </c>
      <c r="D4607" t="s">
        <v>80</v>
      </c>
      <c r="E4607" t="s">
        <v>182</v>
      </c>
      <c r="F4607" t="s">
        <v>13279</v>
      </c>
      <c r="G4607" t="s">
        <v>1326</v>
      </c>
      <c r="H4607" t="s">
        <v>46</v>
      </c>
      <c r="I4607" t="s">
        <v>129</v>
      </c>
      <c r="J4607" t="s">
        <v>15</v>
      </c>
      <c r="K4607" t="s">
        <v>131</v>
      </c>
      <c r="L4607" t="s">
        <v>13280</v>
      </c>
      <c r="M4607" t="s">
        <v>13281</v>
      </c>
      <c r="N4607">
        <v>0.95499999999999996</v>
      </c>
      <c r="O4607">
        <v>0</v>
      </c>
      <c r="P4607">
        <v>88</v>
      </c>
      <c r="Q4607">
        <v>0</v>
      </c>
      <c r="R4607">
        <v>0</v>
      </c>
      <c r="S4607">
        <v>0</v>
      </c>
      <c r="T4607">
        <v>0</v>
      </c>
      <c r="U4607">
        <v>0</v>
      </c>
      <c r="V4607">
        <v>84.04</v>
      </c>
      <c r="W4607">
        <v>0</v>
      </c>
      <c r="X4607">
        <v>0</v>
      </c>
      <c r="Y4607">
        <v>0</v>
      </c>
      <c r="Z4607">
        <v>0</v>
      </c>
    </row>
    <row r="4608" spans="1:26" x14ac:dyDescent="0.25">
      <c r="A4608">
        <v>2040046</v>
      </c>
      <c r="B4608">
        <v>1</v>
      </c>
      <c r="C4608" t="s">
        <v>76</v>
      </c>
      <c r="D4608" t="s">
        <v>92</v>
      </c>
      <c r="E4608" t="s">
        <v>134</v>
      </c>
      <c r="F4608" t="s">
        <v>13282</v>
      </c>
      <c r="G4608" t="s">
        <v>238</v>
      </c>
      <c r="H4608" t="s">
        <v>46</v>
      </c>
      <c r="I4608" t="s">
        <v>129</v>
      </c>
      <c r="J4608" t="s">
        <v>130</v>
      </c>
      <c r="K4608" t="s">
        <v>131</v>
      </c>
      <c r="L4608" t="s">
        <v>13283</v>
      </c>
      <c r="M4608" t="s">
        <v>13284</v>
      </c>
      <c r="N4608">
        <v>3.5044444440000002</v>
      </c>
      <c r="O4608">
        <v>0</v>
      </c>
      <c r="P4608">
        <v>0</v>
      </c>
      <c r="Q4608">
        <v>0</v>
      </c>
      <c r="R4608">
        <v>1</v>
      </c>
      <c r="S4608">
        <v>0</v>
      </c>
      <c r="T4608">
        <v>0</v>
      </c>
      <c r="U4608">
        <v>0</v>
      </c>
      <c r="V4608">
        <v>0</v>
      </c>
      <c r="W4608">
        <v>0</v>
      </c>
      <c r="X4608">
        <v>3.5044439999999999</v>
      </c>
      <c r="Y4608">
        <v>0</v>
      </c>
      <c r="Z4608">
        <v>0</v>
      </c>
    </row>
    <row r="4609" spans="1:26" x14ac:dyDescent="0.25">
      <c r="A4609">
        <v>2040045</v>
      </c>
      <c r="B4609">
        <v>1</v>
      </c>
      <c r="C4609" t="s">
        <v>77</v>
      </c>
      <c r="D4609" t="s">
        <v>111</v>
      </c>
      <c r="E4609" t="s">
        <v>166</v>
      </c>
      <c r="F4609" t="s">
        <v>13285</v>
      </c>
      <c r="G4609" t="s">
        <v>657</v>
      </c>
      <c r="H4609" t="s">
        <v>46</v>
      </c>
      <c r="I4609" t="s">
        <v>129</v>
      </c>
      <c r="J4609" t="s">
        <v>130</v>
      </c>
      <c r="K4609" t="s">
        <v>131</v>
      </c>
      <c r="L4609" t="s">
        <v>13286</v>
      </c>
      <c r="M4609" t="s">
        <v>13287</v>
      </c>
      <c r="N4609">
        <v>0.93444444400000004</v>
      </c>
      <c r="O4609">
        <v>0</v>
      </c>
      <c r="P4609">
        <v>0</v>
      </c>
      <c r="Q4609">
        <v>0</v>
      </c>
      <c r="R4609">
        <v>40</v>
      </c>
      <c r="S4609">
        <v>0</v>
      </c>
      <c r="T4609">
        <v>0</v>
      </c>
      <c r="U4609">
        <v>0</v>
      </c>
      <c r="V4609">
        <v>0</v>
      </c>
      <c r="W4609">
        <v>0</v>
      </c>
      <c r="X4609">
        <v>37.377777999999999</v>
      </c>
      <c r="Y4609">
        <v>0</v>
      </c>
      <c r="Z4609">
        <v>0</v>
      </c>
    </row>
    <row r="4610" spans="1:26" x14ac:dyDescent="0.25">
      <c r="A4610">
        <v>2040058</v>
      </c>
      <c r="B4610">
        <v>1</v>
      </c>
      <c r="C4610" t="s">
        <v>76</v>
      </c>
      <c r="D4610" t="s">
        <v>79</v>
      </c>
      <c r="E4610" t="s">
        <v>126</v>
      </c>
      <c r="F4610" t="s">
        <v>13288</v>
      </c>
      <c r="G4610" t="s">
        <v>503</v>
      </c>
      <c r="H4610" t="s">
        <v>46</v>
      </c>
      <c r="I4610" t="s">
        <v>129</v>
      </c>
      <c r="J4610" t="s">
        <v>130</v>
      </c>
      <c r="K4610" t="s">
        <v>131</v>
      </c>
      <c r="L4610" t="s">
        <v>13289</v>
      </c>
      <c r="M4610" t="s">
        <v>13290</v>
      </c>
      <c r="N4610">
        <v>6.2244444440000004</v>
      </c>
      <c r="O4610">
        <v>0</v>
      </c>
      <c r="P4610">
        <v>1</v>
      </c>
      <c r="Q4610">
        <v>0</v>
      </c>
      <c r="R4610">
        <v>0</v>
      </c>
      <c r="S4610">
        <v>0</v>
      </c>
      <c r="T4610">
        <v>0</v>
      </c>
      <c r="U4610">
        <v>0</v>
      </c>
      <c r="V4610">
        <v>6.2244440000000001</v>
      </c>
      <c r="W4610">
        <v>0</v>
      </c>
      <c r="X4610">
        <v>0</v>
      </c>
      <c r="Y4610">
        <v>0</v>
      </c>
      <c r="Z4610">
        <v>0</v>
      </c>
    </row>
    <row r="4611" spans="1:26" x14ac:dyDescent="0.25">
      <c r="A4611">
        <v>2040040</v>
      </c>
      <c r="B4611">
        <v>1</v>
      </c>
      <c r="C4611" t="s">
        <v>76</v>
      </c>
      <c r="D4611" t="s">
        <v>78</v>
      </c>
      <c r="E4611" t="s">
        <v>134</v>
      </c>
      <c r="F4611" t="s">
        <v>13291</v>
      </c>
      <c r="G4611" t="s">
        <v>238</v>
      </c>
      <c r="H4611" t="s">
        <v>46</v>
      </c>
      <c r="I4611" t="s">
        <v>129</v>
      </c>
      <c r="J4611" t="s">
        <v>130</v>
      </c>
      <c r="K4611" t="s">
        <v>131</v>
      </c>
      <c r="L4611" t="s">
        <v>13292</v>
      </c>
      <c r="M4611" t="s">
        <v>13293</v>
      </c>
      <c r="N4611">
        <v>1.4069444440000001</v>
      </c>
      <c r="O4611">
        <v>0</v>
      </c>
      <c r="P4611">
        <v>1</v>
      </c>
      <c r="Q4611">
        <v>0</v>
      </c>
      <c r="R4611">
        <v>0</v>
      </c>
      <c r="S4611">
        <v>0</v>
      </c>
      <c r="T4611">
        <v>0</v>
      </c>
      <c r="U4611">
        <v>0</v>
      </c>
      <c r="V4611">
        <v>1.406944</v>
      </c>
      <c r="W4611">
        <v>0</v>
      </c>
      <c r="X4611">
        <v>0</v>
      </c>
      <c r="Y4611">
        <v>0</v>
      </c>
      <c r="Z4611">
        <v>0</v>
      </c>
    </row>
    <row r="4612" spans="1:26" x14ac:dyDescent="0.25">
      <c r="A4612">
        <v>2040041</v>
      </c>
      <c r="B4612">
        <v>1</v>
      </c>
      <c r="C4612" t="s">
        <v>76</v>
      </c>
      <c r="D4612" t="s">
        <v>104</v>
      </c>
      <c r="E4612" t="s">
        <v>134</v>
      </c>
      <c r="F4612" t="s">
        <v>13294</v>
      </c>
      <c r="G4612" t="s">
        <v>136</v>
      </c>
      <c r="H4612" t="s">
        <v>46</v>
      </c>
      <c r="I4612" t="s">
        <v>129</v>
      </c>
      <c r="J4612" t="s">
        <v>130</v>
      </c>
      <c r="K4612" t="s">
        <v>131</v>
      </c>
      <c r="L4612" t="s">
        <v>13295</v>
      </c>
      <c r="M4612" t="s">
        <v>13296</v>
      </c>
      <c r="N4612">
        <v>1.4013888880000001</v>
      </c>
      <c r="O4612">
        <v>0</v>
      </c>
      <c r="P4612">
        <v>0</v>
      </c>
      <c r="Q4612">
        <v>0</v>
      </c>
      <c r="R4612">
        <v>0</v>
      </c>
      <c r="S4612">
        <v>0</v>
      </c>
      <c r="T4612">
        <v>1</v>
      </c>
      <c r="U4612">
        <v>0</v>
      </c>
      <c r="V4612">
        <v>0</v>
      </c>
      <c r="W4612">
        <v>0</v>
      </c>
      <c r="X4612">
        <v>0</v>
      </c>
      <c r="Y4612">
        <v>0</v>
      </c>
      <c r="Z4612">
        <v>1.401389</v>
      </c>
    </row>
    <row r="4613" spans="1:26" x14ac:dyDescent="0.25">
      <c r="A4613">
        <v>2040048</v>
      </c>
      <c r="B4613">
        <v>1</v>
      </c>
      <c r="C4613" t="s">
        <v>77</v>
      </c>
      <c r="D4613" t="s">
        <v>113</v>
      </c>
      <c r="E4613" t="s">
        <v>166</v>
      </c>
      <c r="F4613" t="s">
        <v>5193</v>
      </c>
      <c r="G4613" t="s">
        <v>158</v>
      </c>
      <c r="H4613" t="s">
        <v>46</v>
      </c>
      <c r="I4613" t="s">
        <v>129</v>
      </c>
      <c r="J4613" t="s">
        <v>130</v>
      </c>
      <c r="K4613" t="s">
        <v>131</v>
      </c>
      <c r="L4613" t="s">
        <v>13297</v>
      </c>
      <c r="M4613" t="s">
        <v>13298</v>
      </c>
      <c r="N4613">
        <v>1.9822222220000001</v>
      </c>
      <c r="O4613">
        <v>0</v>
      </c>
      <c r="P4613">
        <v>0</v>
      </c>
      <c r="Q4613">
        <v>0</v>
      </c>
      <c r="R4613">
        <v>159</v>
      </c>
      <c r="S4613">
        <v>0</v>
      </c>
      <c r="T4613">
        <v>0</v>
      </c>
      <c r="U4613">
        <v>0</v>
      </c>
      <c r="V4613">
        <v>0</v>
      </c>
      <c r="W4613">
        <v>0</v>
      </c>
      <c r="X4613">
        <v>315.17333300000001</v>
      </c>
      <c r="Y4613">
        <v>0</v>
      </c>
      <c r="Z4613">
        <v>0</v>
      </c>
    </row>
    <row r="4614" spans="1:26" x14ac:dyDescent="0.25">
      <c r="A4614">
        <v>2040042</v>
      </c>
      <c r="B4614">
        <v>1</v>
      </c>
      <c r="C4614" t="s">
        <v>77</v>
      </c>
      <c r="D4614" t="s">
        <v>116</v>
      </c>
      <c r="E4614" t="s">
        <v>134</v>
      </c>
      <c r="F4614" t="s">
        <v>13299</v>
      </c>
      <c r="G4614" t="s">
        <v>136</v>
      </c>
      <c r="H4614" t="s">
        <v>46</v>
      </c>
      <c r="I4614" t="s">
        <v>129</v>
      </c>
      <c r="J4614" t="s">
        <v>130</v>
      </c>
      <c r="K4614" t="s">
        <v>131</v>
      </c>
      <c r="L4614" t="s">
        <v>13300</v>
      </c>
      <c r="M4614" t="s">
        <v>13301</v>
      </c>
      <c r="N4614">
        <v>1.8574999999999999</v>
      </c>
      <c r="O4614">
        <v>0</v>
      </c>
      <c r="P4614">
        <v>3</v>
      </c>
      <c r="Q4614">
        <v>0</v>
      </c>
      <c r="R4614">
        <v>0</v>
      </c>
      <c r="S4614">
        <v>0</v>
      </c>
      <c r="T4614">
        <v>0</v>
      </c>
      <c r="U4614">
        <v>0</v>
      </c>
      <c r="V4614">
        <v>5.5724999999999998</v>
      </c>
      <c r="W4614">
        <v>0</v>
      </c>
      <c r="X4614">
        <v>0</v>
      </c>
      <c r="Y4614">
        <v>0</v>
      </c>
      <c r="Z4614">
        <v>0</v>
      </c>
    </row>
    <row r="4615" spans="1:26" x14ac:dyDescent="0.25">
      <c r="A4615">
        <v>2040044</v>
      </c>
      <c r="B4615">
        <v>1</v>
      </c>
      <c r="C4615" t="s">
        <v>76</v>
      </c>
      <c r="D4615" t="s">
        <v>104</v>
      </c>
      <c r="E4615" t="s">
        <v>182</v>
      </c>
      <c r="F4615" t="s">
        <v>13302</v>
      </c>
      <c r="G4615" t="s">
        <v>144</v>
      </c>
      <c r="H4615" t="s">
        <v>46</v>
      </c>
      <c r="I4615" t="s">
        <v>129</v>
      </c>
      <c r="J4615" t="s">
        <v>130</v>
      </c>
      <c r="K4615" t="s">
        <v>131</v>
      </c>
      <c r="L4615" t="s">
        <v>13303</v>
      </c>
      <c r="M4615" t="s">
        <v>13304</v>
      </c>
      <c r="N4615">
        <v>1.481666666</v>
      </c>
      <c r="O4615">
        <v>0</v>
      </c>
      <c r="P4615">
        <v>0</v>
      </c>
      <c r="Q4615">
        <v>0</v>
      </c>
      <c r="R4615">
        <v>4</v>
      </c>
      <c r="S4615">
        <v>0</v>
      </c>
      <c r="T4615">
        <v>0</v>
      </c>
      <c r="U4615">
        <v>0</v>
      </c>
      <c r="V4615">
        <v>0</v>
      </c>
      <c r="W4615">
        <v>0</v>
      </c>
      <c r="X4615">
        <v>5.9266670000000001</v>
      </c>
      <c r="Y4615">
        <v>0</v>
      </c>
      <c r="Z4615">
        <v>0</v>
      </c>
    </row>
    <row r="4616" spans="1:26" x14ac:dyDescent="0.25">
      <c r="A4616">
        <v>2040047</v>
      </c>
      <c r="B4616">
        <v>1</v>
      </c>
      <c r="C4616" t="s">
        <v>77</v>
      </c>
      <c r="D4616" t="s">
        <v>108</v>
      </c>
      <c r="E4616" t="s">
        <v>134</v>
      </c>
      <c r="F4616" t="s">
        <v>13305</v>
      </c>
      <c r="G4616" t="s">
        <v>136</v>
      </c>
      <c r="H4616" t="s">
        <v>46</v>
      </c>
      <c r="I4616" t="s">
        <v>129</v>
      </c>
      <c r="J4616" t="s">
        <v>130</v>
      </c>
      <c r="K4616" t="s">
        <v>131</v>
      </c>
      <c r="L4616" t="s">
        <v>13306</v>
      </c>
      <c r="M4616" t="s">
        <v>13307</v>
      </c>
      <c r="N4616">
        <v>1.1675</v>
      </c>
      <c r="O4616">
        <v>0</v>
      </c>
      <c r="P4616">
        <v>1</v>
      </c>
      <c r="Q4616">
        <v>0</v>
      </c>
      <c r="R4616">
        <v>0</v>
      </c>
      <c r="S4616">
        <v>0</v>
      </c>
      <c r="T4616">
        <v>0</v>
      </c>
      <c r="U4616">
        <v>0</v>
      </c>
      <c r="V4616">
        <v>1.1675</v>
      </c>
      <c r="W4616">
        <v>0</v>
      </c>
      <c r="X4616">
        <v>0</v>
      </c>
      <c r="Y4616">
        <v>0</v>
      </c>
      <c r="Z4616">
        <v>0</v>
      </c>
    </row>
    <row r="4617" spans="1:26" x14ac:dyDescent="0.25">
      <c r="A4617">
        <v>2040057</v>
      </c>
      <c r="B4617">
        <v>1</v>
      </c>
      <c r="C4617" t="s">
        <v>76</v>
      </c>
      <c r="D4617" t="s">
        <v>99</v>
      </c>
      <c r="E4617" t="s">
        <v>182</v>
      </c>
      <c r="F4617" t="s">
        <v>13308</v>
      </c>
      <c r="G4617" t="s">
        <v>144</v>
      </c>
      <c r="H4617" t="s">
        <v>46</v>
      </c>
      <c r="I4617" t="s">
        <v>129</v>
      </c>
      <c r="J4617" t="s">
        <v>130</v>
      </c>
      <c r="K4617" t="s">
        <v>131</v>
      </c>
      <c r="L4617" t="s">
        <v>13309</v>
      </c>
      <c r="M4617" t="s">
        <v>13310</v>
      </c>
      <c r="N4617">
        <v>0.69583333300000005</v>
      </c>
      <c r="O4617">
        <v>0</v>
      </c>
      <c r="P4617">
        <v>75</v>
      </c>
      <c r="Q4617">
        <v>0</v>
      </c>
      <c r="R4617">
        <v>0</v>
      </c>
      <c r="S4617">
        <v>0</v>
      </c>
      <c r="T4617">
        <v>0</v>
      </c>
      <c r="U4617">
        <v>0</v>
      </c>
      <c r="V4617">
        <v>52.1875</v>
      </c>
      <c r="W4617">
        <v>0</v>
      </c>
      <c r="X4617">
        <v>0</v>
      </c>
      <c r="Y4617">
        <v>0</v>
      </c>
      <c r="Z4617">
        <v>0</v>
      </c>
    </row>
    <row r="4618" spans="1:26" x14ac:dyDescent="0.25">
      <c r="A4618">
        <v>2040059</v>
      </c>
      <c r="B4618">
        <v>1</v>
      </c>
      <c r="C4618" t="s">
        <v>76</v>
      </c>
      <c r="D4618" t="s">
        <v>102</v>
      </c>
      <c r="E4618" t="s">
        <v>182</v>
      </c>
      <c r="F4618" t="s">
        <v>13311</v>
      </c>
      <c r="G4618" t="s">
        <v>144</v>
      </c>
      <c r="H4618" t="s">
        <v>46</v>
      </c>
      <c r="I4618" t="s">
        <v>129</v>
      </c>
      <c r="J4618" t="s">
        <v>130</v>
      </c>
      <c r="K4618" t="s">
        <v>131</v>
      </c>
      <c r="L4618" t="s">
        <v>13312</v>
      </c>
      <c r="M4618" t="s">
        <v>13313</v>
      </c>
      <c r="N4618">
        <v>3.616944444</v>
      </c>
      <c r="O4618">
        <v>0</v>
      </c>
      <c r="P4618">
        <v>6</v>
      </c>
      <c r="Q4618">
        <v>0</v>
      </c>
      <c r="R4618">
        <v>0</v>
      </c>
      <c r="S4618">
        <v>0</v>
      </c>
      <c r="T4618">
        <v>0</v>
      </c>
      <c r="U4618">
        <v>0</v>
      </c>
      <c r="V4618">
        <v>21.701667</v>
      </c>
      <c r="W4618">
        <v>0</v>
      </c>
      <c r="X4618">
        <v>0</v>
      </c>
      <c r="Y4618">
        <v>0</v>
      </c>
      <c r="Z4618">
        <v>0</v>
      </c>
    </row>
    <row r="4619" spans="1:26" x14ac:dyDescent="0.25">
      <c r="A4619">
        <v>2040060</v>
      </c>
      <c r="B4619">
        <v>1</v>
      </c>
      <c r="C4619" t="s">
        <v>76</v>
      </c>
      <c r="D4619" t="s">
        <v>94</v>
      </c>
      <c r="E4619" t="s">
        <v>134</v>
      </c>
      <c r="F4619" t="s">
        <v>13314</v>
      </c>
      <c r="G4619" t="s">
        <v>136</v>
      </c>
      <c r="H4619" t="s">
        <v>46</v>
      </c>
      <c r="I4619" t="s">
        <v>129</v>
      </c>
      <c r="J4619" t="s">
        <v>130</v>
      </c>
      <c r="K4619" t="s">
        <v>131</v>
      </c>
      <c r="L4619" t="s">
        <v>13315</v>
      </c>
      <c r="M4619" t="s">
        <v>13316</v>
      </c>
      <c r="N4619">
        <v>2.86</v>
      </c>
      <c r="O4619">
        <v>0</v>
      </c>
      <c r="P4619">
        <v>1</v>
      </c>
      <c r="Q4619">
        <v>0</v>
      </c>
      <c r="R4619">
        <v>0</v>
      </c>
      <c r="S4619">
        <v>0</v>
      </c>
      <c r="T4619">
        <v>0</v>
      </c>
      <c r="U4619">
        <v>0</v>
      </c>
      <c r="V4619">
        <v>2.86</v>
      </c>
      <c r="W4619">
        <v>0</v>
      </c>
      <c r="X4619">
        <v>0</v>
      </c>
      <c r="Y4619">
        <v>0</v>
      </c>
      <c r="Z4619">
        <v>0</v>
      </c>
    </row>
    <row r="4620" spans="1:26" x14ac:dyDescent="0.25">
      <c r="A4620">
        <v>2040062</v>
      </c>
      <c r="B4620">
        <v>1</v>
      </c>
      <c r="C4620" t="s">
        <v>76</v>
      </c>
      <c r="D4620" t="s">
        <v>89</v>
      </c>
      <c r="E4620" t="s">
        <v>182</v>
      </c>
      <c r="F4620" t="s">
        <v>13317</v>
      </c>
      <c r="G4620" t="s">
        <v>144</v>
      </c>
      <c r="H4620" t="s">
        <v>46</v>
      </c>
      <c r="I4620" t="s">
        <v>129</v>
      </c>
      <c r="J4620" t="s">
        <v>130</v>
      </c>
      <c r="K4620" t="s">
        <v>131</v>
      </c>
      <c r="L4620" t="s">
        <v>13318</v>
      </c>
      <c r="M4620" t="s">
        <v>13319</v>
      </c>
      <c r="N4620">
        <v>1.5725</v>
      </c>
      <c r="O4620">
        <v>0</v>
      </c>
      <c r="P4620">
        <v>1</v>
      </c>
      <c r="Q4620">
        <v>0</v>
      </c>
      <c r="R4620">
        <v>0</v>
      </c>
      <c r="S4620">
        <v>0</v>
      </c>
      <c r="T4620">
        <v>0</v>
      </c>
      <c r="U4620">
        <v>0</v>
      </c>
      <c r="V4620">
        <v>1.5725</v>
      </c>
      <c r="W4620">
        <v>0</v>
      </c>
      <c r="X4620">
        <v>0</v>
      </c>
      <c r="Y4620">
        <v>0</v>
      </c>
      <c r="Z4620">
        <v>0</v>
      </c>
    </row>
    <row r="4621" spans="1:26" x14ac:dyDescent="0.25">
      <c r="A4621">
        <v>2040063</v>
      </c>
      <c r="B4621">
        <v>1</v>
      </c>
      <c r="C4621" t="s">
        <v>77</v>
      </c>
      <c r="D4621" t="s">
        <v>124</v>
      </c>
      <c r="E4621" t="s">
        <v>134</v>
      </c>
      <c r="F4621" t="s">
        <v>13320</v>
      </c>
      <c r="G4621" t="s">
        <v>238</v>
      </c>
      <c r="H4621" t="s">
        <v>46</v>
      </c>
      <c r="I4621" t="s">
        <v>129</v>
      </c>
      <c r="J4621" t="s">
        <v>130</v>
      </c>
      <c r="K4621" t="s">
        <v>131</v>
      </c>
      <c r="L4621" t="s">
        <v>13321</v>
      </c>
      <c r="M4621" t="s">
        <v>13322</v>
      </c>
      <c r="N4621">
        <v>1.6033333329999999</v>
      </c>
      <c r="O4621">
        <v>0</v>
      </c>
      <c r="P4621">
        <v>1</v>
      </c>
      <c r="Q4621">
        <v>0</v>
      </c>
      <c r="R4621">
        <v>0</v>
      </c>
      <c r="S4621">
        <v>0</v>
      </c>
      <c r="T4621">
        <v>0</v>
      </c>
      <c r="U4621">
        <v>0</v>
      </c>
      <c r="V4621">
        <v>1.6033329999999999</v>
      </c>
      <c r="W4621">
        <v>0</v>
      </c>
      <c r="X4621">
        <v>0</v>
      </c>
      <c r="Y4621">
        <v>0</v>
      </c>
      <c r="Z4621">
        <v>0</v>
      </c>
    </row>
    <row r="4622" spans="1:26" x14ac:dyDescent="0.25">
      <c r="A4622">
        <v>2040066</v>
      </c>
      <c r="B4622">
        <v>1</v>
      </c>
      <c r="C4622" t="s">
        <v>77</v>
      </c>
      <c r="D4622" t="s">
        <v>114</v>
      </c>
      <c r="E4622" t="s">
        <v>182</v>
      </c>
      <c r="F4622" t="s">
        <v>13323</v>
      </c>
      <c r="G4622" t="s">
        <v>524</v>
      </c>
      <c r="H4622" t="s">
        <v>46</v>
      </c>
      <c r="I4622" t="s">
        <v>129</v>
      </c>
      <c r="J4622" t="s">
        <v>130</v>
      </c>
      <c r="K4622" t="s">
        <v>131</v>
      </c>
      <c r="L4622" t="s">
        <v>13324</v>
      </c>
      <c r="M4622" t="s">
        <v>13325</v>
      </c>
      <c r="N4622">
        <v>3.6977777770000002</v>
      </c>
      <c r="O4622">
        <v>0</v>
      </c>
      <c r="P4622">
        <v>0</v>
      </c>
      <c r="Q4622">
        <v>0</v>
      </c>
      <c r="R4622">
        <v>0</v>
      </c>
      <c r="S4622">
        <v>0</v>
      </c>
      <c r="T4622">
        <v>3</v>
      </c>
      <c r="U4622">
        <v>0</v>
      </c>
      <c r="V4622">
        <v>0</v>
      </c>
      <c r="W4622">
        <v>0</v>
      </c>
      <c r="X4622">
        <v>0</v>
      </c>
      <c r="Y4622">
        <v>0</v>
      </c>
      <c r="Z4622">
        <v>11.093332999999999</v>
      </c>
    </row>
    <row r="4623" spans="1:26" x14ac:dyDescent="0.25">
      <c r="A4623">
        <v>2040067</v>
      </c>
      <c r="B4623">
        <v>1</v>
      </c>
      <c r="C4623" t="s">
        <v>77</v>
      </c>
      <c r="D4623" t="s">
        <v>124</v>
      </c>
      <c r="E4623" t="s">
        <v>134</v>
      </c>
      <c r="F4623" t="s">
        <v>13326</v>
      </c>
      <c r="G4623" t="s">
        <v>136</v>
      </c>
      <c r="H4623" t="s">
        <v>46</v>
      </c>
      <c r="I4623" t="s">
        <v>129</v>
      </c>
      <c r="J4623" t="s">
        <v>130</v>
      </c>
      <c r="K4623" t="s">
        <v>131</v>
      </c>
      <c r="L4623" t="s">
        <v>13327</v>
      </c>
      <c r="M4623" t="s">
        <v>13328</v>
      </c>
      <c r="N4623">
        <v>3.1897222219999999</v>
      </c>
      <c r="O4623">
        <v>0</v>
      </c>
      <c r="P4623">
        <v>1</v>
      </c>
      <c r="Q4623">
        <v>0</v>
      </c>
      <c r="R4623">
        <v>0</v>
      </c>
      <c r="S4623">
        <v>0</v>
      </c>
      <c r="T4623">
        <v>0</v>
      </c>
      <c r="U4623">
        <v>0</v>
      </c>
      <c r="V4623">
        <v>3.1897220000000002</v>
      </c>
      <c r="W4623">
        <v>0</v>
      </c>
      <c r="X4623">
        <v>0</v>
      </c>
      <c r="Y4623">
        <v>0</v>
      </c>
      <c r="Z4623">
        <v>0</v>
      </c>
    </row>
    <row r="4624" spans="1:26" x14ac:dyDescent="0.25">
      <c r="A4624">
        <v>2040069</v>
      </c>
      <c r="B4624">
        <v>1</v>
      </c>
      <c r="C4624" t="s">
        <v>76</v>
      </c>
      <c r="D4624" t="s">
        <v>90</v>
      </c>
      <c r="E4624" t="s">
        <v>134</v>
      </c>
      <c r="F4624" t="s">
        <v>13329</v>
      </c>
      <c r="G4624" t="s">
        <v>238</v>
      </c>
      <c r="H4624" t="s">
        <v>46</v>
      </c>
      <c r="I4624" t="s">
        <v>129</v>
      </c>
      <c r="J4624" t="s">
        <v>130</v>
      </c>
      <c r="K4624" t="s">
        <v>131</v>
      </c>
      <c r="L4624" t="s">
        <v>13330</v>
      </c>
      <c r="M4624" t="s">
        <v>13331</v>
      </c>
      <c r="N4624">
        <v>1.7044444439999999</v>
      </c>
      <c r="O4624">
        <v>0</v>
      </c>
      <c r="P4624">
        <v>16</v>
      </c>
      <c r="Q4624">
        <v>0</v>
      </c>
      <c r="R4624">
        <v>0</v>
      </c>
      <c r="S4624">
        <v>0</v>
      </c>
      <c r="T4624">
        <v>0</v>
      </c>
      <c r="U4624">
        <v>0</v>
      </c>
      <c r="V4624">
        <v>27.271111000000001</v>
      </c>
      <c r="W4624">
        <v>0</v>
      </c>
      <c r="X4624">
        <v>0</v>
      </c>
      <c r="Y4624">
        <v>0</v>
      </c>
      <c r="Z4624">
        <v>0</v>
      </c>
    </row>
    <row r="4625" spans="1:26" x14ac:dyDescent="0.25">
      <c r="A4625">
        <v>2040070</v>
      </c>
      <c r="B4625">
        <v>1</v>
      </c>
      <c r="C4625" t="s">
        <v>77</v>
      </c>
      <c r="D4625" t="s">
        <v>109</v>
      </c>
      <c r="E4625" t="s">
        <v>134</v>
      </c>
      <c r="F4625" t="s">
        <v>13332</v>
      </c>
      <c r="G4625" t="s">
        <v>136</v>
      </c>
      <c r="H4625" t="s">
        <v>46</v>
      </c>
      <c r="I4625" t="s">
        <v>129</v>
      </c>
      <c r="J4625" t="s">
        <v>130</v>
      </c>
      <c r="K4625" t="s">
        <v>131</v>
      </c>
      <c r="L4625" t="s">
        <v>13333</v>
      </c>
      <c r="M4625" t="s">
        <v>13334</v>
      </c>
      <c r="N4625">
        <v>2.1572222220000001</v>
      </c>
      <c r="O4625">
        <v>0</v>
      </c>
      <c r="P4625">
        <v>0</v>
      </c>
      <c r="Q4625">
        <v>0</v>
      </c>
      <c r="R4625">
        <v>0</v>
      </c>
      <c r="S4625">
        <v>0</v>
      </c>
      <c r="T4625">
        <v>1</v>
      </c>
      <c r="U4625">
        <v>0</v>
      </c>
      <c r="V4625">
        <v>0</v>
      </c>
      <c r="W4625">
        <v>0</v>
      </c>
      <c r="X4625">
        <v>0</v>
      </c>
      <c r="Y4625">
        <v>0</v>
      </c>
      <c r="Z4625">
        <v>2.157222</v>
      </c>
    </row>
    <row r="4626" spans="1:26" x14ac:dyDescent="0.25">
      <c r="A4626">
        <v>2040085</v>
      </c>
      <c r="B4626">
        <v>1</v>
      </c>
      <c r="C4626" t="s">
        <v>76</v>
      </c>
      <c r="D4626" t="s">
        <v>78</v>
      </c>
      <c r="E4626" t="s">
        <v>134</v>
      </c>
      <c r="F4626" t="s">
        <v>13335</v>
      </c>
      <c r="G4626" t="s">
        <v>144</v>
      </c>
      <c r="H4626" t="s">
        <v>46</v>
      </c>
      <c r="I4626" t="s">
        <v>129</v>
      </c>
      <c r="J4626" t="s">
        <v>130</v>
      </c>
      <c r="K4626" t="s">
        <v>131</v>
      </c>
      <c r="L4626" t="s">
        <v>13336</v>
      </c>
      <c r="M4626" t="s">
        <v>13337</v>
      </c>
      <c r="N4626">
        <v>1.6463888879999999</v>
      </c>
      <c r="O4626">
        <v>0</v>
      </c>
      <c r="P4626">
        <v>29</v>
      </c>
      <c r="Q4626">
        <v>0</v>
      </c>
      <c r="R4626">
        <v>0</v>
      </c>
      <c r="S4626">
        <v>0</v>
      </c>
      <c r="T4626">
        <v>0</v>
      </c>
      <c r="U4626">
        <v>0</v>
      </c>
      <c r="V4626">
        <v>47.745277999999999</v>
      </c>
      <c r="W4626">
        <v>0</v>
      </c>
      <c r="X4626">
        <v>0</v>
      </c>
      <c r="Y4626">
        <v>0</v>
      </c>
      <c r="Z4626">
        <v>0</v>
      </c>
    </row>
    <row r="4627" spans="1:26" x14ac:dyDescent="0.25">
      <c r="A4627">
        <v>2040071</v>
      </c>
      <c r="B4627">
        <v>1</v>
      </c>
      <c r="C4627" t="s">
        <v>76</v>
      </c>
      <c r="D4627" t="s">
        <v>102</v>
      </c>
      <c r="E4627" t="s">
        <v>182</v>
      </c>
      <c r="F4627" t="s">
        <v>13338</v>
      </c>
      <c r="G4627" t="s">
        <v>144</v>
      </c>
      <c r="H4627" t="s">
        <v>46</v>
      </c>
      <c r="I4627" t="s">
        <v>129</v>
      </c>
      <c r="J4627" t="s">
        <v>130</v>
      </c>
      <c r="K4627" t="s">
        <v>131</v>
      </c>
      <c r="L4627" t="s">
        <v>13339</v>
      </c>
      <c r="M4627" t="s">
        <v>13340</v>
      </c>
      <c r="N4627">
        <v>2.2852777770000001</v>
      </c>
      <c r="O4627">
        <v>0</v>
      </c>
      <c r="P4627">
        <v>18</v>
      </c>
      <c r="Q4627">
        <v>0</v>
      </c>
      <c r="R4627">
        <v>0</v>
      </c>
      <c r="S4627">
        <v>0</v>
      </c>
      <c r="T4627">
        <v>0</v>
      </c>
      <c r="U4627">
        <v>0</v>
      </c>
      <c r="V4627">
        <v>41.134999999999998</v>
      </c>
      <c r="W4627">
        <v>0</v>
      </c>
      <c r="X4627">
        <v>0</v>
      </c>
      <c r="Y4627">
        <v>0</v>
      </c>
      <c r="Z4627">
        <v>0</v>
      </c>
    </row>
    <row r="4628" spans="1:26" x14ac:dyDescent="0.25">
      <c r="A4628">
        <v>2040073</v>
      </c>
      <c r="B4628">
        <v>1</v>
      </c>
      <c r="C4628" t="s">
        <v>77</v>
      </c>
      <c r="D4628" t="s">
        <v>108</v>
      </c>
      <c r="E4628" t="s">
        <v>182</v>
      </c>
      <c r="F4628" t="s">
        <v>13341</v>
      </c>
      <c r="G4628" t="s">
        <v>144</v>
      </c>
      <c r="H4628" t="s">
        <v>46</v>
      </c>
      <c r="I4628" t="s">
        <v>129</v>
      </c>
      <c r="J4628" t="s">
        <v>130</v>
      </c>
      <c r="K4628" t="s">
        <v>131</v>
      </c>
      <c r="L4628" t="s">
        <v>13342</v>
      </c>
      <c r="M4628" t="s">
        <v>13343</v>
      </c>
      <c r="N4628">
        <v>1.8574999999999999</v>
      </c>
      <c r="O4628">
        <v>0</v>
      </c>
      <c r="P4628">
        <v>28</v>
      </c>
      <c r="Q4628">
        <v>0</v>
      </c>
      <c r="R4628">
        <v>0</v>
      </c>
      <c r="S4628">
        <v>0</v>
      </c>
      <c r="T4628">
        <v>0</v>
      </c>
      <c r="U4628">
        <v>0</v>
      </c>
      <c r="V4628">
        <v>52.01</v>
      </c>
      <c r="W4628">
        <v>0</v>
      </c>
      <c r="X4628">
        <v>0</v>
      </c>
      <c r="Y4628">
        <v>0</v>
      </c>
      <c r="Z4628">
        <v>0</v>
      </c>
    </row>
    <row r="4629" spans="1:26" x14ac:dyDescent="0.25">
      <c r="A4629">
        <v>2040078</v>
      </c>
      <c r="B4629">
        <v>1</v>
      </c>
      <c r="C4629" t="s">
        <v>76</v>
      </c>
      <c r="D4629" t="s">
        <v>102</v>
      </c>
      <c r="E4629" t="s">
        <v>134</v>
      </c>
      <c r="F4629" t="s">
        <v>13344</v>
      </c>
      <c r="G4629" t="s">
        <v>136</v>
      </c>
      <c r="H4629" t="s">
        <v>46</v>
      </c>
      <c r="I4629" t="s">
        <v>129</v>
      </c>
      <c r="J4629" t="s">
        <v>130</v>
      </c>
      <c r="K4629" t="s">
        <v>131</v>
      </c>
      <c r="L4629" t="s">
        <v>13345</v>
      </c>
      <c r="M4629" t="s">
        <v>13346</v>
      </c>
      <c r="N4629">
        <v>1.2741666659999999</v>
      </c>
      <c r="O4629">
        <v>0</v>
      </c>
      <c r="P4629">
        <v>0</v>
      </c>
      <c r="Q4629">
        <v>0</v>
      </c>
      <c r="R4629">
        <v>0</v>
      </c>
      <c r="S4629">
        <v>0</v>
      </c>
      <c r="T4629">
        <v>1</v>
      </c>
      <c r="U4629">
        <v>0</v>
      </c>
      <c r="V4629">
        <v>0</v>
      </c>
      <c r="W4629">
        <v>0</v>
      </c>
      <c r="X4629">
        <v>0</v>
      </c>
      <c r="Y4629">
        <v>0</v>
      </c>
      <c r="Z4629">
        <v>1.274167</v>
      </c>
    </row>
    <row r="4630" spans="1:26" x14ac:dyDescent="0.25">
      <c r="A4630">
        <v>2040079</v>
      </c>
      <c r="B4630">
        <v>1</v>
      </c>
      <c r="C4630" t="s">
        <v>76</v>
      </c>
      <c r="D4630" t="s">
        <v>92</v>
      </c>
      <c r="E4630" t="s">
        <v>134</v>
      </c>
      <c r="F4630" t="s">
        <v>13347</v>
      </c>
      <c r="G4630" t="s">
        <v>140</v>
      </c>
      <c r="H4630" t="s">
        <v>46</v>
      </c>
      <c r="I4630" t="s">
        <v>129</v>
      </c>
      <c r="J4630" t="s">
        <v>130</v>
      </c>
      <c r="K4630" t="s">
        <v>131</v>
      </c>
      <c r="L4630" t="s">
        <v>13348</v>
      </c>
      <c r="M4630" t="s">
        <v>13349</v>
      </c>
      <c r="N4630">
        <v>3.3063888879999999</v>
      </c>
      <c r="O4630">
        <v>0</v>
      </c>
      <c r="P4630">
        <v>0</v>
      </c>
      <c r="Q4630">
        <v>0</v>
      </c>
      <c r="R4630">
        <v>1</v>
      </c>
      <c r="S4630">
        <v>0</v>
      </c>
      <c r="T4630">
        <v>0</v>
      </c>
      <c r="U4630">
        <v>0</v>
      </c>
      <c r="V4630">
        <v>0</v>
      </c>
      <c r="W4630">
        <v>0</v>
      </c>
      <c r="X4630">
        <v>3.3063889999999998</v>
      </c>
      <c r="Y4630">
        <v>0</v>
      </c>
      <c r="Z4630">
        <v>0</v>
      </c>
    </row>
    <row r="4631" spans="1:26" x14ac:dyDescent="0.25">
      <c r="A4631">
        <v>2040075</v>
      </c>
      <c r="B4631">
        <v>1</v>
      </c>
      <c r="C4631" t="s">
        <v>76</v>
      </c>
      <c r="D4631" t="s">
        <v>105</v>
      </c>
      <c r="E4631" t="s">
        <v>182</v>
      </c>
      <c r="F4631" t="s">
        <v>13350</v>
      </c>
      <c r="G4631" t="s">
        <v>144</v>
      </c>
      <c r="H4631" t="s">
        <v>46</v>
      </c>
      <c r="I4631" t="s">
        <v>129</v>
      </c>
      <c r="J4631" t="s">
        <v>130</v>
      </c>
      <c r="K4631" t="s">
        <v>131</v>
      </c>
      <c r="L4631" t="s">
        <v>13351</v>
      </c>
      <c r="M4631" t="s">
        <v>13352</v>
      </c>
      <c r="N4631">
        <v>1.9883333329999999</v>
      </c>
      <c r="O4631">
        <v>0</v>
      </c>
      <c r="P4631">
        <v>0</v>
      </c>
      <c r="Q4631">
        <v>0</v>
      </c>
      <c r="R4631">
        <v>26</v>
      </c>
      <c r="S4631">
        <v>0</v>
      </c>
      <c r="T4631">
        <v>0</v>
      </c>
      <c r="U4631">
        <v>0</v>
      </c>
      <c r="V4631">
        <v>0</v>
      </c>
      <c r="W4631">
        <v>0</v>
      </c>
      <c r="X4631">
        <v>51.696666999999998</v>
      </c>
      <c r="Y4631">
        <v>0</v>
      </c>
      <c r="Z4631">
        <v>0</v>
      </c>
    </row>
    <row r="4632" spans="1:26" x14ac:dyDescent="0.25">
      <c r="A4632">
        <v>2040081</v>
      </c>
      <c r="B4632">
        <v>1</v>
      </c>
      <c r="C4632" t="s">
        <v>76</v>
      </c>
      <c r="D4632" t="s">
        <v>88</v>
      </c>
      <c r="E4632" t="s">
        <v>134</v>
      </c>
      <c r="F4632" t="s">
        <v>13353</v>
      </c>
      <c r="G4632" t="s">
        <v>136</v>
      </c>
      <c r="H4632" t="s">
        <v>46</v>
      </c>
      <c r="I4632" t="s">
        <v>129</v>
      </c>
      <c r="J4632" t="s">
        <v>130</v>
      </c>
      <c r="K4632" t="s">
        <v>131</v>
      </c>
      <c r="L4632" t="s">
        <v>13354</v>
      </c>
      <c r="M4632" t="s">
        <v>13355</v>
      </c>
      <c r="N4632">
        <v>0.83583333299999996</v>
      </c>
      <c r="O4632">
        <v>0</v>
      </c>
      <c r="P4632">
        <v>1</v>
      </c>
      <c r="Q4632">
        <v>0</v>
      </c>
      <c r="R4632">
        <v>0</v>
      </c>
      <c r="S4632">
        <v>0</v>
      </c>
      <c r="T4632">
        <v>0</v>
      </c>
      <c r="U4632">
        <v>0</v>
      </c>
      <c r="V4632">
        <v>0.83583300000000005</v>
      </c>
      <c r="W4632">
        <v>0</v>
      </c>
      <c r="X4632">
        <v>0</v>
      </c>
      <c r="Y4632">
        <v>0</v>
      </c>
      <c r="Z4632">
        <v>0</v>
      </c>
    </row>
    <row r="4633" spans="1:26" x14ac:dyDescent="0.25">
      <c r="A4633">
        <v>2040076</v>
      </c>
      <c r="B4633">
        <v>1</v>
      </c>
      <c r="C4633" t="s">
        <v>77</v>
      </c>
      <c r="D4633" t="s">
        <v>119</v>
      </c>
      <c r="E4633" t="s">
        <v>171</v>
      </c>
      <c r="F4633" t="s">
        <v>13356</v>
      </c>
      <c r="G4633" t="s">
        <v>163</v>
      </c>
      <c r="H4633" t="s">
        <v>47</v>
      </c>
      <c r="I4633" t="s">
        <v>129</v>
      </c>
      <c r="J4633" t="s">
        <v>130</v>
      </c>
      <c r="K4633" t="s">
        <v>131</v>
      </c>
      <c r="L4633" t="s">
        <v>13357</v>
      </c>
      <c r="M4633" t="s">
        <v>13358</v>
      </c>
      <c r="N4633">
        <v>0.27138888799999999</v>
      </c>
      <c r="O4633">
        <v>48</v>
      </c>
      <c r="P4633">
        <v>775</v>
      </c>
      <c r="Q4633">
        <v>0</v>
      </c>
      <c r="R4633">
        <v>0</v>
      </c>
      <c r="S4633">
        <v>0</v>
      </c>
      <c r="T4633">
        <v>0</v>
      </c>
      <c r="U4633">
        <v>13.026667</v>
      </c>
      <c r="V4633">
        <v>210.32638800000001</v>
      </c>
      <c r="W4633">
        <v>0</v>
      </c>
      <c r="X4633">
        <v>0</v>
      </c>
      <c r="Y4633">
        <v>0</v>
      </c>
      <c r="Z4633">
        <v>0</v>
      </c>
    </row>
    <row r="4634" spans="1:26" x14ac:dyDescent="0.25">
      <c r="A4634">
        <v>2040077</v>
      </c>
      <c r="B4634">
        <v>1</v>
      </c>
      <c r="C4634" t="s">
        <v>77</v>
      </c>
      <c r="D4634" t="s">
        <v>119</v>
      </c>
      <c r="E4634" t="s">
        <v>161</v>
      </c>
      <c r="F4634" t="s">
        <v>11344</v>
      </c>
      <c r="G4634" t="s">
        <v>163</v>
      </c>
      <c r="H4634" t="s">
        <v>47</v>
      </c>
      <c r="I4634" t="s">
        <v>129</v>
      </c>
      <c r="J4634" t="s">
        <v>130</v>
      </c>
      <c r="K4634" t="s">
        <v>131</v>
      </c>
      <c r="L4634" t="s">
        <v>13357</v>
      </c>
      <c r="M4634" t="s">
        <v>13359</v>
      </c>
      <c r="N4634">
        <v>0.28805555500000002</v>
      </c>
      <c r="O4634">
        <v>32</v>
      </c>
      <c r="P4634">
        <v>1129</v>
      </c>
      <c r="Q4634">
        <v>0</v>
      </c>
      <c r="R4634">
        <v>0</v>
      </c>
      <c r="S4634">
        <v>0</v>
      </c>
      <c r="T4634">
        <v>0</v>
      </c>
      <c r="U4634">
        <v>9.2177779999999991</v>
      </c>
      <c r="V4634">
        <v>325.21472199999999</v>
      </c>
      <c r="W4634">
        <v>0</v>
      </c>
      <c r="X4634">
        <v>0</v>
      </c>
      <c r="Y4634">
        <v>0</v>
      </c>
      <c r="Z4634">
        <v>0</v>
      </c>
    </row>
    <row r="4635" spans="1:26" x14ac:dyDescent="0.25">
      <c r="A4635">
        <v>2040084</v>
      </c>
      <c r="B4635">
        <v>1</v>
      </c>
      <c r="C4635" t="s">
        <v>76</v>
      </c>
      <c r="D4635" t="s">
        <v>93</v>
      </c>
      <c r="E4635" t="s">
        <v>171</v>
      </c>
      <c r="F4635" t="s">
        <v>13360</v>
      </c>
      <c r="G4635" t="s">
        <v>163</v>
      </c>
      <c r="H4635" t="s">
        <v>47</v>
      </c>
      <c r="I4635" t="s">
        <v>129</v>
      </c>
      <c r="J4635" t="s">
        <v>130</v>
      </c>
      <c r="K4635" t="s">
        <v>131</v>
      </c>
      <c r="L4635" t="s">
        <v>13361</v>
      </c>
      <c r="M4635" t="s">
        <v>13362</v>
      </c>
      <c r="N4635">
        <v>0.15944444399999999</v>
      </c>
      <c r="O4635">
        <v>3</v>
      </c>
      <c r="P4635">
        <v>346</v>
      </c>
      <c r="Q4635">
        <v>0</v>
      </c>
      <c r="R4635">
        <v>0</v>
      </c>
      <c r="S4635">
        <v>0</v>
      </c>
      <c r="T4635">
        <v>0</v>
      </c>
      <c r="U4635">
        <v>0.47833300000000001</v>
      </c>
      <c r="V4635">
        <v>55.167777999999998</v>
      </c>
      <c r="W4635">
        <v>0</v>
      </c>
      <c r="X4635">
        <v>0</v>
      </c>
      <c r="Y4635">
        <v>0</v>
      </c>
      <c r="Z4635">
        <v>0</v>
      </c>
    </row>
    <row r="4636" spans="1:26" x14ac:dyDescent="0.25">
      <c r="A4636">
        <v>2040089</v>
      </c>
      <c r="B4636">
        <v>1</v>
      </c>
      <c r="C4636" t="s">
        <v>76</v>
      </c>
      <c r="D4636" t="s">
        <v>80</v>
      </c>
      <c r="E4636" t="s">
        <v>134</v>
      </c>
      <c r="F4636" t="s">
        <v>13363</v>
      </c>
      <c r="G4636" t="s">
        <v>238</v>
      </c>
      <c r="H4636" t="s">
        <v>46</v>
      </c>
      <c r="I4636" t="s">
        <v>129</v>
      </c>
      <c r="J4636" t="s">
        <v>130</v>
      </c>
      <c r="K4636" t="s">
        <v>131</v>
      </c>
      <c r="L4636" t="s">
        <v>13364</v>
      </c>
      <c r="M4636" t="s">
        <v>13365</v>
      </c>
      <c r="N4636">
        <v>3.8991666660000002</v>
      </c>
      <c r="O4636">
        <v>0</v>
      </c>
      <c r="P4636">
        <v>4</v>
      </c>
      <c r="Q4636">
        <v>0</v>
      </c>
      <c r="R4636">
        <v>0</v>
      </c>
      <c r="S4636">
        <v>0</v>
      </c>
      <c r="T4636">
        <v>0</v>
      </c>
      <c r="U4636">
        <v>0</v>
      </c>
      <c r="V4636">
        <v>15.596667</v>
      </c>
      <c r="W4636">
        <v>0</v>
      </c>
      <c r="X4636">
        <v>0</v>
      </c>
      <c r="Y4636">
        <v>0</v>
      </c>
      <c r="Z4636">
        <v>0</v>
      </c>
    </row>
    <row r="4637" spans="1:26" x14ac:dyDescent="0.25">
      <c r="A4637">
        <v>2040090</v>
      </c>
      <c r="B4637">
        <v>1</v>
      </c>
      <c r="C4637" t="s">
        <v>76</v>
      </c>
      <c r="D4637" t="s">
        <v>90</v>
      </c>
      <c r="E4637" t="s">
        <v>134</v>
      </c>
      <c r="F4637" t="s">
        <v>13366</v>
      </c>
      <c r="G4637" t="s">
        <v>238</v>
      </c>
      <c r="H4637" t="s">
        <v>46</v>
      </c>
      <c r="I4637" t="s">
        <v>129</v>
      </c>
      <c r="J4637" t="s">
        <v>130</v>
      </c>
      <c r="K4637" t="s">
        <v>131</v>
      </c>
      <c r="L4637" t="s">
        <v>13367</v>
      </c>
      <c r="M4637" t="s">
        <v>13368</v>
      </c>
      <c r="N4637">
        <v>1.148055555</v>
      </c>
      <c r="O4637">
        <v>0</v>
      </c>
      <c r="P4637">
        <v>3</v>
      </c>
      <c r="Q4637">
        <v>0</v>
      </c>
      <c r="R4637">
        <v>0</v>
      </c>
      <c r="S4637">
        <v>0</v>
      </c>
      <c r="T4637">
        <v>0</v>
      </c>
      <c r="U4637">
        <v>0</v>
      </c>
      <c r="V4637">
        <v>3.4441670000000002</v>
      </c>
      <c r="W4637">
        <v>0</v>
      </c>
      <c r="X4637">
        <v>0</v>
      </c>
      <c r="Y4637">
        <v>0</v>
      </c>
      <c r="Z4637">
        <v>0</v>
      </c>
    </row>
    <row r="4638" spans="1:26" x14ac:dyDescent="0.25">
      <c r="A4638">
        <v>2040091</v>
      </c>
      <c r="B4638">
        <v>1</v>
      </c>
      <c r="C4638" t="s">
        <v>76</v>
      </c>
      <c r="D4638" t="s">
        <v>90</v>
      </c>
      <c r="E4638" t="s">
        <v>182</v>
      </c>
      <c r="F4638" t="s">
        <v>13369</v>
      </c>
      <c r="G4638" t="s">
        <v>144</v>
      </c>
      <c r="H4638" t="s">
        <v>46</v>
      </c>
      <c r="I4638" t="s">
        <v>129</v>
      </c>
      <c r="J4638" t="s">
        <v>130</v>
      </c>
      <c r="K4638" t="s">
        <v>131</v>
      </c>
      <c r="L4638" t="s">
        <v>13370</v>
      </c>
      <c r="M4638" t="s">
        <v>13371</v>
      </c>
      <c r="N4638">
        <v>1.6983333329999999</v>
      </c>
      <c r="O4638">
        <v>0</v>
      </c>
      <c r="P4638">
        <v>77</v>
      </c>
      <c r="Q4638">
        <v>0</v>
      </c>
      <c r="R4638">
        <v>0</v>
      </c>
      <c r="S4638">
        <v>0</v>
      </c>
      <c r="T4638">
        <v>0</v>
      </c>
      <c r="U4638">
        <v>0</v>
      </c>
      <c r="V4638">
        <v>130.77166700000001</v>
      </c>
      <c r="W4638">
        <v>0</v>
      </c>
      <c r="X4638">
        <v>0</v>
      </c>
      <c r="Y4638">
        <v>0</v>
      </c>
      <c r="Z4638">
        <v>0</v>
      </c>
    </row>
    <row r="4639" spans="1:26" x14ac:dyDescent="0.25">
      <c r="A4639">
        <v>2040092</v>
      </c>
      <c r="B4639">
        <v>1</v>
      </c>
      <c r="C4639" t="s">
        <v>77</v>
      </c>
      <c r="D4639" t="s">
        <v>113</v>
      </c>
      <c r="E4639" t="s">
        <v>186</v>
      </c>
      <c r="F4639" t="s">
        <v>13372</v>
      </c>
      <c r="G4639" t="s">
        <v>163</v>
      </c>
      <c r="H4639" t="s">
        <v>47</v>
      </c>
      <c r="I4639" t="s">
        <v>257</v>
      </c>
      <c r="J4639" t="s">
        <v>130</v>
      </c>
      <c r="K4639" t="s">
        <v>131</v>
      </c>
      <c r="L4639" t="s">
        <v>13373</v>
      </c>
      <c r="M4639" t="s">
        <v>13374</v>
      </c>
      <c r="N4639">
        <v>1.6666666E-2</v>
      </c>
      <c r="O4639">
        <v>0</v>
      </c>
      <c r="P4639">
        <v>0</v>
      </c>
      <c r="Q4639">
        <v>0</v>
      </c>
      <c r="R4639">
        <v>0</v>
      </c>
      <c r="S4639">
        <v>86</v>
      </c>
      <c r="T4639">
        <v>947</v>
      </c>
      <c r="U4639">
        <v>0</v>
      </c>
      <c r="V4639">
        <v>0</v>
      </c>
      <c r="W4639">
        <v>0</v>
      </c>
      <c r="X4639">
        <v>0</v>
      </c>
      <c r="Y4639">
        <v>1.433333</v>
      </c>
      <c r="Z4639">
        <v>15.783333000000001</v>
      </c>
    </row>
    <row r="4640" spans="1:26" x14ac:dyDescent="0.25">
      <c r="A4640">
        <v>2040093</v>
      </c>
      <c r="B4640">
        <v>1</v>
      </c>
      <c r="C4640" t="s">
        <v>77</v>
      </c>
      <c r="D4640" t="s">
        <v>113</v>
      </c>
      <c r="E4640" t="s">
        <v>182</v>
      </c>
      <c r="F4640" t="s">
        <v>13375</v>
      </c>
      <c r="G4640" t="s">
        <v>144</v>
      </c>
      <c r="H4640" t="s">
        <v>46</v>
      </c>
      <c r="I4640" t="s">
        <v>129</v>
      </c>
      <c r="J4640" t="s">
        <v>130</v>
      </c>
      <c r="K4640" t="s">
        <v>131</v>
      </c>
      <c r="L4640" t="s">
        <v>13376</v>
      </c>
      <c r="M4640" t="s">
        <v>13377</v>
      </c>
      <c r="N4640">
        <v>1.6972222219999999</v>
      </c>
      <c r="O4640">
        <v>0</v>
      </c>
      <c r="P4640">
        <v>0</v>
      </c>
      <c r="Q4640">
        <v>0</v>
      </c>
      <c r="R4640">
        <v>0</v>
      </c>
      <c r="S4640">
        <v>0</v>
      </c>
      <c r="T4640">
        <v>14</v>
      </c>
      <c r="U4640">
        <v>0</v>
      </c>
      <c r="V4640">
        <v>0</v>
      </c>
      <c r="W4640">
        <v>0</v>
      </c>
      <c r="X4640">
        <v>0</v>
      </c>
      <c r="Y4640">
        <v>0</v>
      </c>
      <c r="Z4640">
        <v>23.761111</v>
      </c>
    </row>
    <row r="4641" spans="1:26" x14ac:dyDescent="0.25">
      <c r="A4641">
        <v>2040097</v>
      </c>
      <c r="B4641">
        <v>1</v>
      </c>
      <c r="C4641" t="s">
        <v>76</v>
      </c>
      <c r="D4641" t="s">
        <v>99</v>
      </c>
      <c r="E4641" t="s">
        <v>134</v>
      </c>
      <c r="F4641" t="s">
        <v>13378</v>
      </c>
      <c r="G4641" t="s">
        <v>136</v>
      </c>
      <c r="H4641" t="s">
        <v>46</v>
      </c>
      <c r="I4641" t="s">
        <v>129</v>
      </c>
      <c r="J4641" t="s">
        <v>130</v>
      </c>
      <c r="K4641" t="s">
        <v>131</v>
      </c>
      <c r="L4641" t="s">
        <v>13379</v>
      </c>
      <c r="M4641" t="s">
        <v>13380</v>
      </c>
      <c r="N4641">
        <v>1.479166666</v>
      </c>
      <c r="O4641">
        <v>0</v>
      </c>
      <c r="P4641">
        <v>1</v>
      </c>
      <c r="Q4641">
        <v>0</v>
      </c>
      <c r="R4641">
        <v>0</v>
      </c>
      <c r="S4641">
        <v>0</v>
      </c>
      <c r="T4641">
        <v>0</v>
      </c>
      <c r="U4641">
        <v>0</v>
      </c>
      <c r="V4641">
        <v>1.4791669999999999</v>
      </c>
      <c r="W4641">
        <v>0</v>
      </c>
      <c r="X4641">
        <v>0</v>
      </c>
      <c r="Y4641">
        <v>0</v>
      </c>
      <c r="Z4641">
        <v>0</v>
      </c>
    </row>
    <row r="4642" spans="1:26" x14ac:dyDescent="0.25">
      <c r="A4642">
        <v>2040096</v>
      </c>
      <c r="B4642">
        <v>1</v>
      </c>
      <c r="C4642" t="s">
        <v>77</v>
      </c>
      <c r="D4642" t="s">
        <v>124</v>
      </c>
      <c r="E4642" t="s">
        <v>134</v>
      </c>
      <c r="F4642" t="s">
        <v>13381</v>
      </c>
      <c r="G4642" t="s">
        <v>136</v>
      </c>
      <c r="H4642" t="s">
        <v>46</v>
      </c>
      <c r="I4642" t="s">
        <v>129</v>
      </c>
      <c r="J4642" t="s">
        <v>130</v>
      </c>
      <c r="K4642" t="s">
        <v>131</v>
      </c>
      <c r="L4642" t="s">
        <v>13382</v>
      </c>
      <c r="M4642" t="s">
        <v>13383</v>
      </c>
      <c r="N4642">
        <v>1.2569444439999999</v>
      </c>
      <c r="O4642">
        <v>0</v>
      </c>
      <c r="P4642">
        <v>1</v>
      </c>
      <c r="Q4642">
        <v>0</v>
      </c>
      <c r="R4642">
        <v>0</v>
      </c>
      <c r="S4642">
        <v>0</v>
      </c>
      <c r="T4642">
        <v>0</v>
      </c>
      <c r="U4642">
        <v>0</v>
      </c>
      <c r="V4642">
        <v>1.2569440000000001</v>
      </c>
      <c r="W4642">
        <v>0</v>
      </c>
      <c r="X4642">
        <v>0</v>
      </c>
      <c r="Y4642">
        <v>0</v>
      </c>
      <c r="Z4642">
        <v>0</v>
      </c>
    </row>
    <row r="4643" spans="1:26" x14ac:dyDescent="0.25">
      <c r="A4643">
        <v>2040098</v>
      </c>
      <c r="B4643">
        <v>1</v>
      </c>
      <c r="C4643" t="s">
        <v>77</v>
      </c>
      <c r="D4643" t="s">
        <v>109</v>
      </c>
      <c r="E4643" t="s">
        <v>134</v>
      </c>
      <c r="F4643" t="s">
        <v>13384</v>
      </c>
      <c r="G4643" t="s">
        <v>136</v>
      </c>
      <c r="H4643" t="s">
        <v>46</v>
      </c>
      <c r="I4643" t="s">
        <v>129</v>
      </c>
      <c r="J4643" t="s">
        <v>130</v>
      </c>
      <c r="K4643" t="s">
        <v>131</v>
      </c>
      <c r="L4643" t="s">
        <v>13385</v>
      </c>
      <c r="M4643" t="s">
        <v>13386</v>
      </c>
      <c r="N4643">
        <v>0.87027777699999997</v>
      </c>
      <c r="O4643">
        <v>0</v>
      </c>
      <c r="P4643">
        <v>0</v>
      </c>
      <c r="Q4643">
        <v>0</v>
      </c>
      <c r="R4643">
        <v>0</v>
      </c>
      <c r="S4643">
        <v>0</v>
      </c>
      <c r="T4643">
        <v>1</v>
      </c>
      <c r="U4643">
        <v>0</v>
      </c>
      <c r="V4643">
        <v>0</v>
      </c>
      <c r="W4643">
        <v>0</v>
      </c>
      <c r="X4643">
        <v>0</v>
      </c>
      <c r="Y4643">
        <v>0</v>
      </c>
      <c r="Z4643">
        <v>0.870278</v>
      </c>
    </row>
    <row r="4644" spans="1:26" x14ac:dyDescent="0.25">
      <c r="A4644">
        <v>2040099</v>
      </c>
      <c r="B4644">
        <v>1</v>
      </c>
      <c r="C4644" t="s">
        <v>76</v>
      </c>
      <c r="D4644" t="s">
        <v>84</v>
      </c>
      <c r="E4644" t="s">
        <v>134</v>
      </c>
      <c r="F4644" t="s">
        <v>13387</v>
      </c>
      <c r="G4644" t="s">
        <v>238</v>
      </c>
      <c r="H4644" t="s">
        <v>46</v>
      </c>
      <c r="I4644" t="s">
        <v>129</v>
      </c>
      <c r="J4644" t="s">
        <v>130</v>
      </c>
      <c r="K4644" t="s">
        <v>131</v>
      </c>
      <c r="L4644" t="s">
        <v>13388</v>
      </c>
      <c r="M4644" t="s">
        <v>13389</v>
      </c>
      <c r="N4644">
        <v>1.0052777770000001</v>
      </c>
      <c r="O4644">
        <v>0</v>
      </c>
      <c r="P4644">
        <v>11</v>
      </c>
      <c r="Q4644">
        <v>0</v>
      </c>
      <c r="R4644">
        <v>0</v>
      </c>
      <c r="S4644">
        <v>0</v>
      </c>
      <c r="T4644">
        <v>0</v>
      </c>
      <c r="U4644">
        <v>0</v>
      </c>
      <c r="V4644">
        <v>11.058056000000001</v>
      </c>
      <c r="W4644">
        <v>0</v>
      </c>
      <c r="X4644">
        <v>0</v>
      </c>
      <c r="Y4644">
        <v>0</v>
      </c>
      <c r="Z4644">
        <v>0</v>
      </c>
    </row>
    <row r="4645" spans="1:26" x14ac:dyDescent="0.25">
      <c r="A4645">
        <v>2040102</v>
      </c>
      <c r="B4645">
        <v>1</v>
      </c>
      <c r="C4645" t="s">
        <v>76</v>
      </c>
      <c r="D4645" t="s">
        <v>78</v>
      </c>
      <c r="E4645" t="s">
        <v>134</v>
      </c>
      <c r="F4645" t="s">
        <v>13390</v>
      </c>
      <c r="G4645" t="s">
        <v>140</v>
      </c>
      <c r="H4645" t="s">
        <v>46</v>
      </c>
      <c r="I4645" t="s">
        <v>129</v>
      </c>
      <c r="J4645" t="s">
        <v>130</v>
      </c>
      <c r="K4645" t="s">
        <v>131</v>
      </c>
      <c r="L4645" t="s">
        <v>13391</v>
      </c>
      <c r="M4645" t="s">
        <v>13392</v>
      </c>
      <c r="N4645">
        <v>2.528333333</v>
      </c>
      <c r="O4645">
        <v>0</v>
      </c>
      <c r="P4645">
        <v>1</v>
      </c>
      <c r="Q4645">
        <v>0</v>
      </c>
      <c r="R4645">
        <v>0</v>
      </c>
      <c r="S4645">
        <v>0</v>
      </c>
      <c r="T4645">
        <v>0</v>
      </c>
      <c r="U4645">
        <v>0</v>
      </c>
      <c r="V4645">
        <v>2.5283329999999999</v>
      </c>
      <c r="W4645">
        <v>0</v>
      </c>
      <c r="X4645">
        <v>0</v>
      </c>
      <c r="Y4645">
        <v>0</v>
      </c>
      <c r="Z4645">
        <v>0</v>
      </c>
    </row>
    <row r="4646" spans="1:26" x14ac:dyDescent="0.25">
      <c r="A4646">
        <v>2040101</v>
      </c>
      <c r="B4646">
        <v>1</v>
      </c>
      <c r="C4646" t="s">
        <v>76</v>
      </c>
      <c r="D4646" t="s">
        <v>106</v>
      </c>
      <c r="E4646" t="s">
        <v>134</v>
      </c>
      <c r="F4646" t="s">
        <v>13393</v>
      </c>
      <c r="G4646" t="s">
        <v>136</v>
      </c>
      <c r="H4646" t="s">
        <v>46</v>
      </c>
      <c r="I4646" t="s">
        <v>129</v>
      </c>
      <c r="J4646" t="s">
        <v>130</v>
      </c>
      <c r="K4646" t="s">
        <v>131</v>
      </c>
      <c r="L4646" t="s">
        <v>13394</v>
      </c>
      <c r="M4646" t="s">
        <v>13395</v>
      </c>
      <c r="N4646">
        <v>1.5888888880000001</v>
      </c>
      <c r="O4646">
        <v>0</v>
      </c>
      <c r="P4646">
        <v>1</v>
      </c>
      <c r="Q4646">
        <v>0</v>
      </c>
      <c r="R4646">
        <v>0</v>
      </c>
      <c r="S4646">
        <v>0</v>
      </c>
      <c r="T4646">
        <v>0</v>
      </c>
      <c r="U4646">
        <v>0</v>
      </c>
      <c r="V4646">
        <v>1.588889</v>
      </c>
      <c r="W4646">
        <v>0</v>
      </c>
      <c r="X4646">
        <v>0</v>
      </c>
      <c r="Y4646">
        <v>0</v>
      </c>
      <c r="Z4646">
        <v>0</v>
      </c>
    </row>
    <row r="4647" spans="1:26" x14ac:dyDescent="0.25">
      <c r="A4647">
        <v>2040105</v>
      </c>
      <c r="B4647">
        <v>1</v>
      </c>
      <c r="C4647" t="s">
        <v>76</v>
      </c>
      <c r="D4647" t="s">
        <v>83</v>
      </c>
      <c r="E4647" t="s">
        <v>182</v>
      </c>
      <c r="F4647" t="s">
        <v>13396</v>
      </c>
      <c r="G4647" t="s">
        <v>8682</v>
      </c>
      <c r="H4647" t="s">
        <v>46</v>
      </c>
      <c r="I4647" t="s">
        <v>129</v>
      </c>
      <c r="J4647" t="s">
        <v>130</v>
      </c>
      <c r="K4647" t="s">
        <v>131</v>
      </c>
      <c r="L4647" t="s">
        <v>13397</v>
      </c>
      <c r="M4647" t="s">
        <v>13398</v>
      </c>
      <c r="N4647">
        <v>2.6575000000000002</v>
      </c>
      <c r="O4647">
        <v>0</v>
      </c>
      <c r="P4647">
        <v>166</v>
      </c>
      <c r="Q4647">
        <v>0</v>
      </c>
      <c r="R4647">
        <v>0</v>
      </c>
      <c r="S4647">
        <v>0</v>
      </c>
      <c r="T4647">
        <v>0</v>
      </c>
      <c r="U4647">
        <v>0</v>
      </c>
      <c r="V4647">
        <v>441.14499999999998</v>
      </c>
      <c r="W4647">
        <v>0</v>
      </c>
      <c r="X4647">
        <v>0</v>
      </c>
      <c r="Y4647">
        <v>0</v>
      </c>
      <c r="Z4647">
        <v>0</v>
      </c>
    </row>
    <row r="4648" spans="1:26" x14ac:dyDescent="0.25">
      <c r="A4648">
        <v>2040106</v>
      </c>
      <c r="B4648">
        <v>1</v>
      </c>
      <c r="C4648" t="s">
        <v>76</v>
      </c>
      <c r="D4648" t="s">
        <v>94</v>
      </c>
      <c r="E4648" t="s">
        <v>182</v>
      </c>
      <c r="F4648" t="s">
        <v>13399</v>
      </c>
      <c r="G4648" t="s">
        <v>144</v>
      </c>
      <c r="H4648" t="s">
        <v>46</v>
      </c>
      <c r="I4648" t="s">
        <v>129</v>
      </c>
      <c r="J4648" t="s">
        <v>130</v>
      </c>
      <c r="K4648" t="s">
        <v>131</v>
      </c>
      <c r="L4648" t="s">
        <v>13400</v>
      </c>
      <c r="M4648" t="s">
        <v>13401</v>
      </c>
      <c r="N4648">
        <v>1.415277777</v>
      </c>
      <c r="O4648">
        <v>0</v>
      </c>
      <c r="P4648">
        <v>46</v>
      </c>
      <c r="Q4648">
        <v>0</v>
      </c>
      <c r="R4648">
        <v>0</v>
      </c>
      <c r="S4648">
        <v>0</v>
      </c>
      <c r="T4648">
        <v>0</v>
      </c>
      <c r="U4648">
        <v>0</v>
      </c>
      <c r="V4648">
        <v>65.102778000000001</v>
      </c>
      <c r="W4648">
        <v>0</v>
      </c>
      <c r="X4648">
        <v>0</v>
      </c>
      <c r="Y4648">
        <v>0</v>
      </c>
      <c r="Z4648">
        <v>0</v>
      </c>
    </row>
    <row r="4649" spans="1:26" x14ac:dyDescent="0.25">
      <c r="A4649">
        <v>2040107</v>
      </c>
      <c r="B4649">
        <v>1</v>
      </c>
      <c r="C4649" t="s">
        <v>76</v>
      </c>
      <c r="D4649" t="s">
        <v>90</v>
      </c>
      <c r="E4649" t="s">
        <v>134</v>
      </c>
      <c r="F4649" t="s">
        <v>13402</v>
      </c>
      <c r="G4649" t="s">
        <v>140</v>
      </c>
      <c r="H4649" t="s">
        <v>46</v>
      </c>
      <c r="I4649" t="s">
        <v>129</v>
      </c>
      <c r="J4649" t="s">
        <v>130</v>
      </c>
      <c r="K4649" t="s">
        <v>131</v>
      </c>
      <c r="L4649" t="s">
        <v>13403</v>
      </c>
      <c r="M4649" t="s">
        <v>13404</v>
      </c>
      <c r="N4649">
        <v>2.8983333330000001</v>
      </c>
      <c r="O4649">
        <v>0</v>
      </c>
      <c r="P4649">
        <v>9</v>
      </c>
      <c r="Q4649">
        <v>0</v>
      </c>
      <c r="R4649">
        <v>0</v>
      </c>
      <c r="S4649">
        <v>0</v>
      </c>
      <c r="T4649">
        <v>0</v>
      </c>
      <c r="U4649">
        <v>0</v>
      </c>
      <c r="V4649">
        <v>26.085000000000001</v>
      </c>
      <c r="W4649">
        <v>0</v>
      </c>
      <c r="X4649">
        <v>0</v>
      </c>
      <c r="Y4649">
        <v>0</v>
      </c>
      <c r="Z4649">
        <v>0</v>
      </c>
    </row>
    <row r="4650" spans="1:26" x14ac:dyDescent="0.25">
      <c r="A4650">
        <v>2040112</v>
      </c>
      <c r="B4650">
        <v>1</v>
      </c>
      <c r="C4650" t="s">
        <v>77</v>
      </c>
      <c r="D4650" t="s">
        <v>111</v>
      </c>
      <c r="E4650" t="s">
        <v>134</v>
      </c>
      <c r="F4650" t="s">
        <v>13405</v>
      </c>
      <c r="G4650" t="s">
        <v>128</v>
      </c>
      <c r="H4650" t="s">
        <v>46</v>
      </c>
      <c r="I4650" t="s">
        <v>129</v>
      </c>
      <c r="J4650" t="s">
        <v>130</v>
      </c>
      <c r="K4650" t="s">
        <v>131</v>
      </c>
      <c r="L4650" t="s">
        <v>13406</v>
      </c>
      <c r="M4650" t="s">
        <v>13407</v>
      </c>
      <c r="N4650">
        <v>1.3338888879999999</v>
      </c>
      <c r="O4650">
        <v>0</v>
      </c>
      <c r="P4650">
        <v>0</v>
      </c>
      <c r="Q4650">
        <v>0</v>
      </c>
      <c r="R4650">
        <v>0</v>
      </c>
      <c r="S4650">
        <v>0</v>
      </c>
      <c r="T4650">
        <v>2</v>
      </c>
      <c r="U4650">
        <v>0</v>
      </c>
      <c r="V4650">
        <v>0</v>
      </c>
      <c r="W4650">
        <v>0</v>
      </c>
      <c r="X4650">
        <v>0</v>
      </c>
      <c r="Y4650">
        <v>0</v>
      </c>
      <c r="Z4650">
        <v>2.6677780000000002</v>
      </c>
    </row>
    <row r="4651" spans="1:26" x14ac:dyDescent="0.25">
      <c r="A4651">
        <v>2040134</v>
      </c>
      <c r="B4651">
        <v>1</v>
      </c>
      <c r="C4651" t="s">
        <v>76</v>
      </c>
      <c r="D4651" t="s">
        <v>92</v>
      </c>
      <c r="E4651" t="s">
        <v>150</v>
      </c>
      <c r="F4651" t="s">
        <v>12761</v>
      </c>
      <c r="G4651" t="s">
        <v>152</v>
      </c>
      <c r="H4651" t="s">
        <v>153</v>
      </c>
      <c r="I4651" t="s">
        <v>129</v>
      </c>
      <c r="J4651" t="s">
        <v>130</v>
      </c>
      <c r="K4651" t="s">
        <v>131</v>
      </c>
      <c r="L4651" t="s">
        <v>13408</v>
      </c>
      <c r="M4651" t="s">
        <v>13409</v>
      </c>
      <c r="N4651">
        <v>0.39027777699999999</v>
      </c>
      <c r="O4651">
        <v>0</v>
      </c>
      <c r="P4651">
        <v>2</v>
      </c>
      <c r="Q4651">
        <v>67</v>
      </c>
      <c r="R4651">
        <v>14235</v>
      </c>
      <c r="S4651">
        <v>52</v>
      </c>
      <c r="T4651">
        <v>7939</v>
      </c>
      <c r="U4651">
        <v>0</v>
      </c>
      <c r="V4651">
        <v>0.78055600000000003</v>
      </c>
      <c r="W4651">
        <v>26.148610999999999</v>
      </c>
      <c r="X4651">
        <v>5555.6041560000003</v>
      </c>
      <c r="Y4651">
        <v>20.294443999999999</v>
      </c>
      <c r="Z4651">
        <v>3098.4152720000002</v>
      </c>
    </row>
    <row r="4652" spans="1:26" x14ac:dyDescent="0.25">
      <c r="A4652">
        <v>2040137</v>
      </c>
      <c r="B4652">
        <v>1</v>
      </c>
      <c r="C4652" t="s">
        <v>76</v>
      </c>
      <c r="D4652" t="s">
        <v>92</v>
      </c>
      <c r="E4652" t="s">
        <v>150</v>
      </c>
      <c r="F4652" t="s">
        <v>13410</v>
      </c>
      <c r="G4652" t="s">
        <v>152</v>
      </c>
      <c r="H4652" t="s">
        <v>153</v>
      </c>
      <c r="I4652" t="s">
        <v>129</v>
      </c>
      <c r="J4652" t="s">
        <v>130</v>
      </c>
      <c r="K4652" t="s">
        <v>131</v>
      </c>
      <c r="L4652" t="s">
        <v>13411</v>
      </c>
      <c r="M4652" t="s">
        <v>13412</v>
      </c>
      <c r="N4652">
        <v>0.502222222</v>
      </c>
      <c r="O4652">
        <v>0</v>
      </c>
      <c r="P4652">
        <v>1</v>
      </c>
      <c r="Q4652">
        <v>126</v>
      </c>
      <c r="R4652">
        <v>24331</v>
      </c>
      <c r="S4652">
        <v>29</v>
      </c>
      <c r="T4652">
        <v>620</v>
      </c>
      <c r="U4652">
        <v>0</v>
      </c>
      <c r="V4652">
        <v>0.50222199999999995</v>
      </c>
      <c r="W4652">
        <v>63.28</v>
      </c>
      <c r="X4652">
        <v>12219.568883</v>
      </c>
      <c r="Y4652">
        <v>14.564444</v>
      </c>
      <c r="Z4652">
        <v>311.37777799999998</v>
      </c>
    </row>
    <row r="4653" spans="1:26" x14ac:dyDescent="0.25">
      <c r="A4653">
        <v>2040138</v>
      </c>
      <c r="B4653">
        <v>1</v>
      </c>
      <c r="C4653" t="s">
        <v>76</v>
      </c>
      <c r="D4653" t="s">
        <v>106</v>
      </c>
      <c r="E4653" t="s">
        <v>166</v>
      </c>
      <c r="F4653" t="s">
        <v>13413</v>
      </c>
      <c r="G4653" t="s">
        <v>405</v>
      </c>
      <c r="H4653" t="s">
        <v>46</v>
      </c>
      <c r="I4653" t="s">
        <v>129</v>
      </c>
      <c r="J4653" t="s">
        <v>130</v>
      </c>
      <c r="K4653" t="s">
        <v>131</v>
      </c>
      <c r="L4653" t="s">
        <v>13414</v>
      </c>
      <c r="M4653" t="s">
        <v>13415</v>
      </c>
      <c r="N4653">
        <v>0.31527777699999998</v>
      </c>
      <c r="O4653">
        <v>0</v>
      </c>
      <c r="P4653">
        <v>329</v>
      </c>
      <c r="Q4653">
        <v>0</v>
      </c>
      <c r="R4653">
        <v>0</v>
      </c>
      <c r="S4653">
        <v>0</v>
      </c>
      <c r="T4653">
        <v>0</v>
      </c>
      <c r="U4653">
        <v>0</v>
      </c>
      <c r="V4653">
        <v>103.726389</v>
      </c>
      <c r="W4653">
        <v>0</v>
      </c>
      <c r="X4653">
        <v>0</v>
      </c>
      <c r="Y4653">
        <v>0</v>
      </c>
      <c r="Z4653">
        <v>0</v>
      </c>
    </row>
    <row r="4654" spans="1:26" x14ac:dyDescent="0.25">
      <c r="A4654">
        <v>2040140</v>
      </c>
      <c r="B4654">
        <v>1</v>
      </c>
      <c r="C4654" t="s">
        <v>76</v>
      </c>
      <c r="D4654" t="s">
        <v>86</v>
      </c>
      <c r="E4654" t="s">
        <v>161</v>
      </c>
      <c r="F4654" t="s">
        <v>13416</v>
      </c>
      <c r="G4654" t="s">
        <v>152</v>
      </c>
      <c r="H4654" t="s">
        <v>47</v>
      </c>
      <c r="I4654" t="s">
        <v>129</v>
      </c>
      <c r="J4654" t="s">
        <v>130</v>
      </c>
      <c r="K4654" t="s">
        <v>131</v>
      </c>
      <c r="L4654" t="s">
        <v>13417</v>
      </c>
      <c r="M4654" t="s">
        <v>13418</v>
      </c>
      <c r="N4654">
        <v>7.8888888000000004E-2</v>
      </c>
      <c r="O4654">
        <v>0</v>
      </c>
      <c r="P4654">
        <v>597</v>
      </c>
      <c r="Q4654">
        <v>0</v>
      </c>
      <c r="R4654">
        <v>0</v>
      </c>
      <c r="S4654">
        <v>0</v>
      </c>
      <c r="T4654">
        <v>0</v>
      </c>
      <c r="U4654">
        <v>0</v>
      </c>
      <c r="V4654">
        <v>47.096665999999999</v>
      </c>
      <c r="W4654">
        <v>0</v>
      </c>
      <c r="X4654">
        <v>0</v>
      </c>
      <c r="Y4654">
        <v>0</v>
      </c>
      <c r="Z4654">
        <v>0</v>
      </c>
    </row>
    <row r="4655" spans="1:26" x14ac:dyDescent="0.25">
      <c r="A4655">
        <v>2040142</v>
      </c>
      <c r="B4655">
        <v>1</v>
      </c>
      <c r="C4655" t="s">
        <v>77</v>
      </c>
      <c r="D4655" t="s">
        <v>109</v>
      </c>
      <c r="E4655" t="s">
        <v>166</v>
      </c>
      <c r="F4655" t="s">
        <v>13419</v>
      </c>
      <c r="G4655" t="s">
        <v>657</v>
      </c>
      <c r="H4655" t="s">
        <v>46</v>
      </c>
      <c r="I4655" t="s">
        <v>129</v>
      </c>
      <c r="J4655" t="s">
        <v>130</v>
      </c>
      <c r="K4655" t="s">
        <v>131</v>
      </c>
      <c r="L4655" t="s">
        <v>13420</v>
      </c>
      <c r="M4655" t="s">
        <v>13421</v>
      </c>
      <c r="N4655">
        <v>3.9761111109999998</v>
      </c>
      <c r="O4655">
        <v>0</v>
      </c>
      <c r="P4655">
        <v>51</v>
      </c>
      <c r="Q4655">
        <v>0</v>
      </c>
      <c r="R4655">
        <v>0</v>
      </c>
      <c r="S4655">
        <v>0</v>
      </c>
      <c r="T4655">
        <v>0</v>
      </c>
      <c r="U4655">
        <v>0</v>
      </c>
      <c r="V4655">
        <v>202.781667</v>
      </c>
      <c r="W4655">
        <v>0</v>
      </c>
      <c r="X4655">
        <v>0</v>
      </c>
      <c r="Y4655">
        <v>0</v>
      </c>
      <c r="Z4655">
        <v>0</v>
      </c>
    </row>
    <row r="4656" spans="1:26" x14ac:dyDescent="0.25">
      <c r="A4656">
        <v>2040143</v>
      </c>
      <c r="B4656">
        <v>1</v>
      </c>
      <c r="C4656" t="s">
        <v>76</v>
      </c>
      <c r="D4656" t="s">
        <v>79</v>
      </c>
      <c r="E4656" t="s">
        <v>161</v>
      </c>
      <c r="F4656" t="s">
        <v>13422</v>
      </c>
      <c r="G4656" t="s">
        <v>152</v>
      </c>
      <c r="H4656" t="s">
        <v>47</v>
      </c>
      <c r="I4656" t="s">
        <v>257</v>
      </c>
      <c r="J4656" t="s">
        <v>130</v>
      </c>
      <c r="K4656" t="s">
        <v>154</v>
      </c>
      <c r="L4656" t="s">
        <v>13423</v>
      </c>
      <c r="M4656" t="s">
        <v>13424</v>
      </c>
      <c r="N4656">
        <v>2.4891666E-2</v>
      </c>
      <c r="O4656">
        <v>1</v>
      </c>
      <c r="P4656">
        <v>0</v>
      </c>
      <c r="Q4656">
        <v>0</v>
      </c>
      <c r="R4656">
        <v>0</v>
      </c>
      <c r="S4656">
        <v>0</v>
      </c>
      <c r="T4656">
        <v>0</v>
      </c>
      <c r="U4656">
        <v>2.4892000000000001E-2</v>
      </c>
      <c r="V4656">
        <v>0</v>
      </c>
      <c r="W4656">
        <v>0</v>
      </c>
      <c r="X4656">
        <v>0</v>
      </c>
      <c r="Y4656">
        <v>0</v>
      </c>
      <c r="Z4656">
        <v>0</v>
      </c>
    </row>
    <row r="4657" spans="1:26" x14ac:dyDescent="0.25">
      <c r="A4657">
        <v>2040148</v>
      </c>
      <c r="B4657">
        <v>1</v>
      </c>
      <c r="C4657" t="s">
        <v>76</v>
      </c>
      <c r="D4657" t="s">
        <v>82</v>
      </c>
      <c r="E4657" t="s">
        <v>166</v>
      </c>
      <c r="F4657" t="s">
        <v>13425</v>
      </c>
      <c r="G4657" t="s">
        <v>427</v>
      </c>
      <c r="H4657" t="s">
        <v>46</v>
      </c>
      <c r="I4657" t="s">
        <v>129</v>
      </c>
      <c r="J4657" t="s">
        <v>130</v>
      </c>
      <c r="K4657" t="s">
        <v>131</v>
      </c>
      <c r="L4657" t="s">
        <v>13426</v>
      </c>
      <c r="M4657" t="s">
        <v>13427</v>
      </c>
      <c r="N4657">
        <v>1.1463888879999999</v>
      </c>
      <c r="O4657">
        <v>0</v>
      </c>
      <c r="P4657">
        <v>20</v>
      </c>
      <c r="Q4657">
        <v>0</v>
      </c>
      <c r="R4657">
        <v>0</v>
      </c>
      <c r="S4657">
        <v>0</v>
      </c>
      <c r="T4657">
        <v>0</v>
      </c>
      <c r="U4657">
        <v>0</v>
      </c>
      <c r="V4657">
        <v>22.927778</v>
      </c>
      <c r="W4657">
        <v>0</v>
      </c>
      <c r="X4657">
        <v>0</v>
      </c>
      <c r="Y4657">
        <v>0</v>
      </c>
      <c r="Z4657">
        <v>0</v>
      </c>
    </row>
    <row r="4658" spans="1:26" x14ac:dyDescent="0.25">
      <c r="A4658">
        <v>2040145</v>
      </c>
      <c r="B4658">
        <v>1</v>
      </c>
      <c r="C4658" t="s">
        <v>76</v>
      </c>
      <c r="D4658" t="s">
        <v>79</v>
      </c>
      <c r="E4658" t="s">
        <v>161</v>
      </c>
      <c r="F4658" t="s">
        <v>13428</v>
      </c>
      <c r="G4658" t="s">
        <v>179</v>
      </c>
      <c r="H4658" t="s">
        <v>47</v>
      </c>
      <c r="I4658" t="s">
        <v>129</v>
      </c>
      <c r="J4658" t="s">
        <v>130</v>
      </c>
      <c r="K4658" t="s">
        <v>154</v>
      </c>
      <c r="L4658" t="s">
        <v>13429</v>
      </c>
      <c r="M4658" t="s">
        <v>13430</v>
      </c>
      <c r="N4658">
        <v>0.74798694399999999</v>
      </c>
      <c r="O4658">
        <v>0</v>
      </c>
      <c r="P4658">
        <v>333</v>
      </c>
      <c r="Q4658">
        <v>0</v>
      </c>
      <c r="R4658">
        <v>0</v>
      </c>
      <c r="S4658">
        <v>0</v>
      </c>
      <c r="T4658">
        <v>0</v>
      </c>
      <c r="U4658">
        <v>0</v>
      </c>
      <c r="V4658">
        <v>249.07965200000001</v>
      </c>
      <c r="W4658">
        <v>0</v>
      </c>
      <c r="X4658">
        <v>0</v>
      </c>
      <c r="Y4658">
        <v>0</v>
      </c>
      <c r="Z4658">
        <v>0</v>
      </c>
    </row>
    <row r="4659" spans="1:26" x14ac:dyDescent="0.25">
      <c r="A4659">
        <v>2040147</v>
      </c>
      <c r="B4659">
        <v>1</v>
      </c>
      <c r="C4659" t="s">
        <v>77</v>
      </c>
      <c r="D4659" t="s">
        <v>108</v>
      </c>
      <c r="E4659" t="s">
        <v>166</v>
      </c>
      <c r="F4659" t="s">
        <v>12743</v>
      </c>
      <c r="G4659" t="s">
        <v>657</v>
      </c>
      <c r="H4659" t="s">
        <v>46</v>
      </c>
      <c r="I4659" t="s">
        <v>129</v>
      </c>
      <c r="J4659" t="s">
        <v>130</v>
      </c>
      <c r="K4659" t="s">
        <v>131</v>
      </c>
      <c r="L4659" t="s">
        <v>13431</v>
      </c>
      <c r="M4659" t="s">
        <v>13432</v>
      </c>
      <c r="N4659">
        <v>0.89027777699999999</v>
      </c>
      <c r="O4659">
        <v>0</v>
      </c>
      <c r="P4659">
        <v>80</v>
      </c>
      <c r="Q4659">
        <v>0</v>
      </c>
      <c r="R4659">
        <v>0</v>
      </c>
      <c r="S4659">
        <v>0</v>
      </c>
      <c r="T4659">
        <v>0</v>
      </c>
      <c r="U4659">
        <v>0</v>
      </c>
      <c r="V4659">
        <v>71.222222000000002</v>
      </c>
      <c r="W4659">
        <v>0</v>
      </c>
      <c r="X4659">
        <v>0</v>
      </c>
      <c r="Y4659">
        <v>0</v>
      </c>
      <c r="Z4659">
        <v>0</v>
      </c>
    </row>
    <row r="4660" spans="1:26" x14ac:dyDescent="0.25">
      <c r="A4660">
        <v>2040149</v>
      </c>
      <c r="B4660">
        <v>1</v>
      </c>
      <c r="C4660" t="s">
        <v>77</v>
      </c>
      <c r="D4660" t="s">
        <v>118</v>
      </c>
      <c r="E4660" t="s">
        <v>171</v>
      </c>
      <c r="F4660" t="s">
        <v>13433</v>
      </c>
      <c r="G4660" t="s">
        <v>163</v>
      </c>
      <c r="H4660" t="s">
        <v>47</v>
      </c>
      <c r="I4660" t="s">
        <v>129</v>
      </c>
      <c r="J4660" t="s">
        <v>130</v>
      </c>
      <c r="K4660" t="s">
        <v>131</v>
      </c>
      <c r="L4660" t="s">
        <v>13434</v>
      </c>
      <c r="M4660" t="s">
        <v>13435</v>
      </c>
      <c r="N4660">
        <v>0.50111111100000005</v>
      </c>
      <c r="O4660">
        <v>113</v>
      </c>
      <c r="P4660">
        <v>3506</v>
      </c>
      <c r="Q4660">
        <v>0</v>
      </c>
      <c r="R4660">
        <v>0</v>
      </c>
      <c r="S4660">
        <v>9</v>
      </c>
      <c r="T4660">
        <v>548</v>
      </c>
      <c r="U4660">
        <v>56.625556000000003</v>
      </c>
      <c r="V4660">
        <v>1756.8955550000001</v>
      </c>
      <c r="W4660">
        <v>0</v>
      </c>
      <c r="X4660">
        <v>0</v>
      </c>
      <c r="Y4660">
        <v>4.51</v>
      </c>
      <c r="Z4660">
        <v>274.60888899999998</v>
      </c>
    </row>
    <row r="4661" spans="1:26" x14ac:dyDescent="0.25">
      <c r="A4661">
        <v>2040153</v>
      </c>
      <c r="B4661">
        <v>1</v>
      </c>
      <c r="C4661" t="s">
        <v>77</v>
      </c>
      <c r="D4661" t="s">
        <v>118</v>
      </c>
      <c r="E4661" t="s">
        <v>161</v>
      </c>
      <c r="F4661" t="s">
        <v>13436</v>
      </c>
      <c r="G4661" t="s">
        <v>2511</v>
      </c>
      <c r="H4661" t="s">
        <v>47</v>
      </c>
      <c r="I4661" t="s">
        <v>129</v>
      </c>
      <c r="J4661" t="s">
        <v>130</v>
      </c>
      <c r="K4661" t="s">
        <v>131</v>
      </c>
      <c r="L4661" t="s">
        <v>13437</v>
      </c>
      <c r="M4661" t="s">
        <v>13438</v>
      </c>
      <c r="N4661">
        <v>2.886666666</v>
      </c>
      <c r="O4661">
        <v>0</v>
      </c>
      <c r="P4661">
        <v>867</v>
      </c>
      <c r="Q4661">
        <v>0</v>
      </c>
      <c r="R4661">
        <v>0</v>
      </c>
      <c r="S4661">
        <v>0</v>
      </c>
      <c r="T4661">
        <v>0</v>
      </c>
      <c r="U4661">
        <v>0</v>
      </c>
      <c r="V4661">
        <v>2502.7399989999999</v>
      </c>
      <c r="W4661">
        <v>0</v>
      </c>
      <c r="X4661">
        <v>0</v>
      </c>
      <c r="Y4661">
        <v>0</v>
      </c>
      <c r="Z4661">
        <v>0</v>
      </c>
    </row>
    <row r="4662" spans="1:26" x14ac:dyDescent="0.25">
      <c r="A4662">
        <v>2040155</v>
      </c>
      <c r="B4662">
        <v>1</v>
      </c>
      <c r="C4662" t="s">
        <v>76</v>
      </c>
      <c r="D4662" t="s">
        <v>104</v>
      </c>
      <c r="E4662" t="s">
        <v>182</v>
      </c>
      <c r="F4662" t="s">
        <v>13439</v>
      </c>
      <c r="G4662" t="s">
        <v>294</v>
      </c>
      <c r="H4662" t="s">
        <v>46</v>
      </c>
      <c r="I4662" t="s">
        <v>129</v>
      </c>
      <c r="J4662" t="s">
        <v>130</v>
      </c>
      <c r="K4662" t="s">
        <v>131</v>
      </c>
      <c r="L4662" t="s">
        <v>13440</v>
      </c>
      <c r="M4662" t="s">
        <v>13441</v>
      </c>
      <c r="N4662">
        <v>2.7236111109999999</v>
      </c>
      <c r="O4662">
        <v>0</v>
      </c>
      <c r="P4662">
        <v>0</v>
      </c>
      <c r="Q4662">
        <v>0</v>
      </c>
      <c r="R4662">
        <v>3</v>
      </c>
      <c r="S4662">
        <v>0</v>
      </c>
      <c r="T4662">
        <v>0</v>
      </c>
      <c r="U4662">
        <v>0</v>
      </c>
      <c r="V4662">
        <v>0</v>
      </c>
      <c r="W4662">
        <v>0</v>
      </c>
      <c r="X4662">
        <v>8.170833</v>
      </c>
      <c r="Y4662">
        <v>0</v>
      </c>
      <c r="Z4662">
        <v>0</v>
      </c>
    </row>
    <row r="4663" spans="1:26" x14ac:dyDescent="0.25">
      <c r="A4663">
        <v>2040157</v>
      </c>
      <c r="B4663">
        <v>1</v>
      </c>
      <c r="C4663" t="s">
        <v>76</v>
      </c>
      <c r="D4663" t="s">
        <v>89</v>
      </c>
      <c r="E4663" t="s">
        <v>166</v>
      </c>
      <c r="F4663" t="s">
        <v>13442</v>
      </c>
      <c r="G4663" t="s">
        <v>657</v>
      </c>
      <c r="H4663" t="s">
        <v>46</v>
      </c>
      <c r="I4663" t="s">
        <v>129</v>
      </c>
      <c r="J4663" t="s">
        <v>130</v>
      </c>
      <c r="K4663" t="s">
        <v>131</v>
      </c>
      <c r="L4663" t="s">
        <v>13443</v>
      </c>
      <c r="M4663" t="s">
        <v>13444</v>
      </c>
      <c r="N4663">
        <v>1.035555555</v>
      </c>
      <c r="O4663">
        <v>0</v>
      </c>
      <c r="P4663">
        <v>59</v>
      </c>
      <c r="Q4663">
        <v>0</v>
      </c>
      <c r="R4663">
        <v>0</v>
      </c>
      <c r="S4663">
        <v>0</v>
      </c>
      <c r="T4663">
        <v>0</v>
      </c>
      <c r="U4663">
        <v>0</v>
      </c>
      <c r="V4663">
        <v>61.097777999999998</v>
      </c>
      <c r="W4663">
        <v>0</v>
      </c>
      <c r="X4663">
        <v>0</v>
      </c>
      <c r="Y4663">
        <v>0</v>
      </c>
      <c r="Z4663">
        <v>0</v>
      </c>
    </row>
    <row r="4664" spans="1:26" x14ac:dyDescent="0.25">
      <c r="A4664">
        <v>2040158</v>
      </c>
      <c r="B4664">
        <v>1</v>
      </c>
      <c r="C4664" t="s">
        <v>77</v>
      </c>
      <c r="D4664" t="s">
        <v>124</v>
      </c>
      <c r="E4664" t="s">
        <v>171</v>
      </c>
      <c r="F4664" t="s">
        <v>849</v>
      </c>
      <c r="G4664" t="s">
        <v>163</v>
      </c>
      <c r="H4664" t="s">
        <v>47</v>
      </c>
      <c r="I4664" t="s">
        <v>129</v>
      </c>
      <c r="J4664" t="s">
        <v>130</v>
      </c>
      <c r="K4664" t="s">
        <v>131</v>
      </c>
      <c r="L4664" t="s">
        <v>13445</v>
      </c>
      <c r="M4664" t="s">
        <v>13446</v>
      </c>
      <c r="N4664">
        <v>0.67833333299999998</v>
      </c>
      <c r="O4664">
        <v>13</v>
      </c>
      <c r="P4664">
        <v>1083</v>
      </c>
      <c r="Q4664">
        <v>0</v>
      </c>
      <c r="R4664">
        <v>0</v>
      </c>
      <c r="S4664">
        <v>0</v>
      </c>
      <c r="T4664">
        <v>0</v>
      </c>
      <c r="U4664">
        <v>8.8183330000000009</v>
      </c>
      <c r="V4664">
        <v>734.63499999999999</v>
      </c>
      <c r="W4664">
        <v>0</v>
      </c>
      <c r="X4664">
        <v>0</v>
      </c>
      <c r="Y4664">
        <v>0</v>
      </c>
      <c r="Z4664">
        <v>0</v>
      </c>
    </row>
    <row r="4665" spans="1:26" x14ac:dyDescent="0.25">
      <c r="A4665">
        <v>2040164</v>
      </c>
      <c r="B4665">
        <v>1</v>
      </c>
      <c r="C4665" t="s">
        <v>76</v>
      </c>
      <c r="D4665" t="s">
        <v>92</v>
      </c>
      <c r="E4665" t="s">
        <v>150</v>
      </c>
      <c r="F4665" t="s">
        <v>13410</v>
      </c>
      <c r="G4665" t="s">
        <v>152</v>
      </c>
      <c r="H4665" t="s">
        <v>153</v>
      </c>
      <c r="I4665" t="s">
        <v>129</v>
      </c>
      <c r="J4665" t="s">
        <v>130</v>
      </c>
      <c r="K4665" t="s">
        <v>131</v>
      </c>
      <c r="L4665" t="s">
        <v>13447</v>
      </c>
      <c r="M4665" t="s">
        <v>13448</v>
      </c>
      <c r="N4665">
        <v>0.18694444399999999</v>
      </c>
      <c r="O4665">
        <v>0</v>
      </c>
      <c r="P4665">
        <v>1</v>
      </c>
      <c r="Q4665">
        <v>126</v>
      </c>
      <c r="R4665">
        <v>24265</v>
      </c>
      <c r="S4665">
        <v>29</v>
      </c>
      <c r="T4665">
        <v>621</v>
      </c>
      <c r="U4665">
        <v>0</v>
      </c>
      <c r="V4665">
        <v>0.186944</v>
      </c>
      <c r="W4665">
        <v>23.555</v>
      </c>
      <c r="X4665">
        <v>4536.2069339999998</v>
      </c>
      <c r="Y4665">
        <v>5.4213889999999996</v>
      </c>
      <c r="Z4665">
        <v>116.0925</v>
      </c>
    </row>
    <row r="4666" spans="1:26" x14ac:dyDescent="0.25">
      <c r="A4666">
        <v>2040163</v>
      </c>
      <c r="B4666">
        <v>1</v>
      </c>
      <c r="C4666" t="s">
        <v>76</v>
      </c>
      <c r="D4666" t="s">
        <v>92</v>
      </c>
      <c r="E4666" t="s">
        <v>150</v>
      </c>
      <c r="F4666" t="s">
        <v>12761</v>
      </c>
      <c r="G4666" t="s">
        <v>152</v>
      </c>
      <c r="H4666" t="s">
        <v>153</v>
      </c>
      <c r="I4666" t="s">
        <v>129</v>
      </c>
      <c r="J4666" t="s">
        <v>130</v>
      </c>
      <c r="K4666" t="s">
        <v>131</v>
      </c>
      <c r="L4666" t="s">
        <v>13449</v>
      </c>
      <c r="M4666" t="s">
        <v>13450</v>
      </c>
      <c r="N4666">
        <v>0.16555555499999999</v>
      </c>
      <c r="O4666">
        <v>0</v>
      </c>
      <c r="P4666">
        <v>2</v>
      </c>
      <c r="Q4666">
        <v>67</v>
      </c>
      <c r="R4666">
        <v>14235</v>
      </c>
      <c r="S4666">
        <v>52</v>
      </c>
      <c r="T4666">
        <v>7939</v>
      </c>
      <c r="U4666">
        <v>0</v>
      </c>
      <c r="V4666">
        <v>0.33111099999999999</v>
      </c>
      <c r="W4666">
        <v>11.092222</v>
      </c>
      <c r="X4666">
        <v>2356.683325</v>
      </c>
      <c r="Y4666">
        <v>8.6088889999999996</v>
      </c>
      <c r="Z4666">
        <v>1314.3455509999999</v>
      </c>
    </row>
    <row r="4667" spans="1:26" x14ac:dyDescent="0.25">
      <c r="A4667">
        <v>2040179</v>
      </c>
      <c r="B4667">
        <v>1</v>
      </c>
      <c r="C4667" t="s">
        <v>76</v>
      </c>
      <c r="D4667" t="s">
        <v>92</v>
      </c>
      <c r="E4667" t="s">
        <v>171</v>
      </c>
      <c r="F4667" t="s">
        <v>13451</v>
      </c>
      <c r="G4667" t="s">
        <v>152</v>
      </c>
      <c r="H4667" t="s">
        <v>153</v>
      </c>
      <c r="I4667" t="s">
        <v>129</v>
      </c>
      <c r="J4667" t="s">
        <v>130</v>
      </c>
      <c r="K4667" t="s">
        <v>131</v>
      </c>
      <c r="L4667" t="s">
        <v>13452</v>
      </c>
      <c r="M4667" t="s">
        <v>13453</v>
      </c>
      <c r="N4667">
        <v>7.1111111000000005E-2</v>
      </c>
      <c r="O4667">
        <v>0</v>
      </c>
      <c r="P4667">
        <v>0</v>
      </c>
      <c r="Q4667">
        <v>4</v>
      </c>
      <c r="R4667">
        <v>1852</v>
      </c>
      <c r="S4667">
        <v>3</v>
      </c>
      <c r="T4667">
        <v>2031</v>
      </c>
      <c r="U4667">
        <v>0</v>
      </c>
      <c r="V4667">
        <v>0</v>
      </c>
      <c r="W4667">
        <v>0.28444399999999997</v>
      </c>
      <c r="X4667">
        <v>131.697778</v>
      </c>
      <c r="Y4667">
        <v>0.21333299999999999</v>
      </c>
      <c r="Z4667">
        <v>144.42666600000001</v>
      </c>
    </row>
    <row r="4668" spans="1:26" x14ac:dyDescent="0.25">
      <c r="A4668">
        <v>2040178</v>
      </c>
      <c r="B4668">
        <v>1</v>
      </c>
      <c r="C4668" t="s">
        <v>76</v>
      </c>
      <c r="D4668" t="s">
        <v>92</v>
      </c>
      <c r="E4668" t="s">
        <v>171</v>
      </c>
      <c r="F4668" t="s">
        <v>13454</v>
      </c>
      <c r="G4668" t="s">
        <v>152</v>
      </c>
      <c r="H4668" t="s">
        <v>153</v>
      </c>
      <c r="I4668" t="s">
        <v>257</v>
      </c>
      <c r="J4668" t="s">
        <v>130</v>
      </c>
      <c r="K4668" t="s">
        <v>131</v>
      </c>
      <c r="L4668" t="s">
        <v>13455</v>
      </c>
      <c r="M4668" t="s">
        <v>13456</v>
      </c>
      <c r="N4668">
        <v>4.9166665999999998E-2</v>
      </c>
      <c r="O4668">
        <v>0</v>
      </c>
      <c r="P4668">
        <v>0</v>
      </c>
      <c r="Q4668">
        <v>20</v>
      </c>
      <c r="R4668">
        <v>5646</v>
      </c>
      <c r="S4668">
        <v>0</v>
      </c>
      <c r="T4668">
        <v>0</v>
      </c>
      <c r="U4668">
        <v>0</v>
      </c>
      <c r="V4668">
        <v>0</v>
      </c>
      <c r="W4668">
        <v>0.98333300000000001</v>
      </c>
      <c r="X4668">
        <v>277.59499599999998</v>
      </c>
      <c r="Y4668">
        <v>0</v>
      </c>
      <c r="Z4668">
        <v>0</v>
      </c>
    </row>
    <row r="4669" spans="1:26" x14ac:dyDescent="0.25">
      <c r="A4669">
        <v>2040182</v>
      </c>
      <c r="B4669">
        <v>1</v>
      </c>
      <c r="C4669" t="s">
        <v>77</v>
      </c>
      <c r="D4669" t="s">
        <v>111</v>
      </c>
      <c r="E4669" t="s">
        <v>134</v>
      </c>
      <c r="F4669" t="s">
        <v>13457</v>
      </c>
      <c r="G4669" t="s">
        <v>136</v>
      </c>
      <c r="H4669" t="s">
        <v>46</v>
      </c>
      <c r="I4669" t="s">
        <v>129</v>
      </c>
      <c r="J4669" t="s">
        <v>130</v>
      </c>
      <c r="K4669" t="s">
        <v>131</v>
      </c>
      <c r="L4669" t="s">
        <v>13458</v>
      </c>
      <c r="M4669" t="s">
        <v>13459</v>
      </c>
      <c r="N4669">
        <v>1.3402777770000001</v>
      </c>
      <c r="O4669">
        <v>0</v>
      </c>
      <c r="P4669">
        <v>0</v>
      </c>
      <c r="Q4669">
        <v>0</v>
      </c>
      <c r="R4669">
        <v>0</v>
      </c>
      <c r="S4669">
        <v>0</v>
      </c>
      <c r="T4669">
        <v>1</v>
      </c>
      <c r="U4669">
        <v>0</v>
      </c>
      <c r="V4669">
        <v>0</v>
      </c>
      <c r="W4669">
        <v>0</v>
      </c>
      <c r="X4669">
        <v>0</v>
      </c>
      <c r="Y4669">
        <v>0</v>
      </c>
      <c r="Z4669">
        <v>1.3402780000000001</v>
      </c>
    </row>
    <row r="4670" spans="1:26" x14ac:dyDescent="0.25">
      <c r="A4670">
        <v>2040184</v>
      </c>
      <c r="B4670">
        <v>1</v>
      </c>
      <c r="C4670" t="s">
        <v>77</v>
      </c>
      <c r="D4670" t="s">
        <v>119</v>
      </c>
      <c r="E4670" t="s">
        <v>186</v>
      </c>
      <c r="F4670" t="s">
        <v>3985</v>
      </c>
      <c r="G4670" t="s">
        <v>163</v>
      </c>
      <c r="H4670" t="s">
        <v>47</v>
      </c>
      <c r="I4670" t="s">
        <v>129</v>
      </c>
      <c r="J4670" t="s">
        <v>130</v>
      </c>
      <c r="K4670" t="s">
        <v>131</v>
      </c>
      <c r="L4670" t="s">
        <v>13460</v>
      </c>
      <c r="M4670" t="s">
        <v>13461</v>
      </c>
      <c r="N4670">
        <v>0.76138888800000004</v>
      </c>
      <c r="O4670">
        <v>125</v>
      </c>
      <c r="P4670">
        <v>353</v>
      </c>
      <c r="Q4670">
        <v>0</v>
      </c>
      <c r="R4670">
        <v>0</v>
      </c>
      <c r="S4670">
        <v>0</v>
      </c>
      <c r="T4670">
        <v>0</v>
      </c>
      <c r="U4670">
        <v>95.173610999999994</v>
      </c>
      <c r="V4670">
        <v>268.77027700000002</v>
      </c>
      <c r="W4670">
        <v>0</v>
      </c>
      <c r="X4670">
        <v>0</v>
      </c>
      <c r="Y4670">
        <v>0</v>
      </c>
      <c r="Z4670">
        <v>0</v>
      </c>
    </row>
    <row r="4671" spans="1:26" x14ac:dyDescent="0.25">
      <c r="A4671">
        <v>2040183</v>
      </c>
      <c r="B4671">
        <v>1</v>
      </c>
      <c r="C4671" t="s">
        <v>77</v>
      </c>
      <c r="D4671" t="s">
        <v>122</v>
      </c>
      <c r="E4671" t="s">
        <v>182</v>
      </c>
      <c r="F4671" t="s">
        <v>13462</v>
      </c>
      <c r="G4671" t="s">
        <v>144</v>
      </c>
      <c r="H4671" t="s">
        <v>46</v>
      </c>
      <c r="I4671" t="s">
        <v>129</v>
      </c>
      <c r="J4671" t="s">
        <v>130</v>
      </c>
      <c r="K4671" t="s">
        <v>131</v>
      </c>
      <c r="L4671" t="s">
        <v>13463</v>
      </c>
      <c r="M4671" t="s">
        <v>13464</v>
      </c>
      <c r="N4671">
        <v>2.2075</v>
      </c>
      <c r="O4671">
        <v>0</v>
      </c>
      <c r="P4671">
        <v>1</v>
      </c>
      <c r="Q4671">
        <v>0</v>
      </c>
      <c r="R4671">
        <v>0</v>
      </c>
      <c r="S4671">
        <v>0</v>
      </c>
      <c r="T4671">
        <v>75</v>
      </c>
      <c r="U4671">
        <v>0</v>
      </c>
      <c r="V4671">
        <v>2.2075</v>
      </c>
      <c r="W4671">
        <v>0</v>
      </c>
      <c r="X4671">
        <v>0</v>
      </c>
      <c r="Y4671">
        <v>0</v>
      </c>
      <c r="Z4671">
        <v>165.5625</v>
      </c>
    </row>
    <row r="4672" spans="1:26" x14ac:dyDescent="0.25">
      <c r="A4672">
        <v>2040186</v>
      </c>
      <c r="B4672">
        <v>1</v>
      </c>
      <c r="C4672" t="s">
        <v>77</v>
      </c>
      <c r="D4672" t="s">
        <v>119</v>
      </c>
      <c r="E4672" t="s">
        <v>134</v>
      </c>
      <c r="F4672" t="s">
        <v>13465</v>
      </c>
      <c r="G4672" t="s">
        <v>238</v>
      </c>
      <c r="H4672" t="s">
        <v>46</v>
      </c>
      <c r="I4672" t="s">
        <v>129</v>
      </c>
      <c r="J4672" t="s">
        <v>130</v>
      </c>
      <c r="K4672" t="s">
        <v>131</v>
      </c>
      <c r="L4672" t="s">
        <v>13466</v>
      </c>
      <c r="M4672" t="s">
        <v>13467</v>
      </c>
      <c r="N4672">
        <v>2.2894444439999999</v>
      </c>
      <c r="O4672">
        <v>0</v>
      </c>
      <c r="P4672">
        <v>4</v>
      </c>
      <c r="Q4672">
        <v>0</v>
      </c>
      <c r="R4672">
        <v>0</v>
      </c>
      <c r="S4672">
        <v>0</v>
      </c>
      <c r="T4672">
        <v>0</v>
      </c>
      <c r="U4672">
        <v>0</v>
      </c>
      <c r="V4672">
        <v>9.1577780000000004</v>
      </c>
      <c r="W4672">
        <v>0</v>
      </c>
      <c r="X4672">
        <v>0</v>
      </c>
      <c r="Y4672">
        <v>0</v>
      </c>
      <c r="Z4672">
        <v>0</v>
      </c>
    </row>
    <row r="4673" spans="1:26" x14ac:dyDescent="0.25">
      <c r="A4673">
        <v>2040189</v>
      </c>
      <c r="B4673">
        <v>1</v>
      </c>
      <c r="C4673" t="s">
        <v>76</v>
      </c>
      <c r="D4673" t="s">
        <v>102</v>
      </c>
      <c r="E4673" t="s">
        <v>182</v>
      </c>
      <c r="F4673" t="s">
        <v>6948</v>
      </c>
      <c r="G4673" t="s">
        <v>144</v>
      </c>
      <c r="H4673" t="s">
        <v>46</v>
      </c>
      <c r="I4673" t="s">
        <v>129</v>
      </c>
      <c r="J4673" t="s">
        <v>130</v>
      </c>
      <c r="K4673" t="s">
        <v>131</v>
      </c>
      <c r="L4673" t="s">
        <v>13468</v>
      </c>
      <c r="M4673" t="s">
        <v>13469</v>
      </c>
      <c r="N4673">
        <v>0.65361111100000002</v>
      </c>
      <c r="O4673">
        <v>0</v>
      </c>
      <c r="P4673">
        <v>36</v>
      </c>
      <c r="Q4673">
        <v>0</v>
      </c>
      <c r="R4673">
        <v>0</v>
      </c>
      <c r="S4673">
        <v>0</v>
      </c>
      <c r="T4673">
        <v>0</v>
      </c>
      <c r="U4673">
        <v>0</v>
      </c>
      <c r="V4673">
        <v>23.53</v>
      </c>
      <c r="W4673">
        <v>0</v>
      </c>
      <c r="X4673">
        <v>0</v>
      </c>
      <c r="Y4673">
        <v>0</v>
      </c>
      <c r="Z4673">
        <v>0</v>
      </c>
    </row>
    <row r="4674" spans="1:26" x14ac:dyDescent="0.25">
      <c r="A4674">
        <v>2040187</v>
      </c>
      <c r="B4674">
        <v>1</v>
      </c>
      <c r="C4674" t="s">
        <v>76</v>
      </c>
      <c r="D4674" t="s">
        <v>85</v>
      </c>
      <c r="E4674" t="s">
        <v>161</v>
      </c>
      <c r="F4674" t="s">
        <v>13470</v>
      </c>
      <c r="G4674" t="s">
        <v>163</v>
      </c>
      <c r="H4674" t="s">
        <v>47</v>
      </c>
      <c r="I4674" t="s">
        <v>129</v>
      </c>
      <c r="J4674" t="s">
        <v>130</v>
      </c>
      <c r="K4674" t="s">
        <v>131</v>
      </c>
      <c r="L4674" t="s">
        <v>13471</v>
      </c>
      <c r="M4674" t="s">
        <v>13472</v>
      </c>
      <c r="N4674">
        <v>0.50277777700000004</v>
      </c>
      <c r="O4674">
        <v>7</v>
      </c>
      <c r="P4674">
        <v>397</v>
      </c>
      <c r="Q4674">
        <v>0</v>
      </c>
      <c r="R4674">
        <v>0</v>
      </c>
      <c r="S4674">
        <v>0</v>
      </c>
      <c r="T4674">
        <v>0</v>
      </c>
      <c r="U4674">
        <v>3.519444</v>
      </c>
      <c r="V4674">
        <v>199.602777</v>
      </c>
      <c r="W4674">
        <v>0</v>
      </c>
      <c r="X4674">
        <v>0</v>
      </c>
      <c r="Y4674">
        <v>0</v>
      </c>
      <c r="Z4674">
        <v>0</v>
      </c>
    </row>
    <row r="4675" spans="1:26" x14ac:dyDescent="0.25">
      <c r="A4675">
        <v>2040191</v>
      </c>
      <c r="B4675">
        <v>1</v>
      </c>
      <c r="C4675" t="s">
        <v>76</v>
      </c>
      <c r="D4675" t="s">
        <v>79</v>
      </c>
      <c r="E4675" t="s">
        <v>126</v>
      </c>
      <c r="F4675" t="s">
        <v>13288</v>
      </c>
      <c r="G4675" t="s">
        <v>503</v>
      </c>
      <c r="H4675" t="s">
        <v>46</v>
      </c>
      <c r="I4675" t="s">
        <v>129</v>
      </c>
      <c r="J4675" t="s">
        <v>130</v>
      </c>
      <c r="K4675" t="s">
        <v>131</v>
      </c>
      <c r="L4675" t="s">
        <v>13473</v>
      </c>
      <c r="M4675" t="s">
        <v>13474</v>
      </c>
      <c r="N4675">
        <v>9.9255555550000008</v>
      </c>
      <c r="O4675">
        <v>0</v>
      </c>
      <c r="P4675">
        <v>1</v>
      </c>
      <c r="Q4675">
        <v>0</v>
      </c>
      <c r="R4675">
        <v>0</v>
      </c>
      <c r="S4675">
        <v>0</v>
      </c>
      <c r="T4675">
        <v>0</v>
      </c>
      <c r="U4675">
        <v>0</v>
      </c>
      <c r="V4675">
        <v>9.9255560000000003</v>
      </c>
      <c r="W4675">
        <v>0</v>
      </c>
      <c r="X4675">
        <v>0</v>
      </c>
      <c r="Y4675">
        <v>0</v>
      </c>
      <c r="Z4675">
        <v>0</v>
      </c>
    </row>
    <row r="4676" spans="1:26" x14ac:dyDescent="0.25">
      <c r="A4676">
        <v>2040193</v>
      </c>
      <c r="B4676">
        <v>1</v>
      </c>
      <c r="C4676" t="s">
        <v>77</v>
      </c>
      <c r="D4676" t="s">
        <v>118</v>
      </c>
      <c r="E4676" t="s">
        <v>171</v>
      </c>
      <c r="F4676" t="s">
        <v>12344</v>
      </c>
      <c r="G4676" t="s">
        <v>163</v>
      </c>
      <c r="H4676" t="s">
        <v>47</v>
      </c>
      <c r="I4676" t="s">
        <v>129</v>
      </c>
      <c r="J4676" t="s">
        <v>130</v>
      </c>
      <c r="K4676" t="s">
        <v>131</v>
      </c>
      <c r="L4676" t="s">
        <v>13475</v>
      </c>
      <c r="M4676" t="s">
        <v>13476</v>
      </c>
      <c r="N4676">
        <v>0.57611111100000001</v>
      </c>
      <c r="O4676">
        <v>15</v>
      </c>
      <c r="P4676">
        <v>1</v>
      </c>
      <c r="Q4676">
        <v>0</v>
      </c>
      <c r="R4676">
        <v>0</v>
      </c>
      <c r="S4676">
        <v>34</v>
      </c>
      <c r="T4676">
        <v>391</v>
      </c>
      <c r="U4676">
        <v>8.641667</v>
      </c>
      <c r="V4676">
        <v>0.57611100000000004</v>
      </c>
      <c r="W4676">
        <v>0</v>
      </c>
      <c r="X4676">
        <v>0</v>
      </c>
      <c r="Y4676">
        <v>19.587778</v>
      </c>
      <c r="Z4676">
        <v>225.259444</v>
      </c>
    </row>
    <row r="4677" spans="1:26" x14ac:dyDescent="0.25">
      <c r="A4677">
        <v>2040194</v>
      </c>
      <c r="B4677">
        <v>1</v>
      </c>
      <c r="C4677" t="s">
        <v>76</v>
      </c>
      <c r="D4677" t="s">
        <v>101</v>
      </c>
      <c r="E4677" t="s">
        <v>171</v>
      </c>
      <c r="F4677" t="s">
        <v>13477</v>
      </c>
      <c r="G4677" t="s">
        <v>163</v>
      </c>
      <c r="H4677" t="s">
        <v>47</v>
      </c>
      <c r="I4677" t="s">
        <v>129</v>
      </c>
      <c r="J4677" t="s">
        <v>130</v>
      </c>
      <c r="K4677" t="s">
        <v>131</v>
      </c>
      <c r="L4677" t="s">
        <v>13478</v>
      </c>
      <c r="M4677" t="s">
        <v>13479</v>
      </c>
      <c r="N4677">
        <v>0.68333333299999999</v>
      </c>
      <c r="O4677">
        <v>4</v>
      </c>
      <c r="P4677">
        <v>2747</v>
      </c>
      <c r="Q4677">
        <v>0</v>
      </c>
      <c r="R4677">
        <v>0</v>
      </c>
      <c r="S4677">
        <v>0</v>
      </c>
      <c r="T4677">
        <v>0</v>
      </c>
      <c r="U4677">
        <v>2.733333</v>
      </c>
      <c r="V4677">
        <v>1877.1166659999999</v>
      </c>
      <c r="W4677">
        <v>0</v>
      </c>
      <c r="X4677">
        <v>0</v>
      </c>
      <c r="Y4677">
        <v>0</v>
      </c>
      <c r="Z4677">
        <v>0</v>
      </c>
    </row>
    <row r="4678" spans="1:26" x14ac:dyDescent="0.25">
      <c r="A4678">
        <v>2040201</v>
      </c>
      <c r="B4678">
        <v>1</v>
      </c>
      <c r="C4678" t="s">
        <v>76</v>
      </c>
      <c r="D4678" t="s">
        <v>92</v>
      </c>
      <c r="E4678" t="s">
        <v>134</v>
      </c>
      <c r="F4678" t="s">
        <v>13480</v>
      </c>
      <c r="G4678" t="s">
        <v>140</v>
      </c>
      <c r="H4678" t="s">
        <v>46</v>
      </c>
      <c r="I4678" t="s">
        <v>129</v>
      </c>
      <c r="J4678" t="s">
        <v>130</v>
      </c>
      <c r="K4678" t="s">
        <v>131</v>
      </c>
      <c r="L4678" t="s">
        <v>13481</v>
      </c>
      <c r="M4678" t="s">
        <v>13482</v>
      </c>
      <c r="N4678">
        <v>2.6797222220000001</v>
      </c>
      <c r="O4678">
        <v>0</v>
      </c>
      <c r="P4678">
        <v>0</v>
      </c>
      <c r="Q4678">
        <v>0</v>
      </c>
      <c r="R4678">
        <v>0</v>
      </c>
      <c r="S4678">
        <v>0</v>
      </c>
      <c r="T4678">
        <v>1</v>
      </c>
      <c r="U4678">
        <v>0</v>
      </c>
      <c r="V4678">
        <v>0</v>
      </c>
      <c r="W4678">
        <v>0</v>
      </c>
      <c r="X4678">
        <v>0</v>
      </c>
      <c r="Y4678">
        <v>0</v>
      </c>
      <c r="Z4678">
        <v>2.6797219999999999</v>
      </c>
    </row>
    <row r="4679" spans="1:26" x14ac:dyDescent="0.25">
      <c r="A4679">
        <v>2040205</v>
      </c>
      <c r="B4679">
        <v>1</v>
      </c>
      <c r="C4679" t="s">
        <v>76</v>
      </c>
      <c r="D4679" t="s">
        <v>102</v>
      </c>
      <c r="E4679" t="s">
        <v>182</v>
      </c>
      <c r="F4679" t="s">
        <v>13483</v>
      </c>
      <c r="G4679" t="s">
        <v>144</v>
      </c>
      <c r="H4679" t="s">
        <v>46</v>
      </c>
      <c r="I4679" t="s">
        <v>129</v>
      </c>
      <c r="J4679" t="s">
        <v>130</v>
      </c>
      <c r="K4679" t="s">
        <v>131</v>
      </c>
      <c r="L4679" t="s">
        <v>13484</v>
      </c>
      <c r="M4679" t="s">
        <v>13485</v>
      </c>
      <c r="N4679">
        <v>0.451944444</v>
      </c>
      <c r="O4679">
        <v>0</v>
      </c>
      <c r="P4679">
        <v>24</v>
      </c>
      <c r="Q4679">
        <v>0</v>
      </c>
      <c r="R4679">
        <v>0</v>
      </c>
      <c r="S4679">
        <v>0</v>
      </c>
      <c r="T4679">
        <v>0</v>
      </c>
      <c r="U4679">
        <v>0</v>
      </c>
      <c r="V4679">
        <v>10.846667</v>
      </c>
      <c r="W4679">
        <v>0</v>
      </c>
      <c r="X4679">
        <v>0</v>
      </c>
      <c r="Y4679">
        <v>0</v>
      </c>
      <c r="Z4679">
        <v>0</v>
      </c>
    </row>
    <row r="4680" spans="1:26" x14ac:dyDescent="0.25">
      <c r="A4680">
        <v>2040199</v>
      </c>
      <c r="B4680">
        <v>1</v>
      </c>
      <c r="C4680" t="s">
        <v>77</v>
      </c>
      <c r="D4680" t="s">
        <v>119</v>
      </c>
      <c r="E4680" t="s">
        <v>134</v>
      </c>
      <c r="F4680" t="s">
        <v>13486</v>
      </c>
      <c r="G4680" t="s">
        <v>238</v>
      </c>
      <c r="H4680" t="s">
        <v>46</v>
      </c>
      <c r="I4680" t="s">
        <v>129</v>
      </c>
      <c r="J4680" t="s">
        <v>130</v>
      </c>
      <c r="K4680" t="s">
        <v>131</v>
      </c>
      <c r="L4680" t="s">
        <v>13487</v>
      </c>
      <c r="M4680" t="s">
        <v>13488</v>
      </c>
      <c r="N4680">
        <v>1.1330555550000001</v>
      </c>
      <c r="O4680">
        <v>0</v>
      </c>
      <c r="P4680">
        <v>8</v>
      </c>
      <c r="Q4680">
        <v>0</v>
      </c>
      <c r="R4680">
        <v>0</v>
      </c>
      <c r="S4680">
        <v>0</v>
      </c>
      <c r="T4680">
        <v>0</v>
      </c>
      <c r="U4680">
        <v>0</v>
      </c>
      <c r="V4680">
        <v>9.0644439999999999</v>
      </c>
      <c r="W4680">
        <v>0</v>
      </c>
      <c r="X4680">
        <v>0</v>
      </c>
      <c r="Y4680">
        <v>0</v>
      </c>
      <c r="Z4680">
        <v>0</v>
      </c>
    </row>
    <row r="4681" spans="1:26" x14ac:dyDescent="0.25">
      <c r="A4681">
        <v>2040204</v>
      </c>
      <c r="B4681">
        <v>1</v>
      </c>
      <c r="C4681" t="s">
        <v>76</v>
      </c>
      <c r="D4681" t="s">
        <v>89</v>
      </c>
      <c r="E4681" t="s">
        <v>182</v>
      </c>
      <c r="F4681" t="s">
        <v>13489</v>
      </c>
      <c r="G4681" t="s">
        <v>503</v>
      </c>
      <c r="H4681" t="s">
        <v>46</v>
      </c>
      <c r="I4681" t="s">
        <v>129</v>
      </c>
      <c r="J4681" t="s">
        <v>130</v>
      </c>
      <c r="K4681" t="s">
        <v>131</v>
      </c>
      <c r="L4681" t="s">
        <v>13490</v>
      </c>
      <c r="M4681" t="s">
        <v>13491</v>
      </c>
      <c r="N4681">
        <v>3.4344444439999999</v>
      </c>
      <c r="O4681">
        <v>0</v>
      </c>
      <c r="P4681">
        <v>75</v>
      </c>
      <c r="Q4681">
        <v>0</v>
      </c>
      <c r="R4681">
        <v>0</v>
      </c>
      <c r="S4681">
        <v>0</v>
      </c>
      <c r="T4681">
        <v>0</v>
      </c>
      <c r="U4681">
        <v>0</v>
      </c>
      <c r="V4681">
        <v>257.58333299999998</v>
      </c>
      <c r="W4681">
        <v>0</v>
      </c>
      <c r="X4681">
        <v>0</v>
      </c>
      <c r="Y4681">
        <v>0</v>
      </c>
      <c r="Z4681">
        <v>0</v>
      </c>
    </row>
    <row r="4682" spans="1:26" x14ac:dyDescent="0.25">
      <c r="A4682">
        <v>2040202</v>
      </c>
      <c r="B4682">
        <v>1</v>
      </c>
      <c r="C4682" t="s">
        <v>77</v>
      </c>
      <c r="D4682" t="s">
        <v>113</v>
      </c>
      <c r="E4682" t="s">
        <v>171</v>
      </c>
      <c r="F4682" t="s">
        <v>4900</v>
      </c>
      <c r="G4682" t="s">
        <v>163</v>
      </c>
      <c r="H4682" t="s">
        <v>47</v>
      </c>
      <c r="I4682" t="s">
        <v>257</v>
      </c>
      <c r="J4682" t="s">
        <v>130</v>
      </c>
      <c r="K4682" t="s">
        <v>131</v>
      </c>
      <c r="L4682" t="s">
        <v>13492</v>
      </c>
      <c r="M4682" t="s">
        <v>13493</v>
      </c>
      <c r="N4682">
        <v>2.9444444E-2</v>
      </c>
      <c r="O4682">
        <v>0</v>
      </c>
      <c r="P4682">
        <v>11</v>
      </c>
      <c r="Q4682">
        <v>2</v>
      </c>
      <c r="R4682">
        <v>185</v>
      </c>
      <c r="S4682">
        <v>11</v>
      </c>
      <c r="T4682">
        <v>340</v>
      </c>
      <c r="U4682">
        <v>0</v>
      </c>
      <c r="V4682">
        <v>0.32388899999999998</v>
      </c>
      <c r="W4682">
        <v>5.8888999999999997E-2</v>
      </c>
      <c r="X4682">
        <v>5.447222</v>
      </c>
      <c r="Y4682">
        <v>0.32388899999999998</v>
      </c>
      <c r="Z4682">
        <v>10.011111</v>
      </c>
    </row>
    <row r="4683" spans="1:26" x14ac:dyDescent="0.25">
      <c r="A4683">
        <v>2040206</v>
      </c>
      <c r="B4683">
        <v>1</v>
      </c>
      <c r="C4683" t="s">
        <v>76</v>
      </c>
      <c r="D4683" t="s">
        <v>90</v>
      </c>
      <c r="E4683" t="s">
        <v>161</v>
      </c>
      <c r="F4683" t="s">
        <v>796</v>
      </c>
      <c r="G4683" t="s">
        <v>163</v>
      </c>
      <c r="H4683" t="s">
        <v>47</v>
      </c>
      <c r="I4683" t="s">
        <v>257</v>
      </c>
      <c r="J4683" t="s">
        <v>130</v>
      </c>
      <c r="K4683" t="s">
        <v>131</v>
      </c>
      <c r="L4683" t="s">
        <v>13494</v>
      </c>
      <c r="M4683" t="s">
        <v>13495</v>
      </c>
      <c r="N4683">
        <v>2.7777777E-2</v>
      </c>
      <c r="O4683">
        <v>0</v>
      </c>
      <c r="P4683">
        <v>0</v>
      </c>
      <c r="Q4683">
        <v>0</v>
      </c>
      <c r="R4683">
        <v>0</v>
      </c>
      <c r="S4683">
        <v>9</v>
      </c>
      <c r="T4683">
        <v>912</v>
      </c>
      <c r="U4683">
        <v>0</v>
      </c>
      <c r="V4683">
        <v>0</v>
      </c>
      <c r="W4683">
        <v>0</v>
      </c>
      <c r="X4683">
        <v>0</v>
      </c>
      <c r="Y4683">
        <v>0.25</v>
      </c>
      <c r="Z4683">
        <v>25.333333</v>
      </c>
    </row>
    <row r="4684" spans="1:26" x14ac:dyDescent="0.25">
      <c r="A4684">
        <v>2040329</v>
      </c>
      <c r="B4684">
        <v>1</v>
      </c>
      <c r="C4684" t="s">
        <v>76</v>
      </c>
      <c r="D4684" t="s">
        <v>101</v>
      </c>
      <c r="E4684" t="s">
        <v>161</v>
      </c>
      <c r="F4684" t="s">
        <v>1596</v>
      </c>
      <c r="G4684" t="s">
        <v>179</v>
      </c>
      <c r="H4684" t="s">
        <v>47</v>
      </c>
      <c r="I4684" t="s">
        <v>129</v>
      </c>
      <c r="J4684" t="s">
        <v>130</v>
      </c>
      <c r="K4684" t="s">
        <v>154</v>
      </c>
      <c r="L4684" t="s">
        <v>13496</v>
      </c>
      <c r="M4684" t="s">
        <v>13497</v>
      </c>
      <c r="N4684">
        <v>6.1833333330000002</v>
      </c>
      <c r="O4684">
        <v>13</v>
      </c>
      <c r="P4684">
        <v>0</v>
      </c>
      <c r="Q4684">
        <v>0</v>
      </c>
      <c r="R4684">
        <v>0</v>
      </c>
      <c r="S4684">
        <v>0</v>
      </c>
      <c r="T4684">
        <v>0</v>
      </c>
      <c r="U4684">
        <v>80.383332999999993</v>
      </c>
      <c r="V4684">
        <v>0</v>
      </c>
      <c r="W4684">
        <v>0</v>
      </c>
      <c r="X4684">
        <v>0</v>
      </c>
      <c r="Y4684">
        <v>0</v>
      </c>
      <c r="Z4684">
        <v>0</v>
      </c>
    </row>
    <row r="4685" spans="1:26" x14ac:dyDescent="0.25">
      <c r="A4685">
        <v>2040211</v>
      </c>
      <c r="B4685">
        <v>1</v>
      </c>
      <c r="C4685" t="s">
        <v>76</v>
      </c>
      <c r="D4685" t="s">
        <v>96</v>
      </c>
      <c r="E4685" t="s">
        <v>161</v>
      </c>
      <c r="F4685" t="s">
        <v>13498</v>
      </c>
      <c r="G4685" t="s">
        <v>168</v>
      </c>
      <c r="H4685" t="s">
        <v>47</v>
      </c>
      <c r="I4685" t="s">
        <v>129</v>
      </c>
      <c r="J4685" t="s">
        <v>130</v>
      </c>
      <c r="K4685" t="s">
        <v>154</v>
      </c>
      <c r="L4685" t="s">
        <v>13499</v>
      </c>
      <c r="M4685" t="s">
        <v>13500</v>
      </c>
      <c r="N4685">
        <v>3.8237877770000002</v>
      </c>
      <c r="O4685">
        <v>0</v>
      </c>
      <c r="P4685">
        <v>31</v>
      </c>
      <c r="Q4685">
        <v>0</v>
      </c>
      <c r="R4685">
        <v>0</v>
      </c>
      <c r="S4685">
        <v>0</v>
      </c>
      <c r="T4685">
        <v>0</v>
      </c>
      <c r="U4685">
        <v>0</v>
      </c>
      <c r="V4685">
        <v>118.53742099999999</v>
      </c>
      <c r="W4685">
        <v>0</v>
      </c>
      <c r="X4685">
        <v>0</v>
      </c>
      <c r="Y4685">
        <v>0</v>
      </c>
      <c r="Z4685">
        <v>0</v>
      </c>
    </row>
    <row r="4686" spans="1:26" x14ac:dyDescent="0.25">
      <c r="A4686">
        <v>2040214</v>
      </c>
      <c r="B4686">
        <v>1</v>
      </c>
      <c r="C4686" t="s">
        <v>77</v>
      </c>
      <c r="D4686" t="s">
        <v>114</v>
      </c>
      <c r="E4686" t="s">
        <v>150</v>
      </c>
      <c r="F4686" t="s">
        <v>379</v>
      </c>
      <c r="G4686" t="s">
        <v>163</v>
      </c>
      <c r="H4686" t="s">
        <v>47</v>
      </c>
      <c r="I4686" t="s">
        <v>129</v>
      </c>
      <c r="J4686" t="s">
        <v>130</v>
      </c>
      <c r="K4686" t="s">
        <v>131</v>
      </c>
      <c r="L4686" t="s">
        <v>13501</v>
      </c>
      <c r="M4686" t="s">
        <v>13502</v>
      </c>
      <c r="N4686">
        <v>0.1</v>
      </c>
      <c r="O4686">
        <v>0</v>
      </c>
      <c r="P4686">
        <v>0</v>
      </c>
      <c r="Q4686">
        <v>3</v>
      </c>
      <c r="R4686">
        <v>0</v>
      </c>
      <c r="S4686">
        <v>194</v>
      </c>
      <c r="T4686">
        <v>1184</v>
      </c>
      <c r="U4686">
        <v>0</v>
      </c>
      <c r="V4686">
        <v>0</v>
      </c>
      <c r="W4686">
        <v>0.3</v>
      </c>
      <c r="X4686">
        <v>0</v>
      </c>
      <c r="Y4686">
        <v>19.399999999999999</v>
      </c>
      <c r="Z4686">
        <v>118.4</v>
      </c>
    </row>
    <row r="4687" spans="1:26" x14ac:dyDescent="0.25">
      <c r="A4687">
        <v>2040264</v>
      </c>
      <c r="B4687">
        <v>1</v>
      </c>
      <c r="C4687" t="s">
        <v>76</v>
      </c>
      <c r="D4687" t="s">
        <v>84</v>
      </c>
      <c r="E4687" t="s">
        <v>161</v>
      </c>
      <c r="F4687" t="s">
        <v>13503</v>
      </c>
      <c r="G4687" t="s">
        <v>341</v>
      </c>
      <c r="H4687" t="s">
        <v>47</v>
      </c>
      <c r="I4687" t="s">
        <v>129</v>
      </c>
      <c r="J4687" t="s">
        <v>130</v>
      </c>
      <c r="K4687" t="s">
        <v>131</v>
      </c>
      <c r="L4687" t="s">
        <v>13504</v>
      </c>
      <c r="M4687" t="s">
        <v>13505</v>
      </c>
      <c r="N4687">
        <v>1.8277777770000001</v>
      </c>
      <c r="O4687">
        <v>0</v>
      </c>
      <c r="P4687">
        <v>217</v>
      </c>
      <c r="Q4687">
        <v>0</v>
      </c>
      <c r="R4687">
        <v>0</v>
      </c>
      <c r="S4687">
        <v>0</v>
      </c>
      <c r="T4687">
        <v>0</v>
      </c>
      <c r="U4687">
        <v>0</v>
      </c>
      <c r="V4687">
        <v>396.62777799999998</v>
      </c>
      <c r="W4687">
        <v>0</v>
      </c>
      <c r="X4687">
        <v>0</v>
      </c>
      <c r="Y4687">
        <v>0</v>
      </c>
      <c r="Z4687">
        <v>0</v>
      </c>
    </row>
    <row r="4688" spans="1:26" x14ac:dyDescent="0.25">
      <c r="A4688">
        <v>2040212</v>
      </c>
      <c r="B4688">
        <v>1</v>
      </c>
      <c r="C4688" t="s">
        <v>77</v>
      </c>
      <c r="D4688" t="s">
        <v>108</v>
      </c>
      <c r="E4688" t="s">
        <v>182</v>
      </c>
      <c r="F4688" t="s">
        <v>13506</v>
      </c>
      <c r="G4688" t="s">
        <v>144</v>
      </c>
      <c r="H4688" t="s">
        <v>46</v>
      </c>
      <c r="I4688" t="s">
        <v>129</v>
      </c>
      <c r="J4688" t="s">
        <v>130</v>
      </c>
      <c r="K4688" t="s">
        <v>131</v>
      </c>
      <c r="L4688" t="s">
        <v>13507</v>
      </c>
      <c r="M4688" t="s">
        <v>13508</v>
      </c>
      <c r="N4688">
        <v>1.6419444439999999</v>
      </c>
      <c r="O4688">
        <v>0</v>
      </c>
      <c r="P4688">
        <v>0</v>
      </c>
      <c r="Q4688">
        <v>0</v>
      </c>
      <c r="R4688">
        <v>0</v>
      </c>
      <c r="S4688">
        <v>0</v>
      </c>
      <c r="T4688">
        <v>78</v>
      </c>
      <c r="U4688">
        <v>0</v>
      </c>
      <c r="V4688">
        <v>0</v>
      </c>
      <c r="W4688">
        <v>0</v>
      </c>
      <c r="X4688">
        <v>0</v>
      </c>
      <c r="Y4688">
        <v>0</v>
      </c>
      <c r="Z4688">
        <v>128.07166699999999</v>
      </c>
    </row>
    <row r="4689" spans="1:26" x14ac:dyDescent="0.25">
      <c r="A4689">
        <v>2040213</v>
      </c>
      <c r="B4689">
        <v>1</v>
      </c>
      <c r="C4689" t="s">
        <v>76</v>
      </c>
      <c r="D4689" t="s">
        <v>86</v>
      </c>
      <c r="E4689" t="s">
        <v>161</v>
      </c>
      <c r="F4689" t="s">
        <v>13509</v>
      </c>
      <c r="G4689" t="s">
        <v>179</v>
      </c>
      <c r="H4689" t="s">
        <v>47</v>
      </c>
      <c r="I4689" t="s">
        <v>129</v>
      </c>
      <c r="J4689" t="s">
        <v>130</v>
      </c>
      <c r="K4689" t="s">
        <v>154</v>
      </c>
      <c r="L4689" t="s">
        <v>13510</v>
      </c>
      <c r="M4689" t="s">
        <v>13511</v>
      </c>
      <c r="N4689">
        <v>8.1624999999999996</v>
      </c>
      <c r="O4689">
        <v>0</v>
      </c>
      <c r="P4689">
        <v>828</v>
      </c>
      <c r="Q4689">
        <v>0</v>
      </c>
      <c r="R4689">
        <v>0</v>
      </c>
      <c r="S4689">
        <v>0</v>
      </c>
      <c r="T4689">
        <v>0</v>
      </c>
      <c r="U4689">
        <v>0</v>
      </c>
      <c r="V4689">
        <v>6758.55</v>
      </c>
      <c r="W4689">
        <v>0</v>
      </c>
      <c r="X4689">
        <v>0</v>
      </c>
      <c r="Y4689">
        <v>0</v>
      </c>
      <c r="Z4689">
        <v>0</v>
      </c>
    </row>
    <row r="4690" spans="1:26" x14ac:dyDescent="0.25">
      <c r="A4690">
        <v>2040215</v>
      </c>
      <c r="B4690">
        <v>1</v>
      </c>
      <c r="C4690" t="s">
        <v>76</v>
      </c>
      <c r="D4690" t="s">
        <v>100</v>
      </c>
      <c r="E4690" t="s">
        <v>134</v>
      </c>
      <c r="F4690" t="s">
        <v>13512</v>
      </c>
      <c r="G4690" t="s">
        <v>128</v>
      </c>
      <c r="H4690" t="s">
        <v>46</v>
      </c>
      <c r="I4690" t="s">
        <v>129</v>
      </c>
      <c r="J4690" t="s">
        <v>130</v>
      </c>
      <c r="K4690" t="s">
        <v>131</v>
      </c>
      <c r="L4690" t="s">
        <v>13513</v>
      </c>
      <c r="M4690" t="s">
        <v>13514</v>
      </c>
      <c r="N4690">
        <v>1.652222222</v>
      </c>
      <c r="O4690">
        <v>0</v>
      </c>
      <c r="P4690">
        <v>1</v>
      </c>
      <c r="Q4690">
        <v>0</v>
      </c>
      <c r="R4690">
        <v>0</v>
      </c>
      <c r="S4690">
        <v>0</v>
      </c>
      <c r="T4690">
        <v>0</v>
      </c>
      <c r="U4690">
        <v>0</v>
      </c>
      <c r="V4690">
        <v>1.6522220000000001</v>
      </c>
      <c r="W4690">
        <v>0</v>
      </c>
      <c r="X4690">
        <v>0</v>
      </c>
      <c r="Y4690">
        <v>0</v>
      </c>
      <c r="Z4690">
        <v>0</v>
      </c>
    </row>
    <row r="4691" spans="1:26" x14ac:dyDescent="0.25">
      <c r="A4691">
        <v>2040216</v>
      </c>
      <c r="B4691">
        <v>1</v>
      </c>
      <c r="C4691" t="s">
        <v>76</v>
      </c>
      <c r="D4691" t="s">
        <v>89</v>
      </c>
      <c r="E4691" t="s">
        <v>166</v>
      </c>
      <c r="F4691" t="s">
        <v>13515</v>
      </c>
      <c r="G4691" t="s">
        <v>524</v>
      </c>
      <c r="H4691" t="s">
        <v>46</v>
      </c>
      <c r="I4691" t="s">
        <v>129</v>
      </c>
      <c r="J4691" t="s">
        <v>130</v>
      </c>
      <c r="K4691" t="s">
        <v>131</v>
      </c>
      <c r="L4691" t="s">
        <v>13516</v>
      </c>
      <c r="M4691" t="s">
        <v>13517</v>
      </c>
      <c r="N4691">
        <v>6.3538888880000002</v>
      </c>
      <c r="O4691">
        <v>0</v>
      </c>
      <c r="P4691">
        <v>0</v>
      </c>
      <c r="Q4691">
        <v>0</v>
      </c>
      <c r="R4691">
        <v>0</v>
      </c>
      <c r="S4691">
        <v>0</v>
      </c>
      <c r="T4691">
        <v>60</v>
      </c>
      <c r="U4691">
        <v>0</v>
      </c>
      <c r="V4691">
        <v>0</v>
      </c>
      <c r="W4691">
        <v>0</v>
      </c>
      <c r="X4691">
        <v>0</v>
      </c>
      <c r="Y4691">
        <v>0</v>
      </c>
      <c r="Z4691">
        <v>381.23333300000002</v>
      </c>
    </row>
    <row r="4692" spans="1:26" x14ac:dyDescent="0.25">
      <c r="A4692">
        <v>2040221</v>
      </c>
      <c r="B4692">
        <v>1</v>
      </c>
      <c r="C4692" t="s">
        <v>76</v>
      </c>
      <c r="D4692" t="s">
        <v>83</v>
      </c>
      <c r="E4692" t="s">
        <v>134</v>
      </c>
      <c r="F4692" t="s">
        <v>13518</v>
      </c>
      <c r="G4692" t="s">
        <v>3495</v>
      </c>
      <c r="H4692" t="s">
        <v>46</v>
      </c>
      <c r="I4692" t="s">
        <v>129</v>
      </c>
      <c r="J4692" t="s">
        <v>130</v>
      </c>
      <c r="K4692" t="s">
        <v>131</v>
      </c>
      <c r="L4692" t="s">
        <v>13519</v>
      </c>
      <c r="M4692" t="s">
        <v>13520</v>
      </c>
      <c r="N4692">
        <v>1.363611111</v>
      </c>
      <c r="O4692">
        <v>0</v>
      </c>
      <c r="P4692">
        <v>2</v>
      </c>
      <c r="Q4692">
        <v>0</v>
      </c>
      <c r="R4692">
        <v>0</v>
      </c>
      <c r="S4692">
        <v>0</v>
      </c>
      <c r="T4692">
        <v>0</v>
      </c>
      <c r="U4692">
        <v>0</v>
      </c>
      <c r="V4692">
        <v>2.7272219999999998</v>
      </c>
      <c r="W4692">
        <v>0</v>
      </c>
      <c r="X4692">
        <v>0</v>
      </c>
      <c r="Y4692">
        <v>0</v>
      </c>
      <c r="Z4692">
        <v>0</v>
      </c>
    </row>
    <row r="4693" spans="1:26" x14ac:dyDescent="0.25">
      <c r="A4693">
        <v>2040217</v>
      </c>
      <c r="B4693">
        <v>1</v>
      </c>
      <c r="C4693" t="s">
        <v>76</v>
      </c>
      <c r="D4693" t="s">
        <v>89</v>
      </c>
      <c r="E4693" t="s">
        <v>182</v>
      </c>
      <c r="F4693" t="s">
        <v>13521</v>
      </c>
      <c r="G4693" t="s">
        <v>1326</v>
      </c>
      <c r="H4693" t="s">
        <v>46</v>
      </c>
      <c r="I4693" t="s">
        <v>129</v>
      </c>
      <c r="J4693" t="s">
        <v>130</v>
      </c>
      <c r="K4693" t="s">
        <v>131</v>
      </c>
      <c r="L4693" t="s">
        <v>13522</v>
      </c>
      <c r="M4693" t="s">
        <v>13523</v>
      </c>
      <c r="N4693">
        <v>1.5805555549999999</v>
      </c>
      <c r="O4693">
        <v>0</v>
      </c>
      <c r="P4693">
        <v>0</v>
      </c>
      <c r="Q4693">
        <v>0</v>
      </c>
      <c r="R4693">
        <v>8</v>
      </c>
      <c r="S4693">
        <v>0</v>
      </c>
      <c r="T4693">
        <v>0</v>
      </c>
      <c r="U4693">
        <v>0</v>
      </c>
      <c r="V4693">
        <v>0</v>
      </c>
      <c r="W4693">
        <v>0</v>
      </c>
      <c r="X4693">
        <v>12.644444</v>
      </c>
      <c r="Y4693">
        <v>0</v>
      </c>
      <c r="Z4693">
        <v>0</v>
      </c>
    </row>
    <row r="4694" spans="1:26" x14ac:dyDescent="0.25">
      <c r="A4694">
        <v>2040220</v>
      </c>
      <c r="B4694">
        <v>1</v>
      </c>
      <c r="C4694" t="s">
        <v>76</v>
      </c>
      <c r="D4694" t="s">
        <v>104</v>
      </c>
      <c r="E4694" t="s">
        <v>166</v>
      </c>
      <c r="F4694" t="s">
        <v>8257</v>
      </c>
      <c r="G4694" t="s">
        <v>168</v>
      </c>
      <c r="H4694" t="s">
        <v>46</v>
      </c>
      <c r="I4694" t="s">
        <v>129</v>
      </c>
      <c r="J4694" t="s">
        <v>130</v>
      </c>
      <c r="K4694" t="s">
        <v>154</v>
      </c>
      <c r="L4694" t="s">
        <v>13524</v>
      </c>
      <c r="M4694" t="s">
        <v>13525</v>
      </c>
      <c r="N4694">
        <v>8.258395277</v>
      </c>
      <c r="O4694">
        <v>0</v>
      </c>
      <c r="P4694">
        <v>0</v>
      </c>
      <c r="Q4694">
        <v>0</v>
      </c>
      <c r="R4694">
        <v>0</v>
      </c>
      <c r="S4694">
        <v>0</v>
      </c>
      <c r="T4694">
        <v>44</v>
      </c>
      <c r="U4694">
        <v>0</v>
      </c>
      <c r="V4694">
        <v>0</v>
      </c>
      <c r="W4694">
        <v>0</v>
      </c>
      <c r="X4694">
        <v>0</v>
      </c>
      <c r="Y4694">
        <v>0</v>
      </c>
      <c r="Z4694">
        <v>363.369392</v>
      </c>
    </row>
    <row r="4695" spans="1:26" x14ac:dyDescent="0.25">
      <c r="A4695">
        <v>2040225</v>
      </c>
      <c r="B4695">
        <v>1</v>
      </c>
      <c r="C4695" t="s">
        <v>76</v>
      </c>
      <c r="D4695" t="s">
        <v>90</v>
      </c>
      <c r="E4695" t="s">
        <v>166</v>
      </c>
      <c r="F4695" t="s">
        <v>13526</v>
      </c>
      <c r="G4695" t="s">
        <v>657</v>
      </c>
      <c r="H4695" t="s">
        <v>46</v>
      </c>
      <c r="I4695" t="s">
        <v>129</v>
      </c>
      <c r="J4695" t="s">
        <v>130</v>
      </c>
      <c r="K4695" t="s">
        <v>131</v>
      </c>
      <c r="L4695" t="s">
        <v>13527</v>
      </c>
      <c r="M4695" t="s">
        <v>13528</v>
      </c>
      <c r="N4695">
        <v>0.96055555500000001</v>
      </c>
      <c r="O4695">
        <v>0</v>
      </c>
      <c r="P4695">
        <v>26</v>
      </c>
      <c r="Q4695">
        <v>0</v>
      </c>
      <c r="R4695">
        <v>0</v>
      </c>
      <c r="S4695">
        <v>0</v>
      </c>
      <c r="T4695">
        <v>0</v>
      </c>
      <c r="U4695">
        <v>0</v>
      </c>
      <c r="V4695">
        <v>24.974443999999998</v>
      </c>
      <c r="W4695">
        <v>0</v>
      </c>
      <c r="X4695">
        <v>0</v>
      </c>
      <c r="Y4695">
        <v>0</v>
      </c>
      <c r="Z4695">
        <v>0</v>
      </c>
    </row>
    <row r="4696" spans="1:26" x14ac:dyDescent="0.25">
      <c r="A4696">
        <v>2040224</v>
      </c>
      <c r="B4696">
        <v>1</v>
      </c>
      <c r="C4696" t="s">
        <v>77</v>
      </c>
      <c r="D4696" t="s">
        <v>118</v>
      </c>
      <c r="E4696" t="s">
        <v>182</v>
      </c>
      <c r="F4696" t="s">
        <v>13529</v>
      </c>
      <c r="G4696" t="s">
        <v>144</v>
      </c>
      <c r="H4696" t="s">
        <v>46</v>
      </c>
      <c r="I4696" t="s">
        <v>129</v>
      </c>
      <c r="J4696" t="s">
        <v>130</v>
      </c>
      <c r="K4696" t="s">
        <v>131</v>
      </c>
      <c r="L4696" t="s">
        <v>13530</v>
      </c>
      <c r="M4696" t="s">
        <v>13531</v>
      </c>
      <c r="N4696">
        <v>0.85194444400000002</v>
      </c>
      <c r="O4696">
        <v>0</v>
      </c>
      <c r="P4696">
        <v>172</v>
      </c>
      <c r="Q4696">
        <v>0</v>
      </c>
      <c r="R4696">
        <v>0</v>
      </c>
      <c r="S4696">
        <v>0</v>
      </c>
      <c r="T4696">
        <v>0</v>
      </c>
      <c r="U4696">
        <v>0</v>
      </c>
      <c r="V4696">
        <v>146.53444400000001</v>
      </c>
      <c r="W4696">
        <v>0</v>
      </c>
      <c r="X4696">
        <v>0</v>
      </c>
      <c r="Y4696">
        <v>0</v>
      </c>
      <c r="Z4696">
        <v>0</v>
      </c>
    </row>
    <row r="4697" spans="1:26" x14ac:dyDescent="0.25">
      <c r="A4697">
        <v>2040223</v>
      </c>
      <c r="B4697">
        <v>1</v>
      </c>
      <c r="C4697" t="s">
        <v>76</v>
      </c>
      <c r="D4697" t="s">
        <v>87</v>
      </c>
      <c r="E4697" t="s">
        <v>171</v>
      </c>
      <c r="F4697" t="s">
        <v>13532</v>
      </c>
      <c r="G4697" t="s">
        <v>152</v>
      </c>
      <c r="H4697" t="s">
        <v>47</v>
      </c>
      <c r="I4697" t="s">
        <v>129</v>
      </c>
      <c r="J4697" t="s">
        <v>130</v>
      </c>
      <c r="K4697" t="s">
        <v>154</v>
      </c>
      <c r="L4697" t="s">
        <v>13533</v>
      </c>
      <c r="M4697" t="s">
        <v>13534</v>
      </c>
      <c r="N4697">
        <v>0.28318611100000002</v>
      </c>
      <c r="O4697">
        <v>78</v>
      </c>
      <c r="P4697">
        <v>920</v>
      </c>
      <c r="Q4697">
        <v>0</v>
      </c>
      <c r="R4697">
        <v>0</v>
      </c>
      <c r="S4697">
        <v>0</v>
      </c>
      <c r="T4697">
        <v>0</v>
      </c>
      <c r="U4697">
        <v>22.088517</v>
      </c>
      <c r="V4697">
        <v>260.53122200000001</v>
      </c>
      <c r="W4697">
        <v>0</v>
      </c>
      <c r="X4697">
        <v>0</v>
      </c>
      <c r="Y4697">
        <v>0</v>
      </c>
      <c r="Z4697">
        <v>0</v>
      </c>
    </row>
    <row r="4698" spans="1:26" x14ac:dyDescent="0.25">
      <c r="A4698">
        <v>2040226</v>
      </c>
      <c r="B4698">
        <v>1</v>
      </c>
      <c r="C4698" t="s">
        <v>77</v>
      </c>
      <c r="D4698" t="s">
        <v>119</v>
      </c>
      <c r="E4698" t="s">
        <v>166</v>
      </c>
      <c r="F4698" t="s">
        <v>5822</v>
      </c>
      <c r="G4698" t="s">
        <v>168</v>
      </c>
      <c r="H4698" t="s">
        <v>46</v>
      </c>
      <c r="I4698" t="s">
        <v>129</v>
      </c>
      <c r="J4698" t="s">
        <v>130</v>
      </c>
      <c r="K4698" t="s">
        <v>154</v>
      </c>
      <c r="L4698" t="s">
        <v>13535</v>
      </c>
      <c r="M4698" t="s">
        <v>13536</v>
      </c>
      <c r="N4698">
        <v>8.1336111110000004</v>
      </c>
      <c r="O4698">
        <v>0</v>
      </c>
      <c r="P4698">
        <v>112</v>
      </c>
      <c r="Q4698">
        <v>0</v>
      </c>
      <c r="R4698">
        <v>0</v>
      </c>
      <c r="S4698">
        <v>0</v>
      </c>
      <c r="T4698">
        <v>0</v>
      </c>
      <c r="U4698">
        <v>0</v>
      </c>
      <c r="V4698">
        <v>910.96444399999996</v>
      </c>
      <c r="W4698">
        <v>0</v>
      </c>
      <c r="X4698">
        <v>0</v>
      </c>
      <c r="Y4698">
        <v>0</v>
      </c>
      <c r="Z4698">
        <v>0</v>
      </c>
    </row>
    <row r="4699" spans="1:26" x14ac:dyDescent="0.25">
      <c r="A4699">
        <v>2040227</v>
      </c>
      <c r="B4699">
        <v>1</v>
      </c>
      <c r="C4699" t="s">
        <v>77</v>
      </c>
      <c r="D4699" t="s">
        <v>124</v>
      </c>
      <c r="E4699" t="s">
        <v>171</v>
      </c>
      <c r="F4699" t="s">
        <v>10740</v>
      </c>
      <c r="G4699" t="s">
        <v>163</v>
      </c>
      <c r="H4699" t="s">
        <v>47</v>
      </c>
      <c r="I4699" t="s">
        <v>129</v>
      </c>
      <c r="J4699" t="s">
        <v>130</v>
      </c>
      <c r="K4699" t="s">
        <v>131</v>
      </c>
      <c r="L4699" t="s">
        <v>13537</v>
      </c>
      <c r="M4699" t="s">
        <v>13538</v>
      </c>
      <c r="N4699">
        <v>3.0519444440000001</v>
      </c>
      <c r="O4699">
        <v>1</v>
      </c>
      <c r="P4699">
        <v>0</v>
      </c>
      <c r="Q4699">
        <v>0</v>
      </c>
      <c r="R4699">
        <v>0</v>
      </c>
      <c r="S4699">
        <v>0</v>
      </c>
      <c r="T4699">
        <v>0</v>
      </c>
      <c r="U4699">
        <v>3.0519440000000002</v>
      </c>
      <c r="V4699">
        <v>0</v>
      </c>
      <c r="W4699">
        <v>0</v>
      </c>
      <c r="X4699">
        <v>0</v>
      </c>
      <c r="Y4699">
        <v>0</v>
      </c>
      <c r="Z4699">
        <v>0</v>
      </c>
    </row>
    <row r="4700" spans="1:26" x14ac:dyDescent="0.25">
      <c r="A4700">
        <v>2040230</v>
      </c>
      <c r="B4700">
        <v>1</v>
      </c>
      <c r="C4700" t="s">
        <v>76</v>
      </c>
      <c r="D4700" t="s">
        <v>79</v>
      </c>
      <c r="E4700" t="s">
        <v>134</v>
      </c>
      <c r="F4700" t="s">
        <v>10994</v>
      </c>
      <c r="G4700" t="s">
        <v>144</v>
      </c>
      <c r="H4700" t="s">
        <v>46</v>
      </c>
      <c r="I4700" t="s">
        <v>129</v>
      </c>
      <c r="J4700" t="s">
        <v>130</v>
      </c>
      <c r="K4700" t="s">
        <v>131</v>
      </c>
      <c r="L4700" t="s">
        <v>13539</v>
      </c>
      <c r="M4700" t="s">
        <v>13540</v>
      </c>
      <c r="N4700">
        <v>1.7327777769999999</v>
      </c>
      <c r="O4700">
        <v>0</v>
      </c>
      <c r="P4700">
        <v>1</v>
      </c>
      <c r="Q4700">
        <v>0</v>
      </c>
      <c r="R4700">
        <v>0</v>
      </c>
      <c r="S4700">
        <v>0</v>
      </c>
      <c r="T4700">
        <v>0</v>
      </c>
      <c r="U4700">
        <v>0</v>
      </c>
      <c r="V4700">
        <v>1.7327779999999999</v>
      </c>
      <c r="W4700">
        <v>0</v>
      </c>
      <c r="X4700">
        <v>0</v>
      </c>
      <c r="Y4700">
        <v>0</v>
      </c>
      <c r="Z4700">
        <v>0</v>
      </c>
    </row>
    <row r="4701" spans="1:26" x14ac:dyDescent="0.25">
      <c r="A4701">
        <v>2040231</v>
      </c>
      <c r="B4701">
        <v>1</v>
      </c>
      <c r="C4701" t="s">
        <v>76</v>
      </c>
      <c r="D4701" t="s">
        <v>94</v>
      </c>
      <c r="E4701" t="s">
        <v>161</v>
      </c>
      <c r="F4701" t="s">
        <v>13541</v>
      </c>
      <c r="G4701" t="s">
        <v>168</v>
      </c>
      <c r="H4701" t="s">
        <v>47</v>
      </c>
      <c r="I4701" t="s">
        <v>129</v>
      </c>
      <c r="J4701" t="s">
        <v>130</v>
      </c>
      <c r="K4701" t="s">
        <v>154</v>
      </c>
      <c r="L4701" t="s">
        <v>13542</v>
      </c>
      <c r="M4701" t="s">
        <v>13543</v>
      </c>
      <c r="N4701">
        <v>6.7139138880000004</v>
      </c>
      <c r="O4701">
        <v>0</v>
      </c>
      <c r="P4701">
        <v>239</v>
      </c>
      <c r="Q4701">
        <v>0</v>
      </c>
      <c r="R4701">
        <v>0</v>
      </c>
      <c r="S4701">
        <v>0</v>
      </c>
      <c r="T4701">
        <v>0</v>
      </c>
      <c r="U4701">
        <v>0</v>
      </c>
      <c r="V4701">
        <v>1604.625419</v>
      </c>
      <c r="W4701">
        <v>0</v>
      </c>
      <c r="X4701">
        <v>0</v>
      </c>
      <c r="Y4701">
        <v>0</v>
      </c>
      <c r="Z4701">
        <v>0</v>
      </c>
    </row>
    <row r="4702" spans="1:26" x14ac:dyDescent="0.25">
      <c r="A4702">
        <v>2040235</v>
      </c>
      <c r="B4702">
        <v>1</v>
      </c>
      <c r="C4702" t="s">
        <v>76</v>
      </c>
      <c r="D4702" t="s">
        <v>79</v>
      </c>
      <c r="E4702" t="s">
        <v>161</v>
      </c>
      <c r="F4702" t="s">
        <v>13544</v>
      </c>
      <c r="G4702" t="s">
        <v>179</v>
      </c>
      <c r="H4702" t="s">
        <v>47</v>
      </c>
      <c r="I4702" t="s">
        <v>129</v>
      </c>
      <c r="J4702" t="s">
        <v>130</v>
      </c>
      <c r="K4702" t="s">
        <v>154</v>
      </c>
      <c r="L4702" t="s">
        <v>13545</v>
      </c>
      <c r="M4702" t="s">
        <v>13546</v>
      </c>
      <c r="N4702">
        <v>8.1927777769999999</v>
      </c>
      <c r="O4702">
        <v>1</v>
      </c>
      <c r="P4702">
        <v>1770</v>
      </c>
      <c r="Q4702">
        <v>0</v>
      </c>
      <c r="R4702">
        <v>0</v>
      </c>
      <c r="S4702">
        <v>0</v>
      </c>
      <c r="T4702">
        <v>0</v>
      </c>
      <c r="U4702">
        <v>8.1927780000000006</v>
      </c>
      <c r="V4702">
        <v>14501.216665</v>
      </c>
      <c r="W4702">
        <v>0</v>
      </c>
      <c r="X4702">
        <v>0</v>
      </c>
      <c r="Y4702">
        <v>0</v>
      </c>
      <c r="Z4702">
        <v>0</v>
      </c>
    </row>
    <row r="4703" spans="1:26" x14ac:dyDescent="0.25">
      <c r="A4703">
        <v>2040233</v>
      </c>
      <c r="B4703">
        <v>1</v>
      </c>
      <c r="C4703" t="s">
        <v>77</v>
      </c>
      <c r="D4703" t="s">
        <v>114</v>
      </c>
      <c r="E4703" t="s">
        <v>161</v>
      </c>
      <c r="F4703" t="s">
        <v>13547</v>
      </c>
      <c r="G4703" t="s">
        <v>341</v>
      </c>
      <c r="H4703" t="s">
        <v>47</v>
      </c>
      <c r="I4703" t="s">
        <v>129</v>
      </c>
      <c r="J4703" t="s">
        <v>130</v>
      </c>
      <c r="K4703" t="s">
        <v>131</v>
      </c>
      <c r="L4703" t="s">
        <v>13548</v>
      </c>
      <c r="M4703" t="s">
        <v>13549</v>
      </c>
      <c r="N4703">
        <v>1.160555555</v>
      </c>
      <c r="O4703">
        <v>0</v>
      </c>
      <c r="P4703">
        <v>0</v>
      </c>
      <c r="Q4703">
        <v>0</v>
      </c>
      <c r="R4703">
        <v>0</v>
      </c>
      <c r="S4703">
        <v>4</v>
      </c>
      <c r="T4703">
        <v>13</v>
      </c>
      <c r="U4703">
        <v>0</v>
      </c>
      <c r="V4703">
        <v>0</v>
      </c>
      <c r="W4703">
        <v>0</v>
      </c>
      <c r="X4703">
        <v>0</v>
      </c>
      <c r="Y4703">
        <v>4.6422220000000003</v>
      </c>
      <c r="Z4703">
        <v>15.087222000000001</v>
      </c>
    </row>
    <row r="4704" spans="1:26" x14ac:dyDescent="0.25">
      <c r="A4704">
        <v>2040240</v>
      </c>
      <c r="B4704">
        <v>1</v>
      </c>
      <c r="C4704" t="s">
        <v>76</v>
      </c>
      <c r="D4704" t="s">
        <v>101</v>
      </c>
      <c r="E4704" t="s">
        <v>134</v>
      </c>
      <c r="F4704" t="s">
        <v>13550</v>
      </c>
      <c r="G4704" t="s">
        <v>250</v>
      </c>
      <c r="H4704" t="s">
        <v>46</v>
      </c>
      <c r="I4704" t="s">
        <v>129</v>
      </c>
      <c r="J4704" t="s">
        <v>15</v>
      </c>
      <c r="K4704" t="s">
        <v>131</v>
      </c>
      <c r="L4704" t="s">
        <v>13551</v>
      </c>
      <c r="M4704" t="s">
        <v>13552</v>
      </c>
      <c r="N4704">
        <v>4.8611111109999996</v>
      </c>
      <c r="O4704">
        <v>0</v>
      </c>
      <c r="P4704">
        <v>3</v>
      </c>
      <c r="Q4704">
        <v>0</v>
      </c>
      <c r="R4704">
        <v>0</v>
      </c>
      <c r="S4704">
        <v>0</v>
      </c>
      <c r="T4704">
        <v>0</v>
      </c>
      <c r="U4704">
        <v>0</v>
      </c>
      <c r="V4704">
        <v>14.583333</v>
      </c>
      <c r="W4704">
        <v>0</v>
      </c>
      <c r="X4704">
        <v>0</v>
      </c>
      <c r="Y4704">
        <v>0</v>
      </c>
      <c r="Z4704">
        <v>0</v>
      </c>
    </row>
    <row r="4705" spans="1:26" x14ac:dyDescent="0.25">
      <c r="A4705">
        <v>2040241</v>
      </c>
      <c r="B4705">
        <v>1</v>
      </c>
      <c r="C4705" t="s">
        <v>77</v>
      </c>
      <c r="D4705" t="s">
        <v>118</v>
      </c>
      <c r="E4705" t="s">
        <v>166</v>
      </c>
      <c r="F4705" t="s">
        <v>13553</v>
      </c>
      <c r="G4705" t="s">
        <v>657</v>
      </c>
      <c r="H4705" t="s">
        <v>46</v>
      </c>
      <c r="I4705" t="s">
        <v>129</v>
      </c>
      <c r="J4705" t="s">
        <v>130</v>
      </c>
      <c r="K4705" t="s">
        <v>131</v>
      </c>
      <c r="L4705" t="s">
        <v>13554</v>
      </c>
      <c r="M4705" t="s">
        <v>13555</v>
      </c>
      <c r="N4705">
        <v>1.6802777769999999</v>
      </c>
      <c r="O4705">
        <v>0</v>
      </c>
      <c r="P4705">
        <v>412</v>
      </c>
      <c r="Q4705">
        <v>0</v>
      </c>
      <c r="R4705">
        <v>0</v>
      </c>
      <c r="S4705">
        <v>0</v>
      </c>
      <c r="T4705">
        <v>0</v>
      </c>
      <c r="U4705">
        <v>0</v>
      </c>
      <c r="V4705">
        <v>692.27444400000002</v>
      </c>
      <c r="W4705">
        <v>0</v>
      </c>
      <c r="X4705">
        <v>0</v>
      </c>
      <c r="Y4705">
        <v>0</v>
      </c>
      <c r="Z4705">
        <v>0</v>
      </c>
    </row>
    <row r="4706" spans="1:26" x14ac:dyDescent="0.25">
      <c r="A4706">
        <v>2040243</v>
      </c>
      <c r="B4706">
        <v>1</v>
      </c>
      <c r="C4706" t="s">
        <v>77</v>
      </c>
      <c r="D4706" t="s">
        <v>119</v>
      </c>
      <c r="E4706" t="s">
        <v>186</v>
      </c>
      <c r="F4706" t="s">
        <v>13556</v>
      </c>
      <c r="G4706" t="s">
        <v>179</v>
      </c>
      <c r="H4706" t="s">
        <v>47</v>
      </c>
      <c r="I4706" t="s">
        <v>129</v>
      </c>
      <c r="J4706" t="s">
        <v>130</v>
      </c>
      <c r="K4706" t="s">
        <v>154</v>
      </c>
      <c r="L4706" t="s">
        <v>13557</v>
      </c>
      <c r="M4706" t="s">
        <v>13558</v>
      </c>
      <c r="N4706">
        <v>3.1988888879999999</v>
      </c>
      <c r="O4706">
        <v>9</v>
      </c>
      <c r="P4706">
        <v>973</v>
      </c>
      <c r="Q4706">
        <v>2</v>
      </c>
      <c r="R4706">
        <v>8</v>
      </c>
      <c r="S4706">
        <v>5</v>
      </c>
      <c r="T4706">
        <v>206</v>
      </c>
      <c r="U4706">
        <v>28.79</v>
      </c>
      <c r="V4706">
        <v>3112.5188880000001</v>
      </c>
      <c r="W4706">
        <v>6.3977779999999997</v>
      </c>
      <c r="X4706">
        <v>25.591111000000001</v>
      </c>
      <c r="Y4706">
        <v>15.994444</v>
      </c>
      <c r="Z4706">
        <v>658.97111099999995</v>
      </c>
    </row>
    <row r="4707" spans="1:26" x14ac:dyDescent="0.25">
      <c r="A4707">
        <v>2040239</v>
      </c>
      <c r="B4707">
        <v>1</v>
      </c>
      <c r="C4707" t="s">
        <v>76</v>
      </c>
      <c r="D4707" t="s">
        <v>93</v>
      </c>
      <c r="E4707" t="s">
        <v>182</v>
      </c>
      <c r="F4707" t="s">
        <v>9510</v>
      </c>
      <c r="G4707" t="s">
        <v>168</v>
      </c>
      <c r="H4707" t="s">
        <v>46</v>
      </c>
      <c r="I4707" t="s">
        <v>129</v>
      </c>
      <c r="J4707" t="s">
        <v>130</v>
      </c>
      <c r="K4707" t="s">
        <v>154</v>
      </c>
      <c r="L4707" t="s">
        <v>13559</v>
      </c>
      <c r="M4707" t="s">
        <v>13560</v>
      </c>
      <c r="N4707">
        <v>7.4166666660000002</v>
      </c>
      <c r="O4707">
        <v>0</v>
      </c>
      <c r="P4707">
        <v>38</v>
      </c>
      <c r="Q4707">
        <v>0</v>
      </c>
      <c r="R4707">
        <v>0</v>
      </c>
      <c r="S4707">
        <v>0</v>
      </c>
      <c r="T4707">
        <v>0</v>
      </c>
      <c r="U4707">
        <v>0</v>
      </c>
      <c r="V4707">
        <v>281.83333299999998</v>
      </c>
      <c r="W4707">
        <v>0</v>
      </c>
      <c r="X4707">
        <v>0</v>
      </c>
      <c r="Y4707">
        <v>0</v>
      </c>
      <c r="Z4707">
        <v>0</v>
      </c>
    </row>
    <row r="4708" spans="1:26" x14ac:dyDescent="0.25">
      <c r="A4708">
        <v>2040242</v>
      </c>
      <c r="B4708">
        <v>1</v>
      </c>
      <c r="C4708" t="s">
        <v>77</v>
      </c>
      <c r="D4708" t="s">
        <v>117</v>
      </c>
      <c r="E4708" t="s">
        <v>186</v>
      </c>
      <c r="F4708" t="s">
        <v>13561</v>
      </c>
      <c r="G4708" t="s">
        <v>163</v>
      </c>
      <c r="H4708" t="s">
        <v>47</v>
      </c>
      <c r="I4708" t="s">
        <v>129</v>
      </c>
      <c r="J4708" t="s">
        <v>130</v>
      </c>
      <c r="K4708" t="s">
        <v>131</v>
      </c>
      <c r="L4708" t="s">
        <v>13562</v>
      </c>
      <c r="M4708" t="s">
        <v>13563</v>
      </c>
      <c r="N4708">
        <v>0.16388888800000001</v>
      </c>
      <c r="O4708">
        <v>0</v>
      </c>
      <c r="P4708">
        <v>0</v>
      </c>
      <c r="Q4708">
        <v>0</v>
      </c>
      <c r="R4708">
        <v>0</v>
      </c>
      <c r="S4708">
        <v>1</v>
      </c>
      <c r="T4708">
        <v>378</v>
      </c>
      <c r="U4708">
        <v>0</v>
      </c>
      <c r="V4708">
        <v>0</v>
      </c>
      <c r="W4708">
        <v>0</v>
      </c>
      <c r="X4708">
        <v>0</v>
      </c>
      <c r="Y4708">
        <v>0.16388900000000001</v>
      </c>
      <c r="Z4708">
        <v>61.95</v>
      </c>
    </row>
    <row r="4709" spans="1:26" x14ac:dyDescent="0.25">
      <c r="A4709">
        <v>2040245</v>
      </c>
      <c r="B4709">
        <v>1</v>
      </c>
      <c r="C4709" t="s">
        <v>77</v>
      </c>
      <c r="D4709" t="s">
        <v>108</v>
      </c>
      <c r="E4709" t="s">
        <v>134</v>
      </c>
      <c r="F4709" t="s">
        <v>13564</v>
      </c>
      <c r="G4709" t="s">
        <v>136</v>
      </c>
      <c r="H4709" t="s">
        <v>46</v>
      </c>
      <c r="I4709" t="s">
        <v>129</v>
      </c>
      <c r="J4709" t="s">
        <v>130</v>
      </c>
      <c r="K4709" t="s">
        <v>131</v>
      </c>
      <c r="L4709" t="s">
        <v>13565</v>
      </c>
      <c r="M4709" t="s">
        <v>13566</v>
      </c>
      <c r="N4709">
        <v>1.050277777</v>
      </c>
      <c r="O4709">
        <v>0</v>
      </c>
      <c r="P4709">
        <v>2</v>
      </c>
      <c r="Q4709">
        <v>0</v>
      </c>
      <c r="R4709">
        <v>0</v>
      </c>
      <c r="S4709">
        <v>0</v>
      </c>
      <c r="T4709">
        <v>0</v>
      </c>
      <c r="U4709">
        <v>0</v>
      </c>
      <c r="V4709">
        <v>2.1005560000000001</v>
      </c>
      <c r="W4709">
        <v>0</v>
      </c>
      <c r="X4709">
        <v>0</v>
      </c>
      <c r="Y4709">
        <v>0</v>
      </c>
      <c r="Z4709">
        <v>0</v>
      </c>
    </row>
    <row r="4710" spans="1:26" x14ac:dyDescent="0.25">
      <c r="A4710">
        <v>2040267</v>
      </c>
      <c r="B4710">
        <v>1</v>
      </c>
      <c r="C4710" t="s">
        <v>76</v>
      </c>
      <c r="D4710" t="s">
        <v>92</v>
      </c>
      <c r="E4710" t="s">
        <v>134</v>
      </c>
      <c r="F4710" t="s">
        <v>13567</v>
      </c>
      <c r="G4710" t="s">
        <v>136</v>
      </c>
      <c r="H4710" t="s">
        <v>46</v>
      </c>
      <c r="I4710" t="s">
        <v>129</v>
      </c>
      <c r="J4710" t="s">
        <v>130</v>
      </c>
      <c r="K4710" t="s">
        <v>131</v>
      </c>
      <c r="L4710" t="s">
        <v>13568</v>
      </c>
      <c r="M4710" t="s">
        <v>13569</v>
      </c>
      <c r="N4710">
        <v>2.219166666</v>
      </c>
      <c r="O4710">
        <v>0</v>
      </c>
      <c r="P4710">
        <v>0</v>
      </c>
      <c r="Q4710">
        <v>0</v>
      </c>
      <c r="R4710">
        <v>0</v>
      </c>
      <c r="S4710">
        <v>0</v>
      </c>
      <c r="T4710">
        <v>1</v>
      </c>
      <c r="U4710">
        <v>0</v>
      </c>
      <c r="V4710">
        <v>0</v>
      </c>
      <c r="W4710">
        <v>0</v>
      </c>
      <c r="X4710">
        <v>0</v>
      </c>
      <c r="Y4710">
        <v>0</v>
      </c>
      <c r="Z4710">
        <v>2.2191670000000001</v>
      </c>
    </row>
    <row r="4711" spans="1:26" x14ac:dyDescent="0.25">
      <c r="A4711">
        <v>2040246</v>
      </c>
      <c r="B4711">
        <v>1</v>
      </c>
      <c r="C4711" t="s">
        <v>76</v>
      </c>
      <c r="D4711" t="s">
        <v>104</v>
      </c>
      <c r="E4711" t="s">
        <v>134</v>
      </c>
      <c r="F4711" t="s">
        <v>13570</v>
      </c>
      <c r="G4711" t="s">
        <v>250</v>
      </c>
      <c r="H4711" t="s">
        <v>46</v>
      </c>
      <c r="I4711" t="s">
        <v>129</v>
      </c>
      <c r="J4711" t="s">
        <v>130</v>
      </c>
      <c r="K4711" t="s">
        <v>131</v>
      </c>
      <c r="L4711" t="s">
        <v>13571</v>
      </c>
      <c r="M4711" t="s">
        <v>13572</v>
      </c>
      <c r="N4711">
        <v>0.39027777699999999</v>
      </c>
      <c r="O4711">
        <v>0</v>
      </c>
      <c r="P4711">
        <v>0</v>
      </c>
      <c r="Q4711">
        <v>0</v>
      </c>
      <c r="R4711">
        <v>1</v>
      </c>
      <c r="S4711">
        <v>0</v>
      </c>
      <c r="T4711">
        <v>0</v>
      </c>
      <c r="U4711">
        <v>0</v>
      </c>
      <c r="V4711">
        <v>0</v>
      </c>
      <c r="W4711">
        <v>0</v>
      </c>
      <c r="X4711">
        <v>0.39027800000000001</v>
      </c>
      <c r="Y4711">
        <v>0</v>
      </c>
      <c r="Z4711">
        <v>0</v>
      </c>
    </row>
    <row r="4712" spans="1:26" x14ac:dyDescent="0.25">
      <c r="A4712">
        <v>2040250</v>
      </c>
      <c r="B4712">
        <v>1</v>
      </c>
      <c r="C4712" t="s">
        <v>76</v>
      </c>
      <c r="D4712" t="s">
        <v>94</v>
      </c>
      <c r="E4712" t="s">
        <v>134</v>
      </c>
      <c r="F4712" t="s">
        <v>13573</v>
      </c>
      <c r="G4712" t="s">
        <v>136</v>
      </c>
      <c r="H4712" t="s">
        <v>46</v>
      </c>
      <c r="I4712" t="s">
        <v>129</v>
      </c>
      <c r="J4712" t="s">
        <v>130</v>
      </c>
      <c r="K4712" t="s">
        <v>131</v>
      </c>
      <c r="L4712" t="s">
        <v>13574</v>
      </c>
      <c r="M4712" t="s">
        <v>13575</v>
      </c>
      <c r="N4712">
        <v>1.366666666</v>
      </c>
      <c r="O4712">
        <v>0</v>
      </c>
      <c r="P4712">
        <v>1</v>
      </c>
      <c r="Q4712">
        <v>0</v>
      </c>
      <c r="R4712">
        <v>0</v>
      </c>
      <c r="S4712">
        <v>0</v>
      </c>
      <c r="T4712">
        <v>0</v>
      </c>
      <c r="U4712">
        <v>0</v>
      </c>
      <c r="V4712">
        <v>1.3666670000000001</v>
      </c>
      <c r="W4712">
        <v>0</v>
      </c>
      <c r="X4712">
        <v>0</v>
      </c>
      <c r="Y4712">
        <v>0</v>
      </c>
      <c r="Z4712">
        <v>0</v>
      </c>
    </row>
    <row r="4713" spans="1:26" x14ac:dyDescent="0.25">
      <c r="A4713">
        <v>2040248</v>
      </c>
      <c r="B4713">
        <v>1</v>
      </c>
      <c r="C4713" t="s">
        <v>77</v>
      </c>
      <c r="D4713" t="s">
        <v>123</v>
      </c>
      <c r="E4713" t="s">
        <v>166</v>
      </c>
      <c r="F4713" t="s">
        <v>13576</v>
      </c>
      <c r="G4713" t="s">
        <v>657</v>
      </c>
      <c r="H4713" t="s">
        <v>46</v>
      </c>
      <c r="I4713" t="s">
        <v>129</v>
      </c>
      <c r="J4713" t="s">
        <v>130</v>
      </c>
      <c r="K4713" t="s">
        <v>131</v>
      </c>
      <c r="L4713" t="s">
        <v>13577</v>
      </c>
      <c r="M4713" t="s">
        <v>13578</v>
      </c>
      <c r="N4713">
        <v>1.023055555</v>
      </c>
      <c r="O4713">
        <v>0</v>
      </c>
      <c r="P4713">
        <v>69</v>
      </c>
      <c r="Q4713">
        <v>0</v>
      </c>
      <c r="R4713">
        <v>0</v>
      </c>
      <c r="S4713">
        <v>0</v>
      </c>
      <c r="T4713">
        <v>0</v>
      </c>
      <c r="U4713">
        <v>0</v>
      </c>
      <c r="V4713">
        <v>70.590833000000003</v>
      </c>
      <c r="W4713">
        <v>0</v>
      </c>
      <c r="X4713">
        <v>0</v>
      </c>
      <c r="Y4713">
        <v>0</v>
      </c>
      <c r="Z4713">
        <v>0</v>
      </c>
    </row>
    <row r="4714" spans="1:26" x14ac:dyDescent="0.25">
      <c r="A4714">
        <v>2040251</v>
      </c>
      <c r="B4714">
        <v>1</v>
      </c>
      <c r="C4714" t="s">
        <v>77</v>
      </c>
      <c r="D4714" t="s">
        <v>114</v>
      </c>
      <c r="E4714" t="s">
        <v>161</v>
      </c>
      <c r="F4714" t="s">
        <v>13579</v>
      </c>
      <c r="G4714" t="s">
        <v>341</v>
      </c>
      <c r="H4714" t="s">
        <v>47</v>
      </c>
      <c r="I4714" t="s">
        <v>129</v>
      </c>
      <c r="J4714" t="s">
        <v>130</v>
      </c>
      <c r="K4714" t="s">
        <v>131</v>
      </c>
      <c r="L4714" t="s">
        <v>13580</v>
      </c>
      <c r="M4714" t="s">
        <v>13581</v>
      </c>
      <c r="N4714">
        <v>1.3986111109999999</v>
      </c>
      <c r="O4714">
        <v>13</v>
      </c>
      <c r="P4714">
        <v>33</v>
      </c>
      <c r="Q4714">
        <v>0</v>
      </c>
      <c r="R4714">
        <v>0</v>
      </c>
      <c r="S4714">
        <v>0</v>
      </c>
      <c r="T4714">
        <v>0</v>
      </c>
      <c r="U4714">
        <v>18.181944000000001</v>
      </c>
      <c r="V4714">
        <v>46.154167000000001</v>
      </c>
      <c r="W4714">
        <v>0</v>
      </c>
      <c r="X4714">
        <v>0</v>
      </c>
      <c r="Y4714">
        <v>0</v>
      </c>
      <c r="Z4714">
        <v>0</v>
      </c>
    </row>
    <row r="4715" spans="1:26" x14ac:dyDescent="0.25">
      <c r="A4715">
        <v>2040280</v>
      </c>
      <c r="B4715">
        <v>1</v>
      </c>
      <c r="C4715" t="s">
        <v>77</v>
      </c>
      <c r="D4715" t="s">
        <v>118</v>
      </c>
      <c r="E4715" t="s">
        <v>182</v>
      </c>
      <c r="F4715" t="s">
        <v>13582</v>
      </c>
      <c r="G4715" t="s">
        <v>144</v>
      </c>
      <c r="H4715" t="s">
        <v>46</v>
      </c>
      <c r="I4715" t="s">
        <v>129</v>
      </c>
      <c r="J4715" t="s">
        <v>130</v>
      </c>
      <c r="K4715" t="s">
        <v>131</v>
      </c>
      <c r="L4715" t="s">
        <v>13583</v>
      </c>
      <c r="M4715" t="s">
        <v>13584</v>
      </c>
      <c r="N4715">
        <v>3.1225000000000001</v>
      </c>
      <c r="O4715">
        <v>0</v>
      </c>
      <c r="P4715">
        <v>123</v>
      </c>
      <c r="Q4715">
        <v>0</v>
      </c>
      <c r="R4715">
        <v>0</v>
      </c>
      <c r="S4715">
        <v>0</v>
      </c>
      <c r="T4715">
        <v>0</v>
      </c>
      <c r="U4715">
        <v>0</v>
      </c>
      <c r="V4715">
        <v>384.0675</v>
      </c>
      <c r="W4715">
        <v>0</v>
      </c>
      <c r="X4715">
        <v>0</v>
      </c>
      <c r="Y4715">
        <v>0</v>
      </c>
      <c r="Z4715">
        <v>0</v>
      </c>
    </row>
    <row r="4716" spans="1:26" x14ac:dyDescent="0.25">
      <c r="A4716">
        <v>2040249</v>
      </c>
      <c r="B4716">
        <v>1</v>
      </c>
      <c r="C4716" t="s">
        <v>77</v>
      </c>
      <c r="D4716" t="s">
        <v>114</v>
      </c>
      <c r="E4716" t="s">
        <v>161</v>
      </c>
      <c r="F4716" t="s">
        <v>8786</v>
      </c>
      <c r="G4716" t="s">
        <v>163</v>
      </c>
      <c r="H4716" t="s">
        <v>47</v>
      </c>
      <c r="I4716" t="s">
        <v>257</v>
      </c>
      <c r="J4716" t="s">
        <v>130</v>
      </c>
      <c r="K4716" t="s">
        <v>131</v>
      </c>
      <c r="L4716" t="s">
        <v>13585</v>
      </c>
      <c r="M4716" t="s">
        <v>13586</v>
      </c>
      <c r="N4716">
        <v>1.3055555E-2</v>
      </c>
      <c r="O4716">
        <v>0</v>
      </c>
      <c r="P4716">
        <v>0</v>
      </c>
      <c r="Q4716">
        <v>0</v>
      </c>
      <c r="R4716">
        <v>0</v>
      </c>
      <c r="S4716">
        <v>156</v>
      </c>
      <c r="T4716">
        <v>1560</v>
      </c>
      <c r="U4716">
        <v>0</v>
      </c>
      <c r="V4716">
        <v>0</v>
      </c>
      <c r="W4716">
        <v>0</v>
      </c>
      <c r="X4716">
        <v>0</v>
      </c>
      <c r="Y4716">
        <v>2.036667</v>
      </c>
      <c r="Z4716">
        <v>20.366665999999999</v>
      </c>
    </row>
    <row r="4717" spans="1:26" x14ac:dyDescent="0.25">
      <c r="A4717">
        <v>2040253</v>
      </c>
      <c r="B4717">
        <v>1</v>
      </c>
      <c r="C4717" t="s">
        <v>76</v>
      </c>
      <c r="D4717" t="s">
        <v>100</v>
      </c>
      <c r="E4717" t="s">
        <v>161</v>
      </c>
      <c r="F4717" t="s">
        <v>13587</v>
      </c>
      <c r="G4717" t="s">
        <v>341</v>
      </c>
      <c r="H4717" t="s">
        <v>47</v>
      </c>
      <c r="I4717" t="s">
        <v>129</v>
      </c>
      <c r="J4717" t="s">
        <v>130</v>
      </c>
      <c r="K4717" t="s">
        <v>131</v>
      </c>
      <c r="L4717" t="s">
        <v>13588</v>
      </c>
      <c r="M4717" t="s">
        <v>13589</v>
      </c>
      <c r="N4717">
        <v>1.4727777769999999</v>
      </c>
      <c r="O4717">
        <v>3</v>
      </c>
      <c r="P4717">
        <v>0</v>
      </c>
      <c r="Q4717">
        <v>0</v>
      </c>
      <c r="R4717">
        <v>0</v>
      </c>
      <c r="S4717">
        <v>0</v>
      </c>
      <c r="T4717">
        <v>0</v>
      </c>
      <c r="U4717">
        <v>4.4183329999999996</v>
      </c>
      <c r="V4717">
        <v>0</v>
      </c>
      <c r="W4717">
        <v>0</v>
      </c>
      <c r="X4717">
        <v>0</v>
      </c>
      <c r="Y4717">
        <v>0</v>
      </c>
      <c r="Z4717">
        <v>0</v>
      </c>
    </row>
    <row r="4718" spans="1:26" x14ac:dyDescent="0.25">
      <c r="A4718">
        <v>2040254</v>
      </c>
      <c r="B4718">
        <v>1</v>
      </c>
      <c r="C4718" t="s">
        <v>77</v>
      </c>
      <c r="D4718" t="s">
        <v>113</v>
      </c>
      <c r="E4718" t="s">
        <v>182</v>
      </c>
      <c r="F4718" t="s">
        <v>13590</v>
      </c>
      <c r="G4718" t="s">
        <v>144</v>
      </c>
      <c r="H4718" t="s">
        <v>46</v>
      </c>
      <c r="I4718" t="s">
        <v>129</v>
      </c>
      <c r="J4718" t="s">
        <v>130</v>
      </c>
      <c r="K4718" t="s">
        <v>131</v>
      </c>
      <c r="L4718" t="s">
        <v>13591</v>
      </c>
      <c r="M4718" t="s">
        <v>13592</v>
      </c>
      <c r="N4718">
        <v>1.780277777</v>
      </c>
      <c r="O4718">
        <v>0</v>
      </c>
      <c r="P4718">
        <v>0</v>
      </c>
      <c r="Q4718">
        <v>0</v>
      </c>
      <c r="R4718">
        <v>0</v>
      </c>
      <c r="S4718">
        <v>0</v>
      </c>
      <c r="T4718">
        <v>3</v>
      </c>
      <c r="U4718">
        <v>0</v>
      </c>
      <c r="V4718">
        <v>0</v>
      </c>
      <c r="W4718">
        <v>0</v>
      </c>
      <c r="X4718">
        <v>0</v>
      </c>
      <c r="Y4718">
        <v>0</v>
      </c>
      <c r="Z4718">
        <v>5.3408329999999999</v>
      </c>
    </row>
    <row r="4719" spans="1:26" x14ac:dyDescent="0.25">
      <c r="A4719">
        <v>2040262</v>
      </c>
      <c r="B4719">
        <v>1</v>
      </c>
      <c r="C4719" t="s">
        <v>77</v>
      </c>
      <c r="D4719" t="s">
        <v>108</v>
      </c>
      <c r="E4719" t="s">
        <v>161</v>
      </c>
      <c r="F4719" t="s">
        <v>13593</v>
      </c>
      <c r="G4719" t="s">
        <v>341</v>
      </c>
      <c r="H4719" t="s">
        <v>47</v>
      </c>
      <c r="I4719" t="s">
        <v>129</v>
      </c>
      <c r="J4719" t="s">
        <v>130</v>
      </c>
      <c r="K4719" t="s">
        <v>131</v>
      </c>
      <c r="L4719" t="s">
        <v>13594</v>
      </c>
      <c r="M4719" t="s">
        <v>13595</v>
      </c>
      <c r="N4719">
        <v>2.5416666659999998</v>
      </c>
      <c r="O4719">
        <v>0</v>
      </c>
      <c r="P4719">
        <v>1</v>
      </c>
      <c r="Q4719">
        <v>0</v>
      </c>
      <c r="R4719">
        <v>0</v>
      </c>
      <c r="S4719">
        <v>0</v>
      </c>
      <c r="T4719">
        <v>0</v>
      </c>
      <c r="U4719">
        <v>0</v>
      </c>
      <c r="V4719">
        <v>2.5416669999999999</v>
      </c>
      <c r="W4719">
        <v>0</v>
      </c>
      <c r="X4719">
        <v>0</v>
      </c>
      <c r="Y4719">
        <v>0</v>
      </c>
      <c r="Z4719">
        <v>0</v>
      </c>
    </row>
    <row r="4720" spans="1:26" x14ac:dyDescent="0.25">
      <c r="A4720">
        <v>2040258</v>
      </c>
      <c r="B4720">
        <v>1</v>
      </c>
      <c r="C4720" t="s">
        <v>76</v>
      </c>
      <c r="D4720" t="s">
        <v>103</v>
      </c>
      <c r="E4720" t="s">
        <v>134</v>
      </c>
      <c r="F4720" t="s">
        <v>13596</v>
      </c>
      <c r="G4720" t="s">
        <v>250</v>
      </c>
      <c r="H4720" t="s">
        <v>46</v>
      </c>
      <c r="I4720" t="s">
        <v>129</v>
      </c>
      <c r="J4720" t="s">
        <v>15</v>
      </c>
      <c r="K4720" t="s">
        <v>131</v>
      </c>
      <c r="L4720" t="s">
        <v>13597</v>
      </c>
      <c r="M4720" t="s">
        <v>13598</v>
      </c>
      <c r="N4720">
        <v>5.2594444439999997</v>
      </c>
      <c r="O4720">
        <v>0</v>
      </c>
      <c r="P4720">
        <v>0</v>
      </c>
      <c r="Q4720">
        <v>0</v>
      </c>
      <c r="R4720">
        <v>1</v>
      </c>
      <c r="S4720">
        <v>0</v>
      </c>
      <c r="T4720">
        <v>0</v>
      </c>
      <c r="U4720">
        <v>0</v>
      </c>
      <c r="V4720">
        <v>0</v>
      </c>
      <c r="W4720">
        <v>0</v>
      </c>
      <c r="X4720">
        <v>5.2594440000000002</v>
      </c>
      <c r="Y4720">
        <v>0</v>
      </c>
      <c r="Z4720">
        <v>0</v>
      </c>
    </row>
    <row r="4721" spans="1:26" x14ac:dyDescent="0.25">
      <c r="A4721">
        <v>2040270</v>
      </c>
      <c r="B4721">
        <v>1</v>
      </c>
      <c r="C4721" t="s">
        <v>76</v>
      </c>
      <c r="D4721" t="s">
        <v>95</v>
      </c>
      <c r="E4721" t="s">
        <v>134</v>
      </c>
      <c r="F4721" t="s">
        <v>13599</v>
      </c>
      <c r="G4721" t="s">
        <v>136</v>
      </c>
      <c r="H4721" t="s">
        <v>46</v>
      </c>
      <c r="I4721" t="s">
        <v>129</v>
      </c>
      <c r="J4721" t="s">
        <v>130</v>
      </c>
      <c r="K4721" t="s">
        <v>131</v>
      </c>
      <c r="L4721" t="s">
        <v>13600</v>
      </c>
      <c r="M4721" t="s">
        <v>13601</v>
      </c>
      <c r="N4721">
        <v>1.219166666</v>
      </c>
      <c r="O4721">
        <v>0</v>
      </c>
      <c r="P4721">
        <v>1</v>
      </c>
      <c r="Q4721">
        <v>0</v>
      </c>
      <c r="R4721">
        <v>0</v>
      </c>
      <c r="S4721">
        <v>0</v>
      </c>
      <c r="T4721">
        <v>0</v>
      </c>
      <c r="U4721">
        <v>0</v>
      </c>
      <c r="V4721">
        <v>1.2191669999999999</v>
      </c>
      <c r="W4721">
        <v>0</v>
      </c>
      <c r="X4721">
        <v>0</v>
      </c>
      <c r="Y4721">
        <v>0</v>
      </c>
      <c r="Z4721">
        <v>0</v>
      </c>
    </row>
    <row r="4722" spans="1:26" x14ac:dyDescent="0.25">
      <c r="A4722">
        <v>2040257</v>
      </c>
      <c r="B4722">
        <v>1</v>
      </c>
      <c r="C4722" t="s">
        <v>77</v>
      </c>
      <c r="D4722" t="s">
        <v>115</v>
      </c>
      <c r="E4722" t="s">
        <v>186</v>
      </c>
      <c r="F4722" t="s">
        <v>2355</v>
      </c>
      <c r="G4722" t="s">
        <v>163</v>
      </c>
      <c r="H4722" t="s">
        <v>47</v>
      </c>
      <c r="I4722" t="s">
        <v>257</v>
      </c>
      <c r="J4722" t="s">
        <v>130</v>
      </c>
      <c r="K4722" t="s">
        <v>131</v>
      </c>
      <c r="L4722" t="s">
        <v>13602</v>
      </c>
      <c r="M4722" t="s">
        <v>13603</v>
      </c>
      <c r="N4722">
        <v>2.9722222E-2</v>
      </c>
      <c r="O4722">
        <v>0</v>
      </c>
      <c r="P4722">
        <v>0</v>
      </c>
      <c r="Q4722">
        <v>26</v>
      </c>
      <c r="R4722">
        <v>628</v>
      </c>
      <c r="S4722">
        <v>68</v>
      </c>
      <c r="T4722">
        <v>1256</v>
      </c>
      <c r="U4722">
        <v>0</v>
      </c>
      <c r="V4722">
        <v>0</v>
      </c>
      <c r="W4722">
        <v>0.77277799999999996</v>
      </c>
      <c r="X4722">
        <v>18.665555000000001</v>
      </c>
      <c r="Y4722">
        <v>2.0211109999999999</v>
      </c>
      <c r="Z4722">
        <v>37.331111</v>
      </c>
    </row>
    <row r="4723" spans="1:26" x14ac:dyDescent="0.25">
      <c r="A4723">
        <v>2040272</v>
      </c>
      <c r="B4723">
        <v>1</v>
      </c>
      <c r="C4723" t="s">
        <v>76</v>
      </c>
      <c r="D4723" t="s">
        <v>89</v>
      </c>
      <c r="E4723" t="s">
        <v>182</v>
      </c>
      <c r="F4723" t="s">
        <v>13604</v>
      </c>
      <c r="G4723" t="s">
        <v>144</v>
      </c>
      <c r="H4723" t="s">
        <v>46</v>
      </c>
      <c r="I4723" t="s">
        <v>129</v>
      </c>
      <c r="J4723" t="s">
        <v>130</v>
      </c>
      <c r="K4723" t="s">
        <v>131</v>
      </c>
      <c r="L4723" t="s">
        <v>13605</v>
      </c>
      <c r="M4723" t="s">
        <v>13606</v>
      </c>
      <c r="N4723">
        <v>3.613611111</v>
      </c>
      <c r="O4723">
        <v>0</v>
      </c>
      <c r="P4723">
        <v>14</v>
      </c>
      <c r="Q4723">
        <v>0</v>
      </c>
      <c r="R4723">
        <v>0</v>
      </c>
      <c r="S4723">
        <v>0</v>
      </c>
      <c r="T4723">
        <v>0</v>
      </c>
      <c r="U4723">
        <v>0</v>
      </c>
      <c r="V4723">
        <v>50.590555999999999</v>
      </c>
      <c r="W4723">
        <v>0</v>
      </c>
      <c r="X4723">
        <v>0</v>
      </c>
      <c r="Y4723">
        <v>0</v>
      </c>
      <c r="Z4723">
        <v>0</v>
      </c>
    </row>
    <row r="4724" spans="1:26" x14ac:dyDescent="0.25">
      <c r="A4724">
        <v>2040261</v>
      </c>
      <c r="B4724">
        <v>1</v>
      </c>
      <c r="C4724" t="s">
        <v>76</v>
      </c>
      <c r="D4724" t="s">
        <v>94</v>
      </c>
      <c r="E4724" t="s">
        <v>182</v>
      </c>
      <c r="F4724" t="s">
        <v>13607</v>
      </c>
      <c r="G4724" t="s">
        <v>128</v>
      </c>
      <c r="H4724" t="s">
        <v>46</v>
      </c>
      <c r="I4724" t="s">
        <v>129</v>
      </c>
      <c r="J4724" t="s">
        <v>130</v>
      </c>
      <c r="K4724" t="s">
        <v>131</v>
      </c>
      <c r="L4724" t="s">
        <v>13608</v>
      </c>
      <c r="M4724" t="s">
        <v>13609</v>
      </c>
      <c r="N4724">
        <v>4.05</v>
      </c>
      <c r="O4724">
        <v>0</v>
      </c>
      <c r="P4724">
        <v>0</v>
      </c>
      <c r="Q4724">
        <v>0</v>
      </c>
      <c r="R4724">
        <v>21</v>
      </c>
      <c r="S4724">
        <v>0</v>
      </c>
      <c r="T4724">
        <v>0</v>
      </c>
      <c r="U4724">
        <v>0</v>
      </c>
      <c r="V4724">
        <v>0</v>
      </c>
      <c r="W4724">
        <v>0</v>
      </c>
      <c r="X4724">
        <v>85.05</v>
      </c>
      <c r="Y4724">
        <v>0</v>
      </c>
      <c r="Z4724">
        <v>0</v>
      </c>
    </row>
    <row r="4725" spans="1:26" x14ac:dyDescent="0.25">
      <c r="A4725">
        <v>2040260</v>
      </c>
      <c r="B4725">
        <v>1</v>
      </c>
      <c r="C4725" t="s">
        <v>77</v>
      </c>
      <c r="D4725" t="s">
        <v>113</v>
      </c>
      <c r="E4725" t="s">
        <v>186</v>
      </c>
      <c r="F4725" t="s">
        <v>10624</v>
      </c>
      <c r="G4725" t="s">
        <v>163</v>
      </c>
      <c r="H4725" t="s">
        <v>47</v>
      </c>
      <c r="I4725" t="s">
        <v>257</v>
      </c>
      <c r="J4725" t="s">
        <v>130</v>
      </c>
      <c r="K4725" t="s">
        <v>131</v>
      </c>
      <c r="L4725" t="s">
        <v>13610</v>
      </c>
      <c r="M4725" t="s">
        <v>13611</v>
      </c>
      <c r="N4725">
        <v>1.3888888E-2</v>
      </c>
      <c r="O4725">
        <v>0</v>
      </c>
      <c r="P4725">
        <v>0</v>
      </c>
      <c r="Q4725">
        <v>0</v>
      </c>
      <c r="R4725">
        <v>0</v>
      </c>
      <c r="S4725">
        <v>10</v>
      </c>
      <c r="T4725">
        <v>825</v>
      </c>
      <c r="U4725">
        <v>0</v>
      </c>
      <c r="V4725">
        <v>0</v>
      </c>
      <c r="W4725">
        <v>0</v>
      </c>
      <c r="X4725">
        <v>0</v>
      </c>
      <c r="Y4725">
        <v>0.13888900000000001</v>
      </c>
      <c r="Z4725">
        <v>11.458333</v>
      </c>
    </row>
    <row r="4726" spans="1:26" x14ac:dyDescent="0.25">
      <c r="A4726">
        <v>2040269</v>
      </c>
      <c r="B4726">
        <v>1</v>
      </c>
      <c r="C4726" t="s">
        <v>77</v>
      </c>
      <c r="D4726" t="s">
        <v>113</v>
      </c>
      <c r="E4726" t="s">
        <v>171</v>
      </c>
      <c r="F4726" t="s">
        <v>13612</v>
      </c>
      <c r="G4726" t="s">
        <v>163</v>
      </c>
      <c r="H4726" t="s">
        <v>47</v>
      </c>
      <c r="I4726" t="s">
        <v>129</v>
      </c>
      <c r="J4726" t="s">
        <v>130</v>
      </c>
      <c r="K4726" t="s">
        <v>131</v>
      </c>
      <c r="L4726" t="s">
        <v>13613</v>
      </c>
      <c r="M4726" t="s">
        <v>13614</v>
      </c>
      <c r="N4726">
        <v>0.43388888799999997</v>
      </c>
      <c r="O4726">
        <v>0</v>
      </c>
      <c r="P4726">
        <v>0</v>
      </c>
      <c r="Q4726">
        <v>3</v>
      </c>
      <c r="R4726">
        <v>55</v>
      </c>
      <c r="S4726">
        <v>40</v>
      </c>
      <c r="T4726">
        <v>390</v>
      </c>
      <c r="U4726">
        <v>0</v>
      </c>
      <c r="V4726">
        <v>0</v>
      </c>
      <c r="W4726">
        <v>1.3016669999999999</v>
      </c>
      <c r="X4726">
        <v>23.863889</v>
      </c>
      <c r="Y4726">
        <v>17.355556</v>
      </c>
      <c r="Z4726">
        <v>169.216666</v>
      </c>
    </row>
    <row r="4727" spans="1:26" x14ac:dyDescent="0.25">
      <c r="A4727">
        <v>2040273</v>
      </c>
      <c r="B4727">
        <v>1</v>
      </c>
      <c r="C4727" t="s">
        <v>76</v>
      </c>
      <c r="D4727" t="s">
        <v>96</v>
      </c>
      <c r="E4727" t="s">
        <v>161</v>
      </c>
      <c r="F4727" t="s">
        <v>13615</v>
      </c>
      <c r="G4727" t="s">
        <v>341</v>
      </c>
      <c r="H4727" t="s">
        <v>47</v>
      </c>
      <c r="I4727" t="s">
        <v>129</v>
      </c>
      <c r="J4727" t="s">
        <v>130</v>
      </c>
      <c r="K4727" t="s">
        <v>131</v>
      </c>
      <c r="L4727" t="s">
        <v>13616</v>
      </c>
      <c r="M4727" t="s">
        <v>13617</v>
      </c>
      <c r="N4727">
        <v>1.245833333</v>
      </c>
      <c r="O4727">
        <v>0</v>
      </c>
      <c r="P4727">
        <v>159</v>
      </c>
      <c r="Q4727">
        <v>0</v>
      </c>
      <c r="R4727">
        <v>0</v>
      </c>
      <c r="S4727">
        <v>0</v>
      </c>
      <c r="T4727">
        <v>0</v>
      </c>
      <c r="U4727">
        <v>0</v>
      </c>
      <c r="V4727">
        <v>198.08750000000001</v>
      </c>
      <c r="W4727">
        <v>0</v>
      </c>
      <c r="X4727">
        <v>0</v>
      </c>
      <c r="Y4727">
        <v>0</v>
      </c>
      <c r="Z4727">
        <v>0</v>
      </c>
    </row>
    <row r="4728" spans="1:26" x14ac:dyDescent="0.25">
      <c r="A4728">
        <v>2040274</v>
      </c>
      <c r="B4728">
        <v>1</v>
      </c>
      <c r="C4728" t="s">
        <v>76</v>
      </c>
      <c r="D4728" t="s">
        <v>88</v>
      </c>
      <c r="E4728" t="s">
        <v>134</v>
      </c>
      <c r="F4728" t="s">
        <v>13618</v>
      </c>
      <c r="G4728" t="s">
        <v>136</v>
      </c>
      <c r="H4728" t="s">
        <v>46</v>
      </c>
      <c r="I4728" t="s">
        <v>129</v>
      </c>
      <c r="J4728" t="s">
        <v>130</v>
      </c>
      <c r="K4728" t="s">
        <v>131</v>
      </c>
      <c r="L4728" t="s">
        <v>13619</v>
      </c>
      <c r="M4728" t="s">
        <v>13620</v>
      </c>
      <c r="N4728">
        <v>2.2949999999999999</v>
      </c>
      <c r="O4728">
        <v>0</v>
      </c>
      <c r="P4728">
        <v>1</v>
      </c>
      <c r="Q4728">
        <v>0</v>
      </c>
      <c r="R4728">
        <v>0</v>
      </c>
      <c r="S4728">
        <v>0</v>
      </c>
      <c r="T4728">
        <v>0</v>
      </c>
      <c r="U4728">
        <v>0</v>
      </c>
      <c r="V4728">
        <v>2.2949999999999999</v>
      </c>
      <c r="W4728">
        <v>0</v>
      </c>
      <c r="X4728">
        <v>0</v>
      </c>
      <c r="Y4728">
        <v>0</v>
      </c>
      <c r="Z4728">
        <v>0</v>
      </c>
    </row>
    <row r="4729" spans="1:26" x14ac:dyDescent="0.25">
      <c r="A4729">
        <v>2040278</v>
      </c>
      <c r="B4729">
        <v>1</v>
      </c>
      <c r="C4729" t="s">
        <v>76</v>
      </c>
      <c r="D4729" t="s">
        <v>96</v>
      </c>
      <c r="E4729" t="s">
        <v>182</v>
      </c>
      <c r="F4729" t="s">
        <v>13621</v>
      </c>
      <c r="G4729" t="s">
        <v>904</v>
      </c>
      <c r="H4729" t="s">
        <v>46</v>
      </c>
      <c r="I4729" t="s">
        <v>129</v>
      </c>
      <c r="J4729" t="s">
        <v>130</v>
      </c>
      <c r="K4729" t="s">
        <v>131</v>
      </c>
      <c r="L4729" t="s">
        <v>13622</v>
      </c>
      <c r="M4729" t="s">
        <v>13623</v>
      </c>
      <c r="N4729">
        <v>2.198611111</v>
      </c>
      <c r="O4729">
        <v>0</v>
      </c>
      <c r="P4729">
        <v>35</v>
      </c>
      <c r="Q4729">
        <v>0</v>
      </c>
      <c r="R4729">
        <v>0</v>
      </c>
      <c r="S4729">
        <v>0</v>
      </c>
      <c r="T4729">
        <v>0</v>
      </c>
      <c r="U4729">
        <v>0</v>
      </c>
      <c r="V4729">
        <v>76.951389000000006</v>
      </c>
      <c r="W4729">
        <v>0</v>
      </c>
      <c r="X4729">
        <v>0</v>
      </c>
      <c r="Y4729">
        <v>0</v>
      </c>
      <c r="Z4729">
        <v>0</v>
      </c>
    </row>
    <row r="4730" spans="1:26" x14ac:dyDescent="0.25">
      <c r="A4730">
        <v>2040281</v>
      </c>
      <c r="B4730">
        <v>1</v>
      </c>
      <c r="C4730" t="s">
        <v>76</v>
      </c>
      <c r="D4730" t="s">
        <v>92</v>
      </c>
      <c r="E4730" t="s">
        <v>182</v>
      </c>
      <c r="F4730" t="s">
        <v>13624</v>
      </c>
      <c r="G4730" t="s">
        <v>144</v>
      </c>
      <c r="H4730" t="s">
        <v>46</v>
      </c>
      <c r="I4730" t="s">
        <v>129</v>
      </c>
      <c r="J4730" t="s">
        <v>130</v>
      </c>
      <c r="K4730" t="s">
        <v>131</v>
      </c>
      <c r="L4730" t="s">
        <v>13625</v>
      </c>
      <c r="M4730" t="s">
        <v>13626</v>
      </c>
      <c r="N4730">
        <v>2.2119444439999998</v>
      </c>
      <c r="O4730">
        <v>0</v>
      </c>
      <c r="P4730">
        <v>0</v>
      </c>
      <c r="Q4730">
        <v>0</v>
      </c>
      <c r="R4730">
        <v>0</v>
      </c>
      <c r="S4730">
        <v>0</v>
      </c>
      <c r="T4730">
        <v>16</v>
      </c>
      <c r="U4730">
        <v>0</v>
      </c>
      <c r="V4730">
        <v>0</v>
      </c>
      <c r="W4730">
        <v>0</v>
      </c>
      <c r="X4730">
        <v>0</v>
      </c>
      <c r="Y4730">
        <v>0</v>
      </c>
      <c r="Z4730">
        <v>35.391111000000002</v>
      </c>
    </row>
    <row r="4731" spans="1:26" x14ac:dyDescent="0.25">
      <c r="A4731">
        <v>2040296</v>
      </c>
      <c r="B4731">
        <v>1</v>
      </c>
      <c r="C4731" t="s">
        <v>76</v>
      </c>
      <c r="D4731" t="s">
        <v>103</v>
      </c>
      <c r="E4731" t="s">
        <v>134</v>
      </c>
      <c r="F4731" t="s">
        <v>13627</v>
      </c>
      <c r="G4731" t="s">
        <v>250</v>
      </c>
      <c r="H4731" t="s">
        <v>46</v>
      </c>
      <c r="I4731" t="s">
        <v>129</v>
      </c>
      <c r="J4731" t="s">
        <v>15</v>
      </c>
      <c r="K4731" t="s">
        <v>131</v>
      </c>
      <c r="L4731" t="s">
        <v>13628</v>
      </c>
      <c r="M4731" t="s">
        <v>13629</v>
      </c>
      <c r="N4731">
        <v>8.4663888879999991</v>
      </c>
      <c r="O4731">
        <v>0</v>
      </c>
      <c r="P4731">
        <v>0</v>
      </c>
      <c r="Q4731">
        <v>0</v>
      </c>
      <c r="R4731">
        <v>7</v>
      </c>
      <c r="S4731">
        <v>0</v>
      </c>
      <c r="T4731">
        <v>0</v>
      </c>
      <c r="U4731">
        <v>0</v>
      </c>
      <c r="V4731">
        <v>0</v>
      </c>
      <c r="W4731">
        <v>0</v>
      </c>
      <c r="X4731">
        <v>59.264721999999999</v>
      </c>
      <c r="Y4731">
        <v>0</v>
      </c>
      <c r="Z4731">
        <v>0</v>
      </c>
    </row>
    <row r="4732" spans="1:26" x14ac:dyDescent="0.25">
      <c r="A4732">
        <v>2040288</v>
      </c>
      <c r="B4732">
        <v>1</v>
      </c>
      <c r="C4732" t="s">
        <v>77</v>
      </c>
      <c r="D4732" t="s">
        <v>108</v>
      </c>
      <c r="E4732" t="s">
        <v>134</v>
      </c>
      <c r="F4732" t="s">
        <v>12740</v>
      </c>
      <c r="G4732" t="s">
        <v>136</v>
      </c>
      <c r="H4732" t="s">
        <v>46</v>
      </c>
      <c r="I4732" t="s">
        <v>129</v>
      </c>
      <c r="J4732" t="s">
        <v>130</v>
      </c>
      <c r="K4732" t="s">
        <v>131</v>
      </c>
      <c r="L4732" t="s">
        <v>13630</v>
      </c>
      <c r="M4732" t="s">
        <v>13631</v>
      </c>
      <c r="N4732">
        <v>2.131388888</v>
      </c>
      <c r="O4732">
        <v>0</v>
      </c>
      <c r="P4732">
        <v>1</v>
      </c>
      <c r="Q4732">
        <v>0</v>
      </c>
      <c r="R4732">
        <v>0</v>
      </c>
      <c r="S4732">
        <v>0</v>
      </c>
      <c r="T4732">
        <v>0</v>
      </c>
      <c r="U4732">
        <v>0</v>
      </c>
      <c r="V4732">
        <v>2.131389</v>
      </c>
      <c r="W4732">
        <v>0</v>
      </c>
      <c r="X4732">
        <v>0</v>
      </c>
      <c r="Y4732">
        <v>0</v>
      </c>
      <c r="Z4732">
        <v>0</v>
      </c>
    </row>
    <row r="4733" spans="1:26" x14ac:dyDescent="0.25">
      <c r="A4733">
        <v>2040291</v>
      </c>
      <c r="B4733">
        <v>1</v>
      </c>
      <c r="C4733" t="s">
        <v>76</v>
      </c>
      <c r="D4733" t="s">
        <v>99</v>
      </c>
      <c r="E4733" t="s">
        <v>134</v>
      </c>
      <c r="F4733" t="s">
        <v>13632</v>
      </c>
      <c r="G4733" t="s">
        <v>250</v>
      </c>
      <c r="H4733" t="s">
        <v>46</v>
      </c>
      <c r="I4733" t="s">
        <v>129</v>
      </c>
      <c r="J4733" t="s">
        <v>130</v>
      </c>
      <c r="K4733" t="s">
        <v>131</v>
      </c>
      <c r="L4733" t="s">
        <v>13633</v>
      </c>
      <c r="M4733" t="s">
        <v>13634</v>
      </c>
      <c r="N4733">
        <v>4.9308333329999998</v>
      </c>
      <c r="O4733">
        <v>0</v>
      </c>
      <c r="P4733">
        <v>8</v>
      </c>
      <c r="Q4733">
        <v>0</v>
      </c>
      <c r="R4733">
        <v>0</v>
      </c>
      <c r="S4733">
        <v>0</v>
      </c>
      <c r="T4733">
        <v>0</v>
      </c>
      <c r="U4733">
        <v>0</v>
      </c>
      <c r="V4733">
        <v>39.446666999999998</v>
      </c>
      <c r="W4733">
        <v>0</v>
      </c>
      <c r="X4733">
        <v>0</v>
      </c>
      <c r="Y4733">
        <v>0</v>
      </c>
      <c r="Z4733">
        <v>0</v>
      </c>
    </row>
    <row r="4734" spans="1:26" x14ac:dyDescent="0.25">
      <c r="A4734">
        <v>2040292</v>
      </c>
      <c r="B4734">
        <v>1</v>
      </c>
      <c r="C4734" t="s">
        <v>77</v>
      </c>
      <c r="D4734" t="s">
        <v>112</v>
      </c>
      <c r="E4734" t="s">
        <v>182</v>
      </c>
      <c r="F4734" t="s">
        <v>13635</v>
      </c>
      <c r="G4734" t="s">
        <v>5365</v>
      </c>
      <c r="H4734" t="s">
        <v>46</v>
      </c>
      <c r="I4734" t="s">
        <v>129</v>
      </c>
      <c r="J4734" t="s">
        <v>130</v>
      </c>
      <c r="K4734" t="s">
        <v>131</v>
      </c>
      <c r="L4734" t="s">
        <v>13636</v>
      </c>
      <c r="M4734" t="s">
        <v>13637</v>
      </c>
      <c r="N4734">
        <v>2.7694444439999999</v>
      </c>
      <c r="O4734">
        <v>0</v>
      </c>
      <c r="P4734">
        <v>0</v>
      </c>
      <c r="Q4734">
        <v>0</v>
      </c>
      <c r="R4734">
        <v>101</v>
      </c>
      <c r="S4734">
        <v>0</v>
      </c>
      <c r="T4734">
        <v>0</v>
      </c>
      <c r="U4734">
        <v>0</v>
      </c>
      <c r="V4734">
        <v>0</v>
      </c>
      <c r="W4734">
        <v>0</v>
      </c>
      <c r="X4734">
        <v>279.71388899999999</v>
      </c>
      <c r="Y4734">
        <v>0</v>
      </c>
      <c r="Z4734">
        <v>0</v>
      </c>
    </row>
    <row r="4735" spans="1:26" x14ac:dyDescent="0.25">
      <c r="A4735">
        <v>2040232</v>
      </c>
      <c r="B4735">
        <v>1</v>
      </c>
      <c r="C4735" t="s">
        <v>76</v>
      </c>
      <c r="D4735" t="s">
        <v>104</v>
      </c>
      <c r="E4735" t="s">
        <v>182</v>
      </c>
      <c r="F4735" t="s">
        <v>2196</v>
      </c>
      <c r="G4735" t="s">
        <v>144</v>
      </c>
      <c r="H4735" t="s">
        <v>46</v>
      </c>
      <c r="I4735" t="s">
        <v>129</v>
      </c>
      <c r="J4735" t="s">
        <v>130</v>
      </c>
      <c r="K4735" t="s">
        <v>131</v>
      </c>
      <c r="L4735" t="s">
        <v>13638</v>
      </c>
      <c r="M4735" t="s">
        <v>13639</v>
      </c>
      <c r="N4735">
        <v>0.895277777</v>
      </c>
      <c r="O4735">
        <v>0</v>
      </c>
      <c r="P4735">
        <v>0</v>
      </c>
      <c r="Q4735">
        <v>0</v>
      </c>
      <c r="R4735">
        <v>23</v>
      </c>
      <c r="S4735">
        <v>0</v>
      </c>
      <c r="T4735">
        <v>0</v>
      </c>
      <c r="U4735">
        <v>0</v>
      </c>
      <c r="V4735">
        <v>0</v>
      </c>
      <c r="W4735">
        <v>0</v>
      </c>
      <c r="X4735">
        <v>20.591388999999999</v>
      </c>
      <c r="Y4735">
        <v>0</v>
      </c>
      <c r="Z4735">
        <v>0</v>
      </c>
    </row>
    <row r="4736" spans="1:26" x14ac:dyDescent="0.25">
      <c r="A4736">
        <v>2040293</v>
      </c>
      <c r="B4736">
        <v>1</v>
      </c>
      <c r="C4736" t="s">
        <v>77</v>
      </c>
      <c r="D4736" t="s">
        <v>123</v>
      </c>
      <c r="E4736" t="s">
        <v>171</v>
      </c>
      <c r="F4736" t="s">
        <v>13640</v>
      </c>
      <c r="G4736" t="s">
        <v>250</v>
      </c>
      <c r="H4736" t="s">
        <v>47</v>
      </c>
      <c r="I4736" t="s">
        <v>129</v>
      </c>
      <c r="J4736" t="s">
        <v>15</v>
      </c>
      <c r="K4736" t="s">
        <v>131</v>
      </c>
      <c r="L4736" t="s">
        <v>13641</v>
      </c>
      <c r="M4736" t="s">
        <v>13642</v>
      </c>
      <c r="N4736">
        <v>2.3736111110000002</v>
      </c>
      <c r="O4736">
        <v>1</v>
      </c>
      <c r="P4736">
        <v>6963</v>
      </c>
      <c r="Q4736">
        <v>0</v>
      </c>
      <c r="R4736">
        <v>0</v>
      </c>
      <c r="S4736">
        <v>0</v>
      </c>
      <c r="T4736">
        <v>0</v>
      </c>
      <c r="U4736">
        <v>2.3736109999999999</v>
      </c>
      <c r="V4736">
        <v>16527.454166</v>
      </c>
      <c r="W4736">
        <v>0</v>
      </c>
      <c r="X4736">
        <v>0</v>
      </c>
      <c r="Y4736">
        <v>0</v>
      </c>
      <c r="Z4736">
        <v>0</v>
      </c>
    </row>
    <row r="4737" spans="1:26" x14ac:dyDescent="0.25">
      <c r="A4737">
        <v>2040294</v>
      </c>
      <c r="B4737">
        <v>1</v>
      </c>
      <c r="C4737" t="s">
        <v>77</v>
      </c>
      <c r="D4737" t="s">
        <v>124</v>
      </c>
      <c r="E4737" t="s">
        <v>186</v>
      </c>
      <c r="F4737" t="s">
        <v>13643</v>
      </c>
      <c r="G4737" t="s">
        <v>163</v>
      </c>
      <c r="H4737" t="s">
        <v>47</v>
      </c>
      <c r="I4737" t="s">
        <v>129</v>
      </c>
      <c r="J4737" t="s">
        <v>130</v>
      </c>
      <c r="K4737" t="s">
        <v>131</v>
      </c>
      <c r="L4737" t="s">
        <v>13644</v>
      </c>
      <c r="M4737" t="s">
        <v>13645</v>
      </c>
      <c r="N4737">
        <v>0.68333333299999999</v>
      </c>
      <c r="O4737">
        <v>36</v>
      </c>
      <c r="P4737">
        <v>0</v>
      </c>
      <c r="Q4737">
        <v>0</v>
      </c>
      <c r="R4737">
        <v>0</v>
      </c>
      <c r="S4737">
        <v>0</v>
      </c>
      <c r="T4737">
        <v>0</v>
      </c>
      <c r="U4737">
        <v>24.6</v>
      </c>
      <c r="V4737">
        <v>0</v>
      </c>
      <c r="W4737">
        <v>0</v>
      </c>
      <c r="X4737">
        <v>0</v>
      </c>
      <c r="Y4737">
        <v>0</v>
      </c>
      <c r="Z4737">
        <v>0</v>
      </c>
    </row>
    <row r="4738" spans="1:26" x14ac:dyDescent="0.25">
      <c r="A4738">
        <v>2040295</v>
      </c>
      <c r="B4738">
        <v>1</v>
      </c>
      <c r="C4738" t="s">
        <v>77</v>
      </c>
      <c r="D4738" t="s">
        <v>124</v>
      </c>
      <c r="E4738" t="s">
        <v>186</v>
      </c>
      <c r="F4738" t="s">
        <v>13646</v>
      </c>
      <c r="G4738" t="s">
        <v>163</v>
      </c>
      <c r="H4738" t="s">
        <v>47</v>
      </c>
      <c r="I4738" t="s">
        <v>129</v>
      </c>
      <c r="J4738" t="s">
        <v>130</v>
      </c>
      <c r="K4738" t="s">
        <v>131</v>
      </c>
      <c r="L4738" t="s">
        <v>13644</v>
      </c>
      <c r="M4738" t="s">
        <v>13647</v>
      </c>
      <c r="N4738">
        <v>0.49</v>
      </c>
      <c r="O4738">
        <v>10</v>
      </c>
      <c r="P4738">
        <v>0</v>
      </c>
      <c r="Q4738">
        <v>0</v>
      </c>
      <c r="R4738">
        <v>0</v>
      </c>
      <c r="S4738">
        <v>0</v>
      </c>
      <c r="T4738">
        <v>0</v>
      </c>
      <c r="U4738">
        <v>4.9000000000000004</v>
      </c>
      <c r="V4738">
        <v>0</v>
      </c>
      <c r="W4738">
        <v>0</v>
      </c>
      <c r="X4738">
        <v>0</v>
      </c>
      <c r="Y4738">
        <v>0</v>
      </c>
      <c r="Z4738">
        <v>0</v>
      </c>
    </row>
    <row r="4739" spans="1:26" x14ac:dyDescent="0.25">
      <c r="A4739">
        <v>2040299</v>
      </c>
      <c r="B4739">
        <v>1</v>
      </c>
      <c r="C4739" t="s">
        <v>76</v>
      </c>
      <c r="D4739" t="s">
        <v>94</v>
      </c>
      <c r="E4739" t="s">
        <v>134</v>
      </c>
      <c r="F4739" t="s">
        <v>13648</v>
      </c>
      <c r="G4739" t="s">
        <v>136</v>
      </c>
      <c r="H4739" t="s">
        <v>46</v>
      </c>
      <c r="I4739" t="s">
        <v>129</v>
      </c>
      <c r="J4739" t="s">
        <v>130</v>
      </c>
      <c r="K4739" t="s">
        <v>131</v>
      </c>
      <c r="L4739" t="s">
        <v>13649</v>
      </c>
      <c r="M4739" t="s">
        <v>13650</v>
      </c>
      <c r="N4739">
        <v>3.6352777770000002</v>
      </c>
      <c r="O4739">
        <v>0</v>
      </c>
      <c r="P4739">
        <v>3</v>
      </c>
      <c r="Q4739">
        <v>0</v>
      </c>
      <c r="R4739">
        <v>0</v>
      </c>
      <c r="S4739">
        <v>0</v>
      </c>
      <c r="T4739">
        <v>0</v>
      </c>
      <c r="U4739">
        <v>0</v>
      </c>
      <c r="V4739">
        <v>10.905832999999999</v>
      </c>
      <c r="W4739">
        <v>0</v>
      </c>
      <c r="X4739">
        <v>0</v>
      </c>
      <c r="Y4739">
        <v>0</v>
      </c>
      <c r="Z4739">
        <v>0</v>
      </c>
    </row>
    <row r="4740" spans="1:26" x14ac:dyDescent="0.25">
      <c r="A4740">
        <v>2040298</v>
      </c>
      <c r="B4740">
        <v>1</v>
      </c>
      <c r="C4740" t="s">
        <v>77</v>
      </c>
      <c r="D4740" t="s">
        <v>114</v>
      </c>
      <c r="E4740" t="s">
        <v>161</v>
      </c>
      <c r="F4740" t="s">
        <v>13651</v>
      </c>
      <c r="G4740" t="s">
        <v>2511</v>
      </c>
      <c r="H4740" t="s">
        <v>47</v>
      </c>
      <c r="I4740" t="s">
        <v>129</v>
      </c>
      <c r="J4740" t="s">
        <v>130</v>
      </c>
      <c r="K4740" t="s">
        <v>131</v>
      </c>
      <c r="L4740" t="s">
        <v>13652</v>
      </c>
      <c r="M4740" t="s">
        <v>13653</v>
      </c>
      <c r="N4740">
        <v>0.90249999999999997</v>
      </c>
      <c r="O4740">
        <v>0</v>
      </c>
      <c r="P4740">
        <v>0</v>
      </c>
      <c r="Q4740">
        <v>0</v>
      </c>
      <c r="R4740">
        <v>0</v>
      </c>
      <c r="S4740">
        <v>0</v>
      </c>
      <c r="T4740">
        <v>3</v>
      </c>
      <c r="U4740">
        <v>0</v>
      </c>
      <c r="V4740">
        <v>0</v>
      </c>
      <c r="W4740">
        <v>0</v>
      </c>
      <c r="X4740">
        <v>0</v>
      </c>
      <c r="Y4740">
        <v>0</v>
      </c>
      <c r="Z4740">
        <v>2.7075</v>
      </c>
    </row>
    <row r="4741" spans="1:26" x14ac:dyDescent="0.25">
      <c r="A4741">
        <v>2040303</v>
      </c>
      <c r="B4741">
        <v>1</v>
      </c>
      <c r="C4741" t="s">
        <v>77</v>
      </c>
      <c r="D4741" t="s">
        <v>123</v>
      </c>
      <c r="E4741" t="s">
        <v>161</v>
      </c>
      <c r="F4741" t="s">
        <v>13654</v>
      </c>
      <c r="G4741" t="s">
        <v>163</v>
      </c>
      <c r="H4741" t="s">
        <v>47</v>
      </c>
      <c r="I4741" t="s">
        <v>129</v>
      </c>
      <c r="J4741" t="s">
        <v>130</v>
      </c>
      <c r="K4741" t="s">
        <v>131</v>
      </c>
      <c r="L4741" t="s">
        <v>13655</v>
      </c>
      <c r="M4741" t="s">
        <v>13656</v>
      </c>
      <c r="N4741">
        <v>1.9780555550000001</v>
      </c>
      <c r="O4741">
        <v>10</v>
      </c>
      <c r="P4741">
        <v>464</v>
      </c>
      <c r="Q4741">
        <v>0</v>
      </c>
      <c r="R4741">
        <v>0</v>
      </c>
      <c r="S4741">
        <v>0</v>
      </c>
      <c r="T4741">
        <v>0</v>
      </c>
      <c r="U4741">
        <v>19.780556000000001</v>
      </c>
      <c r="V4741">
        <v>917.81777799999998</v>
      </c>
      <c r="W4741">
        <v>0</v>
      </c>
      <c r="X4741">
        <v>0</v>
      </c>
      <c r="Y4741">
        <v>0</v>
      </c>
      <c r="Z4741">
        <v>0</v>
      </c>
    </row>
    <row r="4742" spans="1:26" x14ac:dyDescent="0.25">
      <c r="A4742">
        <v>2040311</v>
      </c>
      <c r="B4742">
        <v>1</v>
      </c>
      <c r="C4742" t="s">
        <v>76</v>
      </c>
      <c r="D4742" t="s">
        <v>99</v>
      </c>
      <c r="E4742" t="s">
        <v>182</v>
      </c>
      <c r="F4742" t="s">
        <v>13657</v>
      </c>
      <c r="G4742" t="s">
        <v>503</v>
      </c>
      <c r="H4742" t="s">
        <v>46</v>
      </c>
      <c r="I4742" t="s">
        <v>129</v>
      </c>
      <c r="J4742" t="s">
        <v>130</v>
      </c>
      <c r="K4742" t="s">
        <v>131</v>
      </c>
      <c r="L4742" t="s">
        <v>13658</v>
      </c>
      <c r="M4742" t="s">
        <v>13659</v>
      </c>
      <c r="N4742">
        <v>9.1844444440000004</v>
      </c>
      <c r="O4742">
        <v>0</v>
      </c>
      <c r="P4742">
        <v>18</v>
      </c>
      <c r="Q4742">
        <v>0</v>
      </c>
      <c r="R4742">
        <v>0</v>
      </c>
      <c r="S4742">
        <v>0</v>
      </c>
      <c r="T4742">
        <v>0</v>
      </c>
      <c r="U4742">
        <v>0</v>
      </c>
      <c r="V4742">
        <v>165.32</v>
      </c>
      <c r="W4742">
        <v>0</v>
      </c>
      <c r="X4742">
        <v>0</v>
      </c>
      <c r="Y4742">
        <v>0</v>
      </c>
      <c r="Z4742">
        <v>0</v>
      </c>
    </row>
    <row r="4743" spans="1:26" x14ac:dyDescent="0.25">
      <c r="A4743">
        <v>2040308</v>
      </c>
      <c r="B4743">
        <v>1</v>
      </c>
      <c r="C4743" t="s">
        <v>77</v>
      </c>
      <c r="D4743" t="s">
        <v>114</v>
      </c>
      <c r="E4743" t="s">
        <v>171</v>
      </c>
      <c r="F4743" t="s">
        <v>4007</v>
      </c>
      <c r="G4743" t="s">
        <v>163</v>
      </c>
      <c r="H4743" t="s">
        <v>47</v>
      </c>
      <c r="I4743" t="s">
        <v>129</v>
      </c>
      <c r="J4743" t="s">
        <v>130</v>
      </c>
      <c r="K4743" t="s">
        <v>131</v>
      </c>
      <c r="L4743" t="s">
        <v>13660</v>
      </c>
      <c r="M4743" t="s">
        <v>13661</v>
      </c>
      <c r="N4743">
        <v>0.58222222199999996</v>
      </c>
      <c r="O4743">
        <v>40</v>
      </c>
      <c r="P4743">
        <v>6</v>
      </c>
      <c r="Q4743">
        <v>0</v>
      </c>
      <c r="R4743">
        <v>0</v>
      </c>
      <c r="S4743">
        <v>0</v>
      </c>
      <c r="T4743">
        <v>0</v>
      </c>
      <c r="U4743">
        <v>23.288889000000001</v>
      </c>
      <c r="V4743">
        <v>3.4933329999999998</v>
      </c>
      <c r="W4743">
        <v>0</v>
      </c>
      <c r="X4743">
        <v>0</v>
      </c>
      <c r="Y4743">
        <v>0</v>
      </c>
      <c r="Z4743">
        <v>0</v>
      </c>
    </row>
    <row r="4744" spans="1:26" x14ac:dyDescent="0.25">
      <c r="A4744">
        <v>2040322</v>
      </c>
      <c r="B4744">
        <v>1</v>
      </c>
      <c r="C4744" t="s">
        <v>77</v>
      </c>
      <c r="D4744" t="s">
        <v>116</v>
      </c>
      <c r="E4744" t="s">
        <v>186</v>
      </c>
      <c r="F4744" t="s">
        <v>6354</v>
      </c>
      <c r="G4744" t="s">
        <v>163</v>
      </c>
      <c r="H4744" t="s">
        <v>47</v>
      </c>
      <c r="I4744" t="s">
        <v>129</v>
      </c>
      <c r="J4744" t="s">
        <v>130</v>
      </c>
      <c r="K4744" t="s">
        <v>131</v>
      </c>
      <c r="L4744" t="s">
        <v>13555</v>
      </c>
      <c r="M4744" t="s">
        <v>13662</v>
      </c>
      <c r="N4744">
        <v>1.2322222220000001</v>
      </c>
      <c r="O4744">
        <v>65</v>
      </c>
      <c r="P4744">
        <v>92</v>
      </c>
      <c r="Q4744">
        <v>0</v>
      </c>
      <c r="R4744">
        <v>0</v>
      </c>
      <c r="S4744">
        <v>0</v>
      </c>
      <c r="T4744">
        <v>0</v>
      </c>
      <c r="U4744">
        <v>80.094443999999996</v>
      </c>
      <c r="V4744">
        <v>113.36444400000001</v>
      </c>
      <c r="W4744">
        <v>0</v>
      </c>
      <c r="X4744">
        <v>0</v>
      </c>
      <c r="Y4744">
        <v>0</v>
      </c>
      <c r="Z4744">
        <v>0</v>
      </c>
    </row>
    <row r="4745" spans="1:26" x14ac:dyDescent="0.25">
      <c r="A4745">
        <v>2040313</v>
      </c>
      <c r="B4745">
        <v>1</v>
      </c>
      <c r="C4745" t="s">
        <v>77</v>
      </c>
      <c r="D4745" t="s">
        <v>116</v>
      </c>
      <c r="E4745" t="s">
        <v>171</v>
      </c>
      <c r="F4745" t="s">
        <v>13663</v>
      </c>
      <c r="G4745" t="s">
        <v>163</v>
      </c>
      <c r="H4745" t="s">
        <v>47</v>
      </c>
      <c r="I4745" t="s">
        <v>129</v>
      </c>
      <c r="J4745" t="s">
        <v>130</v>
      </c>
      <c r="K4745" t="s">
        <v>131</v>
      </c>
      <c r="L4745" t="s">
        <v>13664</v>
      </c>
      <c r="M4745" t="s">
        <v>13665</v>
      </c>
      <c r="N4745">
        <v>9.5277776999999994E-2</v>
      </c>
      <c r="O4745">
        <v>113</v>
      </c>
      <c r="P4745">
        <v>1206</v>
      </c>
      <c r="Q4745">
        <v>0</v>
      </c>
      <c r="R4745">
        <v>0</v>
      </c>
      <c r="S4745">
        <v>0</v>
      </c>
      <c r="T4745">
        <v>0</v>
      </c>
      <c r="U4745">
        <v>10.766389</v>
      </c>
      <c r="V4745">
        <v>114.904999</v>
      </c>
      <c r="W4745">
        <v>0</v>
      </c>
      <c r="X4745">
        <v>0</v>
      </c>
      <c r="Y4745">
        <v>0</v>
      </c>
      <c r="Z4745">
        <v>0</v>
      </c>
    </row>
    <row r="4746" spans="1:26" x14ac:dyDescent="0.25">
      <c r="A4746">
        <v>2040314</v>
      </c>
      <c r="B4746">
        <v>1</v>
      </c>
      <c r="C4746" t="s">
        <v>77</v>
      </c>
      <c r="D4746" t="s">
        <v>119</v>
      </c>
      <c r="E4746" t="s">
        <v>134</v>
      </c>
      <c r="F4746" t="s">
        <v>13666</v>
      </c>
      <c r="G4746" t="s">
        <v>140</v>
      </c>
      <c r="H4746" t="s">
        <v>46</v>
      </c>
      <c r="I4746" t="s">
        <v>129</v>
      </c>
      <c r="J4746" t="s">
        <v>130</v>
      </c>
      <c r="K4746" t="s">
        <v>131</v>
      </c>
      <c r="L4746" t="s">
        <v>13667</v>
      </c>
      <c r="M4746" t="s">
        <v>13668</v>
      </c>
      <c r="N4746">
        <v>1.7308333330000001</v>
      </c>
      <c r="O4746">
        <v>0</v>
      </c>
      <c r="P4746">
        <v>4</v>
      </c>
      <c r="Q4746">
        <v>0</v>
      </c>
      <c r="R4746">
        <v>0</v>
      </c>
      <c r="S4746">
        <v>0</v>
      </c>
      <c r="T4746">
        <v>0</v>
      </c>
      <c r="U4746">
        <v>0</v>
      </c>
      <c r="V4746">
        <v>6.9233330000000004</v>
      </c>
      <c r="W4746">
        <v>0</v>
      </c>
      <c r="X4746">
        <v>0</v>
      </c>
      <c r="Y4746">
        <v>0</v>
      </c>
      <c r="Z4746">
        <v>0</v>
      </c>
    </row>
    <row r="4747" spans="1:26" x14ac:dyDescent="0.25">
      <c r="A4747">
        <v>2040334</v>
      </c>
      <c r="B4747">
        <v>1</v>
      </c>
      <c r="C4747" t="s">
        <v>76</v>
      </c>
      <c r="D4747" t="s">
        <v>95</v>
      </c>
      <c r="E4747" t="s">
        <v>134</v>
      </c>
      <c r="F4747" t="s">
        <v>13669</v>
      </c>
      <c r="G4747" t="s">
        <v>136</v>
      </c>
      <c r="H4747" t="s">
        <v>46</v>
      </c>
      <c r="I4747" t="s">
        <v>129</v>
      </c>
      <c r="J4747" t="s">
        <v>130</v>
      </c>
      <c r="K4747" t="s">
        <v>131</v>
      </c>
      <c r="L4747" t="s">
        <v>13670</v>
      </c>
      <c r="M4747" t="s">
        <v>13671</v>
      </c>
      <c r="N4747">
        <v>1.905277777</v>
      </c>
      <c r="O4747">
        <v>0</v>
      </c>
      <c r="P4747">
        <v>0</v>
      </c>
      <c r="Q4747">
        <v>0</v>
      </c>
      <c r="R4747">
        <v>2</v>
      </c>
      <c r="S4747">
        <v>0</v>
      </c>
      <c r="T4747">
        <v>0</v>
      </c>
      <c r="U4747">
        <v>0</v>
      </c>
      <c r="V4747">
        <v>0</v>
      </c>
      <c r="W4747">
        <v>0</v>
      </c>
      <c r="X4747">
        <v>3.8105560000000001</v>
      </c>
      <c r="Y4747">
        <v>0</v>
      </c>
      <c r="Z4747">
        <v>0</v>
      </c>
    </row>
    <row r="4748" spans="1:26" x14ac:dyDescent="0.25">
      <c r="A4748">
        <v>2040317</v>
      </c>
      <c r="B4748">
        <v>1</v>
      </c>
      <c r="C4748" t="s">
        <v>76</v>
      </c>
      <c r="D4748" t="s">
        <v>96</v>
      </c>
      <c r="E4748" t="s">
        <v>182</v>
      </c>
      <c r="F4748" t="s">
        <v>13672</v>
      </c>
      <c r="G4748" t="s">
        <v>294</v>
      </c>
      <c r="H4748" t="s">
        <v>46</v>
      </c>
      <c r="I4748" t="s">
        <v>129</v>
      </c>
      <c r="J4748" t="s">
        <v>130</v>
      </c>
      <c r="K4748" t="s">
        <v>131</v>
      </c>
      <c r="L4748" t="s">
        <v>13673</v>
      </c>
      <c r="M4748" t="s">
        <v>13674</v>
      </c>
      <c r="N4748">
        <v>1.6105555549999999</v>
      </c>
      <c r="O4748">
        <v>0</v>
      </c>
      <c r="P4748">
        <v>52</v>
      </c>
      <c r="Q4748">
        <v>0</v>
      </c>
      <c r="R4748">
        <v>0</v>
      </c>
      <c r="S4748">
        <v>0</v>
      </c>
      <c r="T4748">
        <v>0</v>
      </c>
      <c r="U4748">
        <v>0</v>
      </c>
      <c r="V4748">
        <v>83.748889000000005</v>
      </c>
      <c r="W4748">
        <v>0</v>
      </c>
      <c r="X4748">
        <v>0</v>
      </c>
      <c r="Y4748">
        <v>0</v>
      </c>
      <c r="Z4748">
        <v>0</v>
      </c>
    </row>
    <row r="4749" spans="1:26" x14ac:dyDescent="0.25">
      <c r="A4749">
        <v>2040324</v>
      </c>
      <c r="B4749">
        <v>1</v>
      </c>
      <c r="C4749" t="s">
        <v>76</v>
      </c>
      <c r="D4749" t="s">
        <v>87</v>
      </c>
      <c r="E4749" t="s">
        <v>134</v>
      </c>
      <c r="F4749" t="s">
        <v>13675</v>
      </c>
      <c r="G4749" t="s">
        <v>140</v>
      </c>
      <c r="H4749" t="s">
        <v>46</v>
      </c>
      <c r="I4749" t="s">
        <v>129</v>
      </c>
      <c r="J4749" t="s">
        <v>130</v>
      </c>
      <c r="K4749" t="s">
        <v>131</v>
      </c>
      <c r="L4749" t="s">
        <v>13676</v>
      </c>
      <c r="M4749" t="s">
        <v>13677</v>
      </c>
      <c r="N4749">
        <v>8.6430555550000001</v>
      </c>
      <c r="O4749">
        <v>0</v>
      </c>
      <c r="P4749">
        <v>0</v>
      </c>
      <c r="Q4749">
        <v>0</v>
      </c>
      <c r="R4749">
        <v>1</v>
      </c>
      <c r="S4749">
        <v>0</v>
      </c>
      <c r="T4749">
        <v>0</v>
      </c>
      <c r="U4749">
        <v>0</v>
      </c>
      <c r="V4749">
        <v>0</v>
      </c>
      <c r="W4749">
        <v>0</v>
      </c>
      <c r="X4749">
        <v>8.6430559999999996</v>
      </c>
      <c r="Y4749">
        <v>0</v>
      </c>
      <c r="Z4749">
        <v>0</v>
      </c>
    </row>
    <row r="4750" spans="1:26" x14ac:dyDescent="0.25">
      <c r="A4750">
        <v>2040320</v>
      </c>
      <c r="B4750">
        <v>1</v>
      </c>
      <c r="C4750" t="s">
        <v>76</v>
      </c>
      <c r="D4750" t="s">
        <v>102</v>
      </c>
      <c r="E4750" t="s">
        <v>186</v>
      </c>
      <c r="F4750" t="s">
        <v>3788</v>
      </c>
      <c r="G4750" t="s">
        <v>163</v>
      </c>
      <c r="H4750" t="s">
        <v>47</v>
      </c>
      <c r="I4750" t="s">
        <v>257</v>
      </c>
      <c r="J4750" t="s">
        <v>130</v>
      </c>
      <c r="K4750" t="s">
        <v>131</v>
      </c>
      <c r="L4750" t="s">
        <v>13678</v>
      </c>
      <c r="M4750" t="s">
        <v>13679</v>
      </c>
      <c r="N4750">
        <v>8.3333330000000001E-3</v>
      </c>
      <c r="O4750">
        <v>33</v>
      </c>
      <c r="P4750">
        <v>610</v>
      </c>
      <c r="Q4750">
        <v>13</v>
      </c>
      <c r="R4750">
        <v>6</v>
      </c>
      <c r="S4750">
        <v>0</v>
      </c>
      <c r="T4750">
        <v>0</v>
      </c>
      <c r="U4750">
        <v>0.27500000000000002</v>
      </c>
      <c r="V4750">
        <v>5.0833329999999997</v>
      </c>
      <c r="W4750">
        <v>0.108333</v>
      </c>
      <c r="X4750">
        <v>0.05</v>
      </c>
      <c r="Y4750">
        <v>0</v>
      </c>
      <c r="Z4750">
        <v>0</v>
      </c>
    </row>
    <row r="4751" spans="1:26" x14ac:dyDescent="0.25">
      <c r="A4751">
        <v>2040321</v>
      </c>
      <c r="B4751">
        <v>1</v>
      </c>
      <c r="C4751" t="s">
        <v>76</v>
      </c>
      <c r="D4751" t="s">
        <v>91</v>
      </c>
      <c r="E4751" t="s">
        <v>134</v>
      </c>
      <c r="F4751" t="s">
        <v>13680</v>
      </c>
      <c r="G4751" t="s">
        <v>140</v>
      </c>
      <c r="H4751" t="s">
        <v>46</v>
      </c>
      <c r="I4751" t="s">
        <v>129</v>
      </c>
      <c r="J4751" t="s">
        <v>130</v>
      </c>
      <c r="K4751" t="s">
        <v>131</v>
      </c>
      <c r="L4751" t="s">
        <v>13681</v>
      </c>
      <c r="M4751" t="s">
        <v>13682</v>
      </c>
      <c r="N4751">
        <v>2.2297222219999999</v>
      </c>
      <c r="O4751">
        <v>0</v>
      </c>
      <c r="P4751">
        <v>3</v>
      </c>
      <c r="Q4751">
        <v>0</v>
      </c>
      <c r="R4751">
        <v>0</v>
      </c>
      <c r="S4751">
        <v>0</v>
      </c>
      <c r="T4751">
        <v>0</v>
      </c>
      <c r="U4751">
        <v>0</v>
      </c>
      <c r="V4751">
        <v>6.6891670000000003</v>
      </c>
      <c r="W4751">
        <v>0</v>
      </c>
      <c r="X4751">
        <v>0</v>
      </c>
      <c r="Y4751">
        <v>0</v>
      </c>
      <c r="Z4751">
        <v>0</v>
      </c>
    </row>
    <row r="4752" spans="1:26" x14ac:dyDescent="0.25">
      <c r="A4752">
        <v>2040327</v>
      </c>
      <c r="B4752">
        <v>1</v>
      </c>
      <c r="C4752" t="s">
        <v>77</v>
      </c>
      <c r="D4752" t="s">
        <v>124</v>
      </c>
      <c r="E4752" t="s">
        <v>182</v>
      </c>
      <c r="F4752" t="s">
        <v>13683</v>
      </c>
      <c r="G4752" t="s">
        <v>144</v>
      </c>
      <c r="H4752" t="s">
        <v>46</v>
      </c>
      <c r="I4752" t="s">
        <v>129</v>
      </c>
      <c r="J4752" t="s">
        <v>130</v>
      </c>
      <c r="K4752" t="s">
        <v>131</v>
      </c>
      <c r="L4752" t="s">
        <v>13684</v>
      </c>
      <c r="M4752" t="s">
        <v>13685</v>
      </c>
      <c r="N4752">
        <v>4.0722222219999997</v>
      </c>
      <c r="O4752">
        <v>0</v>
      </c>
      <c r="P4752">
        <v>228</v>
      </c>
      <c r="Q4752">
        <v>0</v>
      </c>
      <c r="R4752">
        <v>0</v>
      </c>
      <c r="S4752">
        <v>0</v>
      </c>
      <c r="T4752">
        <v>0</v>
      </c>
      <c r="U4752">
        <v>0</v>
      </c>
      <c r="V4752">
        <v>928.46666700000003</v>
      </c>
      <c r="W4752">
        <v>0</v>
      </c>
      <c r="X4752">
        <v>0</v>
      </c>
      <c r="Y4752">
        <v>0</v>
      </c>
      <c r="Z4752">
        <v>0</v>
      </c>
    </row>
    <row r="4753" spans="1:26" x14ac:dyDescent="0.25">
      <c r="A4753">
        <v>2040336</v>
      </c>
      <c r="B4753">
        <v>1</v>
      </c>
      <c r="C4753" t="s">
        <v>76</v>
      </c>
      <c r="D4753" t="s">
        <v>92</v>
      </c>
      <c r="E4753" t="s">
        <v>134</v>
      </c>
      <c r="F4753" t="s">
        <v>13686</v>
      </c>
      <c r="G4753" t="s">
        <v>136</v>
      </c>
      <c r="H4753" t="s">
        <v>46</v>
      </c>
      <c r="I4753" t="s">
        <v>129</v>
      </c>
      <c r="J4753" t="s">
        <v>130</v>
      </c>
      <c r="K4753" t="s">
        <v>131</v>
      </c>
      <c r="L4753" t="s">
        <v>13687</v>
      </c>
      <c r="M4753" t="s">
        <v>13688</v>
      </c>
      <c r="N4753">
        <v>0.83111111100000001</v>
      </c>
      <c r="O4753">
        <v>0</v>
      </c>
      <c r="P4753">
        <v>0</v>
      </c>
      <c r="Q4753">
        <v>0</v>
      </c>
      <c r="R4753">
        <v>1</v>
      </c>
      <c r="S4753">
        <v>0</v>
      </c>
      <c r="T4753">
        <v>0</v>
      </c>
      <c r="U4753">
        <v>0</v>
      </c>
      <c r="V4753">
        <v>0</v>
      </c>
      <c r="W4753">
        <v>0</v>
      </c>
      <c r="X4753">
        <v>0.83111100000000004</v>
      </c>
      <c r="Y4753">
        <v>0</v>
      </c>
      <c r="Z4753">
        <v>0</v>
      </c>
    </row>
    <row r="4754" spans="1:26" x14ac:dyDescent="0.25">
      <c r="A4754">
        <v>2040337</v>
      </c>
      <c r="B4754">
        <v>1</v>
      </c>
      <c r="C4754" t="s">
        <v>76</v>
      </c>
      <c r="D4754" t="s">
        <v>86</v>
      </c>
      <c r="E4754" t="s">
        <v>134</v>
      </c>
      <c r="F4754" t="s">
        <v>13689</v>
      </c>
      <c r="G4754" t="s">
        <v>250</v>
      </c>
      <c r="H4754" t="s">
        <v>46</v>
      </c>
      <c r="I4754" t="s">
        <v>129</v>
      </c>
      <c r="J4754" t="s">
        <v>130</v>
      </c>
      <c r="K4754" t="s">
        <v>131</v>
      </c>
      <c r="L4754" t="s">
        <v>13690</v>
      </c>
      <c r="M4754" t="s">
        <v>13691</v>
      </c>
      <c r="N4754">
        <v>2.088055555</v>
      </c>
      <c r="O4754">
        <v>0</v>
      </c>
      <c r="P4754">
        <v>5</v>
      </c>
      <c r="Q4754">
        <v>0</v>
      </c>
      <c r="R4754">
        <v>0</v>
      </c>
      <c r="S4754">
        <v>0</v>
      </c>
      <c r="T4754">
        <v>0</v>
      </c>
      <c r="U4754">
        <v>0</v>
      </c>
      <c r="V4754">
        <v>10.440277999999999</v>
      </c>
      <c r="W4754">
        <v>0</v>
      </c>
      <c r="X4754">
        <v>0</v>
      </c>
      <c r="Y4754">
        <v>0</v>
      </c>
      <c r="Z4754">
        <v>0</v>
      </c>
    </row>
    <row r="4755" spans="1:26" x14ac:dyDescent="0.25">
      <c r="A4755">
        <v>2040344</v>
      </c>
      <c r="B4755">
        <v>1</v>
      </c>
      <c r="C4755" t="s">
        <v>76</v>
      </c>
      <c r="D4755" t="s">
        <v>102</v>
      </c>
      <c r="E4755" t="s">
        <v>186</v>
      </c>
      <c r="F4755" t="s">
        <v>13692</v>
      </c>
      <c r="G4755" t="s">
        <v>163</v>
      </c>
      <c r="H4755" t="s">
        <v>47</v>
      </c>
      <c r="I4755" t="s">
        <v>129</v>
      </c>
      <c r="J4755" t="s">
        <v>130</v>
      </c>
      <c r="K4755" t="s">
        <v>131</v>
      </c>
      <c r="L4755" t="s">
        <v>13693</v>
      </c>
      <c r="M4755" t="s">
        <v>13694</v>
      </c>
      <c r="N4755">
        <v>1.8930555549999999</v>
      </c>
      <c r="O4755">
        <v>9</v>
      </c>
      <c r="P4755">
        <v>0</v>
      </c>
      <c r="Q4755">
        <v>0</v>
      </c>
      <c r="R4755">
        <v>0</v>
      </c>
      <c r="S4755">
        <v>0</v>
      </c>
      <c r="T4755">
        <v>0</v>
      </c>
      <c r="U4755">
        <v>17.037500000000001</v>
      </c>
      <c r="V4755">
        <v>0</v>
      </c>
      <c r="W4755">
        <v>0</v>
      </c>
      <c r="X4755">
        <v>0</v>
      </c>
      <c r="Y4755">
        <v>0</v>
      </c>
      <c r="Z4755">
        <v>0</v>
      </c>
    </row>
    <row r="4756" spans="1:26" x14ac:dyDescent="0.25">
      <c r="A4756">
        <v>2040350</v>
      </c>
      <c r="B4756">
        <v>1</v>
      </c>
      <c r="C4756" t="s">
        <v>76</v>
      </c>
      <c r="D4756" t="s">
        <v>92</v>
      </c>
      <c r="E4756" t="s">
        <v>134</v>
      </c>
      <c r="F4756" t="s">
        <v>13695</v>
      </c>
      <c r="G4756" t="s">
        <v>128</v>
      </c>
      <c r="H4756" t="s">
        <v>46</v>
      </c>
      <c r="I4756" t="s">
        <v>129</v>
      </c>
      <c r="J4756" t="s">
        <v>130</v>
      </c>
      <c r="K4756" t="s">
        <v>131</v>
      </c>
      <c r="L4756" t="s">
        <v>13696</v>
      </c>
      <c r="M4756" t="s">
        <v>13697</v>
      </c>
      <c r="N4756">
        <v>1.2722222219999999</v>
      </c>
      <c r="O4756">
        <v>0</v>
      </c>
      <c r="P4756">
        <v>0</v>
      </c>
      <c r="Q4756">
        <v>0</v>
      </c>
      <c r="R4756">
        <v>1</v>
      </c>
      <c r="S4756">
        <v>0</v>
      </c>
      <c r="T4756">
        <v>0</v>
      </c>
      <c r="U4756">
        <v>0</v>
      </c>
      <c r="V4756">
        <v>0</v>
      </c>
      <c r="W4756">
        <v>0</v>
      </c>
      <c r="X4756">
        <v>1.272222</v>
      </c>
      <c r="Y4756">
        <v>0</v>
      </c>
      <c r="Z4756">
        <v>0</v>
      </c>
    </row>
    <row r="4757" spans="1:26" x14ac:dyDescent="0.25">
      <c r="A4757">
        <v>2040348</v>
      </c>
      <c r="B4757">
        <v>1</v>
      </c>
      <c r="C4757" t="s">
        <v>76</v>
      </c>
      <c r="D4757" t="s">
        <v>99</v>
      </c>
      <c r="E4757" t="s">
        <v>182</v>
      </c>
      <c r="F4757" t="s">
        <v>13698</v>
      </c>
      <c r="G4757" t="s">
        <v>144</v>
      </c>
      <c r="H4757" t="s">
        <v>46</v>
      </c>
      <c r="I4757" t="s">
        <v>129</v>
      </c>
      <c r="J4757" t="s">
        <v>130</v>
      </c>
      <c r="K4757" t="s">
        <v>131</v>
      </c>
      <c r="L4757" t="s">
        <v>13699</v>
      </c>
      <c r="M4757" t="s">
        <v>13700</v>
      </c>
      <c r="N4757">
        <v>0.85861111099999998</v>
      </c>
      <c r="O4757">
        <v>0</v>
      </c>
      <c r="P4757">
        <v>12</v>
      </c>
      <c r="Q4757">
        <v>0</v>
      </c>
      <c r="R4757">
        <v>0</v>
      </c>
      <c r="S4757">
        <v>0</v>
      </c>
      <c r="T4757">
        <v>0</v>
      </c>
      <c r="U4757">
        <v>0</v>
      </c>
      <c r="V4757">
        <v>10.303333</v>
      </c>
      <c r="W4757">
        <v>0</v>
      </c>
      <c r="X4757">
        <v>0</v>
      </c>
      <c r="Y4757">
        <v>0</v>
      </c>
      <c r="Z4757">
        <v>0</v>
      </c>
    </row>
    <row r="4758" spans="1:26" x14ac:dyDescent="0.25">
      <c r="A4758">
        <v>2040346</v>
      </c>
      <c r="B4758">
        <v>1</v>
      </c>
      <c r="C4758" t="s">
        <v>77</v>
      </c>
      <c r="D4758" t="s">
        <v>114</v>
      </c>
      <c r="E4758" t="s">
        <v>182</v>
      </c>
      <c r="F4758" t="s">
        <v>13701</v>
      </c>
      <c r="G4758" t="s">
        <v>144</v>
      </c>
      <c r="H4758" t="s">
        <v>46</v>
      </c>
      <c r="I4758" t="s">
        <v>129</v>
      </c>
      <c r="J4758" t="s">
        <v>130</v>
      </c>
      <c r="K4758" t="s">
        <v>131</v>
      </c>
      <c r="L4758" t="s">
        <v>13702</v>
      </c>
      <c r="M4758" t="s">
        <v>13703</v>
      </c>
      <c r="N4758">
        <v>0.67472222199999998</v>
      </c>
      <c r="O4758">
        <v>0</v>
      </c>
      <c r="P4758">
        <v>0</v>
      </c>
      <c r="Q4758">
        <v>0</v>
      </c>
      <c r="R4758">
        <v>0</v>
      </c>
      <c r="S4758">
        <v>0</v>
      </c>
      <c r="T4758">
        <v>8</v>
      </c>
      <c r="U4758">
        <v>0</v>
      </c>
      <c r="V4758">
        <v>0</v>
      </c>
      <c r="W4758">
        <v>0</v>
      </c>
      <c r="X4758">
        <v>0</v>
      </c>
      <c r="Y4758">
        <v>0</v>
      </c>
      <c r="Z4758">
        <v>5.3977779999999997</v>
      </c>
    </row>
    <row r="4759" spans="1:26" x14ac:dyDescent="0.25">
      <c r="A4759">
        <v>2040352</v>
      </c>
      <c r="B4759">
        <v>1</v>
      </c>
      <c r="C4759" t="s">
        <v>76</v>
      </c>
      <c r="D4759" t="s">
        <v>93</v>
      </c>
      <c r="E4759" t="s">
        <v>134</v>
      </c>
      <c r="F4759" t="s">
        <v>13704</v>
      </c>
      <c r="G4759" t="s">
        <v>140</v>
      </c>
      <c r="H4759" t="s">
        <v>46</v>
      </c>
      <c r="I4759" t="s">
        <v>129</v>
      </c>
      <c r="J4759" t="s">
        <v>130</v>
      </c>
      <c r="K4759" t="s">
        <v>131</v>
      </c>
      <c r="L4759" t="s">
        <v>13705</v>
      </c>
      <c r="M4759" t="s">
        <v>13706</v>
      </c>
      <c r="N4759">
        <v>1.494444444</v>
      </c>
      <c r="O4759">
        <v>0</v>
      </c>
      <c r="P4759">
        <v>1</v>
      </c>
      <c r="Q4759">
        <v>0</v>
      </c>
      <c r="R4759">
        <v>0</v>
      </c>
      <c r="S4759">
        <v>0</v>
      </c>
      <c r="T4759">
        <v>0</v>
      </c>
      <c r="U4759">
        <v>0</v>
      </c>
      <c r="V4759">
        <v>1.4944440000000001</v>
      </c>
      <c r="W4759">
        <v>0</v>
      </c>
      <c r="X4759">
        <v>0</v>
      </c>
      <c r="Y4759">
        <v>0</v>
      </c>
      <c r="Z4759">
        <v>0</v>
      </c>
    </row>
    <row r="4760" spans="1:26" x14ac:dyDescent="0.25">
      <c r="A4760">
        <v>2040354</v>
      </c>
      <c r="B4760">
        <v>1</v>
      </c>
      <c r="C4760" t="s">
        <v>76</v>
      </c>
      <c r="D4760" t="s">
        <v>78</v>
      </c>
      <c r="E4760" t="s">
        <v>134</v>
      </c>
      <c r="F4760" t="s">
        <v>13707</v>
      </c>
      <c r="G4760" t="s">
        <v>136</v>
      </c>
      <c r="H4760" t="s">
        <v>46</v>
      </c>
      <c r="I4760" t="s">
        <v>129</v>
      </c>
      <c r="J4760" t="s">
        <v>130</v>
      </c>
      <c r="K4760" t="s">
        <v>131</v>
      </c>
      <c r="L4760" t="s">
        <v>13708</v>
      </c>
      <c r="M4760" t="s">
        <v>13709</v>
      </c>
      <c r="N4760">
        <v>3.8975</v>
      </c>
      <c r="O4760">
        <v>0</v>
      </c>
      <c r="P4760">
        <v>4</v>
      </c>
      <c r="Q4760">
        <v>0</v>
      </c>
      <c r="R4760">
        <v>0</v>
      </c>
      <c r="S4760">
        <v>0</v>
      </c>
      <c r="T4760">
        <v>0</v>
      </c>
      <c r="U4760">
        <v>0</v>
      </c>
      <c r="V4760">
        <v>15.59</v>
      </c>
      <c r="W4760">
        <v>0</v>
      </c>
      <c r="X4760">
        <v>0</v>
      </c>
      <c r="Y4760">
        <v>0</v>
      </c>
      <c r="Z4760">
        <v>0</v>
      </c>
    </row>
    <row r="4761" spans="1:26" x14ac:dyDescent="0.25">
      <c r="A4761">
        <v>2040353</v>
      </c>
      <c r="B4761">
        <v>1</v>
      </c>
      <c r="C4761" t="s">
        <v>77</v>
      </c>
      <c r="D4761" t="s">
        <v>124</v>
      </c>
      <c r="E4761" t="s">
        <v>161</v>
      </c>
      <c r="F4761" t="s">
        <v>13710</v>
      </c>
      <c r="G4761" t="s">
        <v>163</v>
      </c>
      <c r="H4761" t="s">
        <v>47</v>
      </c>
      <c r="I4761" t="s">
        <v>257</v>
      </c>
      <c r="J4761" t="s">
        <v>130</v>
      </c>
      <c r="K4761" t="s">
        <v>131</v>
      </c>
      <c r="L4761" t="s">
        <v>13711</v>
      </c>
      <c r="M4761" t="s">
        <v>13712</v>
      </c>
      <c r="N4761">
        <v>2.3055554999999998E-2</v>
      </c>
      <c r="O4761">
        <v>43</v>
      </c>
      <c r="P4761">
        <v>9257</v>
      </c>
      <c r="Q4761">
        <v>0</v>
      </c>
      <c r="R4761">
        <v>0</v>
      </c>
      <c r="S4761">
        <v>0</v>
      </c>
      <c r="T4761">
        <v>0</v>
      </c>
      <c r="U4761">
        <v>0.99138899999999996</v>
      </c>
      <c r="V4761">
        <v>213.425273</v>
      </c>
      <c r="W4761">
        <v>0</v>
      </c>
      <c r="X4761">
        <v>0</v>
      </c>
      <c r="Y4761">
        <v>0</v>
      </c>
      <c r="Z4761">
        <v>0</v>
      </c>
    </row>
    <row r="4762" spans="1:26" x14ac:dyDescent="0.25">
      <c r="A4762">
        <v>2040356</v>
      </c>
      <c r="B4762">
        <v>1</v>
      </c>
      <c r="C4762" t="s">
        <v>76</v>
      </c>
      <c r="D4762" t="s">
        <v>100</v>
      </c>
      <c r="E4762" t="s">
        <v>134</v>
      </c>
      <c r="F4762" t="s">
        <v>13713</v>
      </c>
      <c r="G4762" t="s">
        <v>238</v>
      </c>
      <c r="H4762" t="s">
        <v>46</v>
      </c>
      <c r="I4762" t="s">
        <v>129</v>
      </c>
      <c r="J4762" t="s">
        <v>130</v>
      </c>
      <c r="K4762" t="s">
        <v>131</v>
      </c>
      <c r="L4762" t="s">
        <v>13714</v>
      </c>
      <c r="M4762" t="s">
        <v>13715</v>
      </c>
      <c r="N4762">
        <v>1.6005555549999999</v>
      </c>
      <c r="O4762">
        <v>0</v>
      </c>
      <c r="P4762">
        <v>5</v>
      </c>
      <c r="Q4762">
        <v>0</v>
      </c>
      <c r="R4762">
        <v>0</v>
      </c>
      <c r="S4762">
        <v>0</v>
      </c>
      <c r="T4762">
        <v>0</v>
      </c>
      <c r="U4762">
        <v>0</v>
      </c>
      <c r="V4762">
        <v>8.0027779999999993</v>
      </c>
      <c r="W4762">
        <v>0</v>
      </c>
      <c r="X4762">
        <v>0</v>
      </c>
      <c r="Y4762">
        <v>0</v>
      </c>
      <c r="Z4762">
        <v>0</v>
      </c>
    </row>
    <row r="4763" spans="1:26" x14ac:dyDescent="0.25">
      <c r="A4763">
        <v>2040357</v>
      </c>
      <c r="B4763">
        <v>1</v>
      </c>
      <c r="C4763" t="s">
        <v>77</v>
      </c>
      <c r="D4763" t="s">
        <v>113</v>
      </c>
      <c r="E4763" t="s">
        <v>182</v>
      </c>
      <c r="F4763" t="s">
        <v>13716</v>
      </c>
      <c r="G4763" t="s">
        <v>812</v>
      </c>
      <c r="H4763" t="s">
        <v>46</v>
      </c>
      <c r="I4763" t="s">
        <v>129</v>
      </c>
      <c r="J4763" t="s">
        <v>130</v>
      </c>
      <c r="K4763" t="s">
        <v>131</v>
      </c>
      <c r="L4763" t="s">
        <v>13717</v>
      </c>
      <c r="M4763" t="s">
        <v>13718</v>
      </c>
      <c r="N4763">
        <v>3.1102777769999999</v>
      </c>
      <c r="O4763">
        <v>0</v>
      </c>
      <c r="P4763">
        <v>0</v>
      </c>
      <c r="Q4763">
        <v>0</v>
      </c>
      <c r="R4763">
        <v>14</v>
      </c>
      <c r="S4763">
        <v>0</v>
      </c>
      <c r="T4763">
        <v>0</v>
      </c>
      <c r="U4763">
        <v>0</v>
      </c>
      <c r="V4763">
        <v>0</v>
      </c>
      <c r="W4763">
        <v>0</v>
      </c>
      <c r="X4763">
        <v>43.543889</v>
      </c>
      <c r="Y4763">
        <v>0</v>
      </c>
      <c r="Z4763">
        <v>0</v>
      </c>
    </row>
    <row r="4764" spans="1:26" x14ac:dyDescent="0.25">
      <c r="A4764">
        <v>2040361</v>
      </c>
      <c r="B4764">
        <v>1</v>
      </c>
      <c r="C4764" t="s">
        <v>76</v>
      </c>
      <c r="D4764" t="s">
        <v>100</v>
      </c>
      <c r="E4764" t="s">
        <v>134</v>
      </c>
      <c r="F4764" t="s">
        <v>13719</v>
      </c>
      <c r="G4764" t="s">
        <v>136</v>
      </c>
      <c r="H4764" t="s">
        <v>46</v>
      </c>
      <c r="I4764" t="s">
        <v>129</v>
      </c>
      <c r="J4764" t="s">
        <v>130</v>
      </c>
      <c r="K4764" t="s">
        <v>131</v>
      </c>
      <c r="L4764" t="s">
        <v>13720</v>
      </c>
      <c r="M4764" t="s">
        <v>13721</v>
      </c>
      <c r="N4764">
        <v>4.3311111110000002</v>
      </c>
      <c r="O4764">
        <v>0</v>
      </c>
      <c r="P4764">
        <v>1</v>
      </c>
      <c r="Q4764">
        <v>0</v>
      </c>
      <c r="R4764">
        <v>0</v>
      </c>
      <c r="S4764">
        <v>0</v>
      </c>
      <c r="T4764">
        <v>0</v>
      </c>
      <c r="U4764">
        <v>0</v>
      </c>
      <c r="V4764">
        <v>4.3311109999999999</v>
      </c>
      <c r="W4764">
        <v>0</v>
      </c>
      <c r="X4764">
        <v>0</v>
      </c>
      <c r="Y4764">
        <v>0</v>
      </c>
      <c r="Z4764">
        <v>0</v>
      </c>
    </row>
    <row r="4765" spans="1:26" x14ac:dyDescent="0.25">
      <c r="A4765">
        <v>2040359</v>
      </c>
      <c r="B4765">
        <v>1</v>
      </c>
      <c r="C4765" t="s">
        <v>77</v>
      </c>
      <c r="D4765" t="s">
        <v>116</v>
      </c>
      <c r="E4765" t="s">
        <v>171</v>
      </c>
      <c r="F4765" t="s">
        <v>13722</v>
      </c>
      <c r="G4765" t="s">
        <v>163</v>
      </c>
      <c r="H4765" t="s">
        <v>47</v>
      </c>
      <c r="I4765" t="s">
        <v>129</v>
      </c>
      <c r="J4765" t="s">
        <v>130</v>
      </c>
      <c r="K4765" t="s">
        <v>131</v>
      </c>
      <c r="L4765" t="s">
        <v>13723</v>
      </c>
      <c r="M4765" t="s">
        <v>13724</v>
      </c>
      <c r="N4765">
        <v>0.89027777699999999</v>
      </c>
      <c r="O4765">
        <v>48</v>
      </c>
      <c r="P4765">
        <v>105</v>
      </c>
      <c r="Q4765">
        <v>0</v>
      </c>
      <c r="R4765">
        <v>0</v>
      </c>
      <c r="S4765">
        <v>0</v>
      </c>
      <c r="T4765">
        <v>0</v>
      </c>
      <c r="U4765">
        <v>42.733333000000002</v>
      </c>
      <c r="V4765">
        <v>93.479167000000004</v>
      </c>
      <c r="W4765">
        <v>0</v>
      </c>
      <c r="X4765">
        <v>0</v>
      </c>
      <c r="Y4765">
        <v>0</v>
      </c>
      <c r="Z4765">
        <v>0</v>
      </c>
    </row>
    <row r="4766" spans="1:26" x14ac:dyDescent="0.25">
      <c r="A4766">
        <v>2040366</v>
      </c>
      <c r="B4766">
        <v>1</v>
      </c>
      <c r="C4766" t="s">
        <v>76</v>
      </c>
      <c r="D4766" t="s">
        <v>86</v>
      </c>
      <c r="E4766" t="s">
        <v>134</v>
      </c>
      <c r="F4766" t="s">
        <v>13725</v>
      </c>
      <c r="G4766" t="s">
        <v>238</v>
      </c>
      <c r="H4766" t="s">
        <v>46</v>
      </c>
      <c r="I4766" t="s">
        <v>129</v>
      </c>
      <c r="J4766" t="s">
        <v>130</v>
      </c>
      <c r="K4766" t="s">
        <v>131</v>
      </c>
      <c r="L4766" t="s">
        <v>13726</v>
      </c>
      <c r="M4766" t="s">
        <v>13727</v>
      </c>
      <c r="N4766">
        <v>3.304444444</v>
      </c>
      <c r="O4766">
        <v>0</v>
      </c>
      <c r="P4766">
        <v>14</v>
      </c>
      <c r="Q4766">
        <v>0</v>
      </c>
      <c r="R4766">
        <v>0</v>
      </c>
      <c r="S4766">
        <v>0</v>
      </c>
      <c r="T4766">
        <v>0</v>
      </c>
      <c r="U4766">
        <v>0</v>
      </c>
      <c r="V4766">
        <v>46.262222000000001</v>
      </c>
      <c r="W4766">
        <v>0</v>
      </c>
      <c r="X4766">
        <v>0</v>
      </c>
      <c r="Y4766">
        <v>0</v>
      </c>
      <c r="Z4766">
        <v>0</v>
      </c>
    </row>
    <row r="4767" spans="1:26" x14ac:dyDescent="0.25">
      <c r="A4767">
        <v>2040371</v>
      </c>
      <c r="B4767">
        <v>1</v>
      </c>
      <c r="C4767" t="s">
        <v>76</v>
      </c>
      <c r="D4767" t="s">
        <v>92</v>
      </c>
      <c r="E4767" t="s">
        <v>134</v>
      </c>
      <c r="F4767" t="s">
        <v>13728</v>
      </c>
      <c r="G4767" t="s">
        <v>140</v>
      </c>
      <c r="H4767" t="s">
        <v>46</v>
      </c>
      <c r="I4767" t="s">
        <v>129</v>
      </c>
      <c r="J4767" t="s">
        <v>130</v>
      </c>
      <c r="K4767" t="s">
        <v>131</v>
      </c>
      <c r="L4767" t="s">
        <v>13729</v>
      </c>
      <c r="M4767" t="s">
        <v>13730</v>
      </c>
      <c r="N4767">
        <v>2.185277777</v>
      </c>
      <c r="O4767">
        <v>0</v>
      </c>
      <c r="P4767">
        <v>0</v>
      </c>
      <c r="Q4767">
        <v>0</v>
      </c>
      <c r="R4767">
        <v>1</v>
      </c>
      <c r="S4767">
        <v>0</v>
      </c>
      <c r="T4767">
        <v>0</v>
      </c>
      <c r="U4767">
        <v>0</v>
      </c>
      <c r="V4767">
        <v>0</v>
      </c>
      <c r="W4767">
        <v>0</v>
      </c>
      <c r="X4767">
        <v>2.1852779999999998</v>
      </c>
      <c r="Y4767">
        <v>0</v>
      </c>
      <c r="Z4767">
        <v>0</v>
      </c>
    </row>
    <row r="4768" spans="1:26" x14ac:dyDescent="0.25">
      <c r="A4768">
        <v>2040363</v>
      </c>
      <c r="B4768">
        <v>1</v>
      </c>
      <c r="C4768" t="s">
        <v>77</v>
      </c>
      <c r="D4768" t="s">
        <v>120</v>
      </c>
      <c r="E4768" t="s">
        <v>186</v>
      </c>
      <c r="F4768" t="s">
        <v>13731</v>
      </c>
      <c r="G4768" t="s">
        <v>163</v>
      </c>
      <c r="H4768" t="s">
        <v>47</v>
      </c>
      <c r="I4768" t="s">
        <v>129</v>
      </c>
      <c r="J4768" t="s">
        <v>130</v>
      </c>
      <c r="K4768" t="s">
        <v>131</v>
      </c>
      <c r="L4768" t="s">
        <v>13732</v>
      </c>
      <c r="M4768" t="s">
        <v>13733</v>
      </c>
      <c r="N4768">
        <v>0.90611111099999997</v>
      </c>
      <c r="O4768">
        <v>0</v>
      </c>
      <c r="P4768">
        <v>0</v>
      </c>
      <c r="Q4768">
        <v>0</v>
      </c>
      <c r="R4768">
        <v>0</v>
      </c>
      <c r="S4768">
        <v>5</v>
      </c>
      <c r="T4768">
        <v>0</v>
      </c>
      <c r="U4768">
        <v>0</v>
      </c>
      <c r="V4768">
        <v>0</v>
      </c>
      <c r="W4768">
        <v>0</v>
      </c>
      <c r="X4768">
        <v>0</v>
      </c>
      <c r="Y4768">
        <v>4.5305559999999998</v>
      </c>
      <c r="Z4768">
        <v>0</v>
      </c>
    </row>
    <row r="4769" spans="1:26" x14ac:dyDescent="0.25">
      <c r="A4769">
        <v>2040368</v>
      </c>
      <c r="B4769">
        <v>1</v>
      </c>
      <c r="C4769" t="s">
        <v>76</v>
      </c>
      <c r="D4769" t="s">
        <v>93</v>
      </c>
      <c r="E4769" t="s">
        <v>166</v>
      </c>
      <c r="F4769" t="s">
        <v>13734</v>
      </c>
      <c r="G4769" t="s">
        <v>657</v>
      </c>
      <c r="H4769" t="s">
        <v>46</v>
      </c>
      <c r="I4769" t="s">
        <v>129</v>
      </c>
      <c r="J4769" t="s">
        <v>130</v>
      </c>
      <c r="K4769" t="s">
        <v>131</v>
      </c>
      <c r="L4769" t="s">
        <v>13735</v>
      </c>
      <c r="M4769" t="s">
        <v>13736</v>
      </c>
      <c r="N4769">
        <v>1.4016666659999999</v>
      </c>
      <c r="O4769">
        <v>0</v>
      </c>
      <c r="P4769">
        <v>495</v>
      </c>
      <c r="Q4769">
        <v>0</v>
      </c>
      <c r="R4769">
        <v>0</v>
      </c>
      <c r="S4769">
        <v>0</v>
      </c>
      <c r="T4769">
        <v>0</v>
      </c>
      <c r="U4769">
        <v>0</v>
      </c>
      <c r="V4769">
        <v>693.82500000000005</v>
      </c>
      <c r="W4769">
        <v>0</v>
      </c>
      <c r="X4769">
        <v>0</v>
      </c>
      <c r="Y4769">
        <v>0</v>
      </c>
      <c r="Z4769">
        <v>0</v>
      </c>
    </row>
    <row r="4770" spans="1:26" x14ac:dyDescent="0.25">
      <c r="A4770">
        <v>2040365</v>
      </c>
      <c r="B4770">
        <v>1</v>
      </c>
      <c r="C4770" t="s">
        <v>76</v>
      </c>
      <c r="D4770" t="s">
        <v>99</v>
      </c>
      <c r="E4770" t="s">
        <v>134</v>
      </c>
      <c r="F4770" t="s">
        <v>13737</v>
      </c>
      <c r="G4770" t="s">
        <v>238</v>
      </c>
      <c r="H4770" t="s">
        <v>46</v>
      </c>
      <c r="I4770" t="s">
        <v>129</v>
      </c>
      <c r="J4770" t="s">
        <v>130</v>
      </c>
      <c r="K4770" t="s">
        <v>131</v>
      </c>
      <c r="L4770" t="s">
        <v>13738</v>
      </c>
      <c r="M4770" t="s">
        <v>13739</v>
      </c>
      <c r="N4770">
        <v>0.79722222200000004</v>
      </c>
      <c r="O4770">
        <v>0</v>
      </c>
      <c r="P4770">
        <v>4</v>
      </c>
      <c r="Q4770">
        <v>0</v>
      </c>
      <c r="R4770">
        <v>0</v>
      </c>
      <c r="S4770">
        <v>0</v>
      </c>
      <c r="T4770">
        <v>0</v>
      </c>
      <c r="U4770">
        <v>0</v>
      </c>
      <c r="V4770">
        <v>3.1888890000000001</v>
      </c>
      <c r="W4770">
        <v>0</v>
      </c>
      <c r="X4770">
        <v>0</v>
      </c>
      <c r="Y4770">
        <v>0</v>
      </c>
      <c r="Z4770">
        <v>0</v>
      </c>
    </row>
    <row r="4771" spans="1:26" x14ac:dyDescent="0.25">
      <c r="A4771">
        <v>2040367</v>
      </c>
      <c r="B4771">
        <v>1</v>
      </c>
      <c r="C4771" t="s">
        <v>76</v>
      </c>
      <c r="D4771" t="s">
        <v>84</v>
      </c>
      <c r="E4771" t="s">
        <v>171</v>
      </c>
      <c r="F4771" t="s">
        <v>13740</v>
      </c>
      <c r="G4771" t="s">
        <v>163</v>
      </c>
      <c r="H4771" t="s">
        <v>47</v>
      </c>
      <c r="I4771" t="s">
        <v>129</v>
      </c>
      <c r="J4771" t="s">
        <v>130</v>
      </c>
      <c r="K4771" t="s">
        <v>131</v>
      </c>
      <c r="L4771" t="s">
        <v>13741</v>
      </c>
      <c r="M4771" t="s">
        <v>13742</v>
      </c>
      <c r="N4771">
        <v>0.25805555499999999</v>
      </c>
      <c r="O4771">
        <v>2</v>
      </c>
      <c r="P4771">
        <v>4433</v>
      </c>
      <c r="Q4771">
        <v>0</v>
      </c>
      <c r="R4771">
        <v>0</v>
      </c>
      <c r="S4771">
        <v>0</v>
      </c>
      <c r="T4771">
        <v>0</v>
      </c>
      <c r="U4771">
        <v>0.51611099999999999</v>
      </c>
      <c r="V4771">
        <v>1143.9602749999999</v>
      </c>
      <c r="W4771">
        <v>0</v>
      </c>
      <c r="X4771">
        <v>0</v>
      </c>
      <c r="Y4771">
        <v>0</v>
      </c>
      <c r="Z4771">
        <v>0</v>
      </c>
    </row>
    <row r="4772" spans="1:26" x14ac:dyDescent="0.25">
      <c r="A4772">
        <v>2040374</v>
      </c>
      <c r="B4772">
        <v>1</v>
      </c>
      <c r="C4772" t="s">
        <v>76</v>
      </c>
      <c r="D4772" t="s">
        <v>105</v>
      </c>
      <c r="E4772" t="s">
        <v>134</v>
      </c>
      <c r="F4772" t="s">
        <v>13743</v>
      </c>
      <c r="G4772" t="s">
        <v>136</v>
      </c>
      <c r="H4772" t="s">
        <v>46</v>
      </c>
      <c r="I4772" t="s">
        <v>129</v>
      </c>
      <c r="J4772" t="s">
        <v>130</v>
      </c>
      <c r="K4772" t="s">
        <v>131</v>
      </c>
      <c r="L4772" t="s">
        <v>13744</v>
      </c>
      <c r="M4772" t="s">
        <v>13745</v>
      </c>
      <c r="N4772">
        <v>1.9483333329999999</v>
      </c>
      <c r="O4772">
        <v>0</v>
      </c>
      <c r="P4772">
        <v>0</v>
      </c>
      <c r="Q4772">
        <v>0</v>
      </c>
      <c r="R4772">
        <v>1</v>
      </c>
      <c r="S4772">
        <v>0</v>
      </c>
      <c r="T4772">
        <v>0</v>
      </c>
      <c r="U4772">
        <v>0</v>
      </c>
      <c r="V4772">
        <v>0</v>
      </c>
      <c r="W4772">
        <v>0</v>
      </c>
      <c r="X4772">
        <v>1.9483330000000001</v>
      </c>
      <c r="Y4772">
        <v>0</v>
      </c>
      <c r="Z4772">
        <v>0</v>
      </c>
    </row>
    <row r="4773" spans="1:26" x14ac:dyDescent="0.25">
      <c r="A4773">
        <v>2040377</v>
      </c>
      <c r="B4773">
        <v>1</v>
      </c>
      <c r="C4773" t="s">
        <v>76</v>
      </c>
      <c r="D4773" t="s">
        <v>101</v>
      </c>
      <c r="E4773" t="s">
        <v>134</v>
      </c>
      <c r="F4773" t="s">
        <v>13746</v>
      </c>
      <c r="G4773" t="s">
        <v>140</v>
      </c>
      <c r="H4773" t="s">
        <v>46</v>
      </c>
      <c r="I4773" t="s">
        <v>129</v>
      </c>
      <c r="J4773" t="s">
        <v>130</v>
      </c>
      <c r="K4773" t="s">
        <v>131</v>
      </c>
      <c r="L4773" t="s">
        <v>13747</v>
      </c>
      <c r="M4773" t="s">
        <v>13748</v>
      </c>
      <c r="N4773">
        <v>4.5544444439999996</v>
      </c>
      <c r="O4773">
        <v>0</v>
      </c>
      <c r="P4773">
        <v>2</v>
      </c>
      <c r="Q4773">
        <v>0</v>
      </c>
      <c r="R4773">
        <v>0</v>
      </c>
      <c r="S4773">
        <v>0</v>
      </c>
      <c r="T4773">
        <v>0</v>
      </c>
      <c r="U4773">
        <v>0</v>
      </c>
      <c r="V4773">
        <v>9.1088889999999996</v>
      </c>
      <c r="W4773">
        <v>0</v>
      </c>
      <c r="X4773">
        <v>0</v>
      </c>
      <c r="Y4773">
        <v>0</v>
      </c>
      <c r="Z4773">
        <v>0</v>
      </c>
    </row>
    <row r="4774" spans="1:26" x14ac:dyDescent="0.25">
      <c r="A4774">
        <v>2040378</v>
      </c>
      <c r="B4774">
        <v>1</v>
      </c>
      <c r="C4774" t="s">
        <v>76</v>
      </c>
      <c r="D4774" t="s">
        <v>100</v>
      </c>
      <c r="E4774" t="s">
        <v>134</v>
      </c>
      <c r="F4774" t="s">
        <v>13749</v>
      </c>
      <c r="G4774" t="s">
        <v>136</v>
      </c>
      <c r="H4774" t="s">
        <v>46</v>
      </c>
      <c r="I4774" t="s">
        <v>129</v>
      </c>
      <c r="J4774" t="s">
        <v>130</v>
      </c>
      <c r="K4774" t="s">
        <v>131</v>
      </c>
      <c r="L4774" t="s">
        <v>13750</v>
      </c>
      <c r="M4774" t="s">
        <v>13751</v>
      </c>
      <c r="N4774">
        <v>5.2213888879999999</v>
      </c>
      <c r="O4774">
        <v>0</v>
      </c>
      <c r="P4774">
        <v>1</v>
      </c>
      <c r="Q4774">
        <v>0</v>
      </c>
      <c r="R4774">
        <v>0</v>
      </c>
      <c r="S4774">
        <v>0</v>
      </c>
      <c r="T4774">
        <v>0</v>
      </c>
      <c r="U4774">
        <v>0</v>
      </c>
      <c r="V4774">
        <v>5.2213890000000003</v>
      </c>
      <c r="W4774">
        <v>0</v>
      </c>
      <c r="X4774">
        <v>0</v>
      </c>
      <c r="Y4774">
        <v>0</v>
      </c>
      <c r="Z4774">
        <v>0</v>
      </c>
    </row>
    <row r="4775" spans="1:26" x14ac:dyDescent="0.25">
      <c r="A4775">
        <v>2040382</v>
      </c>
      <c r="B4775">
        <v>1</v>
      </c>
      <c r="C4775" t="s">
        <v>76</v>
      </c>
      <c r="D4775" t="s">
        <v>94</v>
      </c>
      <c r="E4775" t="s">
        <v>134</v>
      </c>
      <c r="F4775" t="s">
        <v>13752</v>
      </c>
      <c r="G4775" t="s">
        <v>136</v>
      </c>
      <c r="H4775" t="s">
        <v>46</v>
      </c>
      <c r="I4775" t="s">
        <v>129</v>
      </c>
      <c r="J4775" t="s">
        <v>130</v>
      </c>
      <c r="K4775" t="s">
        <v>131</v>
      </c>
      <c r="L4775" t="s">
        <v>13753</v>
      </c>
      <c r="M4775" t="s">
        <v>13754</v>
      </c>
      <c r="N4775">
        <v>1.795833333</v>
      </c>
      <c r="O4775">
        <v>0</v>
      </c>
      <c r="P4775">
        <v>1</v>
      </c>
      <c r="Q4775">
        <v>0</v>
      </c>
      <c r="R4775">
        <v>0</v>
      </c>
      <c r="S4775">
        <v>0</v>
      </c>
      <c r="T4775">
        <v>0</v>
      </c>
      <c r="U4775">
        <v>0</v>
      </c>
      <c r="V4775">
        <v>1.795833</v>
      </c>
      <c r="W4775">
        <v>0</v>
      </c>
      <c r="X4775">
        <v>0</v>
      </c>
      <c r="Y4775">
        <v>0</v>
      </c>
      <c r="Z4775">
        <v>0</v>
      </c>
    </row>
    <row r="4776" spans="1:26" x14ac:dyDescent="0.25">
      <c r="A4776">
        <v>2040383</v>
      </c>
      <c r="B4776">
        <v>1</v>
      </c>
      <c r="C4776" t="s">
        <v>76</v>
      </c>
      <c r="D4776" t="s">
        <v>78</v>
      </c>
      <c r="E4776" t="s">
        <v>134</v>
      </c>
      <c r="F4776" t="s">
        <v>13755</v>
      </c>
      <c r="G4776" t="s">
        <v>136</v>
      </c>
      <c r="H4776" t="s">
        <v>46</v>
      </c>
      <c r="I4776" t="s">
        <v>129</v>
      </c>
      <c r="J4776" t="s">
        <v>130</v>
      </c>
      <c r="K4776" t="s">
        <v>131</v>
      </c>
      <c r="L4776" t="s">
        <v>13756</v>
      </c>
      <c r="M4776" t="s">
        <v>13757</v>
      </c>
      <c r="N4776">
        <v>3.9580555550000001</v>
      </c>
      <c r="O4776">
        <v>0</v>
      </c>
      <c r="P4776">
        <v>2</v>
      </c>
      <c r="Q4776">
        <v>0</v>
      </c>
      <c r="R4776">
        <v>0</v>
      </c>
      <c r="S4776">
        <v>0</v>
      </c>
      <c r="T4776">
        <v>0</v>
      </c>
      <c r="U4776">
        <v>0</v>
      </c>
      <c r="V4776">
        <v>7.9161109999999999</v>
      </c>
      <c r="W4776">
        <v>0</v>
      </c>
      <c r="X4776">
        <v>0</v>
      </c>
      <c r="Y4776">
        <v>0</v>
      </c>
      <c r="Z4776">
        <v>0</v>
      </c>
    </row>
    <row r="4777" spans="1:26" x14ac:dyDescent="0.25">
      <c r="A4777">
        <v>2040450</v>
      </c>
      <c r="B4777">
        <v>1</v>
      </c>
      <c r="C4777" t="s">
        <v>77</v>
      </c>
      <c r="D4777" t="s">
        <v>123</v>
      </c>
      <c r="E4777" t="s">
        <v>134</v>
      </c>
      <c r="F4777" t="s">
        <v>13758</v>
      </c>
      <c r="G4777" t="s">
        <v>136</v>
      </c>
      <c r="H4777" t="s">
        <v>46</v>
      </c>
      <c r="I4777" t="s">
        <v>129</v>
      </c>
      <c r="J4777" t="s">
        <v>130</v>
      </c>
      <c r="K4777" t="s">
        <v>131</v>
      </c>
      <c r="L4777" t="s">
        <v>13759</v>
      </c>
      <c r="M4777" t="s">
        <v>13760</v>
      </c>
      <c r="N4777">
        <v>4.8747222219999999</v>
      </c>
      <c r="O4777">
        <v>0</v>
      </c>
      <c r="P4777">
        <v>1</v>
      </c>
      <c r="Q4777">
        <v>0</v>
      </c>
      <c r="R4777">
        <v>0</v>
      </c>
      <c r="S4777">
        <v>0</v>
      </c>
      <c r="T4777">
        <v>0</v>
      </c>
      <c r="U4777">
        <v>0</v>
      </c>
      <c r="V4777">
        <v>4.8747220000000002</v>
      </c>
      <c r="W4777">
        <v>0</v>
      </c>
      <c r="X4777">
        <v>0</v>
      </c>
      <c r="Y4777">
        <v>0</v>
      </c>
      <c r="Z4777">
        <v>0</v>
      </c>
    </row>
    <row r="4778" spans="1:26" x14ac:dyDescent="0.25">
      <c r="A4778">
        <v>2040399</v>
      </c>
      <c r="B4778">
        <v>1</v>
      </c>
      <c r="C4778" t="s">
        <v>76</v>
      </c>
      <c r="D4778" t="s">
        <v>106</v>
      </c>
      <c r="E4778" t="s">
        <v>134</v>
      </c>
      <c r="F4778" t="s">
        <v>13761</v>
      </c>
      <c r="G4778" t="s">
        <v>238</v>
      </c>
      <c r="H4778" t="s">
        <v>46</v>
      </c>
      <c r="I4778" t="s">
        <v>129</v>
      </c>
      <c r="J4778" t="s">
        <v>130</v>
      </c>
      <c r="K4778" t="s">
        <v>131</v>
      </c>
      <c r="L4778" t="s">
        <v>13762</v>
      </c>
      <c r="M4778" t="s">
        <v>13763</v>
      </c>
      <c r="N4778">
        <v>1.5891666659999999</v>
      </c>
      <c r="O4778">
        <v>0</v>
      </c>
      <c r="P4778">
        <v>1</v>
      </c>
      <c r="Q4778">
        <v>0</v>
      </c>
      <c r="R4778">
        <v>0</v>
      </c>
      <c r="S4778">
        <v>0</v>
      </c>
      <c r="T4778">
        <v>0</v>
      </c>
      <c r="U4778">
        <v>0</v>
      </c>
      <c r="V4778">
        <v>1.589167</v>
      </c>
      <c r="W4778">
        <v>0</v>
      </c>
      <c r="X4778">
        <v>0</v>
      </c>
      <c r="Y4778">
        <v>0</v>
      </c>
      <c r="Z4778">
        <v>0</v>
      </c>
    </row>
    <row r="4779" spans="1:26" x14ac:dyDescent="0.25">
      <c r="A4779">
        <v>2040393</v>
      </c>
      <c r="B4779">
        <v>1</v>
      </c>
      <c r="C4779" t="s">
        <v>77</v>
      </c>
      <c r="D4779" t="s">
        <v>119</v>
      </c>
      <c r="E4779" t="s">
        <v>134</v>
      </c>
      <c r="F4779" t="s">
        <v>13764</v>
      </c>
      <c r="G4779" t="s">
        <v>238</v>
      </c>
      <c r="H4779" t="s">
        <v>46</v>
      </c>
      <c r="I4779" t="s">
        <v>129</v>
      </c>
      <c r="J4779" t="s">
        <v>130</v>
      </c>
      <c r="K4779" t="s">
        <v>131</v>
      </c>
      <c r="L4779" t="s">
        <v>13765</v>
      </c>
      <c r="M4779" t="s">
        <v>13766</v>
      </c>
      <c r="N4779">
        <v>1.620833333</v>
      </c>
      <c r="O4779">
        <v>0</v>
      </c>
      <c r="P4779">
        <v>9</v>
      </c>
      <c r="Q4779">
        <v>0</v>
      </c>
      <c r="R4779">
        <v>0</v>
      </c>
      <c r="S4779">
        <v>0</v>
      </c>
      <c r="T4779">
        <v>0</v>
      </c>
      <c r="U4779">
        <v>0</v>
      </c>
      <c r="V4779">
        <v>14.5875</v>
      </c>
      <c r="W4779">
        <v>0</v>
      </c>
      <c r="X4779">
        <v>0</v>
      </c>
      <c r="Y4779">
        <v>0</v>
      </c>
      <c r="Z4779">
        <v>0</v>
      </c>
    </row>
    <row r="4780" spans="1:26" x14ac:dyDescent="0.25">
      <c r="A4780">
        <v>2040405</v>
      </c>
      <c r="B4780">
        <v>1</v>
      </c>
      <c r="C4780" t="s">
        <v>76</v>
      </c>
      <c r="D4780" t="s">
        <v>86</v>
      </c>
      <c r="E4780" t="s">
        <v>134</v>
      </c>
      <c r="F4780" t="s">
        <v>13767</v>
      </c>
      <c r="G4780" t="s">
        <v>250</v>
      </c>
      <c r="H4780" t="s">
        <v>46</v>
      </c>
      <c r="I4780" t="s">
        <v>129</v>
      </c>
      <c r="J4780" t="s">
        <v>130</v>
      </c>
      <c r="K4780" t="s">
        <v>131</v>
      </c>
      <c r="L4780" t="s">
        <v>13768</v>
      </c>
      <c r="M4780" t="s">
        <v>13769</v>
      </c>
      <c r="N4780">
        <v>3.1661111110000002</v>
      </c>
      <c r="O4780">
        <v>0</v>
      </c>
      <c r="P4780">
        <v>1</v>
      </c>
      <c r="Q4780">
        <v>0</v>
      </c>
      <c r="R4780">
        <v>0</v>
      </c>
      <c r="S4780">
        <v>0</v>
      </c>
      <c r="T4780">
        <v>0</v>
      </c>
      <c r="U4780">
        <v>0</v>
      </c>
      <c r="V4780">
        <v>3.1661109999999999</v>
      </c>
      <c r="W4780">
        <v>0</v>
      </c>
      <c r="X4780">
        <v>0</v>
      </c>
      <c r="Y4780">
        <v>0</v>
      </c>
      <c r="Z4780">
        <v>0</v>
      </c>
    </row>
    <row r="4781" spans="1:26" x14ac:dyDescent="0.25">
      <c r="A4781">
        <v>2040395</v>
      </c>
      <c r="B4781">
        <v>1</v>
      </c>
      <c r="C4781" t="s">
        <v>77</v>
      </c>
      <c r="D4781" t="s">
        <v>124</v>
      </c>
      <c r="E4781" t="s">
        <v>182</v>
      </c>
      <c r="F4781" t="s">
        <v>13770</v>
      </c>
      <c r="G4781" t="s">
        <v>294</v>
      </c>
      <c r="H4781" t="s">
        <v>46</v>
      </c>
      <c r="I4781" t="s">
        <v>129</v>
      </c>
      <c r="J4781" t="s">
        <v>130</v>
      </c>
      <c r="K4781" t="s">
        <v>131</v>
      </c>
      <c r="L4781" t="s">
        <v>13771</v>
      </c>
      <c r="M4781" t="s">
        <v>13772</v>
      </c>
      <c r="N4781">
        <v>4.8174999999999999</v>
      </c>
      <c r="O4781">
        <v>0</v>
      </c>
      <c r="P4781">
        <v>16</v>
      </c>
      <c r="Q4781">
        <v>0</v>
      </c>
      <c r="R4781">
        <v>0</v>
      </c>
      <c r="S4781">
        <v>0</v>
      </c>
      <c r="T4781">
        <v>0</v>
      </c>
      <c r="U4781">
        <v>0</v>
      </c>
      <c r="V4781">
        <v>77.08</v>
      </c>
      <c r="W4781">
        <v>0</v>
      </c>
      <c r="X4781">
        <v>0</v>
      </c>
      <c r="Y4781">
        <v>0</v>
      </c>
      <c r="Z4781">
        <v>0</v>
      </c>
    </row>
    <row r="4782" spans="1:26" x14ac:dyDescent="0.25">
      <c r="A4782">
        <v>2040400</v>
      </c>
      <c r="B4782">
        <v>1</v>
      </c>
      <c r="C4782" t="s">
        <v>77</v>
      </c>
      <c r="D4782" t="s">
        <v>108</v>
      </c>
      <c r="E4782" t="s">
        <v>134</v>
      </c>
      <c r="F4782" t="s">
        <v>13773</v>
      </c>
      <c r="G4782" t="s">
        <v>136</v>
      </c>
      <c r="H4782" t="s">
        <v>46</v>
      </c>
      <c r="I4782" t="s">
        <v>129</v>
      </c>
      <c r="J4782" t="s">
        <v>130</v>
      </c>
      <c r="K4782" t="s">
        <v>131</v>
      </c>
      <c r="L4782" t="s">
        <v>13774</v>
      </c>
      <c r="M4782" t="s">
        <v>13775</v>
      </c>
      <c r="N4782">
        <v>1.3225</v>
      </c>
      <c r="O4782">
        <v>0</v>
      </c>
      <c r="P4782">
        <v>1</v>
      </c>
      <c r="Q4782">
        <v>0</v>
      </c>
      <c r="R4782">
        <v>0</v>
      </c>
      <c r="S4782">
        <v>0</v>
      </c>
      <c r="T4782">
        <v>0</v>
      </c>
      <c r="U4782">
        <v>0</v>
      </c>
      <c r="V4782">
        <v>1.3225</v>
      </c>
      <c r="W4782">
        <v>0</v>
      </c>
      <c r="X4782">
        <v>0</v>
      </c>
      <c r="Y4782">
        <v>0</v>
      </c>
      <c r="Z4782">
        <v>0</v>
      </c>
    </row>
    <row r="4783" spans="1:26" x14ac:dyDescent="0.25">
      <c r="A4783">
        <v>2040402</v>
      </c>
      <c r="B4783">
        <v>1</v>
      </c>
      <c r="C4783" t="s">
        <v>77</v>
      </c>
      <c r="D4783" t="s">
        <v>110</v>
      </c>
      <c r="E4783" t="s">
        <v>161</v>
      </c>
      <c r="F4783" t="s">
        <v>13776</v>
      </c>
      <c r="G4783" t="s">
        <v>341</v>
      </c>
      <c r="H4783" t="s">
        <v>47</v>
      </c>
      <c r="I4783" t="s">
        <v>129</v>
      </c>
      <c r="J4783" t="s">
        <v>130</v>
      </c>
      <c r="K4783" t="s">
        <v>131</v>
      </c>
      <c r="L4783" t="s">
        <v>13777</v>
      </c>
      <c r="M4783" t="s">
        <v>13778</v>
      </c>
      <c r="N4783">
        <v>1.2625</v>
      </c>
      <c r="O4783">
        <v>0</v>
      </c>
      <c r="P4783">
        <v>0</v>
      </c>
      <c r="Q4783">
        <v>0</v>
      </c>
      <c r="R4783">
        <v>0</v>
      </c>
      <c r="S4783">
        <v>0</v>
      </c>
      <c r="T4783">
        <v>20</v>
      </c>
      <c r="U4783">
        <v>0</v>
      </c>
      <c r="V4783">
        <v>0</v>
      </c>
      <c r="W4783">
        <v>0</v>
      </c>
      <c r="X4783">
        <v>0</v>
      </c>
      <c r="Y4783">
        <v>0</v>
      </c>
      <c r="Z4783">
        <v>25.25</v>
      </c>
    </row>
    <row r="4784" spans="1:26" x14ac:dyDescent="0.25">
      <c r="A4784">
        <v>2040401</v>
      </c>
      <c r="B4784">
        <v>1</v>
      </c>
      <c r="C4784" t="s">
        <v>76</v>
      </c>
      <c r="D4784" t="s">
        <v>90</v>
      </c>
      <c r="E4784" t="s">
        <v>134</v>
      </c>
      <c r="F4784" t="s">
        <v>13779</v>
      </c>
      <c r="G4784" t="s">
        <v>250</v>
      </c>
      <c r="H4784" t="s">
        <v>46</v>
      </c>
      <c r="I4784" t="s">
        <v>129</v>
      </c>
      <c r="J4784" t="s">
        <v>15</v>
      </c>
      <c r="K4784" t="s">
        <v>131</v>
      </c>
      <c r="L4784" t="s">
        <v>13780</v>
      </c>
      <c r="M4784" t="s">
        <v>13781</v>
      </c>
      <c r="N4784">
        <v>4.2741666660000002</v>
      </c>
      <c r="O4784">
        <v>0</v>
      </c>
      <c r="P4784">
        <v>3</v>
      </c>
      <c r="Q4784">
        <v>0</v>
      </c>
      <c r="R4784">
        <v>0</v>
      </c>
      <c r="S4784">
        <v>0</v>
      </c>
      <c r="T4784">
        <v>0</v>
      </c>
      <c r="U4784">
        <v>0</v>
      </c>
      <c r="V4784">
        <v>12.8225</v>
      </c>
      <c r="W4784">
        <v>0</v>
      </c>
      <c r="X4784">
        <v>0</v>
      </c>
      <c r="Y4784">
        <v>0</v>
      </c>
      <c r="Z4784">
        <v>0</v>
      </c>
    </row>
    <row r="4785" spans="1:26" x14ac:dyDescent="0.25">
      <c r="A4785">
        <v>2040406</v>
      </c>
      <c r="B4785">
        <v>1</v>
      </c>
      <c r="C4785" t="s">
        <v>76</v>
      </c>
      <c r="D4785" t="s">
        <v>96</v>
      </c>
      <c r="E4785" t="s">
        <v>186</v>
      </c>
      <c r="F4785" t="s">
        <v>9722</v>
      </c>
      <c r="G4785" t="s">
        <v>163</v>
      </c>
      <c r="H4785" t="s">
        <v>47</v>
      </c>
      <c r="I4785" t="s">
        <v>129</v>
      </c>
      <c r="J4785" t="s">
        <v>130</v>
      </c>
      <c r="K4785" t="s">
        <v>131</v>
      </c>
      <c r="L4785" t="s">
        <v>13782</v>
      </c>
      <c r="M4785" t="s">
        <v>13783</v>
      </c>
      <c r="N4785">
        <v>0.443611111</v>
      </c>
      <c r="O4785">
        <v>14</v>
      </c>
      <c r="P4785">
        <v>386</v>
      </c>
      <c r="Q4785">
        <v>0</v>
      </c>
      <c r="R4785">
        <v>0</v>
      </c>
      <c r="S4785">
        <v>0</v>
      </c>
      <c r="T4785">
        <v>0</v>
      </c>
      <c r="U4785">
        <v>6.2105560000000004</v>
      </c>
      <c r="V4785">
        <v>171.233889</v>
      </c>
      <c r="W4785">
        <v>0</v>
      </c>
      <c r="X4785">
        <v>0</v>
      </c>
      <c r="Y4785">
        <v>0</v>
      </c>
      <c r="Z4785">
        <v>0</v>
      </c>
    </row>
    <row r="4786" spans="1:26" x14ac:dyDescent="0.25">
      <c r="A4786">
        <v>2040408</v>
      </c>
      <c r="B4786">
        <v>1</v>
      </c>
      <c r="C4786" t="s">
        <v>77</v>
      </c>
      <c r="D4786" t="s">
        <v>109</v>
      </c>
      <c r="E4786" t="s">
        <v>134</v>
      </c>
      <c r="F4786" t="s">
        <v>13784</v>
      </c>
      <c r="G4786" t="s">
        <v>136</v>
      </c>
      <c r="H4786" t="s">
        <v>46</v>
      </c>
      <c r="I4786" t="s">
        <v>129</v>
      </c>
      <c r="J4786" t="s">
        <v>130</v>
      </c>
      <c r="K4786" t="s">
        <v>131</v>
      </c>
      <c r="L4786" t="s">
        <v>13785</v>
      </c>
      <c r="M4786" t="s">
        <v>13786</v>
      </c>
      <c r="N4786">
        <v>0.946944444</v>
      </c>
      <c r="O4786">
        <v>0</v>
      </c>
      <c r="P4786">
        <v>1</v>
      </c>
      <c r="Q4786">
        <v>0</v>
      </c>
      <c r="R4786">
        <v>0</v>
      </c>
      <c r="S4786">
        <v>0</v>
      </c>
      <c r="T4786">
        <v>0</v>
      </c>
      <c r="U4786">
        <v>0</v>
      </c>
      <c r="V4786">
        <v>0.94694400000000001</v>
      </c>
      <c r="W4786">
        <v>0</v>
      </c>
      <c r="X4786">
        <v>0</v>
      </c>
      <c r="Y4786">
        <v>0</v>
      </c>
      <c r="Z4786">
        <v>0</v>
      </c>
    </row>
    <row r="4787" spans="1:26" x14ac:dyDescent="0.25">
      <c r="A4787">
        <v>2040409</v>
      </c>
      <c r="B4787">
        <v>1</v>
      </c>
      <c r="C4787" t="s">
        <v>76</v>
      </c>
      <c r="D4787" t="s">
        <v>99</v>
      </c>
      <c r="E4787" t="s">
        <v>171</v>
      </c>
      <c r="F4787" t="s">
        <v>13787</v>
      </c>
      <c r="G4787" t="s">
        <v>152</v>
      </c>
      <c r="H4787" t="s">
        <v>47</v>
      </c>
      <c r="I4787" t="s">
        <v>257</v>
      </c>
      <c r="J4787" t="s">
        <v>130</v>
      </c>
      <c r="K4787" t="s">
        <v>131</v>
      </c>
      <c r="L4787" t="s">
        <v>13788</v>
      </c>
      <c r="M4787" t="s">
        <v>13789</v>
      </c>
      <c r="N4787">
        <v>4.9444443999999997E-2</v>
      </c>
      <c r="O4787">
        <v>21</v>
      </c>
      <c r="P4787">
        <v>700</v>
      </c>
      <c r="Q4787">
        <v>0</v>
      </c>
      <c r="R4787">
        <v>0</v>
      </c>
      <c r="S4787">
        <v>0</v>
      </c>
      <c r="T4787">
        <v>0</v>
      </c>
      <c r="U4787">
        <v>1.038333</v>
      </c>
      <c r="V4787">
        <v>34.611111000000001</v>
      </c>
      <c r="W4787">
        <v>0</v>
      </c>
      <c r="X4787">
        <v>0</v>
      </c>
      <c r="Y4787">
        <v>0</v>
      </c>
      <c r="Z4787">
        <v>0</v>
      </c>
    </row>
    <row r="4788" spans="1:26" x14ac:dyDescent="0.25">
      <c r="A4788">
        <v>2040419</v>
      </c>
      <c r="B4788">
        <v>1</v>
      </c>
      <c r="C4788" t="s">
        <v>76</v>
      </c>
      <c r="D4788" t="s">
        <v>99</v>
      </c>
      <c r="E4788" t="s">
        <v>134</v>
      </c>
      <c r="F4788" t="s">
        <v>13737</v>
      </c>
      <c r="G4788" t="s">
        <v>238</v>
      </c>
      <c r="H4788" t="s">
        <v>46</v>
      </c>
      <c r="I4788" t="s">
        <v>129</v>
      </c>
      <c r="J4788" t="s">
        <v>130</v>
      </c>
      <c r="K4788" t="s">
        <v>131</v>
      </c>
      <c r="L4788" t="s">
        <v>13790</v>
      </c>
      <c r="M4788" t="s">
        <v>13791</v>
      </c>
      <c r="N4788">
        <v>1.310277777</v>
      </c>
      <c r="O4788">
        <v>0</v>
      </c>
      <c r="P4788">
        <v>4</v>
      </c>
      <c r="Q4788">
        <v>0</v>
      </c>
      <c r="R4788">
        <v>0</v>
      </c>
      <c r="S4788">
        <v>0</v>
      </c>
      <c r="T4788">
        <v>0</v>
      </c>
      <c r="U4788">
        <v>0</v>
      </c>
      <c r="V4788">
        <v>5.2411110000000001</v>
      </c>
      <c r="W4788">
        <v>0</v>
      </c>
      <c r="X4788">
        <v>0</v>
      </c>
      <c r="Y4788">
        <v>0</v>
      </c>
      <c r="Z4788">
        <v>0</v>
      </c>
    </row>
    <row r="4789" spans="1:26" x14ac:dyDescent="0.25">
      <c r="A4789">
        <v>2040410</v>
      </c>
      <c r="B4789">
        <v>1</v>
      </c>
      <c r="C4789" t="s">
        <v>76</v>
      </c>
      <c r="D4789" t="s">
        <v>87</v>
      </c>
      <c r="E4789" t="s">
        <v>171</v>
      </c>
      <c r="F4789" t="s">
        <v>13532</v>
      </c>
      <c r="G4789" t="s">
        <v>152</v>
      </c>
      <c r="H4789" t="s">
        <v>47</v>
      </c>
      <c r="I4789" t="s">
        <v>129</v>
      </c>
      <c r="J4789" t="s">
        <v>130</v>
      </c>
      <c r="K4789" t="s">
        <v>154</v>
      </c>
      <c r="L4789" t="s">
        <v>13792</v>
      </c>
      <c r="M4789" t="s">
        <v>13793</v>
      </c>
      <c r="N4789">
        <v>0.21201388800000001</v>
      </c>
      <c r="O4789">
        <v>78</v>
      </c>
      <c r="P4789">
        <v>920</v>
      </c>
      <c r="Q4789">
        <v>0</v>
      </c>
      <c r="R4789">
        <v>0</v>
      </c>
      <c r="S4789">
        <v>0</v>
      </c>
      <c r="T4789">
        <v>0</v>
      </c>
      <c r="U4789">
        <v>16.537082999999999</v>
      </c>
      <c r="V4789">
        <v>195.05277699999999</v>
      </c>
      <c r="W4789">
        <v>0</v>
      </c>
      <c r="X4789">
        <v>0</v>
      </c>
      <c r="Y4789">
        <v>0</v>
      </c>
      <c r="Z4789">
        <v>0</v>
      </c>
    </row>
    <row r="4790" spans="1:26" x14ac:dyDescent="0.25">
      <c r="A4790">
        <v>2040427</v>
      </c>
      <c r="B4790">
        <v>1</v>
      </c>
      <c r="C4790" t="s">
        <v>77</v>
      </c>
      <c r="D4790" t="s">
        <v>112</v>
      </c>
      <c r="E4790" t="s">
        <v>186</v>
      </c>
      <c r="F4790" t="s">
        <v>7366</v>
      </c>
      <c r="G4790" t="s">
        <v>163</v>
      </c>
      <c r="H4790" t="s">
        <v>47</v>
      </c>
      <c r="I4790" t="s">
        <v>129</v>
      </c>
      <c r="J4790" t="s">
        <v>130</v>
      </c>
      <c r="K4790" t="s">
        <v>131</v>
      </c>
      <c r="L4790" t="s">
        <v>13794</v>
      </c>
      <c r="M4790" t="s">
        <v>13795</v>
      </c>
      <c r="N4790">
        <v>0.56555555499999999</v>
      </c>
      <c r="O4790">
        <v>0</v>
      </c>
      <c r="P4790">
        <v>0</v>
      </c>
      <c r="Q4790">
        <v>119</v>
      </c>
      <c r="R4790">
        <v>79</v>
      </c>
      <c r="S4790">
        <v>0</v>
      </c>
      <c r="T4790">
        <v>0</v>
      </c>
      <c r="U4790">
        <v>0</v>
      </c>
      <c r="V4790">
        <v>0</v>
      </c>
      <c r="W4790">
        <v>67.301111000000006</v>
      </c>
      <c r="X4790">
        <v>44.678888999999998</v>
      </c>
      <c r="Y4790">
        <v>0</v>
      </c>
      <c r="Z4790">
        <v>0</v>
      </c>
    </row>
    <row r="4791" spans="1:26" x14ac:dyDescent="0.25">
      <c r="A4791">
        <v>2040428</v>
      </c>
      <c r="B4791">
        <v>1</v>
      </c>
      <c r="C4791" t="s">
        <v>76</v>
      </c>
      <c r="D4791" t="s">
        <v>88</v>
      </c>
      <c r="E4791" t="s">
        <v>134</v>
      </c>
      <c r="F4791" t="s">
        <v>13796</v>
      </c>
      <c r="G4791" t="s">
        <v>128</v>
      </c>
      <c r="H4791" t="s">
        <v>46</v>
      </c>
      <c r="I4791" t="s">
        <v>129</v>
      </c>
      <c r="J4791" t="s">
        <v>130</v>
      </c>
      <c r="K4791" t="s">
        <v>131</v>
      </c>
      <c r="L4791" t="s">
        <v>13797</v>
      </c>
      <c r="M4791" t="s">
        <v>13798</v>
      </c>
      <c r="N4791">
        <v>5.7155555549999999</v>
      </c>
      <c r="O4791">
        <v>0</v>
      </c>
      <c r="P4791">
        <v>1</v>
      </c>
      <c r="Q4791">
        <v>0</v>
      </c>
      <c r="R4791">
        <v>0</v>
      </c>
      <c r="S4791">
        <v>0</v>
      </c>
      <c r="T4791">
        <v>0</v>
      </c>
      <c r="U4791">
        <v>0</v>
      </c>
      <c r="V4791">
        <v>5.7155560000000003</v>
      </c>
      <c r="W4791">
        <v>0</v>
      </c>
      <c r="X4791">
        <v>0</v>
      </c>
      <c r="Y4791">
        <v>0</v>
      </c>
      <c r="Z4791">
        <v>0</v>
      </c>
    </row>
    <row r="4792" spans="1:26" x14ac:dyDescent="0.25">
      <c r="A4792">
        <v>2040425</v>
      </c>
      <c r="B4792">
        <v>1</v>
      </c>
      <c r="C4792" t="s">
        <v>77</v>
      </c>
      <c r="D4792" t="s">
        <v>114</v>
      </c>
      <c r="E4792" t="s">
        <v>186</v>
      </c>
      <c r="F4792" t="s">
        <v>13799</v>
      </c>
      <c r="G4792" t="s">
        <v>163</v>
      </c>
      <c r="H4792" t="s">
        <v>47</v>
      </c>
      <c r="I4792" t="s">
        <v>129</v>
      </c>
      <c r="J4792" t="s">
        <v>130</v>
      </c>
      <c r="K4792" t="s">
        <v>131</v>
      </c>
      <c r="L4792" t="s">
        <v>13800</v>
      </c>
      <c r="M4792" t="s">
        <v>13801</v>
      </c>
      <c r="N4792">
        <v>0.35333333300000003</v>
      </c>
      <c r="O4792">
        <v>0</v>
      </c>
      <c r="P4792">
        <v>359</v>
      </c>
      <c r="Q4792">
        <v>0</v>
      </c>
      <c r="R4792">
        <v>0</v>
      </c>
      <c r="S4792">
        <v>0</v>
      </c>
      <c r="T4792">
        <v>0</v>
      </c>
      <c r="U4792">
        <v>0</v>
      </c>
      <c r="V4792">
        <v>126.846667</v>
      </c>
      <c r="W4792">
        <v>0</v>
      </c>
      <c r="X4792">
        <v>0</v>
      </c>
      <c r="Y4792">
        <v>0</v>
      </c>
      <c r="Z4792">
        <v>0</v>
      </c>
    </row>
    <row r="4793" spans="1:26" x14ac:dyDescent="0.25">
      <c r="A4793">
        <v>2040424</v>
      </c>
      <c r="B4793">
        <v>1</v>
      </c>
      <c r="C4793" t="s">
        <v>77</v>
      </c>
      <c r="D4793" t="s">
        <v>119</v>
      </c>
      <c r="E4793" t="s">
        <v>166</v>
      </c>
      <c r="F4793" t="s">
        <v>13802</v>
      </c>
      <c r="G4793" t="s">
        <v>657</v>
      </c>
      <c r="H4793" t="s">
        <v>46</v>
      </c>
      <c r="I4793" t="s">
        <v>129</v>
      </c>
      <c r="J4793" t="s">
        <v>130</v>
      </c>
      <c r="K4793" t="s">
        <v>131</v>
      </c>
      <c r="L4793" t="s">
        <v>13803</v>
      </c>
      <c r="M4793" t="s">
        <v>13804</v>
      </c>
      <c r="N4793">
        <v>3.5813888880000002</v>
      </c>
      <c r="O4793">
        <v>0</v>
      </c>
      <c r="P4793">
        <v>215</v>
      </c>
      <c r="Q4793">
        <v>0</v>
      </c>
      <c r="R4793">
        <v>0</v>
      </c>
      <c r="S4793">
        <v>0</v>
      </c>
      <c r="T4793">
        <v>0</v>
      </c>
      <c r="U4793">
        <v>0</v>
      </c>
      <c r="V4793">
        <v>769.99861099999998</v>
      </c>
      <c r="W4793">
        <v>0</v>
      </c>
      <c r="X4793">
        <v>0</v>
      </c>
      <c r="Y4793">
        <v>0</v>
      </c>
      <c r="Z4793">
        <v>0</v>
      </c>
    </row>
    <row r="4794" spans="1:26" x14ac:dyDescent="0.25">
      <c r="A4794">
        <v>2040417</v>
      </c>
      <c r="B4794">
        <v>1</v>
      </c>
      <c r="C4794" t="s">
        <v>76</v>
      </c>
      <c r="D4794" t="s">
        <v>104</v>
      </c>
      <c r="E4794" t="s">
        <v>166</v>
      </c>
      <c r="F4794" t="s">
        <v>13805</v>
      </c>
      <c r="G4794" t="s">
        <v>294</v>
      </c>
      <c r="H4794" t="s">
        <v>46</v>
      </c>
      <c r="I4794" t="s">
        <v>129</v>
      </c>
      <c r="J4794" t="s">
        <v>130</v>
      </c>
      <c r="K4794" t="s">
        <v>131</v>
      </c>
      <c r="L4794" t="s">
        <v>13806</v>
      </c>
      <c r="M4794" t="s">
        <v>13807</v>
      </c>
      <c r="N4794">
        <v>0.56166666600000004</v>
      </c>
      <c r="O4794">
        <v>0</v>
      </c>
      <c r="P4794">
        <v>0</v>
      </c>
      <c r="Q4794">
        <v>0</v>
      </c>
      <c r="R4794">
        <v>320</v>
      </c>
      <c r="S4794">
        <v>0</v>
      </c>
      <c r="T4794">
        <v>0</v>
      </c>
      <c r="U4794">
        <v>0</v>
      </c>
      <c r="V4794">
        <v>0</v>
      </c>
      <c r="W4794">
        <v>0</v>
      </c>
      <c r="X4794">
        <v>179.73333299999999</v>
      </c>
      <c r="Y4794">
        <v>0</v>
      </c>
      <c r="Z4794">
        <v>0</v>
      </c>
    </row>
    <row r="4795" spans="1:26" x14ac:dyDescent="0.25">
      <c r="A4795">
        <v>2040429</v>
      </c>
      <c r="B4795">
        <v>1</v>
      </c>
      <c r="C4795" t="s">
        <v>76</v>
      </c>
      <c r="D4795" t="s">
        <v>103</v>
      </c>
      <c r="E4795" t="s">
        <v>166</v>
      </c>
      <c r="F4795" t="s">
        <v>13808</v>
      </c>
      <c r="G4795" t="s">
        <v>657</v>
      </c>
      <c r="H4795" t="s">
        <v>46</v>
      </c>
      <c r="I4795" t="s">
        <v>129</v>
      </c>
      <c r="J4795" t="s">
        <v>130</v>
      </c>
      <c r="K4795" t="s">
        <v>131</v>
      </c>
      <c r="L4795" t="s">
        <v>13809</v>
      </c>
      <c r="M4795" t="s">
        <v>13810</v>
      </c>
      <c r="N4795">
        <v>2.7519444439999998</v>
      </c>
      <c r="O4795">
        <v>0</v>
      </c>
      <c r="P4795">
        <v>0</v>
      </c>
      <c r="Q4795">
        <v>0</v>
      </c>
      <c r="R4795">
        <v>81</v>
      </c>
      <c r="S4795">
        <v>0</v>
      </c>
      <c r="T4795">
        <v>0</v>
      </c>
      <c r="U4795">
        <v>0</v>
      </c>
      <c r="V4795">
        <v>0</v>
      </c>
      <c r="W4795">
        <v>0</v>
      </c>
      <c r="X4795">
        <v>222.9075</v>
      </c>
      <c r="Y4795">
        <v>0</v>
      </c>
      <c r="Z4795">
        <v>0</v>
      </c>
    </row>
    <row r="4796" spans="1:26" x14ac:dyDescent="0.25">
      <c r="A4796">
        <v>2040438</v>
      </c>
      <c r="B4796">
        <v>1</v>
      </c>
      <c r="C4796" t="s">
        <v>77</v>
      </c>
      <c r="D4796" t="s">
        <v>113</v>
      </c>
      <c r="E4796" t="s">
        <v>182</v>
      </c>
      <c r="F4796" t="s">
        <v>13811</v>
      </c>
      <c r="G4796" t="s">
        <v>144</v>
      </c>
      <c r="H4796" t="s">
        <v>46</v>
      </c>
      <c r="I4796" t="s">
        <v>129</v>
      </c>
      <c r="J4796" t="s">
        <v>130</v>
      </c>
      <c r="K4796" t="s">
        <v>131</v>
      </c>
      <c r="L4796" t="s">
        <v>13812</v>
      </c>
      <c r="M4796" t="s">
        <v>13813</v>
      </c>
      <c r="N4796">
        <v>4.3986111110000001</v>
      </c>
      <c r="O4796">
        <v>0</v>
      </c>
      <c r="P4796">
        <v>0</v>
      </c>
      <c r="Q4796">
        <v>0</v>
      </c>
      <c r="R4796">
        <v>0</v>
      </c>
      <c r="S4796">
        <v>0</v>
      </c>
      <c r="T4796">
        <v>11</v>
      </c>
      <c r="U4796">
        <v>0</v>
      </c>
      <c r="V4796">
        <v>0</v>
      </c>
      <c r="W4796">
        <v>0</v>
      </c>
      <c r="X4796">
        <v>0</v>
      </c>
      <c r="Y4796">
        <v>0</v>
      </c>
      <c r="Z4796">
        <v>48.384721999999996</v>
      </c>
    </row>
    <row r="4797" spans="1:26" x14ac:dyDescent="0.25">
      <c r="A4797">
        <v>2040435</v>
      </c>
      <c r="B4797">
        <v>1</v>
      </c>
      <c r="C4797" t="s">
        <v>77</v>
      </c>
      <c r="D4797" t="s">
        <v>114</v>
      </c>
      <c r="E4797" t="s">
        <v>171</v>
      </c>
      <c r="F4797" t="s">
        <v>13814</v>
      </c>
      <c r="G4797" t="s">
        <v>163</v>
      </c>
      <c r="H4797" t="s">
        <v>47</v>
      </c>
      <c r="I4797" t="s">
        <v>129</v>
      </c>
      <c r="J4797" t="s">
        <v>130</v>
      </c>
      <c r="K4797" t="s">
        <v>131</v>
      </c>
      <c r="L4797" t="s">
        <v>13815</v>
      </c>
      <c r="M4797" t="s">
        <v>13816</v>
      </c>
      <c r="N4797">
        <v>0.29499999999999998</v>
      </c>
      <c r="O4797">
        <v>91</v>
      </c>
      <c r="P4797">
        <v>5</v>
      </c>
      <c r="Q4797">
        <v>0</v>
      </c>
      <c r="R4797">
        <v>0</v>
      </c>
      <c r="S4797">
        <v>0</v>
      </c>
      <c r="T4797">
        <v>0</v>
      </c>
      <c r="U4797">
        <v>26.844999999999999</v>
      </c>
      <c r="V4797">
        <v>1.4750000000000001</v>
      </c>
      <c r="W4797">
        <v>0</v>
      </c>
      <c r="X4797">
        <v>0</v>
      </c>
      <c r="Y4797">
        <v>0</v>
      </c>
      <c r="Z4797">
        <v>0</v>
      </c>
    </row>
    <row r="4798" spans="1:26" x14ac:dyDescent="0.25">
      <c r="A4798">
        <v>2040442</v>
      </c>
      <c r="B4798">
        <v>1</v>
      </c>
      <c r="C4798" t="s">
        <v>76</v>
      </c>
      <c r="D4798" t="s">
        <v>92</v>
      </c>
      <c r="E4798" t="s">
        <v>134</v>
      </c>
      <c r="F4798" t="s">
        <v>13817</v>
      </c>
      <c r="G4798" t="s">
        <v>128</v>
      </c>
      <c r="H4798" t="s">
        <v>46</v>
      </c>
      <c r="I4798" t="s">
        <v>129</v>
      </c>
      <c r="J4798" t="s">
        <v>130</v>
      </c>
      <c r="K4798" t="s">
        <v>131</v>
      </c>
      <c r="L4798" t="s">
        <v>13818</v>
      </c>
      <c r="M4798" t="s">
        <v>13819</v>
      </c>
      <c r="N4798">
        <v>1.854166666</v>
      </c>
      <c r="O4798">
        <v>0</v>
      </c>
      <c r="P4798">
        <v>0</v>
      </c>
      <c r="Q4798">
        <v>0</v>
      </c>
      <c r="R4798">
        <v>1</v>
      </c>
      <c r="S4798">
        <v>0</v>
      </c>
      <c r="T4798">
        <v>0</v>
      </c>
      <c r="U4798">
        <v>0</v>
      </c>
      <c r="V4798">
        <v>0</v>
      </c>
      <c r="W4798">
        <v>0</v>
      </c>
      <c r="X4798">
        <v>1.8541669999999999</v>
      </c>
      <c r="Y4798">
        <v>0</v>
      </c>
      <c r="Z4798">
        <v>0</v>
      </c>
    </row>
    <row r="4799" spans="1:26" x14ac:dyDescent="0.25">
      <c r="A4799">
        <v>2040440</v>
      </c>
      <c r="B4799">
        <v>1</v>
      </c>
      <c r="C4799" t="s">
        <v>76</v>
      </c>
      <c r="D4799" t="s">
        <v>78</v>
      </c>
      <c r="E4799" t="s">
        <v>182</v>
      </c>
      <c r="F4799" t="s">
        <v>6787</v>
      </c>
      <c r="G4799" t="s">
        <v>144</v>
      </c>
      <c r="H4799" t="s">
        <v>46</v>
      </c>
      <c r="I4799" t="s">
        <v>129</v>
      </c>
      <c r="J4799" t="s">
        <v>130</v>
      </c>
      <c r="K4799" t="s">
        <v>131</v>
      </c>
      <c r="L4799" t="s">
        <v>13820</v>
      </c>
      <c r="M4799" t="s">
        <v>13821</v>
      </c>
      <c r="N4799">
        <v>1.3444444440000001</v>
      </c>
      <c r="O4799">
        <v>0</v>
      </c>
      <c r="P4799">
        <v>18</v>
      </c>
      <c r="Q4799">
        <v>0</v>
      </c>
      <c r="R4799">
        <v>0</v>
      </c>
      <c r="S4799">
        <v>0</v>
      </c>
      <c r="T4799">
        <v>0</v>
      </c>
      <c r="U4799">
        <v>0</v>
      </c>
      <c r="V4799">
        <v>24.2</v>
      </c>
      <c r="W4799">
        <v>0</v>
      </c>
      <c r="X4799">
        <v>0</v>
      </c>
      <c r="Y4799">
        <v>0</v>
      </c>
      <c r="Z4799">
        <v>0</v>
      </c>
    </row>
    <row r="4800" spans="1:26" x14ac:dyDescent="0.25">
      <c r="A4800">
        <v>2040439</v>
      </c>
      <c r="B4800">
        <v>1</v>
      </c>
      <c r="C4800" t="s">
        <v>76</v>
      </c>
      <c r="D4800" t="s">
        <v>99</v>
      </c>
      <c r="E4800" t="s">
        <v>150</v>
      </c>
      <c r="F4800" t="s">
        <v>13822</v>
      </c>
      <c r="G4800" t="s">
        <v>163</v>
      </c>
      <c r="H4800" t="s">
        <v>47</v>
      </c>
      <c r="I4800" t="s">
        <v>257</v>
      </c>
      <c r="J4800" t="s">
        <v>130</v>
      </c>
      <c r="K4800" t="s">
        <v>131</v>
      </c>
      <c r="L4800" t="s">
        <v>13823</v>
      </c>
      <c r="M4800" t="s">
        <v>13824</v>
      </c>
      <c r="N4800">
        <v>2.8819444E-2</v>
      </c>
      <c r="O4800">
        <v>46</v>
      </c>
      <c r="P4800">
        <v>1970</v>
      </c>
      <c r="Q4800">
        <v>0</v>
      </c>
      <c r="R4800">
        <v>0</v>
      </c>
      <c r="S4800">
        <v>0</v>
      </c>
      <c r="T4800">
        <v>0</v>
      </c>
      <c r="U4800">
        <v>1.3256939999999999</v>
      </c>
      <c r="V4800">
        <v>56.774304999999998</v>
      </c>
      <c r="W4800">
        <v>0</v>
      </c>
      <c r="X4800">
        <v>0</v>
      </c>
      <c r="Y4800">
        <v>0</v>
      </c>
      <c r="Z4800">
        <v>0</v>
      </c>
    </row>
    <row r="4801" spans="1:26" x14ac:dyDescent="0.25">
      <c r="A4801">
        <v>2040441</v>
      </c>
      <c r="B4801">
        <v>1</v>
      </c>
      <c r="C4801" t="s">
        <v>76</v>
      </c>
      <c r="D4801" t="s">
        <v>101</v>
      </c>
      <c r="E4801" t="s">
        <v>134</v>
      </c>
      <c r="F4801" t="s">
        <v>13825</v>
      </c>
      <c r="G4801" t="s">
        <v>144</v>
      </c>
      <c r="H4801" t="s">
        <v>46</v>
      </c>
      <c r="I4801" t="s">
        <v>129</v>
      </c>
      <c r="J4801" t="s">
        <v>130</v>
      </c>
      <c r="K4801" t="s">
        <v>131</v>
      </c>
      <c r="L4801" t="s">
        <v>13826</v>
      </c>
      <c r="M4801" t="s">
        <v>13827</v>
      </c>
      <c r="N4801">
        <v>0.71194444400000001</v>
      </c>
      <c r="O4801">
        <v>0</v>
      </c>
      <c r="P4801">
        <v>8</v>
      </c>
      <c r="Q4801">
        <v>0</v>
      </c>
      <c r="R4801">
        <v>0</v>
      </c>
      <c r="S4801">
        <v>0</v>
      </c>
      <c r="T4801">
        <v>0</v>
      </c>
      <c r="U4801">
        <v>0</v>
      </c>
      <c r="V4801">
        <v>5.6955559999999998</v>
      </c>
      <c r="W4801">
        <v>0</v>
      </c>
      <c r="X4801">
        <v>0</v>
      </c>
      <c r="Y4801">
        <v>0</v>
      </c>
      <c r="Z4801">
        <v>0</v>
      </c>
    </row>
    <row r="4802" spans="1:26" x14ac:dyDescent="0.25">
      <c r="A4802">
        <v>2040445</v>
      </c>
      <c r="B4802">
        <v>1</v>
      </c>
      <c r="C4802" t="s">
        <v>76</v>
      </c>
      <c r="D4802" t="s">
        <v>80</v>
      </c>
      <c r="E4802" t="s">
        <v>182</v>
      </c>
      <c r="F4802" t="s">
        <v>13828</v>
      </c>
      <c r="G4802" t="s">
        <v>1326</v>
      </c>
      <c r="H4802" t="s">
        <v>46</v>
      </c>
      <c r="I4802" t="s">
        <v>129</v>
      </c>
      <c r="J4802" t="s">
        <v>15</v>
      </c>
      <c r="K4802" t="s">
        <v>131</v>
      </c>
      <c r="L4802" t="s">
        <v>13829</v>
      </c>
      <c r="M4802" t="s">
        <v>13830</v>
      </c>
      <c r="N4802">
        <v>1.7794444439999999</v>
      </c>
      <c r="O4802">
        <v>0</v>
      </c>
      <c r="P4802">
        <v>41</v>
      </c>
      <c r="Q4802">
        <v>0</v>
      </c>
      <c r="R4802">
        <v>0</v>
      </c>
      <c r="S4802">
        <v>0</v>
      </c>
      <c r="T4802">
        <v>0</v>
      </c>
      <c r="U4802">
        <v>0</v>
      </c>
      <c r="V4802">
        <v>72.957222000000002</v>
      </c>
      <c r="W4802">
        <v>0</v>
      </c>
      <c r="X4802">
        <v>0</v>
      </c>
      <c r="Y4802">
        <v>0</v>
      </c>
      <c r="Z4802">
        <v>0</v>
      </c>
    </row>
    <row r="4803" spans="1:26" x14ac:dyDescent="0.25">
      <c r="A4803">
        <v>2040446</v>
      </c>
      <c r="B4803">
        <v>1</v>
      </c>
      <c r="C4803" t="s">
        <v>77</v>
      </c>
      <c r="D4803" t="s">
        <v>115</v>
      </c>
      <c r="E4803" t="s">
        <v>134</v>
      </c>
      <c r="F4803" t="s">
        <v>13831</v>
      </c>
      <c r="G4803" t="s">
        <v>136</v>
      </c>
      <c r="H4803" t="s">
        <v>46</v>
      </c>
      <c r="I4803" t="s">
        <v>129</v>
      </c>
      <c r="J4803" t="s">
        <v>130</v>
      </c>
      <c r="K4803" t="s">
        <v>131</v>
      </c>
      <c r="L4803" t="s">
        <v>13832</v>
      </c>
      <c r="M4803" t="s">
        <v>13833</v>
      </c>
      <c r="N4803">
        <v>1.4783333329999999</v>
      </c>
      <c r="O4803">
        <v>0</v>
      </c>
      <c r="P4803">
        <v>0</v>
      </c>
      <c r="Q4803">
        <v>0</v>
      </c>
      <c r="R4803">
        <v>1</v>
      </c>
      <c r="S4803">
        <v>0</v>
      </c>
      <c r="T4803">
        <v>0</v>
      </c>
      <c r="U4803">
        <v>0</v>
      </c>
      <c r="V4803">
        <v>0</v>
      </c>
      <c r="W4803">
        <v>0</v>
      </c>
      <c r="X4803">
        <v>1.4783329999999999</v>
      </c>
      <c r="Y4803">
        <v>0</v>
      </c>
      <c r="Z4803">
        <v>0</v>
      </c>
    </row>
    <row r="4804" spans="1:26" x14ac:dyDescent="0.25">
      <c r="A4804">
        <v>2040447</v>
      </c>
      <c r="B4804">
        <v>1</v>
      </c>
      <c r="C4804" t="s">
        <v>77</v>
      </c>
      <c r="D4804" t="s">
        <v>121</v>
      </c>
      <c r="E4804" t="s">
        <v>161</v>
      </c>
      <c r="F4804" t="s">
        <v>13834</v>
      </c>
      <c r="G4804" t="s">
        <v>341</v>
      </c>
      <c r="H4804" t="s">
        <v>47</v>
      </c>
      <c r="I4804" t="s">
        <v>129</v>
      </c>
      <c r="J4804" t="s">
        <v>130</v>
      </c>
      <c r="K4804" t="s">
        <v>131</v>
      </c>
      <c r="L4804" t="s">
        <v>13835</v>
      </c>
      <c r="M4804" t="s">
        <v>13836</v>
      </c>
      <c r="N4804">
        <v>1.3774999999999999</v>
      </c>
      <c r="O4804">
        <v>0</v>
      </c>
      <c r="P4804">
        <v>0</v>
      </c>
      <c r="Q4804">
        <v>0</v>
      </c>
      <c r="R4804">
        <v>4</v>
      </c>
      <c r="S4804">
        <v>0</v>
      </c>
      <c r="T4804">
        <v>0</v>
      </c>
      <c r="U4804">
        <v>0</v>
      </c>
      <c r="V4804">
        <v>0</v>
      </c>
      <c r="W4804">
        <v>0</v>
      </c>
      <c r="X4804">
        <v>5.51</v>
      </c>
      <c r="Y4804">
        <v>0</v>
      </c>
      <c r="Z4804">
        <v>0</v>
      </c>
    </row>
    <row r="4805" spans="1:26" x14ac:dyDescent="0.25">
      <c r="A4805">
        <v>2040451</v>
      </c>
      <c r="B4805">
        <v>1</v>
      </c>
      <c r="C4805" t="s">
        <v>77</v>
      </c>
      <c r="D4805" t="s">
        <v>109</v>
      </c>
      <c r="E4805" t="s">
        <v>182</v>
      </c>
      <c r="F4805" t="s">
        <v>13837</v>
      </c>
      <c r="G4805" t="s">
        <v>294</v>
      </c>
      <c r="H4805" t="s">
        <v>46</v>
      </c>
      <c r="I4805" t="s">
        <v>129</v>
      </c>
      <c r="J4805" t="s">
        <v>130</v>
      </c>
      <c r="K4805" t="s">
        <v>131</v>
      </c>
      <c r="L4805" t="s">
        <v>13838</v>
      </c>
      <c r="M4805" t="s">
        <v>13839</v>
      </c>
      <c r="N4805">
        <v>1.769722222</v>
      </c>
      <c r="O4805">
        <v>0</v>
      </c>
      <c r="P4805">
        <v>0</v>
      </c>
      <c r="Q4805">
        <v>0</v>
      </c>
      <c r="R4805">
        <v>25</v>
      </c>
      <c r="S4805">
        <v>0</v>
      </c>
      <c r="T4805">
        <v>21</v>
      </c>
      <c r="U4805">
        <v>0</v>
      </c>
      <c r="V4805">
        <v>0</v>
      </c>
      <c r="W4805">
        <v>0</v>
      </c>
      <c r="X4805">
        <v>44.243056000000003</v>
      </c>
      <c r="Y4805">
        <v>0</v>
      </c>
      <c r="Z4805">
        <v>37.164166999999999</v>
      </c>
    </row>
    <row r="4806" spans="1:26" x14ac:dyDescent="0.25">
      <c r="A4806">
        <v>2040448</v>
      </c>
      <c r="B4806">
        <v>1</v>
      </c>
      <c r="C4806" t="s">
        <v>77</v>
      </c>
      <c r="D4806" t="s">
        <v>116</v>
      </c>
      <c r="E4806" t="s">
        <v>182</v>
      </c>
      <c r="F4806" t="s">
        <v>13840</v>
      </c>
      <c r="G4806" t="s">
        <v>144</v>
      </c>
      <c r="H4806" t="s">
        <v>46</v>
      </c>
      <c r="I4806" t="s">
        <v>129</v>
      </c>
      <c r="J4806" t="s">
        <v>130</v>
      </c>
      <c r="K4806" t="s">
        <v>131</v>
      </c>
      <c r="L4806" t="s">
        <v>13841</v>
      </c>
      <c r="M4806" t="s">
        <v>13842</v>
      </c>
      <c r="N4806">
        <v>1.0947222219999999</v>
      </c>
      <c r="O4806">
        <v>0</v>
      </c>
      <c r="P4806">
        <v>31</v>
      </c>
      <c r="Q4806">
        <v>0</v>
      </c>
      <c r="R4806">
        <v>0</v>
      </c>
      <c r="S4806">
        <v>0</v>
      </c>
      <c r="T4806">
        <v>0</v>
      </c>
      <c r="U4806">
        <v>0</v>
      </c>
      <c r="V4806">
        <v>33.936388999999998</v>
      </c>
      <c r="W4806">
        <v>0</v>
      </c>
      <c r="X4806">
        <v>0</v>
      </c>
      <c r="Y4806">
        <v>0</v>
      </c>
      <c r="Z4806">
        <v>0</v>
      </c>
    </row>
    <row r="4807" spans="1:26" x14ac:dyDescent="0.25">
      <c r="A4807">
        <v>2040452</v>
      </c>
      <c r="B4807">
        <v>1</v>
      </c>
      <c r="C4807" t="s">
        <v>77</v>
      </c>
      <c r="D4807" t="s">
        <v>111</v>
      </c>
      <c r="E4807" t="s">
        <v>134</v>
      </c>
      <c r="F4807" t="s">
        <v>13843</v>
      </c>
      <c r="G4807" t="s">
        <v>136</v>
      </c>
      <c r="H4807" t="s">
        <v>46</v>
      </c>
      <c r="I4807" t="s">
        <v>129</v>
      </c>
      <c r="J4807" t="s">
        <v>130</v>
      </c>
      <c r="K4807" t="s">
        <v>131</v>
      </c>
      <c r="L4807" t="s">
        <v>13844</v>
      </c>
      <c r="M4807" t="s">
        <v>13845</v>
      </c>
      <c r="N4807">
        <v>2.883888888</v>
      </c>
      <c r="O4807">
        <v>0</v>
      </c>
      <c r="P4807">
        <v>0</v>
      </c>
      <c r="Q4807">
        <v>0</v>
      </c>
      <c r="R4807">
        <v>0</v>
      </c>
      <c r="S4807">
        <v>0</v>
      </c>
      <c r="T4807">
        <v>1</v>
      </c>
      <c r="U4807">
        <v>0</v>
      </c>
      <c r="V4807">
        <v>0</v>
      </c>
      <c r="W4807">
        <v>0</v>
      </c>
      <c r="X4807">
        <v>0</v>
      </c>
      <c r="Y4807">
        <v>0</v>
      </c>
      <c r="Z4807">
        <v>2.8838889999999999</v>
      </c>
    </row>
    <row r="4808" spans="1:26" x14ac:dyDescent="0.25">
      <c r="A4808">
        <v>2040468</v>
      </c>
      <c r="B4808">
        <v>1</v>
      </c>
      <c r="C4808" t="s">
        <v>76</v>
      </c>
      <c r="D4808" t="s">
        <v>89</v>
      </c>
      <c r="E4808" t="s">
        <v>134</v>
      </c>
      <c r="F4808" t="s">
        <v>13846</v>
      </c>
      <c r="G4808" t="s">
        <v>140</v>
      </c>
      <c r="H4808" t="s">
        <v>46</v>
      </c>
      <c r="I4808" t="s">
        <v>129</v>
      </c>
      <c r="J4808" t="s">
        <v>130</v>
      </c>
      <c r="K4808" t="s">
        <v>131</v>
      </c>
      <c r="L4808" t="s">
        <v>13847</v>
      </c>
      <c r="M4808" t="s">
        <v>13848</v>
      </c>
      <c r="N4808">
        <v>2.1530555549999999</v>
      </c>
      <c r="O4808">
        <v>0</v>
      </c>
      <c r="P4808">
        <v>1</v>
      </c>
      <c r="Q4808">
        <v>0</v>
      </c>
      <c r="R4808">
        <v>0</v>
      </c>
      <c r="S4808">
        <v>0</v>
      </c>
      <c r="T4808">
        <v>0</v>
      </c>
      <c r="U4808">
        <v>0</v>
      </c>
      <c r="V4808">
        <v>2.1530559999999999</v>
      </c>
      <c r="W4808">
        <v>0</v>
      </c>
      <c r="X4808">
        <v>0</v>
      </c>
      <c r="Y4808">
        <v>0</v>
      </c>
      <c r="Z4808">
        <v>0</v>
      </c>
    </row>
    <row r="4809" spans="1:26" x14ac:dyDescent="0.25">
      <c r="A4809">
        <v>2040455</v>
      </c>
      <c r="B4809">
        <v>1</v>
      </c>
      <c r="C4809" t="s">
        <v>76</v>
      </c>
      <c r="D4809" t="s">
        <v>79</v>
      </c>
      <c r="E4809" t="s">
        <v>150</v>
      </c>
      <c r="F4809" t="s">
        <v>13849</v>
      </c>
      <c r="G4809" t="s">
        <v>163</v>
      </c>
      <c r="H4809" t="s">
        <v>47</v>
      </c>
      <c r="I4809" t="s">
        <v>129</v>
      </c>
      <c r="J4809" t="s">
        <v>130</v>
      </c>
      <c r="K4809" t="s">
        <v>131</v>
      </c>
      <c r="L4809" t="s">
        <v>13850</v>
      </c>
      <c r="M4809" t="s">
        <v>13851</v>
      </c>
      <c r="N4809">
        <v>0.60498694399999997</v>
      </c>
      <c r="O4809">
        <v>2</v>
      </c>
      <c r="P4809">
        <v>6897</v>
      </c>
      <c r="Q4809">
        <v>0</v>
      </c>
      <c r="R4809">
        <v>0</v>
      </c>
      <c r="S4809">
        <v>0</v>
      </c>
      <c r="T4809">
        <v>0</v>
      </c>
      <c r="U4809">
        <v>1.2099740000000001</v>
      </c>
      <c r="V4809">
        <v>4172.5949529999998</v>
      </c>
      <c r="W4809">
        <v>0</v>
      </c>
      <c r="X4809">
        <v>0</v>
      </c>
      <c r="Y4809">
        <v>0</v>
      </c>
      <c r="Z4809">
        <v>0</v>
      </c>
    </row>
    <row r="4810" spans="1:26" x14ac:dyDescent="0.25">
      <c r="A4810">
        <v>2040470</v>
      </c>
      <c r="B4810">
        <v>1</v>
      </c>
      <c r="C4810" t="s">
        <v>76</v>
      </c>
      <c r="D4810" t="s">
        <v>78</v>
      </c>
      <c r="E4810" t="s">
        <v>171</v>
      </c>
      <c r="F4810" t="s">
        <v>13852</v>
      </c>
      <c r="G4810" t="s">
        <v>163</v>
      </c>
      <c r="H4810" t="s">
        <v>47</v>
      </c>
      <c r="I4810" t="s">
        <v>129</v>
      </c>
      <c r="J4810" t="s">
        <v>130</v>
      </c>
      <c r="K4810" t="s">
        <v>131</v>
      </c>
      <c r="L4810" t="s">
        <v>13853</v>
      </c>
      <c r="M4810" t="s">
        <v>13854</v>
      </c>
      <c r="N4810">
        <v>0.86111111100000004</v>
      </c>
      <c r="O4810">
        <v>1</v>
      </c>
      <c r="P4810">
        <v>1279</v>
      </c>
      <c r="Q4810">
        <v>0</v>
      </c>
      <c r="R4810">
        <v>0</v>
      </c>
      <c r="S4810">
        <v>0</v>
      </c>
      <c r="T4810">
        <v>0</v>
      </c>
      <c r="U4810">
        <v>0.86111099999999996</v>
      </c>
      <c r="V4810">
        <v>1101.3611109999999</v>
      </c>
      <c r="W4810">
        <v>0</v>
      </c>
      <c r="X4810">
        <v>0</v>
      </c>
      <c r="Y4810">
        <v>0</v>
      </c>
      <c r="Z4810">
        <v>0</v>
      </c>
    </row>
    <row r="4811" spans="1:26" x14ac:dyDescent="0.25">
      <c r="A4811">
        <v>2040467</v>
      </c>
      <c r="B4811">
        <v>1</v>
      </c>
      <c r="C4811" t="s">
        <v>77</v>
      </c>
      <c r="D4811" t="s">
        <v>113</v>
      </c>
      <c r="E4811" t="s">
        <v>182</v>
      </c>
      <c r="F4811" t="s">
        <v>13855</v>
      </c>
      <c r="G4811" t="s">
        <v>144</v>
      </c>
      <c r="H4811" t="s">
        <v>46</v>
      </c>
      <c r="I4811" t="s">
        <v>129</v>
      </c>
      <c r="J4811" t="s">
        <v>130</v>
      </c>
      <c r="K4811" t="s">
        <v>131</v>
      </c>
      <c r="L4811" t="s">
        <v>13856</v>
      </c>
      <c r="M4811" t="s">
        <v>13857</v>
      </c>
      <c r="N4811">
        <v>2.307222222</v>
      </c>
      <c r="O4811">
        <v>0</v>
      </c>
      <c r="P4811">
        <v>0</v>
      </c>
      <c r="Q4811">
        <v>0</v>
      </c>
      <c r="R4811">
        <v>0</v>
      </c>
      <c r="S4811">
        <v>0</v>
      </c>
      <c r="T4811">
        <v>40</v>
      </c>
      <c r="U4811">
        <v>0</v>
      </c>
      <c r="V4811">
        <v>0</v>
      </c>
      <c r="W4811">
        <v>0</v>
      </c>
      <c r="X4811">
        <v>0</v>
      </c>
      <c r="Y4811">
        <v>0</v>
      </c>
      <c r="Z4811">
        <v>92.288888999999998</v>
      </c>
    </row>
    <row r="4812" spans="1:26" x14ac:dyDescent="0.25">
      <c r="A4812">
        <v>2040463</v>
      </c>
      <c r="B4812">
        <v>1</v>
      </c>
      <c r="C4812" t="s">
        <v>77</v>
      </c>
      <c r="D4812" t="s">
        <v>122</v>
      </c>
      <c r="E4812" t="s">
        <v>161</v>
      </c>
      <c r="F4812" t="s">
        <v>13858</v>
      </c>
      <c r="G4812" t="s">
        <v>163</v>
      </c>
      <c r="H4812" t="s">
        <v>47</v>
      </c>
      <c r="I4812" t="s">
        <v>257</v>
      </c>
      <c r="J4812" t="s">
        <v>130</v>
      </c>
      <c r="K4812" t="s">
        <v>131</v>
      </c>
      <c r="L4812" t="s">
        <v>13859</v>
      </c>
      <c r="M4812" t="s">
        <v>13860</v>
      </c>
      <c r="N4812">
        <v>3.8888888000000003E-2</v>
      </c>
      <c r="O4812">
        <v>0</v>
      </c>
      <c r="P4812">
        <v>2</v>
      </c>
      <c r="Q4812">
        <v>1</v>
      </c>
      <c r="R4812">
        <v>6</v>
      </c>
      <c r="S4812">
        <v>26</v>
      </c>
      <c r="T4812">
        <v>729</v>
      </c>
      <c r="U4812">
        <v>0</v>
      </c>
      <c r="V4812">
        <v>7.7778E-2</v>
      </c>
      <c r="W4812">
        <v>3.8889E-2</v>
      </c>
      <c r="X4812">
        <v>0.23333300000000001</v>
      </c>
      <c r="Y4812">
        <v>1.0111110000000001</v>
      </c>
      <c r="Z4812">
        <v>28.349999</v>
      </c>
    </row>
    <row r="4813" spans="1:26" x14ac:dyDescent="0.25">
      <c r="A4813">
        <v>2040466</v>
      </c>
      <c r="B4813">
        <v>1</v>
      </c>
      <c r="C4813" t="s">
        <v>76</v>
      </c>
      <c r="D4813" t="s">
        <v>90</v>
      </c>
      <c r="E4813" t="s">
        <v>161</v>
      </c>
      <c r="F4813" t="s">
        <v>13861</v>
      </c>
      <c r="G4813" t="s">
        <v>163</v>
      </c>
      <c r="H4813" t="s">
        <v>47</v>
      </c>
      <c r="I4813" t="s">
        <v>129</v>
      </c>
      <c r="J4813" t="s">
        <v>130</v>
      </c>
      <c r="K4813" t="s">
        <v>131</v>
      </c>
      <c r="L4813" t="s">
        <v>13862</v>
      </c>
      <c r="M4813" t="s">
        <v>13863</v>
      </c>
      <c r="N4813">
        <v>1.2736111109999999</v>
      </c>
      <c r="O4813">
        <v>0</v>
      </c>
      <c r="P4813">
        <v>630</v>
      </c>
      <c r="Q4813">
        <v>0</v>
      </c>
      <c r="R4813">
        <v>0</v>
      </c>
      <c r="S4813">
        <v>0</v>
      </c>
      <c r="T4813">
        <v>0</v>
      </c>
      <c r="U4813">
        <v>0</v>
      </c>
      <c r="V4813">
        <v>802.375</v>
      </c>
      <c r="W4813">
        <v>0</v>
      </c>
      <c r="X4813">
        <v>0</v>
      </c>
      <c r="Y4813">
        <v>0</v>
      </c>
      <c r="Z4813">
        <v>0</v>
      </c>
    </row>
    <row r="4814" spans="1:26" x14ac:dyDescent="0.25">
      <c r="A4814">
        <v>2040472</v>
      </c>
      <c r="B4814">
        <v>1</v>
      </c>
      <c r="C4814" t="s">
        <v>76</v>
      </c>
      <c r="D4814" t="s">
        <v>91</v>
      </c>
      <c r="E4814" t="s">
        <v>171</v>
      </c>
      <c r="F4814" t="s">
        <v>13864</v>
      </c>
      <c r="G4814" t="s">
        <v>163</v>
      </c>
      <c r="H4814" t="s">
        <v>47</v>
      </c>
      <c r="I4814" t="s">
        <v>129</v>
      </c>
      <c r="J4814" t="s">
        <v>130</v>
      </c>
      <c r="K4814" t="s">
        <v>131</v>
      </c>
      <c r="L4814" t="s">
        <v>13865</v>
      </c>
      <c r="M4814" t="s">
        <v>13866</v>
      </c>
      <c r="N4814">
        <v>6.4166665999999997E-2</v>
      </c>
      <c r="O4814">
        <v>0</v>
      </c>
      <c r="P4814">
        <v>0</v>
      </c>
      <c r="Q4814">
        <v>0</v>
      </c>
      <c r="R4814">
        <v>271</v>
      </c>
      <c r="S4814">
        <v>0</v>
      </c>
      <c r="T4814">
        <v>0</v>
      </c>
      <c r="U4814">
        <v>0</v>
      </c>
      <c r="V4814">
        <v>0</v>
      </c>
      <c r="W4814">
        <v>0</v>
      </c>
      <c r="X4814">
        <v>17.389165999999999</v>
      </c>
      <c r="Y4814">
        <v>0</v>
      </c>
      <c r="Z4814">
        <v>0</v>
      </c>
    </row>
    <row r="4815" spans="1:26" x14ac:dyDescent="0.25">
      <c r="A4815">
        <v>2040473</v>
      </c>
      <c r="B4815">
        <v>1</v>
      </c>
      <c r="C4815" t="s">
        <v>76</v>
      </c>
      <c r="D4815" t="s">
        <v>89</v>
      </c>
      <c r="E4815" t="s">
        <v>134</v>
      </c>
      <c r="F4815" t="s">
        <v>13867</v>
      </c>
      <c r="G4815" t="s">
        <v>140</v>
      </c>
      <c r="H4815" t="s">
        <v>46</v>
      </c>
      <c r="I4815" t="s">
        <v>129</v>
      </c>
      <c r="J4815" t="s">
        <v>130</v>
      </c>
      <c r="K4815" t="s">
        <v>131</v>
      </c>
      <c r="L4815" t="s">
        <v>13868</v>
      </c>
      <c r="M4815" t="s">
        <v>13869</v>
      </c>
      <c r="N4815">
        <v>0.573333333</v>
      </c>
      <c r="O4815">
        <v>0</v>
      </c>
      <c r="P4815">
        <v>9</v>
      </c>
      <c r="Q4815">
        <v>0</v>
      </c>
      <c r="R4815">
        <v>0</v>
      </c>
      <c r="S4815">
        <v>0</v>
      </c>
      <c r="T4815">
        <v>0</v>
      </c>
      <c r="U4815">
        <v>0</v>
      </c>
      <c r="V4815">
        <v>5.16</v>
      </c>
      <c r="W4815">
        <v>0</v>
      </c>
      <c r="X4815">
        <v>0</v>
      </c>
      <c r="Y4815">
        <v>0</v>
      </c>
      <c r="Z4815">
        <v>0</v>
      </c>
    </row>
    <row r="4816" spans="1:26" x14ac:dyDescent="0.25">
      <c r="A4816">
        <v>2040474</v>
      </c>
      <c r="B4816">
        <v>1</v>
      </c>
      <c r="C4816" t="s">
        <v>76</v>
      </c>
      <c r="D4816" t="s">
        <v>99</v>
      </c>
      <c r="E4816" t="s">
        <v>150</v>
      </c>
      <c r="F4816" t="s">
        <v>13870</v>
      </c>
      <c r="G4816" t="s">
        <v>163</v>
      </c>
      <c r="H4816" t="s">
        <v>47</v>
      </c>
      <c r="I4816" t="s">
        <v>129</v>
      </c>
      <c r="J4816" t="s">
        <v>130</v>
      </c>
      <c r="K4816" t="s">
        <v>131</v>
      </c>
      <c r="L4816" t="s">
        <v>13871</v>
      </c>
      <c r="M4816" t="s">
        <v>13872</v>
      </c>
      <c r="N4816">
        <v>0.255833333</v>
      </c>
      <c r="O4816">
        <v>49</v>
      </c>
      <c r="P4816">
        <v>87</v>
      </c>
      <c r="Q4816">
        <v>0</v>
      </c>
      <c r="R4816">
        <v>0</v>
      </c>
      <c r="S4816">
        <v>0</v>
      </c>
      <c r="T4816">
        <v>0</v>
      </c>
      <c r="U4816">
        <v>12.535833</v>
      </c>
      <c r="V4816">
        <v>22.2575</v>
      </c>
      <c r="W4816">
        <v>0</v>
      </c>
      <c r="X4816">
        <v>0</v>
      </c>
      <c r="Y4816">
        <v>0</v>
      </c>
      <c r="Z4816">
        <v>0</v>
      </c>
    </row>
    <row r="4817" spans="1:26" x14ac:dyDescent="0.25">
      <c r="A4817">
        <v>2040479</v>
      </c>
      <c r="B4817">
        <v>1</v>
      </c>
      <c r="C4817" t="s">
        <v>76</v>
      </c>
      <c r="D4817" t="s">
        <v>101</v>
      </c>
      <c r="E4817" t="s">
        <v>186</v>
      </c>
      <c r="F4817" t="s">
        <v>13873</v>
      </c>
      <c r="G4817" t="s">
        <v>242</v>
      </c>
      <c r="H4817" t="s">
        <v>47</v>
      </c>
      <c r="I4817" t="s">
        <v>129</v>
      </c>
      <c r="J4817" t="s">
        <v>130</v>
      </c>
      <c r="K4817" t="s">
        <v>131</v>
      </c>
      <c r="L4817" t="s">
        <v>13874</v>
      </c>
      <c r="M4817" t="s">
        <v>13875</v>
      </c>
      <c r="N4817">
        <v>5.0941666659999996</v>
      </c>
      <c r="O4817">
        <v>4</v>
      </c>
      <c r="P4817">
        <v>387</v>
      </c>
      <c r="Q4817">
        <v>0</v>
      </c>
      <c r="R4817">
        <v>0</v>
      </c>
      <c r="S4817">
        <v>0</v>
      </c>
      <c r="T4817">
        <v>0</v>
      </c>
      <c r="U4817">
        <v>20.376667000000001</v>
      </c>
      <c r="V4817">
        <v>1971.4425000000001</v>
      </c>
      <c r="W4817">
        <v>0</v>
      </c>
      <c r="X4817">
        <v>0</v>
      </c>
      <c r="Y4817">
        <v>0</v>
      </c>
      <c r="Z4817">
        <v>0</v>
      </c>
    </row>
    <row r="4818" spans="1:26" x14ac:dyDescent="0.25">
      <c r="A4818">
        <v>2040478</v>
      </c>
      <c r="B4818">
        <v>1</v>
      </c>
      <c r="C4818" t="s">
        <v>76</v>
      </c>
      <c r="D4818" t="s">
        <v>79</v>
      </c>
      <c r="E4818" t="s">
        <v>161</v>
      </c>
      <c r="F4818" t="s">
        <v>13876</v>
      </c>
      <c r="G4818" t="s">
        <v>203</v>
      </c>
      <c r="H4818" t="s">
        <v>47</v>
      </c>
      <c r="I4818" t="s">
        <v>129</v>
      </c>
      <c r="J4818" t="s">
        <v>130</v>
      </c>
      <c r="K4818" t="s">
        <v>131</v>
      </c>
      <c r="L4818" t="s">
        <v>13877</v>
      </c>
      <c r="M4818" t="s">
        <v>13878</v>
      </c>
      <c r="N4818">
        <v>1.0552777769999999</v>
      </c>
      <c r="O4818">
        <v>0</v>
      </c>
      <c r="P4818">
        <v>3649</v>
      </c>
      <c r="Q4818">
        <v>0</v>
      </c>
      <c r="R4818">
        <v>0</v>
      </c>
      <c r="S4818">
        <v>0</v>
      </c>
      <c r="T4818">
        <v>0</v>
      </c>
      <c r="U4818">
        <v>0</v>
      </c>
      <c r="V4818">
        <v>3850.7086079999999</v>
      </c>
      <c r="W4818">
        <v>0</v>
      </c>
      <c r="X4818">
        <v>0</v>
      </c>
      <c r="Y4818">
        <v>0</v>
      </c>
      <c r="Z4818">
        <v>0</v>
      </c>
    </row>
    <row r="4819" spans="1:26" x14ac:dyDescent="0.25">
      <c r="A4819">
        <v>2040480</v>
      </c>
      <c r="B4819">
        <v>1</v>
      </c>
      <c r="C4819" t="s">
        <v>77</v>
      </c>
      <c r="D4819" t="s">
        <v>114</v>
      </c>
      <c r="E4819" t="s">
        <v>182</v>
      </c>
      <c r="F4819" t="s">
        <v>13879</v>
      </c>
      <c r="G4819" t="s">
        <v>144</v>
      </c>
      <c r="H4819" t="s">
        <v>46</v>
      </c>
      <c r="I4819" t="s">
        <v>129</v>
      </c>
      <c r="J4819" t="s">
        <v>130</v>
      </c>
      <c r="K4819" t="s">
        <v>131</v>
      </c>
      <c r="L4819" t="s">
        <v>13880</v>
      </c>
      <c r="M4819" t="s">
        <v>13881</v>
      </c>
      <c r="N4819">
        <v>1.159166666</v>
      </c>
      <c r="O4819">
        <v>0</v>
      </c>
      <c r="P4819">
        <v>59</v>
      </c>
      <c r="Q4819">
        <v>0</v>
      </c>
      <c r="R4819">
        <v>0</v>
      </c>
      <c r="S4819">
        <v>0</v>
      </c>
      <c r="T4819">
        <v>0</v>
      </c>
      <c r="U4819">
        <v>0</v>
      </c>
      <c r="V4819">
        <v>68.390833000000001</v>
      </c>
      <c r="W4819">
        <v>0</v>
      </c>
      <c r="X4819">
        <v>0</v>
      </c>
      <c r="Y4819">
        <v>0</v>
      </c>
      <c r="Z4819">
        <v>0</v>
      </c>
    </row>
    <row r="4820" spans="1:26" x14ac:dyDescent="0.25">
      <c r="A4820">
        <v>2040482</v>
      </c>
      <c r="B4820">
        <v>1</v>
      </c>
      <c r="C4820" t="s">
        <v>77</v>
      </c>
      <c r="D4820" t="s">
        <v>109</v>
      </c>
      <c r="E4820" t="s">
        <v>134</v>
      </c>
      <c r="F4820" t="s">
        <v>13882</v>
      </c>
      <c r="G4820" t="s">
        <v>136</v>
      </c>
      <c r="H4820" t="s">
        <v>46</v>
      </c>
      <c r="I4820" t="s">
        <v>129</v>
      </c>
      <c r="J4820" t="s">
        <v>130</v>
      </c>
      <c r="K4820" t="s">
        <v>131</v>
      </c>
      <c r="L4820" t="s">
        <v>13883</v>
      </c>
      <c r="M4820" t="s">
        <v>13884</v>
      </c>
      <c r="N4820">
        <v>0.84666666599999996</v>
      </c>
      <c r="O4820">
        <v>0</v>
      </c>
      <c r="P4820">
        <v>1</v>
      </c>
      <c r="Q4820">
        <v>0</v>
      </c>
      <c r="R4820">
        <v>0</v>
      </c>
      <c r="S4820">
        <v>0</v>
      </c>
      <c r="T4820">
        <v>0</v>
      </c>
      <c r="U4820">
        <v>0</v>
      </c>
      <c r="V4820">
        <v>0.84666699999999995</v>
      </c>
      <c r="W4820">
        <v>0</v>
      </c>
      <c r="X4820">
        <v>0</v>
      </c>
      <c r="Y4820">
        <v>0</v>
      </c>
      <c r="Z4820">
        <v>0</v>
      </c>
    </row>
    <row r="4821" spans="1:26" x14ac:dyDescent="0.25">
      <c r="A4821">
        <v>2040487</v>
      </c>
      <c r="B4821">
        <v>1</v>
      </c>
      <c r="C4821" t="s">
        <v>76</v>
      </c>
      <c r="D4821" t="s">
        <v>96</v>
      </c>
      <c r="E4821" t="s">
        <v>134</v>
      </c>
      <c r="F4821" t="s">
        <v>13885</v>
      </c>
      <c r="G4821" t="s">
        <v>140</v>
      </c>
      <c r="H4821" t="s">
        <v>46</v>
      </c>
      <c r="I4821" t="s">
        <v>129</v>
      </c>
      <c r="J4821" t="s">
        <v>130</v>
      </c>
      <c r="K4821" t="s">
        <v>131</v>
      </c>
      <c r="L4821" t="s">
        <v>13886</v>
      </c>
      <c r="M4821" t="s">
        <v>13887</v>
      </c>
      <c r="N4821">
        <v>5.5236111110000001</v>
      </c>
      <c r="O4821">
        <v>0</v>
      </c>
      <c r="P4821">
        <v>1</v>
      </c>
      <c r="Q4821">
        <v>0</v>
      </c>
      <c r="R4821">
        <v>0</v>
      </c>
      <c r="S4821">
        <v>0</v>
      </c>
      <c r="T4821">
        <v>0</v>
      </c>
      <c r="U4821">
        <v>0</v>
      </c>
      <c r="V4821">
        <v>5.5236109999999998</v>
      </c>
      <c r="W4821">
        <v>0</v>
      </c>
      <c r="X4821">
        <v>0</v>
      </c>
      <c r="Y4821">
        <v>0</v>
      </c>
      <c r="Z4821">
        <v>0</v>
      </c>
    </row>
    <row r="4822" spans="1:26" x14ac:dyDescent="0.25">
      <c r="A4822">
        <v>2040484</v>
      </c>
      <c r="B4822">
        <v>1</v>
      </c>
      <c r="C4822" t="s">
        <v>76</v>
      </c>
      <c r="D4822" t="s">
        <v>104</v>
      </c>
      <c r="E4822" t="s">
        <v>182</v>
      </c>
      <c r="F4822" t="s">
        <v>13888</v>
      </c>
      <c r="G4822" t="s">
        <v>144</v>
      </c>
      <c r="H4822" t="s">
        <v>46</v>
      </c>
      <c r="I4822" t="s">
        <v>129</v>
      </c>
      <c r="J4822" t="s">
        <v>130</v>
      </c>
      <c r="K4822" t="s">
        <v>131</v>
      </c>
      <c r="L4822" t="s">
        <v>13889</v>
      </c>
      <c r="M4822" t="s">
        <v>13890</v>
      </c>
      <c r="N4822">
        <v>0.91916666599999997</v>
      </c>
      <c r="O4822">
        <v>0</v>
      </c>
      <c r="P4822">
        <v>0</v>
      </c>
      <c r="Q4822">
        <v>0</v>
      </c>
      <c r="R4822">
        <v>0</v>
      </c>
      <c r="S4822">
        <v>0</v>
      </c>
      <c r="T4822">
        <v>42</v>
      </c>
      <c r="U4822">
        <v>0</v>
      </c>
      <c r="V4822">
        <v>0</v>
      </c>
      <c r="W4822">
        <v>0</v>
      </c>
      <c r="X4822">
        <v>0</v>
      </c>
      <c r="Y4822">
        <v>0</v>
      </c>
      <c r="Z4822">
        <v>38.604999999999997</v>
      </c>
    </row>
    <row r="4823" spans="1:26" x14ac:dyDescent="0.25">
      <c r="A4823">
        <v>2040488</v>
      </c>
      <c r="B4823">
        <v>1</v>
      </c>
      <c r="C4823" t="s">
        <v>77</v>
      </c>
      <c r="D4823" t="s">
        <v>116</v>
      </c>
      <c r="E4823" t="s">
        <v>166</v>
      </c>
      <c r="F4823" t="s">
        <v>13891</v>
      </c>
      <c r="G4823" t="s">
        <v>657</v>
      </c>
      <c r="H4823" t="s">
        <v>46</v>
      </c>
      <c r="I4823" t="s">
        <v>129</v>
      </c>
      <c r="J4823" t="s">
        <v>130</v>
      </c>
      <c r="K4823" t="s">
        <v>131</v>
      </c>
      <c r="L4823" t="s">
        <v>13892</v>
      </c>
      <c r="M4823" t="s">
        <v>13893</v>
      </c>
      <c r="N4823">
        <v>1.4072222219999999</v>
      </c>
      <c r="O4823">
        <v>0</v>
      </c>
      <c r="P4823">
        <v>7</v>
      </c>
      <c r="Q4823">
        <v>0</v>
      </c>
      <c r="R4823">
        <v>0</v>
      </c>
      <c r="S4823">
        <v>0</v>
      </c>
      <c r="T4823">
        <v>0</v>
      </c>
      <c r="U4823">
        <v>0</v>
      </c>
      <c r="V4823">
        <v>9.8505559999999992</v>
      </c>
      <c r="W4823">
        <v>0</v>
      </c>
      <c r="X4823">
        <v>0</v>
      </c>
      <c r="Y4823">
        <v>0</v>
      </c>
      <c r="Z4823">
        <v>0</v>
      </c>
    </row>
    <row r="4824" spans="1:26" x14ac:dyDescent="0.25">
      <c r="A4824">
        <v>2040491</v>
      </c>
      <c r="B4824">
        <v>1</v>
      </c>
      <c r="C4824" t="s">
        <v>77</v>
      </c>
      <c r="D4824" t="s">
        <v>121</v>
      </c>
      <c r="E4824" t="s">
        <v>161</v>
      </c>
      <c r="F4824" t="s">
        <v>13894</v>
      </c>
      <c r="G4824" t="s">
        <v>341</v>
      </c>
      <c r="H4824" t="s">
        <v>47</v>
      </c>
      <c r="I4824" t="s">
        <v>129</v>
      </c>
      <c r="J4824" t="s">
        <v>130</v>
      </c>
      <c r="K4824" t="s">
        <v>131</v>
      </c>
      <c r="L4824" t="s">
        <v>13895</v>
      </c>
      <c r="M4824" t="s">
        <v>13896</v>
      </c>
      <c r="N4824">
        <v>1.6688888879999999</v>
      </c>
      <c r="O4824">
        <v>0</v>
      </c>
      <c r="P4824">
        <v>0</v>
      </c>
      <c r="Q4824">
        <v>0</v>
      </c>
      <c r="R4824">
        <v>0</v>
      </c>
      <c r="S4824">
        <v>0</v>
      </c>
      <c r="T4824">
        <v>5</v>
      </c>
      <c r="U4824">
        <v>0</v>
      </c>
      <c r="V4824">
        <v>0</v>
      </c>
      <c r="W4824">
        <v>0</v>
      </c>
      <c r="X4824">
        <v>0</v>
      </c>
      <c r="Y4824">
        <v>0</v>
      </c>
      <c r="Z4824">
        <v>8.3444439999999993</v>
      </c>
    </row>
    <row r="4825" spans="1:26" x14ac:dyDescent="0.25">
      <c r="A4825">
        <v>2040494</v>
      </c>
      <c r="B4825">
        <v>1</v>
      </c>
      <c r="C4825" t="s">
        <v>77</v>
      </c>
      <c r="D4825" t="s">
        <v>123</v>
      </c>
      <c r="E4825" t="s">
        <v>134</v>
      </c>
      <c r="F4825" t="s">
        <v>13897</v>
      </c>
      <c r="G4825" t="s">
        <v>238</v>
      </c>
      <c r="H4825" t="s">
        <v>46</v>
      </c>
      <c r="I4825" t="s">
        <v>129</v>
      </c>
      <c r="J4825" t="s">
        <v>130</v>
      </c>
      <c r="K4825" t="s">
        <v>131</v>
      </c>
      <c r="L4825" t="s">
        <v>13898</v>
      </c>
      <c r="M4825" t="s">
        <v>13899</v>
      </c>
      <c r="N4825">
        <v>1.418055555</v>
      </c>
      <c r="O4825">
        <v>0</v>
      </c>
      <c r="P4825">
        <v>8</v>
      </c>
      <c r="Q4825">
        <v>0</v>
      </c>
      <c r="R4825">
        <v>0</v>
      </c>
      <c r="S4825">
        <v>0</v>
      </c>
      <c r="T4825">
        <v>0</v>
      </c>
      <c r="U4825">
        <v>0</v>
      </c>
      <c r="V4825">
        <v>11.344443999999999</v>
      </c>
      <c r="W4825">
        <v>0</v>
      </c>
      <c r="X4825">
        <v>0</v>
      </c>
      <c r="Y4825">
        <v>0</v>
      </c>
      <c r="Z4825">
        <v>0</v>
      </c>
    </row>
    <row r="4826" spans="1:26" x14ac:dyDescent="0.25">
      <c r="A4826">
        <v>2040500</v>
      </c>
      <c r="B4826">
        <v>1</v>
      </c>
      <c r="C4826" t="s">
        <v>76</v>
      </c>
      <c r="D4826" t="s">
        <v>93</v>
      </c>
      <c r="E4826" t="s">
        <v>134</v>
      </c>
      <c r="F4826" t="s">
        <v>13900</v>
      </c>
      <c r="G4826" t="s">
        <v>238</v>
      </c>
      <c r="H4826" t="s">
        <v>46</v>
      </c>
      <c r="I4826" t="s">
        <v>129</v>
      </c>
      <c r="J4826" t="s">
        <v>130</v>
      </c>
      <c r="K4826" t="s">
        <v>131</v>
      </c>
      <c r="L4826" t="s">
        <v>13901</v>
      </c>
      <c r="M4826" t="s">
        <v>13902</v>
      </c>
      <c r="N4826">
        <v>1.885555555</v>
      </c>
      <c r="O4826">
        <v>0</v>
      </c>
      <c r="P4826">
        <v>1</v>
      </c>
      <c r="Q4826">
        <v>0</v>
      </c>
      <c r="R4826">
        <v>0</v>
      </c>
      <c r="S4826">
        <v>0</v>
      </c>
      <c r="T4826">
        <v>0</v>
      </c>
      <c r="U4826">
        <v>0</v>
      </c>
      <c r="V4826">
        <v>1.885556</v>
      </c>
      <c r="W4826">
        <v>0</v>
      </c>
      <c r="X4826">
        <v>0</v>
      </c>
      <c r="Y4826">
        <v>0</v>
      </c>
      <c r="Z4826">
        <v>0</v>
      </c>
    </row>
    <row r="4827" spans="1:26" x14ac:dyDescent="0.25">
      <c r="A4827">
        <v>2040493</v>
      </c>
      <c r="B4827">
        <v>1</v>
      </c>
      <c r="C4827" t="s">
        <v>76</v>
      </c>
      <c r="D4827" t="s">
        <v>80</v>
      </c>
      <c r="E4827" t="s">
        <v>134</v>
      </c>
      <c r="F4827" t="s">
        <v>13903</v>
      </c>
      <c r="G4827" t="s">
        <v>136</v>
      </c>
      <c r="H4827" t="s">
        <v>46</v>
      </c>
      <c r="I4827" t="s">
        <v>129</v>
      </c>
      <c r="J4827" t="s">
        <v>130</v>
      </c>
      <c r="K4827" t="s">
        <v>131</v>
      </c>
      <c r="L4827" t="s">
        <v>13904</v>
      </c>
      <c r="M4827" t="s">
        <v>13905</v>
      </c>
      <c r="N4827">
        <v>1.701944444</v>
      </c>
      <c r="O4827">
        <v>0</v>
      </c>
      <c r="P4827">
        <v>5</v>
      </c>
      <c r="Q4827">
        <v>0</v>
      </c>
      <c r="R4827">
        <v>0</v>
      </c>
      <c r="S4827">
        <v>0</v>
      </c>
      <c r="T4827">
        <v>0</v>
      </c>
      <c r="U4827">
        <v>0</v>
      </c>
      <c r="V4827">
        <v>8.509722</v>
      </c>
      <c r="W4827">
        <v>0</v>
      </c>
      <c r="X4827">
        <v>0</v>
      </c>
      <c r="Y4827">
        <v>0</v>
      </c>
      <c r="Z4827">
        <v>0</v>
      </c>
    </row>
    <row r="4828" spans="1:26" x14ac:dyDescent="0.25">
      <c r="A4828">
        <v>2040498</v>
      </c>
      <c r="B4828">
        <v>1</v>
      </c>
      <c r="C4828" t="s">
        <v>77</v>
      </c>
      <c r="D4828" t="s">
        <v>113</v>
      </c>
      <c r="E4828" t="s">
        <v>186</v>
      </c>
      <c r="F4828" t="s">
        <v>10624</v>
      </c>
      <c r="G4828" t="s">
        <v>163</v>
      </c>
      <c r="H4828" t="s">
        <v>47</v>
      </c>
      <c r="I4828" t="s">
        <v>257</v>
      </c>
      <c r="J4828" t="s">
        <v>130</v>
      </c>
      <c r="K4828" t="s">
        <v>131</v>
      </c>
      <c r="L4828" t="s">
        <v>13906</v>
      </c>
      <c r="M4828" t="s">
        <v>13907</v>
      </c>
      <c r="N4828">
        <v>5.5555550000000002E-3</v>
      </c>
      <c r="O4828">
        <v>0</v>
      </c>
      <c r="P4828">
        <v>0</v>
      </c>
      <c r="Q4828">
        <v>0</v>
      </c>
      <c r="R4828">
        <v>0</v>
      </c>
      <c r="S4828">
        <v>10</v>
      </c>
      <c r="T4828">
        <v>825</v>
      </c>
      <c r="U4828">
        <v>0</v>
      </c>
      <c r="V4828">
        <v>0</v>
      </c>
      <c r="W4828">
        <v>0</v>
      </c>
      <c r="X4828">
        <v>0</v>
      </c>
      <c r="Y4828">
        <v>5.5556000000000001E-2</v>
      </c>
      <c r="Z4828">
        <v>4.5833329999999997</v>
      </c>
    </row>
    <row r="4829" spans="1:26" x14ac:dyDescent="0.25">
      <c r="A4829">
        <v>2040501</v>
      </c>
      <c r="B4829">
        <v>1</v>
      </c>
      <c r="C4829" t="s">
        <v>77</v>
      </c>
      <c r="D4829" t="s">
        <v>117</v>
      </c>
      <c r="E4829" t="s">
        <v>186</v>
      </c>
      <c r="F4829" t="s">
        <v>3717</v>
      </c>
      <c r="G4829" t="s">
        <v>163</v>
      </c>
      <c r="H4829" t="s">
        <v>47</v>
      </c>
      <c r="I4829" t="s">
        <v>257</v>
      </c>
      <c r="J4829" t="s">
        <v>130</v>
      </c>
      <c r="K4829" t="s">
        <v>131</v>
      </c>
      <c r="L4829" t="s">
        <v>13908</v>
      </c>
      <c r="M4829" t="s">
        <v>13909</v>
      </c>
      <c r="N4829">
        <v>1.6666666E-2</v>
      </c>
      <c r="O4829">
        <v>0</v>
      </c>
      <c r="P4829">
        <v>0</v>
      </c>
      <c r="Q4829">
        <v>0</v>
      </c>
      <c r="R4829">
        <v>497</v>
      </c>
      <c r="S4829">
        <v>0</v>
      </c>
      <c r="T4829">
        <v>0</v>
      </c>
      <c r="U4829">
        <v>0</v>
      </c>
      <c r="V4829">
        <v>0</v>
      </c>
      <c r="W4829">
        <v>0</v>
      </c>
      <c r="X4829">
        <v>8.2833330000000007</v>
      </c>
      <c r="Y4829">
        <v>0</v>
      </c>
      <c r="Z4829">
        <v>0</v>
      </c>
    </row>
    <row r="4830" spans="1:26" x14ac:dyDescent="0.25">
      <c r="A4830">
        <v>2040503</v>
      </c>
      <c r="B4830">
        <v>1</v>
      </c>
      <c r="C4830" t="s">
        <v>76</v>
      </c>
      <c r="D4830" t="s">
        <v>79</v>
      </c>
      <c r="E4830" t="s">
        <v>161</v>
      </c>
      <c r="F4830" t="s">
        <v>13910</v>
      </c>
      <c r="G4830" t="s">
        <v>163</v>
      </c>
      <c r="H4830" t="s">
        <v>47</v>
      </c>
      <c r="I4830" t="s">
        <v>129</v>
      </c>
      <c r="J4830" t="s">
        <v>130</v>
      </c>
      <c r="K4830" t="s">
        <v>131</v>
      </c>
      <c r="L4830" t="s">
        <v>13911</v>
      </c>
      <c r="M4830" t="s">
        <v>13912</v>
      </c>
      <c r="N4830">
        <v>0.22416666599999999</v>
      </c>
      <c r="O4830">
        <v>2</v>
      </c>
      <c r="P4830">
        <v>2352</v>
      </c>
      <c r="Q4830">
        <v>0</v>
      </c>
      <c r="R4830">
        <v>0</v>
      </c>
      <c r="S4830">
        <v>0</v>
      </c>
      <c r="T4830">
        <v>0</v>
      </c>
      <c r="U4830">
        <v>0.44833299999999998</v>
      </c>
      <c r="V4830">
        <v>527.23999800000001</v>
      </c>
      <c r="W4830">
        <v>0</v>
      </c>
      <c r="X4830">
        <v>0</v>
      </c>
      <c r="Y4830">
        <v>0</v>
      </c>
      <c r="Z4830">
        <v>0</v>
      </c>
    </row>
    <row r="4831" spans="1:26" x14ac:dyDescent="0.25">
      <c r="A4831">
        <v>2040507</v>
      </c>
      <c r="B4831">
        <v>1</v>
      </c>
      <c r="C4831" t="s">
        <v>77</v>
      </c>
      <c r="D4831" t="s">
        <v>108</v>
      </c>
      <c r="E4831" t="s">
        <v>182</v>
      </c>
      <c r="F4831" t="s">
        <v>13913</v>
      </c>
      <c r="G4831" t="s">
        <v>144</v>
      </c>
      <c r="H4831" t="s">
        <v>46</v>
      </c>
      <c r="I4831" t="s">
        <v>129</v>
      </c>
      <c r="J4831" t="s">
        <v>130</v>
      </c>
      <c r="K4831" t="s">
        <v>131</v>
      </c>
      <c r="L4831" t="s">
        <v>13914</v>
      </c>
      <c r="M4831" t="s">
        <v>13915</v>
      </c>
      <c r="N4831">
        <v>1.0405555550000001</v>
      </c>
      <c r="O4831">
        <v>0</v>
      </c>
      <c r="P4831">
        <v>53</v>
      </c>
      <c r="Q4831">
        <v>0</v>
      </c>
      <c r="R4831">
        <v>0</v>
      </c>
      <c r="S4831">
        <v>0</v>
      </c>
      <c r="T4831">
        <v>0</v>
      </c>
      <c r="U4831">
        <v>0</v>
      </c>
      <c r="V4831">
        <v>55.149444000000003</v>
      </c>
      <c r="W4831">
        <v>0</v>
      </c>
      <c r="X4831">
        <v>0</v>
      </c>
      <c r="Y4831">
        <v>0</v>
      </c>
      <c r="Z4831">
        <v>0</v>
      </c>
    </row>
    <row r="4832" spans="1:26" x14ac:dyDescent="0.25">
      <c r="A4832">
        <v>2040508</v>
      </c>
      <c r="B4832">
        <v>1</v>
      </c>
      <c r="C4832" t="s">
        <v>76</v>
      </c>
      <c r="D4832" t="s">
        <v>79</v>
      </c>
      <c r="E4832" t="s">
        <v>161</v>
      </c>
      <c r="F4832" t="s">
        <v>13916</v>
      </c>
      <c r="G4832" t="s">
        <v>203</v>
      </c>
      <c r="H4832" t="s">
        <v>47</v>
      </c>
      <c r="I4832" t="s">
        <v>129</v>
      </c>
      <c r="J4832" t="s">
        <v>130</v>
      </c>
      <c r="K4832" t="s">
        <v>131</v>
      </c>
      <c r="L4832" t="s">
        <v>13917</v>
      </c>
      <c r="M4832" t="s">
        <v>13918</v>
      </c>
      <c r="N4832">
        <v>0.43361111099999999</v>
      </c>
      <c r="O4832">
        <v>0</v>
      </c>
      <c r="P4832">
        <v>726</v>
      </c>
      <c r="Q4832">
        <v>0</v>
      </c>
      <c r="R4832">
        <v>0</v>
      </c>
      <c r="S4832">
        <v>0</v>
      </c>
      <c r="T4832">
        <v>0</v>
      </c>
      <c r="U4832">
        <v>0</v>
      </c>
      <c r="V4832">
        <v>314.80166700000001</v>
      </c>
      <c r="W4832">
        <v>0</v>
      </c>
      <c r="X4832">
        <v>0</v>
      </c>
      <c r="Y4832">
        <v>0</v>
      </c>
      <c r="Z4832">
        <v>0</v>
      </c>
    </row>
    <row r="4833" spans="1:26" x14ac:dyDescent="0.25">
      <c r="A4833">
        <v>2040505</v>
      </c>
      <c r="B4833">
        <v>1</v>
      </c>
      <c r="C4833" t="s">
        <v>77</v>
      </c>
      <c r="D4833" t="s">
        <v>117</v>
      </c>
      <c r="E4833" t="s">
        <v>161</v>
      </c>
      <c r="F4833" t="s">
        <v>13919</v>
      </c>
      <c r="G4833" t="s">
        <v>341</v>
      </c>
      <c r="H4833" t="s">
        <v>47</v>
      </c>
      <c r="I4833" t="s">
        <v>129</v>
      </c>
      <c r="J4833" t="s">
        <v>130</v>
      </c>
      <c r="K4833" t="s">
        <v>131</v>
      </c>
      <c r="L4833" t="s">
        <v>13920</v>
      </c>
      <c r="M4833" t="s">
        <v>13921</v>
      </c>
      <c r="N4833">
        <v>1.1941666660000001</v>
      </c>
      <c r="O4833">
        <v>0</v>
      </c>
      <c r="P4833">
        <v>0</v>
      </c>
      <c r="Q4833">
        <v>0</v>
      </c>
      <c r="R4833">
        <v>42</v>
      </c>
      <c r="S4833">
        <v>0</v>
      </c>
      <c r="T4833">
        <v>0</v>
      </c>
      <c r="U4833">
        <v>0</v>
      </c>
      <c r="V4833">
        <v>0</v>
      </c>
      <c r="W4833">
        <v>0</v>
      </c>
      <c r="X4833">
        <v>50.155000000000001</v>
      </c>
      <c r="Y4833">
        <v>0</v>
      </c>
      <c r="Z4833">
        <v>0</v>
      </c>
    </row>
    <row r="4834" spans="1:26" x14ac:dyDescent="0.25">
      <c r="A4834">
        <v>2040506</v>
      </c>
      <c r="B4834">
        <v>1</v>
      </c>
      <c r="C4834" t="s">
        <v>77</v>
      </c>
      <c r="D4834" t="s">
        <v>109</v>
      </c>
      <c r="E4834" t="s">
        <v>186</v>
      </c>
      <c r="F4834" t="s">
        <v>4325</v>
      </c>
      <c r="G4834" t="s">
        <v>163</v>
      </c>
      <c r="H4834" t="s">
        <v>47</v>
      </c>
      <c r="I4834" t="s">
        <v>257</v>
      </c>
      <c r="J4834" t="s">
        <v>130</v>
      </c>
      <c r="K4834" t="s">
        <v>131</v>
      </c>
      <c r="L4834" t="s">
        <v>13922</v>
      </c>
      <c r="M4834" t="s">
        <v>13923</v>
      </c>
      <c r="N4834">
        <v>1.2222222E-2</v>
      </c>
      <c r="O4834">
        <v>2</v>
      </c>
      <c r="P4834">
        <v>548</v>
      </c>
      <c r="Q4834">
        <v>0</v>
      </c>
      <c r="R4834">
        <v>0</v>
      </c>
      <c r="S4834">
        <v>0</v>
      </c>
      <c r="T4834">
        <v>0</v>
      </c>
      <c r="U4834">
        <v>2.4444E-2</v>
      </c>
      <c r="V4834">
        <v>6.6977779999999996</v>
      </c>
      <c r="W4834">
        <v>0</v>
      </c>
      <c r="X4834">
        <v>0</v>
      </c>
      <c r="Y4834">
        <v>0</v>
      </c>
      <c r="Z4834">
        <v>0</v>
      </c>
    </row>
    <row r="4835" spans="1:26" x14ac:dyDescent="0.25">
      <c r="A4835">
        <v>2040510</v>
      </c>
      <c r="B4835">
        <v>1</v>
      </c>
      <c r="C4835" t="s">
        <v>76</v>
      </c>
      <c r="D4835" t="s">
        <v>78</v>
      </c>
      <c r="E4835" t="s">
        <v>134</v>
      </c>
      <c r="F4835" t="s">
        <v>13924</v>
      </c>
      <c r="G4835" t="s">
        <v>238</v>
      </c>
      <c r="H4835" t="s">
        <v>46</v>
      </c>
      <c r="I4835" t="s">
        <v>129</v>
      </c>
      <c r="J4835" t="s">
        <v>130</v>
      </c>
      <c r="K4835" t="s">
        <v>131</v>
      </c>
      <c r="L4835" t="s">
        <v>13925</v>
      </c>
      <c r="M4835" t="s">
        <v>13926</v>
      </c>
      <c r="N4835">
        <v>1.443888888</v>
      </c>
      <c r="O4835">
        <v>0</v>
      </c>
      <c r="P4835">
        <v>1</v>
      </c>
      <c r="Q4835">
        <v>0</v>
      </c>
      <c r="R4835">
        <v>0</v>
      </c>
      <c r="S4835">
        <v>0</v>
      </c>
      <c r="T4835">
        <v>0</v>
      </c>
      <c r="U4835">
        <v>0</v>
      </c>
      <c r="V4835">
        <v>1.443889</v>
      </c>
      <c r="W4835">
        <v>0</v>
      </c>
      <c r="X4835">
        <v>0</v>
      </c>
      <c r="Y4835">
        <v>0</v>
      </c>
      <c r="Z4835">
        <v>0</v>
      </c>
    </row>
    <row r="4836" spans="1:26" x14ac:dyDescent="0.25">
      <c r="A4836">
        <v>2040511</v>
      </c>
      <c r="B4836">
        <v>1</v>
      </c>
      <c r="C4836" t="s">
        <v>76</v>
      </c>
      <c r="D4836" t="s">
        <v>78</v>
      </c>
      <c r="E4836" t="s">
        <v>134</v>
      </c>
      <c r="F4836" t="s">
        <v>13927</v>
      </c>
      <c r="G4836" t="s">
        <v>140</v>
      </c>
      <c r="H4836" t="s">
        <v>46</v>
      </c>
      <c r="I4836" t="s">
        <v>129</v>
      </c>
      <c r="J4836" t="s">
        <v>130</v>
      </c>
      <c r="K4836" t="s">
        <v>131</v>
      </c>
      <c r="L4836" t="s">
        <v>13925</v>
      </c>
      <c r="M4836" t="s">
        <v>13928</v>
      </c>
      <c r="N4836">
        <v>2.9836111110000001</v>
      </c>
      <c r="O4836">
        <v>0</v>
      </c>
      <c r="P4836">
        <v>1</v>
      </c>
      <c r="Q4836">
        <v>0</v>
      </c>
      <c r="R4836">
        <v>0</v>
      </c>
      <c r="S4836">
        <v>0</v>
      </c>
      <c r="T4836">
        <v>0</v>
      </c>
      <c r="U4836">
        <v>0</v>
      </c>
      <c r="V4836">
        <v>2.9836109999999998</v>
      </c>
      <c r="W4836">
        <v>0</v>
      </c>
      <c r="X4836">
        <v>0</v>
      </c>
      <c r="Y4836">
        <v>0</v>
      </c>
      <c r="Z4836">
        <v>0</v>
      </c>
    </row>
    <row r="4837" spans="1:26" x14ac:dyDescent="0.25">
      <c r="A4837">
        <v>2040515</v>
      </c>
      <c r="B4837">
        <v>1</v>
      </c>
      <c r="C4837" t="s">
        <v>76</v>
      </c>
      <c r="D4837" t="s">
        <v>84</v>
      </c>
      <c r="E4837" t="s">
        <v>134</v>
      </c>
      <c r="F4837" t="s">
        <v>13929</v>
      </c>
      <c r="G4837" t="s">
        <v>136</v>
      </c>
      <c r="H4837" t="s">
        <v>46</v>
      </c>
      <c r="I4837" t="s">
        <v>129</v>
      </c>
      <c r="J4837" t="s">
        <v>130</v>
      </c>
      <c r="K4837" t="s">
        <v>131</v>
      </c>
      <c r="L4837" t="s">
        <v>13930</v>
      </c>
      <c r="M4837" t="s">
        <v>13931</v>
      </c>
      <c r="N4837">
        <v>1.2555555549999999</v>
      </c>
      <c r="O4837">
        <v>0</v>
      </c>
      <c r="P4837">
        <v>9</v>
      </c>
      <c r="Q4837">
        <v>0</v>
      </c>
      <c r="R4837">
        <v>0</v>
      </c>
      <c r="S4837">
        <v>0</v>
      </c>
      <c r="T4837">
        <v>0</v>
      </c>
      <c r="U4837">
        <v>0</v>
      </c>
      <c r="V4837">
        <v>11.3</v>
      </c>
      <c r="W4837">
        <v>0</v>
      </c>
      <c r="X4837">
        <v>0</v>
      </c>
      <c r="Y4837">
        <v>0</v>
      </c>
      <c r="Z4837">
        <v>0</v>
      </c>
    </row>
    <row r="4838" spans="1:26" x14ac:dyDescent="0.25">
      <c r="A4838">
        <v>2040514</v>
      </c>
      <c r="B4838">
        <v>1</v>
      </c>
      <c r="C4838" t="s">
        <v>76</v>
      </c>
      <c r="D4838" t="s">
        <v>89</v>
      </c>
      <c r="E4838" t="s">
        <v>134</v>
      </c>
      <c r="F4838" t="s">
        <v>13932</v>
      </c>
      <c r="G4838" t="s">
        <v>140</v>
      </c>
      <c r="H4838" t="s">
        <v>46</v>
      </c>
      <c r="I4838" t="s">
        <v>129</v>
      </c>
      <c r="J4838" t="s">
        <v>130</v>
      </c>
      <c r="K4838" t="s">
        <v>131</v>
      </c>
      <c r="L4838" t="s">
        <v>13933</v>
      </c>
      <c r="M4838" t="s">
        <v>13934</v>
      </c>
      <c r="N4838">
        <v>0.99305555499999998</v>
      </c>
      <c r="O4838">
        <v>0</v>
      </c>
      <c r="P4838">
        <v>9</v>
      </c>
      <c r="Q4838">
        <v>0</v>
      </c>
      <c r="R4838">
        <v>0</v>
      </c>
      <c r="S4838">
        <v>0</v>
      </c>
      <c r="T4838">
        <v>0</v>
      </c>
      <c r="U4838">
        <v>0</v>
      </c>
      <c r="V4838">
        <v>8.9375</v>
      </c>
      <c r="W4838">
        <v>0</v>
      </c>
      <c r="X4838">
        <v>0</v>
      </c>
      <c r="Y4838">
        <v>0</v>
      </c>
      <c r="Z4838">
        <v>0</v>
      </c>
    </row>
    <row r="4839" spans="1:26" x14ac:dyDescent="0.25">
      <c r="A4839">
        <v>2040517</v>
      </c>
      <c r="B4839">
        <v>1</v>
      </c>
      <c r="C4839" t="s">
        <v>76</v>
      </c>
      <c r="D4839" t="s">
        <v>92</v>
      </c>
      <c r="E4839" t="s">
        <v>126</v>
      </c>
      <c r="F4839" t="s">
        <v>13935</v>
      </c>
      <c r="G4839" t="s">
        <v>452</v>
      </c>
      <c r="H4839" t="s">
        <v>46</v>
      </c>
      <c r="I4839" t="s">
        <v>129</v>
      </c>
      <c r="J4839" t="s">
        <v>130</v>
      </c>
      <c r="K4839" t="s">
        <v>131</v>
      </c>
      <c r="L4839" t="s">
        <v>13936</v>
      </c>
      <c r="M4839" t="s">
        <v>13937</v>
      </c>
      <c r="N4839">
        <v>2.321666666</v>
      </c>
      <c r="O4839">
        <v>0</v>
      </c>
      <c r="P4839">
        <v>0</v>
      </c>
      <c r="Q4839">
        <v>0</v>
      </c>
      <c r="R4839">
        <v>16</v>
      </c>
      <c r="S4839">
        <v>0</v>
      </c>
      <c r="T4839">
        <v>0</v>
      </c>
      <c r="U4839">
        <v>0</v>
      </c>
      <c r="V4839">
        <v>0</v>
      </c>
      <c r="W4839">
        <v>0</v>
      </c>
      <c r="X4839">
        <v>37.146667000000001</v>
      </c>
      <c r="Y4839">
        <v>0</v>
      </c>
      <c r="Z4839">
        <v>0</v>
      </c>
    </row>
    <row r="4840" spans="1:26" x14ac:dyDescent="0.25">
      <c r="A4840">
        <v>2040512</v>
      </c>
      <c r="B4840">
        <v>1</v>
      </c>
      <c r="C4840" t="s">
        <v>76</v>
      </c>
      <c r="D4840" t="s">
        <v>96</v>
      </c>
      <c r="E4840" t="s">
        <v>186</v>
      </c>
      <c r="F4840" t="s">
        <v>13938</v>
      </c>
      <c r="G4840" t="s">
        <v>163</v>
      </c>
      <c r="H4840" t="s">
        <v>47</v>
      </c>
      <c r="I4840" t="s">
        <v>129</v>
      </c>
      <c r="J4840" t="s">
        <v>130</v>
      </c>
      <c r="K4840" t="s">
        <v>131</v>
      </c>
      <c r="L4840" t="s">
        <v>13939</v>
      </c>
      <c r="M4840" t="s">
        <v>13940</v>
      </c>
      <c r="N4840">
        <v>0.58666666599999995</v>
      </c>
      <c r="O4840">
        <v>0</v>
      </c>
      <c r="P4840">
        <v>701</v>
      </c>
      <c r="Q4840">
        <v>0</v>
      </c>
      <c r="R4840">
        <v>0</v>
      </c>
      <c r="S4840">
        <v>0</v>
      </c>
      <c r="T4840">
        <v>0</v>
      </c>
      <c r="U4840">
        <v>0</v>
      </c>
      <c r="V4840">
        <v>411.253333</v>
      </c>
      <c r="W4840">
        <v>0</v>
      </c>
      <c r="X4840">
        <v>0</v>
      </c>
      <c r="Y4840">
        <v>0</v>
      </c>
      <c r="Z4840">
        <v>0</v>
      </c>
    </row>
    <row r="4841" spans="1:26" x14ac:dyDescent="0.25">
      <c r="A4841">
        <v>2040516</v>
      </c>
      <c r="B4841">
        <v>1</v>
      </c>
      <c r="C4841" t="s">
        <v>76</v>
      </c>
      <c r="D4841" t="s">
        <v>86</v>
      </c>
      <c r="E4841" t="s">
        <v>134</v>
      </c>
      <c r="F4841" t="s">
        <v>13941</v>
      </c>
      <c r="G4841" t="s">
        <v>136</v>
      </c>
      <c r="H4841" t="s">
        <v>46</v>
      </c>
      <c r="I4841" t="s">
        <v>129</v>
      </c>
      <c r="J4841" t="s">
        <v>130</v>
      </c>
      <c r="K4841" t="s">
        <v>131</v>
      </c>
      <c r="L4841" t="s">
        <v>13942</v>
      </c>
      <c r="M4841" t="s">
        <v>13943</v>
      </c>
      <c r="N4841">
        <v>6.1858333329999997</v>
      </c>
      <c r="O4841">
        <v>0</v>
      </c>
      <c r="P4841">
        <v>1</v>
      </c>
      <c r="Q4841">
        <v>0</v>
      </c>
      <c r="R4841">
        <v>0</v>
      </c>
      <c r="S4841">
        <v>0</v>
      </c>
      <c r="T4841">
        <v>0</v>
      </c>
      <c r="U4841">
        <v>0</v>
      </c>
      <c r="V4841">
        <v>6.1858329999999997</v>
      </c>
      <c r="W4841">
        <v>0</v>
      </c>
      <c r="X4841">
        <v>0</v>
      </c>
      <c r="Y4841">
        <v>0</v>
      </c>
      <c r="Z4841">
        <v>0</v>
      </c>
    </row>
    <row r="4842" spans="1:26" x14ac:dyDescent="0.25">
      <c r="A4842">
        <v>2040519</v>
      </c>
      <c r="B4842">
        <v>1</v>
      </c>
      <c r="C4842" t="s">
        <v>77</v>
      </c>
      <c r="D4842" t="s">
        <v>112</v>
      </c>
      <c r="E4842" t="s">
        <v>186</v>
      </c>
      <c r="F4842" t="s">
        <v>7366</v>
      </c>
      <c r="G4842" t="s">
        <v>163</v>
      </c>
      <c r="H4842" t="s">
        <v>47</v>
      </c>
      <c r="I4842" t="s">
        <v>129</v>
      </c>
      <c r="J4842" t="s">
        <v>130</v>
      </c>
      <c r="K4842" t="s">
        <v>131</v>
      </c>
      <c r="L4842" t="s">
        <v>13944</v>
      </c>
      <c r="M4842" t="s">
        <v>13945</v>
      </c>
      <c r="N4842">
        <v>0.54944444400000003</v>
      </c>
      <c r="O4842">
        <v>0</v>
      </c>
      <c r="P4842">
        <v>0</v>
      </c>
      <c r="Q4842">
        <v>119</v>
      </c>
      <c r="R4842">
        <v>79</v>
      </c>
      <c r="S4842">
        <v>0</v>
      </c>
      <c r="T4842">
        <v>0</v>
      </c>
      <c r="U4842">
        <v>0</v>
      </c>
      <c r="V4842">
        <v>0</v>
      </c>
      <c r="W4842">
        <v>65.383888999999996</v>
      </c>
      <c r="X4842">
        <v>43.406111000000003</v>
      </c>
      <c r="Y4842">
        <v>0</v>
      </c>
      <c r="Z4842">
        <v>0</v>
      </c>
    </row>
    <row r="4843" spans="1:26" x14ac:dyDescent="0.25">
      <c r="A4843">
        <v>2040518</v>
      </c>
      <c r="B4843">
        <v>1</v>
      </c>
      <c r="C4843" t="s">
        <v>77</v>
      </c>
      <c r="D4843" t="s">
        <v>119</v>
      </c>
      <c r="E4843" t="s">
        <v>166</v>
      </c>
      <c r="F4843" t="s">
        <v>13946</v>
      </c>
      <c r="G4843" t="s">
        <v>657</v>
      </c>
      <c r="H4843" t="s">
        <v>46</v>
      </c>
      <c r="I4843" t="s">
        <v>129</v>
      </c>
      <c r="J4843" t="s">
        <v>130</v>
      </c>
      <c r="K4843" t="s">
        <v>131</v>
      </c>
      <c r="L4843" t="s">
        <v>13947</v>
      </c>
      <c r="M4843" t="s">
        <v>13948</v>
      </c>
      <c r="N4843">
        <v>0.68638888799999997</v>
      </c>
      <c r="O4843">
        <v>0</v>
      </c>
      <c r="P4843">
        <v>79</v>
      </c>
      <c r="Q4843">
        <v>0</v>
      </c>
      <c r="R4843">
        <v>0</v>
      </c>
      <c r="S4843">
        <v>0</v>
      </c>
      <c r="T4843">
        <v>0</v>
      </c>
      <c r="U4843">
        <v>0</v>
      </c>
      <c r="V4843">
        <v>54.224722</v>
      </c>
      <c r="W4843">
        <v>0</v>
      </c>
      <c r="X4843">
        <v>0</v>
      </c>
      <c r="Y4843">
        <v>0</v>
      </c>
      <c r="Z4843">
        <v>0</v>
      </c>
    </row>
    <row r="4844" spans="1:26" x14ac:dyDescent="0.25">
      <c r="A4844">
        <v>2040523</v>
      </c>
      <c r="B4844">
        <v>1</v>
      </c>
      <c r="C4844" t="s">
        <v>76</v>
      </c>
      <c r="D4844" t="s">
        <v>89</v>
      </c>
      <c r="E4844" t="s">
        <v>166</v>
      </c>
      <c r="F4844" t="s">
        <v>1482</v>
      </c>
      <c r="G4844" t="s">
        <v>158</v>
      </c>
      <c r="H4844" t="s">
        <v>46</v>
      </c>
      <c r="I4844" t="s">
        <v>129</v>
      </c>
      <c r="J4844" t="s">
        <v>130</v>
      </c>
      <c r="K4844" t="s">
        <v>131</v>
      </c>
      <c r="L4844" t="s">
        <v>13949</v>
      </c>
      <c r="M4844" t="s">
        <v>13950</v>
      </c>
      <c r="N4844">
        <v>0.335277777</v>
      </c>
      <c r="O4844">
        <v>0</v>
      </c>
      <c r="P4844">
        <v>659</v>
      </c>
      <c r="Q4844">
        <v>0</v>
      </c>
      <c r="R4844">
        <v>0</v>
      </c>
      <c r="S4844">
        <v>0</v>
      </c>
      <c r="T4844">
        <v>0</v>
      </c>
      <c r="U4844">
        <v>0</v>
      </c>
      <c r="V4844">
        <v>220.94805500000001</v>
      </c>
      <c r="W4844">
        <v>0</v>
      </c>
      <c r="X4844">
        <v>0</v>
      </c>
      <c r="Y4844">
        <v>0</v>
      </c>
      <c r="Z4844">
        <v>0</v>
      </c>
    </row>
    <row r="4845" spans="1:26" x14ac:dyDescent="0.25">
      <c r="A4845">
        <v>2040522</v>
      </c>
      <c r="B4845">
        <v>1</v>
      </c>
      <c r="C4845" t="s">
        <v>76</v>
      </c>
      <c r="D4845" t="s">
        <v>102</v>
      </c>
      <c r="E4845" t="s">
        <v>182</v>
      </c>
      <c r="F4845" t="s">
        <v>13951</v>
      </c>
      <c r="G4845" t="s">
        <v>144</v>
      </c>
      <c r="H4845" t="s">
        <v>46</v>
      </c>
      <c r="I4845" t="s">
        <v>129</v>
      </c>
      <c r="J4845" t="s">
        <v>130</v>
      </c>
      <c r="K4845" t="s">
        <v>131</v>
      </c>
      <c r="L4845" t="s">
        <v>13952</v>
      </c>
      <c r="M4845" t="s">
        <v>13953</v>
      </c>
      <c r="N4845">
        <v>2.2625000000000002</v>
      </c>
      <c r="O4845">
        <v>0</v>
      </c>
      <c r="P4845">
        <v>23</v>
      </c>
      <c r="Q4845">
        <v>0</v>
      </c>
      <c r="R4845">
        <v>0</v>
      </c>
      <c r="S4845">
        <v>0</v>
      </c>
      <c r="T4845">
        <v>0</v>
      </c>
      <c r="U4845">
        <v>0</v>
      </c>
      <c r="V4845">
        <v>52.037500000000001</v>
      </c>
      <c r="W4845">
        <v>0</v>
      </c>
      <c r="X4845">
        <v>0</v>
      </c>
      <c r="Y4845">
        <v>0</v>
      </c>
      <c r="Z4845">
        <v>0</v>
      </c>
    </row>
    <row r="4846" spans="1:26" x14ac:dyDescent="0.25">
      <c r="A4846">
        <v>2040520</v>
      </c>
      <c r="B4846">
        <v>1</v>
      </c>
      <c r="C4846" t="s">
        <v>77</v>
      </c>
      <c r="D4846" t="s">
        <v>119</v>
      </c>
      <c r="E4846" t="s">
        <v>134</v>
      </c>
      <c r="F4846" t="s">
        <v>13954</v>
      </c>
      <c r="G4846" t="s">
        <v>136</v>
      </c>
      <c r="H4846" t="s">
        <v>46</v>
      </c>
      <c r="I4846" t="s">
        <v>129</v>
      </c>
      <c r="J4846" t="s">
        <v>130</v>
      </c>
      <c r="K4846" t="s">
        <v>131</v>
      </c>
      <c r="L4846" t="s">
        <v>13955</v>
      </c>
      <c r="M4846" t="s">
        <v>13956</v>
      </c>
      <c r="N4846">
        <v>2.679444444</v>
      </c>
      <c r="O4846">
        <v>0</v>
      </c>
      <c r="P4846">
        <v>1</v>
      </c>
      <c r="Q4846">
        <v>0</v>
      </c>
      <c r="R4846">
        <v>0</v>
      </c>
      <c r="S4846">
        <v>0</v>
      </c>
      <c r="T4846">
        <v>0</v>
      </c>
      <c r="U4846">
        <v>0</v>
      </c>
      <c r="V4846">
        <v>2.6794440000000002</v>
      </c>
      <c r="W4846">
        <v>0</v>
      </c>
      <c r="X4846">
        <v>0</v>
      </c>
      <c r="Y4846">
        <v>0</v>
      </c>
      <c r="Z4846">
        <v>0</v>
      </c>
    </row>
    <row r="4847" spans="1:26" x14ac:dyDescent="0.25">
      <c r="A4847">
        <v>2040527</v>
      </c>
      <c r="B4847">
        <v>1</v>
      </c>
      <c r="C4847" t="s">
        <v>77</v>
      </c>
      <c r="D4847" t="s">
        <v>113</v>
      </c>
      <c r="E4847" t="s">
        <v>182</v>
      </c>
      <c r="F4847" t="s">
        <v>13957</v>
      </c>
      <c r="G4847" t="s">
        <v>144</v>
      </c>
      <c r="H4847" t="s">
        <v>46</v>
      </c>
      <c r="I4847" t="s">
        <v>129</v>
      </c>
      <c r="J4847" t="s">
        <v>130</v>
      </c>
      <c r="K4847" t="s">
        <v>131</v>
      </c>
      <c r="L4847" t="s">
        <v>13958</v>
      </c>
      <c r="M4847" t="s">
        <v>13959</v>
      </c>
      <c r="N4847">
        <v>2.3008333329999999</v>
      </c>
      <c r="O4847">
        <v>0</v>
      </c>
      <c r="P4847">
        <v>0</v>
      </c>
      <c r="Q4847">
        <v>0</v>
      </c>
      <c r="R4847">
        <v>0</v>
      </c>
      <c r="S4847">
        <v>0</v>
      </c>
      <c r="T4847">
        <v>14</v>
      </c>
      <c r="U4847">
        <v>0</v>
      </c>
      <c r="V4847">
        <v>0</v>
      </c>
      <c r="W4847">
        <v>0</v>
      </c>
      <c r="X4847">
        <v>0</v>
      </c>
      <c r="Y4847">
        <v>0</v>
      </c>
      <c r="Z4847">
        <v>32.211666999999998</v>
      </c>
    </row>
    <row r="4848" spans="1:26" x14ac:dyDescent="0.25">
      <c r="A4848">
        <v>2040540</v>
      </c>
      <c r="B4848">
        <v>1</v>
      </c>
      <c r="C4848" t="s">
        <v>77</v>
      </c>
      <c r="D4848" t="s">
        <v>124</v>
      </c>
      <c r="E4848" t="s">
        <v>182</v>
      </c>
      <c r="F4848" t="s">
        <v>13960</v>
      </c>
      <c r="G4848" t="s">
        <v>144</v>
      </c>
      <c r="H4848" t="s">
        <v>46</v>
      </c>
      <c r="I4848" t="s">
        <v>129</v>
      </c>
      <c r="J4848" t="s">
        <v>130</v>
      </c>
      <c r="K4848" t="s">
        <v>131</v>
      </c>
      <c r="L4848" t="s">
        <v>13961</v>
      </c>
      <c r="M4848" t="s">
        <v>13962</v>
      </c>
      <c r="N4848">
        <v>2.41</v>
      </c>
      <c r="O4848">
        <v>0</v>
      </c>
      <c r="P4848">
        <v>13</v>
      </c>
      <c r="Q4848">
        <v>0</v>
      </c>
      <c r="R4848">
        <v>0</v>
      </c>
      <c r="S4848">
        <v>0</v>
      </c>
      <c r="T4848">
        <v>0</v>
      </c>
      <c r="U4848">
        <v>0</v>
      </c>
      <c r="V4848">
        <v>31.33</v>
      </c>
      <c r="W4848">
        <v>0</v>
      </c>
      <c r="X4848">
        <v>0</v>
      </c>
      <c r="Y4848">
        <v>0</v>
      </c>
      <c r="Z4848">
        <v>0</v>
      </c>
    </row>
    <row r="4849" spans="1:26" x14ac:dyDescent="0.25">
      <c r="A4849">
        <v>2040542</v>
      </c>
      <c r="B4849">
        <v>1</v>
      </c>
      <c r="C4849" t="s">
        <v>76</v>
      </c>
      <c r="D4849" t="s">
        <v>92</v>
      </c>
      <c r="E4849" t="s">
        <v>186</v>
      </c>
      <c r="F4849" t="s">
        <v>13963</v>
      </c>
      <c r="G4849" t="s">
        <v>152</v>
      </c>
      <c r="H4849" t="s">
        <v>47</v>
      </c>
      <c r="I4849" t="s">
        <v>129</v>
      </c>
      <c r="J4849" t="s">
        <v>130</v>
      </c>
      <c r="K4849" t="s">
        <v>131</v>
      </c>
      <c r="L4849" t="s">
        <v>13964</v>
      </c>
      <c r="M4849" t="s">
        <v>13965</v>
      </c>
      <c r="N4849">
        <v>0.28472222200000002</v>
      </c>
      <c r="O4849">
        <v>0</v>
      </c>
      <c r="P4849">
        <v>0</v>
      </c>
      <c r="Q4849">
        <v>1</v>
      </c>
      <c r="R4849">
        <v>177</v>
      </c>
      <c r="S4849">
        <v>0</v>
      </c>
      <c r="T4849">
        <v>0</v>
      </c>
      <c r="U4849">
        <v>0</v>
      </c>
      <c r="V4849">
        <v>0</v>
      </c>
      <c r="W4849">
        <v>0.28472199999999998</v>
      </c>
      <c r="X4849">
        <v>50.395833000000003</v>
      </c>
      <c r="Y4849">
        <v>0</v>
      </c>
      <c r="Z4849">
        <v>0</v>
      </c>
    </row>
    <row r="4850" spans="1:26" x14ac:dyDescent="0.25">
      <c r="A4850">
        <v>2040531</v>
      </c>
      <c r="B4850">
        <v>1</v>
      </c>
      <c r="C4850" t="s">
        <v>76</v>
      </c>
      <c r="D4850" t="s">
        <v>91</v>
      </c>
      <c r="E4850" t="s">
        <v>171</v>
      </c>
      <c r="F4850" t="s">
        <v>8800</v>
      </c>
      <c r="G4850" t="s">
        <v>163</v>
      </c>
      <c r="H4850" t="s">
        <v>47</v>
      </c>
      <c r="I4850" t="s">
        <v>129</v>
      </c>
      <c r="J4850" t="s">
        <v>130</v>
      </c>
      <c r="K4850" t="s">
        <v>131</v>
      </c>
      <c r="L4850" t="s">
        <v>13966</v>
      </c>
      <c r="M4850" t="s">
        <v>13967</v>
      </c>
      <c r="N4850">
        <v>0.18833333299999999</v>
      </c>
      <c r="O4850">
        <v>0</v>
      </c>
      <c r="P4850">
        <v>0</v>
      </c>
      <c r="Q4850">
        <v>2</v>
      </c>
      <c r="R4850">
        <v>0</v>
      </c>
      <c r="S4850">
        <v>0</v>
      </c>
      <c r="T4850">
        <v>0</v>
      </c>
      <c r="U4850">
        <v>0</v>
      </c>
      <c r="V4850">
        <v>0</v>
      </c>
      <c r="W4850">
        <v>0.37666699999999997</v>
      </c>
      <c r="X4850">
        <v>0</v>
      </c>
      <c r="Y4850">
        <v>0</v>
      </c>
      <c r="Z4850">
        <v>0</v>
      </c>
    </row>
    <row r="4851" spans="1:26" x14ac:dyDescent="0.25">
      <c r="A4851">
        <v>2040535</v>
      </c>
      <c r="B4851">
        <v>1</v>
      </c>
      <c r="C4851" t="s">
        <v>76</v>
      </c>
      <c r="D4851" t="s">
        <v>79</v>
      </c>
      <c r="E4851" t="s">
        <v>126</v>
      </c>
      <c r="F4851" t="s">
        <v>13288</v>
      </c>
      <c r="G4851" t="s">
        <v>452</v>
      </c>
      <c r="H4851" t="s">
        <v>46</v>
      </c>
      <c r="I4851" t="s">
        <v>129</v>
      </c>
      <c r="J4851" t="s">
        <v>130</v>
      </c>
      <c r="K4851" t="s">
        <v>131</v>
      </c>
      <c r="L4851" t="s">
        <v>13968</v>
      </c>
      <c r="M4851" t="s">
        <v>13969</v>
      </c>
      <c r="N4851">
        <v>0.92416666599999997</v>
      </c>
      <c r="O4851">
        <v>0</v>
      </c>
      <c r="P4851">
        <v>1</v>
      </c>
      <c r="Q4851">
        <v>0</v>
      </c>
      <c r="R4851">
        <v>0</v>
      </c>
      <c r="S4851">
        <v>0</v>
      </c>
      <c r="T4851">
        <v>0</v>
      </c>
      <c r="U4851">
        <v>0</v>
      </c>
      <c r="V4851">
        <v>0.92416699999999996</v>
      </c>
      <c r="W4851">
        <v>0</v>
      </c>
      <c r="X4851">
        <v>0</v>
      </c>
      <c r="Y4851">
        <v>0</v>
      </c>
      <c r="Z4851">
        <v>0</v>
      </c>
    </row>
    <row r="4852" spans="1:26" x14ac:dyDescent="0.25">
      <c r="A4852">
        <v>2040536</v>
      </c>
      <c r="B4852">
        <v>1</v>
      </c>
      <c r="C4852" t="s">
        <v>77</v>
      </c>
      <c r="D4852" t="s">
        <v>119</v>
      </c>
      <c r="E4852" t="s">
        <v>161</v>
      </c>
      <c r="F4852" t="s">
        <v>13970</v>
      </c>
      <c r="G4852" t="s">
        <v>163</v>
      </c>
      <c r="H4852" t="s">
        <v>47</v>
      </c>
      <c r="I4852" t="s">
        <v>129</v>
      </c>
      <c r="J4852" t="s">
        <v>130</v>
      </c>
      <c r="K4852" t="s">
        <v>131</v>
      </c>
      <c r="L4852" t="s">
        <v>13971</v>
      </c>
      <c r="M4852" t="s">
        <v>13972</v>
      </c>
      <c r="N4852">
        <v>0.54027777700000001</v>
      </c>
      <c r="O4852">
        <v>0</v>
      </c>
      <c r="P4852">
        <v>339</v>
      </c>
      <c r="Q4852">
        <v>0</v>
      </c>
      <c r="R4852">
        <v>0</v>
      </c>
      <c r="S4852">
        <v>0</v>
      </c>
      <c r="T4852">
        <v>0</v>
      </c>
      <c r="U4852">
        <v>0</v>
      </c>
      <c r="V4852">
        <v>183.154166</v>
      </c>
      <c r="W4852">
        <v>0</v>
      </c>
      <c r="X4852">
        <v>0</v>
      </c>
      <c r="Y4852">
        <v>0</v>
      </c>
      <c r="Z4852">
        <v>0</v>
      </c>
    </row>
    <row r="4853" spans="1:26" x14ac:dyDescent="0.25">
      <c r="A4853">
        <v>2040544</v>
      </c>
      <c r="B4853">
        <v>1</v>
      </c>
      <c r="C4853" t="s">
        <v>76</v>
      </c>
      <c r="D4853" t="s">
        <v>80</v>
      </c>
      <c r="E4853" t="s">
        <v>134</v>
      </c>
      <c r="F4853" t="s">
        <v>13973</v>
      </c>
      <c r="G4853" t="s">
        <v>238</v>
      </c>
      <c r="H4853" t="s">
        <v>46</v>
      </c>
      <c r="I4853" t="s">
        <v>129</v>
      </c>
      <c r="J4853" t="s">
        <v>130</v>
      </c>
      <c r="K4853" t="s">
        <v>131</v>
      </c>
      <c r="L4853" t="s">
        <v>13974</v>
      </c>
      <c r="M4853" t="s">
        <v>13975</v>
      </c>
      <c r="N4853">
        <v>1.8233333329999999</v>
      </c>
      <c r="O4853">
        <v>0</v>
      </c>
      <c r="P4853">
        <v>1</v>
      </c>
      <c r="Q4853">
        <v>0</v>
      </c>
      <c r="R4853">
        <v>0</v>
      </c>
      <c r="S4853">
        <v>0</v>
      </c>
      <c r="T4853">
        <v>0</v>
      </c>
      <c r="U4853">
        <v>0</v>
      </c>
      <c r="V4853">
        <v>1.8233330000000001</v>
      </c>
      <c r="W4853">
        <v>0</v>
      </c>
      <c r="X4853">
        <v>0</v>
      </c>
      <c r="Y4853">
        <v>0</v>
      </c>
      <c r="Z4853">
        <v>0</v>
      </c>
    </row>
    <row r="4854" spans="1:26" x14ac:dyDescent="0.25">
      <c r="A4854">
        <v>2040546</v>
      </c>
      <c r="B4854">
        <v>1</v>
      </c>
      <c r="C4854" t="s">
        <v>77</v>
      </c>
      <c r="D4854" t="s">
        <v>119</v>
      </c>
      <c r="E4854" t="s">
        <v>134</v>
      </c>
      <c r="F4854" t="s">
        <v>13976</v>
      </c>
      <c r="G4854" t="s">
        <v>136</v>
      </c>
      <c r="H4854" t="s">
        <v>46</v>
      </c>
      <c r="I4854" t="s">
        <v>129</v>
      </c>
      <c r="J4854" t="s">
        <v>130</v>
      </c>
      <c r="K4854" t="s">
        <v>131</v>
      </c>
      <c r="L4854" t="s">
        <v>13977</v>
      </c>
      <c r="M4854" t="s">
        <v>13978</v>
      </c>
      <c r="N4854">
        <v>2.29</v>
      </c>
      <c r="O4854">
        <v>0</v>
      </c>
      <c r="P4854">
        <v>7</v>
      </c>
      <c r="Q4854">
        <v>0</v>
      </c>
      <c r="R4854">
        <v>0</v>
      </c>
      <c r="S4854">
        <v>0</v>
      </c>
      <c r="T4854">
        <v>0</v>
      </c>
      <c r="U4854">
        <v>0</v>
      </c>
      <c r="V4854">
        <v>16.03</v>
      </c>
      <c r="W4854">
        <v>0</v>
      </c>
      <c r="X4854">
        <v>0</v>
      </c>
      <c r="Y4854">
        <v>0</v>
      </c>
      <c r="Z4854">
        <v>0</v>
      </c>
    </row>
    <row r="4855" spans="1:26" x14ac:dyDescent="0.25">
      <c r="A4855">
        <v>2040550</v>
      </c>
      <c r="B4855">
        <v>1</v>
      </c>
      <c r="C4855" t="s">
        <v>76</v>
      </c>
      <c r="D4855" t="s">
        <v>88</v>
      </c>
      <c r="E4855" t="s">
        <v>166</v>
      </c>
      <c r="F4855" t="s">
        <v>13979</v>
      </c>
      <c r="G4855" t="s">
        <v>158</v>
      </c>
      <c r="H4855" t="s">
        <v>46</v>
      </c>
      <c r="I4855" t="s">
        <v>129</v>
      </c>
      <c r="J4855" t="s">
        <v>130</v>
      </c>
      <c r="K4855" t="s">
        <v>131</v>
      </c>
      <c r="L4855" t="s">
        <v>13980</v>
      </c>
      <c r="M4855" t="s">
        <v>13981</v>
      </c>
      <c r="N4855">
        <v>1.579722222</v>
      </c>
      <c r="O4855">
        <v>0</v>
      </c>
      <c r="P4855">
        <v>474</v>
      </c>
      <c r="Q4855">
        <v>0</v>
      </c>
      <c r="R4855">
        <v>0</v>
      </c>
      <c r="S4855">
        <v>0</v>
      </c>
      <c r="T4855">
        <v>0</v>
      </c>
      <c r="U4855">
        <v>0</v>
      </c>
      <c r="V4855">
        <v>748.78833299999997</v>
      </c>
      <c r="W4855">
        <v>0</v>
      </c>
      <c r="X4855">
        <v>0</v>
      </c>
      <c r="Y4855">
        <v>0</v>
      </c>
      <c r="Z4855">
        <v>0</v>
      </c>
    </row>
    <row r="4856" spans="1:26" x14ac:dyDescent="0.25">
      <c r="A4856">
        <v>2040548</v>
      </c>
      <c r="B4856">
        <v>1</v>
      </c>
      <c r="C4856" t="s">
        <v>76</v>
      </c>
      <c r="D4856" t="s">
        <v>93</v>
      </c>
      <c r="E4856" t="s">
        <v>134</v>
      </c>
      <c r="F4856" t="s">
        <v>13982</v>
      </c>
      <c r="G4856" t="s">
        <v>136</v>
      </c>
      <c r="H4856" t="s">
        <v>46</v>
      </c>
      <c r="I4856" t="s">
        <v>129</v>
      </c>
      <c r="J4856" t="s">
        <v>130</v>
      </c>
      <c r="K4856" t="s">
        <v>131</v>
      </c>
      <c r="L4856" t="s">
        <v>13983</v>
      </c>
      <c r="M4856" t="s">
        <v>13984</v>
      </c>
      <c r="N4856">
        <v>1.251666666</v>
      </c>
      <c r="O4856">
        <v>0</v>
      </c>
      <c r="P4856">
        <v>3</v>
      </c>
      <c r="Q4856">
        <v>0</v>
      </c>
      <c r="R4856">
        <v>0</v>
      </c>
      <c r="S4856">
        <v>0</v>
      </c>
      <c r="T4856">
        <v>0</v>
      </c>
      <c r="U4856">
        <v>0</v>
      </c>
      <c r="V4856">
        <v>3.7549999999999999</v>
      </c>
      <c r="W4856">
        <v>0</v>
      </c>
      <c r="X4856">
        <v>0</v>
      </c>
      <c r="Y4856">
        <v>0</v>
      </c>
      <c r="Z4856">
        <v>0</v>
      </c>
    </row>
    <row r="4857" spans="1:26" x14ac:dyDescent="0.25">
      <c r="A4857">
        <v>2040549</v>
      </c>
      <c r="B4857">
        <v>1</v>
      </c>
      <c r="C4857" t="s">
        <v>76</v>
      </c>
      <c r="D4857" t="s">
        <v>91</v>
      </c>
      <c r="E4857" t="s">
        <v>161</v>
      </c>
      <c r="F4857" t="s">
        <v>13985</v>
      </c>
      <c r="G4857" t="s">
        <v>163</v>
      </c>
      <c r="H4857" t="s">
        <v>47</v>
      </c>
      <c r="I4857" t="s">
        <v>129</v>
      </c>
      <c r="J4857" t="s">
        <v>130</v>
      </c>
      <c r="K4857" t="s">
        <v>131</v>
      </c>
      <c r="L4857" t="s">
        <v>13986</v>
      </c>
      <c r="M4857" t="s">
        <v>13987</v>
      </c>
      <c r="N4857">
        <v>0.15722222199999999</v>
      </c>
      <c r="O4857">
        <v>5</v>
      </c>
      <c r="P4857">
        <v>0</v>
      </c>
      <c r="Q4857">
        <v>0</v>
      </c>
      <c r="R4857">
        <v>0</v>
      </c>
      <c r="S4857">
        <v>0</v>
      </c>
      <c r="T4857">
        <v>0</v>
      </c>
      <c r="U4857">
        <v>0.786111</v>
      </c>
      <c r="V4857">
        <v>0</v>
      </c>
      <c r="W4857">
        <v>0</v>
      </c>
      <c r="X4857">
        <v>0</v>
      </c>
      <c r="Y4857">
        <v>0</v>
      </c>
      <c r="Z4857">
        <v>0</v>
      </c>
    </row>
    <row r="4858" spans="1:26" x14ac:dyDescent="0.25">
      <c r="A4858">
        <v>2040556</v>
      </c>
      <c r="B4858">
        <v>1</v>
      </c>
      <c r="C4858" t="s">
        <v>76</v>
      </c>
      <c r="D4858" t="s">
        <v>86</v>
      </c>
      <c r="E4858" t="s">
        <v>134</v>
      </c>
      <c r="F4858" t="s">
        <v>13988</v>
      </c>
      <c r="G4858" t="s">
        <v>128</v>
      </c>
      <c r="H4858" t="s">
        <v>46</v>
      </c>
      <c r="I4858" t="s">
        <v>129</v>
      </c>
      <c r="J4858" t="s">
        <v>130</v>
      </c>
      <c r="K4858" t="s">
        <v>131</v>
      </c>
      <c r="L4858" t="s">
        <v>13989</v>
      </c>
      <c r="M4858" t="s">
        <v>13990</v>
      </c>
      <c r="N4858">
        <v>0.99055555500000003</v>
      </c>
      <c r="O4858">
        <v>0</v>
      </c>
      <c r="P4858">
        <v>3</v>
      </c>
      <c r="Q4858">
        <v>0</v>
      </c>
      <c r="R4858">
        <v>0</v>
      </c>
      <c r="S4858">
        <v>0</v>
      </c>
      <c r="T4858">
        <v>0</v>
      </c>
      <c r="U4858">
        <v>0</v>
      </c>
      <c r="V4858">
        <v>2.9716670000000001</v>
      </c>
      <c r="W4858">
        <v>0</v>
      </c>
      <c r="X4858">
        <v>0</v>
      </c>
      <c r="Y4858">
        <v>0</v>
      </c>
      <c r="Z4858">
        <v>0</v>
      </c>
    </row>
    <row r="4859" spans="1:26" x14ac:dyDescent="0.25">
      <c r="A4859">
        <v>2040554</v>
      </c>
      <c r="B4859">
        <v>1</v>
      </c>
      <c r="C4859" t="s">
        <v>76</v>
      </c>
      <c r="D4859" t="s">
        <v>92</v>
      </c>
      <c r="E4859" t="s">
        <v>126</v>
      </c>
      <c r="F4859" t="s">
        <v>13991</v>
      </c>
      <c r="G4859" t="s">
        <v>452</v>
      </c>
      <c r="H4859" t="s">
        <v>46</v>
      </c>
      <c r="I4859" t="s">
        <v>129</v>
      </c>
      <c r="J4859" t="s">
        <v>130</v>
      </c>
      <c r="K4859" t="s">
        <v>131</v>
      </c>
      <c r="L4859" t="s">
        <v>13992</v>
      </c>
      <c r="M4859" t="s">
        <v>13993</v>
      </c>
      <c r="N4859">
        <v>2.0819444439999999</v>
      </c>
      <c r="O4859">
        <v>0</v>
      </c>
      <c r="P4859">
        <v>0</v>
      </c>
      <c r="Q4859">
        <v>0</v>
      </c>
      <c r="R4859">
        <v>32</v>
      </c>
      <c r="S4859">
        <v>0</v>
      </c>
      <c r="T4859">
        <v>0</v>
      </c>
      <c r="U4859">
        <v>0</v>
      </c>
      <c r="V4859">
        <v>0</v>
      </c>
      <c r="W4859">
        <v>0</v>
      </c>
      <c r="X4859">
        <v>66.622221999999994</v>
      </c>
      <c r="Y4859">
        <v>0</v>
      </c>
      <c r="Z4859">
        <v>0</v>
      </c>
    </row>
    <row r="4860" spans="1:26" x14ac:dyDescent="0.25">
      <c r="A4860">
        <v>2040557</v>
      </c>
      <c r="B4860">
        <v>1</v>
      </c>
      <c r="C4860" t="s">
        <v>76</v>
      </c>
      <c r="D4860" t="s">
        <v>89</v>
      </c>
      <c r="E4860" t="s">
        <v>134</v>
      </c>
      <c r="F4860" t="s">
        <v>13932</v>
      </c>
      <c r="G4860" t="s">
        <v>250</v>
      </c>
      <c r="H4860" t="s">
        <v>46</v>
      </c>
      <c r="I4860" t="s">
        <v>129</v>
      </c>
      <c r="J4860" t="s">
        <v>130</v>
      </c>
      <c r="K4860" t="s">
        <v>131</v>
      </c>
      <c r="L4860" t="s">
        <v>13994</v>
      </c>
      <c r="M4860" t="s">
        <v>13995</v>
      </c>
      <c r="N4860">
        <v>0.96222222199999996</v>
      </c>
      <c r="O4860">
        <v>0</v>
      </c>
      <c r="P4860">
        <v>9</v>
      </c>
      <c r="Q4860">
        <v>0</v>
      </c>
      <c r="R4860">
        <v>0</v>
      </c>
      <c r="S4860">
        <v>0</v>
      </c>
      <c r="T4860">
        <v>0</v>
      </c>
      <c r="U4860">
        <v>0</v>
      </c>
      <c r="V4860">
        <v>8.66</v>
      </c>
      <c r="W4860">
        <v>0</v>
      </c>
      <c r="X4860">
        <v>0</v>
      </c>
      <c r="Y4860">
        <v>0</v>
      </c>
      <c r="Z4860">
        <v>0</v>
      </c>
    </row>
    <row r="4861" spans="1:26" x14ac:dyDescent="0.25">
      <c r="A4861">
        <v>2040555</v>
      </c>
      <c r="B4861">
        <v>1</v>
      </c>
      <c r="C4861" t="s">
        <v>77</v>
      </c>
      <c r="D4861" t="s">
        <v>119</v>
      </c>
      <c r="E4861" t="s">
        <v>182</v>
      </c>
      <c r="F4861" t="s">
        <v>13996</v>
      </c>
      <c r="G4861" t="s">
        <v>144</v>
      </c>
      <c r="H4861" t="s">
        <v>46</v>
      </c>
      <c r="I4861" t="s">
        <v>129</v>
      </c>
      <c r="J4861" t="s">
        <v>130</v>
      </c>
      <c r="K4861" t="s">
        <v>131</v>
      </c>
      <c r="L4861" t="s">
        <v>13997</v>
      </c>
      <c r="M4861" t="s">
        <v>13998</v>
      </c>
      <c r="N4861">
        <v>3.1233333330000002</v>
      </c>
      <c r="O4861">
        <v>0</v>
      </c>
      <c r="P4861">
        <v>60</v>
      </c>
      <c r="Q4861">
        <v>0</v>
      </c>
      <c r="R4861">
        <v>0</v>
      </c>
      <c r="S4861">
        <v>0</v>
      </c>
      <c r="T4861">
        <v>0</v>
      </c>
      <c r="U4861">
        <v>0</v>
      </c>
      <c r="V4861">
        <v>187.4</v>
      </c>
      <c r="W4861">
        <v>0</v>
      </c>
      <c r="X4861">
        <v>0</v>
      </c>
      <c r="Y4861">
        <v>0</v>
      </c>
      <c r="Z4861">
        <v>0</v>
      </c>
    </row>
    <row r="4862" spans="1:26" x14ac:dyDescent="0.25">
      <c r="A4862">
        <v>2040560</v>
      </c>
      <c r="B4862">
        <v>1</v>
      </c>
      <c r="C4862" t="s">
        <v>77</v>
      </c>
      <c r="D4862" t="s">
        <v>109</v>
      </c>
      <c r="E4862" t="s">
        <v>134</v>
      </c>
      <c r="F4862" t="s">
        <v>13999</v>
      </c>
      <c r="G4862" t="s">
        <v>136</v>
      </c>
      <c r="H4862" t="s">
        <v>46</v>
      </c>
      <c r="I4862" t="s">
        <v>129</v>
      </c>
      <c r="J4862" t="s">
        <v>130</v>
      </c>
      <c r="K4862" t="s">
        <v>131</v>
      </c>
      <c r="L4862" t="s">
        <v>14000</v>
      </c>
      <c r="M4862" t="s">
        <v>14001</v>
      </c>
      <c r="N4862">
        <v>2.162222222</v>
      </c>
      <c r="O4862">
        <v>0</v>
      </c>
      <c r="P4862">
        <v>1</v>
      </c>
      <c r="Q4862">
        <v>0</v>
      </c>
      <c r="R4862">
        <v>0</v>
      </c>
      <c r="S4862">
        <v>0</v>
      </c>
      <c r="T4862">
        <v>0</v>
      </c>
      <c r="U4862">
        <v>0</v>
      </c>
      <c r="V4862">
        <v>2.1622219999999999</v>
      </c>
      <c r="W4862">
        <v>0</v>
      </c>
      <c r="X4862">
        <v>0</v>
      </c>
      <c r="Y4862">
        <v>0</v>
      </c>
      <c r="Z4862">
        <v>0</v>
      </c>
    </row>
    <row r="4863" spans="1:26" x14ac:dyDescent="0.25">
      <c r="A4863">
        <v>2040562</v>
      </c>
      <c r="B4863">
        <v>1</v>
      </c>
      <c r="C4863" t="s">
        <v>76</v>
      </c>
      <c r="D4863" t="s">
        <v>83</v>
      </c>
      <c r="E4863" t="s">
        <v>134</v>
      </c>
      <c r="F4863" t="s">
        <v>14002</v>
      </c>
      <c r="G4863" t="s">
        <v>136</v>
      </c>
      <c r="H4863" t="s">
        <v>46</v>
      </c>
      <c r="I4863" t="s">
        <v>129</v>
      </c>
      <c r="J4863" t="s">
        <v>130</v>
      </c>
      <c r="K4863" t="s">
        <v>131</v>
      </c>
      <c r="L4863" t="s">
        <v>14003</v>
      </c>
      <c r="M4863" t="s">
        <v>14004</v>
      </c>
      <c r="N4863">
        <v>1.0436111109999999</v>
      </c>
      <c r="O4863">
        <v>0</v>
      </c>
      <c r="P4863">
        <v>7</v>
      </c>
      <c r="Q4863">
        <v>0</v>
      </c>
      <c r="R4863">
        <v>0</v>
      </c>
      <c r="S4863">
        <v>0</v>
      </c>
      <c r="T4863">
        <v>0</v>
      </c>
      <c r="U4863">
        <v>0</v>
      </c>
      <c r="V4863">
        <v>7.3052780000000004</v>
      </c>
      <c r="W4863">
        <v>0</v>
      </c>
      <c r="X4863">
        <v>0</v>
      </c>
      <c r="Y4863">
        <v>0</v>
      </c>
      <c r="Z4863">
        <v>0</v>
      </c>
    </row>
    <row r="4864" spans="1:26" x14ac:dyDescent="0.25">
      <c r="A4864">
        <v>2040566</v>
      </c>
      <c r="B4864">
        <v>1</v>
      </c>
      <c r="C4864" t="s">
        <v>76</v>
      </c>
      <c r="D4864" t="s">
        <v>104</v>
      </c>
      <c r="E4864" t="s">
        <v>166</v>
      </c>
      <c r="F4864" t="s">
        <v>14005</v>
      </c>
      <c r="G4864" t="s">
        <v>657</v>
      </c>
      <c r="H4864" t="s">
        <v>46</v>
      </c>
      <c r="I4864" t="s">
        <v>129</v>
      </c>
      <c r="J4864" t="s">
        <v>130</v>
      </c>
      <c r="K4864" t="s">
        <v>131</v>
      </c>
      <c r="L4864" t="s">
        <v>14006</v>
      </c>
      <c r="M4864" t="s">
        <v>14007</v>
      </c>
      <c r="N4864">
        <v>1.3172222220000001</v>
      </c>
      <c r="O4864">
        <v>0</v>
      </c>
      <c r="P4864">
        <v>0</v>
      </c>
      <c r="Q4864">
        <v>0</v>
      </c>
      <c r="R4864">
        <v>0</v>
      </c>
      <c r="S4864">
        <v>0</v>
      </c>
      <c r="T4864">
        <v>18</v>
      </c>
      <c r="U4864">
        <v>0</v>
      </c>
      <c r="V4864">
        <v>0</v>
      </c>
      <c r="W4864">
        <v>0</v>
      </c>
      <c r="X4864">
        <v>0</v>
      </c>
      <c r="Y4864">
        <v>0</v>
      </c>
      <c r="Z4864">
        <v>23.71</v>
      </c>
    </row>
    <row r="4865" spans="1:26" x14ac:dyDescent="0.25">
      <c r="A4865">
        <v>2040565</v>
      </c>
      <c r="B4865">
        <v>1</v>
      </c>
      <c r="C4865" t="s">
        <v>76</v>
      </c>
      <c r="D4865" t="s">
        <v>92</v>
      </c>
      <c r="E4865" t="s">
        <v>134</v>
      </c>
      <c r="F4865" t="s">
        <v>14008</v>
      </c>
      <c r="G4865" t="s">
        <v>140</v>
      </c>
      <c r="H4865" t="s">
        <v>46</v>
      </c>
      <c r="I4865" t="s">
        <v>129</v>
      </c>
      <c r="J4865" t="s">
        <v>130</v>
      </c>
      <c r="K4865" t="s">
        <v>131</v>
      </c>
      <c r="L4865" t="s">
        <v>14009</v>
      </c>
      <c r="M4865" t="s">
        <v>14010</v>
      </c>
      <c r="N4865">
        <v>3.8886111109999999</v>
      </c>
      <c r="O4865">
        <v>0</v>
      </c>
      <c r="P4865">
        <v>0</v>
      </c>
      <c r="Q4865">
        <v>0</v>
      </c>
      <c r="R4865">
        <v>0</v>
      </c>
      <c r="S4865">
        <v>0</v>
      </c>
      <c r="T4865">
        <v>1</v>
      </c>
      <c r="U4865">
        <v>0</v>
      </c>
      <c r="V4865">
        <v>0</v>
      </c>
      <c r="W4865">
        <v>0</v>
      </c>
      <c r="X4865">
        <v>0</v>
      </c>
      <c r="Y4865">
        <v>0</v>
      </c>
      <c r="Z4865">
        <v>3.888611</v>
      </c>
    </row>
    <row r="4866" spans="1:26" x14ac:dyDescent="0.25">
      <c r="A4866">
        <v>2040576</v>
      </c>
      <c r="B4866">
        <v>1</v>
      </c>
      <c r="C4866" t="s">
        <v>76</v>
      </c>
      <c r="D4866" t="s">
        <v>80</v>
      </c>
      <c r="E4866" t="s">
        <v>134</v>
      </c>
      <c r="F4866" t="s">
        <v>14011</v>
      </c>
      <c r="G4866" t="s">
        <v>136</v>
      </c>
      <c r="H4866" t="s">
        <v>46</v>
      </c>
      <c r="I4866" t="s">
        <v>129</v>
      </c>
      <c r="J4866" t="s">
        <v>130</v>
      </c>
      <c r="K4866" t="s">
        <v>131</v>
      </c>
      <c r="L4866" t="s">
        <v>14012</v>
      </c>
      <c r="M4866" t="s">
        <v>14013</v>
      </c>
      <c r="N4866">
        <v>1.4283333330000001</v>
      </c>
      <c r="O4866">
        <v>0</v>
      </c>
      <c r="P4866">
        <v>2</v>
      </c>
      <c r="Q4866">
        <v>0</v>
      </c>
      <c r="R4866">
        <v>0</v>
      </c>
      <c r="S4866">
        <v>0</v>
      </c>
      <c r="T4866">
        <v>0</v>
      </c>
      <c r="U4866">
        <v>0</v>
      </c>
      <c r="V4866">
        <v>2.8566669999999998</v>
      </c>
      <c r="W4866">
        <v>0</v>
      </c>
      <c r="X4866">
        <v>0</v>
      </c>
      <c r="Y4866">
        <v>0</v>
      </c>
      <c r="Z4866">
        <v>0</v>
      </c>
    </row>
    <row r="4867" spans="1:26" x14ac:dyDescent="0.25">
      <c r="A4867">
        <v>2040575</v>
      </c>
      <c r="B4867">
        <v>1</v>
      </c>
      <c r="C4867" t="s">
        <v>76</v>
      </c>
      <c r="D4867" t="s">
        <v>96</v>
      </c>
      <c r="E4867" t="s">
        <v>171</v>
      </c>
      <c r="F4867" t="s">
        <v>6114</v>
      </c>
      <c r="G4867" t="s">
        <v>163</v>
      </c>
      <c r="H4867" t="s">
        <v>47</v>
      </c>
      <c r="I4867" t="s">
        <v>129</v>
      </c>
      <c r="J4867" t="s">
        <v>130</v>
      </c>
      <c r="K4867" t="s">
        <v>131</v>
      </c>
      <c r="L4867" t="s">
        <v>14014</v>
      </c>
      <c r="M4867" t="s">
        <v>14015</v>
      </c>
      <c r="N4867">
        <v>5.2499999999999998E-2</v>
      </c>
      <c r="O4867">
        <v>0</v>
      </c>
      <c r="P4867">
        <v>2134</v>
      </c>
      <c r="Q4867">
        <v>0</v>
      </c>
      <c r="R4867">
        <v>0</v>
      </c>
      <c r="S4867">
        <v>0</v>
      </c>
      <c r="T4867">
        <v>0</v>
      </c>
      <c r="U4867">
        <v>0</v>
      </c>
      <c r="V4867">
        <v>112.035</v>
      </c>
      <c r="W4867">
        <v>0</v>
      </c>
      <c r="X4867">
        <v>0</v>
      </c>
      <c r="Y4867">
        <v>0</v>
      </c>
      <c r="Z4867">
        <v>0</v>
      </c>
    </row>
    <row r="4868" spans="1:26" x14ac:dyDescent="0.25">
      <c r="A4868">
        <v>2040579</v>
      </c>
      <c r="B4868">
        <v>1</v>
      </c>
      <c r="C4868" t="s">
        <v>77</v>
      </c>
      <c r="D4868" t="s">
        <v>114</v>
      </c>
      <c r="E4868" t="s">
        <v>150</v>
      </c>
      <c r="F4868" t="s">
        <v>379</v>
      </c>
      <c r="G4868" t="s">
        <v>163</v>
      </c>
      <c r="H4868" t="s">
        <v>47</v>
      </c>
      <c r="I4868" t="s">
        <v>129</v>
      </c>
      <c r="J4868" t="s">
        <v>130</v>
      </c>
      <c r="K4868" t="s">
        <v>131</v>
      </c>
      <c r="L4868" t="s">
        <v>14016</v>
      </c>
      <c r="M4868" t="s">
        <v>14017</v>
      </c>
      <c r="N4868">
        <v>0.1825</v>
      </c>
      <c r="O4868">
        <v>0</v>
      </c>
      <c r="P4868">
        <v>0</v>
      </c>
      <c r="Q4868">
        <v>3</v>
      </c>
      <c r="R4868">
        <v>0</v>
      </c>
      <c r="S4868">
        <v>194</v>
      </c>
      <c r="T4868">
        <v>1184</v>
      </c>
      <c r="U4868">
        <v>0</v>
      </c>
      <c r="V4868">
        <v>0</v>
      </c>
      <c r="W4868">
        <v>0.54749999999999999</v>
      </c>
      <c r="X4868">
        <v>0</v>
      </c>
      <c r="Y4868">
        <v>35.405000000000001</v>
      </c>
      <c r="Z4868">
        <v>216.08</v>
      </c>
    </row>
    <row r="4869" spans="1:26" x14ac:dyDescent="0.25">
      <c r="A4869">
        <v>2040586</v>
      </c>
      <c r="B4869">
        <v>1</v>
      </c>
      <c r="C4869" t="s">
        <v>76</v>
      </c>
      <c r="D4869" t="s">
        <v>92</v>
      </c>
      <c r="E4869" t="s">
        <v>166</v>
      </c>
      <c r="F4869" t="s">
        <v>11189</v>
      </c>
      <c r="G4869" t="s">
        <v>657</v>
      </c>
      <c r="H4869" t="s">
        <v>46</v>
      </c>
      <c r="I4869" t="s">
        <v>129</v>
      </c>
      <c r="J4869" t="s">
        <v>130</v>
      </c>
      <c r="K4869" t="s">
        <v>131</v>
      </c>
      <c r="L4869" t="s">
        <v>14018</v>
      </c>
      <c r="M4869" t="s">
        <v>14019</v>
      </c>
      <c r="N4869">
        <v>0.59666666599999996</v>
      </c>
      <c r="O4869">
        <v>0</v>
      </c>
      <c r="P4869">
        <v>0</v>
      </c>
      <c r="Q4869">
        <v>0</v>
      </c>
      <c r="R4869">
        <v>75</v>
      </c>
      <c r="S4869">
        <v>0</v>
      </c>
      <c r="T4869">
        <v>0</v>
      </c>
      <c r="U4869">
        <v>0</v>
      </c>
      <c r="V4869">
        <v>0</v>
      </c>
      <c r="W4869">
        <v>0</v>
      </c>
      <c r="X4869">
        <v>44.75</v>
      </c>
      <c r="Y4869">
        <v>0</v>
      </c>
      <c r="Z4869">
        <v>0</v>
      </c>
    </row>
    <row r="4870" spans="1:26" x14ac:dyDescent="0.25">
      <c r="A4870">
        <v>2040584</v>
      </c>
      <c r="B4870">
        <v>1</v>
      </c>
      <c r="C4870" t="s">
        <v>77</v>
      </c>
      <c r="D4870" t="s">
        <v>108</v>
      </c>
      <c r="E4870" t="s">
        <v>134</v>
      </c>
      <c r="F4870" t="s">
        <v>14020</v>
      </c>
      <c r="G4870" t="s">
        <v>136</v>
      </c>
      <c r="H4870" t="s">
        <v>46</v>
      </c>
      <c r="I4870" t="s">
        <v>129</v>
      </c>
      <c r="J4870" t="s">
        <v>130</v>
      </c>
      <c r="K4870" t="s">
        <v>131</v>
      </c>
      <c r="L4870" t="s">
        <v>14021</v>
      </c>
      <c r="M4870" t="s">
        <v>14022</v>
      </c>
      <c r="N4870">
        <v>1.7069444439999999</v>
      </c>
      <c r="O4870">
        <v>0</v>
      </c>
      <c r="P4870">
        <v>0</v>
      </c>
      <c r="Q4870">
        <v>0</v>
      </c>
      <c r="R4870">
        <v>0</v>
      </c>
      <c r="S4870">
        <v>0</v>
      </c>
      <c r="T4870">
        <v>1</v>
      </c>
      <c r="U4870">
        <v>0</v>
      </c>
      <c r="V4870">
        <v>0</v>
      </c>
      <c r="W4870">
        <v>0</v>
      </c>
      <c r="X4870">
        <v>0</v>
      </c>
      <c r="Y4870">
        <v>0</v>
      </c>
      <c r="Z4870">
        <v>1.706944</v>
      </c>
    </row>
    <row r="4871" spans="1:26" x14ac:dyDescent="0.25">
      <c r="A4871">
        <v>2040587</v>
      </c>
      <c r="B4871">
        <v>1</v>
      </c>
      <c r="C4871" t="s">
        <v>77</v>
      </c>
      <c r="D4871" t="s">
        <v>110</v>
      </c>
      <c r="E4871" t="s">
        <v>171</v>
      </c>
      <c r="F4871" t="s">
        <v>5399</v>
      </c>
      <c r="G4871" t="s">
        <v>163</v>
      </c>
      <c r="H4871" t="s">
        <v>47</v>
      </c>
      <c r="I4871" t="s">
        <v>129</v>
      </c>
      <c r="J4871" t="s">
        <v>130</v>
      </c>
      <c r="K4871" t="s">
        <v>131</v>
      </c>
      <c r="L4871" t="s">
        <v>14023</v>
      </c>
      <c r="M4871" t="s">
        <v>14024</v>
      </c>
      <c r="N4871">
        <v>7.3055554999999994E-2</v>
      </c>
      <c r="O4871">
        <v>0</v>
      </c>
      <c r="P4871">
        <v>0</v>
      </c>
      <c r="Q4871">
        <v>0</v>
      </c>
      <c r="R4871">
        <v>0</v>
      </c>
      <c r="S4871">
        <v>2</v>
      </c>
      <c r="T4871">
        <v>1795</v>
      </c>
      <c r="U4871">
        <v>0</v>
      </c>
      <c r="V4871">
        <v>0</v>
      </c>
      <c r="W4871">
        <v>0</v>
      </c>
      <c r="X4871">
        <v>0</v>
      </c>
      <c r="Y4871">
        <v>0.14611099999999999</v>
      </c>
      <c r="Z4871">
        <v>131.13472100000001</v>
      </c>
    </row>
    <row r="4872" spans="1:26" x14ac:dyDescent="0.25">
      <c r="A4872">
        <v>2040589</v>
      </c>
      <c r="B4872">
        <v>1</v>
      </c>
      <c r="C4872" t="s">
        <v>76</v>
      </c>
      <c r="D4872" t="s">
        <v>104</v>
      </c>
      <c r="E4872" t="s">
        <v>166</v>
      </c>
      <c r="F4872" t="s">
        <v>14025</v>
      </c>
      <c r="G4872" t="s">
        <v>349</v>
      </c>
      <c r="H4872" t="s">
        <v>46</v>
      </c>
      <c r="I4872" t="s">
        <v>129</v>
      </c>
      <c r="J4872" t="s">
        <v>130</v>
      </c>
      <c r="K4872" t="s">
        <v>131</v>
      </c>
      <c r="L4872" t="s">
        <v>14026</v>
      </c>
      <c r="M4872" t="s">
        <v>14027</v>
      </c>
      <c r="N4872">
        <v>1.1233333329999999</v>
      </c>
      <c r="O4872">
        <v>0</v>
      </c>
      <c r="P4872">
        <v>0</v>
      </c>
      <c r="Q4872">
        <v>0</v>
      </c>
      <c r="R4872">
        <v>32</v>
      </c>
      <c r="S4872">
        <v>0</v>
      </c>
      <c r="T4872">
        <v>0</v>
      </c>
      <c r="U4872">
        <v>0</v>
      </c>
      <c r="V4872">
        <v>0</v>
      </c>
      <c r="W4872">
        <v>0</v>
      </c>
      <c r="X4872">
        <v>35.946666999999998</v>
      </c>
      <c r="Y4872">
        <v>0</v>
      </c>
      <c r="Z4872">
        <v>0</v>
      </c>
    </row>
    <row r="4873" spans="1:26" x14ac:dyDescent="0.25">
      <c r="A4873">
        <v>2040595</v>
      </c>
      <c r="B4873">
        <v>1</v>
      </c>
      <c r="C4873" t="s">
        <v>77</v>
      </c>
      <c r="D4873" t="s">
        <v>116</v>
      </c>
      <c r="E4873" t="s">
        <v>134</v>
      </c>
      <c r="F4873" t="s">
        <v>14028</v>
      </c>
      <c r="G4873" t="s">
        <v>136</v>
      </c>
      <c r="H4873" t="s">
        <v>46</v>
      </c>
      <c r="I4873" t="s">
        <v>129</v>
      </c>
      <c r="J4873" t="s">
        <v>130</v>
      </c>
      <c r="K4873" t="s">
        <v>131</v>
      </c>
      <c r="L4873" t="s">
        <v>14029</v>
      </c>
      <c r="M4873" t="s">
        <v>14030</v>
      </c>
      <c r="N4873">
        <v>0.60638888800000001</v>
      </c>
      <c r="O4873">
        <v>0</v>
      </c>
      <c r="P4873">
        <v>1</v>
      </c>
      <c r="Q4873">
        <v>0</v>
      </c>
      <c r="R4873">
        <v>0</v>
      </c>
      <c r="S4873">
        <v>0</v>
      </c>
      <c r="T4873">
        <v>0</v>
      </c>
      <c r="U4873">
        <v>0</v>
      </c>
      <c r="V4873">
        <v>0.60638899999999996</v>
      </c>
      <c r="W4873">
        <v>0</v>
      </c>
      <c r="X4873">
        <v>0</v>
      </c>
      <c r="Y4873">
        <v>0</v>
      </c>
      <c r="Z4873">
        <v>0</v>
      </c>
    </row>
    <row r="4874" spans="1:26" x14ac:dyDescent="0.25">
      <c r="A4874">
        <v>2040596</v>
      </c>
      <c r="B4874">
        <v>1</v>
      </c>
      <c r="C4874" t="s">
        <v>76</v>
      </c>
      <c r="D4874" t="s">
        <v>99</v>
      </c>
      <c r="E4874" t="s">
        <v>182</v>
      </c>
      <c r="F4874" t="s">
        <v>14031</v>
      </c>
      <c r="G4874" t="s">
        <v>144</v>
      </c>
      <c r="H4874" t="s">
        <v>46</v>
      </c>
      <c r="I4874" t="s">
        <v>129</v>
      </c>
      <c r="J4874" t="s">
        <v>130</v>
      </c>
      <c r="K4874" t="s">
        <v>131</v>
      </c>
      <c r="L4874" t="s">
        <v>14032</v>
      </c>
      <c r="M4874" t="s">
        <v>14033</v>
      </c>
      <c r="N4874">
        <v>1.1333333329999999</v>
      </c>
      <c r="O4874">
        <v>0</v>
      </c>
      <c r="P4874">
        <v>136</v>
      </c>
      <c r="Q4874">
        <v>0</v>
      </c>
      <c r="R4874">
        <v>0</v>
      </c>
      <c r="S4874">
        <v>0</v>
      </c>
      <c r="T4874">
        <v>0</v>
      </c>
      <c r="U4874">
        <v>0</v>
      </c>
      <c r="V4874">
        <v>154.13333299999999</v>
      </c>
      <c r="W4874">
        <v>0</v>
      </c>
      <c r="X4874">
        <v>0</v>
      </c>
      <c r="Y4874">
        <v>0</v>
      </c>
      <c r="Z4874">
        <v>0</v>
      </c>
    </row>
    <row r="4875" spans="1:26" x14ac:dyDescent="0.25">
      <c r="A4875">
        <v>2040597</v>
      </c>
      <c r="B4875">
        <v>1</v>
      </c>
      <c r="C4875" t="s">
        <v>76</v>
      </c>
      <c r="D4875" t="s">
        <v>105</v>
      </c>
      <c r="E4875" t="s">
        <v>171</v>
      </c>
      <c r="F4875" t="s">
        <v>14034</v>
      </c>
      <c r="G4875" t="s">
        <v>7065</v>
      </c>
      <c r="H4875" t="s">
        <v>47</v>
      </c>
      <c r="I4875" t="s">
        <v>129</v>
      </c>
      <c r="J4875" t="s">
        <v>130</v>
      </c>
      <c r="K4875" t="s">
        <v>131</v>
      </c>
      <c r="L4875" t="s">
        <v>14035</v>
      </c>
      <c r="M4875" t="s">
        <v>14036</v>
      </c>
      <c r="N4875">
        <v>0.94305555500000005</v>
      </c>
      <c r="O4875">
        <v>0</v>
      </c>
      <c r="P4875">
        <v>0</v>
      </c>
      <c r="Q4875">
        <v>8</v>
      </c>
      <c r="R4875">
        <v>3897</v>
      </c>
      <c r="S4875">
        <v>0</v>
      </c>
      <c r="T4875">
        <v>0</v>
      </c>
      <c r="U4875">
        <v>0</v>
      </c>
      <c r="V4875">
        <v>0</v>
      </c>
      <c r="W4875">
        <v>7.5444440000000004</v>
      </c>
      <c r="X4875">
        <v>3675.0874979999999</v>
      </c>
      <c r="Y4875">
        <v>0</v>
      </c>
      <c r="Z4875">
        <v>0</v>
      </c>
    </row>
    <row r="4876" spans="1:26" x14ac:dyDescent="0.25">
      <c r="A4876">
        <v>2040598</v>
      </c>
      <c r="B4876">
        <v>1</v>
      </c>
      <c r="C4876" t="s">
        <v>77</v>
      </c>
      <c r="D4876" t="s">
        <v>118</v>
      </c>
      <c r="E4876" t="s">
        <v>171</v>
      </c>
      <c r="F4876" t="s">
        <v>6474</v>
      </c>
      <c r="G4876" t="s">
        <v>163</v>
      </c>
      <c r="H4876" t="s">
        <v>47</v>
      </c>
      <c r="I4876" t="s">
        <v>129</v>
      </c>
      <c r="J4876" t="s">
        <v>130</v>
      </c>
      <c r="K4876" t="s">
        <v>131</v>
      </c>
      <c r="L4876" t="s">
        <v>14037</v>
      </c>
      <c r="M4876" t="s">
        <v>14038</v>
      </c>
      <c r="N4876">
        <v>0.58444444399999995</v>
      </c>
      <c r="O4876">
        <v>64</v>
      </c>
      <c r="P4876">
        <v>430</v>
      </c>
      <c r="Q4876">
        <v>0</v>
      </c>
      <c r="R4876">
        <v>0</v>
      </c>
      <c r="S4876">
        <v>43</v>
      </c>
      <c r="T4876">
        <v>331</v>
      </c>
      <c r="U4876">
        <v>37.404443999999998</v>
      </c>
      <c r="V4876">
        <v>251.31111100000001</v>
      </c>
      <c r="W4876">
        <v>0</v>
      </c>
      <c r="X4876">
        <v>0</v>
      </c>
      <c r="Y4876">
        <v>25.131111000000001</v>
      </c>
      <c r="Z4876">
        <v>193.451111</v>
      </c>
    </row>
    <row r="4877" spans="1:26" x14ac:dyDescent="0.25">
      <c r="A4877">
        <v>2040599</v>
      </c>
      <c r="B4877">
        <v>1</v>
      </c>
      <c r="C4877" t="s">
        <v>76</v>
      </c>
      <c r="D4877" t="s">
        <v>92</v>
      </c>
      <c r="E4877" t="s">
        <v>134</v>
      </c>
      <c r="F4877" t="s">
        <v>14039</v>
      </c>
      <c r="G4877" t="s">
        <v>238</v>
      </c>
      <c r="H4877" t="s">
        <v>46</v>
      </c>
      <c r="I4877" t="s">
        <v>129</v>
      </c>
      <c r="J4877" t="s">
        <v>130</v>
      </c>
      <c r="K4877" t="s">
        <v>131</v>
      </c>
      <c r="L4877" t="s">
        <v>14040</v>
      </c>
      <c r="M4877" t="s">
        <v>14041</v>
      </c>
      <c r="N4877">
        <v>2.3138888880000001</v>
      </c>
      <c r="O4877">
        <v>0</v>
      </c>
      <c r="P4877">
        <v>0</v>
      </c>
      <c r="Q4877">
        <v>0</v>
      </c>
      <c r="R4877">
        <v>5</v>
      </c>
      <c r="S4877">
        <v>0</v>
      </c>
      <c r="T4877">
        <v>0</v>
      </c>
      <c r="U4877">
        <v>0</v>
      </c>
      <c r="V4877">
        <v>0</v>
      </c>
      <c r="W4877">
        <v>0</v>
      </c>
      <c r="X4877">
        <v>11.569444000000001</v>
      </c>
      <c r="Y4877">
        <v>0</v>
      </c>
      <c r="Z4877">
        <v>0</v>
      </c>
    </row>
    <row r="4878" spans="1:26" x14ac:dyDescent="0.25">
      <c r="A4878">
        <v>2040600</v>
      </c>
      <c r="B4878">
        <v>1</v>
      </c>
      <c r="C4878" t="s">
        <v>77</v>
      </c>
      <c r="D4878" t="s">
        <v>115</v>
      </c>
      <c r="E4878" t="s">
        <v>171</v>
      </c>
      <c r="F4878" t="s">
        <v>8142</v>
      </c>
      <c r="G4878" t="s">
        <v>163</v>
      </c>
      <c r="H4878" t="s">
        <v>47</v>
      </c>
      <c r="I4878" t="s">
        <v>257</v>
      </c>
      <c r="J4878" t="s">
        <v>130</v>
      </c>
      <c r="K4878" t="s">
        <v>131</v>
      </c>
      <c r="L4878" t="s">
        <v>14042</v>
      </c>
      <c r="M4878" t="s">
        <v>14043</v>
      </c>
      <c r="N4878">
        <v>4.1388887999999999E-2</v>
      </c>
      <c r="O4878">
        <v>0</v>
      </c>
      <c r="P4878">
        <v>0</v>
      </c>
      <c r="Q4878">
        <v>17</v>
      </c>
      <c r="R4878">
        <v>1179</v>
      </c>
      <c r="S4878">
        <v>0</v>
      </c>
      <c r="T4878">
        <v>0</v>
      </c>
      <c r="U4878">
        <v>0</v>
      </c>
      <c r="V4878">
        <v>0</v>
      </c>
      <c r="W4878">
        <v>0.70361099999999999</v>
      </c>
      <c r="X4878">
        <v>48.797499000000002</v>
      </c>
      <c r="Y4878">
        <v>0</v>
      </c>
      <c r="Z4878">
        <v>0</v>
      </c>
    </row>
    <row r="4879" spans="1:26" x14ac:dyDescent="0.25">
      <c r="A4879">
        <v>2040601</v>
      </c>
      <c r="B4879">
        <v>1</v>
      </c>
      <c r="C4879" t="s">
        <v>76</v>
      </c>
      <c r="D4879" t="s">
        <v>79</v>
      </c>
      <c r="E4879" t="s">
        <v>182</v>
      </c>
      <c r="F4879" t="s">
        <v>11276</v>
      </c>
      <c r="G4879" t="s">
        <v>168</v>
      </c>
      <c r="H4879" t="s">
        <v>46</v>
      </c>
      <c r="I4879" t="s">
        <v>129</v>
      </c>
      <c r="J4879" t="s">
        <v>130</v>
      </c>
      <c r="K4879" t="s">
        <v>154</v>
      </c>
      <c r="L4879" t="s">
        <v>14044</v>
      </c>
      <c r="M4879" t="s">
        <v>14045</v>
      </c>
      <c r="N4879">
        <v>7.1744036109999998</v>
      </c>
      <c r="O4879">
        <v>0</v>
      </c>
      <c r="P4879">
        <v>97</v>
      </c>
      <c r="Q4879">
        <v>0</v>
      </c>
      <c r="R4879">
        <v>0</v>
      </c>
      <c r="S4879">
        <v>0</v>
      </c>
      <c r="T4879">
        <v>0</v>
      </c>
      <c r="U4879">
        <v>0</v>
      </c>
      <c r="V4879">
        <v>695.91714999999999</v>
      </c>
      <c r="W4879">
        <v>0</v>
      </c>
      <c r="X4879">
        <v>0</v>
      </c>
      <c r="Y4879">
        <v>0</v>
      </c>
      <c r="Z4879">
        <v>0</v>
      </c>
    </row>
    <row r="4880" spans="1:26" x14ac:dyDescent="0.25">
      <c r="A4880">
        <v>2040602</v>
      </c>
      <c r="B4880">
        <v>1</v>
      </c>
      <c r="C4880" t="s">
        <v>76</v>
      </c>
      <c r="D4880" t="s">
        <v>79</v>
      </c>
      <c r="E4880" t="s">
        <v>182</v>
      </c>
      <c r="F4880" t="s">
        <v>11273</v>
      </c>
      <c r="G4880" t="s">
        <v>168</v>
      </c>
      <c r="H4880" t="s">
        <v>46</v>
      </c>
      <c r="I4880" t="s">
        <v>129</v>
      </c>
      <c r="J4880" t="s">
        <v>130</v>
      </c>
      <c r="K4880" t="s">
        <v>154</v>
      </c>
      <c r="L4880" t="s">
        <v>14046</v>
      </c>
      <c r="M4880" t="s">
        <v>14047</v>
      </c>
      <c r="N4880">
        <v>7.1432877770000003</v>
      </c>
      <c r="O4880">
        <v>0</v>
      </c>
      <c r="P4880">
        <v>135</v>
      </c>
      <c r="Q4880">
        <v>0</v>
      </c>
      <c r="R4880">
        <v>0</v>
      </c>
      <c r="S4880">
        <v>0</v>
      </c>
      <c r="T4880">
        <v>0</v>
      </c>
      <c r="U4880">
        <v>0</v>
      </c>
      <c r="V4880">
        <v>964.34384999999997</v>
      </c>
      <c r="W4880">
        <v>0</v>
      </c>
      <c r="X4880">
        <v>0</v>
      </c>
      <c r="Y4880">
        <v>0</v>
      </c>
      <c r="Z4880">
        <v>0</v>
      </c>
    </row>
    <row r="4881" spans="1:26" x14ac:dyDescent="0.25">
      <c r="A4881">
        <v>2040603</v>
      </c>
      <c r="B4881">
        <v>1</v>
      </c>
      <c r="C4881" t="s">
        <v>76</v>
      </c>
      <c r="D4881" t="s">
        <v>95</v>
      </c>
      <c r="E4881" t="s">
        <v>171</v>
      </c>
      <c r="F4881" t="s">
        <v>9985</v>
      </c>
      <c r="G4881" t="s">
        <v>163</v>
      </c>
      <c r="H4881" t="s">
        <v>47</v>
      </c>
      <c r="I4881" t="s">
        <v>129</v>
      </c>
      <c r="J4881" t="s">
        <v>130</v>
      </c>
      <c r="K4881" t="s">
        <v>131</v>
      </c>
      <c r="L4881" t="s">
        <v>14048</v>
      </c>
      <c r="M4881" t="s">
        <v>14049</v>
      </c>
      <c r="N4881">
        <v>8.9444443999999998E-2</v>
      </c>
      <c r="O4881">
        <v>0</v>
      </c>
      <c r="P4881">
        <v>0</v>
      </c>
      <c r="Q4881">
        <v>7</v>
      </c>
      <c r="R4881">
        <v>855</v>
      </c>
      <c r="S4881">
        <v>0</v>
      </c>
      <c r="T4881">
        <v>2</v>
      </c>
      <c r="U4881">
        <v>0</v>
      </c>
      <c r="V4881">
        <v>0</v>
      </c>
      <c r="W4881">
        <v>0.62611099999999997</v>
      </c>
      <c r="X4881">
        <v>76.474999999999994</v>
      </c>
      <c r="Y4881">
        <v>0</v>
      </c>
      <c r="Z4881">
        <v>0.17888899999999999</v>
      </c>
    </row>
    <row r="4882" spans="1:26" x14ac:dyDescent="0.25">
      <c r="A4882">
        <v>2040607</v>
      </c>
      <c r="B4882">
        <v>1</v>
      </c>
      <c r="C4882" t="s">
        <v>76</v>
      </c>
      <c r="D4882" t="s">
        <v>83</v>
      </c>
      <c r="E4882" t="s">
        <v>182</v>
      </c>
      <c r="F4882" t="s">
        <v>14050</v>
      </c>
      <c r="G4882" t="s">
        <v>144</v>
      </c>
      <c r="H4882" t="s">
        <v>46</v>
      </c>
      <c r="I4882" t="s">
        <v>129</v>
      </c>
      <c r="J4882" t="s">
        <v>130</v>
      </c>
      <c r="K4882" t="s">
        <v>131</v>
      </c>
      <c r="L4882" t="s">
        <v>14051</v>
      </c>
      <c r="M4882" t="s">
        <v>14052</v>
      </c>
      <c r="N4882">
        <v>0.82972222200000001</v>
      </c>
      <c r="O4882">
        <v>0</v>
      </c>
      <c r="P4882">
        <v>108</v>
      </c>
      <c r="Q4882">
        <v>0</v>
      </c>
      <c r="R4882">
        <v>0</v>
      </c>
      <c r="S4882">
        <v>0</v>
      </c>
      <c r="T4882">
        <v>0</v>
      </c>
      <c r="U4882">
        <v>0</v>
      </c>
      <c r="V4882">
        <v>89.61</v>
      </c>
      <c r="W4882">
        <v>0</v>
      </c>
      <c r="X4882">
        <v>0</v>
      </c>
      <c r="Y4882">
        <v>0</v>
      </c>
      <c r="Z4882">
        <v>0</v>
      </c>
    </row>
    <row r="4883" spans="1:26" x14ac:dyDescent="0.25">
      <c r="A4883">
        <v>2040613</v>
      </c>
      <c r="B4883">
        <v>1</v>
      </c>
      <c r="C4883" t="s">
        <v>77</v>
      </c>
      <c r="D4883" t="s">
        <v>118</v>
      </c>
      <c r="E4883" t="s">
        <v>171</v>
      </c>
      <c r="F4883" t="s">
        <v>6474</v>
      </c>
      <c r="G4883" t="s">
        <v>163</v>
      </c>
      <c r="H4883" t="s">
        <v>47</v>
      </c>
      <c r="I4883" t="s">
        <v>129</v>
      </c>
      <c r="J4883" t="s">
        <v>130</v>
      </c>
      <c r="K4883" t="s">
        <v>131</v>
      </c>
      <c r="L4883" t="s">
        <v>14053</v>
      </c>
      <c r="M4883" t="s">
        <v>14054</v>
      </c>
      <c r="N4883">
        <v>2.2088888880000002</v>
      </c>
      <c r="O4883">
        <v>64</v>
      </c>
      <c r="P4883">
        <v>430</v>
      </c>
      <c r="Q4883">
        <v>0</v>
      </c>
      <c r="R4883">
        <v>0</v>
      </c>
      <c r="S4883">
        <v>43</v>
      </c>
      <c r="T4883">
        <v>331</v>
      </c>
      <c r="U4883">
        <v>141.368889</v>
      </c>
      <c r="V4883">
        <v>949.82222200000001</v>
      </c>
      <c r="W4883">
        <v>0</v>
      </c>
      <c r="X4883">
        <v>0</v>
      </c>
      <c r="Y4883">
        <v>94.982221999999993</v>
      </c>
      <c r="Z4883">
        <v>731.14222199999995</v>
      </c>
    </row>
    <row r="4884" spans="1:26" x14ac:dyDescent="0.25">
      <c r="A4884">
        <v>2040615</v>
      </c>
      <c r="B4884">
        <v>1</v>
      </c>
      <c r="C4884" t="s">
        <v>76</v>
      </c>
      <c r="D4884" t="s">
        <v>92</v>
      </c>
      <c r="E4884" t="s">
        <v>171</v>
      </c>
      <c r="F4884" t="s">
        <v>12758</v>
      </c>
      <c r="G4884" t="s">
        <v>163</v>
      </c>
      <c r="H4884" t="s">
        <v>47</v>
      </c>
      <c r="I4884" t="s">
        <v>129</v>
      </c>
      <c r="J4884" t="s">
        <v>130</v>
      </c>
      <c r="K4884" t="s">
        <v>131</v>
      </c>
      <c r="L4884" t="s">
        <v>14055</v>
      </c>
      <c r="M4884" t="s">
        <v>14056</v>
      </c>
      <c r="N4884">
        <v>0.98388888799999996</v>
      </c>
      <c r="O4884">
        <v>0</v>
      </c>
      <c r="P4884">
        <v>0</v>
      </c>
      <c r="Q4884">
        <v>0</v>
      </c>
      <c r="R4884">
        <v>0</v>
      </c>
      <c r="S4884">
        <v>17</v>
      </c>
      <c r="T4884">
        <v>53</v>
      </c>
      <c r="U4884">
        <v>0</v>
      </c>
      <c r="V4884">
        <v>0</v>
      </c>
      <c r="W4884">
        <v>0</v>
      </c>
      <c r="X4884">
        <v>0</v>
      </c>
      <c r="Y4884">
        <v>16.726111</v>
      </c>
      <c r="Z4884">
        <v>52.146110999999998</v>
      </c>
    </row>
    <row r="4885" spans="1:26" x14ac:dyDescent="0.25">
      <c r="A4885">
        <v>2040616</v>
      </c>
      <c r="B4885">
        <v>1</v>
      </c>
      <c r="C4885" t="s">
        <v>76</v>
      </c>
      <c r="D4885" t="s">
        <v>90</v>
      </c>
      <c r="E4885" t="s">
        <v>166</v>
      </c>
      <c r="F4885" t="s">
        <v>5672</v>
      </c>
      <c r="G4885" t="s">
        <v>657</v>
      </c>
      <c r="H4885" t="s">
        <v>46</v>
      </c>
      <c r="I4885" t="s">
        <v>129</v>
      </c>
      <c r="J4885" t="s">
        <v>130</v>
      </c>
      <c r="K4885" t="s">
        <v>131</v>
      </c>
      <c r="L4885" t="s">
        <v>14057</v>
      </c>
      <c r="M4885" t="s">
        <v>14058</v>
      </c>
      <c r="N4885">
        <v>1.350833333</v>
      </c>
      <c r="O4885">
        <v>0</v>
      </c>
      <c r="P4885">
        <v>0</v>
      </c>
      <c r="Q4885">
        <v>0</v>
      </c>
      <c r="R4885">
        <v>0</v>
      </c>
      <c r="S4885">
        <v>0</v>
      </c>
      <c r="T4885">
        <v>29</v>
      </c>
      <c r="U4885">
        <v>0</v>
      </c>
      <c r="V4885">
        <v>0</v>
      </c>
      <c r="W4885">
        <v>0</v>
      </c>
      <c r="X4885">
        <v>0</v>
      </c>
      <c r="Y4885">
        <v>0</v>
      </c>
      <c r="Z4885">
        <v>39.174166999999997</v>
      </c>
    </row>
    <row r="4886" spans="1:26" x14ac:dyDescent="0.25">
      <c r="A4886">
        <v>2040617</v>
      </c>
      <c r="B4886">
        <v>1</v>
      </c>
      <c r="C4886" t="s">
        <v>76</v>
      </c>
      <c r="D4886" t="s">
        <v>93</v>
      </c>
      <c r="E4886" t="s">
        <v>171</v>
      </c>
      <c r="F4886" t="s">
        <v>8374</v>
      </c>
      <c r="G4886" t="s">
        <v>163</v>
      </c>
      <c r="H4886" t="s">
        <v>47</v>
      </c>
      <c r="I4886" t="s">
        <v>129</v>
      </c>
      <c r="J4886" t="s">
        <v>130</v>
      </c>
      <c r="K4886" t="s">
        <v>131</v>
      </c>
      <c r="L4886" t="s">
        <v>14059</v>
      </c>
      <c r="M4886" t="s">
        <v>14060</v>
      </c>
      <c r="N4886">
        <v>1.592777777</v>
      </c>
      <c r="O4886">
        <v>2</v>
      </c>
      <c r="P4886">
        <v>665</v>
      </c>
      <c r="Q4886">
        <v>0</v>
      </c>
      <c r="R4886">
        <v>0</v>
      </c>
      <c r="S4886">
        <v>0</v>
      </c>
      <c r="T4886">
        <v>0</v>
      </c>
      <c r="U4886">
        <v>3.1855560000000001</v>
      </c>
      <c r="V4886">
        <v>1059.197222</v>
      </c>
      <c r="W4886">
        <v>0</v>
      </c>
      <c r="X4886">
        <v>0</v>
      </c>
      <c r="Y4886">
        <v>0</v>
      </c>
      <c r="Z4886">
        <v>0</v>
      </c>
    </row>
    <row r="4887" spans="1:26" x14ac:dyDescent="0.25">
      <c r="A4887">
        <v>2040619</v>
      </c>
      <c r="B4887">
        <v>1</v>
      </c>
      <c r="C4887" t="s">
        <v>77</v>
      </c>
      <c r="D4887" t="s">
        <v>112</v>
      </c>
      <c r="E4887" t="s">
        <v>186</v>
      </c>
      <c r="F4887" t="s">
        <v>14061</v>
      </c>
      <c r="G4887" t="s">
        <v>163</v>
      </c>
      <c r="H4887" t="s">
        <v>47</v>
      </c>
      <c r="I4887" t="s">
        <v>257</v>
      </c>
      <c r="J4887" t="s">
        <v>130</v>
      </c>
      <c r="K4887" t="s">
        <v>131</v>
      </c>
      <c r="L4887" t="s">
        <v>14062</v>
      </c>
      <c r="M4887" t="s">
        <v>14063</v>
      </c>
      <c r="N4887">
        <v>1.1111111E-2</v>
      </c>
      <c r="O4887">
        <v>0</v>
      </c>
      <c r="P4887">
        <v>0</v>
      </c>
      <c r="Q4887">
        <v>0</v>
      </c>
      <c r="R4887">
        <v>0</v>
      </c>
      <c r="S4887">
        <v>12</v>
      </c>
      <c r="T4887">
        <v>886</v>
      </c>
      <c r="U4887">
        <v>0</v>
      </c>
      <c r="V4887">
        <v>0</v>
      </c>
      <c r="W4887">
        <v>0</v>
      </c>
      <c r="X4887">
        <v>0</v>
      </c>
      <c r="Y4887">
        <v>0.13333300000000001</v>
      </c>
      <c r="Z4887">
        <v>9.8444439999999993</v>
      </c>
    </row>
    <row r="4888" spans="1:26" x14ac:dyDescent="0.25">
      <c r="A4888">
        <v>2040620</v>
      </c>
      <c r="B4888">
        <v>1</v>
      </c>
      <c r="C4888" t="s">
        <v>77</v>
      </c>
      <c r="D4888" t="s">
        <v>108</v>
      </c>
      <c r="E4888" t="s">
        <v>161</v>
      </c>
      <c r="F4888" t="s">
        <v>14064</v>
      </c>
      <c r="G4888" t="s">
        <v>163</v>
      </c>
      <c r="H4888" t="s">
        <v>47</v>
      </c>
      <c r="I4888" t="s">
        <v>257</v>
      </c>
      <c r="J4888" t="s">
        <v>130</v>
      </c>
      <c r="K4888" t="s">
        <v>131</v>
      </c>
      <c r="L4888" t="s">
        <v>14065</v>
      </c>
      <c r="M4888" t="s">
        <v>14066</v>
      </c>
      <c r="N4888">
        <v>8.3333330000000001E-3</v>
      </c>
      <c r="O4888">
        <v>4</v>
      </c>
      <c r="P4888">
        <v>284</v>
      </c>
      <c r="Q4888">
        <v>0</v>
      </c>
      <c r="R4888">
        <v>37</v>
      </c>
      <c r="S4888">
        <v>5</v>
      </c>
      <c r="T4888">
        <v>436</v>
      </c>
      <c r="U4888">
        <v>3.3333000000000002E-2</v>
      </c>
      <c r="V4888">
        <v>2.3666670000000001</v>
      </c>
      <c r="W4888">
        <v>0</v>
      </c>
      <c r="X4888">
        <v>0.30833300000000002</v>
      </c>
      <c r="Y4888">
        <v>4.1667000000000003E-2</v>
      </c>
      <c r="Z4888">
        <v>3.6333329999999999</v>
      </c>
    </row>
    <row r="4889" spans="1:26" x14ac:dyDescent="0.25">
      <c r="A4889">
        <v>2040621</v>
      </c>
      <c r="B4889">
        <v>1</v>
      </c>
      <c r="C4889" t="s">
        <v>76</v>
      </c>
      <c r="D4889" t="s">
        <v>90</v>
      </c>
      <c r="E4889" t="s">
        <v>134</v>
      </c>
      <c r="F4889" t="s">
        <v>14067</v>
      </c>
      <c r="G4889" t="s">
        <v>128</v>
      </c>
      <c r="H4889" t="s">
        <v>46</v>
      </c>
      <c r="I4889" t="s">
        <v>129</v>
      </c>
      <c r="J4889" t="s">
        <v>130</v>
      </c>
      <c r="K4889" t="s">
        <v>131</v>
      </c>
      <c r="L4889" t="s">
        <v>14068</v>
      </c>
      <c r="M4889" t="s">
        <v>14069</v>
      </c>
      <c r="N4889">
        <v>7.0305555550000003</v>
      </c>
      <c r="O4889">
        <v>0</v>
      </c>
      <c r="P4889">
        <v>0</v>
      </c>
      <c r="Q4889">
        <v>0</v>
      </c>
      <c r="R4889">
        <v>0</v>
      </c>
      <c r="S4889">
        <v>0</v>
      </c>
      <c r="T4889">
        <v>2</v>
      </c>
      <c r="U4889">
        <v>0</v>
      </c>
      <c r="V4889">
        <v>0</v>
      </c>
      <c r="W4889">
        <v>0</v>
      </c>
      <c r="X4889">
        <v>0</v>
      </c>
      <c r="Y4889">
        <v>0</v>
      </c>
      <c r="Z4889">
        <v>14.061111</v>
      </c>
    </row>
    <row r="4890" spans="1:26" x14ac:dyDescent="0.25">
      <c r="A4890">
        <v>2040624</v>
      </c>
      <c r="B4890">
        <v>1</v>
      </c>
      <c r="C4890" t="s">
        <v>77</v>
      </c>
      <c r="D4890" t="s">
        <v>108</v>
      </c>
      <c r="E4890" t="s">
        <v>171</v>
      </c>
      <c r="F4890" t="s">
        <v>14070</v>
      </c>
      <c r="G4890" t="s">
        <v>163</v>
      </c>
      <c r="H4890" t="s">
        <v>47</v>
      </c>
      <c r="I4890" t="s">
        <v>129</v>
      </c>
      <c r="J4890" t="s">
        <v>130</v>
      </c>
      <c r="K4890" t="s">
        <v>131</v>
      </c>
      <c r="L4890" t="s">
        <v>14071</v>
      </c>
      <c r="M4890" t="s">
        <v>14072</v>
      </c>
      <c r="N4890">
        <v>0.24249999999999999</v>
      </c>
      <c r="O4890">
        <v>2</v>
      </c>
      <c r="P4890">
        <v>12072</v>
      </c>
      <c r="Q4890">
        <v>0</v>
      </c>
      <c r="R4890">
        <v>0</v>
      </c>
      <c r="S4890">
        <v>0</v>
      </c>
      <c r="T4890">
        <v>0</v>
      </c>
      <c r="U4890">
        <v>0.48499999999999999</v>
      </c>
      <c r="V4890">
        <v>2927.46</v>
      </c>
      <c r="W4890">
        <v>0</v>
      </c>
      <c r="X4890">
        <v>0</v>
      </c>
      <c r="Y4890">
        <v>0</v>
      </c>
      <c r="Z4890">
        <v>0</v>
      </c>
    </row>
    <row r="4891" spans="1:26" x14ac:dyDescent="0.25">
      <c r="A4891">
        <v>2040625</v>
      </c>
      <c r="B4891">
        <v>1</v>
      </c>
      <c r="C4891" t="s">
        <v>76</v>
      </c>
      <c r="D4891" t="s">
        <v>97</v>
      </c>
      <c r="E4891" t="s">
        <v>161</v>
      </c>
      <c r="F4891" t="s">
        <v>10006</v>
      </c>
      <c r="G4891" t="s">
        <v>163</v>
      </c>
      <c r="H4891" t="s">
        <v>47</v>
      </c>
      <c r="I4891" t="s">
        <v>129</v>
      </c>
      <c r="J4891" t="s">
        <v>130</v>
      </c>
      <c r="K4891" t="s">
        <v>131</v>
      </c>
      <c r="L4891" t="s">
        <v>14073</v>
      </c>
      <c r="M4891" t="s">
        <v>14074</v>
      </c>
      <c r="N4891">
        <v>1.0802777770000001</v>
      </c>
      <c r="O4891">
        <v>1</v>
      </c>
      <c r="P4891">
        <v>2302</v>
      </c>
      <c r="Q4891">
        <v>0</v>
      </c>
      <c r="R4891">
        <v>0</v>
      </c>
      <c r="S4891">
        <v>0</v>
      </c>
      <c r="T4891">
        <v>0</v>
      </c>
      <c r="U4891">
        <v>1.0802780000000001</v>
      </c>
      <c r="V4891">
        <v>2486.7994429999999</v>
      </c>
      <c r="W4891">
        <v>0</v>
      </c>
      <c r="X4891">
        <v>0</v>
      </c>
      <c r="Y4891">
        <v>0</v>
      </c>
      <c r="Z4891">
        <v>0</v>
      </c>
    </row>
    <row r="4892" spans="1:26" x14ac:dyDescent="0.25">
      <c r="A4892">
        <v>2040626</v>
      </c>
      <c r="B4892">
        <v>1</v>
      </c>
      <c r="C4892" t="s">
        <v>76</v>
      </c>
      <c r="D4892" t="s">
        <v>92</v>
      </c>
      <c r="E4892" t="s">
        <v>171</v>
      </c>
      <c r="F4892" t="s">
        <v>3705</v>
      </c>
      <c r="G4892" t="s">
        <v>163</v>
      </c>
      <c r="H4892" t="s">
        <v>47</v>
      </c>
      <c r="I4892" t="s">
        <v>129</v>
      </c>
      <c r="J4892" t="s">
        <v>130</v>
      </c>
      <c r="K4892" t="s">
        <v>131</v>
      </c>
      <c r="L4892" t="s">
        <v>14075</v>
      </c>
      <c r="M4892" t="s">
        <v>14076</v>
      </c>
      <c r="N4892">
        <v>0.180277777</v>
      </c>
      <c r="O4892">
        <v>0</v>
      </c>
      <c r="P4892">
        <v>0</v>
      </c>
      <c r="Q4892">
        <v>4</v>
      </c>
      <c r="R4892">
        <v>1852</v>
      </c>
      <c r="S4892">
        <v>3</v>
      </c>
      <c r="T4892">
        <v>2031</v>
      </c>
      <c r="U4892">
        <v>0</v>
      </c>
      <c r="V4892">
        <v>0</v>
      </c>
      <c r="W4892">
        <v>0.72111099999999995</v>
      </c>
      <c r="X4892">
        <v>333.87444299999999</v>
      </c>
      <c r="Y4892">
        <v>0.54083300000000001</v>
      </c>
      <c r="Z4892">
        <v>366.14416499999999</v>
      </c>
    </row>
    <row r="4893" spans="1:26" x14ac:dyDescent="0.25">
      <c r="A4893">
        <v>2040628</v>
      </c>
      <c r="B4893">
        <v>1</v>
      </c>
      <c r="C4893" t="s">
        <v>76</v>
      </c>
      <c r="D4893" t="s">
        <v>97</v>
      </c>
      <c r="E4893" t="s">
        <v>166</v>
      </c>
      <c r="F4893" t="s">
        <v>14077</v>
      </c>
      <c r="G4893" t="s">
        <v>657</v>
      </c>
      <c r="H4893" t="s">
        <v>46</v>
      </c>
      <c r="I4893" t="s">
        <v>129</v>
      </c>
      <c r="J4893" t="s">
        <v>130</v>
      </c>
      <c r="K4893" t="s">
        <v>131</v>
      </c>
      <c r="L4893" t="s">
        <v>14078</v>
      </c>
      <c r="M4893" t="s">
        <v>14079</v>
      </c>
      <c r="N4893">
        <v>2.5036111110000001</v>
      </c>
      <c r="O4893">
        <v>0</v>
      </c>
      <c r="P4893">
        <v>43</v>
      </c>
      <c r="Q4893">
        <v>0</v>
      </c>
      <c r="R4893">
        <v>0</v>
      </c>
      <c r="S4893">
        <v>0</v>
      </c>
      <c r="T4893">
        <v>0</v>
      </c>
      <c r="U4893">
        <v>0</v>
      </c>
      <c r="V4893">
        <v>107.655278</v>
      </c>
      <c r="W4893">
        <v>0</v>
      </c>
      <c r="X4893">
        <v>0</v>
      </c>
      <c r="Y4893">
        <v>0</v>
      </c>
      <c r="Z4893">
        <v>0</v>
      </c>
    </row>
    <row r="4894" spans="1:26" x14ac:dyDescent="0.25">
      <c r="A4894">
        <v>2040634</v>
      </c>
      <c r="B4894">
        <v>1</v>
      </c>
      <c r="C4894" t="s">
        <v>76</v>
      </c>
      <c r="D4894" t="s">
        <v>97</v>
      </c>
      <c r="E4894" t="s">
        <v>171</v>
      </c>
      <c r="F4894" t="s">
        <v>14080</v>
      </c>
      <c r="G4894" t="s">
        <v>163</v>
      </c>
      <c r="H4894" t="s">
        <v>47</v>
      </c>
      <c r="I4894" t="s">
        <v>129</v>
      </c>
      <c r="J4894" t="s">
        <v>130</v>
      </c>
      <c r="K4894" t="s">
        <v>131</v>
      </c>
      <c r="L4894" t="s">
        <v>14081</v>
      </c>
      <c r="M4894" t="s">
        <v>14082</v>
      </c>
      <c r="N4894">
        <v>1.862222222</v>
      </c>
      <c r="O4894">
        <v>8</v>
      </c>
      <c r="P4894">
        <v>1965</v>
      </c>
      <c r="Q4894">
        <v>0</v>
      </c>
      <c r="R4894">
        <v>0</v>
      </c>
      <c r="S4894">
        <v>0</v>
      </c>
      <c r="T4894">
        <v>0</v>
      </c>
      <c r="U4894">
        <v>14.897778000000001</v>
      </c>
      <c r="V4894">
        <v>3659.266666</v>
      </c>
      <c r="W4894">
        <v>0</v>
      </c>
      <c r="X4894">
        <v>0</v>
      </c>
      <c r="Y4894">
        <v>0</v>
      </c>
      <c r="Z4894">
        <v>0</v>
      </c>
    </row>
    <row r="4895" spans="1:26" x14ac:dyDescent="0.25">
      <c r="A4895">
        <v>2040631</v>
      </c>
      <c r="B4895">
        <v>1</v>
      </c>
      <c r="C4895" t="s">
        <v>76</v>
      </c>
      <c r="D4895" t="s">
        <v>92</v>
      </c>
      <c r="E4895" t="s">
        <v>150</v>
      </c>
      <c r="F4895" t="s">
        <v>14083</v>
      </c>
      <c r="G4895" t="s">
        <v>163</v>
      </c>
      <c r="H4895" t="s">
        <v>47</v>
      </c>
      <c r="I4895" t="s">
        <v>129</v>
      </c>
      <c r="J4895" t="s">
        <v>130</v>
      </c>
      <c r="K4895" t="s">
        <v>131</v>
      </c>
      <c r="L4895" t="s">
        <v>14084</v>
      </c>
      <c r="M4895" t="s">
        <v>14085</v>
      </c>
      <c r="N4895">
        <v>0.15444444399999999</v>
      </c>
      <c r="O4895">
        <v>0</v>
      </c>
      <c r="P4895">
        <v>0</v>
      </c>
      <c r="Q4895">
        <v>12</v>
      </c>
      <c r="R4895">
        <v>996</v>
      </c>
      <c r="S4895">
        <v>19</v>
      </c>
      <c r="T4895">
        <v>5601</v>
      </c>
      <c r="U4895">
        <v>0</v>
      </c>
      <c r="V4895">
        <v>0</v>
      </c>
      <c r="W4895">
        <v>1.8533329999999999</v>
      </c>
      <c r="X4895">
        <v>153.82666599999999</v>
      </c>
      <c r="Y4895">
        <v>2.9344440000000001</v>
      </c>
      <c r="Z4895">
        <v>865.04333099999997</v>
      </c>
    </row>
    <row r="4896" spans="1:26" x14ac:dyDescent="0.25">
      <c r="A4896">
        <v>2040632</v>
      </c>
      <c r="B4896">
        <v>1</v>
      </c>
      <c r="C4896" t="s">
        <v>76</v>
      </c>
      <c r="D4896" t="s">
        <v>93</v>
      </c>
      <c r="E4896" t="s">
        <v>182</v>
      </c>
      <c r="F4896" t="s">
        <v>14086</v>
      </c>
      <c r="G4896" t="s">
        <v>904</v>
      </c>
      <c r="H4896" t="s">
        <v>46</v>
      </c>
      <c r="I4896" t="s">
        <v>129</v>
      </c>
      <c r="J4896" t="s">
        <v>130</v>
      </c>
      <c r="K4896" t="s">
        <v>131</v>
      </c>
      <c r="L4896" t="s">
        <v>14087</v>
      </c>
      <c r="M4896" t="s">
        <v>14088</v>
      </c>
      <c r="N4896">
        <v>5.983055555</v>
      </c>
      <c r="O4896">
        <v>0</v>
      </c>
      <c r="P4896">
        <v>16</v>
      </c>
      <c r="Q4896">
        <v>0</v>
      </c>
      <c r="R4896">
        <v>0</v>
      </c>
      <c r="S4896">
        <v>0</v>
      </c>
      <c r="T4896">
        <v>0</v>
      </c>
      <c r="U4896">
        <v>0</v>
      </c>
      <c r="V4896">
        <v>95.728888999999995</v>
      </c>
      <c r="W4896">
        <v>0</v>
      </c>
      <c r="X4896">
        <v>0</v>
      </c>
      <c r="Y4896">
        <v>0</v>
      </c>
      <c r="Z4896">
        <v>0</v>
      </c>
    </row>
    <row r="4897" spans="1:26" x14ac:dyDescent="0.25">
      <c r="A4897">
        <v>2040633</v>
      </c>
      <c r="B4897">
        <v>1</v>
      </c>
      <c r="C4897" t="s">
        <v>76</v>
      </c>
      <c r="D4897" t="s">
        <v>90</v>
      </c>
      <c r="E4897" t="s">
        <v>171</v>
      </c>
      <c r="F4897" t="s">
        <v>14089</v>
      </c>
      <c r="G4897" t="s">
        <v>163</v>
      </c>
      <c r="H4897" t="s">
        <v>47</v>
      </c>
      <c r="I4897" t="s">
        <v>129</v>
      </c>
      <c r="J4897" t="s">
        <v>130</v>
      </c>
      <c r="K4897" t="s">
        <v>131</v>
      </c>
      <c r="L4897" t="s">
        <v>14090</v>
      </c>
      <c r="M4897" t="s">
        <v>14091</v>
      </c>
      <c r="N4897">
        <v>3.7683333330000002</v>
      </c>
      <c r="O4897">
        <v>0</v>
      </c>
      <c r="P4897">
        <v>0</v>
      </c>
      <c r="Q4897">
        <v>0</v>
      </c>
      <c r="R4897">
        <v>0</v>
      </c>
      <c r="S4897">
        <v>90</v>
      </c>
      <c r="T4897">
        <v>3574</v>
      </c>
      <c r="U4897">
        <v>0</v>
      </c>
      <c r="V4897">
        <v>0</v>
      </c>
      <c r="W4897">
        <v>0</v>
      </c>
      <c r="X4897">
        <v>0</v>
      </c>
      <c r="Y4897">
        <v>339.15</v>
      </c>
      <c r="Z4897">
        <v>13468.023332000001</v>
      </c>
    </row>
    <row r="4898" spans="1:26" x14ac:dyDescent="0.25">
      <c r="A4898">
        <v>2040638</v>
      </c>
      <c r="B4898">
        <v>1</v>
      </c>
      <c r="C4898" t="s">
        <v>77</v>
      </c>
      <c r="D4898" t="s">
        <v>124</v>
      </c>
      <c r="E4898" t="s">
        <v>171</v>
      </c>
      <c r="F4898" t="s">
        <v>3875</v>
      </c>
      <c r="G4898" t="s">
        <v>163</v>
      </c>
      <c r="H4898" t="s">
        <v>47</v>
      </c>
      <c r="I4898" t="s">
        <v>129</v>
      </c>
      <c r="J4898" t="s">
        <v>130</v>
      </c>
      <c r="K4898" t="s">
        <v>131</v>
      </c>
      <c r="L4898" t="s">
        <v>14092</v>
      </c>
      <c r="M4898" t="s">
        <v>14093</v>
      </c>
      <c r="N4898">
        <v>0.575555555</v>
      </c>
      <c r="O4898">
        <v>10</v>
      </c>
      <c r="P4898">
        <v>0</v>
      </c>
      <c r="Q4898">
        <v>0</v>
      </c>
      <c r="R4898">
        <v>0</v>
      </c>
      <c r="S4898">
        <v>0</v>
      </c>
      <c r="T4898">
        <v>0</v>
      </c>
      <c r="U4898">
        <v>5.7555560000000003</v>
      </c>
      <c r="V4898">
        <v>0</v>
      </c>
      <c r="W4898">
        <v>0</v>
      </c>
      <c r="X4898">
        <v>0</v>
      </c>
      <c r="Y4898">
        <v>0</v>
      </c>
      <c r="Z4898">
        <v>0</v>
      </c>
    </row>
    <row r="4899" spans="1:26" x14ac:dyDescent="0.25">
      <c r="A4899">
        <v>2040639</v>
      </c>
      <c r="B4899">
        <v>1</v>
      </c>
      <c r="C4899" t="s">
        <v>76</v>
      </c>
      <c r="D4899" t="s">
        <v>92</v>
      </c>
      <c r="E4899" t="s">
        <v>171</v>
      </c>
      <c r="F4899" t="s">
        <v>3705</v>
      </c>
      <c r="G4899" t="s">
        <v>163</v>
      </c>
      <c r="H4899" t="s">
        <v>47</v>
      </c>
      <c r="I4899" t="s">
        <v>129</v>
      </c>
      <c r="J4899" t="s">
        <v>130</v>
      </c>
      <c r="K4899" t="s">
        <v>131</v>
      </c>
      <c r="L4899" t="s">
        <v>14094</v>
      </c>
      <c r="M4899" t="s">
        <v>14095</v>
      </c>
      <c r="N4899">
        <v>1.5747222219999999</v>
      </c>
      <c r="O4899">
        <v>0</v>
      </c>
      <c r="P4899">
        <v>0</v>
      </c>
      <c r="Q4899">
        <v>4</v>
      </c>
      <c r="R4899">
        <v>1852</v>
      </c>
      <c r="S4899">
        <v>3</v>
      </c>
      <c r="T4899">
        <v>2031</v>
      </c>
      <c r="U4899">
        <v>0</v>
      </c>
      <c r="V4899">
        <v>0</v>
      </c>
      <c r="W4899">
        <v>6.298889</v>
      </c>
      <c r="X4899">
        <v>2916.3855549999998</v>
      </c>
      <c r="Y4899">
        <v>4.7241669999999996</v>
      </c>
      <c r="Z4899">
        <v>3198.2608329999998</v>
      </c>
    </row>
    <row r="4900" spans="1:26" x14ac:dyDescent="0.25">
      <c r="A4900">
        <v>2040640</v>
      </c>
      <c r="B4900">
        <v>1</v>
      </c>
      <c r="C4900" t="s">
        <v>77</v>
      </c>
      <c r="D4900" t="s">
        <v>112</v>
      </c>
      <c r="E4900" t="s">
        <v>171</v>
      </c>
      <c r="F4900" t="s">
        <v>14096</v>
      </c>
      <c r="G4900" t="s">
        <v>163</v>
      </c>
      <c r="H4900" t="s">
        <v>47</v>
      </c>
      <c r="I4900" t="s">
        <v>129</v>
      </c>
      <c r="J4900" t="s">
        <v>130</v>
      </c>
      <c r="K4900" t="s">
        <v>131</v>
      </c>
      <c r="L4900" t="s">
        <v>14097</v>
      </c>
      <c r="M4900" t="s">
        <v>14098</v>
      </c>
      <c r="N4900">
        <v>0.18111111099999999</v>
      </c>
      <c r="O4900">
        <v>11</v>
      </c>
      <c r="P4900">
        <v>0</v>
      </c>
      <c r="Q4900">
        <v>358</v>
      </c>
      <c r="R4900">
        <v>88</v>
      </c>
      <c r="S4900">
        <v>166</v>
      </c>
      <c r="T4900">
        <v>4524</v>
      </c>
      <c r="U4900">
        <v>1.9922219999999999</v>
      </c>
      <c r="V4900">
        <v>0</v>
      </c>
      <c r="W4900">
        <v>64.837778</v>
      </c>
      <c r="X4900">
        <v>15.937778</v>
      </c>
      <c r="Y4900">
        <v>30.064444000000002</v>
      </c>
      <c r="Z4900">
        <v>819.34666600000003</v>
      </c>
    </row>
    <row r="4901" spans="1:26" x14ac:dyDescent="0.25">
      <c r="A4901">
        <v>2040641</v>
      </c>
      <c r="B4901">
        <v>1</v>
      </c>
      <c r="C4901" t="s">
        <v>76</v>
      </c>
      <c r="D4901" t="s">
        <v>99</v>
      </c>
      <c r="E4901" t="s">
        <v>150</v>
      </c>
      <c r="F4901" t="s">
        <v>13870</v>
      </c>
      <c r="G4901" t="s">
        <v>163</v>
      </c>
      <c r="H4901" t="s">
        <v>47</v>
      </c>
      <c r="I4901" t="s">
        <v>129</v>
      </c>
      <c r="J4901" t="s">
        <v>130</v>
      </c>
      <c r="K4901" t="s">
        <v>131</v>
      </c>
      <c r="L4901" t="s">
        <v>14099</v>
      </c>
      <c r="M4901" t="s">
        <v>14100</v>
      </c>
      <c r="N4901">
        <v>0.81888888800000004</v>
      </c>
      <c r="O4901">
        <v>49</v>
      </c>
      <c r="P4901">
        <v>87</v>
      </c>
      <c r="Q4901">
        <v>0</v>
      </c>
      <c r="R4901">
        <v>0</v>
      </c>
      <c r="S4901">
        <v>0</v>
      </c>
      <c r="T4901">
        <v>0</v>
      </c>
      <c r="U4901">
        <v>40.125556000000003</v>
      </c>
      <c r="V4901">
        <v>71.243333000000007</v>
      </c>
      <c r="W4901">
        <v>0</v>
      </c>
      <c r="X4901">
        <v>0</v>
      </c>
      <c r="Y4901">
        <v>0</v>
      </c>
      <c r="Z4901">
        <v>0</v>
      </c>
    </row>
    <row r="4902" spans="1:26" x14ac:dyDescent="0.25">
      <c r="A4902">
        <v>2040646</v>
      </c>
      <c r="B4902">
        <v>1</v>
      </c>
      <c r="C4902" t="s">
        <v>77</v>
      </c>
      <c r="D4902" t="s">
        <v>108</v>
      </c>
      <c r="E4902" t="s">
        <v>134</v>
      </c>
      <c r="F4902" t="s">
        <v>14101</v>
      </c>
      <c r="G4902" t="s">
        <v>136</v>
      </c>
      <c r="H4902" t="s">
        <v>46</v>
      </c>
      <c r="I4902" t="s">
        <v>129</v>
      </c>
      <c r="J4902" t="s">
        <v>130</v>
      </c>
      <c r="K4902" t="s">
        <v>131</v>
      </c>
      <c r="L4902" t="s">
        <v>14102</v>
      </c>
      <c r="M4902" t="s">
        <v>14103</v>
      </c>
      <c r="N4902">
        <v>3.2705555550000001</v>
      </c>
      <c r="O4902">
        <v>0</v>
      </c>
      <c r="P4902">
        <v>2</v>
      </c>
      <c r="Q4902">
        <v>0</v>
      </c>
      <c r="R4902">
        <v>0</v>
      </c>
      <c r="S4902">
        <v>0</v>
      </c>
      <c r="T4902">
        <v>0</v>
      </c>
      <c r="U4902">
        <v>0</v>
      </c>
      <c r="V4902">
        <v>6.5411109999999999</v>
      </c>
      <c r="W4902">
        <v>0</v>
      </c>
      <c r="X4902">
        <v>0</v>
      </c>
      <c r="Y4902">
        <v>0</v>
      </c>
      <c r="Z4902">
        <v>0</v>
      </c>
    </row>
    <row r="4903" spans="1:26" x14ac:dyDescent="0.25">
      <c r="A4903">
        <v>2040642</v>
      </c>
      <c r="B4903">
        <v>1</v>
      </c>
      <c r="C4903" t="s">
        <v>76</v>
      </c>
      <c r="D4903" t="s">
        <v>82</v>
      </c>
      <c r="E4903" t="s">
        <v>150</v>
      </c>
      <c r="F4903" t="s">
        <v>5096</v>
      </c>
      <c r="G4903" t="s">
        <v>163</v>
      </c>
      <c r="H4903" t="s">
        <v>47</v>
      </c>
      <c r="I4903" t="s">
        <v>129</v>
      </c>
      <c r="J4903" t="s">
        <v>130</v>
      </c>
      <c r="K4903" t="s">
        <v>131</v>
      </c>
      <c r="L4903" t="s">
        <v>14104</v>
      </c>
      <c r="M4903" t="s">
        <v>14105</v>
      </c>
      <c r="N4903">
        <v>0.32972222200000001</v>
      </c>
      <c r="O4903">
        <v>1</v>
      </c>
      <c r="P4903">
        <v>1256</v>
      </c>
      <c r="Q4903">
        <v>0</v>
      </c>
      <c r="R4903">
        <v>0</v>
      </c>
      <c r="S4903">
        <v>0</v>
      </c>
      <c r="T4903">
        <v>0</v>
      </c>
      <c r="U4903">
        <v>0.32972200000000002</v>
      </c>
      <c r="V4903">
        <v>414.13111099999998</v>
      </c>
      <c r="W4903">
        <v>0</v>
      </c>
      <c r="X4903">
        <v>0</v>
      </c>
      <c r="Y4903">
        <v>0</v>
      </c>
      <c r="Z4903">
        <v>0</v>
      </c>
    </row>
    <row r="4904" spans="1:26" x14ac:dyDescent="0.25">
      <c r="A4904">
        <v>2040643</v>
      </c>
      <c r="B4904">
        <v>1</v>
      </c>
      <c r="C4904" t="s">
        <v>76</v>
      </c>
      <c r="D4904" t="s">
        <v>93</v>
      </c>
      <c r="E4904" t="s">
        <v>171</v>
      </c>
      <c r="F4904" t="s">
        <v>14106</v>
      </c>
      <c r="G4904" t="s">
        <v>163</v>
      </c>
      <c r="H4904" t="s">
        <v>47</v>
      </c>
      <c r="I4904" t="s">
        <v>129</v>
      </c>
      <c r="J4904" t="s">
        <v>130</v>
      </c>
      <c r="K4904" t="s">
        <v>131</v>
      </c>
      <c r="L4904" t="s">
        <v>14107</v>
      </c>
      <c r="M4904" t="s">
        <v>14108</v>
      </c>
      <c r="N4904">
        <v>1.3658333330000001</v>
      </c>
      <c r="O4904">
        <v>25</v>
      </c>
      <c r="P4904">
        <v>803</v>
      </c>
      <c r="Q4904">
        <v>0</v>
      </c>
      <c r="R4904">
        <v>0</v>
      </c>
      <c r="S4904">
        <v>18</v>
      </c>
      <c r="T4904">
        <v>556</v>
      </c>
      <c r="U4904">
        <v>34.145833000000003</v>
      </c>
      <c r="V4904">
        <v>1096.7641659999999</v>
      </c>
      <c r="W4904">
        <v>0</v>
      </c>
      <c r="X4904">
        <v>0</v>
      </c>
      <c r="Y4904">
        <v>24.585000000000001</v>
      </c>
      <c r="Z4904">
        <v>759.40333299999998</v>
      </c>
    </row>
    <row r="4905" spans="1:26" x14ac:dyDescent="0.25">
      <c r="A4905">
        <v>2040644</v>
      </c>
      <c r="B4905">
        <v>1</v>
      </c>
      <c r="C4905" t="s">
        <v>76</v>
      </c>
      <c r="D4905" t="s">
        <v>95</v>
      </c>
      <c r="E4905" t="s">
        <v>171</v>
      </c>
      <c r="F4905" t="s">
        <v>10763</v>
      </c>
      <c r="G4905" t="s">
        <v>163</v>
      </c>
      <c r="H4905" t="s">
        <v>47</v>
      </c>
      <c r="I4905" t="s">
        <v>129</v>
      </c>
      <c r="J4905" t="s">
        <v>130</v>
      </c>
      <c r="K4905" t="s">
        <v>131</v>
      </c>
      <c r="L4905" t="s">
        <v>14109</v>
      </c>
      <c r="M4905" t="s">
        <v>14110</v>
      </c>
      <c r="N4905">
        <v>1.3361111109999999</v>
      </c>
      <c r="O4905">
        <v>27</v>
      </c>
      <c r="P4905">
        <v>6404</v>
      </c>
      <c r="Q4905">
        <v>21</v>
      </c>
      <c r="R4905">
        <v>4282</v>
      </c>
      <c r="S4905">
        <v>35</v>
      </c>
      <c r="T4905">
        <v>1812</v>
      </c>
      <c r="U4905">
        <v>36.075000000000003</v>
      </c>
      <c r="V4905">
        <v>8556.4555550000005</v>
      </c>
      <c r="W4905">
        <v>28.058333000000001</v>
      </c>
      <c r="X4905">
        <v>5721.2277770000001</v>
      </c>
      <c r="Y4905">
        <v>46.763888999999999</v>
      </c>
      <c r="Z4905">
        <v>2421.0333329999999</v>
      </c>
    </row>
    <row r="4906" spans="1:26" x14ac:dyDescent="0.25">
      <c r="A4906">
        <v>2040645</v>
      </c>
      <c r="B4906">
        <v>1</v>
      </c>
      <c r="C4906" t="s">
        <v>76</v>
      </c>
      <c r="D4906" t="s">
        <v>93</v>
      </c>
      <c r="E4906" t="s">
        <v>171</v>
      </c>
      <c r="F4906" t="s">
        <v>14111</v>
      </c>
      <c r="G4906" t="s">
        <v>163</v>
      </c>
      <c r="H4906" t="s">
        <v>47</v>
      </c>
      <c r="I4906" t="s">
        <v>129</v>
      </c>
      <c r="J4906" t="s">
        <v>130</v>
      </c>
      <c r="K4906" t="s">
        <v>131</v>
      </c>
      <c r="L4906" t="s">
        <v>14109</v>
      </c>
      <c r="M4906" t="s">
        <v>14112</v>
      </c>
      <c r="N4906">
        <v>1.2002777769999999</v>
      </c>
      <c r="O4906">
        <v>3</v>
      </c>
      <c r="P4906">
        <v>3829</v>
      </c>
      <c r="Q4906">
        <v>0</v>
      </c>
      <c r="R4906">
        <v>0</v>
      </c>
      <c r="S4906">
        <v>0</v>
      </c>
      <c r="T4906">
        <v>0</v>
      </c>
      <c r="U4906">
        <v>3.6008330000000002</v>
      </c>
      <c r="V4906">
        <v>4595.8636079999997</v>
      </c>
      <c r="W4906">
        <v>0</v>
      </c>
      <c r="X4906">
        <v>0</v>
      </c>
      <c r="Y4906">
        <v>0</v>
      </c>
      <c r="Z4906">
        <v>0</v>
      </c>
    </row>
    <row r="4907" spans="1:26" x14ac:dyDescent="0.25">
      <c r="A4907">
        <v>2040648</v>
      </c>
      <c r="B4907">
        <v>1</v>
      </c>
      <c r="C4907" t="s">
        <v>76</v>
      </c>
      <c r="D4907" t="s">
        <v>101</v>
      </c>
      <c r="E4907" t="s">
        <v>171</v>
      </c>
      <c r="F4907" t="s">
        <v>14113</v>
      </c>
      <c r="G4907" t="s">
        <v>163</v>
      </c>
      <c r="H4907" t="s">
        <v>47</v>
      </c>
      <c r="I4907" t="s">
        <v>257</v>
      </c>
      <c r="J4907" t="s">
        <v>130</v>
      </c>
      <c r="K4907" t="s">
        <v>131</v>
      </c>
      <c r="L4907" t="s">
        <v>14114</v>
      </c>
      <c r="M4907" t="s">
        <v>14115</v>
      </c>
      <c r="N4907">
        <v>2.8055554999999999E-2</v>
      </c>
      <c r="O4907">
        <v>11</v>
      </c>
      <c r="P4907">
        <v>994</v>
      </c>
      <c r="Q4907">
        <v>0</v>
      </c>
      <c r="R4907">
        <v>0</v>
      </c>
      <c r="S4907">
        <v>0</v>
      </c>
      <c r="T4907">
        <v>0</v>
      </c>
      <c r="U4907">
        <v>0.30861100000000002</v>
      </c>
      <c r="V4907">
        <v>27.887222000000001</v>
      </c>
      <c r="W4907">
        <v>0</v>
      </c>
      <c r="X4907">
        <v>0</v>
      </c>
      <c r="Y4907">
        <v>0</v>
      </c>
      <c r="Z4907">
        <v>0</v>
      </c>
    </row>
    <row r="4908" spans="1:26" x14ac:dyDescent="0.25">
      <c r="A4908">
        <v>2040649</v>
      </c>
      <c r="B4908">
        <v>1</v>
      </c>
      <c r="C4908" t="s">
        <v>76</v>
      </c>
      <c r="D4908" t="s">
        <v>101</v>
      </c>
      <c r="E4908" t="s">
        <v>171</v>
      </c>
      <c r="F4908" t="s">
        <v>14116</v>
      </c>
      <c r="G4908" t="s">
        <v>163</v>
      </c>
      <c r="H4908" t="s">
        <v>47</v>
      </c>
      <c r="I4908" t="s">
        <v>257</v>
      </c>
      <c r="J4908" t="s">
        <v>130</v>
      </c>
      <c r="K4908" t="s">
        <v>131</v>
      </c>
      <c r="L4908" t="s">
        <v>14117</v>
      </c>
      <c r="M4908" t="s">
        <v>14118</v>
      </c>
      <c r="N4908">
        <v>2.5555555000000001E-2</v>
      </c>
      <c r="O4908">
        <v>49</v>
      </c>
      <c r="P4908">
        <v>13093</v>
      </c>
      <c r="Q4908">
        <v>0</v>
      </c>
      <c r="R4908">
        <v>0</v>
      </c>
      <c r="S4908">
        <v>0</v>
      </c>
      <c r="T4908">
        <v>0</v>
      </c>
      <c r="U4908">
        <v>1.2522219999999999</v>
      </c>
      <c r="V4908">
        <v>334.598882</v>
      </c>
      <c r="W4908">
        <v>0</v>
      </c>
      <c r="X4908">
        <v>0</v>
      </c>
      <c r="Y4908">
        <v>0</v>
      </c>
      <c r="Z4908">
        <v>0</v>
      </c>
    </row>
    <row r="4909" spans="1:26" x14ac:dyDescent="0.25">
      <c r="A4909">
        <v>2040659</v>
      </c>
      <c r="B4909">
        <v>1</v>
      </c>
      <c r="C4909" t="s">
        <v>77</v>
      </c>
      <c r="D4909" t="s">
        <v>108</v>
      </c>
      <c r="E4909" t="s">
        <v>182</v>
      </c>
      <c r="F4909" t="s">
        <v>1201</v>
      </c>
      <c r="G4909" t="s">
        <v>144</v>
      </c>
      <c r="H4909" t="s">
        <v>46</v>
      </c>
      <c r="I4909" t="s">
        <v>129</v>
      </c>
      <c r="J4909" t="s">
        <v>130</v>
      </c>
      <c r="K4909" t="s">
        <v>131</v>
      </c>
      <c r="L4909" t="s">
        <v>14119</v>
      </c>
      <c r="M4909" t="s">
        <v>14120</v>
      </c>
      <c r="N4909">
        <v>4.9336111110000003</v>
      </c>
      <c r="O4909">
        <v>0</v>
      </c>
      <c r="P4909">
        <v>254</v>
      </c>
      <c r="Q4909">
        <v>0</v>
      </c>
      <c r="R4909">
        <v>0</v>
      </c>
      <c r="S4909">
        <v>0</v>
      </c>
      <c r="T4909">
        <v>0</v>
      </c>
      <c r="U4909">
        <v>0</v>
      </c>
      <c r="V4909">
        <v>1253.1372220000001</v>
      </c>
      <c r="W4909">
        <v>0</v>
      </c>
      <c r="X4909">
        <v>0</v>
      </c>
      <c r="Y4909">
        <v>0</v>
      </c>
      <c r="Z4909">
        <v>0</v>
      </c>
    </row>
    <row r="4910" spans="1:26" x14ac:dyDescent="0.25">
      <c r="A4910">
        <v>2040650</v>
      </c>
      <c r="B4910">
        <v>1</v>
      </c>
      <c r="C4910" t="s">
        <v>76</v>
      </c>
      <c r="D4910" t="s">
        <v>93</v>
      </c>
      <c r="E4910" t="s">
        <v>150</v>
      </c>
      <c r="F4910" t="s">
        <v>14121</v>
      </c>
      <c r="G4910" t="s">
        <v>163</v>
      </c>
      <c r="H4910" t="s">
        <v>47</v>
      </c>
      <c r="I4910" t="s">
        <v>129</v>
      </c>
      <c r="J4910" t="s">
        <v>130</v>
      </c>
      <c r="K4910" t="s">
        <v>131</v>
      </c>
      <c r="L4910" t="s">
        <v>14122</v>
      </c>
      <c r="M4910" t="s">
        <v>14123</v>
      </c>
      <c r="N4910">
        <v>1.0278488880000001</v>
      </c>
      <c r="O4910">
        <v>19</v>
      </c>
      <c r="P4910">
        <v>665</v>
      </c>
      <c r="Q4910">
        <v>0</v>
      </c>
      <c r="R4910">
        <v>0</v>
      </c>
      <c r="S4910">
        <v>0</v>
      </c>
      <c r="T4910">
        <v>0</v>
      </c>
      <c r="U4910">
        <v>19.529129000000001</v>
      </c>
      <c r="V4910">
        <v>683.51951099999997</v>
      </c>
      <c r="W4910">
        <v>0</v>
      </c>
      <c r="X4910">
        <v>0</v>
      </c>
      <c r="Y4910">
        <v>0</v>
      </c>
      <c r="Z4910">
        <v>0</v>
      </c>
    </row>
    <row r="4911" spans="1:26" x14ac:dyDescent="0.25">
      <c r="A4911">
        <v>2040652</v>
      </c>
      <c r="B4911">
        <v>1</v>
      </c>
      <c r="C4911" t="s">
        <v>77</v>
      </c>
      <c r="D4911" t="s">
        <v>124</v>
      </c>
      <c r="E4911" t="s">
        <v>171</v>
      </c>
      <c r="F4911" t="s">
        <v>3875</v>
      </c>
      <c r="G4911" t="s">
        <v>163</v>
      </c>
      <c r="H4911" t="s">
        <v>47</v>
      </c>
      <c r="I4911" t="s">
        <v>129</v>
      </c>
      <c r="J4911" t="s">
        <v>130</v>
      </c>
      <c r="K4911" t="s">
        <v>131</v>
      </c>
      <c r="L4911" t="s">
        <v>14124</v>
      </c>
      <c r="M4911" t="s">
        <v>14125</v>
      </c>
      <c r="N4911">
        <v>4.5241666660000002</v>
      </c>
      <c r="O4911">
        <v>10</v>
      </c>
      <c r="P4911">
        <v>0</v>
      </c>
      <c r="Q4911">
        <v>0</v>
      </c>
      <c r="R4911">
        <v>0</v>
      </c>
      <c r="S4911">
        <v>0</v>
      </c>
      <c r="T4911">
        <v>0</v>
      </c>
      <c r="U4911">
        <v>45.241667</v>
      </c>
      <c r="V4911">
        <v>0</v>
      </c>
      <c r="W4911">
        <v>0</v>
      </c>
      <c r="X4911">
        <v>0</v>
      </c>
      <c r="Y4911">
        <v>0</v>
      </c>
      <c r="Z4911">
        <v>0</v>
      </c>
    </row>
    <row r="4912" spans="1:26" x14ac:dyDescent="0.25">
      <c r="A4912">
        <v>2040653</v>
      </c>
      <c r="B4912">
        <v>1</v>
      </c>
      <c r="C4912" t="s">
        <v>77</v>
      </c>
      <c r="D4912" t="s">
        <v>115</v>
      </c>
      <c r="E4912" t="s">
        <v>186</v>
      </c>
      <c r="F4912" t="s">
        <v>6830</v>
      </c>
      <c r="G4912" t="s">
        <v>163</v>
      </c>
      <c r="H4912" t="s">
        <v>47</v>
      </c>
      <c r="I4912" t="s">
        <v>129</v>
      </c>
      <c r="J4912" t="s">
        <v>130</v>
      </c>
      <c r="K4912" t="s">
        <v>131</v>
      </c>
      <c r="L4912" t="s">
        <v>14126</v>
      </c>
      <c r="M4912" t="s">
        <v>14127</v>
      </c>
      <c r="N4912">
        <v>1.1555555550000001</v>
      </c>
      <c r="O4912">
        <v>0</v>
      </c>
      <c r="P4912">
        <v>0</v>
      </c>
      <c r="Q4912">
        <v>15</v>
      </c>
      <c r="R4912">
        <v>9</v>
      </c>
      <c r="S4912">
        <v>41</v>
      </c>
      <c r="T4912">
        <v>970</v>
      </c>
      <c r="U4912">
        <v>0</v>
      </c>
      <c r="V4912">
        <v>0</v>
      </c>
      <c r="W4912">
        <v>17.333333</v>
      </c>
      <c r="X4912">
        <v>10.4</v>
      </c>
      <c r="Y4912">
        <v>47.377777999999999</v>
      </c>
      <c r="Z4912">
        <v>1120.888888</v>
      </c>
    </row>
    <row r="4913" spans="1:26" x14ac:dyDescent="0.25">
      <c r="A4913">
        <v>2040710</v>
      </c>
      <c r="B4913">
        <v>1</v>
      </c>
      <c r="C4913" t="s">
        <v>76</v>
      </c>
      <c r="D4913" t="s">
        <v>93</v>
      </c>
      <c r="E4913" t="s">
        <v>186</v>
      </c>
      <c r="F4913" t="s">
        <v>5724</v>
      </c>
      <c r="G4913" t="s">
        <v>163</v>
      </c>
      <c r="H4913" t="s">
        <v>47</v>
      </c>
      <c r="I4913" t="s">
        <v>129</v>
      </c>
      <c r="J4913" t="s">
        <v>130</v>
      </c>
      <c r="K4913" t="s">
        <v>131</v>
      </c>
      <c r="L4913" t="s">
        <v>14128</v>
      </c>
      <c r="M4913" t="s">
        <v>14129</v>
      </c>
      <c r="N4913">
        <v>3.6441666659999998</v>
      </c>
      <c r="O4913">
        <v>2</v>
      </c>
      <c r="P4913">
        <v>0</v>
      </c>
      <c r="Q4913">
        <v>0</v>
      </c>
      <c r="R4913">
        <v>0</v>
      </c>
      <c r="S4913">
        <v>0</v>
      </c>
      <c r="T4913">
        <v>0</v>
      </c>
      <c r="U4913">
        <v>7.2883329999999997</v>
      </c>
      <c r="V4913">
        <v>0</v>
      </c>
      <c r="W4913">
        <v>0</v>
      </c>
      <c r="X4913">
        <v>0</v>
      </c>
      <c r="Y4913">
        <v>0</v>
      </c>
      <c r="Z4913">
        <v>0</v>
      </c>
    </row>
    <row r="4914" spans="1:26" x14ac:dyDescent="0.25">
      <c r="A4914">
        <v>2040680</v>
      </c>
      <c r="B4914">
        <v>1</v>
      </c>
      <c r="C4914" t="s">
        <v>76</v>
      </c>
      <c r="D4914" t="s">
        <v>101</v>
      </c>
      <c r="E4914" t="s">
        <v>171</v>
      </c>
      <c r="F4914" t="s">
        <v>275</v>
      </c>
      <c r="G4914" t="s">
        <v>163</v>
      </c>
      <c r="H4914" t="s">
        <v>47</v>
      </c>
      <c r="I4914" t="s">
        <v>129</v>
      </c>
      <c r="J4914" t="s">
        <v>130</v>
      </c>
      <c r="K4914" t="s">
        <v>131</v>
      </c>
      <c r="L4914" t="s">
        <v>14130</v>
      </c>
      <c r="M4914" t="s">
        <v>14131</v>
      </c>
      <c r="N4914">
        <v>7.2458333330000002</v>
      </c>
      <c r="O4914">
        <v>11</v>
      </c>
      <c r="P4914">
        <v>994</v>
      </c>
      <c r="Q4914">
        <v>0</v>
      </c>
      <c r="R4914">
        <v>0</v>
      </c>
      <c r="S4914">
        <v>0</v>
      </c>
      <c r="T4914">
        <v>0</v>
      </c>
      <c r="U4914">
        <v>79.704166999999998</v>
      </c>
      <c r="V4914">
        <v>7202.3583330000001</v>
      </c>
      <c r="W4914">
        <v>0</v>
      </c>
      <c r="X4914">
        <v>0</v>
      </c>
      <c r="Y4914">
        <v>0</v>
      </c>
      <c r="Z4914">
        <v>0</v>
      </c>
    </row>
    <row r="4915" spans="1:26" x14ac:dyDescent="0.25">
      <c r="A4915">
        <v>2040663</v>
      </c>
      <c r="B4915">
        <v>1</v>
      </c>
      <c r="C4915" t="s">
        <v>77</v>
      </c>
      <c r="D4915" t="s">
        <v>111</v>
      </c>
      <c r="E4915" t="s">
        <v>166</v>
      </c>
      <c r="F4915" t="s">
        <v>14132</v>
      </c>
      <c r="G4915" t="s">
        <v>657</v>
      </c>
      <c r="H4915" t="s">
        <v>46</v>
      </c>
      <c r="I4915" t="s">
        <v>129</v>
      </c>
      <c r="J4915" t="s">
        <v>130</v>
      </c>
      <c r="K4915" t="s">
        <v>131</v>
      </c>
      <c r="L4915" t="s">
        <v>14133</v>
      </c>
      <c r="M4915" t="s">
        <v>14134</v>
      </c>
      <c r="N4915">
        <v>2.4522222220000001</v>
      </c>
      <c r="O4915">
        <v>0</v>
      </c>
      <c r="P4915">
        <v>0</v>
      </c>
      <c r="Q4915">
        <v>0</v>
      </c>
      <c r="R4915">
        <v>0</v>
      </c>
      <c r="S4915">
        <v>0</v>
      </c>
      <c r="T4915">
        <v>126</v>
      </c>
      <c r="U4915">
        <v>0</v>
      </c>
      <c r="V4915">
        <v>0</v>
      </c>
      <c r="W4915">
        <v>0</v>
      </c>
      <c r="X4915">
        <v>0</v>
      </c>
      <c r="Y4915">
        <v>0</v>
      </c>
      <c r="Z4915">
        <v>308.98</v>
      </c>
    </row>
    <row r="4916" spans="1:26" x14ac:dyDescent="0.25">
      <c r="A4916">
        <v>2040660</v>
      </c>
      <c r="B4916">
        <v>1</v>
      </c>
      <c r="C4916" t="s">
        <v>77</v>
      </c>
      <c r="D4916" t="s">
        <v>108</v>
      </c>
      <c r="E4916" t="s">
        <v>134</v>
      </c>
      <c r="F4916" t="s">
        <v>14135</v>
      </c>
      <c r="G4916" t="s">
        <v>136</v>
      </c>
      <c r="H4916" t="s">
        <v>46</v>
      </c>
      <c r="I4916" t="s">
        <v>129</v>
      </c>
      <c r="J4916" t="s">
        <v>130</v>
      </c>
      <c r="K4916" t="s">
        <v>131</v>
      </c>
      <c r="L4916" t="s">
        <v>14136</v>
      </c>
      <c r="M4916" t="s">
        <v>14137</v>
      </c>
      <c r="N4916">
        <v>4.5183333330000002</v>
      </c>
      <c r="O4916">
        <v>0</v>
      </c>
      <c r="P4916">
        <v>0</v>
      </c>
      <c r="Q4916">
        <v>0</v>
      </c>
      <c r="R4916">
        <v>1</v>
      </c>
      <c r="S4916">
        <v>0</v>
      </c>
      <c r="T4916">
        <v>0</v>
      </c>
      <c r="U4916">
        <v>0</v>
      </c>
      <c r="V4916">
        <v>0</v>
      </c>
      <c r="W4916">
        <v>0</v>
      </c>
      <c r="X4916">
        <v>4.5183330000000002</v>
      </c>
      <c r="Y4916">
        <v>0</v>
      </c>
      <c r="Z4916">
        <v>0</v>
      </c>
    </row>
    <row r="4917" spans="1:26" x14ac:dyDescent="0.25">
      <c r="A4917">
        <v>2040662</v>
      </c>
      <c r="B4917">
        <v>1</v>
      </c>
      <c r="C4917" t="s">
        <v>77</v>
      </c>
      <c r="D4917" t="s">
        <v>121</v>
      </c>
      <c r="E4917" t="s">
        <v>171</v>
      </c>
      <c r="F4917" t="s">
        <v>14138</v>
      </c>
      <c r="G4917" t="s">
        <v>163</v>
      </c>
      <c r="H4917" t="s">
        <v>47</v>
      </c>
      <c r="I4917" t="s">
        <v>129</v>
      </c>
      <c r="J4917" t="s">
        <v>130</v>
      </c>
      <c r="K4917" t="s">
        <v>131</v>
      </c>
      <c r="L4917" t="s">
        <v>14139</v>
      </c>
      <c r="M4917" t="s">
        <v>14140</v>
      </c>
      <c r="N4917">
        <v>3.4477777770000002</v>
      </c>
      <c r="O4917">
        <v>0</v>
      </c>
      <c r="P4917">
        <v>0</v>
      </c>
      <c r="Q4917">
        <v>96</v>
      </c>
      <c r="R4917">
        <v>23</v>
      </c>
      <c r="S4917">
        <v>0</v>
      </c>
      <c r="T4917">
        <v>0</v>
      </c>
      <c r="U4917">
        <v>0</v>
      </c>
      <c r="V4917">
        <v>0</v>
      </c>
      <c r="W4917">
        <v>330.98666700000001</v>
      </c>
      <c r="X4917">
        <v>79.298889000000003</v>
      </c>
      <c r="Y4917">
        <v>0</v>
      </c>
      <c r="Z4917">
        <v>0</v>
      </c>
    </row>
    <row r="4918" spans="1:26" x14ac:dyDescent="0.25">
      <c r="A4918">
        <v>2040655</v>
      </c>
      <c r="B4918">
        <v>1</v>
      </c>
      <c r="C4918" t="s">
        <v>77</v>
      </c>
      <c r="D4918" t="s">
        <v>123</v>
      </c>
      <c r="E4918" t="s">
        <v>182</v>
      </c>
      <c r="F4918" t="s">
        <v>14141</v>
      </c>
      <c r="G4918" t="s">
        <v>5365</v>
      </c>
      <c r="H4918" t="s">
        <v>46</v>
      </c>
      <c r="I4918" t="s">
        <v>129</v>
      </c>
      <c r="J4918" t="s">
        <v>130</v>
      </c>
      <c r="K4918" t="s">
        <v>131</v>
      </c>
      <c r="L4918" t="s">
        <v>14142</v>
      </c>
      <c r="M4918" t="s">
        <v>14143</v>
      </c>
      <c r="N4918">
        <v>2.221944444</v>
      </c>
      <c r="O4918">
        <v>0</v>
      </c>
      <c r="P4918">
        <v>15</v>
      </c>
      <c r="Q4918">
        <v>0</v>
      </c>
      <c r="R4918">
        <v>0</v>
      </c>
      <c r="S4918">
        <v>0</v>
      </c>
      <c r="T4918">
        <v>0</v>
      </c>
      <c r="U4918">
        <v>0</v>
      </c>
      <c r="V4918">
        <v>33.329166999999998</v>
      </c>
      <c r="W4918">
        <v>0</v>
      </c>
      <c r="X4918">
        <v>0</v>
      </c>
      <c r="Y4918">
        <v>0</v>
      </c>
      <c r="Z4918">
        <v>0</v>
      </c>
    </row>
    <row r="4919" spans="1:26" x14ac:dyDescent="0.25">
      <c r="A4919">
        <v>2040657</v>
      </c>
      <c r="B4919">
        <v>1</v>
      </c>
      <c r="C4919" t="s">
        <v>76</v>
      </c>
      <c r="D4919" t="s">
        <v>83</v>
      </c>
      <c r="E4919" t="s">
        <v>182</v>
      </c>
      <c r="F4919" t="s">
        <v>14050</v>
      </c>
      <c r="G4919" t="s">
        <v>144</v>
      </c>
      <c r="H4919" t="s">
        <v>46</v>
      </c>
      <c r="I4919" t="s">
        <v>129</v>
      </c>
      <c r="J4919" t="s">
        <v>130</v>
      </c>
      <c r="K4919" t="s">
        <v>131</v>
      </c>
      <c r="L4919" t="s">
        <v>14144</v>
      </c>
      <c r="M4919" t="s">
        <v>14145</v>
      </c>
      <c r="N4919">
        <v>0.73222222199999998</v>
      </c>
      <c r="O4919">
        <v>0</v>
      </c>
      <c r="P4919">
        <v>108</v>
      </c>
      <c r="Q4919">
        <v>0</v>
      </c>
      <c r="R4919">
        <v>0</v>
      </c>
      <c r="S4919">
        <v>0</v>
      </c>
      <c r="T4919">
        <v>0</v>
      </c>
      <c r="U4919">
        <v>0</v>
      </c>
      <c r="V4919">
        <v>79.08</v>
      </c>
      <c r="W4919">
        <v>0</v>
      </c>
      <c r="X4919">
        <v>0</v>
      </c>
      <c r="Y4919">
        <v>0</v>
      </c>
      <c r="Z4919">
        <v>0</v>
      </c>
    </row>
    <row r="4920" spans="1:26" x14ac:dyDescent="0.25">
      <c r="A4920">
        <v>2040658</v>
      </c>
      <c r="B4920">
        <v>1</v>
      </c>
      <c r="C4920" t="s">
        <v>76</v>
      </c>
      <c r="D4920" t="s">
        <v>101</v>
      </c>
      <c r="E4920" t="s">
        <v>134</v>
      </c>
      <c r="F4920" t="s">
        <v>14146</v>
      </c>
      <c r="G4920" t="s">
        <v>136</v>
      </c>
      <c r="H4920" t="s">
        <v>46</v>
      </c>
      <c r="I4920" t="s">
        <v>129</v>
      </c>
      <c r="J4920" t="s">
        <v>130</v>
      </c>
      <c r="K4920" t="s">
        <v>131</v>
      </c>
      <c r="L4920" t="s">
        <v>14147</v>
      </c>
      <c r="M4920" t="s">
        <v>14148</v>
      </c>
      <c r="N4920">
        <v>8.0241666659999993</v>
      </c>
      <c r="O4920">
        <v>0</v>
      </c>
      <c r="P4920">
        <v>1</v>
      </c>
      <c r="Q4920">
        <v>0</v>
      </c>
      <c r="R4920">
        <v>0</v>
      </c>
      <c r="S4920">
        <v>0</v>
      </c>
      <c r="T4920">
        <v>0</v>
      </c>
      <c r="U4920">
        <v>0</v>
      </c>
      <c r="V4920">
        <v>8.0241670000000003</v>
      </c>
      <c r="W4920">
        <v>0</v>
      </c>
      <c r="X4920">
        <v>0</v>
      </c>
      <c r="Y4920">
        <v>0</v>
      </c>
      <c r="Z4920">
        <v>0</v>
      </c>
    </row>
    <row r="4921" spans="1:26" x14ac:dyDescent="0.25">
      <c r="A4921">
        <v>2040656</v>
      </c>
      <c r="B4921">
        <v>1</v>
      </c>
      <c r="C4921" t="s">
        <v>77</v>
      </c>
      <c r="D4921" t="s">
        <v>114</v>
      </c>
      <c r="E4921" t="s">
        <v>186</v>
      </c>
      <c r="F4921" t="s">
        <v>14149</v>
      </c>
      <c r="G4921" t="s">
        <v>163</v>
      </c>
      <c r="H4921" t="s">
        <v>47</v>
      </c>
      <c r="I4921" t="s">
        <v>257</v>
      </c>
      <c r="J4921" t="s">
        <v>130</v>
      </c>
      <c r="K4921" t="s">
        <v>131</v>
      </c>
      <c r="L4921" t="s">
        <v>14150</v>
      </c>
      <c r="M4921" t="s">
        <v>14151</v>
      </c>
      <c r="N4921">
        <v>3.6111111000000001E-2</v>
      </c>
      <c r="O4921">
        <v>0</v>
      </c>
      <c r="P4921">
        <v>0</v>
      </c>
      <c r="Q4921">
        <v>0</v>
      </c>
      <c r="R4921">
        <v>0</v>
      </c>
      <c r="S4921">
        <v>39</v>
      </c>
      <c r="T4921">
        <v>606</v>
      </c>
      <c r="U4921">
        <v>0</v>
      </c>
      <c r="V4921">
        <v>0</v>
      </c>
      <c r="W4921">
        <v>0</v>
      </c>
      <c r="X4921">
        <v>0</v>
      </c>
      <c r="Y4921">
        <v>1.4083330000000001</v>
      </c>
      <c r="Z4921">
        <v>21.883333</v>
      </c>
    </row>
    <row r="4922" spans="1:26" x14ac:dyDescent="0.25">
      <c r="A4922">
        <v>2040668</v>
      </c>
      <c r="B4922">
        <v>1</v>
      </c>
      <c r="C4922" t="s">
        <v>76</v>
      </c>
      <c r="D4922" t="s">
        <v>99</v>
      </c>
      <c r="E4922" t="s">
        <v>186</v>
      </c>
      <c r="F4922" t="s">
        <v>287</v>
      </c>
      <c r="G4922" t="s">
        <v>163</v>
      </c>
      <c r="H4922" t="s">
        <v>47</v>
      </c>
      <c r="I4922" t="s">
        <v>129</v>
      </c>
      <c r="J4922" t="s">
        <v>130</v>
      </c>
      <c r="K4922" t="s">
        <v>131</v>
      </c>
      <c r="L4922" t="s">
        <v>14152</v>
      </c>
      <c r="M4922" t="s">
        <v>14153</v>
      </c>
      <c r="N4922">
        <v>1.361388888</v>
      </c>
      <c r="O4922">
        <v>40</v>
      </c>
      <c r="P4922">
        <v>87</v>
      </c>
      <c r="Q4922">
        <v>0</v>
      </c>
      <c r="R4922">
        <v>0</v>
      </c>
      <c r="S4922">
        <v>0</v>
      </c>
      <c r="T4922">
        <v>0</v>
      </c>
      <c r="U4922">
        <v>54.455556000000001</v>
      </c>
      <c r="V4922">
        <v>118.440833</v>
      </c>
      <c r="W4922">
        <v>0</v>
      </c>
      <c r="X4922">
        <v>0</v>
      </c>
      <c r="Y4922">
        <v>0</v>
      </c>
      <c r="Z4922">
        <v>0</v>
      </c>
    </row>
    <row r="4923" spans="1:26" x14ac:dyDescent="0.25">
      <c r="A4923">
        <v>2040661</v>
      </c>
      <c r="B4923">
        <v>1</v>
      </c>
      <c r="C4923" t="s">
        <v>77</v>
      </c>
      <c r="D4923" t="s">
        <v>108</v>
      </c>
      <c r="E4923" t="s">
        <v>171</v>
      </c>
      <c r="F4923" t="s">
        <v>1163</v>
      </c>
      <c r="G4923" t="s">
        <v>163</v>
      </c>
      <c r="H4923" t="s">
        <v>47</v>
      </c>
      <c r="I4923" t="s">
        <v>129</v>
      </c>
      <c r="J4923" t="s">
        <v>130</v>
      </c>
      <c r="K4923" t="s">
        <v>131</v>
      </c>
      <c r="L4923" t="s">
        <v>14154</v>
      </c>
      <c r="M4923" t="s">
        <v>14155</v>
      </c>
      <c r="N4923">
        <v>8.2500000000000004E-2</v>
      </c>
      <c r="O4923">
        <v>0</v>
      </c>
      <c r="P4923">
        <v>0</v>
      </c>
      <c r="Q4923">
        <v>7</v>
      </c>
      <c r="R4923">
        <v>555</v>
      </c>
      <c r="S4923">
        <v>0</v>
      </c>
      <c r="T4923">
        <v>0</v>
      </c>
      <c r="U4923">
        <v>0</v>
      </c>
      <c r="V4923">
        <v>0</v>
      </c>
      <c r="W4923">
        <v>0.57750000000000001</v>
      </c>
      <c r="X4923">
        <v>45.787500000000001</v>
      </c>
      <c r="Y4923">
        <v>0</v>
      </c>
      <c r="Z4923">
        <v>0</v>
      </c>
    </row>
    <row r="4924" spans="1:26" x14ac:dyDescent="0.25">
      <c r="A4924">
        <v>2040670</v>
      </c>
      <c r="B4924">
        <v>1</v>
      </c>
      <c r="C4924" t="s">
        <v>76</v>
      </c>
      <c r="D4924" t="s">
        <v>101</v>
      </c>
      <c r="E4924" t="s">
        <v>134</v>
      </c>
      <c r="F4924" t="s">
        <v>14156</v>
      </c>
      <c r="G4924" t="s">
        <v>136</v>
      </c>
      <c r="H4924" t="s">
        <v>46</v>
      </c>
      <c r="I4924" t="s">
        <v>129</v>
      </c>
      <c r="J4924" t="s">
        <v>130</v>
      </c>
      <c r="K4924" t="s">
        <v>131</v>
      </c>
      <c r="L4924" t="s">
        <v>14157</v>
      </c>
      <c r="M4924" t="s">
        <v>14158</v>
      </c>
      <c r="N4924">
        <v>0.71611111100000002</v>
      </c>
      <c r="O4924">
        <v>0</v>
      </c>
      <c r="P4924">
        <v>5</v>
      </c>
      <c r="Q4924">
        <v>0</v>
      </c>
      <c r="R4924">
        <v>0</v>
      </c>
      <c r="S4924">
        <v>0</v>
      </c>
      <c r="T4924">
        <v>0</v>
      </c>
      <c r="U4924">
        <v>0</v>
      </c>
      <c r="V4924">
        <v>3.5805560000000001</v>
      </c>
      <c r="W4924">
        <v>0</v>
      </c>
      <c r="X4924">
        <v>0</v>
      </c>
      <c r="Y4924">
        <v>0</v>
      </c>
      <c r="Z4924">
        <v>0</v>
      </c>
    </row>
    <row r="4925" spans="1:26" x14ac:dyDescent="0.25">
      <c r="A4925">
        <v>2040667</v>
      </c>
      <c r="B4925">
        <v>1</v>
      </c>
      <c r="C4925" t="s">
        <v>77</v>
      </c>
      <c r="D4925" t="s">
        <v>116</v>
      </c>
      <c r="E4925" t="s">
        <v>166</v>
      </c>
      <c r="F4925" t="s">
        <v>14159</v>
      </c>
      <c r="G4925" t="s">
        <v>657</v>
      </c>
      <c r="H4925" t="s">
        <v>46</v>
      </c>
      <c r="I4925" t="s">
        <v>129</v>
      </c>
      <c r="J4925" t="s">
        <v>130</v>
      </c>
      <c r="K4925" t="s">
        <v>131</v>
      </c>
      <c r="L4925" t="s">
        <v>14160</v>
      </c>
      <c r="M4925" t="s">
        <v>14161</v>
      </c>
      <c r="N4925">
        <v>1.0375000000000001</v>
      </c>
      <c r="O4925">
        <v>0</v>
      </c>
      <c r="P4925">
        <v>98</v>
      </c>
      <c r="Q4925">
        <v>0</v>
      </c>
      <c r="R4925">
        <v>0</v>
      </c>
      <c r="S4925">
        <v>0</v>
      </c>
      <c r="T4925">
        <v>0</v>
      </c>
      <c r="U4925">
        <v>0</v>
      </c>
      <c r="V4925">
        <v>101.675</v>
      </c>
      <c r="W4925">
        <v>0</v>
      </c>
      <c r="X4925">
        <v>0</v>
      </c>
      <c r="Y4925">
        <v>0</v>
      </c>
      <c r="Z4925">
        <v>0</v>
      </c>
    </row>
    <row r="4926" spans="1:26" x14ac:dyDescent="0.25">
      <c r="A4926">
        <v>2040665</v>
      </c>
      <c r="B4926">
        <v>1</v>
      </c>
      <c r="C4926" t="s">
        <v>76</v>
      </c>
      <c r="D4926" t="s">
        <v>92</v>
      </c>
      <c r="E4926" t="s">
        <v>166</v>
      </c>
      <c r="F4926" t="s">
        <v>14162</v>
      </c>
      <c r="G4926" t="s">
        <v>657</v>
      </c>
      <c r="H4926" t="s">
        <v>46</v>
      </c>
      <c r="I4926" t="s">
        <v>129</v>
      </c>
      <c r="J4926" t="s">
        <v>130</v>
      </c>
      <c r="K4926" t="s">
        <v>131</v>
      </c>
      <c r="L4926" t="s">
        <v>14163</v>
      </c>
      <c r="M4926" t="s">
        <v>14164</v>
      </c>
      <c r="N4926">
        <v>0.69027777700000004</v>
      </c>
      <c r="O4926">
        <v>0</v>
      </c>
      <c r="P4926">
        <v>0</v>
      </c>
      <c r="Q4926">
        <v>0</v>
      </c>
      <c r="R4926">
        <v>162</v>
      </c>
      <c r="S4926">
        <v>0</v>
      </c>
      <c r="T4926">
        <v>0</v>
      </c>
      <c r="U4926">
        <v>0</v>
      </c>
      <c r="V4926">
        <v>0</v>
      </c>
      <c r="W4926">
        <v>0</v>
      </c>
      <c r="X4926">
        <v>111.825</v>
      </c>
      <c r="Y4926">
        <v>0</v>
      </c>
      <c r="Z4926">
        <v>0</v>
      </c>
    </row>
    <row r="4927" spans="1:26" x14ac:dyDescent="0.25">
      <c r="A4927">
        <v>2040674</v>
      </c>
      <c r="B4927">
        <v>1</v>
      </c>
      <c r="C4927" t="s">
        <v>76</v>
      </c>
      <c r="D4927" t="s">
        <v>99</v>
      </c>
      <c r="E4927" t="s">
        <v>186</v>
      </c>
      <c r="F4927" t="s">
        <v>14165</v>
      </c>
      <c r="G4927" t="s">
        <v>163</v>
      </c>
      <c r="H4927" t="s">
        <v>47</v>
      </c>
      <c r="I4927" t="s">
        <v>129</v>
      </c>
      <c r="J4927" t="s">
        <v>130</v>
      </c>
      <c r="K4927" t="s">
        <v>131</v>
      </c>
      <c r="L4927" t="s">
        <v>14166</v>
      </c>
      <c r="M4927" t="s">
        <v>14167</v>
      </c>
      <c r="N4927">
        <v>1.4311111110000001</v>
      </c>
      <c r="O4927">
        <v>12</v>
      </c>
      <c r="P4927">
        <v>1107</v>
      </c>
      <c r="Q4927">
        <v>0</v>
      </c>
      <c r="R4927">
        <v>0</v>
      </c>
      <c r="S4927">
        <v>0</v>
      </c>
      <c r="T4927">
        <v>0</v>
      </c>
      <c r="U4927">
        <v>17.173333</v>
      </c>
      <c r="V4927">
        <v>1584.24</v>
      </c>
      <c r="W4927">
        <v>0</v>
      </c>
      <c r="X4927">
        <v>0</v>
      </c>
      <c r="Y4927">
        <v>0</v>
      </c>
      <c r="Z4927">
        <v>0</v>
      </c>
    </row>
    <row r="4928" spans="1:26" x14ac:dyDescent="0.25">
      <c r="A4928">
        <v>2040673</v>
      </c>
      <c r="B4928">
        <v>1</v>
      </c>
      <c r="C4928" t="s">
        <v>76</v>
      </c>
      <c r="D4928" t="s">
        <v>97</v>
      </c>
      <c r="E4928" t="s">
        <v>182</v>
      </c>
      <c r="F4928" t="s">
        <v>14168</v>
      </c>
      <c r="G4928" t="s">
        <v>246</v>
      </c>
      <c r="H4928" t="s">
        <v>46</v>
      </c>
      <c r="I4928" t="s">
        <v>129</v>
      </c>
      <c r="J4928" t="s">
        <v>130</v>
      </c>
      <c r="K4928" t="s">
        <v>131</v>
      </c>
      <c r="L4928" t="s">
        <v>14169</v>
      </c>
      <c r="M4928" t="s">
        <v>14170</v>
      </c>
      <c r="N4928">
        <v>1.4130555549999999</v>
      </c>
      <c r="O4928">
        <v>0</v>
      </c>
      <c r="P4928">
        <v>53</v>
      </c>
      <c r="Q4928">
        <v>0</v>
      </c>
      <c r="R4928">
        <v>0</v>
      </c>
      <c r="S4928">
        <v>0</v>
      </c>
      <c r="T4928">
        <v>0</v>
      </c>
      <c r="U4928">
        <v>0</v>
      </c>
      <c r="V4928">
        <v>74.891943999999995</v>
      </c>
      <c r="W4928">
        <v>0</v>
      </c>
      <c r="X4928">
        <v>0</v>
      </c>
      <c r="Y4928">
        <v>0</v>
      </c>
      <c r="Z4928">
        <v>0</v>
      </c>
    </row>
    <row r="4929" spans="1:26" x14ac:dyDescent="0.25">
      <c r="A4929">
        <v>2040678</v>
      </c>
      <c r="B4929">
        <v>1</v>
      </c>
      <c r="C4929" t="s">
        <v>77</v>
      </c>
      <c r="D4929" t="s">
        <v>112</v>
      </c>
      <c r="E4929" t="s">
        <v>166</v>
      </c>
      <c r="F4929" t="s">
        <v>14171</v>
      </c>
      <c r="G4929" t="s">
        <v>657</v>
      </c>
      <c r="H4929" t="s">
        <v>46</v>
      </c>
      <c r="I4929" t="s">
        <v>129</v>
      </c>
      <c r="J4929" t="s">
        <v>130</v>
      </c>
      <c r="K4929" t="s">
        <v>131</v>
      </c>
      <c r="L4929" t="s">
        <v>14172</v>
      </c>
      <c r="M4929" t="s">
        <v>14173</v>
      </c>
      <c r="N4929">
        <v>4.7377777769999998</v>
      </c>
      <c r="O4929">
        <v>0</v>
      </c>
      <c r="P4929">
        <v>0</v>
      </c>
      <c r="Q4929">
        <v>0</v>
      </c>
      <c r="R4929">
        <v>0</v>
      </c>
      <c r="S4929">
        <v>0</v>
      </c>
      <c r="T4929">
        <v>169</v>
      </c>
      <c r="U4929">
        <v>0</v>
      </c>
      <c r="V4929">
        <v>0</v>
      </c>
      <c r="W4929">
        <v>0</v>
      </c>
      <c r="X4929">
        <v>0</v>
      </c>
      <c r="Y4929">
        <v>0</v>
      </c>
      <c r="Z4929">
        <v>800.68444399999998</v>
      </c>
    </row>
    <row r="4930" spans="1:26" x14ac:dyDescent="0.25">
      <c r="A4930">
        <v>2040675</v>
      </c>
      <c r="B4930">
        <v>1</v>
      </c>
      <c r="C4930" t="s">
        <v>77</v>
      </c>
      <c r="D4930" t="s">
        <v>116</v>
      </c>
      <c r="E4930" t="s">
        <v>166</v>
      </c>
      <c r="F4930" t="s">
        <v>14174</v>
      </c>
      <c r="G4930" t="s">
        <v>657</v>
      </c>
      <c r="H4930" t="s">
        <v>46</v>
      </c>
      <c r="I4930" t="s">
        <v>129</v>
      </c>
      <c r="J4930" t="s">
        <v>130</v>
      </c>
      <c r="K4930" t="s">
        <v>131</v>
      </c>
      <c r="L4930" t="s">
        <v>14175</v>
      </c>
      <c r="M4930" t="s">
        <v>14176</v>
      </c>
      <c r="N4930">
        <v>1.4016666659999999</v>
      </c>
      <c r="O4930">
        <v>0</v>
      </c>
      <c r="P4930">
        <v>298</v>
      </c>
      <c r="Q4930">
        <v>0</v>
      </c>
      <c r="R4930">
        <v>0</v>
      </c>
      <c r="S4930">
        <v>0</v>
      </c>
      <c r="T4930">
        <v>0</v>
      </c>
      <c r="U4930">
        <v>0</v>
      </c>
      <c r="V4930">
        <v>417.69666599999999</v>
      </c>
      <c r="W4930">
        <v>0</v>
      </c>
      <c r="X4930">
        <v>0</v>
      </c>
      <c r="Y4930">
        <v>0</v>
      </c>
      <c r="Z4930">
        <v>0</v>
      </c>
    </row>
    <row r="4931" spans="1:26" x14ac:dyDescent="0.25">
      <c r="A4931">
        <v>2040676</v>
      </c>
      <c r="B4931">
        <v>1</v>
      </c>
      <c r="C4931" t="s">
        <v>76</v>
      </c>
      <c r="D4931" t="s">
        <v>92</v>
      </c>
      <c r="E4931" t="s">
        <v>161</v>
      </c>
      <c r="F4931" t="s">
        <v>14177</v>
      </c>
      <c r="G4931" t="s">
        <v>163</v>
      </c>
      <c r="H4931" t="s">
        <v>47</v>
      </c>
      <c r="I4931" t="s">
        <v>129</v>
      </c>
      <c r="J4931" t="s">
        <v>130</v>
      </c>
      <c r="K4931" t="s">
        <v>131</v>
      </c>
      <c r="L4931" t="s">
        <v>14178</v>
      </c>
      <c r="M4931" t="s">
        <v>14179</v>
      </c>
      <c r="N4931">
        <v>0.20944444400000001</v>
      </c>
      <c r="O4931">
        <v>0</v>
      </c>
      <c r="P4931">
        <v>0</v>
      </c>
      <c r="Q4931">
        <v>3</v>
      </c>
      <c r="R4931">
        <v>285</v>
      </c>
      <c r="S4931">
        <v>0</v>
      </c>
      <c r="T4931">
        <v>0</v>
      </c>
      <c r="U4931">
        <v>0</v>
      </c>
      <c r="V4931">
        <v>0</v>
      </c>
      <c r="W4931">
        <v>0.62833300000000003</v>
      </c>
      <c r="X4931">
        <v>59.691667000000002</v>
      </c>
      <c r="Y4931">
        <v>0</v>
      </c>
      <c r="Z4931">
        <v>0</v>
      </c>
    </row>
    <row r="4932" spans="1:26" x14ac:dyDescent="0.25">
      <c r="A4932">
        <v>2040684</v>
      </c>
      <c r="B4932">
        <v>1</v>
      </c>
      <c r="C4932" t="s">
        <v>76</v>
      </c>
      <c r="D4932" t="s">
        <v>101</v>
      </c>
      <c r="E4932" t="s">
        <v>182</v>
      </c>
      <c r="F4932" t="s">
        <v>14180</v>
      </c>
      <c r="G4932" t="s">
        <v>389</v>
      </c>
      <c r="H4932" t="s">
        <v>46</v>
      </c>
      <c r="I4932" t="s">
        <v>129</v>
      </c>
      <c r="J4932" t="s">
        <v>130</v>
      </c>
      <c r="K4932" t="s">
        <v>131</v>
      </c>
      <c r="L4932" t="s">
        <v>14181</v>
      </c>
      <c r="M4932" t="s">
        <v>14182</v>
      </c>
      <c r="N4932">
        <v>8.2205555550000007</v>
      </c>
      <c r="O4932">
        <v>0</v>
      </c>
      <c r="P4932">
        <v>5</v>
      </c>
      <c r="Q4932">
        <v>0</v>
      </c>
      <c r="R4932">
        <v>0</v>
      </c>
      <c r="S4932">
        <v>0</v>
      </c>
      <c r="T4932">
        <v>0</v>
      </c>
      <c r="U4932">
        <v>0</v>
      </c>
      <c r="V4932">
        <v>41.102778000000001</v>
      </c>
      <c r="W4932">
        <v>0</v>
      </c>
      <c r="X4932">
        <v>0</v>
      </c>
      <c r="Y4932">
        <v>0</v>
      </c>
      <c r="Z4932">
        <v>0</v>
      </c>
    </row>
    <row r="4933" spans="1:26" x14ac:dyDescent="0.25">
      <c r="A4933">
        <v>2040681</v>
      </c>
      <c r="B4933">
        <v>1</v>
      </c>
      <c r="C4933" t="s">
        <v>76</v>
      </c>
      <c r="D4933" t="s">
        <v>92</v>
      </c>
      <c r="E4933" t="s">
        <v>126</v>
      </c>
      <c r="F4933" t="s">
        <v>14183</v>
      </c>
      <c r="G4933" t="s">
        <v>452</v>
      </c>
      <c r="H4933" t="s">
        <v>46</v>
      </c>
      <c r="I4933" t="s">
        <v>129</v>
      </c>
      <c r="J4933" t="s">
        <v>130</v>
      </c>
      <c r="K4933" t="s">
        <v>131</v>
      </c>
      <c r="L4933" t="s">
        <v>14184</v>
      </c>
      <c r="M4933" t="s">
        <v>14185</v>
      </c>
      <c r="N4933">
        <v>2.9752777770000001</v>
      </c>
      <c r="O4933">
        <v>0</v>
      </c>
      <c r="P4933">
        <v>0</v>
      </c>
      <c r="Q4933">
        <v>0</v>
      </c>
      <c r="R4933">
        <v>58</v>
      </c>
      <c r="S4933">
        <v>0</v>
      </c>
      <c r="T4933">
        <v>0</v>
      </c>
      <c r="U4933">
        <v>0</v>
      </c>
      <c r="V4933">
        <v>0</v>
      </c>
      <c r="W4933">
        <v>0</v>
      </c>
      <c r="X4933">
        <v>172.56611100000001</v>
      </c>
      <c r="Y4933">
        <v>0</v>
      </c>
      <c r="Z4933">
        <v>0</v>
      </c>
    </row>
    <row r="4934" spans="1:26" x14ac:dyDescent="0.25">
      <c r="A4934">
        <v>2040688</v>
      </c>
      <c r="B4934">
        <v>1</v>
      </c>
      <c r="C4934" t="s">
        <v>76</v>
      </c>
      <c r="D4934" t="s">
        <v>89</v>
      </c>
      <c r="E4934" t="s">
        <v>134</v>
      </c>
      <c r="F4934" t="s">
        <v>14186</v>
      </c>
      <c r="G4934" t="s">
        <v>136</v>
      </c>
      <c r="H4934" t="s">
        <v>46</v>
      </c>
      <c r="I4934" t="s">
        <v>129</v>
      </c>
      <c r="J4934" t="s">
        <v>130</v>
      </c>
      <c r="K4934" t="s">
        <v>131</v>
      </c>
      <c r="L4934" t="s">
        <v>14187</v>
      </c>
      <c r="M4934" t="s">
        <v>14188</v>
      </c>
      <c r="N4934">
        <v>2.5530555549999998</v>
      </c>
      <c r="O4934">
        <v>0</v>
      </c>
      <c r="P4934">
        <v>1</v>
      </c>
      <c r="Q4934">
        <v>0</v>
      </c>
      <c r="R4934">
        <v>0</v>
      </c>
      <c r="S4934">
        <v>0</v>
      </c>
      <c r="T4934">
        <v>0</v>
      </c>
      <c r="U4934">
        <v>0</v>
      </c>
      <c r="V4934">
        <v>2.5530560000000002</v>
      </c>
      <c r="W4934">
        <v>0</v>
      </c>
      <c r="X4934">
        <v>0</v>
      </c>
      <c r="Y4934">
        <v>0</v>
      </c>
      <c r="Z4934">
        <v>0</v>
      </c>
    </row>
    <row r="4935" spans="1:26" x14ac:dyDescent="0.25">
      <c r="A4935">
        <v>2040687</v>
      </c>
      <c r="B4935">
        <v>1</v>
      </c>
      <c r="C4935" t="s">
        <v>76</v>
      </c>
      <c r="D4935" t="s">
        <v>89</v>
      </c>
      <c r="E4935" t="s">
        <v>134</v>
      </c>
      <c r="F4935" t="s">
        <v>14189</v>
      </c>
      <c r="G4935" t="s">
        <v>136</v>
      </c>
      <c r="H4935" t="s">
        <v>46</v>
      </c>
      <c r="I4935" t="s">
        <v>129</v>
      </c>
      <c r="J4935" t="s">
        <v>130</v>
      </c>
      <c r="K4935" t="s">
        <v>131</v>
      </c>
      <c r="L4935" t="s">
        <v>14190</v>
      </c>
      <c r="M4935" t="s">
        <v>14191</v>
      </c>
      <c r="N4935">
        <v>0.58083333299999995</v>
      </c>
      <c r="O4935">
        <v>0</v>
      </c>
      <c r="P4935">
        <v>1</v>
      </c>
      <c r="Q4935">
        <v>0</v>
      </c>
      <c r="R4935">
        <v>0</v>
      </c>
      <c r="S4935">
        <v>0</v>
      </c>
      <c r="T4935">
        <v>0</v>
      </c>
      <c r="U4935">
        <v>0</v>
      </c>
      <c r="V4935">
        <v>0.58083300000000004</v>
      </c>
      <c r="W4935">
        <v>0</v>
      </c>
      <c r="X4935">
        <v>0</v>
      </c>
      <c r="Y4935">
        <v>0</v>
      </c>
      <c r="Z4935">
        <v>0</v>
      </c>
    </row>
    <row r="4936" spans="1:26" x14ac:dyDescent="0.25">
      <c r="A4936">
        <v>2040689</v>
      </c>
      <c r="B4936">
        <v>1</v>
      </c>
      <c r="C4936" t="s">
        <v>76</v>
      </c>
      <c r="D4936" t="s">
        <v>103</v>
      </c>
      <c r="E4936" t="s">
        <v>171</v>
      </c>
      <c r="F4936" t="s">
        <v>14192</v>
      </c>
      <c r="G4936" t="s">
        <v>168</v>
      </c>
      <c r="H4936" t="s">
        <v>47</v>
      </c>
      <c r="I4936" t="s">
        <v>129</v>
      </c>
      <c r="J4936" t="s">
        <v>130</v>
      </c>
      <c r="K4936" t="s">
        <v>154</v>
      </c>
      <c r="L4936" t="s">
        <v>14193</v>
      </c>
      <c r="M4936" t="s">
        <v>14194</v>
      </c>
      <c r="N4936">
        <v>2.724444444</v>
      </c>
      <c r="O4936">
        <v>0</v>
      </c>
      <c r="P4936">
        <v>0</v>
      </c>
      <c r="Q4936">
        <v>5</v>
      </c>
      <c r="R4936">
        <v>1037</v>
      </c>
      <c r="S4936">
        <v>12</v>
      </c>
      <c r="T4936">
        <v>534</v>
      </c>
      <c r="U4936">
        <v>0</v>
      </c>
      <c r="V4936">
        <v>0</v>
      </c>
      <c r="W4936">
        <v>13.622222000000001</v>
      </c>
      <c r="X4936">
        <v>2825.2488880000001</v>
      </c>
      <c r="Y4936">
        <v>32.693333000000003</v>
      </c>
      <c r="Z4936">
        <v>1454.853333</v>
      </c>
    </row>
    <row r="4937" spans="1:26" x14ac:dyDescent="0.25">
      <c r="A4937">
        <v>2040690</v>
      </c>
      <c r="B4937">
        <v>1</v>
      </c>
      <c r="C4937" t="s">
        <v>76</v>
      </c>
      <c r="D4937" t="s">
        <v>92</v>
      </c>
      <c r="E4937" t="s">
        <v>182</v>
      </c>
      <c r="F4937" t="s">
        <v>13129</v>
      </c>
      <c r="G4937" t="s">
        <v>144</v>
      </c>
      <c r="H4937" t="s">
        <v>46</v>
      </c>
      <c r="I4937" t="s">
        <v>129</v>
      </c>
      <c r="J4937" t="s">
        <v>130</v>
      </c>
      <c r="K4937" t="s">
        <v>131</v>
      </c>
      <c r="L4937" t="s">
        <v>14195</v>
      </c>
      <c r="M4937" t="s">
        <v>14196</v>
      </c>
      <c r="N4937">
        <v>5.5213888879999997</v>
      </c>
      <c r="O4937">
        <v>0</v>
      </c>
      <c r="P4937">
        <v>0</v>
      </c>
      <c r="Q4937">
        <v>0</v>
      </c>
      <c r="R4937">
        <v>138</v>
      </c>
      <c r="S4937">
        <v>0</v>
      </c>
      <c r="T4937">
        <v>0</v>
      </c>
      <c r="U4937">
        <v>0</v>
      </c>
      <c r="V4937">
        <v>0</v>
      </c>
      <c r="W4937">
        <v>0</v>
      </c>
      <c r="X4937">
        <v>761.95166700000004</v>
      </c>
      <c r="Y4937">
        <v>0</v>
      </c>
      <c r="Z4937">
        <v>0</v>
      </c>
    </row>
    <row r="4938" spans="1:26" x14ac:dyDescent="0.25">
      <c r="A4938">
        <v>2040691</v>
      </c>
      <c r="B4938">
        <v>1</v>
      </c>
      <c r="C4938" t="s">
        <v>76</v>
      </c>
      <c r="D4938" t="s">
        <v>87</v>
      </c>
      <c r="E4938" t="s">
        <v>134</v>
      </c>
      <c r="F4938" t="s">
        <v>14197</v>
      </c>
      <c r="G4938" t="s">
        <v>140</v>
      </c>
      <c r="H4938" t="s">
        <v>46</v>
      </c>
      <c r="I4938" t="s">
        <v>129</v>
      </c>
      <c r="J4938" t="s">
        <v>130</v>
      </c>
      <c r="K4938" t="s">
        <v>131</v>
      </c>
      <c r="L4938" t="s">
        <v>14198</v>
      </c>
      <c r="M4938" t="s">
        <v>14199</v>
      </c>
      <c r="N4938">
        <v>1.9502777769999999</v>
      </c>
      <c r="O4938">
        <v>0</v>
      </c>
      <c r="P4938">
        <v>0</v>
      </c>
      <c r="Q4938">
        <v>0</v>
      </c>
      <c r="R4938">
        <v>9</v>
      </c>
      <c r="S4938">
        <v>0</v>
      </c>
      <c r="T4938">
        <v>0</v>
      </c>
      <c r="U4938">
        <v>0</v>
      </c>
      <c r="V4938">
        <v>0</v>
      </c>
      <c r="W4938">
        <v>0</v>
      </c>
      <c r="X4938">
        <v>17.552499999999998</v>
      </c>
      <c r="Y4938">
        <v>0</v>
      </c>
      <c r="Z4938">
        <v>0</v>
      </c>
    </row>
    <row r="4939" spans="1:26" x14ac:dyDescent="0.25">
      <c r="A4939">
        <v>2040692</v>
      </c>
      <c r="B4939">
        <v>1</v>
      </c>
      <c r="C4939" t="s">
        <v>76</v>
      </c>
      <c r="D4939" t="s">
        <v>96</v>
      </c>
      <c r="E4939" t="s">
        <v>186</v>
      </c>
      <c r="F4939" t="s">
        <v>9722</v>
      </c>
      <c r="G4939" t="s">
        <v>163</v>
      </c>
      <c r="H4939" t="s">
        <v>47</v>
      </c>
      <c r="I4939" t="s">
        <v>129</v>
      </c>
      <c r="J4939" t="s">
        <v>130</v>
      </c>
      <c r="K4939" t="s">
        <v>131</v>
      </c>
      <c r="L4939" t="s">
        <v>14200</v>
      </c>
      <c r="M4939" t="s">
        <v>14201</v>
      </c>
      <c r="N4939">
        <v>0.52055555499999995</v>
      </c>
      <c r="O4939">
        <v>14</v>
      </c>
      <c r="P4939">
        <v>386</v>
      </c>
      <c r="Q4939">
        <v>0</v>
      </c>
      <c r="R4939">
        <v>0</v>
      </c>
      <c r="S4939">
        <v>0</v>
      </c>
      <c r="T4939">
        <v>0</v>
      </c>
      <c r="U4939">
        <v>7.2877780000000003</v>
      </c>
      <c r="V4939">
        <v>200.93444400000001</v>
      </c>
      <c r="W4939">
        <v>0</v>
      </c>
      <c r="X4939">
        <v>0</v>
      </c>
      <c r="Y4939">
        <v>0</v>
      </c>
      <c r="Z4939">
        <v>0</v>
      </c>
    </row>
    <row r="4940" spans="1:26" x14ac:dyDescent="0.25">
      <c r="A4940">
        <v>2040741</v>
      </c>
      <c r="B4940">
        <v>1</v>
      </c>
      <c r="C4940" t="s">
        <v>76</v>
      </c>
      <c r="D4940" t="s">
        <v>92</v>
      </c>
      <c r="E4940" t="s">
        <v>166</v>
      </c>
      <c r="F4940" t="s">
        <v>14202</v>
      </c>
      <c r="G4940" t="s">
        <v>294</v>
      </c>
      <c r="H4940" t="s">
        <v>46</v>
      </c>
      <c r="I4940" t="s">
        <v>129</v>
      </c>
      <c r="J4940" t="s">
        <v>130</v>
      </c>
      <c r="K4940" t="s">
        <v>131</v>
      </c>
      <c r="L4940" t="s">
        <v>14203</v>
      </c>
      <c r="M4940" t="s">
        <v>14204</v>
      </c>
      <c r="N4940">
        <v>4.113888888</v>
      </c>
      <c r="O4940">
        <v>0</v>
      </c>
      <c r="P4940">
        <v>0</v>
      </c>
      <c r="Q4940">
        <v>0</v>
      </c>
      <c r="R4940">
        <v>102</v>
      </c>
      <c r="S4940">
        <v>0</v>
      </c>
      <c r="T4940">
        <v>0</v>
      </c>
      <c r="U4940">
        <v>0</v>
      </c>
      <c r="V4940">
        <v>0</v>
      </c>
      <c r="W4940">
        <v>0</v>
      </c>
      <c r="X4940">
        <v>419.61666700000001</v>
      </c>
      <c r="Y4940">
        <v>0</v>
      </c>
      <c r="Z4940">
        <v>0</v>
      </c>
    </row>
    <row r="4941" spans="1:26" x14ac:dyDescent="0.25">
      <c r="A4941">
        <v>2040700</v>
      </c>
      <c r="B4941">
        <v>1</v>
      </c>
      <c r="C4941" t="s">
        <v>76</v>
      </c>
      <c r="D4941" t="s">
        <v>79</v>
      </c>
      <c r="E4941" t="s">
        <v>161</v>
      </c>
      <c r="F4941" t="s">
        <v>14205</v>
      </c>
      <c r="G4941" t="s">
        <v>1699</v>
      </c>
      <c r="H4941" t="s">
        <v>47</v>
      </c>
      <c r="I4941" t="s">
        <v>129</v>
      </c>
      <c r="J4941" t="s">
        <v>130</v>
      </c>
      <c r="K4941" t="s">
        <v>131</v>
      </c>
      <c r="L4941" t="s">
        <v>14206</v>
      </c>
      <c r="M4941" t="s">
        <v>14207</v>
      </c>
      <c r="N4941">
        <v>2.4908333329999999</v>
      </c>
      <c r="O4941">
        <v>0</v>
      </c>
      <c r="P4941">
        <v>1395</v>
      </c>
      <c r="Q4941">
        <v>0</v>
      </c>
      <c r="R4941">
        <v>0</v>
      </c>
      <c r="S4941">
        <v>0</v>
      </c>
      <c r="T4941">
        <v>0</v>
      </c>
      <c r="U4941">
        <v>0</v>
      </c>
      <c r="V4941">
        <v>3474.7125000000001</v>
      </c>
      <c r="W4941">
        <v>0</v>
      </c>
      <c r="X4941">
        <v>0</v>
      </c>
      <c r="Y4941">
        <v>0</v>
      </c>
      <c r="Z4941">
        <v>0</v>
      </c>
    </row>
    <row r="4942" spans="1:26" x14ac:dyDescent="0.25">
      <c r="A4942">
        <v>2040698</v>
      </c>
      <c r="B4942">
        <v>1</v>
      </c>
      <c r="C4942" t="s">
        <v>77</v>
      </c>
      <c r="D4942" t="s">
        <v>123</v>
      </c>
      <c r="E4942" t="s">
        <v>186</v>
      </c>
      <c r="F4942" t="s">
        <v>2969</v>
      </c>
      <c r="G4942" t="s">
        <v>163</v>
      </c>
      <c r="H4942" t="s">
        <v>47</v>
      </c>
      <c r="I4942" t="s">
        <v>257</v>
      </c>
      <c r="J4942" t="s">
        <v>130</v>
      </c>
      <c r="K4942" t="s">
        <v>131</v>
      </c>
      <c r="L4942" t="s">
        <v>14208</v>
      </c>
      <c r="M4942" t="s">
        <v>14209</v>
      </c>
      <c r="N4942">
        <v>0.05</v>
      </c>
      <c r="O4942">
        <v>35</v>
      </c>
      <c r="P4942">
        <v>1422</v>
      </c>
      <c r="Q4942">
        <v>0</v>
      </c>
      <c r="R4942">
        <v>0</v>
      </c>
      <c r="S4942">
        <v>0</v>
      </c>
      <c r="T4942">
        <v>0</v>
      </c>
      <c r="U4942">
        <v>1.75</v>
      </c>
      <c r="V4942">
        <v>71.099999999999994</v>
      </c>
      <c r="W4942">
        <v>0</v>
      </c>
      <c r="X4942">
        <v>0</v>
      </c>
      <c r="Y4942">
        <v>0</v>
      </c>
      <c r="Z4942">
        <v>0</v>
      </c>
    </row>
    <row r="4943" spans="1:26" x14ac:dyDescent="0.25">
      <c r="A4943">
        <v>2040701</v>
      </c>
      <c r="B4943">
        <v>1</v>
      </c>
      <c r="C4943" t="s">
        <v>76</v>
      </c>
      <c r="D4943" t="s">
        <v>78</v>
      </c>
      <c r="E4943" t="s">
        <v>134</v>
      </c>
      <c r="F4943" t="s">
        <v>14210</v>
      </c>
      <c r="G4943" t="s">
        <v>136</v>
      </c>
      <c r="H4943" t="s">
        <v>46</v>
      </c>
      <c r="I4943" t="s">
        <v>129</v>
      </c>
      <c r="J4943" t="s">
        <v>130</v>
      </c>
      <c r="K4943" t="s">
        <v>131</v>
      </c>
      <c r="L4943" t="s">
        <v>14211</v>
      </c>
      <c r="M4943" t="s">
        <v>14212</v>
      </c>
      <c r="N4943">
        <v>1.7341666659999999</v>
      </c>
      <c r="O4943">
        <v>0</v>
      </c>
      <c r="P4943">
        <v>18</v>
      </c>
      <c r="Q4943">
        <v>0</v>
      </c>
      <c r="R4943">
        <v>0</v>
      </c>
      <c r="S4943">
        <v>0</v>
      </c>
      <c r="T4943">
        <v>0</v>
      </c>
      <c r="U4943">
        <v>0</v>
      </c>
      <c r="V4943">
        <v>31.215</v>
      </c>
      <c r="W4943">
        <v>0</v>
      </c>
      <c r="X4943">
        <v>0</v>
      </c>
      <c r="Y4943">
        <v>0</v>
      </c>
      <c r="Z4943">
        <v>0</v>
      </c>
    </row>
    <row r="4944" spans="1:26" x14ac:dyDescent="0.25">
      <c r="A4944">
        <v>2040727</v>
      </c>
      <c r="B4944">
        <v>1</v>
      </c>
      <c r="C4944" t="s">
        <v>76</v>
      </c>
      <c r="D4944" t="s">
        <v>99</v>
      </c>
      <c r="E4944" t="s">
        <v>134</v>
      </c>
      <c r="F4944" t="s">
        <v>14213</v>
      </c>
      <c r="G4944" t="s">
        <v>140</v>
      </c>
      <c r="H4944" t="s">
        <v>46</v>
      </c>
      <c r="I4944" t="s">
        <v>129</v>
      </c>
      <c r="J4944" t="s">
        <v>130</v>
      </c>
      <c r="K4944" t="s">
        <v>131</v>
      </c>
      <c r="L4944" t="s">
        <v>14214</v>
      </c>
      <c r="M4944" t="s">
        <v>14215</v>
      </c>
      <c r="N4944">
        <v>3.6724999999999999</v>
      </c>
      <c r="O4944">
        <v>0</v>
      </c>
      <c r="P4944">
        <v>5</v>
      </c>
      <c r="Q4944">
        <v>0</v>
      </c>
      <c r="R4944">
        <v>0</v>
      </c>
      <c r="S4944">
        <v>0</v>
      </c>
      <c r="T4944">
        <v>0</v>
      </c>
      <c r="U4944">
        <v>0</v>
      </c>
      <c r="V4944">
        <v>18.362500000000001</v>
      </c>
      <c r="W4944">
        <v>0</v>
      </c>
      <c r="X4944">
        <v>0</v>
      </c>
      <c r="Y4944">
        <v>0</v>
      </c>
      <c r="Z4944">
        <v>0</v>
      </c>
    </row>
    <row r="4945" spans="1:26" x14ac:dyDescent="0.25">
      <c r="A4945">
        <v>2040704</v>
      </c>
      <c r="B4945">
        <v>1</v>
      </c>
      <c r="C4945" t="s">
        <v>77</v>
      </c>
      <c r="D4945" t="s">
        <v>108</v>
      </c>
      <c r="E4945" t="s">
        <v>171</v>
      </c>
      <c r="F4945" t="s">
        <v>9762</v>
      </c>
      <c r="G4945" t="s">
        <v>163</v>
      </c>
      <c r="H4945" t="s">
        <v>47</v>
      </c>
      <c r="I4945" t="s">
        <v>129</v>
      </c>
      <c r="J4945" t="s">
        <v>130</v>
      </c>
      <c r="K4945" t="s">
        <v>131</v>
      </c>
      <c r="L4945" t="s">
        <v>14216</v>
      </c>
      <c r="M4945" t="s">
        <v>14217</v>
      </c>
      <c r="N4945">
        <v>0.108888888</v>
      </c>
      <c r="O4945">
        <v>0</v>
      </c>
      <c r="P4945">
        <v>0</v>
      </c>
      <c r="Q4945">
        <v>2</v>
      </c>
      <c r="R4945">
        <v>140</v>
      </c>
      <c r="S4945">
        <v>4</v>
      </c>
      <c r="T4945">
        <v>773</v>
      </c>
      <c r="U4945">
        <v>0</v>
      </c>
      <c r="V4945">
        <v>0</v>
      </c>
      <c r="W4945">
        <v>0.217778</v>
      </c>
      <c r="X4945">
        <v>15.244444</v>
      </c>
      <c r="Y4945">
        <v>0.435556</v>
      </c>
      <c r="Z4945">
        <v>84.171109999999999</v>
      </c>
    </row>
    <row r="4946" spans="1:26" x14ac:dyDescent="0.25">
      <c r="A4946">
        <v>2040707</v>
      </c>
      <c r="B4946">
        <v>1</v>
      </c>
      <c r="C4946" t="s">
        <v>76</v>
      </c>
      <c r="D4946" t="s">
        <v>104</v>
      </c>
      <c r="E4946" t="s">
        <v>182</v>
      </c>
      <c r="F4946" t="s">
        <v>2268</v>
      </c>
      <c r="G4946" t="s">
        <v>144</v>
      </c>
      <c r="H4946" t="s">
        <v>46</v>
      </c>
      <c r="I4946" t="s">
        <v>129</v>
      </c>
      <c r="J4946" t="s">
        <v>130</v>
      </c>
      <c r="K4946" t="s">
        <v>131</v>
      </c>
      <c r="L4946" t="s">
        <v>14218</v>
      </c>
      <c r="M4946" t="s">
        <v>14219</v>
      </c>
      <c r="N4946">
        <v>3.724722222</v>
      </c>
      <c r="O4946">
        <v>0</v>
      </c>
      <c r="P4946">
        <v>0</v>
      </c>
      <c r="Q4946">
        <v>0</v>
      </c>
      <c r="R4946">
        <v>0</v>
      </c>
      <c r="S4946">
        <v>0</v>
      </c>
      <c r="T4946">
        <v>26</v>
      </c>
      <c r="U4946">
        <v>0</v>
      </c>
      <c r="V4946">
        <v>0</v>
      </c>
      <c r="W4946">
        <v>0</v>
      </c>
      <c r="X4946">
        <v>0</v>
      </c>
      <c r="Y4946">
        <v>0</v>
      </c>
      <c r="Z4946">
        <v>96.842777999999996</v>
      </c>
    </row>
    <row r="4947" spans="1:26" x14ac:dyDescent="0.25">
      <c r="A4947">
        <v>2040706</v>
      </c>
      <c r="B4947">
        <v>1</v>
      </c>
      <c r="C4947" t="s">
        <v>76</v>
      </c>
      <c r="D4947" t="s">
        <v>83</v>
      </c>
      <c r="E4947" t="s">
        <v>182</v>
      </c>
      <c r="F4947" t="s">
        <v>14050</v>
      </c>
      <c r="G4947" t="s">
        <v>144</v>
      </c>
      <c r="H4947" t="s">
        <v>46</v>
      </c>
      <c r="I4947" t="s">
        <v>129</v>
      </c>
      <c r="J4947" t="s">
        <v>130</v>
      </c>
      <c r="K4947" t="s">
        <v>131</v>
      </c>
      <c r="L4947" t="s">
        <v>14220</v>
      </c>
      <c r="M4947" t="s">
        <v>14221</v>
      </c>
      <c r="N4947">
        <v>0.97638888800000001</v>
      </c>
      <c r="O4947">
        <v>0</v>
      </c>
      <c r="P4947">
        <v>108</v>
      </c>
      <c r="Q4947">
        <v>0</v>
      </c>
      <c r="R4947">
        <v>0</v>
      </c>
      <c r="S4947">
        <v>0</v>
      </c>
      <c r="T4947">
        <v>0</v>
      </c>
      <c r="U4947">
        <v>0</v>
      </c>
      <c r="V4947">
        <v>105.45</v>
      </c>
      <c r="W4947">
        <v>0</v>
      </c>
      <c r="X4947">
        <v>0</v>
      </c>
      <c r="Y4947">
        <v>0</v>
      </c>
      <c r="Z4947">
        <v>0</v>
      </c>
    </row>
    <row r="4948" spans="1:26" x14ac:dyDescent="0.25">
      <c r="A4948">
        <v>2040712</v>
      </c>
      <c r="B4948">
        <v>1</v>
      </c>
      <c r="C4948" t="s">
        <v>77</v>
      </c>
      <c r="D4948" t="s">
        <v>111</v>
      </c>
      <c r="E4948" t="s">
        <v>126</v>
      </c>
      <c r="F4948" t="s">
        <v>14222</v>
      </c>
      <c r="G4948" t="s">
        <v>158</v>
      </c>
      <c r="H4948" t="s">
        <v>46</v>
      </c>
      <c r="I4948" t="s">
        <v>129</v>
      </c>
      <c r="J4948" t="s">
        <v>130</v>
      </c>
      <c r="K4948" t="s">
        <v>131</v>
      </c>
      <c r="L4948" t="s">
        <v>14223</v>
      </c>
      <c r="M4948" t="s">
        <v>14224</v>
      </c>
      <c r="N4948">
        <v>1.638055555</v>
      </c>
      <c r="O4948">
        <v>0</v>
      </c>
      <c r="P4948">
        <v>0</v>
      </c>
      <c r="Q4948">
        <v>0</v>
      </c>
      <c r="R4948">
        <v>20</v>
      </c>
      <c r="S4948">
        <v>0</v>
      </c>
      <c r="T4948">
        <v>0</v>
      </c>
      <c r="U4948">
        <v>0</v>
      </c>
      <c r="V4948">
        <v>0</v>
      </c>
      <c r="W4948">
        <v>0</v>
      </c>
      <c r="X4948">
        <v>32.761111</v>
      </c>
      <c r="Y4948">
        <v>0</v>
      </c>
      <c r="Z4948">
        <v>0</v>
      </c>
    </row>
    <row r="4949" spans="1:26" x14ac:dyDescent="0.25">
      <c r="A4949">
        <v>2040708</v>
      </c>
      <c r="B4949">
        <v>1</v>
      </c>
      <c r="C4949" t="s">
        <v>76</v>
      </c>
      <c r="D4949" t="s">
        <v>104</v>
      </c>
      <c r="E4949" t="s">
        <v>182</v>
      </c>
      <c r="F4949" t="s">
        <v>14225</v>
      </c>
      <c r="G4949" t="s">
        <v>524</v>
      </c>
      <c r="H4949" t="s">
        <v>46</v>
      </c>
      <c r="I4949" t="s">
        <v>129</v>
      </c>
      <c r="J4949" t="s">
        <v>130</v>
      </c>
      <c r="K4949" t="s">
        <v>131</v>
      </c>
      <c r="L4949" t="s">
        <v>14226</v>
      </c>
      <c r="M4949" t="s">
        <v>14227</v>
      </c>
      <c r="N4949">
        <v>6.3672222219999997</v>
      </c>
      <c r="O4949">
        <v>0</v>
      </c>
      <c r="P4949">
        <v>0</v>
      </c>
      <c r="Q4949">
        <v>0</v>
      </c>
      <c r="R4949">
        <v>0</v>
      </c>
      <c r="S4949">
        <v>0</v>
      </c>
      <c r="T4949">
        <v>14</v>
      </c>
      <c r="U4949">
        <v>0</v>
      </c>
      <c r="V4949">
        <v>0</v>
      </c>
      <c r="W4949">
        <v>0</v>
      </c>
      <c r="X4949">
        <v>0</v>
      </c>
      <c r="Y4949">
        <v>0</v>
      </c>
      <c r="Z4949">
        <v>89.141110999999995</v>
      </c>
    </row>
    <row r="4950" spans="1:26" x14ac:dyDescent="0.25">
      <c r="A4950">
        <v>2040711</v>
      </c>
      <c r="B4950">
        <v>1</v>
      </c>
      <c r="C4950" t="s">
        <v>77</v>
      </c>
      <c r="D4950" t="s">
        <v>116</v>
      </c>
      <c r="E4950" t="s">
        <v>182</v>
      </c>
      <c r="F4950" t="s">
        <v>14228</v>
      </c>
      <c r="G4950" t="s">
        <v>144</v>
      </c>
      <c r="H4950" t="s">
        <v>46</v>
      </c>
      <c r="I4950" t="s">
        <v>129</v>
      </c>
      <c r="J4950" t="s">
        <v>130</v>
      </c>
      <c r="K4950" t="s">
        <v>131</v>
      </c>
      <c r="L4950" t="s">
        <v>14229</v>
      </c>
      <c r="M4950" t="s">
        <v>14230</v>
      </c>
      <c r="N4950">
        <v>2.031111111</v>
      </c>
      <c r="O4950">
        <v>0</v>
      </c>
      <c r="P4950">
        <v>16</v>
      </c>
      <c r="Q4950">
        <v>0</v>
      </c>
      <c r="R4950">
        <v>0</v>
      </c>
      <c r="S4950">
        <v>0</v>
      </c>
      <c r="T4950">
        <v>0</v>
      </c>
      <c r="U4950">
        <v>0</v>
      </c>
      <c r="V4950">
        <v>32.497777999999997</v>
      </c>
      <c r="W4950">
        <v>0</v>
      </c>
      <c r="X4950">
        <v>0</v>
      </c>
      <c r="Y4950">
        <v>0</v>
      </c>
      <c r="Z4950">
        <v>0</v>
      </c>
    </row>
    <row r="4951" spans="1:26" x14ac:dyDescent="0.25">
      <c r="A4951">
        <v>2040713</v>
      </c>
      <c r="B4951">
        <v>1</v>
      </c>
      <c r="C4951" t="s">
        <v>76</v>
      </c>
      <c r="D4951" t="s">
        <v>90</v>
      </c>
      <c r="E4951" t="s">
        <v>161</v>
      </c>
      <c r="F4951" t="s">
        <v>4961</v>
      </c>
      <c r="G4951" t="s">
        <v>2786</v>
      </c>
      <c r="H4951" t="s">
        <v>47</v>
      </c>
      <c r="I4951" t="s">
        <v>129</v>
      </c>
      <c r="J4951" t="s">
        <v>130</v>
      </c>
      <c r="K4951" t="s">
        <v>131</v>
      </c>
      <c r="L4951" t="s">
        <v>14231</v>
      </c>
      <c r="M4951" t="s">
        <v>14232</v>
      </c>
      <c r="N4951">
        <v>2.4</v>
      </c>
      <c r="O4951">
        <v>0</v>
      </c>
      <c r="P4951">
        <v>0</v>
      </c>
      <c r="Q4951">
        <v>0</v>
      </c>
      <c r="R4951">
        <v>0</v>
      </c>
      <c r="S4951">
        <v>15</v>
      </c>
      <c r="T4951">
        <v>32</v>
      </c>
      <c r="U4951">
        <v>0</v>
      </c>
      <c r="V4951">
        <v>0</v>
      </c>
      <c r="W4951">
        <v>0</v>
      </c>
      <c r="X4951">
        <v>0</v>
      </c>
      <c r="Y4951">
        <v>36</v>
      </c>
      <c r="Z4951">
        <v>76.8</v>
      </c>
    </row>
    <row r="4952" spans="1:26" x14ac:dyDescent="0.25">
      <c r="A4952">
        <v>2040717</v>
      </c>
      <c r="B4952">
        <v>1</v>
      </c>
      <c r="C4952" t="s">
        <v>77</v>
      </c>
      <c r="D4952" t="s">
        <v>119</v>
      </c>
      <c r="E4952" t="s">
        <v>171</v>
      </c>
      <c r="F4952" t="s">
        <v>12453</v>
      </c>
      <c r="G4952" t="s">
        <v>163</v>
      </c>
      <c r="H4952" t="s">
        <v>47</v>
      </c>
      <c r="I4952" t="s">
        <v>129</v>
      </c>
      <c r="J4952" t="s">
        <v>130</v>
      </c>
      <c r="K4952" t="s">
        <v>131</v>
      </c>
      <c r="L4952" t="s">
        <v>14233</v>
      </c>
      <c r="M4952" t="s">
        <v>14234</v>
      </c>
      <c r="N4952">
        <v>0.94499999999999995</v>
      </c>
      <c r="O4952">
        <v>84</v>
      </c>
      <c r="P4952">
        <v>0</v>
      </c>
      <c r="Q4952">
        <v>0</v>
      </c>
      <c r="R4952">
        <v>0</v>
      </c>
      <c r="S4952">
        <v>0</v>
      </c>
      <c r="T4952">
        <v>0</v>
      </c>
      <c r="U4952">
        <v>79.38</v>
      </c>
      <c r="V4952">
        <v>0</v>
      </c>
      <c r="W4952">
        <v>0</v>
      </c>
      <c r="X4952">
        <v>0</v>
      </c>
      <c r="Y4952">
        <v>0</v>
      </c>
      <c r="Z4952">
        <v>0</v>
      </c>
    </row>
    <row r="4953" spans="1:26" x14ac:dyDescent="0.25">
      <c r="A4953">
        <v>2040719</v>
      </c>
      <c r="B4953">
        <v>1</v>
      </c>
      <c r="C4953" t="s">
        <v>76</v>
      </c>
      <c r="D4953" t="s">
        <v>80</v>
      </c>
      <c r="E4953" t="s">
        <v>134</v>
      </c>
      <c r="F4953" t="s">
        <v>14235</v>
      </c>
      <c r="G4953" t="s">
        <v>136</v>
      </c>
      <c r="H4953" t="s">
        <v>46</v>
      </c>
      <c r="I4953" t="s">
        <v>129</v>
      </c>
      <c r="J4953" t="s">
        <v>130</v>
      </c>
      <c r="K4953" t="s">
        <v>131</v>
      </c>
      <c r="L4953" t="s">
        <v>14236</v>
      </c>
      <c r="M4953" t="s">
        <v>14237</v>
      </c>
      <c r="N4953">
        <v>4.9616666660000002</v>
      </c>
      <c r="O4953">
        <v>0</v>
      </c>
      <c r="P4953">
        <v>1</v>
      </c>
      <c r="Q4953">
        <v>0</v>
      </c>
      <c r="R4953">
        <v>0</v>
      </c>
      <c r="S4953">
        <v>0</v>
      </c>
      <c r="T4953">
        <v>0</v>
      </c>
      <c r="U4953">
        <v>0</v>
      </c>
      <c r="V4953">
        <v>4.9616670000000003</v>
      </c>
      <c r="W4953">
        <v>0</v>
      </c>
      <c r="X4953">
        <v>0</v>
      </c>
      <c r="Y4953">
        <v>0</v>
      </c>
      <c r="Z4953">
        <v>0</v>
      </c>
    </row>
    <row r="4954" spans="1:26" x14ac:dyDescent="0.25">
      <c r="A4954">
        <v>2040746</v>
      </c>
      <c r="B4954">
        <v>1</v>
      </c>
      <c r="C4954" t="s">
        <v>76</v>
      </c>
      <c r="D4954" t="s">
        <v>92</v>
      </c>
      <c r="E4954" t="s">
        <v>134</v>
      </c>
      <c r="F4954" t="s">
        <v>14238</v>
      </c>
      <c r="G4954" t="s">
        <v>136</v>
      </c>
      <c r="H4954" t="s">
        <v>46</v>
      </c>
      <c r="I4954" t="s">
        <v>129</v>
      </c>
      <c r="J4954" t="s">
        <v>130</v>
      </c>
      <c r="K4954" t="s">
        <v>131</v>
      </c>
      <c r="L4954" t="s">
        <v>14239</v>
      </c>
      <c r="M4954" t="s">
        <v>14240</v>
      </c>
      <c r="N4954">
        <v>3.1724999999999999</v>
      </c>
      <c r="O4954">
        <v>0</v>
      </c>
      <c r="P4954">
        <v>0</v>
      </c>
      <c r="Q4954">
        <v>0</v>
      </c>
      <c r="R4954">
        <v>1</v>
      </c>
      <c r="S4954">
        <v>0</v>
      </c>
      <c r="T4954">
        <v>0</v>
      </c>
      <c r="U4954">
        <v>0</v>
      </c>
      <c r="V4954">
        <v>0</v>
      </c>
      <c r="W4954">
        <v>0</v>
      </c>
      <c r="X4954">
        <v>3.1724999999999999</v>
      </c>
      <c r="Y4954">
        <v>0</v>
      </c>
      <c r="Z4954">
        <v>0</v>
      </c>
    </row>
    <row r="4955" spans="1:26" x14ac:dyDescent="0.25">
      <c r="A4955">
        <v>2040730</v>
      </c>
      <c r="B4955">
        <v>1</v>
      </c>
      <c r="C4955" t="s">
        <v>76</v>
      </c>
      <c r="D4955" t="s">
        <v>96</v>
      </c>
      <c r="E4955" t="s">
        <v>161</v>
      </c>
      <c r="F4955" t="s">
        <v>14241</v>
      </c>
      <c r="G4955" t="s">
        <v>242</v>
      </c>
      <c r="H4955" t="s">
        <v>47</v>
      </c>
      <c r="I4955" t="s">
        <v>129</v>
      </c>
      <c r="J4955" t="s">
        <v>130</v>
      </c>
      <c r="K4955" t="s">
        <v>131</v>
      </c>
      <c r="L4955" t="s">
        <v>14242</v>
      </c>
      <c r="M4955" t="s">
        <v>14243</v>
      </c>
      <c r="N4955">
        <v>0.92861111100000004</v>
      </c>
      <c r="O4955">
        <v>5</v>
      </c>
      <c r="P4955">
        <v>0</v>
      </c>
      <c r="Q4955">
        <v>0</v>
      </c>
      <c r="R4955">
        <v>0</v>
      </c>
      <c r="S4955">
        <v>0</v>
      </c>
      <c r="T4955">
        <v>0</v>
      </c>
      <c r="U4955">
        <v>4.6430559999999996</v>
      </c>
      <c r="V4955">
        <v>0</v>
      </c>
      <c r="W4955">
        <v>0</v>
      </c>
      <c r="X4955">
        <v>0</v>
      </c>
      <c r="Y4955">
        <v>0</v>
      </c>
      <c r="Z4955">
        <v>0</v>
      </c>
    </row>
    <row r="4956" spans="1:26" x14ac:dyDescent="0.25">
      <c r="A4956">
        <v>2040749</v>
      </c>
      <c r="B4956">
        <v>1</v>
      </c>
      <c r="C4956" t="s">
        <v>76</v>
      </c>
      <c r="D4956" t="s">
        <v>92</v>
      </c>
      <c r="E4956" t="s">
        <v>126</v>
      </c>
      <c r="F4956" t="s">
        <v>14244</v>
      </c>
      <c r="G4956" t="s">
        <v>452</v>
      </c>
      <c r="H4956" t="s">
        <v>46</v>
      </c>
      <c r="I4956" t="s">
        <v>129</v>
      </c>
      <c r="J4956" t="s">
        <v>130</v>
      </c>
      <c r="K4956" t="s">
        <v>131</v>
      </c>
      <c r="L4956" t="s">
        <v>14245</v>
      </c>
      <c r="M4956" t="s">
        <v>14246</v>
      </c>
      <c r="N4956">
        <v>4.9372222219999999</v>
      </c>
      <c r="O4956">
        <v>0</v>
      </c>
      <c r="P4956">
        <v>0</v>
      </c>
      <c r="Q4956">
        <v>0</v>
      </c>
      <c r="R4956">
        <v>10</v>
      </c>
      <c r="S4956">
        <v>0</v>
      </c>
      <c r="T4956">
        <v>0</v>
      </c>
      <c r="U4956">
        <v>0</v>
      </c>
      <c r="V4956">
        <v>0</v>
      </c>
      <c r="W4956">
        <v>0</v>
      </c>
      <c r="X4956">
        <v>49.372222000000001</v>
      </c>
      <c r="Y4956">
        <v>0</v>
      </c>
      <c r="Z4956">
        <v>0</v>
      </c>
    </row>
    <row r="4957" spans="1:26" x14ac:dyDescent="0.25">
      <c r="A4957">
        <v>2040758</v>
      </c>
      <c r="B4957">
        <v>1</v>
      </c>
      <c r="C4957" t="s">
        <v>76</v>
      </c>
      <c r="D4957" t="s">
        <v>79</v>
      </c>
      <c r="E4957" t="s">
        <v>134</v>
      </c>
      <c r="F4957" t="s">
        <v>14247</v>
      </c>
      <c r="G4957" t="s">
        <v>140</v>
      </c>
      <c r="H4957" t="s">
        <v>46</v>
      </c>
      <c r="I4957" t="s">
        <v>129</v>
      </c>
      <c r="J4957" t="s">
        <v>130</v>
      </c>
      <c r="K4957" t="s">
        <v>131</v>
      </c>
      <c r="L4957" t="s">
        <v>14248</v>
      </c>
      <c r="M4957" t="s">
        <v>14249</v>
      </c>
      <c r="N4957">
        <v>1.6697222220000001</v>
      </c>
      <c r="O4957">
        <v>0</v>
      </c>
      <c r="P4957">
        <v>1</v>
      </c>
      <c r="Q4957">
        <v>0</v>
      </c>
      <c r="R4957">
        <v>0</v>
      </c>
      <c r="S4957">
        <v>0</v>
      </c>
      <c r="T4957">
        <v>0</v>
      </c>
      <c r="U4957">
        <v>0</v>
      </c>
      <c r="V4957">
        <v>1.6697219999999999</v>
      </c>
      <c r="W4957">
        <v>0</v>
      </c>
      <c r="X4957">
        <v>0</v>
      </c>
      <c r="Y4957">
        <v>0</v>
      </c>
      <c r="Z4957">
        <v>0</v>
      </c>
    </row>
    <row r="4958" spans="1:26" x14ac:dyDescent="0.25">
      <c r="A4958">
        <v>2040748</v>
      </c>
      <c r="B4958">
        <v>1</v>
      </c>
      <c r="C4958" t="s">
        <v>76</v>
      </c>
      <c r="D4958" t="s">
        <v>87</v>
      </c>
      <c r="E4958" t="s">
        <v>171</v>
      </c>
      <c r="F4958" t="s">
        <v>14250</v>
      </c>
      <c r="G4958" t="s">
        <v>152</v>
      </c>
      <c r="H4958" t="s">
        <v>47</v>
      </c>
      <c r="I4958" t="s">
        <v>129</v>
      </c>
      <c r="J4958" t="s">
        <v>130</v>
      </c>
      <c r="K4958" t="s">
        <v>154</v>
      </c>
      <c r="L4958" t="s">
        <v>14251</v>
      </c>
      <c r="M4958" t="s">
        <v>14252</v>
      </c>
      <c r="N4958">
        <v>0.116666666</v>
      </c>
      <c r="O4958">
        <v>27</v>
      </c>
      <c r="P4958">
        <v>26</v>
      </c>
      <c r="Q4958">
        <v>0</v>
      </c>
      <c r="R4958">
        <v>0</v>
      </c>
      <c r="S4958">
        <v>95</v>
      </c>
      <c r="T4958">
        <v>920</v>
      </c>
      <c r="U4958">
        <v>3.15</v>
      </c>
      <c r="V4958">
        <v>3.0333329999999998</v>
      </c>
      <c r="W4958">
        <v>0</v>
      </c>
      <c r="X4958">
        <v>0</v>
      </c>
      <c r="Y4958">
        <v>11.083333</v>
      </c>
      <c r="Z4958">
        <v>107.333333</v>
      </c>
    </row>
    <row r="4959" spans="1:26" x14ac:dyDescent="0.25">
      <c r="A4959">
        <v>2040735</v>
      </c>
      <c r="B4959">
        <v>1</v>
      </c>
      <c r="C4959" t="s">
        <v>76</v>
      </c>
      <c r="D4959" t="s">
        <v>100</v>
      </c>
      <c r="E4959" t="s">
        <v>134</v>
      </c>
      <c r="F4959" t="s">
        <v>14253</v>
      </c>
      <c r="G4959" t="s">
        <v>140</v>
      </c>
      <c r="H4959" t="s">
        <v>46</v>
      </c>
      <c r="I4959" t="s">
        <v>129</v>
      </c>
      <c r="J4959" t="s">
        <v>130</v>
      </c>
      <c r="K4959" t="s">
        <v>131</v>
      </c>
      <c r="L4959" t="s">
        <v>14254</v>
      </c>
      <c r="M4959" t="s">
        <v>14255</v>
      </c>
      <c r="N4959">
        <v>3.7963888880000001</v>
      </c>
      <c r="O4959">
        <v>0</v>
      </c>
      <c r="P4959">
        <v>1</v>
      </c>
      <c r="Q4959">
        <v>0</v>
      </c>
      <c r="R4959">
        <v>0</v>
      </c>
      <c r="S4959">
        <v>0</v>
      </c>
      <c r="T4959">
        <v>0</v>
      </c>
      <c r="U4959">
        <v>0</v>
      </c>
      <c r="V4959">
        <v>3.796389</v>
      </c>
      <c r="W4959">
        <v>0</v>
      </c>
      <c r="X4959">
        <v>0</v>
      </c>
      <c r="Y4959">
        <v>0</v>
      </c>
      <c r="Z4959">
        <v>0</v>
      </c>
    </row>
    <row r="4960" spans="1:26" x14ac:dyDescent="0.25">
      <c r="A4960">
        <v>2040731</v>
      </c>
      <c r="B4960">
        <v>1</v>
      </c>
      <c r="C4960" t="s">
        <v>76</v>
      </c>
      <c r="D4960" t="s">
        <v>89</v>
      </c>
      <c r="E4960" t="s">
        <v>134</v>
      </c>
      <c r="F4960" t="s">
        <v>14256</v>
      </c>
      <c r="G4960" t="s">
        <v>128</v>
      </c>
      <c r="H4960" t="s">
        <v>46</v>
      </c>
      <c r="I4960" t="s">
        <v>129</v>
      </c>
      <c r="J4960" t="s">
        <v>130</v>
      </c>
      <c r="K4960" t="s">
        <v>131</v>
      </c>
      <c r="L4960" t="s">
        <v>14257</v>
      </c>
      <c r="M4960" t="s">
        <v>14258</v>
      </c>
      <c r="N4960">
        <v>2.6124999999999998</v>
      </c>
      <c r="O4960">
        <v>0</v>
      </c>
      <c r="P4960">
        <v>5</v>
      </c>
      <c r="Q4960">
        <v>0</v>
      </c>
      <c r="R4960">
        <v>0</v>
      </c>
      <c r="S4960">
        <v>0</v>
      </c>
      <c r="T4960">
        <v>0</v>
      </c>
      <c r="U4960">
        <v>0</v>
      </c>
      <c r="V4960">
        <v>13.0625</v>
      </c>
      <c r="W4960">
        <v>0</v>
      </c>
      <c r="X4960">
        <v>0</v>
      </c>
      <c r="Y4960">
        <v>0</v>
      </c>
      <c r="Z4960">
        <v>0</v>
      </c>
    </row>
    <row r="4961" spans="1:26" x14ac:dyDescent="0.25">
      <c r="A4961">
        <v>2040795</v>
      </c>
      <c r="B4961">
        <v>1</v>
      </c>
      <c r="C4961" t="s">
        <v>76</v>
      </c>
      <c r="D4961" t="s">
        <v>92</v>
      </c>
      <c r="E4961" t="s">
        <v>182</v>
      </c>
      <c r="F4961" t="s">
        <v>14259</v>
      </c>
      <c r="G4961" t="s">
        <v>294</v>
      </c>
      <c r="H4961" t="s">
        <v>46</v>
      </c>
      <c r="I4961" t="s">
        <v>129</v>
      </c>
      <c r="J4961" t="s">
        <v>130</v>
      </c>
      <c r="K4961" t="s">
        <v>131</v>
      </c>
      <c r="L4961" t="s">
        <v>14260</v>
      </c>
      <c r="M4961" t="s">
        <v>14261</v>
      </c>
      <c r="N4961">
        <v>2.6458333330000001</v>
      </c>
      <c r="O4961">
        <v>0</v>
      </c>
      <c r="P4961">
        <v>0</v>
      </c>
      <c r="Q4961">
        <v>0</v>
      </c>
      <c r="R4961">
        <v>6</v>
      </c>
      <c r="S4961">
        <v>0</v>
      </c>
      <c r="T4961">
        <v>0</v>
      </c>
      <c r="U4961">
        <v>0</v>
      </c>
      <c r="V4961">
        <v>0</v>
      </c>
      <c r="W4961">
        <v>0</v>
      </c>
      <c r="X4961">
        <v>15.875</v>
      </c>
      <c r="Y4961">
        <v>0</v>
      </c>
      <c r="Z4961">
        <v>0</v>
      </c>
    </row>
    <row r="4962" spans="1:26" x14ac:dyDescent="0.25">
      <c r="A4962">
        <v>2040728</v>
      </c>
      <c r="B4962">
        <v>1</v>
      </c>
      <c r="C4962" t="s">
        <v>77</v>
      </c>
      <c r="D4962" t="s">
        <v>108</v>
      </c>
      <c r="E4962" t="s">
        <v>171</v>
      </c>
      <c r="F4962" t="s">
        <v>14262</v>
      </c>
      <c r="G4962" t="s">
        <v>179</v>
      </c>
      <c r="H4962" t="s">
        <v>47</v>
      </c>
      <c r="I4962" t="s">
        <v>129</v>
      </c>
      <c r="J4962" t="s">
        <v>130</v>
      </c>
      <c r="K4962" t="s">
        <v>154</v>
      </c>
      <c r="L4962" t="s">
        <v>14263</v>
      </c>
      <c r="M4962" t="s">
        <v>14264</v>
      </c>
      <c r="N4962">
        <v>0.40525277700000001</v>
      </c>
      <c r="O4962">
        <v>12</v>
      </c>
      <c r="P4962">
        <v>228</v>
      </c>
      <c r="Q4962">
        <v>48</v>
      </c>
      <c r="R4962">
        <v>0</v>
      </c>
      <c r="S4962">
        <v>0</v>
      </c>
      <c r="T4962">
        <v>0</v>
      </c>
      <c r="U4962">
        <v>4.8630329999999997</v>
      </c>
      <c r="V4962">
        <v>92.397632999999999</v>
      </c>
      <c r="W4962">
        <v>19.452133</v>
      </c>
      <c r="X4962">
        <v>0</v>
      </c>
      <c r="Y4962">
        <v>0</v>
      </c>
      <c r="Z4962">
        <v>0</v>
      </c>
    </row>
    <row r="4963" spans="1:26" x14ac:dyDescent="0.25">
      <c r="A4963">
        <v>2040734</v>
      </c>
      <c r="B4963">
        <v>1</v>
      </c>
      <c r="C4963" t="s">
        <v>76</v>
      </c>
      <c r="D4963" t="s">
        <v>87</v>
      </c>
      <c r="E4963" t="s">
        <v>161</v>
      </c>
      <c r="F4963" t="s">
        <v>14265</v>
      </c>
      <c r="G4963" t="s">
        <v>341</v>
      </c>
      <c r="H4963" t="s">
        <v>47</v>
      </c>
      <c r="I4963" t="s">
        <v>129</v>
      </c>
      <c r="J4963" t="s">
        <v>130</v>
      </c>
      <c r="K4963" t="s">
        <v>131</v>
      </c>
      <c r="L4963" t="s">
        <v>14266</v>
      </c>
      <c r="M4963" t="s">
        <v>14267</v>
      </c>
      <c r="N4963">
        <v>4.6519444439999997</v>
      </c>
      <c r="O4963">
        <v>0</v>
      </c>
      <c r="P4963">
        <v>0</v>
      </c>
      <c r="Q4963">
        <v>0</v>
      </c>
      <c r="R4963">
        <v>23</v>
      </c>
      <c r="S4963">
        <v>0</v>
      </c>
      <c r="T4963">
        <v>0</v>
      </c>
      <c r="U4963">
        <v>0</v>
      </c>
      <c r="V4963">
        <v>0</v>
      </c>
      <c r="W4963">
        <v>0</v>
      </c>
      <c r="X4963">
        <v>106.994722</v>
      </c>
      <c r="Y4963">
        <v>0</v>
      </c>
      <c r="Z4963">
        <v>0</v>
      </c>
    </row>
    <row r="4964" spans="1:26" x14ac:dyDescent="0.25">
      <c r="A4964">
        <v>2040765</v>
      </c>
      <c r="B4964">
        <v>1</v>
      </c>
      <c r="C4964" t="s">
        <v>76</v>
      </c>
      <c r="D4964" t="s">
        <v>80</v>
      </c>
      <c r="E4964" t="s">
        <v>134</v>
      </c>
      <c r="F4964" t="s">
        <v>14268</v>
      </c>
      <c r="G4964" t="s">
        <v>250</v>
      </c>
      <c r="H4964" t="s">
        <v>46</v>
      </c>
      <c r="I4964" t="s">
        <v>129</v>
      </c>
      <c r="J4964" t="s">
        <v>130</v>
      </c>
      <c r="K4964" t="s">
        <v>131</v>
      </c>
      <c r="L4964" t="s">
        <v>14269</v>
      </c>
      <c r="M4964" t="s">
        <v>14270</v>
      </c>
      <c r="N4964">
        <v>4.1441666660000003</v>
      </c>
      <c r="O4964">
        <v>0</v>
      </c>
      <c r="P4964">
        <v>6</v>
      </c>
      <c r="Q4964">
        <v>0</v>
      </c>
      <c r="R4964">
        <v>0</v>
      </c>
      <c r="S4964">
        <v>0</v>
      </c>
      <c r="T4964">
        <v>0</v>
      </c>
      <c r="U4964">
        <v>0</v>
      </c>
      <c r="V4964">
        <v>24.864999999999998</v>
      </c>
      <c r="W4964">
        <v>0</v>
      </c>
      <c r="X4964">
        <v>0</v>
      </c>
      <c r="Y4964">
        <v>0</v>
      </c>
      <c r="Z4964">
        <v>0</v>
      </c>
    </row>
    <row r="4965" spans="1:26" x14ac:dyDescent="0.25">
      <c r="A4965">
        <v>2040732</v>
      </c>
      <c r="B4965">
        <v>1</v>
      </c>
      <c r="C4965" t="s">
        <v>76</v>
      </c>
      <c r="D4965" t="s">
        <v>96</v>
      </c>
      <c r="E4965" t="s">
        <v>171</v>
      </c>
      <c r="F4965" t="s">
        <v>3292</v>
      </c>
      <c r="G4965" t="s">
        <v>152</v>
      </c>
      <c r="H4965" t="s">
        <v>47</v>
      </c>
      <c r="I4965" t="s">
        <v>129</v>
      </c>
      <c r="J4965" t="s">
        <v>130</v>
      </c>
      <c r="K4965" t="s">
        <v>154</v>
      </c>
      <c r="L4965" t="s">
        <v>14271</v>
      </c>
      <c r="M4965" t="s">
        <v>14272</v>
      </c>
      <c r="N4965">
        <v>7.7777777000000006E-2</v>
      </c>
      <c r="O4965">
        <v>40</v>
      </c>
      <c r="P4965">
        <v>1305</v>
      </c>
      <c r="Q4965">
        <v>0</v>
      </c>
      <c r="R4965">
        <v>0</v>
      </c>
      <c r="S4965">
        <v>0</v>
      </c>
      <c r="T4965">
        <v>0</v>
      </c>
      <c r="U4965">
        <v>3.1111110000000002</v>
      </c>
      <c r="V4965">
        <v>101.499999</v>
      </c>
      <c r="W4965">
        <v>0</v>
      </c>
      <c r="X4965">
        <v>0</v>
      </c>
      <c r="Y4965">
        <v>0</v>
      </c>
      <c r="Z4965">
        <v>0</v>
      </c>
    </row>
    <row r="4966" spans="1:26" x14ac:dyDescent="0.25">
      <c r="A4966">
        <v>2040738</v>
      </c>
      <c r="B4966">
        <v>1</v>
      </c>
      <c r="C4966" t="s">
        <v>76</v>
      </c>
      <c r="D4966" t="s">
        <v>100</v>
      </c>
      <c r="E4966" t="s">
        <v>161</v>
      </c>
      <c r="F4966" t="s">
        <v>14273</v>
      </c>
      <c r="G4966" t="s">
        <v>341</v>
      </c>
      <c r="H4966" t="s">
        <v>47</v>
      </c>
      <c r="I4966" t="s">
        <v>129</v>
      </c>
      <c r="J4966" t="s">
        <v>130</v>
      </c>
      <c r="K4966" t="s">
        <v>131</v>
      </c>
      <c r="L4966" t="s">
        <v>14274</v>
      </c>
      <c r="M4966" t="s">
        <v>14275</v>
      </c>
      <c r="N4966">
        <v>2.4838888880000001</v>
      </c>
      <c r="O4966">
        <v>3</v>
      </c>
      <c r="P4966">
        <v>0</v>
      </c>
      <c r="Q4966">
        <v>0</v>
      </c>
      <c r="R4966">
        <v>0</v>
      </c>
      <c r="S4966">
        <v>0</v>
      </c>
      <c r="T4966">
        <v>0</v>
      </c>
      <c r="U4966">
        <v>7.4516669999999996</v>
      </c>
      <c r="V4966">
        <v>0</v>
      </c>
      <c r="W4966">
        <v>0</v>
      </c>
      <c r="X4966">
        <v>0</v>
      </c>
      <c r="Y4966">
        <v>0</v>
      </c>
      <c r="Z4966">
        <v>0</v>
      </c>
    </row>
    <row r="4967" spans="1:26" x14ac:dyDescent="0.25">
      <c r="A4967">
        <v>2040766</v>
      </c>
      <c r="B4967">
        <v>1</v>
      </c>
      <c r="C4967" t="s">
        <v>76</v>
      </c>
      <c r="D4967" t="s">
        <v>93</v>
      </c>
      <c r="E4967" t="s">
        <v>171</v>
      </c>
      <c r="F4967" t="s">
        <v>14276</v>
      </c>
      <c r="G4967" t="s">
        <v>152</v>
      </c>
      <c r="H4967" t="s">
        <v>47</v>
      </c>
      <c r="I4967" t="s">
        <v>129</v>
      </c>
      <c r="J4967" t="s">
        <v>130</v>
      </c>
      <c r="K4967" t="s">
        <v>154</v>
      </c>
      <c r="L4967" t="s">
        <v>14277</v>
      </c>
      <c r="M4967" t="s">
        <v>14278</v>
      </c>
      <c r="N4967">
        <v>0.27611111100000002</v>
      </c>
      <c r="O4967">
        <v>16</v>
      </c>
      <c r="P4967">
        <v>426</v>
      </c>
      <c r="Q4967">
        <v>0</v>
      </c>
      <c r="R4967">
        <v>0</v>
      </c>
      <c r="S4967">
        <v>0</v>
      </c>
      <c r="T4967">
        <v>0</v>
      </c>
      <c r="U4967">
        <v>4.4177780000000002</v>
      </c>
      <c r="V4967">
        <v>117.623333</v>
      </c>
      <c r="W4967">
        <v>0</v>
      </c>
      <c r="X4967">
        <v>0</v>
      </c>
      <c r="Y4967">
        <v>0</v>
      </c>
      <c r="Z4967">
        <v>0</v>
      </c>
    </row>
    <row r="4968" spans="1:26" x14ac:dyDescent="0.25">
      <c r="A4968">
        <v>2040740</v>
      </c>
      <c r="B4968">
        <v>1</v>
      </c>
      <c r="C4968" t="s">
        <v>76</v>
      </c>
      <c r="D4968" t="s">
        <v>101</v>
      </c>
      <c r="E4968" t="s">
        <v>171</v>
      </c>
      <c r="F4968" t="s">
        <v>14279</v>
      </c>
      <c r="G4968" t="s">
        <v>163</v>
      </c>
      <c r="H4968" t="s">
        <v>47</v>
      </c>
      <c r="I4968" t="s">
        <v>129</v>
      </c>
      <c r="J4968" t="s">
        <v>130</v>
      </c>
      <c r="K4968" t="s">
        <v>131</v>
      </c>
      <c r="L4968" t="s">
        <v>14280</v>
      </c>
      <c r="M4968" t="s">
        <v>14281</v>
      </c>
      <c r="N4968">
        <v>0.43527777699999998</v>
      </c>
      <c r="O4968">
        <v>55</v>
      </c>
      <c r="P4968">
        <v>1782</v>
      </c>
      <c r="Q4968">
        <v>0</v>
      </c>
      <c r="R4968">
        <v>0</v>
      </c>
      <c r="S4968">
        <v>0</v>
      </c>
      <c r="T4968">
        <v>0</v>
      </c>
      <c r="U4968">
        <v>23.940277999999999</v>
      </c>
      <c r="V4968">
        <v>775.66499899999997</v>
      </c>
      <c r="W4968">
        <v>0</v>
      </c>
      <c r="X4968">
        <v>0</v>
      </c>
      <c r="Y4968">
        <v>0</v>
      </c>
      <c r="Z4968">
        <v>0</v>
      </c>
    </row>
    <row r="4969" spans="1:26" x14ac:dyDescent="0.25">
      <c r="A4969">
        <v>2040739</v>
      </c>
      <c r="B4969">
        <v>1</v>
      </c>
      <c r="C4969" t="s">
        <v>77</v>
      </c>
      <c r="D4969" t="s">
        <v>116</v>
      </c>
      <c r="E4969" t="s">
        <v>166</v>
      </c>
      <c r="F4969" t="s">
        <v>8219</v>
      </c>
      <c r="G4969" t="s">
        <v>168</v>
      </c>
      <c r="H4969" t="s">
        <v>46</v>
      </c>
      <c r="I4969" t="s">
        <v>129</v>
      </c>
      <c r="J4969" t="s">
        <v>130</v>
      </c>
      <c r="K4969" t="s">
        <v>154</v>
      </c>
      <c r="L4969" t="s">
        <v>14282</v>
      </c>
      <c r="M4969" t="s">
        <v>14283</v>
      </c>
      <c r="N4969">
        <v>9.4809924999999993</v>
      </c>
      <c r="O4969">
        <v>0</v>
      </c>
      <c r="P4969">
        <v>73</v>
      </c>
      <c r="Q4969">
        <v>0</v>
      </c>
      <c r="R4969">
        <v>0</v>
      </c>
      <c r="S4969">
        <v>0</v>
      </c>
      <c r="T4969">
        <v>0</v>
      </c>
      <c r="U4969">
        <v>0</v>
      </c>
      <c r="V4969">
        <v>692.11245299999996</v>
      </c>
      <c r="W4969">
        <v>0</v>
      </c>
      <c r="X4969">
        <v>0</v>
      </c>
      <c r="Y4969">
        <v>0</v>
      </c>
      <c r="Z4969">
        <v>0</v>
      </c>
    </row>
    <row r="4970" spans="1:26" x14ac:dyDescent="0.25">
      <c r="A4970">
        <v>2040752</v>
      </c>
      <c r="B4970">
        <v>1</v>
      </c>
      <c r="C4970" t="s">
        <v>76</v>
      </c>
      <c r="D4970" t="s">
        <v>100</v>
      </c>
      <c r="E4970" t="s">
        <v>171</v>
      </c>
      <c r="F4970" t="s">
        <v>14284</v>
      </c>
      <c r="G4970" t="s">
        <v>163</v>
      </c>
      <c r="H4970" t="s">
        <v>47</v>
      </c>
      <c r="I4970" t="s">
        <v>129</v>
      </c>
      <c r="J4970" t="s">
        <v>130</v>
      </c>
      <c r="K4970" t="s">
        <v>131</v>
      </c>
      <c r="L4970" t="s">
        <v>14285</v>
      </c>
      <c r="M4970" t="s">
        <v>14286</v>
      </c>
      <c r="N4970">
        <v>1.4002777769999999</v>
      </c>
      <c r="O4970">
        <v>47</v>
      </c>
      <c r="P4970">
        <v>519</v>
      </c>
      <c r="Q4970">
        <v>0</v>
      </c>
      <c r="R4970">
        <v>0</v>
      </c>
      <c r="S4970">
        <v>0</v>
      </c>
      <c r="T4970">
        <v>0</v>
      </c>
      <c r="U4970">
        <v>65.813056000000003</v>
      </c>
      <c r="V4970">
        <v>726.74416599999995</v>
      </c>
      <c r="W4970">
        <v>0</v>
      </c>
      <c r="X4970">
        <v>0</v>
      </c>
      <c r="Y4970">
        <v>0</v>
      </c>
      <c r="Z4970">
        <v>0</v>
      </c>
    </row>
    <row r="4971" spans="1:26" x14ac:dyDescent="0.25">
      <c r="A4971">
        <v>2040750</v>
      </c>
      <c r="B4971">
        <v>1</v>
      </c>
      <c r="C4971" t="s">
        <v>76</v>
      </c>
      <c r="D4971" t="s">
        <v>81</v>
      </c>
      <c r="E4971" t="s">
        <v>161</v>
      </c>
      <c r="F4971" t="s">
        <v>14287</v>
      </c>
      <c r="G4971" t="s">
        <v>179</v>
      </c>
      <c r="H4971" t="s">
        <v>47</v>
      </c>
      <c r="I4971" t="s">
        <v>129</v>
      </c>
      <c r="J4971" t="s">
        <v>130</v>
      </c>
      <c r="K4971" t="s">
        <v>154</v>
      </c>
      <c r="L4971" t="s">
        <v>14288</v>
      </c>
      <c r="M4971" t="s">
        <v>14289</v>
      </c>
      <c r="N4971">
        <v>7.8260008330000002</v>
      </c>
      <c r="O4971">
        <v>0</v>
      </c>
      <c r="P4971">
        <v>2</v>
      </c>
      <c r="Q4971">
        <v>0</v>
      </c>
      <c r="R4971">
        <v>0</v>
      </c>
      <c r="S4971">
        <v>0</v>
      </c>
      <c r="T4971">
        <v>0</v>
      </c>
      <c r="U4971">
        <v>0</v>
      </c>
      <c r="V4971">
        <v>15.652002</v>
      </c>
      <c r="W4971">
        <v>0</v>
      </c>
      <c r="X4971">
        <v>0</v>
      </c>
      <c r="Y4971">
        <v>0</v>
      </c>
      <c r="Z4971">
        <v>0</v>
      </c>
    </row>
    <row r="4972" spans="1:26" x14ac:dyDescent="0.25">
      <c r="A4972">
        <v>2040753</v>
      </c>
      <c r="B4972">
        <v>1</v>
      </c>
      <c r="C4972" t="s">
        <v>76</v>
      </c>
      <c r="D4972" t="s">
        <v>100</v>
      </c>
      <c r="E4972" t="s">
        <v>171</v>
      </c>
      <c r="F4972" t="s">
        <v>14290</v>
      </c>
      <c r="G4972" t="s">
        <v>163</v>
      </c>
      <c r="H4972" t="s">
        <v>47</v>
      </c>
      <c r="I4972" t="s">
        <v>129</v>
      </c>
      <c r="J4972" t="s">
        <v>130</v>
      </c>
      <c r="K4972" t="s">
        <v>131</v>
      </c>
      <c r="L4972" t="s">
        <v>14291</v>
      </c>
      <c r="M4972" t="s">
        <v>14292</v>
      </c>
      <c r="N4972">
        <v>0.814722222</v>
      </c>
      <c r="O4972">
        <v>174</v>
      </c>
      <c r="P4972">
        <v>2121</v>
      </c>
      <c r="Q4972">
        <v>0</v>
      </c>
      <c r="R4972">
        <v>0</v>
      </c>
      <c r="S4972">
        <v>0</v>
      </c>
      <c r="T4972">
        <v>0</v>
      </c>
      <c r="U4972">
        <v>141.76166699999999</v>
      </c>
      <c r="V4972">
        <v>1728.0258329999999</v>
      </c>
      <c r="W4972">
        <v>0</v>
      </c>
      <c r="X4972">
        <v>0</v>
      </c>
      <c r="Y4972">
        <v>0</v>
      </c>
      <c r="Z4972">
        <v>0</v>
      </c>
    </row>
    <row r="4973" spans="1:26" x14ac:dyDescent="0.25">
      <c r="A4973">
        <v>2040764</v>
      </c>
      <c r="B4973">
        <v>1</v>
      </c>
      <c r="C4973" t="s">
        <v>77</v>
      </c>
      <c r="D4973" t="s">
        <v>110</v>
      </c>
      <c r="E4973" t="s">
        <v>161</v>
      </c>
      <c r="F4973" t="s">
        <v>14293</v>
      </c>
      <c r="G4973" t="s">
        <v>168</v>
      </c>
      <c r="H4973" t="s">
        <v>47</v>
      </c>
      <c r="I4973" t="s">
        <v>129</v>
      </c>
      <c r="J4973" t="s">
        <v>130</v>
      </c>
      <c r="K4973" t="s">
        <v>154</v>
      </c>
      <c r="L4973" t="s">
        <v>14294</v>
      </c>
      <c r="M4973" t="s">
        <v>14295</v>
      </c>
      <c r="N4973">
        <v>6.7555555549999999</v>
      </c>
      <c r="O4973">
        <v>0</v>
      </c>
      <c r="P4973">
        <v>0</v>
      </c>
      <c r="Q4973">
        <v>3</v>
      </c>
      <c r="R4973">
        <v>16</v>
      </c>
      <c r="S4973">
        <v>0</v>
      </c>
      <c r="T4973">
        <v>0</v>
      </c>
      <c r="U4973">
        <v>0</v>
      </c>
      <c r="V4973">
        <v>0</v>
      </c>
      <c r="W4973">
        <v>20.266667000000002</v>
      </c>
      <c r="X4973">
        <v>108.08888899999999</v>
      </c>
      <c r="Y4973">
        <v>0</v>
      </c>
      <c r="Z4973">
        <v>0</v>
      </c>
    </row>
    <row r="4974" spans="1:26" x14ac:dyDescent="0.25">
      <c r="A4974">
        <v>2040759</v>
      </c>
      <c r="B4974">
        <v>1</v>
      </c>
      <c r="C4974" t="s">
        <v>76</v>
      </c>
      <c r="D4974" t="s">
        <v>78</v>
      </c>
      <c r="E4974" t="s">
        <v>134</v>
      </c>
      <c r="F4974" t="s">
        <v>14296</v>
      </c>
      <c r="G4974" t="s">
        <v>136</v>
      </c>
      <c r="H4974" t="s">
        <v>46</v>
      </c>
      <c r="I4974" t="s">
        <v>129</v>
      </c>
      <c r="J4974" t="s">
        <v>130</v>
      </c>
      <c r="K4974" t="s">
        <v>131</v>
      </c>
      <c r="L4974" t="s">
        <v>14297</v>
      </c>
      <c r="M4974" t="s">
        <v>14298</v>
      </c>
      <c r="N4974">
        <v>2.5802777770000001</v>
      </c>
      <c r="O4974">
        <v>0</v>
      </c>
      <c r="P4974">
        <v>9</v>
      </c>
      <c r="Q4974">
        <v>0</v>
      </c>
      <c r="R4974">
        <v>0</v>
      </c>
      <c r="S4974">
        <v>0</v>
      </c>
      <c r="T4974">
        <v>0</v>
      </c>
      <c r="U4974">
        <v>0</v>
      </c>
      <c r="V4974">
        <v>23.2225</v>
      </c>
      <c r="W4974">
        <v>0</v>
      </c>
      <c r="X4974">
        <v>0</v>
      </c>
      <c r="Y4974">
        <v>0</v>
      </c>
      <c r="Z4974">
        <v>0</v>
      </c>
    </row>
    <row r="4975" spans="1:26" x14ac:dyDescent="0.25">
      <c r="A4975">
        <v>2040755</v>
      </c>
      <c r="B4975">
        <v>1</v>
      </c>
      <c r="C4975" t="s">
        <v>77</v>
      </c>
      <c r="D4975" t="s">
        <v>119</v>
      </c>
      <c r="E4975" t="s">
        <v>166</v>
      </c>
      <c r="F4975" t="s">
        <v>6448</v>
      </c>
      <c r="G4975" t="s">
        <v>168</v>
      </c>
      <c r="H4975" t="s">
        <v>46</v>
      </c>
      <c r="I4975" t="s">
        <v>129</v>
      </c>
      <c r="J4975" t="s">
        <v>130</v>
      </c>
      <c r="K4975" t="s">
        <v>154</v>
      </c>
      <c r="L4975" t="s">
        <v>14299</v>
      </c>
      <c r="M4975" t="s">
        <v>14300</v>
      </c>
      <c r="N4975">
        <v>5.2544055549999999</v>
      </c>
      <c r="O4975">
        <v>0</v>
      </c>
      <c r="P4975">
        <v>48</v>
      </c>
      <c r="Q4975">
        <v>0</v>
      </c>
      <c r="R4975">
        <v>0</v>
      </c>
      <c r="S4975">
        <v>0</v>
      </c>
      <c r="T4975">
        <v>0</v>
      </c>
      <c r="U4975">
        <v>0</v>
      </c>
      <c r="V4975">
        <v>252.211467</v>
      </c>
      <c r="W4975">
        <v>0</v>
      </c>
      <c r="X4975">
        <v>0</v>
      </c>
      <c r="Y4975">
        <v>0</v>
      </c>
      <c r="Z4975">
        <v>0</v>
      </c>
    </row>
    <row r="4976" spans="1:26" x14ac:dyDescent="0.25">
      <c r="A4976">
        <v>2040757</v>
      </c>
      <c r="B4976">
        <v>1</v>
      </c>
      <c r="C4976" t="s">
        <v>76</v>
      </c>
      <c r="D4976" t="s">
        <v>94</v>
      </c>
      <c r="E4976" t="s">
        <v>182</v>
      </c>
      <c r="F4976" t="s">
        <v>14301</v>
      </c>
      <c r="G4976" t="s">
        <v>168</v>
      </c>
      <c r="H4976" t="s">
        <v>46</v>
      </c>
      <c r="I4976" t="s">
        <v>129</v>
      </c>
      <c r="J4976" t="s">
        <v>130</v>
      </c>
      <c r="K4976" t="s">
        <v>154</v>
      </c>
      <c r="L4976" t="s">
        <v>14302</v>
      </c>
      <c r="M4976" t="s">
        <v>14303</v>
      </c>
      <c r="N4976">
        <v>7.309691666</v>
      </c>
      <c r="O4976">
        <v>0</v>
      </c>
      <c r="P4976">
        <v>22</v>
      </c>
      <c r="Q4976">
        <v>0</v>
      </c>
      <c r="R4976">
        <v>0</v>
      </c>
      <c r="S4976">
        <v>0</v>
      </c>
      <c r="T4976">
        <v>0</v>
      </c>
      <c r="U4976">
        <v>0</v>
      </c>
      <c r="V4976">
        <v>160.81321700000001</v>
      </c>
      <c r="W4976">
        <v>0</v>
      </c>
      <c r="X4976">
        <v>0</v>
      </c>
      <c r="Y4976">
        <v>0</v>
      </c>
      <c r="Z4976">
        <v>0</v>
      </c>
    </row>
    <row r="4977" spans="1:26" x14ac:dyDescent="0.25">
      <c r="A4977">
        <v>2040798</v>
      </c>
      <c r="B4977">
        <v>1</v>
      </c>
      <c r="C4977" t="s">
        <v>76</v>
      </c>
      <c r="D4977" t="s">
        <v>92</v>
      </c>
      <c r="E4977" t="s">
        <v>134</v>
      </c>
      <c r="F4977" t="s">
        <v>14304</v>
      </c>
      <c r="G4977" t="s">
        <v>128</v>
      </c>
      <c r="H4977" t="s">
        <v>46</v>
      </c>
      <c r="I4977" t="s">
        <v>129</v>
      </c>
      <c r="J4977" t="s">
        <v>130</v>
      </c>
      <c r="K4977" t="s">
        <v>131</v>
      </c>
      <c r="L4977" t="s">
        <v>14305</v>
      </c>
      <c r="M4977" t="s">
        <v>14306</v>
      </c>
      <c r="N4977">
        <v>6.6783333330000003</v>
      </c>
      <c r="O4977">
        <v>0</v>
      </c>
      <c r="P4977">
        <v>0</v>
      </c>
      <c r="Q4977">
        <v>0</v>
      </c>
      <c r="R4977">
        <v>0</v>
      </c>
      <c r="S4977">
        <v>0</v>
      </c>
      <c r="T4977">
        <v>1</v>
      </c>
      <c r="U4977">
        <v>0</v>
      </c>
      <c r="V4977">
        <v>0</v>
      </c>
      <c r="W4977">
        <v>0</v>
      </c>
      <c r="X4977">
        <v>0</v>
      </c>
      <c r="Y4977">
        <v>0</v>
      </c>
      <c r="Z4977">
        <v>6.6783330000000003</v>
      </c>
    </row>
    <row r="4978" spans="1:26" x14ac:dyDescent="0.25">
      <c r="A4978">
        <v>2040761</v>
      </c>
      <c r="B4978">
        <v>1</v>
      </c>
      <c r="C4978" t="s">
        <v>76</v>
      </c>
      <c r="D4978" t="s">
        <v>94</v>
      </c>
      <c r="E4978" t="s">
        <v>186</v>
      </c>
      <c r="F4978" t="s">
        <v>14307</v>
      </c>
      <c r="G4978" t="s">
        <v>168</v>
      </c>
      <c r="H4978" t="s">
        <v>47</v>
      </c>
      <c r="I4978" t="s">
        <v>129</v>
      </c>
      <c r="J4978" t="s">
        <v>130</v>
      </c>
      <c r="K4978" t="s">
        <v>154</v>
      </c>
      <c r="L4978" t="s">
        <v>14308</v>
      </c>
      <c r="M4978" t="s">
        <v>14309</v>
      </c>
      <c r="N4978">
        <v>7.2153488880000003</v>
      </c>
      <c r="O4978">
        <v>2</v>
      </c>
      <c r="P4978">
        <v>421</v>
      </c>
      <c r="Q4978">
        <v>0</v>
      </c>
      <c r="R4978">
        <v>0</v>
      </c>
      <c r="S4978">
        <v>0</v>
      </c>
      <c r="T4978">
        <v>0</v>
      </c>
      <c r="U4978">
        <v>14.430698</v>
      </c>
      <c r="V4978">
        <v>3037.6618819999999</v>
      </c>
      <c r="W4978">
        <v>0</v>
      </c>
      <c r="X4978">
        <v>0</v>
      </c>
      <c r="Y4978">
        <v>0</v>
      </c>
      <c r="Z4978">
        <v>0</v>
      </c>
    </row>
    <row r="4979" spans="1:26" x14ac:dyDescent="0.25">
      <c r="A4979">
        <v>2040762</v>
      </c>
      <c r="B4979">
        <v>1</v>
      </c>
      <c r="C4979" t="s">
        <v>76</v>
      </c>
      <c r="D4979" t="s">
        <v>82</v>
      </c>
      <c r="E4979" t="s">
        <v>166</v>
      </c>
      <c r="F4979" t="s">
        <v>14310</v>
      </c>
      <c r="G4979" t="s">
        <v>179</v>
      </c>
      <c r="H4979" t="s">
        <v>46</v>
      </c>
      <c r="I4979" t="s">
        <v>129</v>
      </c>
      <c r="J4979" t="s">
        <v>130</v>
      </c>
      <c r="K4979" t="s">
        <v>154</v>
      </c>
      <c r="L4979" t="s">
        <v>14311</v>
      </c>
      <c r="M4979" t="s">
        <v>14312</v>
      </c>
      <c r="N4979">
        <v>6.057222222</v>
      </c>
      <c r="O4979">
        <v>0</v>
      </c>
      <c r="P4979">
        <v>136</v>
      </c>
      <c r="Q4979">
        <v>0</v>
      </c>
      <c r="R4979">
        <v>0</v>
      </c>
      <c r="S4979">
        <v>0</v>
      </c>
      <c r="T4979">
        <v>0</v>
      </c>
      <c r="U4979">
        <v>0</v>
      </c>
      <c r="V4979">
        <v>823.78222200000005</v>
      </c>
      <c r="W4979">
        <v>0</v>
      </c>
      <c r="X4979">
        <v>0</v>
      </c>
      <c r="Y4979">
        <v>0</v>
      </c>
      <c r="Z4979">
        <v>0</v>
      </c>
    </row>
    <row r="4980" spans="1:26" x14ac:dyDescent="0.25">
      <c r="A4980">
        <v>2040767</v>
      </c>
      <c r="B4980">
        <v>1</v>
      </c>
      <c r="C4980" t="s">
        <v>76</v>
      </c>
      <c r="D4980" t="s">
        <v>101</v>
      </c>
      <c r="E4980" t="s">
        <v>134</v>
      </c>
      <c r="F4980" t="s">
        <v>14313</v>
      </c>
      <c r="G4980" t="s">
        <v>140</v>
      </c>
      <c r="H4980" t="s">
        <v>46</v>
      </c>
      <c r="I4980" t="s">
        <v>129</v>
      </c>
      <c r="J4980" t="s">
        <v>130</v>
      </c>
      <c r="K4980" t="s">
        <v>131</v>
      </c>
      <c r="L4980" t="s">
        <v>14314</v>
      </c>
      <c r="M4980" t="s">
        <v>14315</v>
      </c>
      <c r="N4980">
        <v>4.7669444439999999</v>
      </c>
      <c r="O4980">
        <v>0</v>
      </c>
      <c r="P4980">
        <v>24</v>
      </c>
      <c r="Q4980">
        <v>0</v>
      </c>
      <c r="R4980">
        <v>0</v>
      </c>
      <c r="S4980">
        <v>0</v>
      </c>
      <c r="T4980">
        <v>0</v>
      </c>
      <c r="U4980">
        <v>0</v>
      </c>
      <c r="V4980">
        <v>114.406667</v>
      </c>
      <c r="W4980">
        <v>0</v>
      </c>
      <c r="X4980">
        <v>0</v>
      </c>
      <c r="Y4980">
        <v>0</v>
      </c>
      <c r="Z4980">
        <v>0</v>
      </c>
    </row>
    <row r="4981" spans="1:26" x14ac:dyDescent="0.25">
      <c r="A4981">
        <v>2040763</v>
      </c>
      <c r="B4981">
        <v>1</v>
      </c>
      <c r="C4981" t="s">
        <v>76</v>
      </c>
      <c r="D4981" t="s">
        <v>96</v>
      </c>
      <c r="E4981" t="s">
        <v>161</v>
      </c>
      <c r="F4981" t="s">
        <v>14316</v>
      </c>
      <c r="G4981" t="s">
        <v>168</v>
      </c>
      <c r="H4981" t="s">
        <v>47</v>
      </c>
      <c r="I4981" t="s">
        <v>129</v>
      </c>
      <c r="J4981" t="s">
        <v>130</v>
      </c>
      <c r="K4981" t="s">
        <v>154</v>
      </c>
      <c r="L4981" t="s">
        <v>14317</v>
      </c>
      <c r="M4981" t="s">
        <v>14318</v>
      </c>
      <c r="N4981">
        <v>4.7641600000000004</v>
      </c>
      <c r="O4981">
        <v>0</v>
      </c>
      <c r="P4981">
        <v>74</v>
      </c>
      <c r="Q4981">
        <v>0</v>
      </c>
      <c r="R4981">
        <v>0</v>
      </c>
      <c r="S4981">
        <v>0</v>
      </c>
      <c r="T4981">
        <v>0</v>
      </c>
      <c r="U4981">
        <v>0</v>
      </c>
      <c r="V4981">
        <v>352.54784000000001</v>
      </c>
      <c r="W4981">
        <v>0</v>
      </c>
      <c r="X4981">
        <v>0</v>
      </c>
      <c r="Y4981">
        <v>0</v>
      </c>
      <c r="Z4981">
        <v>0</v>
      </c>
    </row>
    <row r="4982" spans="1:26" x14ac:dyDescent="0.25">
      <c r="A4982">
        <v>2040772</v>
      </c>
      <c r="B4982">
        <v>1</v>
      </c>
      <c r="C4982" t="s">
        <v>76</v>
      </c>
      <c r="D4982" t="s">
        <v>97</v>
      </c>
      <c r="E4982" t="s">
        <v>161</v>
      </c>
      <c r="F4982" t="s">
        <v>14319</v>
      </c>
      <c r="G4982" t="s">
        <v>203</v>
      </c>
      <c r="H4982" t="s">
        <v>47</v>
      </c>
      <c r="I4982" t="s">
        <v>129</v>
      </c>
      <c r="J4982" t="s">
        <v>130</v>
      </c>
      <c r="K4982" t="s">
        <v>131</v>
      </c>
      <c r="L4982" t="s">
        <v>14320</v>
      </c>
      <c r="M4982" t="s">
        <v>14321</v>
      </c>
      <c r="N4982">
        <v>0.84527777699999995</v>
      </c>
      <c r="O4982">
        <v>2</v>
      </c>
      <c r="P4982">
        <v>3113</v>
      </c>
      <c r="Q4982">
        <v>0</v>
      </c>
      <c r="R4982">
        <v>0</v>
      </c>
      <c r="S4982">
        <v>0</v>
      </c>
      <c r="T4982">
        <v>0</v>
      </c>
      <c r="U4982">
        <v>1.6905559999999999</v>
      </c>
      <c r="V4982">
        <v>2631.3497200000002</v>
      </c>
      <c r="W4982">
        <v>0</v>
      </c>
      <c r="X4982">
        <v>0</v>
      </c>
      <c r="Y4982">
        <v>0</v>
      </c>
      <c r="Z4982">
        <v>0</v>
      </c>
    </row>
    <row r="4983" spans="1:26" x14ac:dyDescent="0.25">
      <c r="A4983">
        <v>2040768</v>
      </c>
      <c r="B4983">
        <v>1</v>
      </c>
      <c r="C4983" t="s">
        <v>76</v>
      </c>
      <c r="D4983" t="s">
        <v>82</v>
      </c>
      <c r="E4983" t="s">
        <v>166</v>
      </c>
      <c r="F4983" t="s">
        <v>14322</v>
      </c>
      <c r="G4983" t="s">
        <v>179</v>
      </c>
      <c r="H4983" t="s">
        <v>46</v>
      </c>
      <c r="I4983" t="s">
        <v>129</v>
      </c>
      <c r="J4983" t="s">
        <v>130</v>
      </c>
      <c r="K4983" t="s">
        <v>154</v>
      </c>
      <c r="L4983" t="s">
        <v>14323</v>
      </c>
      <c r="M4983" t="s">
        <v>14324</v>
      </c>
      <c r="N4983">
        <v>6.0074202769999996</v>
      </c>
      <c r="O4983">
        <v>0</v>
      </c>
      <c r="P4983">
        <v>202</v>
      </c>
      <c r="Q4983">
        <v>0</v>
      </c>
      <c r="R4983">
        <v>0</v>
      </c>
      <c r="S4983">
        <v>0</v>
      </c>
      <c r="T4983">
        <v>0</v>
      </c>
      <c r="U4983">
        <v>0</v>
      </c>
      <c r="V4983">
        <v>1213.4988960000001</v>
      </c>
      <c r="W4983">
        <v>0</v>
      </c>
      <c r="X4983">
        <v>0</v>
      </c>
      <c r="Y4983">
        <v>0</v>
      </c>
      <c r="Z4983">
        <v>0</v>
      </c>
    </row>
    <row r="4984" spans="1:26" x14ac:dyDescent="0.25">
      <c r="A4984">
        <v>2040769</v>
      </c>
      <c r="B4984">
        <v>1</v>
      </c>
      <c r="C4984" t="s">
        <v>76</v>
      </c>
      <c r="D4984" t="s">
        <v>102</v>
      </c>
      <c r="E4984" t="s">
        <v>182</v>
      </c>
      <c r="F4984" t="s">
        <v>14325</v>
      </c>
      <c r="G4984" t="s">
        <v>168</v>
      </c>
      <c r="H4984" t="s">
        <v>46</v>
      </c>
      <c r="I4984" t="s">
        <v>129</v>
      </c>
      <c r="J4984" t="s">
        <v>130</v>
      </c>
      <c r="K4984" t="s">
        <v>154</v>
      </c>
      <c r="L4984" t="s">
        <v>14326</v>
      </c>
      <c r="M4984" t="s">
        <v>14327</v>
      </c>
      <c r="N4984">
        <v>8.0728258329999996</v>
      </c>
      <c r="O4984">
        <v>0</v>
      </c>
      <c r="P4984">
        <v>20</v>
      </c>
      <c r="Q4984">
        <v>0</v>
      </c>
      <c r="R4984">
        <v>0</v>
      </c>
      <c r="S4984">
        <v>0</v>
      </c>
      <c r="T4984">
        <v>0</v>
      </c>
      <c r="U4984">
        <v>0</v>
      </c>
      <c r="V4984">
        <v>161.45651699999999</v>
      </c>
      <c r="W4984">
        <v>0</v>
      </c>
      <c r="X4984">
        <v>0</v>
      </c>
      <c r="Y4984">
        <v>0</v>
      </c>
      <c r="Z4984">
        <v>0</v>
      </c>
    </row>
    <row r="4985" spans="1:26" x14ac:dyDescent="0.25">
      <c r="A4985">
        <v>2040771</v>
      </c>
      <c r="B4985">
        <v>1</v>
      </c>
      <c r="C4985" t="s">
        <v>76</v>
      </c>
      <c r="D4985" t="s">
        <v>82</v>
      </c>
      <c r="E4985" t="s">
        <v>166</v>
      </c>
      <c r="F4985" t="s">
        <v>14328</v>
      </c>
      <c r="G4985" t="s">
        <v>179</v>
      </c>
      <c r="H4985" t="s">
        <v>46</v>
      </c>
      <c r="I4985" t="s">
        <v>129</v>
      </c>
      <c r="J4985" t="s">
        <v>130</v>
      </c>
      <c r="K4985" t="s">
        <v>154</v>
      </c>
      <c r="L4985" t="s">
        <v>14329</v>
      </c>
      <c r="M4985" t="s">
        <v>14330</v>
      </c>
      <c r="N4985">
        <v>2.2749777770000001</v>
      </c>
      <c r="O4985">
        <v>0</v>
      </c>
      <c r="P4985">
        <v>105</v>
      </c>
      <c r="Q4985">
        <v>0</v>
      </c>
      <c r="R4985">
        <v>0</v>
      </c>
      <c r="S4985">
        <v>0</v>
      </c>
      <c r="T4985">
        <v>0</v>
      </c>
      <c r="U4985">
        <v>0</v>
      </c>
      <c r="V4985">
        <v>238.87266700000001</v>
      </c>
      <c r="W4985">
        <v>0</v>
      </c>
      <c r="X4985">
        <v>0</v>
      </c>
      <c r="Y4985">
        <v>0</v>
      </c>
      <c r="Z4985">
        <v>0</v>
      </c>
    </row>
    <row r="4986" spans="1:26" x14ac:dyDescent="0.25">
      <c r="A4986">
        <v>2040778</v>
      </c>
      <c r="B4986">
        <v>1</v>
      </c>
      <c r="C4986" t="s">
        <v>76</v>
      </c>
      <c r="D4986" t="s">
        <v>96</v>
      </c>
      <c r="E4986" t="s">
        <v>134</v>
      </c>
      <c r="F4986" t="s">
        <v>14331</v>
      </c>
      <c r="G4986" t="s">
        <v>812</v>
      </c>
      <c r="H4986" t="s">
        <v>46</v>
      </c>
      <c r="I4986" t="s">
        <v>129</v>
      </c>
      <c r="J4986" t="s">
        <v>130</v>
      </c>
      <c r="K4986" t="s">
        <v>131</v>
      </c>
      <c r="L4986" t="s">
        <v>14332</v>
      </c>
      <c r="M4986" t="s">
        <v>14333</v>
      </c>
      <c r="N4986">
        <v>3.1972222220000002</v>
      </c>
      <c r="O4986">
        <v>0</v>
      </c>
      <c r="P4986">
        <v>2</v>
      </c>
      <c r="Q4986">
        <v>0</v>
      </c>
      <c r="R4986">
        <v>0</v>
      </c>
      <c r="S4986">
        <v>0</v>
      </c>
      <c r="T4986">
        <v>0</v>
      </c>
      <c r="U4986">
        <v>0</v>
      </c>
      <c r="V4986">
        <v>6.394444</v>
      </c>
      <c r="W4986">
        <v>0</v>
      </c>
      <c r="X4986">
        <v>0</v>
      </c>
      <c r="Y4986">
        <v>0</v>
      </c>
      <c r="Z4986">
        <v>0</v>
      </c>
    </row>
    <row r="4987" spans="1:26" x14ac:dyDescent="0.25">
      <c r="A4987">
        <v>2040780</v>
      </c>
      <c r="B4987">
        <v>1</v>
      </c>
      <c r="C4987" t="s">
        <v>76</v>
      </c>
      <c r="D4987" t="s">
        <v>80</v>
      </c>
      <c r="E4987" t="s">
        <v>182</v>
      </c>
      <c r="F4987" t="s">
        <v>14334</v>
      </c>
      <c r="G4987" t="s">
        <v>904</v>
      </c>
      <c r="H4987" t="s">
        <v>46</v>
      </c>
      <c r="I4987" t="s">
        <v>129</v>
      </c>
      <c r="J4987" t="s">
        <v>130</v>
      </c>
      <c r="K4987" t="s">
        <v>131</v>
      </c>
      <c r="L4987" t="s">
        <v>14335</v>
      </c>
      <c r="M4987" t="s">
        <v>14336</v>
      </c>
      <c r="N4987">
        <v>0.75277777700000004</v>
      </c>
      <c r="O4987">
        <v>0</v>
      </c>
      <c r="P4987">
        <v>184</v>
      </c>
      <c r="Q4987">
        <v>0</v>
      </c>
      <c r="R4987">
        <v>0</v>
      </c>
      <c r="S4987">
        <v>0</v>
      </c>
      <c r="T4987">
        <v>0</v>
      </c>
      <c r="U4987">
        <v>0</v>
      </c>
      <c r="V4987">
        <v>138.511111</v>
      </c>
      <c r="W4987">
        <v>0</v>
      </c>
      <c r="X4987">
        <v>0</v>
      </c>
      <c r="Y4987">
        <v>0</v>
      </c>
      <c r="Z4987">
        <v>0</v>
      </c>
    </row>
    <row r="4988" spans="1:26" x14ac:dyDescent="0.25">
      <c r="A4988">
        <v>2040774</v>
      </c>
      <c r="B4988">
        <v>1</v>
      </c>
      <c r="C4988" t="s">
        <v>76</v>
      </c>
      <c r="D4988" t="s">
        <v>82</v>
      </c>
      <c r="E4988" t="s">
        <v>166</v>
      </c>
      <c r="F4988" t="s">
        <v>2625</v>
      </c>
      <c r="G4988" t="s">
        <v>179</v>
      </c>
      <c r="H4988" t="s">
        <v>46</v>
      </c>
      <c r="I4988" t="s">
        <v>129</v>
      </c>
      <c r="J4988" t="s">
        <v>130</v>
      </c>
      <c r="K4988" t="s">
        <v>154</v>
      </c>
      <c r="L4988" t="s">
        <v>14337</v>
      </c>
      <c r="M4988" t="s">
        <v>14338</v>
      </c>
      <c r="N4988">
        <v>5.9074416660000004</v>
      </c>
      <c r="O4988">
        <v>0</v>
      </c>
      <c r="P4988">
        <v>154</v>
      </c>
      <c r="Q4988">
        <v>0</v>
      </c>
      <c r="R4988">
        <v>0</v>
      </c>
      <c r="S4988">
        <v>0</v>
      </c>
      <c r="T4988">
        <v>0</v>
      </c>
      <c r="U4988">
        <v>0</v>
      </c>
      <c r="V4988">
        <v>909.74601700000005</v>
      </c>
      <c r="W4988">
        <v>0</v>
      </c>
      <c r="X4988">
        <v>0</v>
      </c>
      <c r="Y4988">
        <v>0</v>
      </c>
      <c r="Z4988">
        <v>0</v>
      </c>
    </row>
    <row r="4989" spans="1:26" x14ac:dyDescent="0.25">
      <c r="A4989">
        <v>2040777</v>
      </c>
      <c r="B4989">
        <v>1</v>
      </c>
      <c r="C4989" t="s">
        <v>76</v>
      </c>
      <c r="D4989" t="s">
        <v>90</v>
      </c>
      <c r="E4989" t="s">
        <v>182</v>
      </c>
      <c r="F4989" t="s">
        <v>14339</v>
      </c>
      <c r="G4989" t="s">
        <v>294</v>
      </c>
      <c r="H4989" t="s">
        <v>46</v>
      </c>
      <c r="I4989" t="s">
        <v>129</v>
      </c>
      <c r="J4989" t="s">
        <v>130</v>
      </c>
      <c r="K4989" t="s">
        <v>131</v>
      </c>
      <c r="L4989" t="s">
        <v>14340</v>
      </c>
      <c r="M4989" t="s">
        <v>14341</v>
      </c>
      <c r="N4989">
        <v>3.295555555</v>
      </c>
      <c r="O4989">
        <v>0</v>
      </c>
      <c r="P4989">
        <v>0</v>
      </c>
      <c r="Q4989">
        <v>0</v>
      </c>
      <c r="R4989">
        <v>0</v>
      </c>
      <c r="S4989">
        <v>0</v>
      </c>
      <c r="T4989">
        <v>19</v>
      </c>
      <c r="U4989">
        <v>0</v>
      </c>
      <c r="V4989">
        <v>0</v>
      </c>
      <c r="W4989">
        <v>0</v>
      </c>
      <c r="X4989">
        <v>0</v>
      </c>
      <c r="Y4989">
        <v>0</v>
      </c>
      <c r="Z4989">
        <v>62.615555999999998</v>
      </c>
    </row>
    <row r="4990" spans="1:26" x14ac:dyDescent="0.25">
      <c r="A4990">
        <v>2040782</v>
      </c>
      <c r="B4990">
        <v>1</v>
      </c>
      <c r="C4990" t="s">
        <v>77</v>
      </c>
      <c r="D4990" t="s">
        <v>115</v>
      </c>
      <c r="E4990" t="s">
        <v>134</v>
      </c>
      <c r="F4990" t="s">
        <v>14342</v>
      </c>
      <c r="G4990" t="s">
        <v>136</v>
      </c>
      <c r="H4990" t="s">
        <v>46</v>
      </c>
      <c r="I4990" t="s">
        <v>129</v>
      </c>
      <c r="J4990" t="s">
        <v>130</v>
      </c>
      <c r="K4990" t="s">
        <v>131</v>
      </c>
      <c r="L4990" t="s">
        <v>14343</v>
      </c>
      <c r="M4990" t="s">
        <v>14344</v>
      </c>
      <c r="N4990">
        <v>2.750277777</v>
      </c>
      <c r="O4990">
        <v>0</v>
      </c>
      <c r="P4990">
        <v>0</v>
      </c>
      <c r="Q4990">
        <v>0</v>
      </c>
      <c r="R4990">
        <v>1</v>
      </c>
      <c r="S4990">
        <v>0</v>
      </c>
      <c r="T4990">
        <v>0</v>
      </c>
      <c r="U4990">
        <v>0</v>
      </c>
      <c r="V4990">
        <v>0</v>
      </c>
      <c r="W4990">
        <v>0</v>
      </c>
      <c r="X4990">
        <v>2.7502779999999998</v>
      </c>
      <c r="Y4990">
        <v>0</v>
      </c>
      <c r="Z4990">
        <v>0</v>
      </c>
    </row>
    <row r="4991" spans="1:26" x14ac:dyDescent="0.25">
      <c r="A4991">
        <v>2040828</v>
      </c>
      <c r="B4991">
        <v>1</v>
      </c>
      <c r="C4991" t="s">
        <v>76</v>
      </c>
      <c r="D4991" t="s">
        <v>93</v>
      </c>
      <c r="E4991" t="s">
        <v>161</v>
      </c>
      <c r="F4991" t="s">
        <v>14345</v>
      </c>
      <c r="G4991" t="s">
        <v>168</v>
      </c>
      <c r="H4991" t="s">
        <v>47</v>
      </c>
      <c r="I4991" t="s">
        <v>129</v>
      </c>
      <c r="J4991" t="s">
        <v>130</v>
      </c>
      <c r="K4991" t="s">
        <v>154</v>
      </c>
      <c r="L4991" t="s">
        <v>14346</v>
      </c>
      <c r="M4991" t="s">
        <v>14347</v>
      </c>
      <c r="N4991">
        <v>7.7833333329999999</v>
      </c>
      <c r="O4991">
        <v>2</v>
      </c>
      <c r="P4991">
        <v>0</v>
      </c>
      <c r="Q4991">
        <v>0</v>
      </c>
      <c r="R4991">
        <v>0</v>
      </c>
      <c r="S4991">
        <v>0</v>
      </c>
      <c r="T4991">
        <v>0</v>
      </c>
      <c r="U4991">
        <v>15.566667000000001</v>
      </c>
      <c r="V4991">
        <v>0</v>
      </c>
      <c r="W4991">
        <v>0</v>
      </c>
      <c r="X4991">
        <v>0</v>
      </c>
      <c r="Y4991">
        <v>0</v>
      </c>
      <c r="Z4991">
        <v>0</v>
      </c>
    </row>
    <row r="4992" spans="1:26" x14ac:dyDescent="0.25">
      <c r="A4992">
        <v>2040784</v>
      </c>
      <c r="B4992">
        <v>1</v>
      </c>
      <c r="C4992" t="s">
        <v>76</v>
      </c>
      <c r="D4992" t="s">
        <v>96</v>
      </c>
      <c r="E4992" t="s">
        <v>134</v>
      </c>
      <c r="F4992" t="s">
        <v>14348</v>
      </c>
      <c r="G4992" t="s">
        <v>136</v>
      </c>
      <c r="H4992" t="s">
        <v>46</v>
      </c>
      <c r="I4992" t="s">
        <v>129</v>
      </c>
      <c r="J4992" t="s">
        <v>130</v>
      </c>
      <c r="K4992" t="s">
        <v>131</v>
      </c>
      <c r="L4992" t="s">
        <v>14349</v>
      </c>
      <c r="M4992" t="s">
        <v>14350</v>
      </c>
      <c r="N4992">
        <v>1.5708333329999999</v>
      </c>
      <c r="O4992">
        <v>0</v>
      </c>
      <c r="P4992">
        <v>2</v>
      </c>
      <c r="Q4992">
        <v>0</v>
      </c>
      <c r="R4992">
        <v>0</v>
      </c>
      <c r="S4992">
        <v>0</v>
      </c>
      <c r="T4992">
        <v>0</v>
      </c>
      <c r="U4992">
        <v>0</v>
      </c>
      <c r="V4992">
        <v>3.141667</v>
      </c>
      <c r="W4992">
        <v>0</v>
      </c>
      <c r="X4992">
        <v>0</v>
      </c>
      <c r="Y4992">
        <v>0</v>
      </c>
      <c r="Z4992">
        <v>0</v>
      </c>
    </row>
    <row r="4993" spans="1:26" x14ac:dyDescent="0.25">
      <c r="A4993">
        <v>2040779</v>
      </c>
      <c r="B4993">
        <v>1</v>
      </c>
      <c r="C4993" t="s">
        <v>76</v>
      </c>
      <c r="D4993" t="s">
        <v>90</v>
      </c>
      <c r="E4993" t="s">
        <v>171</v>
      </c>
      <c r="F4993" t="s">
        <v>5007</v>
      </c>
      <c r="G4993" t="s">
        <v>163</v>
      </c>
      <c r="H4993" t="s">
        <v>47</v>
      </c>
      <c r="I4993" t="s">
        <v>129</v>
      </c>
      <c r="J4993" t="s">
        <v>130</v>
      </c>
      <c r="K4993" t="s">
        <v>131</v>
      </c>
      <c r="L4993" t="s">
        <v>14351</v>
      </c>
      <c r="M4993" t="s">
        <v>14352</v>
      </c>
      <c r="N4993">
        <v>1.132222222</v>
      </c>
      <c r="O4993">
        <v>0</v>
      </c>
      <c r="P4993">
        <v>0</v>
      </c>
      <c r="Q4993">
        <v>0</v>
      </c>
      <c r="R4993">
        <v>0</v>
      </c>
      <c r="S4993">
        <v>16</v>
      </c>
      <c r="T4993">
        <v>46</v>
      </c>
      <c r="U4993">
        <v>0</v>
      </c>
      <c r="V4993">
        <v>0</v>
      </c>
      <c r="W4993">
        <v>0</v>
      </c>
      <c r="X4993">
        <v>0</v>
      </c>
      <c r="Y4993">
        <v>18.115556000000002</v>
      </c>
      <c r="Z4993">
        <v>52.082222000000002</v>
      </c>
    </row>
    <row r="4994" spans="1:26" x14ac:dyDescent="0.25">
      <c r="A4994">
        <v>2040781</v>
      </c>
      <c r="B4994">
        <v>1</v>
      </c>
      <c r="C4994" t="s">
        <v>76</v>
      </c>
      <c r="D4994" t="s">
        <v>92</v>
      </c>
      <c r="E4994" t="s">
        <v>182</v>
      </c>
      <c r="F4994" t="s">
        <v>14353</v>
      </c>
      <c r="G4994" t="s">
        <v>405</v>
      </c>
      <c r="H4994" t="s">
        <v>46</v>
      </c>
      <c r="I4994" t="s">
        <v>129</v>
      </c>
      <c r="J4994" t="s">
        <v>130</v>
      </c>
      <c r="K4994" t="s">
        <v>131</v>
      </c>
      <c r="L4994" t="s">
        <v>14354</v>
      </c>
      <c r="M4994" t="s">
        <v>14355</v>
      </c>
      <c r="N4994">
        <v>1.970277777</v>
      </c>
      <c r="O4994">
        <v>0</v>
      </c>
      <c r="P4994">
        <v>0</v>
      </c>
      <c r="Q4994">
        <v>0</v>
      </c>
      <c r="R4994">
        <v>88</v>
      </c>
      <c r="S4994">
        <v>0</v>
      </c>
      <c r="T4994">
        <v>0</v>
      </c>
      <c r="U4994">
        <v>0</v>
      </c>
      <c r="V4994">
        <v>0</v>
      </c>
      <c r="W4994">
        <v>0</v>
      </c>
      <c r="X4994">
        <v>173.384444</v>
      </c>
      <c r="Y4994">
        <v>0</v>
      </c>
      <c r="Z4994">
        <v>0</v>
      </c>
    </row>
    <row r="4995" spans="1:26" x14ac:dyDescent="0.25">
      <c r="A4995">
        <v>2040785</v>
      </c>
      <c r="B4995">
        <v>1</v>
      </c>
      <c r="C4995" t="s">
        <v>76</v>
      </c>
      <c r="D4995" t="s">
        <v>101</v>
      </c>
      <c r="E4995" t="s">
        <v>171</v>
      </c>
      <c r="F4995" t="s">
        <v>14356</v>
      </c>
      <c r="G4995" t="s">
        <v>163</v>
      </c>
      <c r="H4995" t="s">
        <v>47</v>
      </c>
      <c r="I4995" t="s">
        <v>129</v>
      </c>
      <c r="J4995" t="s">
        <v>130</v>
      </c>
      <c r="K4995" t="s">
        <v>131</v>
      </c>
      <c r="L4995" t="s">
        <v>14357</v>
      </c>
      <c r="M4995" t="s">
        <v>14358</v>
      </c>
      <c r="N4995">
        <v>0.47472222200000003</v>
      </c>
      <c r="O4995">
        <v>38</v>
      </c>
      <c r="P4995">
        <v>12099</v>
      </c>
      <c r="Q4995">
        <v>0</v>
      </c>
      <c r="R4995">
        <v>0</v>
      </c>
      <c r="S4995">
        <v>0</v>
      </c>
      <c r="T4995">
        <v>0</v>
      </c>
      <c r="U4995">
        <v>18.039444</v>
      </c>
      <c r="V4995">
        <v>5743.6641639999998</v>
      </c>
      <c r="W4995">
        <v>0</v>
      </c>
      <c r="X4995">
        <v>0</v>
      </c>
      <c r="Y4995">
        <v>0</v>
      </c>
      <c r="Z4995">
        <v>0</v>
      </c>
    </row>
    <row r="4996" spans="1:26" x14ac:dyDescent="0.25">
      <c r="A4996">
        <v>2040788</v>
      </c>
      <c r="B4996">
        <v>1</v>
      </c>
      <c r="C4996" t="s">
        <v>77</v>
      </c>
      <c r="D4996" t="s">
        <v>119</v>
      </c>
      <c r="E4996" t="s">
        <v>134</v>
      </c>
      <c r="F4996" t="s">
        <v>14359</v>
      </c>
      <c r="G4996" t="s">
        <v>136</v>
      </c>
      <c r="H4996" t="s">
        <v>46</v>
      </c>
      <c r="I4996" t="s">
        <v>129</v>
      </c>
      <c r="J4996" t="s">
        <v>130</v>
      </c>
      <c r="K4996" t="s">
        <v>131</v>
      </c>
      <c r="L4996" t="s">
        <v>14360</v>
      </c>
      <c r="M4996" t="s">
        <v>14361</v>
      </c>
      <c r="N4996">
        <v>1.9488888879999999</v>
      </c>
      <c r="O4996">
        <v>0</v>
      </c>
      <c r="P4996">
        <v>2</v>
      </c>
      <c r="Q4996">
        <v>0</v>
      </c>
      <c r="R4996">
        <v>0</v>
      </c>
      <c r="S4996">
        <v>0</v>
      </c>
      <c r="T4996">
        <v>0</v>
      </c>
      <c r="U4996">
        <v>0</v>
      </c>
      <c r="V4996">
        <v>3.8977780000000002</v>
      </c>
      <c r="W4996">
        <v>0</v>
      </c>
      <c r="X4996">
        <v>0</v>
      </c>
      <c r="Y4996">
        <v>0</v>
      </c>
      <c r="Z4996">
        <v>0</v>
      </c>
    </row>
    <row r="4997" spans="1:26" x14ac:dyDescent="0.25">
      <c r="A4997">
        <v>2040792</v>
      </c>
      <c r="B4997">
        <v>1</v>
      </c>
      <c r="C4997" t="s">
        <v>77</v>
      </c>
      <c r="D4997" t="s">
        <v>118</v>
      </c>
      <c r="E4997" t="s">
        <v>171</v>
      </c>
      <c r="F4997" t="s">
        <v>14362</v>
      </c>
      <c r="G4997" t="s">
        <v>163</v>
      </c>
      <c r="H4997" t="s">
        <v>47</v>
      </c>
      <c r="I4997" t="s">
        <v>129</v>
      </c>
      <c r="J4997" t="s">
        <v>130</v>
      </c>
      <c r="K4997" t="s">
        <v>131</v>
      </c>
      <c r="L4997" t="s">
        <v>14363</v>
      </c>
      <c r="M4997" t="s">
        <v>14364</v>
      </c>
      <c r="N4997">
        <v>0.498611111</v>
      </c>
      <c r="O4997">
        <v>6</v>
      </c>
      <c r="P4997">
        <v>102</v>
      </c>
      <c r="Q4997">
        <v>1</v>
      </c>
      <c r="R4997">
        <v>76</v>
      </c>
      <c r="S4997">
        <v>0</v>
      </c>
      <c r="T4997">
        <v>0</v>
      </c>
      <c r="U4997">
        <v>2.9916670000000001</v>
      </c>
      <c r="V4997">
        <v>50.858333000000002</v>
      </c>
      <c r="W4997">
        <v>0.49861100000000003</v>
      </c>
      <c r="X4997">
        <v>37.894444</v>
      </c>
      <c r="Y4997">
        <v>0</v>
      </c>
      <c r="Z4997">
        <v>0</v>
      </c>
    </row>
    <row r="4998" spans="1:26" x14ac:dyDescent="0.25">
      <c r="A4998">
        <v>2040789</v>
      </c>
      <c r="B4998">
        <v>1</v>
      </c>
      <c r="C4998" t="s">
        <v>76</v>
      </c>
      <c r="D4998" t="s">
        <v>96</v>
      </c>
      <c r="E4998" t="s">
        <v>134</v>
      </c>
      <c r="F4998" t="s">
        <v>14365</v>
      </c>
      <c r="G4998" t="s">
        <v>136</v>
      </c>
      <c r="H4998" t="s">
        <v>46</v>
      </c>
      <c r="I4998" t="s">
        <v>129</v>
      </c>
      <c r="J4998" t="s">
        <v>130</v>
      </c>
      <c r="K4998" t="s">
        <v>131</v>
      </c>
      <c r="L4998" t="s">
        <v>14366</v>
      </c>
      <c r="M4998" t="s">
        <v>14367</v>
      </c>
      <c r="N4998">
        <v>1.986388888</v>
      </c>
      <c r="O4998">
        <v>0</v>
      </c>
      <c r="P4998">
        <v>1</v>
      </c>
      <c r="Q4998">
        <v>0</v>
      </c>
      <c r="R4998">
        <v>0</v>
      </c>
      <c r="S4998">
        <v>0</v>
      </c>
      <c r="T4998">
        <v>0</v>
      </c>
      <c r="U4998">
        <v>0</v>
      </c>
      <c r="V4998">
        <v>1.986389</v>
      </c>
      <c r="W4998">
        <v>0</v>
      </c>
      <c r="X4998">
        <v>0</v>
      </c>
      <c r="Y4998">
        <v>0</v>
      </c>
      <c r="Z4998">
        <v>0</v>
      </c>
    </row>
    <row r="4999" spans="1:26" x14ac:dyDescent="0.25">
      <c r="A4999">
        <v>2040804</v>
      </c>
      <c r="B4999">
        <v>1</v>
      </c>
      <c r="C4999" t="s">
        <v>76</v>
      </c>
      <c r="D4999" t="s">
        <v>93</v>
      </c>
      <c r="E4999" t="s">
        <v>182</v>
      </c>
      <c r="F4999" t="s">
        <v>14368</v>
      </c>
      <c r="G4999" t="s">
        <v>294</v>
      </c>
      <c r="H4999" t="s">
        <v>46</v>
      </c>
      <c r="I4999" t="s">
        <v>129</v>
      </c>
      <c r="J4999" t="s">
        <v>130</v>
      </c>
      <c r="K4999" t="s">
        <v>131</v>
      </c>
      <c r="L4999" t="s">
        <v>14369</v>
      </c>
      <c r="M4999" t="s">
        <v>14370</v>
      </c>
      <c r="N4999">
        <v>3.92</v>
      </c>
      <c r="O4999">
        <v>0</v>
      </c>
      <c r="P4999">
        <v>19</v>
      </c>
      <c r="Q4999">
        <v>0</v>
      </c>
      <c r="R4999">
        <v>0</v>
      </c>
      <c r="S4999">
        <v>0</v>
      </c>
      <c r="T4999">
        <v>0</v>
      </c>
      <c r="U4999">
        <v>0</v>
      </c>
      <c r="V4999">
        <v>74.48</v>
      </c>
      <c r="W4999">
        <v>0</v>
      </c>
      <c r="X4999">
        <v>0</v>
      </c>
      <c r="Y4999">
        <v>0</v>
      </c>
      <c r="Z4999">
        <v>0</v>
      </c>
    </row>
    <row r="5000" spans="1:26" x14ac:dyDescent="0.25">
      <c r="A5000">
        <v>2040787</v>
      </c>
      <c r="B5000">
        <v>1</v>
      </c>
      <c r="C5000" t="s">
        <v>77</v>
      </c>
      <c r="D5000" t="s">
        <v>117</v>
      </c>
      <c r="E5000" t="s">
        <v>161</v>
      </c>
      <c r="F5000" t="s">
        <v>14371</v>
      </c>
      <c r="G5000" t="s">
        <v>163</v>
      </c>
      <c r="H5000" t="s">
        <v>47</v>
      </c>
      <c r="I5000" t="s">
        <v>257</v>
      </c>
      <c r="J5000" t="s">
        <v>130</v>
      </c>
      <c r="K5000" t="s">
        <v>131</v>
      </c>
      <c r="L5000" t="s">
        <v>14372</v>
      </c>
      <c r="M5000" t="s">
        <v>14373</v>
      </c>
      <c r="N5000">
        <v>1.1111111E-2</v>
      </c>
      <c r="O5000">
        <v>0</v>
      </c>
      <c r="P5000">
        <v>0</v>
      </c>
      <c r="Q5000">
        <v>1</v>
      </c>
      <c r="R5000">
        <v>70</v>
      </c>
      <c r="S5000">
        <v>6</v>
      </c>
      <c r="T5000">
        <v>203</v>
      </c>
      <c r="U5000">
        <v>0</v>
      </c>
      <c r="V5000">
        <v>0</v>
      </c>
      <c r="W5000">
        <v>1.1110999999999999E-2</v>
      </c>
      <c r="X5000">
        <v>0.77777799999999997</v>
      </c>
      <c r="Y5000">
        <v>6.6667000000000004E-2</v>
      </c>
      <c r="Z5000">
        <v>2.2555559999999999</v>
      </c>
    </row>
    <row r="5001" spans="1:26" x14ac:dyDescent="0.25">
      <c r="A5001">
        <v>2040803</v>
      </c>
      <c r="B5001">
        <v>1</v>
      </c>
      <c r="C5001" t="s">
        <v>77</v>
      </c>
      <c r="D5001" t="s">
        <v>108</v>
      </c>
      <c r="E5001" t="s">
        <v>182</v>
      </c>
      <c r="F5001" t="s">
        <v>14374</v>
      </c>
      <c r="G5001" t="s">
        <v>294</v>
      </c>
      <c r="H5001" t="s">
        <v>46</v>
      </c>
      <c r="I5001" t="s">
        <v>129</v>
      </c>
      <c r="J5001" t="s">
        <v>130</v>
      </c>
      <c r="K5001" t="s">
        <v>131</v>
      </c>
      <c r="L5001" t="s">
        <v>14375</v>
      </c>
      <c r="M5001" t="s">
        <v>14376</v>
      </c>
      <c r="N5001">
        <v>2.6094444440000002</v>
      </c>
      <c r="O5001">
        <v>0</v>
      </c>
      <c r="P5001">
        <v>15</v>
      </c>
      <c r="Q5001">
        <v>0</v>
      </c>
      <c r="R5001">
        <v>0</v>
      </c>
      <c r="S5001">
        <v>0</v>
      </c>
      <c r="T5001">
        <v>0</v>
      </c>
      <c r="U5001">
        <v>0</v>
      </c>
      <c r="V5001">
        <v>39.141666999999998</v>
      </c>
      <c r="W5001">
        <v>0</v>
      </c>
      <c r="X5001">
        <v>0</v>
      </c>
      <c r="Y5001">
        <v>0</v>
      </c>
      <c r="Z5001">
        <v>0</v>
      </c>
    </row>
    <row r="5002" spans="1:26" x14ac:dyDescent="0.25">
      <c r="A5002">
        <v>2040805</v>
      </c>
      <c r="B5002">
        <v>1</v>
      </c>
      <c r="C5002" t="s">
        <v>76</v>
      </c>
      <c r="D5002" t="s">
        <v>93</v>
      </c>
      <c r="E5002" t="s">
        <v>134</v>
      </c>
      <c r="F5002" t="s">
        <v>14377</v>
      </c>
      <c r="G5002" t="s">
        <v>238</v>
      </c>
      <c r="H5002" t="s">
        <v>46</v>
      </c>
      <c r="I5002" t="s">
        <v>129</v>
      </c>
      <c r="J5002" t="s">
        <v>130</v>
      </c>
      <c r="K5002" t="s">
        <v>131</v>
      </c>
      <c r="L5002" t="s">
        <v>14378</v>
      </c>
      <c r="M5002" t="s">
        <v>14379</v>
      </c>
      <c r="N5002">
        <v>1.0844444440000001</v>
      </c>
      <c r="O5002">
        <v>0</v>
      </c>
      <c r="P5002">
        <v>5</v>
      </c>
      <c r="Q5002">
        <v>0</v>
      </c>
      <c r="R5002">
        <v>0</v>
      </c>
      <c r="S5002">
        <v>0</v>
      </c>
      <c r="T5002">
        <v>0</v>
      </c>
      <c r="U5002">
        <v>0</v>
      </c>
      <c r="V5002">
        <v>5.4222219999999997</v>
      </c>
      <c r="W5002">
        <v>0</v>
      </c>
      <c r="X5002">
        <v>0</v>
      </c>
      <c r="Y5002">
        <v>0</v>
      </c>
      <c r="Z5002">
        <v>0</v>
      </c>
    </row>
    <row r="5003" spans="1:26" x14ac:dyDescent="0.25">
      <c r="A5003">
        <v>2040829</v>
      </c>
      <c r="B5003">
        <v>1</v>
      </c>
      <c r="C5003" t="s">
        <v>76</v>
      </c>
      <c r="D5003" t="s">
        <v>101</v>
      </c>
      <c r="E5003" t="s">
        <v>134</v>
      </c>
      <c r="F5003" t="s">
        <v>14380</v>
      </c>
      <c r="G5003" t="s">
        <v>136</v>
      </c>
      <c r="H5003" t="s">
        <v>46</v>
      </c>
      <c r="I5003" t="s">
        <v>129</v>
      </c>
      <c r="J5003" t="s">
        <v>130</v>
      </c>
      <c r="K5003" t="s">
        <v>131</v>
      </c>
      <c r="L5003" t="s">
        <v>14381</v>
      </c>
      <c r="M5003" t="s">
        <v>14382</v>
      </c>
      <c r="N5003">
        <v>8.0561111109999999</v>
      </c>
      <c r="O5003">
        <v>0</v>
      </c>
      <c r="P5003">
        <v>1</v>
      </c>
      <c r="Q5003">
        <v>0</v>
      </c>
      <c r="R5003">
        <v>0</v>
      </c>
      <c r="S5003">
        <v>0</v>
      </c>
      <c r="T5003">
        <v>0</v>
      </c>
      <c r="U5003">
        <v>0</v>
      </c>
      <c r="V5003">
        <v>8.0561109999999996</v>
      </c>
      <c r="W5003">
        <v>0</v>
      </c>
      <c r="X5003">
        <v>0</v>
      </c>
      <c r="Y5003">
        <v>0</v>
      </c>
      <c r="Z5003">
        <v>0</v>
      </c>
    </row>
    <row r="5004" spans="1:26" x14ac:dyDescent="0.25">
      <c r="A5004">
        <v>2040815</v>
      </c>
      <c r="B5004">
        <v>1</v>
      </c>
      <c r="C5004" t="s">
        <v>76</v>
      </c>
      <c r="D5004" t="s">
        <v>102</v>
      </c>
      <c r="E5004" t="s">
        <v>186</v>
      </c>
      <c r="F5004" t="s">
        <v>14383</v>
      </c>
      <c r="G5004" t="s">
        <v>168</v>
      </c>
      <c r="H5004" t="s">
        <v>47</v>
      </c>
      <c r="I5004" t="s">
        <v>129</v>
      </c>
      <c r="J5004" t="s">
        <v>130</v>
      </c>
      <c r="K5004" t="s">
        <v>154</v>
      </c>
      <c r="L5004" t="s">
        <v>14384</v>
      </c>
      <c r="M5004" t="s">
        <v>14385</v>
      </c>
      <c r="N5004">
        <v>1.545555555</v>
      </c>
      <c r="O5004">
        <v>21</v>
      </c>
      <c r="P5004">
        <v>107</v>
      </c>
      <c r="Q5004">
        <v>0</v>
      </c>
      <c r="R5004">
        <v>0</v>
      </c>
      <c r="S5004">
        <v>0</v>
      </c>
      <c r="T5004">
        <v>0</v>
      </c>
      <c r="U5004">
        <v>32.456667000000003</v>
      </c>
      <c r="V5004">
        <v>165.37444400000001</v>
      </c>
      <c r="W5004">
        <v>0</v>
      </c>
      <c r="X5004">
        <v>0</v>
      </c>
      <c r="Y5004">
        <v>0</v>
      </c>
      <c r="Z5004">
        <v>0</v>
      </c>
    </row>
    <row r="5005" spans="1:26" x14ac:dyDescent="0.25">
      <c r="A5005">
        <v>2040807</v>
      </c>
      <c r="B5005">
        <v>1</v>
      </c>
      <c r="C5005" t="s">
        <v>76</v>
      </c>
      <c r="D5005" t="s">
        <v>82</v>
      </c>
      <c r="E5005" t="s">
        <v>166</v>
      </c>
      <c r="F5005" t="s">
        <v>8902</v>
      </c>
      <c r="G5005" t="s">
        <v>179</v>
      </c>
      <c r="H5005" t="s">
        <v>46</v>
      </c>
      <c r="I5005" t="s">
        <v>129</v>
      </c>
      <c r="J5005" t="s">
        <v>130</v>
      </c>
      <c r="K5005" t="s">
        <v>154</v>
      </c>
      <c r="L5005" t="s">
        <v>14386</v>
      </c>
      <c r="M5005" t="s">
        <v>14387</v>
      </c>
      <c r="N5005">
        <v>1.675277777</v>
      </c>
      <c r="O5005">
        <v>0</v>
      </c>
      <c r="P5005">
        <v>177</v>
      </c>
      <c r="Q5005">
        <v>0</v>
      </c>
      <c r="R5005">
        <v>0</v>
      </c>
      <c r="S5005">
        <v>0</v>
      </c>
      <c r="T5005">
        <v>0</v>
      </c>
      <c r="U5005">
        <v>0</v>
      </c>
      <c r="V5005">
        <v>296.52416699999998</v>
      </c>
      <c r="W5005">
        <v>0</v>
      </c>
      <c r="X5005">
        <v>0</v>
      </c>
      <c r="Y5005">
        <v>0</v>
      </c>
      <c r="Z5005">
        <v>0</v>
      </c>
    </row>
    <row r="5006" spans="1:26" x14ac:dyDescent="0.25">
      <c r="A5006">
        <v>2040809</v>
      </c>
      <c r="B5006">
        <v>1</v>
      </c>
      <c r="C5006" t="s">
        <v>76</v>
      </c>
      <c r="D5006" t="s">
        <v>79</v>
      </c>
      <c r="E5006" t="s">
        <v>182</v>
      </c>
      <c r="F5006" t="s">
        <v>14388</v>
      </c>
      <c r="G5006" t="s">
        <v>168</v>
      </c>
      <c r="H5006" t="s">
        <v>46</v>
      </c>
      <c r="I5006" t="s">
        <v>129</v>
      </c>
      <c r="J5006" t="s">
        <v>130</v>
      </c>
      <c r="K5006" t="s">
        <v>154</v>
      </c>
      <c r="L5006" t="s">
        <v>14389</v>
      </c>
      <c r="M5006" t="s">
        <v>14390</v>
      </c>
      <c r="N5006">
        <v>3.4099488880000002</v>
      </c>
      <c r="O5006">
        <v>0</v>
      </c>
      <c r="P5006">
        <v>24</v>
      </c>
      <c r="Q5006">
        <v>0</v>
      </c>
      <c r="R5006">
        <v>0</v>
      </c>
      <c r="S5006">
        <v>0</v>
      </c>
      <c r="T5006">
        <v>0</v>
      </c>
      <c r="U5006">
        <v>0</v>
      </c>
      <c r="V5006">
        <v>81.838773000000003</v>
      </c>
      <c r="W5006">
        <v>0</v>
      </c>
      <c r="X5006">
        <v>0</v>
      </c>
      <c r="Y5006">
        <v>0</v>
      </c>
      <c r="Z5006">
        <v>0</v>
      </c>
    </row>
    <row r="5007" spans="1:26" x14ac:dyDescent="0.25">
      <c r="A5007">
        <v>2040811</v>
      </c>
      <c r="B5007">
        <v>1</v>
      </c>
      <c r="C5007" t="s">
        <v>76</v>
      </c>
      <c r="D5007" t="s">
        <v>79</v>
      </c>
      <c r="E5007" t="s">
        <v>182</v>
      </c>
      <c r="F5007" t="s">
        <v>14391</v>
      </c>
      <c r="G5007" t="s">
        <v>168</v>
      </c>
      <c r="H5007" t="s">
        <v>46</v>
      </c>
      <c r="I5007" t="s">
        <v>129</v>
      </c>
      <c r="J5007" t="s">
        <v>130</v>
      </c>
      <c r="K5007" t="s">
        <v>154</v>
      </c>
      <c r="L5007" t="s">
        <v>14392</v>
      </c>
      <c r="M5007" t="s">
        <v>14393</v>
      </c>
      <c r="N5007">
        <v>3.3777388880000001</v>
      </c>
      <c r="O5007">
        <v>0</v>
      </c>
      <c r="P5007">
        <v>91</v>
      </c>
      <c r="Q5007">
        <v>0</v>
      </c>
      <c r="R5007">
        <v>0</v>
      </c>
      <c r="S5007">
        <v>0</v>
      </c>
      <c r="T5007">
        <v>0</v>
      </c>
      <c r="U5007">
        <v>0</v>
      </c>
      <c r="V5007">
        <v>307.37423899999999</v>
      </c>
      <c r="W5007">
        <v>0</v>
      </c>
      <c r="X5007">
        <v>0</v>
      </c>
      <c r="Y5007">
        <v>0</v>
      </c>
      <c r="Z5007">
        <v>0</v>
      </c>
    </row>
    <row r="5008" spans="1:26" x14ac:dyDescent="0.25">
      <c r="A5008">
        <v>2040831</v>
      </c>
      <c r="B5008">
        <v>1</v>
      </c>
      <c r="C5008" t="s">
        <v>77</v>
      </c>
      <c r="D5008" t="s">
        <v>109</v>
      </c>
      <c r="E5008" t="s">
        <v>126</v>
      </c>
      <c r="F5008" t="s">
        <v>14394</v>
      </c>
      <c r="G5008" t="s">
        <v>144</v>
      </c>
      <c r="H5008" t="s">
        <v>46</v>
      </c>
      <c r="I5008" t="s">
        <v>129</v>
      </c>
      <c r="J5008" t="s">
        <v>130</v>
      </c>
      <c r="K5008" t="s">
        <v>131</v>
      </c>
      <c r="L5008" t="s">
        <v>14395</v>
      </c>
      <c r="M5008" t="s">
        <v>14396</v>
      </c>
      <c r="N5008">
        <v>1.3372222220000001</v>
      </c>
      <c r="O5008">
        <v>0</v>
      </c>
      <c r="P5008">
        <v>26</v>
      </c>
      <c r="Q5008">
        <v>0</v>
      </c>
      <c r="R5008">
        <v>0</v>
      </c>
      <c r="S5008">
        <v>0</v>
      </c>
      <c r="T5008">
        <v>0</v>
      </c>
      <c r="U5008">
        <v>0</v>
      </c>
      <c r="V5008">
        <v>34.767778</v>
      </c>
      <c r="W5008">
        <v>0</v>
      </c>
      <c r="X5008">
        <v>0</v>
      </c>
      <c r="Y5008">
        <v>0</v>
      </c>
      <c r="Z5008">
        <v>0</v>
      </c>
    </row>
    <row r="5009" spans="1:26" x14ac:dyDescent="0.25">
      <c r="A5009">
        <v>2040813</v>
      </c>
      <c r="B5009">
        <v>1</v>
      </c>
      <c r="C5009" t="s">
        <v>77</v>
      </c>
      <c r="D5009" t="s">
        <v>108</v>
      </c>
      <c r="E5009" t="s">
        <v>134</v>
      </c>
      <c r="F5009" t="s">
        <v>14397</v>
      </c>
      <c r="G5009" t="s">
        <v>136</v>
      </c>
      <c r="H5009" t="s">
        <v>46</v>
      </c>
      <c r="I5009" t="s">
        <v>129</v>
      </c>
      <c r="J5009" t="s">
        <v>130</v>
      </c>
      <c r="K5009" t="s">
        <v>131</v>
      </c>
      <c r="L5009" t="s">
        <v>14398</v>
      </c>
      <c r="M5009" t="s">
        <v>14399</v>
      </c>
      <c r="N5009">
        <v>3.4511111109999999</v>
      </c>
      <c r="O5009">
        <v>0</v>
      </c>
      <c r="P5009">
        <v>1</v>
      </c>
      <c r="Q5009">
        <v>0</v>
      </c>
      <c r="R5009">
        <v>0</v>
      </c>
      <c r="S5009">
        <v>0</v>
      </c>
      <c r="T5009">
        <v>0</v>
      </c>
      <c r="U5009">
        <v>0</v>
      </c>
      <c r="V5009">
        <v>3.451111</v>
      </c>
      <c r="W5009">
        <v>0</v>
      </c>
      <c r="X5009">
        <v>0</v>
      </c>
      <c r="Y5009">
        <v>0</v>
      </c>
      <c r="Z5009">
        <v>0</v>
      </c>
    </row>
    <row r="5010" spans="1:26" x14ac:dyDescent="0.25">
      <c r="A5010">
        <v>2040830</v>
      </c>
      <c r="B5010">
        <v>1</v>
      </c>
      <c r="C5010" t="s">
        <v>77</v>
      </c>
      <c r="D5010" t="s">
        <v>116</v>
      </c>
      <c r="E5010" t="s">
        <v>182</v>
      </c>
      <c r="F5010" t="s">
        <v>14400</v>
      </c>
      <c r="G5010" t="s">
        <v>144</v>
      </c>
      <c r="H5010" t="s">
        <v>46</v>
      </c>
      <c r="I5010" t="s">
        <v>129</v>
      </c>
      <c r="J5010" t="s">
        <v>130</v>
      </c>
      <c r="K5010" t="s">
        <v>131</v>
      </c>
      <c r="L5010" t="s">
        <v>14401</v>
      </c>
      <c r="M5010" t="s">
        <v>14402</v>
      </c>
      <c r="N5010">
        <v>2.0794444439999999</v>
      </c>
      <c r="O5010">
        <v>0</v>
      </c>
      <c r="P5010">
        <v>51</v>
      </c>
      <c r="Q5010">
        <v>0</v>
      </c>
      <c r="R5010">
        <v>0</v>
      </c>
      <c r="S5010">
        <v>0</v>
      </c>
      <c r="T5010">
        <v>0</v>
      </c>
      <c r="U5010">
        <v>0</v>
      </c>
      <c r="V5010">
        <v>106.05166699999999</v>
      </c>
      <c r="W5010">
        <v>0</v>
      </c>
      <c r="X5010">
        <v>0</v>
      </c>
      <c r="Y5010">
        <v>0</v>
      </c>
      <c r="Z5010">
        <v>0</v>
      </c>
    </row>
    <row r="5011" spans="1:26" x14ac:dyDescent="0.25">
      <c r="A5011">
        <v>2040816</v>
      </c>
      <c r="B5011">
        <v>1</v>
      </c>
      <c r="C5011" t="s">
        <v>76</v>
      </c>
      <c r="D5011" t="s">
        <v>95</v>
      </c>
      <c r="E5011" t="s">
        <v>134</v>
      </c>
      <c r="F5011" t="s">
        <v>14403</v>
      </c>
      <c r="G5011" t="s">
        <v>136</v>
      </c>
      <c r="H5011" t="s">
        <v>46</v>
      </c>
      <c r="I5011" t="s">
        <v>129</v>
      </c>
      <c r="J5011" t="s">
        <v>130</v>
      </c>
      <c r="K5011" t="s">
        <v>131</v>
      </c>
      <c r="L5011" t="s">
        <v>14404</v>
      </c>
      <c r="M5011" t="s">
        <v>14405</v>
      </c>
      <c r="N5011">
        <v>4.6397222219999996</v>
      </c>
      <c r="O5011">
        <v>0</v>
      </c>
      <c r="P5011">
        <v>0</v>
      </c>
      <c r="Q5011">
        <v>0</v>
      </c>
      <c r="R5011">
        <v>0</v>
      </c>
      <c r="S5011">
        <v>0</v>
      </c>
      <c r="T5011">
        <v>1</v>
      </c>
      <c r="U5011">
        <v>0</v>
      </c>
      <c r="V5011">
        <v>0</v>
      </c>
      <c r="W5011">
        <v>0</v>
      </c>
      <c r="X5011">
        <v>0</v>
      </c>
      <c r="Y5011">
        <v>0</v>
      </c>
      <c r="Z5011">
        <v>4.6397219999999999</v>
      </c>
    </row>
    <row r="5012" spans="1:26" x14ac:dyDescent="0.25">
      <c r="A5012">
        <v>2040814</v>
      </c>
      <c r="B5012">
        <v>1</v>
      </c>
      <c r="C5012" t="s">
        <v>76</v>
      </c>
      <c r="D5012" t="s">
        <v>78</v>
      </c>
      <c r="E5012" t="s">
        <v>182</v>
      </c>
      <c r="F5012" t="s">
        <v>14406</v>
      </c>
      <c r="G5012" t="s">
        <v>812</v>
      </c>
      <c r="H5012" t="s">
        <v>46</v>
      </c>
      <c r="I5012" t="s">
        <v>129</v>
      </c>
      <c r="J5012" t="s">
        <v>130</v>
      </c>
      <c r="K5012" t="s">
        <v>131</v>
      </c>
      <c r="L5012" t="s">
        <v>14407</v>
      </c>
      <c r="M5012" t="s">
        <v>14408</v>
      </c>
      <c r="N5012">
        <v>3.028611111</v>
      </c>
      <c r="O5012">
        <v>0</v>
      </c>
      <c r="P5012">
        <v>23</v>
      </c>
      <c r="Q5012">
        <v>0</v>
      </c>
      <c r="R5012">
        <v>0</v>
      </c>
      <c r="S5012">
        <v>0</v>
      </c>
      <c r="T5012">
        <v>0</v>
      </c>
      <c r="U5012">
        <v>0</v>
      </c>
      <c r="V5012">
        <v>69.658056000000002</v>
      </c>
      <c r="W5012">
        <v>0</v>
      </c>
      <c r="X5012">
        <v>0</v>
      </c>
      <c r="Y5012">
        <v>0</v>
      </c>
      <c r="Z5012">
        <v>0</v>
      </c>
    </row>
    <row r="5013" spans="1:26" x14ac:dyDescent="0.25">
      <c r="A5013">
        <v>2040820</v>
      </c>
      <c r="B5013">
        <v>1</v>
      </c>
      <c r="C5013" t="s">
        <v>76</v>
      </c>
      <c r="D5013" t="s">
        <v>103</v>
      </c>
      <c r="E5013" t="s">
        <v>161</v>
      </c>
      <c r="F5013" t="s">
        <v>14409</v>
      </c>
      <c r="G5013" t="s">
        <v>168</v>
      </c>
      <c r="H5013" t="s">
        <v>47</v>
      </c>
      <c r="I5013" t="s">
        <v>129</v>
      </c>
      <c r="J5013" t="s">
        <v>130</v>
      </c>
      <c r="K5013" t="s">
        <v>154</v>
      </c>
      <c r="L5013" t="s">
        <v>14410</v>
      </c>
      <c r="M5013" t="s">
        <v>14411</v>
      </c>
      <c r="N5013">
        <v>3.5922222220000002</v>
      </c>
      <c r="O5013">
        <v>0</v>
      </c>
      <c r="P5013">
        <v>0</v>
      </c>
      <c r="Q5013">
        <v>0</v>
      </c>
      <c r="R5013">
        <v>666</v>
      </c>
      <c r="S5013">
        <v>0</v>
      </c>
      <c r="T5013">
        <v>0</v>
      </c>
      <c r="U5013">
        <v>0</v>
      </c>
      <c r="V5013">
        <v>0</v>
      </c>
      <c r="W5013">
        <v>0</v>
      </c>
      <c r="X5013">
        <v>2392.42</v>
      </c>
      <c r="Y5013">
        <v>0</v>
      </c>
      <c r="Z5013">
        <v>0</v>
      </c>
    </row>
    <row r="5014" spans="1:26" x14ac:dyDescent="0.25">
      <c r="A5014">
        <v>2040817</v>
      </c>
      <c r="B5014">
        <v>1</v>
      </c>
      <c r="C5014" t="s">
        <v>76</v>
      </c>
      <c r="D5014" t="s">
        <v>96</v>
      </c>
      <c r="E5014" t="s">
        <v>161</v>
      </c>
      <c r="F5014" t="s">
        <v>14412</v>
      </c>
      <c r="G5014" t="s">
        <v>242</v>
      </c>
      <c r="H5014" t="s">
        <v>47</v>
      </c>
      <c r="I5014" t="s">
        <v>129</v>
      </c>
      <c r="J5014" t="s">
        <v>130</v>
      </c>
      <c r="K5014" t="s">
        <v>131</v>
      </c>
      <c r="L5014" t="s">
        <v>14224</v>
      </c>
      <c r="M5014" t="s">
        <v>14413</v>
      </c>
      <c r="N5014">
        <v>0.85194444400000002</v>
      </c>
      <c r="O5014">
        <v>5</v>
      </c>
      <c r="P5014">
        <v>187</v>
      </c>
      <c r="Q5014">
        <v>0</v>
      </c>
      <c r="R5014">
        <v>0</v>
      </c>
      <c r="S5014">
        <v>0</v>
      </c>
      <c r="T5014">
        <v>0</v>
      </c>
      <c r="U5014">
        <v>4.259722</v>
      </c>
      <c r="V5014">
        <v>159.31361100000001</v>
      </c>
      <c r="W5014">
        <v>0</v>
      </c>
      <c r="X5014">
        <v>0</v>
      </c>
      <c r="Y5014">
        <v>0</v>
      </c>
      <c r="Z5014">
        <v>0</v>
      </c>
    </row>
    <row r="5015" spans="1:26" x14ac:dyDescent="0.25">
      <c r="A5015">
        <v>2040819</v>
      </c>
      <c r="B5015">
        <v>1</v>
      </c>
      <c r="C5015" t="s">
        <v>76</v>
      </c>
      <c r="D5015" t="s">
        <v>79</v>
      </c>
      <c r="E5015" t="s">
        <v>171</v>
      </c>
      <c r="F5015" t="s">
        <v>14414</v>
      </c>
      <c r="G5015" t="s">
        <v>250</v>
      </c>
      <c r="H5015" t="s">
        <v>47</v>
      </c>
      <c r="I5015" t="s">
        <v>129</v>
      </c>
      <c r="J5015" t="s">
        <v>15</v>
      </c>
      <c r="K5015" t="s">
        <v>131</v>
      </c>
      <c r="L5015" t="s">
        <v>14415</v>
      </c>
      <c r="M5015" t="s">
        <v>14416</v>
      </c>
      <c r="N5015">
        <v>0.62555555500000004</v>
      </c>
      <c r="O5015">
        <v>1</v>
      </c>
      <c r="P5015">
        <v>5074</v>
      </c>
      <c r="Q5015">
        <v>0</v>
      </c>
      <c r="R5015">
        <v>0</v>
      </c>
      <c r="S5015">
        <v>0</v>
      </c>
      <c r="T5015">
        <v>0</v>
      </c>
      <c r="U5015">
        <v>0.625556</v>
      </c>
      <c r="V5015">
        <v>3174.068886</v>
      </c>
      <c r="W5015">
        <v>0</v>
      </c>
      <c r="X5015">
        <v>0</v>
      </c>
      <c r="Y5015">
        <v>0</v>
      </c>
      <c r="Z5015">
        <v>0</v>
      </c>
    </row>
    <row r="5016" spans="1:26" x14ac:dyDescent="0.25">
      <c r="A5016">
        <v>2040821</v>
      </c>
      <c r="B5016">
        <v>1</v>
      </c>
      <c r="C5016" t="s">
        <v>76</v>
      </c>
      <c r="D5016" t="s">
        <v>92</v>
      </c>
      <c r="E5016" t="s">
        <v>134</v>
      </c>
      <c r="F5016" t="s">
        <v>7279</v>
      </c>
      <c r="G5016" t="s">
        <v>136</v>
      </c>
      <c r="H5016" t="s">
        <v>46</v>
      </c>
      <c r="I5016" t="s">
        <v>129</v>
      </c>
      <c r="J5016" t="s">
        <v>130</v>
      </c>
      <c r="K5016" t="s">
        <v>131</v>
      </c>
      <c r="L5016" t="s">
        <v>14417</v>
      </c>
      <c r="M5016" t="s">
        <v>14418</v>
      </c>
      <c r="N5016">
        <v>6.8880555550000002</v>
      </c>
      <c r="O5016">
        <v>0</v>
      </c>
      <c r="P5016">
        <v>0</v>
      </c>
      <c r="Q5016">
        <v>0</v>
      </c>
      <c r="R5016">
        <v>1</v>
      </c>
      <c r="S5016">
        <v>0</v>
      </c>
      <c r="T5016">
        <v>0</v>
      </c>
      <c r="U5016">
        <v>0</v>
      </c>
      <c r="V5016">
        <v>0</v>
      </c>
      <c r="W5016">
        <v>0</v>
      </c>
      <c r="X5016">
        <v>6.8880559999999997</v>
      </c>
      <c r="Y5016">
        <v>0</v>
      </c>
      <c r="Z5016">
        <v>0</v>
      </c>
    </row>
    <row r="5017" spans="1:26" x14ac:dyDescent="0.25">
      <c r="A5017">
        <v>2040896</v>
      </c>
      <c r="B5017">
        <v>1</v>
      </c>
      <c r="C5017" t="s">
        <v>76</v>
      </c>
      <c r="D5017" t="s">
        <v>92</v>
      </c>
      <c r="E5017" t="s">
        <v>182</v>
      </c>
      <c r="F5017" t="s">
        <v>14419</v>
      </c>
      <c r="G5017" t="s">
        <v>294</v>
      </c>
      <c r="H5017" t="s">
        <v>46</v>
      </c>
      <c r="I5017" t="s">
        <v>129</v>
      </c>
      <c r="J5017" t="s">
        <v>130</v>
      </c>
      <c r="K5017" t="s">
        <v>131</v>
      </c>
      <c r="L5017" t="s">
        <v>14420</v>
      </c>
      <c r="M5017" t="s">
        <v>14421</v>
      </c>
      <c r="N5017">
        <v>7.7074999999999996</v>
      </c>
      <c r="O5017">
        <v>0</v>
      </c>
      <c r="P5017">
        <v>0</v>
      </c>
      <c r="Q5017">
        <v>0</v>
      </c>
      <c r="R5017">
        <v>119</v>
      </c>
      <c r="S5017">
        <v>0</v>
      </c>
      <c r="T5017">
        <v>0</v>
      </c>
      <c r="U5017">
        <v>0</v>
      </c>
      <c r="V5017">
        <v>0</v>
      </c>
      <c r="W5017">
        <v>0</v>
      </c>
      <c r="X5017">
        <v>917.1925</v>
      </c>
      <c r="Y5017">
        <v>0</v>
      </c>
      <c r="Z5017">
        <v>0</v>
      </c>
    </row>
    <row r="5018" spans="1:26" x14ac:dyDescent="0.25">
      <c r="A5018">
        <v>2040822</v>
      </c>
      <c r="B5018">
        <v>1</v>
      </c>
      <c r="C5018" t="s">
        <v>76</v>
      </c>
      <c r="D5018" t="s">
        <v>80</v>
      </c>
      <c r="E5018" t="s">
        <v>182</v>
      </c>
      <c r="F5018" t="s">
        <v>14422</v>
      </c>
      <c r="G5018" t="s">
        <v>168</v>
      </c>
      <c r="H5018" t="s">
        <v>46</v>
      </c>
      <c r="I5018" t="s">
        <v>129</v>
      </c>
      <c r="J5018" t="s">
        <v>130</v>
      </c>
      <c r="K5018" t="s">
        <v>154</v>
      </c>
      <c r="L5018" t="s">
        <v>14423</v>
      </c>
      <c r="M5018" t="s">
        <v>14424</v>
      </c>
      <c r="N5018">
        <v>4.2883333329999997</v>
      </c>
      <c r="O5018">
        <v>0</v>
      </c>
      <c r="P5018">
        <v>81</v>
      </c>
      <c r="Q5018">
        <v>0</v>
      </c>
      <c r="R5018">
        <v>0</v>
      </c>
      <c r="S5018">
        <v>0</v>
      </c>
      <c r="T5018">
        <v>0</v>
      </c>
      <c r="U5018">
        <v>0</v>
      </c>
      <c r="V5018">
        <v>347.35500000000002</v>
      </c>
      <c r="W5018">
        <v>0</v>
      </c>
      <c r="X5018">
        <v>0</v>
      </c>
      <c r="Y5018">
        <v>0</v>
      </c>
      <c r="Z5018">
        <v>0</v>
      </c>
    </row>
    <row r="5019" spans="1:26" x14ac:dyDescent="0.25">
      <c r="A5019">
        <v>2040832</v>
      </c>
      <c r="B5019">
        <v>1</v>
      </c>
      <c r="C5019" t="s">
        <v>77</v>
      </c>
      <c r="D5019" t="s">
        <v>108</v>
      </c>
      <c r="E5019" t="s">
        <v>182</v>
      </c>
      <c r="F5019" t="s">
        <v>14425</v>
      </c>
      <c r="G5019" t="s">
        <v>144</v>
      </c>
      <c r="H5019" t="s">
        <v>46</v>
      </c>
      <c r="I5019" t="s">
        <v>129</v>
      </c>
      <c r="J5019" t="s">
        <v>130</v>
      </c>
      <c r="K5019" t="s">
        <v>131</v>
      </c>
      <c r="L5019" t="s">
        <v>14426</v>
      </c>
      <c r="M5019" t="s">
        <v>14427</v>
      </c>
      <c r="N5019">
        <v>2.562777777</v>
      </c>
      <c r="O5019">
        <v>0</v>
      </c>
      <c r="P5019">
        <v>62</v>
      </c>
      <c r="Q5019">
        <v>0</v>
      </c>
      <c r="R5019">
        <v>0</v>
      </c>
      <c r="S5019">
        <v>0</v>
      </c>
      <c r="T5019">
        <v>0</v>
      </c>
      <c r="U5019">
        <v>0</v>
      </c>
      <c r="V5019">
        <v>158.892222</v>
      </c>
      <c r="W5019">
        <v>0</v>
      </c>
      <c r="X5019">
        <v>0</v>
      </c>
      <c r="Y5019">
        <v>0</v>
      </c>
      <c r="Z5019">
        <v>0</v>
      </c>
    </row>
    <row r="5020" spans="1:26" x14ac:dyDescent="0.25">
      <c r="A5020">
        <v>2040869</v>
      </c>
      <c r="B5020">
        <v>1</v>
      </c>
      <c r="C5020" t="s">
        <v>76</v>
      </c>
      <c r="D5020" t="s">
        <v>101</v>
      </c>
      <c r="E5020" t="s">
        <v>182</v>
      </c>
      <c r="F5020" t="s">
        <v>14428</v>
      </c>
      <c r="G5020" t="s">
        <v>144</v>
      </c>
      <c r="H5020" t="s">
        <v>46</v>
      </c>
      <c r="I5020" t="s">
        <v>129</v>
      </c>
      <c r="J5020" t="s">
        <v>130</v>
      </c>
      <c r="K5020" t="s">
        <v>131</v>
      </c>
      <c r="L5020" t="s">
        <v>14429</v>
      </c>
      <c r="M5020" t="s">
        <v>14430</v>
      </c>
      <c r="N5020">
        <v>3.4080555549999998</v>
      </c>
      <c r="O5020">
        <v>0</v>
      </c>
      <c r="P5020">
        <v>20</v>
      </c>
      <c r="Q5020">
        <v>0</v>
      </c>
      <c r="R5020">
        <v>0</v>
      </c>
      <c r="S5020">
        <v>0</v>
      </c>
      <c r="T5020">
        <v>0</v>
      </c>
      <c r="U5020">
        <v>0</v>
      </c>
      <c r="V5020">
        <v>68.161111000000005</v>
      </c>
      <c r="W5020">
        <v>0</v>
      </c>
      <c r="X5020">
        <v>0</v>
      </c>
      <c r="Y5020">
        <v>0</v>
      </c>
      <c r="Z5020">
        <v>0</v>
      </c>
    </row>
    <row r="5021" spans="1:26" x14ac:dyDescent="0.25">
      <c r="A5021">
        <v>2040824</v>
      </c>
      <c r="B5021">
        <v>1</v>
      </c>
      <c r="C5021" t="s">
        <v>77</v>
      </c>
      <c r="D5021" t="s">
        <v>124</v>
      </c>
      <c r="E5021" t="s">
        <v>186</v>
      </c>
      <c r="F5021" t="s">
        <v>14431</v>
      </c>
      <c r="G5021" t="s">
        <v>163</v>
      </c>
      <c r="H5021" t="s">
        <v>47</v>
      </c>
      <c r="I5021" t="s">
        <v>129</v>
      </c>
      <c r="J5021" t="s">
        <v>130</v>
      </c>
      <c r="K5021" t="s">
        <v>131</v>
      </c>
      <c r="L5021" t="s">
        <v>14432</v>
      </c>
      <c r="M5021" t="s">
        <v>14433</v>
      </c>
      <c r="N5021">
        <v>1.5561111110000001</v>
      </c>
      <c r="O5021">
        <v>12</v>
      </c>
      <c r="P5021">
        <v>300</v>
      </c>
      <c r="Q5021">
        <v>0</v>
      </c>
      <c r="R5021">
        <v>0</v>
      </c>
      <c r="S5021">
        <v>0</v>
      </c>
      <c r="T5021">
        <v>0</v>
      </c>
      <c r="U5021">
        <v>18.673333</v>
      </c>
      <c r="V5021">
        <v>466.83333299999998</v>
      </c>
      <c r="W5021">
        <v>0</v>
      </c>
      <c r="X5021">
        <v>0</v>
      </c>
      <c r="Y5021">
        <v>0</v>
      </c>
      <c r="Z5021">
        <v>0</v>
      </c>
    </row>
    <row r="5022" spans="1:26" x14ac:dyDescent="0.25">
      <c r="A5022">
        <v>2040835</v>
      </c>
      <c r="B5022">
        <v>1</v>
      </c>
      <c r="C5022" t="s">
        <v>76</v>
      </c>
      <c r="D5022" t="s">
        <v>92</v>
      </c>
      <c r="E5022" t="s">
        <v>182</v>
      </c>
      <c r="F5022" t="s">
        <v>14434</v>
      </c>
      <c r="G5022" t="s">
        <v>294</v>
      </c>
      <c r="H5022" t="s">
        <v>46</v>
      </c>
      <c r="I5022" t="s">
        <v>129</v>
      </c>
      <c r="J5022" t="s">
        <v>130</v>
      </c>
      <c r="K5022" t="s">
        <v>131</v>
      </c>
      <c r="L5022" t="s">
        <v>14435</v>
      </c>
      <c r="M5022" t="s">
        <v>14436</v>
      </c>
      <c r="N5022">
        <v>7.8563888879999997</v>
      </c>
      <c r="O5022">
        <v>0</v>
      </c>
      <c r="P5022">
        <v>0</v>
      </c>
      <c r="Q5022">
        <v>0</v>
      </c>
      <c r="R5022">
        <v>0</v>
      </c>
      <c r="S5022">
        <v>0</v>
      </c>
      <c r="T5022">
        <v>33</v>
      </c>
      <c r="U5022">
        <v>0</v>
      </c>
      <c r="V5022">
        <v>0</v>
      </c>
      <c r="W5022">
        <v>0</v>
      </c>
      <c r="X5022">
        <v>0</v>
      </c>
      <c r="Y5022">
        <v>0</v>
      </c>
      <c r="Z5022">
        <v>259.26083299999999</v>
      </c>
    </row>
    <row r="5023" spans="1:26" x14ac:dyDescent="0.25">
      <c r="A5023">
        <v>2040825</v>
      </c>
      <c r="B5023">
        <v>1</v>
      </c>
      <c r="C5023" t="s">
        <v>77</v>
      </c>
      <c r="D5023" t="s">
        <v>124</v>
      </c>
      <c r="E5023" t="s">
        <v>171</v>
      </c>
      <c r="F5023" t="s">
        <v>14437</v>
      </c>
      <c r="G5023" t="s">
        <v>163</v>
      </c>
      <c r="H5023" t="s">
        <v>47</v>
      </c>
      <c r="I5023" t="s">
        <v>129</v>
      </c>
      <c r="J5023" t="s">
        <v>130</v>
      </c>
      <c r="K5023" t="s">
        <v>131</v>
      </c>
      <c r="L5023" t="s">
        <v>14438</v>
      </c>
      <c r="M5023" t="s">
        <v>14439</v>
      </c>
      <c r="N5023">
        <v>0.56694444399999999</v>
      </c>
      <c r="O5023">
        <v>1</v>
      </c>
      <c r="P5023">
        <v>2128</v>
      </c>
      <c r="Q5023">
        <v>0</v>
      </c>
      <c r="R5023">
        <v>0</v>
      </c>
      <c r="S5023">
        <v>0</v>
      </c>
      <c r="T5023">
        <v>0</v>
      </c>
      <c r="U5023">
        <v>0.566944</v>
      </c>
      <c r="V5023">
        <v>1206.4577770000001</v>
      </c>
      <c r="W5023">
        <v>0</v>
      </c>
      <c r="X5023">
        <v>0</v>
      </c>
      <c r="Y5023">
        <v>0</v>
      </c>
      <c r="Z5023">
        <v>0</v>
      </c>
    </row>
    <row r="5024" spans="1:26" x14ac:dyDescent="0.25">
      <c r="A5024">
        <v>2040826</v>
      </c>
      <c r="B5024">
        <v>1</v>
      </c>
      <c r="C5024" t="s">
        <v>76</v>
      </c>
      <c r="D5024" t="s">
        <v>96</v>
      </c>
      <c r="E5024" t="s">
        <v>171</v>
      </c>
      <c r="F5024" t="s">
        <v>4253</v>
      </c>
      <c r="G5024" t="s">
        <v>163</v>
      </c>
      <c r="H5024" t="s">
        <v>47</v>
      </c>
      <c r="I5024" t="s">
        <v>129</v>
      </c>
      <c r="J5024" t="s">
        <v>130</v>
      </c>
      <c r="K5024" t="s">
        <v>131</v>
      </c>
      <c r="L5024" t="s">
        <v>14440</v>
      </c>
      <c r="M5024" t="s">
        <v>14441</v>
      </c>
      <c r="N5024">
        <v>0.34055555500000001</v>
      </c>
      <c r="O5024">
        <v>32</v>
      </c>
      <c r="P5024">
        <v>1900</v>
      </c>
      <c r="Q5024">
        <v>0</v>
      </c>
      <c r="R5024">
        <v>0</v>
      </c>
      <c r="S5024">
        <v>0</v>
      </c>
      <c r="T5024">
        <v>0</v>
      </c>
      <c r="U5024">
        <v>10.897778000000001</v>
      </c>
      <c r="V5024">
        <v>647.05555500000003</v>
      </c>
      <c r="W5024">
        <v>0</v>
      </c>
      <c r="X5024">
        <v>0</v>
      </c>
      <c r="Y5024">
        <v>0</v>
      </c>
      <c r="Z5024">
        <v>0</v>
      </c>
    </row>
    <row r="5025" spans="1:26" x14ac:dyDescent="0.25">
      <c r="A5025">
        <v>2040834</v>
      </c>
      <c r="B5025">
        <v>1</v>
      </c>
      <c r="C5025" t="s">
        <v>77</v>
      </c>
      <c r="D5025" t="s">
        <v>116</v>
      </c>
      <c r="E5025" t="s">
        <v>186</v>
      </c>
      <c r="F5025" t="s">
        <v>14442</v>
      </c>
      <c r="G5025" t="s">
        <v>179</v>
      </c>
      <c r="H5025" t="s">
        <v>47</v>
      </c>
      <c r="I5025" t="s">
        <v>129</v>
      </c>
      <c r="J5025" t="s">
        <v>130</v>
      </c>
      <c r="K5025" t="s">
        <v>154</v>
      </c>
      <c r="L5025" t="s">
        <v>14443</v>
      </c>
      <c r="M5025" t="s">
        <v>14444</v>
      </c>
      <c r="N5025">
        <v>6.2401369439999996</v>
      </c>
      <c r="O5025">
        <v>12</v>
      </c>
      <c r="P5025">
        <v>0</v>
      </c>
      <c r="Q5025">
        <v>0</v>
      </c>
      <c r="R5025">
        <v>0</v>
      </c>
      <c r="S5025">
        <v>0</v>
      </c>
      <c r="T5025">
        <v>0</v>
      </c>
      <c r="U5025">
        <v>74.881642999999997</v>
      </c>
      <c r="V5025">
        <v>0</v>
      </c>
      <c r="W5025">
        <v>0</v>
      </c>
      <c r="X5025">
        <v>0</v>
      </c>
      <c r="Y5025">
        <v>0</v>
      </c>
      <c r="Z5025">
        <v>0</v>
      </c>
    </row>
    <row r="5026" spans="1:26" x14ac:dyDescent="0.25">
      <c r="A5026">
        <v>2040840</v>
      </c>
      <c r="B5026">
        <v>1</v>
      </c>
      <c r="C5026" t="s">
        <v>76</v>
      </c>
      <c r="D5026" t="s">
        <v>103</v>
      </c>
      <c r="E5026" t="s">
        <v>182</v>
      </c>
      <c r="F5026" t="s">
        <v>14445</v>
      </c>
      <c r="G5026" t="s">
        <v>144</v>
      </c>
      <c r="H5026" t="s">
        <v>46</v>
      </c>
      <c r="I5026" t="s">
        <v>129</v>
      </c>
      <c r="J5026" t="s">
        <v>130</v>
      </c>
      <c r="K5026" t="s">
        <v>131</v>
      </c>
      <c r="L5026" t="s">
        <v>14446</v>
      </c>
      <c r="M5026" t="s">
        <v>14447</v>
      </c>
      <c r="N5026">
        <v>4.8986111110000001</v>
      </c>
      <c r="O5026">
        <v>0</v>
      </c>
      <c r="P5026">
        <v>0</v>
      </c>
      <c r="Q5026">
        <v>0</v>
      </c>
      <c r="R5026">
        <v>51</v>
      </c>
      <c r="S5026">
        <v>0</v>
      </c>
      <c r="T5026">
        <v>0</v>
      </c>
      <c r="U5026">
        <v>0</v>
      </c>
      <c r="V5026">
        <v>0</v>
      </c>
      <c r="W5026">
        <v>0</v>
      </c>
      <c r="X5026">
        <v>249.82916700000001</v>
      </c>
      <c r="Y5026">
        <v>0</v>
      </c>
      <c r="Z5026">
        <v>0</v>
      </c>
    </row>
    <row r="5027" spans="1:26" x14ac:dyDescent="0.25">
      <c r="A5027">
        <v>2040841</v>
      </c>
      <c r="B5027">
        <v>1</v>
      </c>
      <c r="C5027" t="s">
        <v>77</v>
      </c>
      <c r="D5027" t="s">
        <v>122</v>
      </c>
      <c r="E5027" t="s">
        <v>186</v>
      </c>
      <c r="F5027" t="s">
        <v>14448</v>
      </c>
      <c r="G5027" t="s">
        <v>163</v>
      </c>
      <c r="H5027" t="s">
        <v>47</v>
      </c>
      <c r="I5027" t="s">
        <v>129</v>
      </c>
      <c r="J5027" t="s">
        <v>130</v>
      </c>
      <c r="K5027" t="s">
        <v>131</v>
      </c>
      <c r="L5027" t="s">
        <v>14449</v>
      </c>
      <c r="M5027" t="s">
        <v>14450</v>
      </c>
      <c r="N5027">
        <v>0.45750000000000002</v>
      </c>
      <c r="O5027">
        <v>0</v>
      </c>
      <c r="P5027">
        <v>6</v>
      </c>
      <c r="Q5027">
        <v>3</v>
      </c>
      <c r="R5027">
        <v>920</v>
      </c>
      <c r="S5027">
        <v>0</v>
      </c>
      <c r="T5027">
        <v>0</v>
      </c>
      <c r="U5027">
        <v>0</v>
      </c>
      <c r="V5027">
        <v>2.7450000000000001</v>
      </c>
      <c r="W5027">
        <v>1.3725000000000001</v>
      </c>
      <c r="X5027">
        <v>420.9</v>
      </c>
      <c r="Y5027">
        <v>0</v>
      </c>
      <c r="Z5027">
        <v>0</v>
      </c>
    </row>
    <row r="5028" spans="1:26" x14ac:dyDescent="0.25">
      <c r="A5028">
        <v>2040842</v>
      </c>
      <c r="B5028">
        <v>1</v>
      </c>
      <c r="C5028" t="s">
        <v>76</v>
      </c>
      <c r="D5028" t="s">
        <v>79</v>
      </c>
      <c r="E5028" t="s">
        <v>161</v>
      </c>
      <c r="F5028" t="s">
        <v>14451</v>
      </c>
      <c r="G5028" t="s">
        <v>250</v>
      </c>
      <c r="H5028" t="s">
        <v>47</v>
      </c>
      <c r="I5028" t="s">
        <v>129</v>
      </c>
      <c r="J5028" t="s">
        <v>15</v>
      </c>
      <c r="K5028" t="s">
        <v>131</v>
      </c>
      <c r="L5028" t="s">
        <v>14452</v>
      </c>
      <c r="M5028" t="s">
        <v>14453</v>
      </c>
      <c r="N5028">
        <v>2.9252777769999998</v>
      </c>
      <c r="O5028">
        <v>0</v>
      </c>
      <c r="P5028">
        <v>432</v>
      </c>
      <c r="Q5028">
        <v>0</v>
      </c>
      <c r="R5028">
        <v>0</v>
      </c>
      <c r="S5028">
        <v>0</v>
      </c>
      <c r="T5028">
        <v>0</v>
      </c>
      <c r="U5028">
        <v>0</v>
      </c>
      <c r="V5028">
        <v>1263.72</v>
      </c>
      <c r="W5028">
        <v>0</v>
      </c>
      <c r="X5028">
        <v>0</v>
      </c>
      <c r="Y5028">
        <v>0</v>
      </c>
      <c r="Z5028">
        <v>0</v>
      </c>
    </row>
    <row r="5029" spans="1:26" x14ac:dyDescent="0.25">
      <c r="A5029">
        <v>2040877</v>
      </c>
      <c r="B5029">
        <v>1</v>
      </c>
      <c r="C5029" t="s">
        <v>76</v>
      </c>
      <c r="D5029" t="s">
        <v>106</v>
      </c>
      <c r="E5029" t="s">
        <v>134</v>
      </c>
      <c r="F5029" t="s">
        <v>14454</v>
      </c>
      <c r="G5029" t="s">
        <v>136</v>
      </c>
      <c r="H5029" t="s">
        <v>46</v>
      </c>
      <c r="I5029" t="s">
        <v>129</v>
      </c>
      <c r="J5029" t="s">
        <v>130</v>
      </c>
      <c r="K5029" t="s">
        <v>131</v>
      </c>
      <c r="L5029" t="s">
        <v>14455</v>
      </c>
      <c r="M5029" t="s">
        <v>14456</v>
      </c>
      <c r="N5029">
        <v>5.7355555550000004</v>
      </c>
      <c r="O5029">
        <v>0</v>
      </c>
      <c r="P5029">
        <v>3</v>
      </c>
      <c r="Q5029">
        <v>0</v>
      </c>
      <c r="R5029">
        <v>0</v>
      </c>
      <c r="S5029">
        <v>0</v>
      </c>
      <c r="T5029">
        <v>0</v>
      </c>
      <c r="U5029">
        <v>0</v>
      </c>
      <c r="V5029">
        <v>17.206666999999999</v>
      </c>
      <c r="W5029">
        <v>0</v>
      </c>
      <c r="X5029">
        <v>0</v>
      </c>
      <c r="Y5029">
        <v>0</v>
      </c>
      <c r="Z5029">
        <v>0</v>
      </c>
    </row>
    <row r="5030" spans="1:26" x14ac:dyDescent="0.25">
      <c r="A5030">
        <v>2040845</v>
      </c>
      <c r="B5030">
        <v>1</v>
      </c>
      <c r="C5030" t="s">
        <v>76</v>
      </c>
      <c r="D5030" t="s">
        <v>80</v>
      </c>
      <c r="E5030" t="s">
        <v>166</v>
      </c>
      <c r="F5030" t="s">
        <v>14457</v>
      </c>
      <c r="G5030" t="s">
        <v>168</v>
      </c>
      <c r="H5030" t="s">
        <v>46</v>
      </c>
      <c r="I5030" t="s">
        <v>129</v>
      </c>
      <c r="J5030" t="s">
        <v>130</v>
      </c>
      <c r="K5030" t="s">
        <v>154</v>
      </c>
      <c r="L5030" t="s">
        <v>14458</v>
      </c>
      <c r="M5030" t="s">
        <v>14459</v>
      </c>
      <c r="N5030">
        <v>2.8897222220000001</v>
      </c>
      <c r="O5030">
        <v>0</v>
      </c>
      <c r="P5030">
        <v>1814</v>
      </c>
      <c r="Q5030">
        <v>0</v>
      </c>
      <c r="R5030">
        <v>0</v>
      </c>
      <c r="S5030">
        <v>0</v>
      </c>
      <c r="T5030">
        <v>0</v>
      </c>
      <c r="U5030">
        <v>0</v>
      </c>
      <c r="V5030">
        <v>5241.9561110000004</v>
      </c>
      <c r="W5030">
        <v>0</v>
      </c>
      <c r="X5030">
        <v>0</v>
      </c>
      <c r="Y5030">
        <v>0</v>
      </c>
      <c r="Z5030">
        <v>0</v>
      </c>
    </row>
    <row r="5031" spans="1:26" x14ac:dyDescent="0.25">
      <c r="A5031">
        <v>2040843</v>
      </c>
      <c r="B5031">
        <v>1</v>
      </c>
      <c r="C5031" t="s">
        <v>76</v>
      </c>
      <c r="D5031" t="s">
        <v>104</v>
      </c>
      <c r="E5031" t="s">
        <v>134</v>
      </c>
      <c r="F5031" t="s">
        <v>14460</v>
      </c>
      <c r="G5031" t="s">
        <v>250</v>
      </c>
      <c r="H5031" t="s">
        <v>46</v>
      </c>
      <c r="I5031" t="s">
        <v>129</v>
      </c>
      <c r="J5031" t="s">
        <v>15</v>
      </c>
      <c r="K5031" t="s">
        <v>131</v>
      </c>
      <c r="L5031" t="s">
        <v>14461</v>
      </c>
      <c r="M5031" t="s">
        <v>14462</v>
      </c>
      <c r="N5031">
        <v>0.65972222199999997</v>
      </c>
      <c r="O5031">
        <v>0</v>
      </c>
      <c r="P5031">
        <v>0</v>
      </c>
      <c r="Q5031">
        <v>0</v>
      </c>
      <c r="R5031">
        <v>1</v>
      </c>
      <c r="S5031">
        <v>0</v>
      </c>
      <c r="T5031">
        <v>0</v>
      </c>
      <c r="U5031">
        <v>0</v>
      </c>
      <c r="V5031">
        <v>0</v>
      </c>
      <c r="W5031">
        <v>0</v>
      </c>
      <c r="X5031">
        <v>0.65972200000000003</v>
      </c>
      <c r="Y5031">
        <v>0</v>
      </c>
      <c r="Z5031">
        <v>0</v>
      </c>
    </row>
    <row r="5032" spans="1:26" x14ac:dyDescent="0.25">
      <c r="A5032">
        <v>2040850</v>
      </c>
      <c r="B5032">
        <v>1</v>
      </c>
      <c r="C5032" t="s">
        <v>76</v>
      </c>
      <c r="D5032" t="s">
        <v>103</v>
      </c>
      <c r="E5032" t="s">
        <v>166</v>
      </c>
      <c r="F5032" t="s">
        <v>14463</v>
      </c>
      <c r="G5032" t="s">
        <v>144</v>
      </c>
      <c r="H5032" t="s">
        <v>46</v>
      </c>
      <c r="I5032" t="s">
        <v>129</v>
      </c>
      <c r="J5032" t="s">
        <v>130</v>
      </c>
      <c r="K5032" t="s">
        <v>131</v>
      </c>
      <c r="L5032" t="s">
        <v>14464</v>
      </c>
      <c r="M5032" t="s">
        <v>14465</v>
      </c>
      <c r="N5032">
        <v>1.301388888</v>
      </c>
      <c r="O5032">
        <v>0</v>
      </c>
      <c r="P5032">
        <v>0</v>
      </c>
      <c r="Q5032">
        <v>1</v>
      </c>
      <c r="R5032">
        <v>0</v>
      </c>
      <c r="S5032">
        <v>0</v>
      </c>
      <c r="T5032">
        <v>0</v>
      </c>
      <c r="U5032">
        <v>0</v>
      </c>
      <c r="V5032">
        <v>0</v>
      </c>
      <c r="W5032">
        <v>1.3013889999999999</v>
      </c>
      <c r="X5032">
        <v>0</v>
      </c>
      <c r="Y5032">
        <v>0</v>
      </c>
      <c r="Z5032">
        <v>0</v>
      </c>
    </row>
    <row r="5033" spans="1:26" x14ac:dyDescent="0.25">
      <c r="A5033">
        <v>2040849</v>
      </c>
      <c r="B5033">
        <v>1</v>
      </c>
      <c r="C5033" t="s">
        <v>77</v>
      </c>
      <c r="D5033" t="s">
        <v>108</v>
      </c>
      <c r="E5033" t="s">
        <v>161</v>
      </c>
      <c r="F5033" t="s">
        <v>14466</v>
      </c>
      <c r="G5033" t="s">
        <v>341</v>
      </c>
      <c r="H5033" t="s">
        <v>47</v>
      </c>
      <c r="I5033" t="s">
        <v>129</v>
      </c>
      <c r="J5033" t="s">
        <v>130</v>
      </c>
      <c r="K5033" t="s">
        <v>131</v>
      </c>
      <c r="L5033" t="s">
        <v>14467</v>
      </c>
      <c r="M5033" t="s">
        <v>14468</v>
      </c>
      <c r="N5033">
        <v>4.181944444</v>
      </c>
      <c r="O5033">
        <v>0</v>
      </c>
      <c r="P5033">
        <v>0</v>
      </c>
      <c r="Q5033">
        <v>0</v>
      </c>
      <c r="R5033">
        <v>0</v>
      </c>
      <c r="S5033">
        <v>0</v>
      </c>
      <c r="T5033">
        <v>84</v>
      </c>
      <c r="U5033">
        <v>0</v>
      </c>
      <c r="V5033">
        <v>0</v>
      </c>
      <c r="W5033">
        <v>0</v>
      </c>
      <c r="X5033">
        <v>0</v>
      </c>
      <c r="Y5033">
        <v>0</v>
      </c>
      <c r="Z5033">
        <v>351.28333300000003</v>
      </c>
    </row>
    <row r="5034" spans="1:26" x14ac:dyDescent="0.25">
      <c r="A5034">
        <v>2040847</v>
      </c>
      <c r="B5034">
        <v>1</v>
      </c>
      <c r="C5034" t="s">
        <v>77</v>
      </c>
      <c r="D5034" t="s">
        <v>111</v>
      </c>
      <c r="E5034" t="s">
        <v>166</v>
      </c>
      <c r="F5034" t="s">
        <v>10486</v>
      </c>
      <c r="G5034" t="s">
        <v>657</v>
      </c>
      <c r="H5034" t="s">
        <v>46</v>
      </c>
      <c r="I5034" t="s">
        <v>129</v>
      </c>
      <c r="J5034" t="s">
        <v>130</v>
      </c>
      <c r="K5034" t="s">
        <v>131</v>
      </c>
      <c r="L5034" t="s">
        <v>14469</v>
      </c>
      <c r="M5034" t="s">
        <v>14470</v>
      </c>
      <c r="N5034">
        <v>1.4527777770000001</v>
      </c>
      <c r="O5034">
        <v>0</v>
      </c>
      <c r="P5034">
        <v>0</v>
      </c>
      <c r="Q5034">
        <v>0</v>
      </c>
      <c r="R5034">
        <v>68</v>
      </c>
      <c r="S5034">
        <v>0</v>
      </c>
      <c r="T5034">
        <v>0</v>
      </c>
      <c r="U5034">
        <v>0</v>
      </c>
      <c r="V5034">
        <v>0</v>
      </c>
      <c r="W5034">
        <v>0</v>
      </c>
      <c r="X5034">
        <v>98.788888999999998</v>
      </c>
      <c r="Y5034">
        <v>0</v>
      </c>
      <c r="Z5034">
        <v>0</v>
      </c>
    </row>
    <row r="5035" spans="1:26" x14ac:dyDescent="0.25">
      <c r="A5035">
        <v>2040846</v>
      </c>
      <c r="B5035">
        <v>1</v>
      </c>
      <c r="C5035" t="s">
        <v>77</v>
      </c>
      <c r="D5035" t="s">
        <v>118</v>
      </c>
      <c r="E5035" t="s">
        <v>171</v>
      </c>
      <c r="F5035" t="s">
        <v>14471</v>
      </c>
      <c r="G5035" t="s">
        <v>163</v>
      </c>
      <c r="H5035" t="s">
        <v>47</v>
      </c>
      <c r="I5035" t="s">
        <v>129</v>
      </c>
      <c r="J5035" t="s">
        <v>130</v>
      </c>
      <c r="K5035" t="s">
        <v>131</v>
      </c>
      <c r="L5035" t="s">
        <v>14472</v>
      </c>
      <c r="M5035" t="s">
        <v>14473</v>
      </c>
      <c r="N5035">
        <v>0.49388888800000003</v>
      </c>
      <c r="O5035">
        <v>136</v>
      </c>
      <c r="P5035">
        <v>9581</v>
      </c>
      <c r="Q5035">
        <v>0</v>
      </c>
      <c r="R5035">
        <v>0</v>
      </c>
      <c r="S5035">
        <v>9</v>
      </c>
      <c r="T5035">
        <v>548</v>
      </c>
      <c r="U5035">
        <v>67.168888999999993</v>
      </c>
      <c r="V5035">
        <v>4731.9494359999999</v>
      </c>
      <c r="W5035">
        <v>0</v>
      </c>
      <c r="X5035">
        <v>0</v>
      </c>
      <c r="Y5035">
        <v>4.4450000000000003</v>
      </c>
      <c r="Z5035">
        <v>270.65111100000001</v>
      </c>
    </row>
    <row r="5036" spans="1:26" x14ac:dyDescent="0.25">
      <c r="A5036">
        <v>2040862</v>
      </c>
      <c r="B5036">
        <v>1</v>
      </c>
      <c r="C5036" t="s">
        <v>76</v>
      </c>
      <c r="D5036" t="s">
        <v>92</v>
      </c>
      <c r="E5036" t="s">
        <v>161</v>
      </c>
      <c r="F5036" t="s">
        <v>14474</v>
      </c>
      <c r="G5036" t="s">
        <v>242</v>
      </c>
      <c r="H5036" t="s">
        <v>47</v>
      </c>
      <c r="I5036" t="s">
        <v>129</v>
      </c>
      <c r="J5036" t="s">
        <v>130</v>
      </c>
      <c r="K5036" t="s">
        <v>131</v>
      </c>
      <c r="L5036" t="s">
        <v>14475</v>
      </c>
      <c r="M5036" t="s">
        <v>14476</v>
      </c>
      <c r="N5036">
        <v>3.0433333330000001</v>
      </c>
      <c r="O5036">
        <v>0</v>
      </c>
      <c r="P5036">
        <v>0</v>
      </c>
      <c r="Q5036">
        <v>0</v>
      </c>
      <c r="R5036">
        <v>47</v>
      </c>
      <c r="S5036">
        <v>0</v>
      </c>
      <c r="T5036">
        <v>0</v>
      </c>
      <c r="U5036">
        <v>0</v>
      </c>
      <c r="V5036">
        <v>0</v>
      </c>
      <c r="W5036">
        <v>0</v>
      </c>
      <c r="X5036">
        <v>143.03666699999999</v>
      </c>
      <c r="Y5036">
        <v>0</v>
      </c>
      <c r="Z5036">
        <v>0</v>
      </c>
    </row>
    <row r="5037" spans="1:26" x14ac:dyDescent="0.25">
      <c r="A5037">
        <v>2040851</v>
      </c>
      <c r="B5037">
        <v>1</v>
      </c>
      <c r="C5037" t="s">
        <v>77</v>
      </c>
      <c r="D5037" t="s">
        <v>124</v>
      </c>
      <c r="E5037" t="s">
        <v>171</v>
      </c>
      <c r="F5037" t="s">
        <v>14437</v>
      </c>
      <c r="G5037" t="s">
        <v>163</v>
      </c>
      <c r="H5037" t="s">
        <v>47</v>
      </c>
      <c r="I5037" t="s">
        <v>129</v>
      </c>
      <c r="J5037" t="s">
        <v>130</v>
      </c>
      <c r="K5037" t="s">
        <v>131</v>
      </c>
      <c r="L5037" t="s">
        <v>14477</v>
      </c>
      <c r="M5037" t="s">
        <v>14478</v>
      </c>
      <c r="N5037">
        <v>0.34277777700000001</v>
      </c>
      <c r="O5037">
        <v>1</v>
      </c>
      <c r="P5037">
        <v>2128</v>
      </c>
      <c r="Q5037">
        <v>0</v>
      </c>
      <c r="R5037">
        <v>0</v>
      </c>
      <c r="S5037">
        <v>0</v>
      </c>
      <c r="T5037">
        <v>0</v>
      </c>
      <c r="U5037">
        <v>0.34277800000000003</v>
      </c>
      <c r="V5037">
        <v>729.43110899999999</v>
      </c>
      <c r="W5037">
        <v>0</v>
      </c>
      <c r="X5037">
        <v>0</v>
      </c>
      <c r="Y5037">
        <v>0</v>
      </c>
      <c r="Z5037">
        <v>0</v>
      </c>
    </row>
    <row r="5038" spans="1:26" x14ac:dyDescent="0.25">
      <c r="A5038">
        <v>2040852</v>
      </c>
      <c r="B5038">
        <v>1</v>
      </c>
      <c r="C5038" t="s">
        <v>76</v>
      </c>
      <c r="D5038" t="s">
        <v>97</v>
      </c>
      <c r="E5038" t="s">
        <v>126</v>
      </c>
      <c r="F5038" t="s">
        <v>14479</v>
      </c>
      <c r="G5038" t="s">
        <v>250</v>
      </c>
      <c r="H5038" t="s">
        <v>46</v>
      </c>
      <c r="I5038" t="s">
        <v>129</v>
      </c>
      <c r="J5038" t="s">
        <v>130</v>
      </c>
      <c r="K5038" t="s">
        <v>131</v>
      </c>
      <c r="L5038" t="s">
        <v>14480</v>
      </c>
      <c r="M5038" t="s">
        <v>14481</v>
      </c>
      <c r="N5038">
        <v>2.4638888880000001</v>
      </c>
      <c r="O5038">
        <v>0</v>
      </c>
      <c r="P5038">
        <v>10</v>
      </c>
      <c r="Q5038">
        <v>0</v>
      </c>
      <c r="R5038">
        <v>0</v>
      </c>
      <c r="S5038">
        <v>0</v>
      </c>
      <c r="T5038">
        <v>0</v>
      </c>
      <c r="U5038">
        <v>0</v>
      </c>
      <c r="V5038">
        <v>24.638888999999999</v>
      </c>
      <c r="W5038">
        <v>0</v>
      </c>
      <c r="X5038">
        <v>0</v>
      </c>
      <c r="Y5038">
        <v>0</v>
      </c>
      <c r="Z5038">
        <v>0</v>
      </c>
    </row>
    <row r="5039" spans="1:26" x14ac:dyDescent="0.25">
      <c r="A5039">
        <v>2040858</v>
      </c>
      <c r="B5039">
        <v>1</v>
      </c>
      <c r="C5039" t="s">
        <v>76</v>
      </c>
      <c r="D5039" t="s">
        <v>81</v>
      </c>
      <c r="E5039" t="s">
        <v>182</v>
      </c>
      <c r="F5039" t="s">
        <v>14482</v>
      </c>
      <c r="G5039" t="s">
        <v>389</v>
      </c>
      <c r="H5039" t="s">
        <v>46</v>
      </c>
      <c r="I5039" t="s">
        <v>129</v>
      </c>
      <c r="J5039" t="s">
        <v>130</v>
      </c>
      <c r="K5039" t="s">
        <v>131</v>
      </c>
      <c r="L5039" t="s">
        <v>14483</v>
      </c>
      <c r="M5039" t="s">
        <v>14484</v>
      </c>
      <c r="N5039">
        <v>2.3969444439999998</v>
      </c>
      <c r="O5039">
        <v>0</v>
      </c>
      <c r="P5039">
        <v>212</v>
      </c>
      <c r="Q5039">
        <v>0</v>
      </c>
      <c r="R5039">
        <v>0</v>
      </c>
      <c r="S5039">
        <v>0</v>
      </c>
      <c r="T5039">
        <v>0</v>
      </c>
      <c r="U5039">
        <v>0</v>
      </c>
      <c r="V5039">
        <v>508.15222199999999</v>
      </c>
      <c r="W5039">
        <v>0</v>
      </c>
      <c r="X5039">
        <v>0</v>
      </c>
      <c r="Y5039">
        <v>0</v>
      </c>
      <c r="Z5039">
        <v>0</v>
      </c>
    </row>
    <row r="5040" spans="1:26" x14ac:dyDescent="0.25">
      <c r="A5040">
        <v>2040854</v>
      </c>
      <c r="B5040">
        <v>1</v>
      </c>
      <c r="C5040" t="s">
        <v>77</v>
      </c>
      <c r="D5040" t="s">
        <v>124</v>
      </c>
      <c r="E5040" t="s">
        <v>171</v>
      </c>
      <c r="F5040" t="s">
        <v>10740</v>
      </c>
      <c r="G5040" t="s">
        <v>163</v>
      </c>
      <c r="H5040" t="s">
        <v>47</v>
      </c>
      <c r="I5040" t="s">
        <v>129</v>
      </c>
      <c r="J5040" t="s">
        <v>130</v>
      </c>
      <c r="K5040" t="s">
        <v>131</v>
      </c>
      <c r="L5040" t="s">
        <v>14485</v>
      </c>
      <c r="M5040" t="s">
        <v>14486</v>
      </c>
      <c r="N5040">
        <v>0.21194444400000001</v>
      </c>
      <c r="O5040">
        <v>1</v>
      </c>
      <c r="P5040">
        <v>0</v>
      </c>
      <c r="Q5040">
        <v>0</v>
      </c>
      <c r="R5040">
        <v>0</v>
      </c>
      <c r="S5040">
        <v>0</v>
      </c>
      <c r="T5040">
        <v>0</v>
      </c>
      <c r="U5040">
        <v>0.21194399999999999</v>
      </c>
      <c r="V5040">
        <v>0</v>
      </c>
      <c r="W5040">
        <v>0</v>
      </c>
      <c r="X5040">
        <v>0</v>
      </c>
      <c r="Y5040">
        <v>0</v>
      </c>
      <c r="Z5040">
        <v>0</v>
      </c>
    </row>
    <row r="5041" spans="1:26" x14ac:dyDescent="0.25">
      <c r="A5041">
        <v>2040855</v>
      </c>
      <c r="B5041">
        <v>1</v>
      </c>
      <c r="C5041" t="s">
        <v>77</v>
      </c>
      <c r="D5041" t="s">
        <v>124</v>
      </c>
      <c r="E5041" t="s">
        <v>171</v>
      </c>
      <c r="F5041" t="s">
        <v>14487</v>
      </c>
      <c r="G5041" t="s">
        <v>163</v>
      </c>
      <c r="H5041" t="s">
        <v>47</v>
      </c>
      <c r="I5041" t="s">
        <v>129</v>
      </c>
      <c r="J5041" t="s">
        <v>130</v>
      </c>
      <c r="K5041" t="s">
        <v>131</v>
      </c>
      <c r="L5041" t="s">
        <v>14488</v>
      </c>
      <c r="M5041" t="s">
        <v>14489</v>
      </c>
      <c r="N5041">
        <v>4.000555555</v>
      </c>
      <c r="O5041">
        <v>1</v>
      </c>
      <c r="P5041">
        <v>0</v>
      </c>
      <c r="Q5041">
        <v>0</v>
      </c>
      <c r="R5041">
        <v>0</v>
      </c>
      <c r="S5041">
        <v>0</v>
      </c>
      <c r="T5041">
        <v>0</v>
      </c>
      <c r="U5041">
        <v>4.0005559999999996</v>
      </c>
      <c r="V5041">
        <v>0</v>
      </c>
      <c r="W5041">
        <v>0</v>
      </c>
      <c r="X5041">
        <v>0</v>
      </c>
      <c r="Y5041">
        <v>0</v>
      </c>
      <c r="Z5041">
        <v>0</v>
      </c>
    </row>
    <row r="5042" spans="1:26" x14ac:dyDescent="0.25">
      <c r="A5042">
        <v>2040857</v>
      </c>
      <c r="B5042">
        <v>1</v>
      </c>
      <c r="C5042" t="s">
        <v>77</v>
      </c>
      <c r="D5042" t="s">
        <v>124</v>
      </c>
      <c r="E5042" t="s">
        <v>171</v>
      </c>
      <c r="F5042" t="s">
        <v>3289</v>
      </c>
      <c r="G5042" t="s">
        <v>163</v>
      </c>
      <c r="H5042" t="s">
        <v>47</v>
      </c>
      <c r="I5042" t="s">
        <v>129</v>
      </c>
      <c r="J5042" t="s">
        <v>130</v>
      </c>
      <c r="K5042" t="s">
        <v>131</v>
      </c>
      <c r="L5042" t="s">
        <v>14490</v>
      </c>
      <c r="M5042" t="s">
        <v>14491</v>
      </c>
      <c r="N5042">
        <v>0.21333333300000001</v>
      </c>
      <c r="O5042">
        <v>6</v>
      </c>
      <c r="P5042">
        <v>0</v>
      </c>
      <c r="Q5042">
        <v>0</v>
      </c>
      <c r="R5042">
        <v>0</v>
      </c>
      <c r="S5042">
        <v>0</v>
      </c>
      <c r="T5042">
        <v>0</v>
      </c>
      <c r="U5042">
        <v>1.28</v>
      </c>
      <c r="V5042">
        <v>0</v>
      </c>
      <c r="W5042">
        <v>0</v>
      </c>
      <c r="X5042">
        <v>0</v>
      </c>
      <c r="Y5042">
        <v>0</v>
      </c>
      <c r="Z5042">
        <v>0</v>
      </c>
    </row>
    <row r="5043" spans="1:26" x14ac:dyDescent="0.25">
      <c r="A5043">
        <v>2040856</v>
      </c>
      <c r="B5043">
        <v>1</v>
      </c>
      <c r="C5043" t="s">
        <v>77</v>
      </c>
      <c r="D5043" t="s">
        <v>124</v>
      </c>
      <c r="E5043" t="s">
        <v>171</v>
      </c>
      <c r="F5043" t="s">
        <v>7189</v>
      </c>
      <c r="G5043" t="s">
        <v>163</v>
      </c>
      <c r="H5043" t="s">
        <v>47</v>
      </c>
      <c r="I5043" t="s">
        <v>129</v>
      </c>
      <c r="J5043" t="s">
        <v>130</v>
      </c>
      <c r="K5043" t="s">
        <v>131</v>
      </c>
      <c r="L5043" t="s">
        <v>14492</v>
      </c>
      <c r="M5043" t="s">
        <v>14493</v>
      </c>
      <c r="N5043">
        <v>0.20166666599999999</v>
      </c>
      <c r="O5043">
        <v>2</v>
      </c>
      <c r="P5043">
        <v>0</v>
      </c>
      <c r="Q5043">
        <v>0</v>
      </c>
      <c r="R5043">
        <v>0</v>
      </c>
      <c r="S5043">
        <v>0</v>
      </c>
      <c r="T5043">
        <v>0</v>
      </c>
      <c r="U5043">
        <v>0.403333</v>
      </c>
      <c r="V5043">
        <v>0</v>
      </c>
      <c r="W5043">
        <v>0</v>
      </c>
      <c r="X5043">
        <v>0</v>
      </c>
      <c r="Y5043">
        <v>0</v>
      </c>
      <c r="Z5043">
        <v>0</v>
      </c>
    </row>
    <row r="5044" spans="1:26" x14ac:dyDescent="0.25">
      <c r="A5044">
        <v>2040859</v>
      </c>
      <c r="B5044">
        <v>1</v>
      </c>
      <c r="C5044" t="s">
        <v>77</v>
      </c>
      <c r="D5044" t="s">
        <v>113</v>
      </c>
      <c r="E5044" t="s">
        <v>171</v>
      </c>
      <c r="F5044" t="s">
        <v>6344</v>
      </c>
      <c r="G5044" t="s">
        <v>179</v>
      </c>
      <c r="H5044" t="s">
        <v>47</v>
      </c>
      <c r="I5044" t="s">
        <v>129</v>
      </c>
      <c r="J5044" t="s">
        <v>130</v>
      </c>
      <c r="K5044" t="s">
        <v>154</v>
      </c>
      <c r="L5044" t="s">
        <v>14494</v>
      </c>
      <c r="M5044" t="s">
        <v>14495</v>
      </c>
      <c r="N5044">
        <v>3.6190850000000001</v>
      </c>
      <c r="O5044">
        <v>0</v>
      </c>
      <c r="P5044">
        <v>0</v>
      </c>
      <c r="Q5044">
        <v>3</v>
      </c>
      <c r="R5044">
        <v>55</v>
      </c>
      <c r="S5044">
        <v>40</v>
      </c>
      <c r="T5044">
        <v>390</v>
      </c>
      <c r="U5044">
        <v>0</v>
      </c>
      <c r="V5044">
        <v>0</v>
      </c>
      <c r="W5044">
        <v>10.857255</v>
      </c>
      <c r="X5044">
        <v>199.04967500000001</v>
      </c>
      <c r="Y5044">
        <v>144.76339999999999</v>
      </c>
      <c r="Z5044">
        <v>1411.4431500000001</v>
      </c>
    </row>
    <row r="5045" spans="1:26" x14ac:dyDescent="0.25">
      <c r="A5045">
        <v>2040861</v>
      </c>
      <c r="B5045">
        <v>1</v>
      </c>
      <c r="C5045" t="s">
        <v>76</v>
      </c>
      <c r="D5045" t="s">
        <v>103</v>
      </c>
      <c r="E5045" t="s">
        <v>171</v>
      </c>
      <c r="F5045" t="s">
        <v>14496</v>
      </c>
      <c r="G5045" t="s">
        <v>163</v>
      </c>
      <c r="H5045" t="s">
        <v>47</v>
      </c>
      <c r="I5045" t="s">
        <v>129</v>
      </c>
      <c r="J5045" t="s">
        <v>130</v>
      </c>
      <c r="K5045" t="s">
        <v>131</v>
      </c>
      <c r="L5045" t="s">
        <v>14497</v>
      </c>
      <c r="M5045" t="s">
        <v>14498</v>
      </c>
      <c r="N5045">
        <v>1.5938888879999999</v>
      </c>
      <c r="O5045">
        <v>0</v>
      </c>
      <c r="P5045">
        <v>0</v>
      </c>
      <c r="Q5045">
        <v>1</v>
      </c>
      <c r="R5045">
        <v>52</v>
      </c>
      <c r="S5045">
        <v>6</v>
      </c>
      <c r="T5045">
        <v>0</v>
      </c>
      <c r="U5045">
        <v>0</v>
      </c>
      <c r="V5045">
        <v>0</v>
      </c>
      <c r="W5045">
        <v>1.5938889999999999</v>
      </c>
      <c r="X5045">
        <v>82.882221999999999</v>
      </c>
      <c r="Y5045">
        <v>9.5633330000000001</v>
      </c>
      <c r="Z5045">
        <v>0</v>
      </c>
    </row>
    <row r="5046" spans="1:26" x14ac:dyDescent="0.25">
      <c r="A5046">
        <v>2040865</v>
      </c>
      <c r="B5046">
        <v>1</v>
      </c>
      <c r="C5046" t="s">
        <v>76</v>
      </c>
      <c r="D5046" t="s">
        <v>78</v>
      </c>
      <c r="E5046" t="s">
        <v>182</v>
      </c>
      <c r="F5046" t="s">
        <v>6787</v>
      </c>
      <c r="G5046" t="s">
        <v>144</v>
      </c>
      <c r="H5046" t="s">
        <v>46</v>
      </c>
      <c r="I5046" t="s">
        <v>129</v>
      </c>
      <c r="J5046" t="s">
        <v>130</v>
      </c>
      <c r="K5046" t="s">
        <v>131</v>
      </c>
      <c r="L5046" t="s">
        <v>14499</v>
      </c>
      <c r="M5046" t="s">
        <v>14500</v>
      </c>
      <c r="N5046">
        <v>2.5247222219999998</v>
      </c>
      <c r="O5046">
        <v>0</v>
      </c>
      <c r="P5046">
        <v>18</v>
      </c>
      <c r="Q5046">
        <v>0</v>
      </c>
      <c r="R5046">
        <v>0</v>
      </c>
      <c r="S5046">
        <v>0</v>
      </c>
      <c r="T5046">
        <v>0</v>
      </c>
      <c r="U5046">
        <v>0</v>
      </c>
      <c r="V5046">
        <v>45.445</v>
      </c>
      <c r="W5046">
        <v>0</v>
      </c>
      <c r="X5046">
        <v>0</v>
      </c>
      <c r="Y5046">
        <v>0</v>
      </c>
      <c r="Z5046">
        <v>0</v>
      </c>
    </row>
    <row r="5047" spans="1:26" x14ac:dyDescent="0.25">
      <c r="A5047">
        <v>2040866</v>
      </c>
      <c r="B5047">
        <v>1</v>
      </c>
      <c r="C5047" t="s">
        <v>76</v>
      </c>
      <c r="D5047" t="s">
        <v>79</v>
      </c>
      <c r="E5047" t="s">
        <v>182</v>
      </c>
      <c r="F5047" t="s">
        <v>14501</v>
      </c>
      <c r="G5047" t="s">
        <v>904</v>
      </c>
      <c r="H5047" t="s">
        <v>46</v>
      </c>
      <c r="I5047" t="s">
        <v>129</v>
      </c>
      <c r="J5047" t="s">
        <v>130</v>
      </c>
      <c r="K5047" t="s">
        <v>131</v>
      </c>
      <c r="L5047" t="s">
        <v>14502</v>
      </c>
      <c r="M5047" t="s">
        <v>14503</v>
      </c>
      <c r="N5047">
        <v>1.289722222</v>
      </c>
      <c r="O5047">
        <v>0</v>
      </c>
      <c r="P5047">
        <v>114</v>
      </c>
      <c r="Q5047">
        <v>0</v>
      </c>
      <c r="R5047">
        <v>0</v>
      </c>
      <c r="S5047">
        <v>0</v>
      </c>
      <c r="T5047">
        <v>0</v>
      </c>
      <c r="U5047">
        <v>0</v>
      </c>
      <c r="V5047">
        <v>147.028333</v>
      </c>
      <c r="W5047">
        <v>0</v>
      </c>
      <c r="X5047">
        <v>0</v>
      </c>
      <c r="Y5047">
        <v>0</v>
      </c>
      <c r="Z5047">
        <v>0</v>
      </c>
    </row>
    <row r="5048" spans="1:26" x14ac:dyDescent="0.25">
      <c r="A5048">
        <v>2040871</v>
      </c>
      <c r="B5048">
        <v>1</v>
      </c>
      <c r="C5048" t="s">
        <v>76</v>
      </c>
      <c r="D5048" t="s">
        <v>89</v>
      </c>
      <c r="E5048" t="s">
        <v>182</v>
      </c>
      <c r="F5048" t="s">
        <v>14504</v>
      </c>
      <c r="G5048" t="s">
        <v>294</v>
      </c>
      <c r="H5048" t="s">
        <v>46</v>
      </c>
      <c r="I5048" t="s">
        <v>129</v>
      </c>
      <c r="J5048" t="s">
        <v>130</v>
      </c>
      <c r="K5048" t="s">
        <v>131</v>
      </c>
      <c r="L5048" t="s">
        <v>14505</v>
      </c>
      <c r="M5048" t="s">
        <v>14506</v>
      </c>
      <c r="N5048">
        <v>5.0077777770000003</v>
      </c>
      <c r="O5048">
        <v>0</v>
      </c>
      <c r="P5048">
        <v>4</v>
      </c>
      <c r="Q5048">
        <v>0</v>
      </c>
      <c r="R5048">
        <v>0</v>
      </c>
      <c r="S5048">
        <v>0</v>
      </c>
      <c r="T5048">
        <v>0</v>
      </c>
      <c r="U5048">
        <v>0</v>
      </c>
      <c r="V5048">
        <v>20.031110999999999</v>
      </c>
      <c r="W5048">
        <v>0</v>
      </c>
      <c r="X5048">
        <v>0</v>
      </c>
      <c r="Y5048">
        <v>0</v>
      </c>
      <c r="Z5048">
        <v>0</v>
      </c>
    </row>
    <row r="5049" spans="1:26" x14ac:dyDescent="0.25">
      <c r="A5049">
        <v>2040872</v>
      </c>
      <c r="B5049">
        <v>1</v>
      </c>
      <c r="C5049" t="s">
        <v>76</v>
      </c>
      <c r="D5049" t="s">
        <v>100</v>
      </c>
      <c r="E5049" t="s">
        <v>134</v>
      </c>
      <c r="F5049" t="s">
        <v>14507</v>
      </c>
      <c r="G5049" t="s">
        <v>140</v>
      </c>
      <c r="H5049" t="s">
        <v>46</v>
      </c>
      <c r="I5049" t="s">
        <v>129</v>
      </c>
      <c r="J5049" t="s">
        <v>130</v>
      </c>
      <c r="K5049" t="s">
        <v>131</v>
      </c>
      <c r="L5049" t="s">
        <v>14508</v>
      </c>
      <c r="M5049" t="s">
        <v>14509</v>
      </c>
      <c r="N5049">
        <v>2.0869444439999998</v>
      </c>
      <c r="O5049">
        <v>0</v>
      </c>
      <c r="P5049">
        <v>1</v>
      </c>
      <c r="Q5049">
        <v>0</v>
      </c>
      <c r="R5049">
        <v>0</v>
      </c>
      <c r="S5049">
        <v>0</v>
      </c>
      <c r="T5049">
        <v>0</v>
      </c>
      <c r="U5049">
        <v>0</v>
      </c>
      <c r="V5049">
        <v>2.0869439999999999</v>
      </c>
      <c r="W5049">
        <v>0</v>
      </c>
      <c r="X5049">
        <v>0</v>
      </c>
      <c r="Y5049">
        <v>0</v>
      </c>
      <c r="Z5049">
        <v>0</v>
      </c>
    </row>
    <row r="5050" spans="1:26" x14ac:dyDescent="0.25">
      <c r="A5050">
        <v>2040882</v>
      </c>
      <c r="B5050">
        <v>1</v>
      </c>
      <c r="C5050" t="s">
        <v>77</v>
      </c>
      <c r="D5050" t="s">
        <v>112</v>
      </c>
      <c r="E5050" t="s">
        <v>182</v>
      </c>
      <c r="F5050" t="s">
        <v>14510</v>
      </c>
      <c r="G5050" t="s">
        <v>144</v>
      </c>
      <c r="H5050" t="s">
        <v>46</v>
      </c>
      <c r="I5050" t="s">
        <v>129</v>
      </c>
      <c r="J5050" t="s">
        <v>130</v>
      </c>
      <c r="K5050" t="s">
        <v>131</v>
      </c>
      <c r="L5050" t="s">
        <v>14511</v>
      </c>
      <c r="M5050" t="s">
        <v>14512</v>
      </c>
      <c r="N5050">
        <v>2.198611111</v>
      </c>
      <c r="O5050">
        <v>0</v>
      </c>
      <c r="P5050">
        <v>0</v>
      </c>
      <c r="Q5050">
        <v>0</v>
      </c>
      <c r="R5050">
        <v>0</v>
      </c>
      <c r="S5050">
        <v>0</v>
      </c>
      <c r="T5050">
        <v>28</v>
      </c>
      <c r="U5050">
        <v>0</v>
      </c>
      <c r="V5050">
        <v>0</v>
      </c>
      <c r="W5050">
        <v>0</v>
      </c>
      <c r="X5050">
        <v>0</v>
      </c>
      <c r="Y5050">
        <v>0</v>
      </c>
      <c r="Z5050">
        <v>61.561110999999997</v>
      </c>
    </row>
    <row r="5051" spans="1:26" x14ac:dyDescent="0.25">
      <c r="A5051">
        <v>2040883</v>
      </c>
      <c r="B5051">
        <v>1</v>
      </c>
      <c r="C5051" t="s">
        <v>76</v>
      </c>
      <c r="D5051" t="s">
        <v>96</v>
      </c>
      <c r="E5051" t="s">
        <v>161</v>
      </c>
      <c r="F5051" t="s">
        <v>14513</v>
      </c>
      <c r="G5051" t="s">
        <v>341</v>
      </c>
      <c r="H5051" t="s">
        <v>47</v>
      </c>
      <c r="I5051" t="s">
        <v>129</v>
      </c>
      <c r="J5051" t="s">
        <v>130</v>
      </c>
      <c r="K5051" t="s">
        <v>131</v>
      </c>
      <c r="L5051" t="s">
        <v>14514</v>
      </c>
      <c r="M5051" t="s">
        <v>14515</v>
      </c>
      <c r="N5051">
        <v>2.591388888</v>
      </c>
      <c r="O5051">
        <v>0</v>
      </c>
      <c r="P5051">
        <v>76</v>
      </c>
      <c r="Q5051">
        <v>0</v>
      </c>
      <c r="R5051">
        <v>0</v>
      </c>
      <c r="S5051">
        <v>0</v>
      </c>
      <c r="T5051">
        <v>0</v>
      </c>
      <c r="U5051">
        <v>0</v>
      </c>
      <c r="V5051">
        <v>196.94555500000001</v>
      </c>
      <c r="W5051">
        <v>0</v>
      </c>
      <c r="X5051">
        <v>0</v>
      </c>
      <c r="Y5051">
        <v>0</v>
      </c>
      <c r="Z5051">
        <v>0</v>
      </c>
    </row>
    <row r="5052" spans="1:26" x14ac:dyDescent="0.25">
      <c r="A5052">
        <v>2040881</v>
      </c>
      <c r="B5052">
        <v>1</v>
      </c>
      <c r="C5052" t="s">
        <v>76</v>
      </c>
      <c r="D5052" t="s">
        <v>92</v>
      </c>
      <c r="E5052" t="s">
        <v>126</v>
      </c>
      <c r="F5052" t="s">
        <v>14516</v>
      </c>
      <c r="G5052" t="s">
        <v>452</v>
      </c>
      <c r="H5052" t="s">
        <v>46</v>
      </c>
      <c r="I5052" t="s">
        <v>129</v>
      </c>
      <c r="J5052" t="s">
        <v>130</v>
      </c>
      <c r="K5052" t="s">
        <v>131</v>
      </c>
      <c r="L5052" t="s">
        <v>14517</v>
      </c>
      <c r="M5052" t="s">
        <v>14518</v>
      </c>
      <c r="N5052">
        <v>7.0586111110000003</v>
      </c>
      <c r="O5052">
        <v>0</v>
      </c>
      <c r="P5052">
        <v>0</v>
      </c>
      <c r="Q5052">
        <v>0</v>
      </c>
      <c r="R5052">
        <v>13</v>
      </c>
      <c r="S5052">
        <v>0</v>
      </c>
      <c r="T5052">
        <v>0</v>
      </c>
      <c r="U5052">
        <v>0</v>
      </c>
      <c r="V5052">
        <v>0</v>
      </c>
      <c r="W5052">
        <v>0</v>
      </c>
      <c r="X5052">
        <v>91.761944</v>
      </c>
      <c r="Y5052">
        <v>0</v>
      </c>
      <c r="Z5052">
        <v>0</v>
      </c>
    </row>
    <row r="5053" spans="1:26" x14ac:dyDescent="0.25">
      <c r="A5053">
        <v>2040969</v>
      </c>
      <c r="B5053">
        <v>1</v>
      </c>
      <c r="C5053" t="s">
        <v>76</v>
      </c>
      <c r="D5053" t="s">
        <v>94</v>
      </c>
      <c r="E5053" t="s">
        <v>182</v>
      </c>
      <c r="F5053" t="s">
        <v>14519</v>
      </c>
      <c r="G5053" t="s">
        <v>2878</v>
      </c>
      <c r="H5053" t="s">
        <v>46</v>
      </c>
      <c r="I5053" t="s">
        <v>129</v>
      </c>
      <c r="J5053" t="s">
        <v>130</v>
      </c>
      <c r="K5053" t="s">
        <v>131</v>
      </c>
      <c r="L5053" t="s">
        <v>14520</v>
      </c>
      <c r="M5053" t="s">
        <v>14521</v>
      </c>
      <c r="N5053">
        <v>4.1269444440000003</v>
      </c>
      <c r="O5053">
        <v>0</v>
      </c>
      <c r="P5053">
        <v>0</v>
      </c>
      <c r="Q5053">
        <v>0</v>
      </c>
      <c r="R5053">
        <v>0</v>
      </c>
      <c r="S5053">
        <v>0</v>
      </c>
      <c r="T5053">
        <v>8</v>
      </c>
      <c r="U5053">
        <v>0</v>
      </c>
      <c r="V5053">
        <v>0</v>
      </c>
      <c r="W5053">
        <v>0</v>
      </c>
      <c r="X5053">
        <v>0</v>
      </c>
      <c r="Y5053">
        <v>0</v>
      </c>
      <c r="Z5053">
        <v>33.015555999999997</v>
      </c>
    </row>
    <row r="5054" spans="1:26" x14ac:dyDescent="0.25">
      <c r="A5054">
        <v>2040898</v>
      </c>
      <c r="B5054">
        <v>1</v>
      </c>
      <c r="C5054" t="s">
        <v>77</v>
      </c>
      <c r="D5054" t="s">
        <v>108</v>
      </c>
      <c r="E5054" t="s">
        <v>134</v>
      </c>
      <c r="F5054" t="s">
        <v>14522</v>
      </c>
      <c r="G5054" t="s">
        <v>136</v>
      </c>
      <c r="H5054" t="s">
        <v>46</v>
      </c>
      <c r="I5054" t="s">
        <v>129</v>
      </c>
      <c r="J5054" t="s">
        <v>130</v>
      </c>
      <c r="K5054" t="s">
        <v>131</v>
      </c>
      <c r="L5054" t="s">
        <v>14523</v>
      </c>
      <c r="M5054" t="s">
        <v>14524</v>
      </c>
      <c r="N5054">
        <v>7.1358333329999999</v>
      </c>
      <c r="O5054">
        <v>0</v>
      </c>
      <c r="P5054">
        <v>0</v>
      </c>
      <c r="Q5054">
        <v>0</v>
      </c>
      <c r="R5054">
        <v>0</v>
      </c>
      <c r="S5054">
        <v>0</v>
      </c>
      <c r="T5054">
        <v>1</v>
      </c>
      <c r="U5054">
        <v>0</v>
      </c>
      <c r="V5054">
        <v>0</v>
      </c>
      <c r="W5054">
        <v>0</v>
      </c>
      <c r="X5054">
        <v>0</v>
      </c>
      <c r="Y5054">
        <v>0</v>
      </c>
      <c r="Z5054">
        <v>7.1358329999999999</v>
      </c>
    </row>
    <row r="5055" spans="1:26" x14ac:dyDescent="0.25">
      <c r="A5055">
        <v>2040886</v>
      </c>
      <c r="B5055">
        <v>1</v>
      </c>
      <c r="C5055" t="s">
        <v>76</v>
      </c>
      <c r="D5055" t="s">
        <v>96</v>
      </c>
      <c r="E5055" t="s">
        <v>171</v>
      </c>
      <c r="F5055" t="s">
        <v>14525</v>
      </c>
      <c r="G5055" t="s">
        <v>163</v>
      </c>
      <c r="H5055" t="s">
        <v>47</v>
      </c>
      <c r="I5055" t="s">
        <v>129</v>
      </c>
      <c r="J5055" t="s">
        <v>130</v>
      </c>
      <c r="K5055" t="s">
        <v>131</v>
      </c>
      <c r="L5055" t="s">
        <v>14526</v>
      </c>
      <c r="M5055" t="s">
        <v>14527</v>
      </c>
      <c r="N5055">
        <v>0.343888888</v>
      </c>
      <c r="O5055">
        <v>5</v>
      </c>
      <c r="P5055">
        <v>962</v>
      </c>
      <c r="Q5055">
        <v>0</v>
      </c>
      <c r="R5055">
        <v>0</v>
      </c>
      <c r="S5055">
        <v>0</v>
      </c>
      <c r="T5055">
        <v>0</v>
      </c>
      <c r="U5055">
        <v>1.719444</v>
      </c>
      <c r="V5055">
        <v>330.82110999999998</v>
      </c>
      <c r="W5055">
        <v>0</v>
      </c>
      <c r="X5055">
        <v>0</v>
      </c>
      <c r="Y5055">
        <v>0</v>
      </c>
      <c r="Z5055">
        <v>0</v>
      </c>
    </row>
    <row r="5056" spans="1:26" x14ac:dyDescent="0.25">
      <c r="A5056">
        <v>2040891</v>
      </c>
      <c r="B5056">
        <v>1</v>
      </c>
      <c r="C5056" t="s">
        <v>77</v>
      </c>
      <c r="D5056" t="s">
        <v>120</v>
      </c>
      <c r="E5056" t="s">
        <v>134</v>
      </c>
      <c r="F5056" t="s">
        <v>14528</v>
      </c>
      <c r="G5056" t="s">
        <v>128</v>
      </c>
      <c r="H5056" t="s">
        <v>46</v>
      </c>
      <c r="I5056" t="s">
        <v>129</v>
      </c>
      <c r="J5056" t="s">
        <v>130</v>
      </c>
      <c r="K5056" t="s">
        <v>131</v>
      </c>
      <c r="L5056" t="s">
        <v>14529</v>
      </c>
      <c r="M5056" t="s">
        <v>14530</v>
      </c>
      <c r="N5056">
        <v>1.131388888</v>
      </c>
      <c r="O5056">
        <v>0</v>
      </c>
      <c r="P5056">
        <v>0</v>
      </c>
      <c r="Q5056">
        <v>0</v>
      </c>
      <c r="R5056">
        <v>1</v>
      </c>
      <c r="S5056">
        <v>0</v>
      </c>
      <c r="T5056">
        <v>0</v>
      </c>
      <c r="U5056">
        <v>0</v>
      </c>
      <c r="V5056">
        <v>0</v>
      </c>
      <c r="W5056">
        <v>0</v>
      </c>
      <c r="X5056">
        <v>1.131389</v>
      </c>
      <c r="Y5056">
        <v>0</v>
      </c>
      <c r="Z5056">
        <v>0</v>
      </c>
    </row>
    <row r="5057" spans="1:26" x14ac:dyDescent="0.25">
      <c r="A5057">
        <v>2040893</v>
      </c>
      <c r="B5057">
        <v>1</v>
      </c>
      <c r="C5057" t="s">
        <v>77</v>
      </c>
      <c r="D5057" t="s">
        <v>124</v>
      </c>
      <c r="E5057" t="s">
        <v>134</v>
      </c>
      <c r="F5057" t="s">
        <v>14531</v>
      </c>
      <c r="G5057" t="s">
        <v>250</v>
      </c>
      <c r="H5057" t="s">
        <v>46</v>
      </c>
      <c r="I5057" t="s">
        <v>129</v>
      </c>
      <c r="J5057" t="s">
        <v>130</v>
      </c>
      <c r="K5057" t="s">
        <v>131</v>
      </c>
      <c r="L5057" t="s">
        <v>14532</v>
      </c>
      <c r="M5057" t="s">
        <v>14533</v>
      </c>
      <c r="N5057">
        <v>1.123611111</v>
      </c>
      <c r="O5057">
        <v>0</v>
      </c>
      <c r="P5057">
        <v>4</v>
      </c>
      <c r="Q5057">
        <v>0</v>
      </c>
      <c r="R5057">
        <v>0</v>
      </c>
      <c r="S5057">
        <v>0</v>
      </c>
      <c r="T5057">
        <v>0</v>
      </c>
      <c r="U5057">
        <v>0</v>
      </c>
      <c r="V5057">
        <v>4.4944439999999997</v>
      </c>
      <c r="W5057">
        <v>0</v>
      </c>
      <c r="X5057">
        <v>0</v>
      </c>
      <c r="Y5057">
        <v>0</v>
      </c>
      <c r="Z5057">
        <v>0</v>
      </c>
    </row>
    <row r="5058" spans="1:26" x14ac:dyDescent="0.25">
      <c r="A5058">
        <v>2040897</v>
      </c>
      <c r="B5058">
        <v>1</v>
      </c>
      <c r="C5058" t="s">
        <v>76</v>
      </c>
      <c r="D5058" t="s">
        <v>83</v>
      </c>
      <c r="E5058" t="s">
        <v>182</v>
      </c>
      <c r="F5058" t="s">
        <v>14050</v>
      </c>
      <c r="G5058" t="s">
        <v>144</v>
      </c>
      <c r="H5058" t="s">
        <v>46</v>
      </c>
      <c r="I5058" t="s">
        <v>129</v>
      </c>
      <c r="J5058" t="s">
        <v>130</v>
      </c>
      <c r="K5058" t="s">
        <v>131</v>
      </c>
      <c r="L5058" t="s">
        <v>14534</v>
      </c>
      <c r="M5058" t="s">
        <v>14535</v>
      </c>
      <c r="N5058">
        <v>2.258611111</v>
      </c>
      <c r="O5058">
        <v>0</v>
      </c>
      <c r="P5058">
        <v>108</v>
      </c>
      <c r="Q5058">
        <v>0</v>
      </c>
      <c r="R5058">
        <v>0</v>
      </c>
      <c r="S5058">
        <v>0</v>
      </c>
      <c r="T5058">
        <v>0</v>
      </c>
      <c r="U5058">
        <v>0</v>
      </c>
      <c r="V5058">
        <v>243.93</v>
      </c>
      <c r="W5058">
        <v>0</v>
      </c>
      <c r="X5058">
        <v>0</v>
      </c>
      <c r="Y5058">
        <v>0</v>
      </c>
      <c r="Z5058">
        <v>0</v>
      </c>
    </row>
    <row r="5059" spans="1:26" x14ac:dyDescent="0.25">
      <c r="A5059">
        <v>2040895</v>
      </c>
      <c r="B5059">
        <v>1</v>
      </c>
      <c r="C5059" t="s">
        <v>76</v>
      </c>
      <c r="D5059" t="s">
        <v>103</v>
      </c>
      <c r="E5059" t="s">
        <v>134</v>
      </c>
      <c r="F5059" t="s">
        <v>14536</v>
      </c>
      <c r="G5059" t="s">
        <v>136</v>
      </c>
      <c r="H5059" t="s">
        <v>46</v>
      </c>
      <c r="I5059" t="s">
        <v>129</v>
      </c>
      <c r="J5059" t="s">
        <v>130</v>
      </c>
      <c r="K5059" t="s">
        <v>131</v>
      </c>
      <c r="L5059" t="s">
        <v>14537</v>
      </c>
      <c r="M5059" t="s">
        <v>14538</v>
      </c>
      <c r="N5059">
        <v>3.7013888879999999</v>
      </c>
      <c r="O5059">
        <v>0</v>
      </c>
      <c r="P5059">
        <v>0</v>
      </c>
      <c r="Q5059">
        <v>0</v>
      </c>
      <c r="R5059">
        <v>1</v>
      </c>
      <c r="S5059">
        <v>0</v>
      </c>
      <c r="T5059">
        <v>0</v>
      </c>
      <c r="U5059">
        <v>0</v>
      </c>
      <c r="V5059">
        <v>0</v>
      </c>
      <c r="W5059">
        <v>0</v>
      </c>
      <c r="X5059">
        <v>3.7013889999999998</v>
      </c>
      <c r="Y5059">
        <v>0</v>
      </c>
      <c r="Z5059">
        <v>0</v>
      </c>
    </row>
    <row r="5060" spans="1:26" x14ac:dyDescent="0.25">
      <c r="A5060">
        <v>2040901</v>
      </c>
      <c r="B5060">
        <v>1</v>
      </c>
      <c r="C5060" t="s">
        <v>76</v>
      </c>
      <c r="D5060" t="s">
        <v>96</v>
      </c>
      <c r="E5060" t="s">
        <v>161</v>
      </c>
      <c r="F5060" t="s">
        <v>14539</v>
      </c>
      <c r="G5060" t="s">
        <v>2511</v>
      </c>
      <c r="H5060" t="s">
        <v>47</v>
      </c>
      <c r="I5060" t="s">
        <v>129</v>
      </c>
      <c r="J5060" t="s">
        <v>130</v>
      </c>
      <c r="K5060" t="s">
        <v>131</v>
      </c>
      <c r="L5060" t="s">
        <v>14540</v>
      </c>
      <c r="M5060" t="s">
        <v>14541</v>
      </c>
      <c r="N5060">
        <v>4.2097222219999999</v>
      </c>
      <c r="O5060">
        <v>0</v>
      </c>
      <c r="P5060">
        <v>21</v>
      </c>
      <c r="Q5060">
        <v>0</v>
      </c>
      <c r="R5060">
        <v>0</v>
      </c>
      <c r="S5060">
        <v>0</v>
      </c>
      <c r="T5060">
        <v>0</v>
      </c>
      <c r="U5060">
        <v>0</v>
      </c>
      <c r="V5060">
        <v>88.404167000000001</v>
      </c>
      <c r="W5060">
        <v>0</v>
      </c>
      <c r="X5060">
        <v>0</v>
      </c>
      <c r="Y5060">
        <v>0</v>
      </c>
      <c r="Z5060">
        <v>0</v>
      </c>
    </row>
    <row r="5061" spans="1:26" x14ac:dyDescent="0.25">
      <c r="A5061">
        <v>2040903</v>
      </c>
      <c r="B5061">
        <v>1</v>
      </c>
      <c r="C5061" t="s">
        <v>76</v>
      </c>
      <c r="D5061" t="s">
        <v>80</v>
      </c>
      <c r="E5061" t="s">
        <v>166</v>
      </c>
      <c r="F5061" t="s">
        <v>14542</v>
      </c>
      <c r="G5061" t="s">
        <v>128</v>
      </c>
      <c r="H5061" t="s">
        <v>46</v>
      </c>
      <c r="I5061" t="s">
        <v>129</v>
      </c>
      <c r="J5061" t="s">
        <v>130</v>
      </c>
      <c r="K5061" t="s">
        <v>131</v>
      </c>
      <c r="L5061" t="s">
        <v>14543</v>
      </c>
      <c r="M5061" t="s">
        <v>14544</v>
      </c>
      <c r="N5061">
        <v>1.2138888880000001</v>
      </c>
      <c r="O5061">
        <v>0</v>
      </c>
      <c r="P5061">
        <v>964</v>
      </c>
      <c r="Q5061">
        <v>0</v>
      </c>
      <c r="R5061">
        <v>0</v>
      </c>
      <c r="S5061">
        <v>0</v>
      </c>
      <c r="T5061">
        <v>0</v>
      </c>
      <c r="U5061">
        <v>0</v>
      </c>
      <c r="V5061">
        <v>1170.1888879999999</v>
      </c>
      <c r="W5061">
        <v>0</v>
      </c>
      <c r="X5061">
        <v>0</v>
      </c>
      <c r="Y5061">
        <v>0</v>
      </c>
      <c r="Z5061">
        <v>0</v>
      </c>
    </row>
    <row r="5062" spans="1:26" x14ac:dyDescent="0.25">
      <c r="A5062">
        <v>2040906</v>
      </c>
      <c r="B5062">
        <v>1</v>
      </c>
      <c r="C5062" t="s">
        <v>77</v>
      </c>
      <c r="D5062" t="s">
        <v>121</v>
      </c>
      <c r="E5062" t="s">
        <v>171</v>
      </c>
      <c r="F5062" t="s">
        <v>14545</v>
      </c>
      <c r="G5062" t="s">
        <v>163</v>
      </c>
      <c r="H5062" t="s">
        <v>47</v>
      </c>
      <c r="I5062" t="s">
        <v>129</v>
      </c>
      <c r="J5062" t="s">
        <v>130</v>
      </c>
      <c r="K5062" t="s">
        <v>131</v>
      </c>
      <c r="L5062" t="s">
        <v>14546</v>
      </c>
      <c r="M5062" t="s">
        <v>14547</v>
      </c>
      <c r="N5062">
        <v>1.6616666659999999</v>
      </c>
      <c r="O5062">
        <v>0</v>
      </c>
      <c r="P5062">
        <v>0</v>
      </c>
      <c r="Q5062">
        <v>96</v>
      </c>
      <c r="R5062">
        <v>23</v>
      </c>
      <c r="S5062">
        <v>0</v>
      </c>
      <c r="T5062">
        <v>0</v>
      </c>
      <c r="U5062">
        <v>0</v>
      </c>
      <c r="V5062">
        <v>0</v>
      </c>
      <c r="W5062">
        <v>159.52000000000001</v>
      </c>
      <c r="X5062">
        <v>38.218333000000001</v>
      </c>
      <c r="Y5062">
        <v>0</v>
      </c>
      <c r="Z5062">
        <v>0</v>
      </c>
    </row>
    <row r="5063" spans="1:26" x14ac:dyDescent="0.25">
      <c r="A5063">
        <v>2040905</v>
      </c>
      <c r="B5063">
        <v>1</v>
      </c>
      <c r="C5063" t="s">
        <v>76</v>
      </c>
      <c r="D5063" t="s">
        <v>102</v>
      </c>
      <c r="E5063" t="s">
        <v>182</v>
      </c>
      <c r="F5063" t="s">
        <v>14548</v>
      </c>
      <c r="G5063" t="s">
        <v>294</v>
      </c>
      <c r="H5063" t="s">
        <v>46</v>
      </c>
      <c r="I5063" t="s">
        <v>129</v>
      </c>
      <c r="J5063" t="s">
        <v>130</v>
      </c>
      <c r="K5063" t="s">
        <v>131</v>
      </c>
      <c r="L5063" t="s">
        <v>14549</v>
      </c>
      <c r="M5063" t="s">
        <v>14550</v>
      </c>
      <c r="N5063">
        <v>1.3491666659999999</v>
      </c>
      <c r="O5063">
        <v>0</v>
      </c>
      <c r="P5063">
        <v>80</v>
      </c>
      <c r="Q5063">
        <v>0</v>
      </c>
      <c r="R5063">
        <v>0</v>
      </c>
      <c r="S5063">
        <v>0</v>
      </c>
      <c r="T5063">
        <v>0</v>
      </c>
      <c r="U5063">
        <v>0</v>
      </c>
      <c r="V5063">
        <v>107.933333</v>
      </c>
      <c r="W5063">
        <v>0</v>
      </c>
      <c r="X5063">
        <v>0</v>
      </c>
      <c r="Y5063">
        <v>0</v>
      </c>
      <c r="Z5063">
        <v>0</v>
      </c>
    </row>
    <row r="5064" spans="1:26" x14ac:dyDescent="0.25">
      <c r="A5064">
        <v>2040908</v>
      </c>
      <c r="B5064">
        <v>1</v>
      </c>
      <c r="C5064" t="s">
        <v>76</v>
      </c>
      <c r="D5064" t="s">
        <v>101</v>
      </c>
      <c r="E5064" t="s">
        <v>134</v>
      </c>
      <c r="F5064" t="s">
        <v>14551</v>
      </c>
      <c r="G5064" t="s">
        <v>136</v>
      </c>
      <c r="H5064" t="s">
        <v>46</v>
      </c>
      <c r="I5064" t="s">
        <v>129</v>
      </c>
      <c r="J5064" t="s">
        <v>130</v>
      </c>
      <c r="K5064" t="s">
        <v>131</v>
      </c>
      <c r="L5064" t="s">
        <v>14552</v>
      </c>
      <c r="M5064" t="s">
        <v>14553</v>
      </c>
      <c r="N5064">
        <v>5.9969444440000004</v>
      </c>
      <c r="O5064">
        <v>0</v>
      </c>
      <c r="P5064">
        <v>2</v>
      </c>
      <c r="Q5064">
        <v>0</v>
      </c>
      <c r="R5064">
        <v>0</v>
      </c>
      <c r="S5064">
        <v>0</v>
      </c>
      <c r="T5064">
        <v>0</v>
      </c>
      <c r="U5064">
        <v>0</v>
      </c>
      <c r="V5064">
        <v>11.993888999999999</v>
      </c>
      <c r="W5064">
        <v>0</v>
      </c>
      <c r="X5064">
        <v>0</v>
      </c>
      <c r="Y5064">
        <v>0</v>
      </c>
      <c r="Z5064">
        <v>0</v>
      </c>
    </row>
    <row r="5065" spans="1:26" x14ac:dyDescent="0.25">
      <c r="A5065">
        <v>2040907</v>
      </c>
      <c r="B5065">
        <v>1</v>
      </c>
      <c r="C5065" t="s">
        <v>76</v>
      </c>
      <c r="D5065" t="s">
        <v>93</v>
      </c>
      <c r="E5065" t="s">
        <v>134</v>
      </c>
      <c r="F5065" t="s">
        <v>14554</v>
      </c>
      <c r="G5065" t="s">
        <v>136</v>
      </c>
      <c r="H5065" t="s">
        <v>46</v>
      </c>
      <c r="I5065" t="s">
        <v>129</v>
      </c>
      <c r="J5065" t="s">
        <v>130</v>
      </c>
      <c r="K5065" t="s">
        <v>131</v>
      </c>
      <c r="L5065" t="s">
        <v>14555</v>
      </c>
      <c r="M5065" t="s">
        <v>14556</v>
      </c>
      <c r="N5065">
        <v>1.3374999999999999</v>
      </c>
      <c r="O5065">
        <v>0</v>
      </c>
      <c r="P5065">
        <v>1</v>
      </c>
      <c r="Q5065">
        <v>0</v>
      </c>
      <c r="R5065">
        <v>0</v>
      </c>
      <c r="S5065">
        <v>0</v>
      </c>
      <c r="T5065">
        <v>0</v>
      </c>
      <c r="U5065">
        <v>0</v>
      </c>
      <c r="V5065">
        <v>1.3374999999999999</v>
      </c>
      <c r="W5065">
        <v>0</v>
      </c>
      <c r="X5065">
        <v>0</v>
      </c>
      <c r="Y5065">
        <v>0</v>
      </c>
      <c r="Z5065">
        <v>0</v>
      </c>
    </row>
    <row r="5066" spans="1:26" x14ac:dyDescent="0.25">
      <c r="A5066">
        <v>2040910</v>
      </c>
      <c r="B5066">
        <v>1</v>
      </c>
      <c r="C5066" t="s">
        <v>77</v>
      </c>
      <c r="D5066" t="s">
        <v>114</v>
      </c>
      <c r="E5066" t="s">
        <v>166</v>
      </c>
      <c r="F5066" t="s">
        <v>14557</v>
      </c>
      <c r="G5066" t="s">
        <v>657</v>
      </c>
      <c r="H5066" t="s">
        <v>46</v>
      </c>
      <c r="I5066" t="s">
        <v>129</v>
      </c>
      <c r="J5066" t="s">
        <v>130</v>
      </c>
      <c r="K5066" t="s">
        <v>131</v>
      </c>
      <c r="L5066" t="s">
        <v>14558</v>
      </c>
      <c r="M5066" t="s">
        <v>14559</v>
      </c>
      <c r="N5066">
        <v>0.704166666</v>
      </c>
      <c r="O5066">
        <v>0</v>
      </c>
      <c r="P5066">
        <v>1</v>
      </c>
      <c r="Q5066">
        <v>0</v>
      </c>
      <c r="R5066">
        <v>0</v>
      </c>
      <c r="S5066">
        <v>0</v>
      </c>
      <c r="T5066">
        <v>0</v>
      </c>
      <c r="U5066">
        <v>0</v>
      </c>
      <c r="V5066">
        <v>0.70416699999999999</v>
      </c>
      <c r="W5066">
        <v>0</v>
      </c>
      <c r="X5066">
        <v>0</v>
      </c>
      <c r="Y5066">
        <v>0</v>
      </c>
      <c r="Z5066">
        <v>0</v>
      </c>
    </row>
    <row r="5067" spans="1:26" x14ac:dyDescent="0.25">
      <c r="A5067">
        <v>2040909</v>
      </c>
      <c r="B5067">
        <v>1</v>
      </c>
      <c r="C5067" t="s">
        <v>76</v>
      </c>
      <c r="D5067" t="s">
        <v>92</v>
      </c>
      <c r="E5067" t="s">
        <v>161</v>
      </c>
      <c r="F5067" t="s">
        <v>14560</v>
      </c>
      <c r="G5067" t="s">
        <v>3239</v>
      </c>
      <c r="H5067" t="s">
        <v>47</v>
      </c>
      <c r="I5067" t="s">
        <v>129</v>
      </c>
      <c r="J5067" t="s">
        <v>130</v>
      </c>
      <c r="K5067" t="s">
        <v>131</v>
      </c>
      <c r="L5067" t="s">
        <v>14561</v>
      </c>
      <c r="M5067" t="s">
        <v>14562</v>
      </c>
      <c r="N5067">
        <v>1.101388888</v>
      </c>
      <c r="O5067">
        <v>0</v>
      </c>
      <c r="P5067">
        <v>0</v>
      </c>
      <c r="Q5067">
        <v>3</v>
      </c>
      <c r="R5067">
        <v>285</v>
      </c>
      <c r="S5067">
        <v>0</v>
      </c>
      <c r="T5067">
        <v>0</v>
      </c>
      <c r="U5067">
        <v>0</v>
      </c>
      <c r="V5067">
        <v>0</v>
      </c>
      <c r="W5067">
        <v>3.3041670000000001</v>
      </c>
      <c r="X5067">
        <v>313.89583299999998</v>
      </c>
      <c r="Y5067">
        <v>0</v>
      </c>
      <c r="Z5067">
        <v>0</v>
      </c>
    </row>
    <row r="5068" spans="1:26" x14ac:dyDescent="0.25">
      <c r="A5068">
        <v>2040918</v>
      </c>
      <c r="B5068">
        <v>1</v>
      </c>
      <c r="C5068" t="s">
        <v>76</v>
      </c>
      <c r="D5068" t="s">
        <v>101</v>
      </c>
      <c r="E5068" t="s">
        <v>134</v>
      </c>
      <c r="F5068" t="s">
        <v>14563</v>
      </c>
      <c r="G5068" t="s">
        <v>136</v>
      </c>
      <c r="H5068" t="s">
        <v>46</v>
      </c>
      <c r="I5068" t="s">
        <v>129</v>
      </c>
      <c r="J5068" t="s">
        <v>130</v>
      </c>
      <c r="K5068" t="s">
        <v>131</v>
      </c>
      <c r="L5068" t="s">
        <v>14564</v>
      </c>
      <c r="M5068" t="s">
        <v>14565</v>
      </c>
      <c r="N5068">
        <v>2.236388888</v>
      </c>
      <c r="O5068">
        <v>0</v>
      </c>
      <c r="P5068">
        <v>1</v>
      </c>
      <c r="Q5068">
        <v>0</v>
      </c>
      <c r="R5068">
        <v>0</v>
      </c>
      <c r="S5068">
        <v>0</v>
      </c>
      <c r="T5068">
        <v>0</v>
      </c>
      <c r="U5068">
        <v>0</v>
      </c>
      <c r="V5068">
        <v>2.236389</v>
      </c>
      <c r="W5068">
        <v>0</v>
      </c>
      <c r="X5068">
        <v>0</v>
      </c>
      <c r="Y5068">
        <v>0</v>
      </c>
      <c r="Z5068">
        <v>0</v>
      </c>
    </row>
    <row r="5069" spans="1:26" x14ac:dyDescent="0.25">
      <c r="A5069">
        <v>2040932</v>
      </c>
      <c r="B5069">
        <v>1</v>
      </c>
      <c r="C5069" t="s">
        <v>76</v>
      </c>
      <c r="D5069" t="s">
        <v>92</v>
      </c>
      <c r="E5069" t="s">
        <v>134</v>
      </c>
      <c r="F5069" t="s">
        <v>14566</v>
      </c>
      <c r="G5069" t="s">
        <v>128</v>
      </c>
      <c r="H5069" t="s">
        <v>46</v>
      </c>
      <c r="I5069" t="s">
        <v>129</v>
      </c>
      <c r="J5069" t="s">
        <v>130</v>
      </c>
      <c r="K5069" t="s">
        <v>131</v>
      </c>
      <c r="L5069" t="s">
        <v>14567</v>
      </c>
      <c r="M5069" t="s">
        <v>14568</v>
      </c>
      <c r="N5069">
        <v>5.613611111</v>
      </c>
      <c r="O5069">
        <v>0</v>
      </c>
      <c r="P5069">
        <v>0</v>
      </c>
      <c r="Q5069">
        <v>0</v>
      </c>
      <c r="R5069">
        <v>1</v>
      </c>
      <c r="S5069">
        <v>0</v>
      </c>
      <c r="T5069">
        <v>0</v>
      </c>
      <c r="U5069">
        <v>0</v>
      </c>
      <c r="V5069">
        <v>0</v>
      </c>
      <c r="W5069">
        <v>0</v>
      </c>
      <c r="X5069">
        <v>5.6136109999999997</v>
      </c>
      <c r="Y5069">
        <v>0</v>
      </c>
      <c r="Z5069">
        <v>0</v>
      </c>
    </row>
    <row r="5070" spans="1:26" x14ac:dyDescent="0.25">
      <c r="A5070">
        <v>2040915</v>
      </c>
      <c r="B5070">
        <v>1</v>
      </c>
      <c r="C5070" t="s">
        <v>77</v>
      </c>
      <c r="D5070" t="s">
        <v>108</v>
      </c>
      <c r="E5070" t="s">
        <v>182</v>
      </c>
      <c r="F5070" t="s">
        <v>1842</v>
      </c>
      <c r="G5070" t="s">
        <v>144</v>
      </c>
      <c r="H5070" t="s">
        <v>46</v>
      </c>
      <c r="I5070" t="s">
        <v>129</v>
      </c>
      <c r="J5070" t="s">
        <v>130</v>
      </c>
      <c r="K5070" t="s">
        <v>131</v>
      </c>
      <c r="L5070" t="s">
        <v>14569</v>
      </c>
      <c r="M5070" t="s">
        <v>14570</v>
      </c>
      <c r="N5070">
        <v>4.4625000000000004</v>
      </c>
      <c r="O5070">
        <v>0</v>
      </c>
      <c r="P5070">
        <v>0</v>
      </c>
      <c r="Q5070">
        <v>0</v>
      </c>
      <c r="R5070">
        <v>0</v>
      </c>
      <c r="S5070">
        <v>0</v>
      </c>
      <c r="T5070">
        <v>38</v>
      </c>
      <c r="U5070">
        <v>0</v>
      </c>
      <c r="V5070">
        <v>0</v>
      </c>
      <c r="W5070">
        <v>0</v>
      </c>
      <c r="X5070">
        <v>0</v>
      </c>
      <c r="Y5070">
        <v>0</v>
      </c>
      <c r="Z5070">
        <v>169.57499999999999</v>
      </c>
    </row>
    <row r="5071" spans="1:26" x14ac:dyDescent="0.25">
      <c r="A5071">
        <v>2040916</v>
      </c>
      <c r="B5071">
        <v>1</v>
      </c>
      <c r="C5071" t="s">
        <v>77</v>
      </c>
      <c r="D5071" t="s">
        <v>124</v>
      </c>
      <c r="E5071" t="s">
        <v>134</v>
      </c>
      <c r="F5071" t="s">
        <v>14571</v>
      </c>
      <c r="G5071" t="s">
        <v>238</v>
      </c>
      <c r="H5071" t="s">
        <v>46</v>
      </c>
      <c r="I5071" t="s">
        <v>129</v>
      </c>
      <c r="J5071" t="s">
        <v>130</v>
      </c>
      <c r="K5071" t="s">
        <v>131</v>
      </c>
      <c r="L5071" t="s">
        <v>14572</v>
      </c>
      <c r="M5071" t="s">
        <v>14573</v>
      </c>
      <c r="N5071">
        <v>2.1180555550000002</v>
      </c>
      <c r="O5071">
        <v>0</v>
      </c>
      <c r="P5071">
        <v>1</v>
      </c>
      <c r="Q5071">
        <v>0</v>
      </c>
      <c r="R5071">
        <v>0</v>
      </c>
      <c r="S5071">
        <v>0</v>
      </c>
      <c r="T5071">
        <v>0</v>
      </c>
      <c r="U5071">
        <v>0</v>
      </c>
      <c r="V5071">
        <v>2.1180560000000002</v>
      </c>
      <c r="W5071">
        <v>0</v>
      </c>
      <c r="X5071">
        <v>0</v>
      </c>
      <c r="Y5071">
        <v>0</v>
      </c>
      <c r="Z5071">
        <v>0</v>
      </c>
    </row>
    <row r="5072" spans="1:26" x14ac:dyDescent="0.25">
      <c r="A5072">
        <v>2040794</v>
      </c>
      <c r="B5072">
        <v>1</v>
      </c>
      <c r="C5072" t="s">
        <v>76</v>
      </c>
      <c r="D5072" t="s">
        <v>81</v>
      </c>
      <c r="E5072" t="s">
        <v>161</v>
      </c>
      <c r="F5072" t="s">
        <v>14574</v>
      </c>
      <c r="G5072" t="s">
        <v>179</v>
      </c>
      <c r="H5072" t="s">
        <v>47</v>
      </c>
      <c r="I5072" t="s">
        <v>129</v>
      </c>
      <c r="J5072" t="s">
        <v>130</v>
      </c>
      <c r="K5072" t="s">
        <v>154</v>
      </c>
      <c r="L5072" t="s">
        <v>14575</v>
      </c>
      <c r="M5072" t="s">
        <v>14576</v>
      </c>
      <c r="N5072">
        <v>4.4013888879999996</v>
      </c>
      <c r="O5072">
        <v>0</v>
      </c>
      <c r="P5072">
        <v>502</v>
      </c>
      <c r="Q5072">
        <v>0</v>
      </c>
      <c r="R5072">
        <v>0</v>
      </c>
      <c r="S5072">
        <v>0</v>
      </c>
      <c r="T5072">
        <v>0</v>
      </c>
      <c r="U5072">
        <v>0</v>
      </c>
      <c r="V5072">
        <v>2209.497222</v>
      </c>
      <c r="W5072">
        <v>0</v>
      </c>
      <c r="X5072">
        <v>0</v>
      </c>
      <c r="Y5072">
        <v>0</v>
      </c>
      <c r="Z5072">
        <v>0</v>
      </c>
    </row>
    <row r="5073" spans="1:26" x14ac:dyDescent="0.25">
      <c r="A5073">
        <v>2040957</v>
      </c>
      <c r="B5073">
        <v>1</v>
      </c>
      <c r="C5073" t="s">
        <v>76</v>
      </c>
      <c r="D5073" t="s">
        <v>101</v>
      </c>
      <c r="E5073" t="s">
        <v>161</v>
      </c>
      <c r="F5073" t="s">
        <v>14577</v>
      </c>
      <c r="G5073" t="s">
        <v>341</v>
      </c>
      <c r="H5073" t="s">
        <v>47</v>
      </c>
      <c r="I5073" t="s">
        <v>129</v>
      </c>
      <c r="J5073" t="s">
        <v>130</v>
      </c>
      <c r="K5073" t="s">
        <v>131</v>
      </c>
      <c r="L5073" t="s">
        <v>14578</v>
      </c>
      <c r="M5073" t="s">
        <v>14579</v>
      </c>
      <c r="N5073">
        <v>3.8902777770000001</v>
      </c>
      <c r="O5073">
        <v>0</v>
      </c>
      <c r="P5073">
        <v>28</v>
      </c>
      <c r="Q5073">
        <v>0</v>
      </c>
      <c r="R5073">
        <v>0</v>
      </c>
      <c r="S5073">
        <v>0</v>
      </c>
      <c r="T5073">
        <v>0</v>
      </c>
      <c r="U5073">
        <v>0</v>
      </c>
      <c r="V5073">
        <v>108.927778</v>
      </c>
      <c r="W5073">
        <v>0</v>
      </c>
      <c r="X5073">
        <v>0</v>
      </c>
      <c r="Y5073">
        <v>0</v>
      </c>
      <c r="Z5073">
        <v>0</v>
      </c>
    </row>
    <row r="5074" spans="1:26" x14ac:dyDescent="0.25">
      <c r="A5074">
        <v>2040933</v>
      </c>
      <c r="B5074">
        <v>1</v>
      </c>
      <c r="C5074" t="s">
        <v>76</v>
      </c>
      <c r="D5074" t="s">
        <v>92</v>
      </c>
      <c r="E5074" t="s">
        <v>134</v>
      </c>
      <c r="F5074" t="s">
        <v>14580</v>
      </c>
      <c r="G5074" t="s">
        <v>136</v>
      </c>
      <c r="H5074" t="s">
        <v>46</v>
      </c>
      <c r="I5074" t="s">
        <v>129</v>
      </c>
      <c r="J5074" t="s">
        <v>130</v>
      </c>
      <c r="K5074" t="s">
        <v>131</v>
      </c>
      <c r="L5074" t="s">
        <v>14581</v>
      </c>
      <c r="M5074" t="s">
        <v>14582</v>
      </c>
      <c r="N5074">
        <v>4.8099999999999996</v>
      </c>
      <c r="O5074">
        <v>0</v>
      </c>
      <c r="P5074">
        <v>0</v>
      </c>
      <c r="Q5074">
        <v>0</v>
      </c>
      <c r="R5074">
        <v>1</v>
      </c>
      <c r="S5074">
        <v>0</v>
      </c>
      <c r="T5074">
        <v>0</v>
      </c>
      <c r="U5074">
        <v>0</v>
      </c>
      <c r="V5074">
        <v>0</v>
      </c>
      <c r="W5074">
        <v>0</v>
      </c>
      <c r="X5074">
        <v>4.8099999999999996</v>
      </c>
      <c r="Y5074">
        <v>0</v>
      </c>
      <c r="Z5074">
        <v>0</v>
      </c>
    </row>
    <row r="5075" spans="1:26" x14ac:dyDescent="0.25">
      <c r="A5075">
        <v>2040934</v>
      </c>
      <c r="B5075">
        <v>1</v>
      </c>
      <c r="C5075" t="s">
        <v>76</v>
      </c>
      <c r="D5075" t="s">
        <v>80</v>
      </c>
      <c r="E5075" t="s">
        <v>182</v>
      </c>
      <c r="F5075" t="s">
        <v>14583</v>
      </c>
      <c r="G5075" t="s">
        <v>144</v>
      </c>
      <c r="H5075" t="s">
        <v>46</v>
      </c>
      <c r="I5075" t="s">
        <v>129</v>
      </c>
      <c r="J5075" t="s">
        <v>130</v>
      </c>
      <c r="K5075" t="s">
        <v>131</v>
      </c>
      <c r="L5075" t="s">
        <v>14584</v>
      </c>
      <c r="M5075" t="s">
        <v>14585</v>
      </c>
      <c r="N5075">
        <v>2.2861111109999999</v>
      </c>
      <c r="O5075">
        <v>0</v>
      </c>
      <c r="P5075">
        <v>61</v>
      </c>
      <c r="Q5075">
        <v>0</v>
      </c>
      <c r="R5075">
        <v>0</v>
      </c>
      <c r="S5075">
        <v>0</v>
      </c>
      <c r="T5075">
        <v>0</v>
      </c>
      <c r="U5075">
        <v>0</v>
      </c>
      <c r="V5075">
        <v>139.452778</v>
      </c>
      <c r="W5075">
        <v>0</v>
      </c>
      <c r="X5075">
        <v>0</v>
      </c>
      <c r="Y5075">
        <v>0</v>
      </c>
      <c r="Z5075">
        <v>0</v>
      </c>
    </row>
    <row r="5076" spans="1:26" x14ac:dyDescent="0.25">
      <c r="A5076">
        <v>2040926</v>
      </c>
      <c r="B5076">
        <v>1</v>
      </c>
      <c r="C5076" t="s">
        <v>76</v>
      </c>
      <c r="D5076" t="s">
        <v>80</v>
      </c>
      <c r="E5076" t="s">
        <v>166</v>
      </c>
      <c r="F5076" t="s">
        <v>14586</v>
      </c>
      <c r="G5076" t="s">
        <v>904</v>
      </c>
      <c r="H5076" t="s">
        <v>46</v>
      </c>
      <c r="I5076" t="s">
        <v>129</v>
      </c>
      <c r="J5076" t="s">
        <v>130</v>
      </c>
      <c r="K5076" t="s">
        <v>131</v>
      </c>
      <c r="L5076" t="s">
        <v>14587</v>
      </c>
      <c r="M5076" t="s">
        <v>14588</v>
      </c>
      <c r="N5076">
        <v>0.43833333299999999</v>
      </c>
      <c r="O5076">
        <v>0</v>
      </c>
      <c r="P5076">
        <v>209</v>
      </c>
      <c r="Q5076">
        <v>0</v>
      </c>
      <c r="R5076">
        <v>0</v>
      </c>
      <c r="S5076">
        <v>0</v>
      </c>
      <c r="T5076">
        <v>0</v>
      </c>
      <c r="U5076">
        <v>0</v>
      </c>
      <c r="V5076">
        <v>91.611666999999997</v>
      </c>
      <c r="W5076">
        <v>0</v>
      </c>
      <c r="X5076">
        <v>0</v>
      </c>
      <c r="Y5076">
        <v>0</v>
      </c>
      <c r="Z5076">
        <v>0</v>
      </c>
    </row>
    <row r="5077" spans="1:26" x14ac:dyDescent="0.25">
      <c r="A5077">
        <v>2040939</v>
      </c>
      <c r="B5077">
        <v>1</v>
      </c>
      <c r="C5077" t="s">
        <v>76</v>
      </c>
      <c r="D5077" t="s">
        <v>80</v>
      </c>
      <c r="E5077" t="s">
        <v>182</v>
      </c>
      <c r="F5077" t="s">
        <v>13054</v>
      </c>
      <c r="G5077" t="s">
        <v>250</v>
      </c>
      <c r="H5077" t="s">
        <v>46</v>
      </c>
      <c r="I5077" t="s">
        <v>129</v>
      </c>
      <c r="J5077" t="s">
        <v>130</v>
      </c>
      <c r="K5077" t="s">
        <v>131</v>
      </c>
      <c r="L5077" t="s">
        <v>14589</v>
      </c>
      <c r="M5077" t="s">
        <v>14590</v>
      </c>
      <c r="N5077">
        <v>5.0533333330000003</v>
      </c>
      <c r="O5077">
        <v>0</v>
      </c>
      <c r="P5077">
        <v>84</v>
      </c>
      <c r="Q5077">
        <v>0</v>
      </c>
      <c r="R5077">
        <v>0</v>
      </c>
      <c r="S5077">
        <v>0</v>
      </c>
      <c r="T5077">
        <v>0</v>
      </c>
      <c r="U5077">
        <v>0</v>
      </c>
      <c r="V5077">
        <v>424.48</v>
      </c>
      <c r="W5077">
        <v>0</v>
      </c>
      <c r="X5077">
        <v>0</v>
      </c>
      <c r="Y5077">
        <v>0</v>
      </c>
      <c r="Z5077">
        <v>0</v>
      </c>
    </row>
    <row r="5078" spans="1:26" x14ac:dyDescent="0.25">
      <c r="A5078">
        <v>2040937</v>
      </c>
      <c r="B5078">
        <v>1</v>
      </c>
      <c r="C5078" t="s">
        <v>76</v>
      </c>
      <c r="D5078" t="s">
        <v>90</v>
      </c>
      <c r="E5078" t="s">
        <v>182</v>
      </c>
      <c r="F5078" t="s">
        <v>14591</v>
      </c>
      <c r="G5078" t="s">
        <v>144</v>
      </c>
      <c r="H5078" t="s">
        <v>46</v>
      </c>
      <c r="I5078" t="s">
        <v>129</v>
      </c>
      <c r="J5078" t="s">
        <v>130</v>
      </c>
      <c r="K5078" t="s">
        <v>131</v>
      </c>
      <c r="L5078" t="s">
        <v>14592</v>
      </c>
      <c r="M5078" t="s">
        <v>14593</v>
      </c>
      <c r="N5078">
        <v>1.4497222219999999</v>
      </c>
      <c r="O5078">
        <v>0</v>
      </c>
      <c r="P5078">
        <v>0</v>
      </c>
      <c r="Q5078">
        <v>0</v>
      </c>
      <c r="R5078">
        <v>0</v>
      </c>
      <c r="S5078">
        <v>0</v>
      </c>
      <c r="T5078">
        <v>38</v>
      </c>
      <c r="U5078">
        <v>0</v>
      </c>
      <c r="V5078">
        <v>0</v>
      </c>
      <c r="W5078">
        <v>0</v>
      </c>
      <c r="X5078">
        <v>0</v>
      </c>
      <c r="Y5078">
        <v>0</v>
      </c>
      <c r="Z5078">
        <v>55.089444</v>
      </c>
    </row>
    <row r="5079" spans="1:26" x14ac:dyDescent="0.25">
      <c r="A5079">
        <v>2040940</v>
      </c>
      <c r="B5079">
        <v>1</v>
      </c>
      <c r="C5079" t="s">
        <v>77</v>
      </c>
      <c r="D5079" t="s">
        <v>109</v>
      </c>
      <c r="E5079" t="s">
        <v>134</v>
      </c>
      <c r="F5079" t="s">
        <v>14594</v>
      </c>
      <c r="G5079" t="s">
        <v>136</v>
      </c>
      <c r="H5079" t="s">
        <v>46</v>
      </c>
      <c r="I5079" t="s">
        <v>129</v>
      </c>
      <c r="J5079" t="s">
        <v>130</v>
      </c>
      <c r="K5079" t="s">
        <v>131</v>
      </c>
      <c r="L5079" t="s">
        <v>14595</v>
      </c>
      <c r="M5079" t="s">
        <v>14596</v>
      </c>
      <c r="N5079">
        <v>1.5891666659999999</v>
      </c>
      <c r="O5079">
        <v>0</v>
      </c>
      <c r="P5079">
        <v>1</v>
      </c>
      <c r="Q5079">
        <v>0</v>
      </c>
      <c r="R5079">
        <v>0</v>
      </c>
      <c r="S5079">
        <v>0</v>
      </c>
      <c r="T5079">
        <v>0</v>
      </c>
      <c r="U5079">
        <v>0</v>
      </c>
      <c r="V5079">
        <v>1.589167</v>
      </c>
      <c r="W5079">
        <v>0</v>
      </c>
      <c r="X5079">
        <v>0</v>
      </c>
      <c r="Y5079">
        <v>0</v>
      </c>
      <c r="Z5079">
        <v>0</v>
      </c>
    </row>
    <row r="5080" spans="1:26" x14ac:dyDescent="0.25">
      <c r="A5080">
        <v>2040941</v>
      </c>
      <c r="B5080">
        <v>1</v>
      </c>
      <c r="C5080" t="s">
        <v>76</v>
      </c>
      <c r="D5080" t="s">
        <v>90</v>
      </c>
      <c r="E5080" t="s">
        <v>134</v>
      </c>
      <c r="F5080" t="s">
        <v>14597</v>
      </c>
      <c r="G5080" t="s">
        <v>140</v>
      </c>
      <c r="H5080" t="s">
        <v>46</v>
      </c>
      <c r="I5080" t="s">
        <v>129</v>
      </c>
      <c r="J5080" t="s">
        <v>130</v>
      </c>
      <c r="K5080" t="s">
        <v>131</v>
      </c>
      <c r="L5080" t="s">
        <v>14598</v>
      </c>
      <c r="M5080" t="s">
        <v>14599</v>
      </c>
      <c r="N5080">
        <v>1.4980555550000001</v>
      </c>
      <c r="O5080">
        <v>0</v>
      </c>
      <c r="P5080">
        <v>3</v>
      </c>
      <c r="Q5080">
        <v>0</v>
      </c>
      <c r="R5080">
        <v>0</v>
      </c>
      <c r="S5080">
        <v>0</v>
      </c>
      <c r="T5080">
        <v>0</v>
      </c>
      <c r="U5080">
        <v>0</v>
      </c>
      <c r="V5080">
        <v>4.494167</v>
      </c>
      <c r="W5080">
        <v>0</v>
      </c>
      <c r="X5080">
        <v>0</v>
      </c>
      <c r="Y5080">
        <v>0</v>
      </c>
      <c r="Z5080">
        <v>0</v>
      </c>
    </row>
    <row r="5081" spans="1:26" x14ac:dyDescent="0.25">
      <c r="A5081">
        <v>2040945</v>
      </c>
      <c r="B5081">
        <v>1</v>
      </c>
      <c r="C5081" t="s">
        <v>77</v>
      </c>
      <c r="D5081" t="s">
        <v>111</v>
      </c>
      <c r="E5081" t="s">
        <v>166</v>
      </c>
      <c r="F5081" t="s">
        <v>14600</v>
      </c>
      <c r="G5081" t="s">
        <v>128</v>
      </c>
      <c r="H5081" t="s">
        <v>46</v>
      </c>
      <c r="I5081" t="s">
        <v>129</v>
      </c>
      <c r="J5081" t="s">
        <v>130</v>
      </c>
      <c r="K5081" t="s">
        <v>131</v>
      </c>
      <c r="L5081" t="s">
        <v>14601</v>
      </c>
      <c r="M5081" t="s">
        <v>14602</v>
      </c>
      <c r="N5081">
        <v>1.8222222219999999</v>
      </c>
      <c r="O5081">
        <v>0</v>
      </c>
      <c r="P5081">
        <v>0</v>
      </c>
      <c r="Q5081">
        <v>0</v>
      </c>
      <c r="R5081">
        <v>0</v>
      </c>
      <c r="S5081">
        <v>0</v>
      </c>
      <c r="T5081">
        <v>42</v>
      </c>
      <c r="U5081">
        <v>0</v>
      </c>
      <c r="V5081">
        <v>0</v>
      </c>
      <c r="W5081">
        <v>0</v>
      </c>
      <c r="X5081">
        <v>0</v>
      </c>
      <c r="Y5081">
        <v>0</v>
      </c>
      <c r="Z5081">
        <v>76.533332999999999</v>
      </c>
    </row>
    <row r="5082" spans="1:26" x14ac:dyDescent="0.25">
      <c r="A5082">
        <v>2040949</v>
      </c>
      <c r="B5082">
        <v>1</v>
      </c>
      <c r="C5082" t="s">
        <v>76</v>
      </c>
      <c r="D5082" t="s">
        <v>102</v>
      </c>
      <c r="E5082" t="s">
        <v>182</v>
      </c>
      <c r="F5082" t="s">
        <v>14603</v>
      </c>
      <c r="G5082" t="s">
        <v>144</v>
      </c>
      <c r="H5082" t="s">
        <v>46</v>
      </c>
      <c r="I5082" t="s">
        <v>129</v>
      </c>
      <c r="J5082" t="s">
        <v>130</v>
      </c>
      <c r="K5082" t="s">
        <v>131</v>
      </c>
      <c r="L5082" t="s">
        <v>14604</v>
      </c>
      <c r="M5082" t="s">
        <v>14605</v>
      </c>
      <c r="N5082">
        <v>3.6544444440000001</v>
      </c>
      <c r="O5082">
        <v>0</v>
      </c>
      <c r="P5082">
        <v>17</v>
      </c>
      <c r="Q5082">
        <v>0</v>
      </c>
      <c r="R5082">
        <v>0</v>
      </c>
      <c r="S5082">
        <v>0</v>
      </c>
      <c r="T5082">
        <v>0</v>
      </c>
      <c r="U5082">
        <v>0</v>
      </c>
      <c r="V5082">
        <v>62.125556000000003</v>
      </c>
      <c r="W5082">
        <v>0</v>
      </c>
      <c r="X5082">
        <v>0</v>
      </c>
      <c r="Y5082">
        <v>0</v>
      </c>
      <c r="Z5082">
        <v>0</v>
      </c>
    </row>
    <row r="5083" spans="1:26" x14ac:dyDescent="0.25">
      <c r="A5083">
        <v>2040952</v>
      </c>
      <c r="B5083">
        <v>1</v>
      </c>
      <c r="C5083" t="s">
        <v>76</v>
      </c>
      <c r="D5083" t="s">
        <v>103</v>
      </c>
      <c r="E5083" t="s">
        <v>134</v>
      </c>
      <c r="F5083" t="s">
        <v>14606</v>
      </c>
      <c r="G5083" t="s">
        <v>136</v>
      </c>
      <c r="H5083" t="s">
        <v>46</v>
      </c>
      <c r="I5083" t="s">
        <v>129</v>
      </c>
      <c r="J5083" t="s">
        <v>130</v>
      </c>
      <c r="K5083" t="s">
        <v>131</v>
      </c>
      <c r="L5083" t="s">
        <v>14607</v>
      </c>
      <c r="M5083" t="s">
        <v>14608</v>
      </c>
      <c r="N5083">
        <v>4.7141666659999997</v>
      </c>
      <c r="O5083">
        <v>0</v>
      </c>
      <c r="P5083">
        <v>0</v>
      </c>
      <c r="Q5083">
        <v>0</v>
      </c>
      <c r="R5083">
        <v>7</v>
      </c>
      <c r="S5083">
        <v>0</v>
      </c>
      <c r="T5083">
        <v>0</v>
      </c>
      <c r="U5083">
        <v>0</v>
      </c>
      <c r="V5083">
        <v>0</v>
      </c>
      <c r="W5083">
        <v>0</v>
      </c>
      <c r="X5083">
        <v>32.999167</v>
      </c>
      <c r="Y5083">
        <v>0</v>
      </c>
      <c r="Z5083">
        <v>0</v>
      </c>
    </row>
    <row r="5084" spans="1:26" x14ac:dyDescent="0.25">
      <c r="A5084">
        <v>2040960</v>
      </c>
      <c r="B5084">
        <v>1</v>
      </c>
      <c r="C5084" t="s">
        <v>76</v>
      </c>
      <c r="D5084" t="s">
        <v>93</v>
      </c>
      <c r="E5084" t="s">
        <v>182</v>
      </c>
      <c r="F5084" t="s">
        <v>14609</v>
      </c>
      <c r="G5084" t="s">
        <v>144</v>
      </c>
      <c r="H5084" t="s">
        <v>46</v>
      </c>
      <c r="I5084" t="s">
        <v>129</v>
      </c>
      <c r="J5084" t="s">
        <v>130</v>
      </c>
      <c r="K5084" t="s">
        <v>131</v>
      </c>
      <c r="L5084" t="s">
        <v>14610</v>
      </c>
      <c r="M5084" t="s">
        <v>14611</v>
      </c>
      <c r="N5084">
        <v>1.7424999999999999</v>
      </c>
      <c r="O5084">
        <v>0</v>
      </c>
      <c r="P5084">
        <v>74</v>
      </c>
      <c r="Q5084">
        <v>0</v>
      </c>
      <c r="R5084">
        <v>0</v>
      </c>
      <c r="S5084">
        <v>0</v>
      </c>
      <c r="T5084">
        <v>0</v>
      </c>
      <c r="U5084">
        <v>0</v>
      </c>
      <c r="V5084">
        <v>128.94499999999999</v>
      </c>
      <c r="W5084">
        <v>0</v>
      </c>
      <c r="X5084">
        <v>0</v>
      </c>
      <c r="Y5084">
        <v>0</v>
      </c>
      <c r="Z5084">
        <v>0</v>
      </c>
    </row>
    <row r="5085" spans="1:26" x14ac:dyDescent="0.25">
      <c r="A5085">
        <v>2040954</v>
      </c>
      <c r="B5085">
        <v>1</v>
      </c>
      <c r="C5085" t="s">
        <v>77</v>
      </c>
      <c r="D5085" t="s">
        <v>123</v>
      </c>
      <c r="E5085" t="s">
        <v>134</v>
      </c>
      <c r="F5085" t="s">
        <v>14612</v>
      </c>
      <c r="G5085" t="s">
        <v>140</v>
      </c>
      <c r="H5085" t="s">
        <v>46</v>
      </c>
      <c r="I5085" t="s">
        <v>129</v>
      </c>
      <c r="J5085" t="s">
        <v>130</v>
      </c>
      <c r="K5085" t="s">
        <v>131</v>
      </c>
      <c r="L5085" t="s">
        <v>14613</v>
      </c>
      <c r="M5085" t="s">
        <v>14614</v>
      </c>
      <c r="N5085">
        <v>3.41</v>
      </c>
      <c r="O5085">
        <v>0</v>
      </c>
      <c r="P5085">
        <v>7</v>
      </c>
      <c r="Q5085">
        <v>0</v>
      </c>
      <c r="R5085">
        <v>0</v>
      </c>
      <c r="S5085">
        <v>0</v>
      </c>
      <c r="T5085">
        <v>0</v>
      </c>
      <c r="U5085">
        <v>0</v>
      </c>
      <c r="V5085">
        <v>23.87</v>
      </c>
      <c r="W5085">
        <v>0</v>
      </c>
      <c r="X5085">
        <v>0</v>
      </c>
      <c r="Y5085">
        <v>0</v>
      </c>
      <c r="Z5085">
        <v>0</v>
      </c>
    </row>
    <row r="5086" spans="1:26" x14ac:dyDescent="0.25">
      <c r="A5086">
        <v>2041010</v>
      </c>
      <c r="B5086">
        <v>1</v>
      </c>
      <c r="C5086" t="s">
        <v>76</v>
      </c>
      <c r="D5086" t="s">
        <v>101</v>
      </c>
      <c r="E5086" t="s">
        <v>134</v>
      </c>
      <c r="F5086" t="s">
        <v>14615</v>
      </c>
      <c r="G5086" t="s">
        <v>136</v>
      </c>
      <c r="H5086" t="s">
        <v>46</v>
      </c>
      <c r="I5086" t="s">
        <v>129</v>
      </c>
      <c r="J5086" t="s">
        <v>130</v>
      </c>
      <c r="K5086" t="s">
        <v>131</v>
      </c>
      <c r="L5086" t="s">
        <v>14616</v>
      </c>
      <c r="M5086" t="s">
        <v>14617</v>
      </c>
      <c r="N5086">
        <v>1.5449999999999999</v>
      </c>
      <c r="O5086">
        <v>0</v>
      </c>
      <c r="P5086">
        <v>2</v>
      </c>
      <c r="Q5086">
        <v>0</v>
      </c>
      <c r="R5086">
        <v>0</v>
      </c>
      <c r="S5086">
        <v>0</v>
      </c>
      <c r="T5086">
        <v>0</v>
      </c>
      <c r="U5086">
        <v>0</v>
      </c>
      <c r="V5086">
        <v>3.09</v>
      </c>
      <c r="W5086">
        <v>0</v>
      </c>
      <c r="X5086">
        <v>0</v>
      </c>
      <c r="Y5086">
        <v>0</v>
      </c>
      <c r="Z5086">
        <v>0</v>
      </c>
    </row>
    <row r="5087" spans="1:26" x14ac:dyDescent="0.25">
      <c r="A5087">
        <v>2040965</v>
      </c>
      <c r="B5087">
        <v>1</v>
      </c>
      <c r="C5087" t="s">
        <v>76</v>
      </c>
      <c r="D5087" t="s">
        <v>94</v>
      </c>
      <c r="E5087" t="s">
        <v>182</v>
      </c>
      <c r="F5087" t="s">
        <v>14618</v>
      </c>
      <c r="G5087" t="s">
        <v>144</v>
      </c>
      <c r="H5087" t="s">
        <v>46</v>
      </c>
      <c r="I5087" t="s">
        <v>129</v>
      </c>
      <c r="J5087" t="s">
        <v>130</v>
      </c>
      <c r="K5087" t="s">
        <v>131</v>
      </c>
      <c r="L5087" t="s">
        <v>14619</v>
      </c>
      <c r="M5087" t="s">
        <v>14620</v>
      </c>
      <c r="N5087">
        <v>0.59694444400000002</v>
      </c>
      <c r="O5087">
        <v>0</v>
      </c>
      <c r="P5087">
        <v>4</v>
      </c>
      <c r="Q5087">
        <v>0</v>
      </c>
      <c r="R5087">
        <v>0</v>
      </c>
      <c r="S5087">
        <v>0</v>
      </c>
      <c r="T5087">
        <v>0</v>
      </c>
      <c r="U5087">
        <v>0</v>
      </c>
      <c r="V5087">
        <v>2.387778</v>
      </c>
      <c r="W5087">
        <v>0</v>
      </c>
      <c r="X5087">
        <v>0</v>
      </c>
      <c r="Y5087">
        <v>0</v>
      </c>
      <c r="Z5087">
        <v>0</v>
      </c>
    </row>
    <row r="5088" spans="1:26" x14ac:dyDescent="0.25">
      <c r="A5088">
        <v>2040977</v>
      </c>
      <c r="B5088">
        <v>1</v>
      </c>
      <c r="C5088" t="s">
        <v>76</v>
      </c>
      <c r="D5088" t="s">
        <v>92</v>
      </c>
      <c r="E5088" t="s">
        <v>182</v>
      </c>
      <c r="F5088" t="s">
        <v>13129</v>
      </c>
      <c r="G5088" t="s">
        <v>144</v>
      </c>
      <c r="H5088" t="s">
        <v>46</v>
      </c>
      <c r="I5088" t="s">
        <v>129</v>
      </c>
      <c r="J5088" t="s">
        <v>130</v>
      </c>
      <c r="K5088" t="s">
        <v>131</v>
      </c>
      <c r="L5088" t="s">
        <v>14621</v>
      </c>
      <c r="M5088" t="s">
        <v>14622</v>
      </c>
      <c r="N5088">
        <v>6.1825000000000001</v>
      </c>
      <c r="O5088">
        <v>0</v>
      </c>
      <c r="P5088">
        <v>0</v>
      </c>
      <c r="Q5088">
        <v>0</v>
      </c>
      <c r="R5088">
        <v>138</v>
      </c>
      <c r="S5088">
        <v>0</v>
      </c>
      <c r="T5088">
        <v>0</v>
      </c>
      <c r="U5088">
        <v>0</v>
      </c>
      <c r="V5088">
        <v>0</v>
      </c>
      <c r="W5088">
        <v>0</v>
      </c>
      <c r="X5088">
        <v>853.18499999999995</v>
      </c>
      <c r="Y5088">
        <v>0</v>
      </c>
      <c r="Z5088">
        <v>0</v>
      </c>
    </row>
    <row r="5089" spans="1:26" x14ac:dyDescent="0.25">
      <c r="A5089">
        <v>2040971</v>
      </c>
      <c r="B5089">
        <v>1</v>
      </c>
      <c r="C5089" t="s">
        <v>76</v>
      </c>
      <c r="D5089" t="s">
        <v>96</v>
      </c>
      <c r="E5089" t="s">
        <v>182</v>
      </c>
      <c r="F5089" t="s">
        <v>14623</v>
      </c>
      <c r="G5089" t="s">
        <v>389</v>
      </c>
      <c r="H5089" t="s">
        <v>46</v>
      </c>
      <c r="I5089" t="s">
        <v>129</v>
      </c>
      <c r="J5089" t="s">
        <v>130</v>
      </c>
      <c r="K5089" t="s">
        <v>131</v>
      </c>
      <c r="L5089" t="s">
        <v>14624</v>
      </c>
      <c r="M5089" t="s">
        <v>14625</v>
      </c>
      <c r="N5089">
        <v>4.8552777770000004</v>
      </c>
      <c r="O5089">
        <v>0</v>
      </c>
      <c r="P5089">
        <v>11</v>
      </c>
      <c r="Q5089">
        <v>0</v>
      </c>
      <c r="R5089">
        <v>0</v>
      </c>
      <c r="S5089">
        <v>0</v>
      </c>
      <c r="T5089">
        <v>0</v>
      </c>
      <c r="U5089">
        <v>0</v>
      </c>
      <c r="V5089">
        <v>53.408056000000002</v>
      </c>
      <c r="W5089">
        <v>0</v>
      </c>
      <c r="X5089">
        <v>0</v>
      </c>
      <c r="Y5089">
        <v>0</v>
      </c>
      <c r="Z5089">
        <v>0</v>
      </c>
    </row>
    <row r="5090" spans="1:26" x14ac:dyDescent="0.25">
      <c r="A5090">
        <v>2040973</v>
      </c>
      <c r="B5090">
        <v>1</v>
      </c>
      <c r="C5090" t="s">
        <v>77</v>
      </c>
      <c r="D5090" t="s">
        <v>116</v>
      </c>
      <c r="E5090" t="s">
        <v>134</v>
      </c>
      <c r="F5090" t="s">
        <v>14626</v>
      </c>
      <c r="G5090" t="s">
        <v>136</v>
      </c>
      <c r="H5090" t="s">
        <v>46</v>
      </c>
      <c r="I5090" t="s">
        <v>129</v>
      </c>
      <c r="J5090" t="s">
        <v>130</v>
      </c>
      <c r="K5090" t="s">
        <v>131</v>
      </c>
      <c r="L5090" t="s">
        <v>14627</v>
      </c>
      <c r="M5090" t="s">
        <v>14628</v>
      </c>
      <c r="N5090">
        <v>2.1025</v>
      </c>
      <c r="O5090">
        <v>0</v>
      </c>
      <c r="P5090">
        <v>1</v>
      </c>
      <c r="Q5090">
        <v>0</v>
      </c>
      <c r="R5090">
        <v>0</v>
      </c>
      <c r="S5090">
        <v>0</v>
      </c>
      <c r="T5090">
        <v>0</v>
      </c>
      <c r="U5090">
        <v>0</v>
      </c>
      <c r="V5090">
        <v>2.1025</v>
      </c>
      <c r="W5090">
        <v>0</v>
      </c>
      <c r="X5090">
        <v>0</v>
      </c>
      <c r="Y5090">
        <v>0</v>
      </c>
      <c r="Z5090">
        <v>0</v>
      </c>
    </row>
    <row r="5091" spans="1:26" x14ac:dyDescent="0.25">
      <c r="A5091">
        <v>2040978</v>
      </c>
      <c r="B5091">
        <v>1</v>
      </c>
      <c r="C5091" t="s">
        <v>76</v>
      </c>
      <c r="D5091" t="s">
        <v>83</v>
      </c>
      <c r="E5091" t="s">
        <v>182</v>
      </c>
      <c r="F5091" t="s">
        <v>14050</v>
      </c>
      <c r="G5091" t="s">
        <v>503</v>
      </c>
      <c r="H5091" t="s">
        <v>46</v>
      </c>
      <c r="I5091" t="s">
        <v>129</v>
      </c>
      <c r="J5091" t="s">
        <v>130</v>
      </c>
      <c r="K5091" t="s">
        <v>131</v>
      </c>
      <c r="L5091" t="s">
        <v>14629</v>
      </c>
      <c r="M5091" t="s">
        <v>14630</v>
      </c>
      <c r="N5091">
        <v>2.3275000000000001</v>
      </c>
      <c r="O5091">
        <v>0</v>
      </c>
      <c r="P5091">
        <v>108</v>
      </c>
      <c r="Q5091">
        <v>0</v>
      </c>
      <c r="R5091">
        <v>0</v>
      </c>
      <c r="S5091">
        <v>0</v>
      </c>
      <c r="T5091">
        <v>0</v>
      </c>
      <c r="U5091">
        <v>0</v>
      </c>
      <c r="V5091">
        <v>251.37</v>
      </c>
      <c r="W5091">
        <v>0</v>
      </c>
      <c r="X5091">
        <v>0</v>
      </c>
      <c r="Y5091">
        <v>0</v>
      </c>
      <c r="Z5091">
        <v>0</v>
      </c>
    </row>
    <row r="5092" spans="1:26" x14ac:dyDescent="0.25">
      <c r="A5092">
        <v>2040984</v>
      </c>
      <c r="B5092">
        <v>1</v>
      </c>
      <c r="C5092" t="s">
        <v>77</v>
      </c>
      <c r="D5092" t="s">
        <v>124</v>
      </c>
      <c r="E5092" t="s">
        <v>171</v>
      </c>
      <c r="F5092" t="s">
        <v>8709</v>
      </c>
      <c r="G5092" t="s">
        <v>250</v>
      </c>
      <c r="H5092" t="s">
        <v>47</v>
      </c>
      <c r="I5092" t="s">
        <v>129</v>
      </c>
      <c r="J5092" t="s">
        <v>15</v>
      </c>
      <c r="K5092" t="s">
        <v>131</v>
      </c>
      <c r="L5092" t="s">
        <v>14631</v>
      </c>
      <c r="M5092" t="s">
        <v>14632</v>
      </c>
      <c r="N5092">
        <v>5.56</v>
      </c>
      <c r="O5092">
        <v>10</v>
      </c>
      <c r="P5092">
        <v>414</v>
      </c>
      <c r="Q5092">
        <v>0</v>
      </c>
      <c r="R5092">
        <v>0</v>
      </c>
      <c r="S5092">
        <v>0</v>
      </c>
      <c r="T5092">
        <v>0</v>
      </c>
      <c r="U5092">
        <v>55.6</v>
      </c>
      <c r="V5092">
        <v>2301.84</v>
      </c>
      <c r="W5092">
        <v>0</v>
      </c>
      <c r="X5092">
        <v>0</v>
      </c>
      <c r="Y5092">
        <v>0</v>
      </c>
      <c r="Z5092">
        <v>0</v>
      </c>
    </row>
    <row r="5093" spans="1:26" x14ac:dyDescent="0.25">
      <c r="A5093">
        <v>2040982</v>
      </c>
      <c r="B5093">
        <v>1</v>
      </c>
      <c r="C5093" t="s">
        <v>77</v>
      </c>
      <c r="D5093" t="s">
        <v>123</v>
      </c>
      <c r="E5093" t="s">
        <v>166</v>
      </c>
      <c r="F5093" t="s">
        <v>14633</v>
      </c>
      <c r="G5093" t="s">
        <v>657</v>
      </c>
      <c r="H5093" t="s">
        <v>46</v>
      </c>
      <c r="I5093" t="s">
        <v>129</v>
      </c>
      <c r="J5093" t="s">
        <v>130</v>
      </c>
      <c r="K5093" t="s">
        <v>131</v>
      </c>
      <c r="L5093" t="s">
        <v>14634</v>
      </c>
      <c r="M5093" t="s">
        <v>14635</v>
      </c>
      <c r="N5093">
        <v>0.66194444399999997</v>
      </c>
      <c r="O5093">
        <v>0</v>
      </c>
      <c r="P5093">
        <v>905</v>
      </c>
      <c r="Q5093">
        <v>0</v>
      </c>
      <c r="R5093">
        <v>0</v>
      </c>
      <c r="S5093">
        <v>0</v>
      </c>
      <c r="T5093">
        <v>0</v>
      </c>
      <c r="U5093">
        <v>0</v>
      </c>
      <c r="V5093">
        <v>599.05972199999997</v>
      </c>
      <c r="W5093">
        <v>0</v>
      </c>
      <c r="X5093">
        <v>0</v>
      </c>
      <c r="Y5093">
        <v>0</v>
      </c>
      <c r="Z5093">
        <v>0</v>
      </c>
    </row>
    <row r="5094" spans="1:26" x14ac:dyDescent="0.25">
      <c r="A5094">
        <v>2040981</v>
      </c>
      <c r="B5094">
        <v>1</v>
      </c>
      <c r="C5094" t="s">
        <v>76</v>
      </c>
      <c r="D5094" t="s">
        <v>84</v>
      </c>
      <c r="E5094" t="s">
        <v>134</v>
      </c>
      <c r="F5094" t="s">
        <v>14636</v>
      </c>
      <c r="G5094" t="s">
        <v>136</v>
      </c>
      <c r="H5094" t="s">
        <v>46</v>
      </c>
      <c r="I5094" t="s">
        <v>129</v>
      </c>
      <c r="J5094" t="s">
        <v>130</v>
      </c>
      <c r="K5094" t="s">
        <v>131</v>
      </c>
      <c r="L5094" t="s">
        <v>14637</v>
      </c>
      <c r="M5094" t="s">
        <v>14638</v>
      </c>
      <c r="N5094">
        <v>3.003055555</v>
      </c>
      <c r="O5094">
        <v>0</v>
      </c>
      <c r="P5094">
        <v>1</v>
      </c>
      <c r="Q5094">
        <v>0</v>
      </c>
      <c r="R5094">
        <v>0</v>
      </c>
      <c r="S5094">
        <v>0</v>
      </c>
      <c r="T5094">
        <v>0</v>
      </c>
      <c r="U5094">
        <v>0</v>
      </c>
      <c r="V5094">
        <v>3.0030559999999999</v>
      </c>
      <c r="W5094">
        <v>0</v>
      </c>
      <c r="X5094">
        <v>0</v>
      </c>
      <c r="Y5094">
        <v>0</v>
      </c>
      <c r="Z5094">
        <v>0</v>
      </c>
    </row>
    <row r="5095" spans="1:26" x14ac:dyDescent="0.25">
      <c r="A5095">
        <v>2040992</v>
      </c>
      <c r="B5095">
        <v>1</v>
      </c>
      <c r="C5095" t="s">
        <v>76</v>
      </c>
      <c r="D5095" t="s">
        <v>78</v>
      </c>
      <c r="E5095" t="s">
        <v>134</v>
      </c>
      <c r="F5095" t="s">
        <v>14639</v>
      </c>
      <c r="G5095" t="s">
        <v>136</v>
      </c>
      <c r="H5095" t="s">
        <v>46</v>
      </c>
      <c r="I5095" t="s">
        <v>129</v>
      </c>
      <c r="J5095" t="s">
        <v>130</v>
      </c>
      <c r="K5095" t="s">
        <v>131</v>
      </c>
      <c r="L5095" t="s">
        <v>14593</v>
      </c>
      <c r="M5095" t="s">
        <v>14640</v>
      </c>
      <c r="N5095">
        <v>4.1047222220000004</v>
      </c>
      <c r="O5095">
        <v>0</v>
      </c>
      <c r="P5095">
        <v>1</v>
      </c>
      <c r="Q5095">
        <v>0</v>
      </c>
      <c r="R5095">
        <v>0</v>
      </c>
      <c r="S5095">
        <v>0</v>
      </c>
      <c r="T5095">
        <v>0</v>
      </c>
      <c r="U5095">
        <v>0</v>
      </c>
      <c r="V5095">
        <v>4.1047219999999998</v>
      </c>
      <c r="W5095">
        <v>0</v>
      </c>
      <c r="X5095">
        <v>0</v>
      </c>
      <c r="Y5095">
        <v>0</v>
      </c>
      <c r="Z5095">
        <v>0</v>
      </c>
    </row>
    <row r="5096" spans="1:26" x14ac:dyDescent="0.25">
      <c r="A5096">
        <v>2040989</v>
      </c>
      <c r="B5096">
        <v>1</v>
      </c>
      <c r="C5096" t="s">
        <v>77</v>
      </c>
      <c r="D5096" t="s">
        <v>124</v>
      </c>
      <c r="E5096" t="s">
        <v>134</v>
      </c>
      <c r="F5096" t="s">
        <v>14641</v>
      </c>
      <c r="G5096" t="s">
        <v>136</v>
      </c>
      <c r="H5096" t="s">
        <v>46</v>
      </c>
      <c r="I5096" t="s">
        <v>129</v>
      </c>
      <c r="J5096" t="s">
        <v>130</v>
      </c>
      <c r="K5096" t="s">
        <v>131</v>
      </c>
      <c r="L5096" t="s">
        <v>14642</v>
      </c>
      <c r="M5096" t="s">
        <v>14643</v>
      </c>
      <c r="N5096">
        <v>4.2172222220000002</v>
      </c>
      <c r="O5096">
        <v>0</v>
      </c>
      <c r="P5096">
        <v>1</v>
      </c>
      <c r="Q5096">
        <v>0</v>
      </c>
      <c r="R5096">
        <v>0</v>
      </c>
      <c r="S5096">
        <v>0</v>
      </c>
      <c r="T5096">
        <v>0</v>
      </c>
      <c r="U5096">
        <v>0</v>
      </c>
      <c r="V5096">
        <v>4.2172219999999996</v>
      </c>
      <c r="W5096">
        <v>0</v>
      </c>
      <c r="X5096">
        <v>0</v>
      </c>
      <c r="Y5096">
        <v>0</v>
      </c>
      <c r="Z5096">
        <v>0</v>
      </c>
    </row>
    <row r="5097" spans="1:26" x14ac:dyDescent="0.25">
      <c r="A5097">
        <v>2040997</v>
      </c>
      <c r="B5097">
        <v>1</v>
      </c>
      <c r="C5097" t="s">
        <v>77</v>
      </c>
      <c r="D5097" t="s">
        <v>118</v>
      </c>
      <c r="E5097" t="s">
        <v>182</v>
      </c>
      <c r="F5097" t="s">
        <v>14644</v>
      </c>
      <c r="G5097" t="s">
        <v>144</v>
      </c>
      <c r="H5097" t="s">
        <v>46</v>
      </c>
      <c r="I5097" t="s">
        <v>129</v>
      </c>
      <c r="J5097" t="s">
        <v>130</v>
      </c>
      <c r="K5097" t="s">
        <v>131</v>
      </c>
      <c r="L5097" t="s">
        <v>14645</v>
      </c>
      <c r="M5097" t="s">
        <v>14646</v>
      </c>
      <c r="N5097">
        <v>0.68833333299999999</v>
      </c>
      <c r="O5097">
        <v>0</v>
      </c>
      <c r="P5097">
        <v>6</v>
      </c>
      <c r="Q5097">
        <v>0</v>
      </c>
      <c r="R5097">
        <v>0</v>
      </c>
      <c r="S5097">
        <v>0</v>
      </c>
      <c r="T5097">
        <v>0</v>
      </c>
      <c r="U5097">
        <v>0</v>
      </c>
      <c r="V5097">
        <v>4.13</v>
      </c>
      <c r="W5097">
        <v>0</v>
      </c>
      <c r="X5097">
        <v>0</v>
      </c>
      <c r="Y5097">
        <v>0</v>
      </c>
      <c r="Z5097">
        <v>0</v>
      </c>
    </row>
    <row r="5098" spans="1:26" x14ac:dyDescent="0.25">
      <c r="A5098">
        <v>2040998</v>
      </c>
      <c r="B5098">
        <v>1</v>
      </c>
      <c r="C5098" t="s">
        <v>76</v>
      </c>
      <c r="D5098" t="s">
        <v>100</v>
      </c>
      <c r="E5098" t="s">
        <v>161</v>
      </c>
      <c r="F5098" t="s">
        <v>14647</v>
      </c>
      <c r="G5098" t="s">
        <v>341</v>
      </c>
      <c r="H5098" t="s">
        <v>47</v>
      </c>
      <c r="I5098" t="s">
        <v>129</v>
      </c>
      <c r="J5098" t="s">
        <v>130</v>
      </c>
      <c r="K5098" t="s">
        <v>131</v>
      </c>
      <c r="L5098" t="s">
        <v>14648</v>
      </c>
      <c r="M5098" t="s">
        <v>14649</v>
      </c>
      <c r="N5098">
        <v>3.0449999999999999</v>
      </c>
      <c r="O5098">
        <v>0</v>
      </c>
      <c r="P5098">
        <v>4</v>
      </c>
      <c r="Q5098">
        <v>0</v>
      </c>
      <c r="R5098">
        <v>0</v>
      </c>
      <c r="S5098">
        <v>0</v>
      </c>
      <c r="T5098">
        <v>0</v>
      </c>
      <c r="U5098">
        <v>0</v>
      </c>
      <c r="V5098">
        <v>12.18</v>
      </c>
      <c r="W5098">
        <v>0</v>
      </c>
      <c r="X5098">
        <v>0</v>
      </c>
      <c r="Y5098">
        <v>0</v>
      </c>
      <c r="Z5098">
        <v>0</v>
      </c>
    </row>
    <row r="5099" spans="1:26" x14ac:dyDescent="0.25">
      <c r="A5099">
        <v>2040996</v>
      </c>
      <c r="B5099">
        <v>1</v>
      </c>
      <c r="C5099" t="s">
        <v>76</v>
      </c>
      <c r="D5099" t="s">
        <v>103</v>
      </c>
      <c r="E5099" t="s">
        <v>166</v>
      </c>
      <c r="F5099" t="s">
        <v>14650</v>
      </c>
      <c r="G5099" t="s">
        <v>128</v>
      </c>
      <c r="H5099" t="s">
        <v>46</v>
      </c>
      <c r="I5099" t="s">
        <v>129</v>
      </c>
      <c r="J5099" t="s">
        <v>130</v>
      </c>
      <c r="K5099" t="s">
        <v>131</v>
      </c>
      <c r="L5099" t="s">
        <v>14651</v>
      </c>
      <c r="M5099" t="s">
        <v>14652</v>
      </c>
      <c r="N5099">
        <v>0.70583333299999995</v>
      </c>
      <c r="O5099">
        <v>0</v>
      </c>
      <c r="P5099">
        <v>0</v>
      </c>
      <c r="Q5099">
        <v>0</v>
      </c>
      <c r="R5099">
        <v>225</v>
      </c>
      <c r="S5099">
        <v>0</v>
      </c>
      <c r="T5099">
        <v>0</v>
      </c>
      <c r="U5099">
        <v>0</v>
      </c>
      <c r="V5099">
        <v>0</v>
      </c>
      <c r="W5099">
        <v>0</v>
      </c>
      <c r="X5099">
        <v>158.8125</v>
      </c>
      <c r="Y5099">
        <v>0</v>
      </c>
      <c r="Z5099">
        <v>0</v>
      </c>
    </row>
    <row r="5100" spans="1:26" x14ac:dyDescent="0.25">
      <c r="A5100">
        <v>2040994</v>
      </c>
      <c r="B5100">
        <v>1</v>
      </c>
      <c r="C5100" t="s">
        <v>76</v>
      </c>
      <c r="D5100" t="s">
        <v>80</v>
      </c>
      <c r="E5100" t="s">
        <v>182</v>
      </c>
      <c r="F5100" t="s">
        <v>14653</v>
      </c>
      <c r="G5100" t="s">
        <v>144</v>
      </c>
      <c r="H5100" t="s">
        <v>46</v>
      </c>
      <c r="I5100" t="s">
        <v>129</v>
      </c>
      <c r="J5100" t="s">
        <v>130</v>
      </c>
      <c r="K5100" t="s">
        <v>131</v>
      </c>
      <c r="L5100" t="s">
        <v>14654</v>
      </c>
      <c r="M5100" t="s">
        <v>14655</v>
      </c>
      <c r="N5100">
        <v>1.4824999999999999</v>
      </c>
      <c r="O5100">
        <v>0</v>
      </c>
      <c r="P5100">
        <v>179</v>
      </c>
      <c r="Q5100">
        <v>0</v>
      </c>
      <c r="R5100">
        <v>0</v>
      </c>
      <c r="S5100">
        <v>0</v>
      </c>
      <c r="T5100">
        <v>0</v>
      </c>
      <c r="U5100">
        <v>0</v>
      </c>
      <c r="V5100">
        <v>265.36750000000001</v>
      </c>
      <c r="W5100">
        <v>0</v>
      </c>
      <c r="X5100">
        <v>0</v>
      </c>
      <c r="Y5100">
        <v>0</v>
      </c>
      <c r="Z5100">
        <v>0</v>
      </c>
    </row>
    <row r="5101" spans="1:26" x14ac:dyDescent="0.25">
      <c r="A5101">
        <v>2040993</v>
      </c>
      <c r="B5101">
        <v>1</v>
      </c>
      <c r="C5101" t="s">
        <v>76</v>
      </c>
      <c r="D5101" t="s">
        <v>81</v>
      </c>
      <c r="E5101" t="s">
        <v>166</v>
      </c>
      <c r="F5101" t="s">
        <v>14656</v>
      </c>
      <c r="G5101" t="s">
        <v>128</v>
      </c>
      <c r="H5101" t="s">
        <v>46</v>
      </c>
      <c r="I5101" t="s">
        <v>129</v>
      </c>
      <c r="J5101" t="s">
        <v>130</v>
      </c>
      <c r="K5101" t="s">
        <v>131</v>
      </c>
      <c r="L5101" t="s">
        <v>14657</v>
      </c>
      <c r="M5101" t="s">
        <v>14658</v>
      </c>
      <c r="N5101">
        <v>1.9422222220000001</v>
      </c>
      <c r="O5101">
        <v>0</v>
      </c>
      <c r="P5101">
        <v>281</v>
      </c>
      <c r="Q5101">
        <v>0</v>
      </c>
      <c r="R5101">
        <v>0</v>
      </c>
      <c r="S5101">
        <v>0</v>
      </c>
      <c r="T5101">
        <v>0</v>
      </c>
      <c r="U5101">
        <v>0</v>
      </c>
      <c r="V5101">
        <v>545.76444400000003</v>
      </c>
      <c r="W5101">
        <v>0</v>
      </c>
      <c r="X5101">
        <v>0</v>
      </c>
      <c r="Y5101">
        <v>0</v>
      </c>
      <c r="Z5101">
        <v>0</v>
      </c>
    </row>
    <row r="5102" spans="1:26" x14ac:dyDescent="0.25">
      <c r="A5102">
        <v>2041002</v>
      </c>
      <c r="B5102">
        <v>1</v>
      </c>
      <c r="C5102" t="s">
        <v>77</v>
      </c>
      <c r="D5102" t="s">
        <v>108</v>
      </c>
      <c r="E5102" t="s">
        <v>134</v>
      </c>
      <c r="F5102" t="s">
        <v>14659</v>
      </c>
      <c r="G5102" t="s">
        <v>250</v>
      </c>
      <c r="H5102" t="s">
        <v>46</v>
      </c>
      <c r="I5102" t="s">
        <v>129</v>
      </c>
      <c r="J5102" t="s">
        <v>130</v>
      </c>
      <c r="K5102" t="s">
        <v>131</v>
      </c>
      <c r="L5102" t="s">
        <v>14660</v>
      </c>
      <c r="M5102" t="s">
        <v>14661</v>
      </c>
      <c r="N5102">
        <v>4.1608333330000002</v>
      </c>
      <c r="O5102">
        <v>0</v>
      </c>
      <c r="P5102">
        <v>4</v>
      </c>
      <c r="Q5102">
        <v>0</v>
      </c>
      <c r="R5102">
        <v>0</v>
      </c>
      <c r="S5102">
        <v>0</v>
      </c>
      <c r="T5102">
        <v>0</v>
      </c>
      <c r="U5102">
        <v>0</v>
      </c>
      <c r="V5102">
        <v>16.643332999999998</v>
      </c>
      <c r="W5102">
        <v>0</v>
      </c>
      <c r="X5102">
        <v>0</v>
      </c>
      <c r="Y5102">
        <v>0</v>
      </c>
      <c r="Z5102">
        <v>0</v>
      </c>
    </row>
    <row r="5103" spans="1:26" x14ac:dyDescent="0.25">
      <c r="A5103">
        <v>2041011</v>
      </c>
      <c r="B5103">
        <v>1</v>
      </c>
      <c r="C5103" t="s">
        <v>76</v>
      </c>
      <c r="D5103" t="s">
        <v>101</v>
      </c>
      <c r="E5103" t="s">
        <v>134</v>
      </c>
      <c r="F5103" t="s">
        <v>14662</v>
      </c>
      <c r="G5103" t="s">
        <v>136</v>
      </c>
      <c r="H5103" t="s">
        <v>46</v>
      </c>
      <c r="I5103" t="s">
        <v>129</v>
      </c>
      <c r="J5103" t="s">
        <v>130</v>
      </c>
      <c r="K5103" t="s">
        <v>131</v>
      </c>
      <c r="L5103" t="s">
        <v>14663</v>
      </c>
      <c r="M5103" t="s">
        <v>14664</v>
      </c>
      <c r="N5103">
        <v>3.6236111110000002</v>
      </c>
      <c r="O5103">
        <v>0</v>
      </c>
      <c r="P5103">
        <v>1</v>
      </c>
      <c r="Q5103">
        <v>0</v>
      </c>
      <c r="R5103">
        <v>0</v>
      </c>
      <c r="S5103">
        <v>0</v>
      </c>
      <c r="T5103">
        <v>0</v>
      </c>
      <c r="U5103">
        <v>0</v>
      </c>
      <c r="V5103">
        <v>3.6236109999999999</v>
      </c>
      <c r="W5103">
        <v>0</v>
      </c>
      <c r="X5103">
        <v>0</v>
      </c>
      <c r="Y5103">
        <v>0</v>
      </c>
      <c r="Z5103">
        <v>0</v>
      </c>
    </row>
    <row r="5104" spans="1:26" x14ac:dyDescent="0.25">
      <c r="A5104">
        <v>2041005</v>
      </c>
      <c r="B5104">
        <v>1</v>
      </c>
      <c r="C5104" t="s">
        <v>76</v>
      </c>
      <c r="D5104" t="s">
        <v>89</v>
      </c>
      <c r="E5104" t="s">
        <v>182</v>
      </c>
      <c r="F5104" t="s">
        <v>14665</v>
      </c>
      <c r="G5104" t="s">
        <v>144</v>
      </c>
      <c r="H5104" t="s">
        <v>46</v>
      </c>
      <c r="I5104" t="s">
        <v>129</v>
      </c>
      <c r="J5104" t="s">
        <v>130</v>
      </c>
      <c r="K5104" t="s">
        <v>131</v>
      </c>
      <c r="L5104" t="s">
        <v>14666</v>
      </c>
      <c r="M5104" t="s">
        <v>14667</v>
      </c>
      <c r="N5104">
        <v>3.536944444</v>
      </c>
      <c r="O5104">
        <v>0</v>
      </c>
      <c r="P5104">
        <v>4</v>
      </c>
      <c r="Q5104">
        <v>0</v>
      </c>
      <c r="R5104">
        <v>0</v>
      </c>
      <c r="S5104">
        <v>0</v>
      </c>
      <c r="T5104">
        <v>0</v>
      </c>
      <c r="U5104">
        <v>0</v>
      </c>
      <c r="V5104">
        <v>14.147778000000001</v>
      </c>
      <c r="W5104">
        <v>0</v>
      </c>
      <c r="X5104">
        <v>0</v>
      </c>
      <c r="Y5104">
        <v>0</v>
      </c>
      <c r="Z5104">
        <v>0</v>
      </c>
    </row>
    <row r="5105" spans="1:26" x14ac:dyDescent="0.25">
      <c r="A5105">
        <v>2041001</v>
      </c>
      <c r="B5105">
        <v>1</v>
      </c>
      <c r="C5105" t="s">
        <v>76</v>
      </c>
      <c r="D5105" t="s">
        <v>79</v>
      </c>
      <c r="E5105" t="s">
        <v>134</v>
      </c>
      <c r="F5105" t="s">
        <v>14668</v>
      </c>
      <c r="G5105" t="s">
        <v>140</v>
      </c>
      <c r="H5105" t="s">
        <v>46</v>
      </c>
      <c r="I5105" t="s">
        <v>129</v>
      </c>
      <c r="J5105" t="s">
        <v>130</v>
      </c>
      <c r="K5105" t="s">
        <v>131</v>
      </c>
      <c r="L5105" t="s">
        <v>14669</v>
      </c>
      <c r="M5105" t="s">
        <v>14670</v>
      </c>
      <c r="N5105">
        <v>2.9713888879999999</v>
      </c>
      <c r="O5105">
        <v>0</v>
      </c>
      <c r="P5105">
        <v>1</v>
      </c>
      <c r="Q5105">
        <v>0</v>
      </c>
      <c r="R5105">
        <v>0</v>
      </c>
      <c r="S5105">
        <v>0</v>
      </c>
      <c r="T5105">
        <v>0</v>
      </c>
      <c r="U5105">
        <v>0</v>
      </c>
      <c r="V5105">
        <v>2.9713889999999998</v>
      </c>
      <c r="W5105">
        <v>0</v>
      </c>
      <c r="X5105">
        <v>0</v>
      </c>
      <c r="Y5105">
        <v>0</v>
      </c>
      <c r="Z5105">
        <v>0</v>
      </c>
    </row>
    <row r="5106" spans="1:26" x14ac:dyDescent="0.25">
      <c r="A5106">
        <v>2041003</v>
      </c>
      <c r="B5106">
        <v>1</v>
      </c>
      <c r="C5106" t="s">
        <v>77</v>
      </c>
      <c r="D5106" t="s">
        <v>114</v>
      </c>
      <c r="E5106" t="s">
        <v>186</v>
      </c>
      <c r="F5106" t="s">
        <v>14671</v>
      </c>
      <c r="G5106" t="s">
        <v>163</v>
      </c>
      <c r="H5106" t="s">
        <v>47</v>
      </c>
      <c r="I5106" t="s">
        <v>129</v>
      </c>
      <c r="J5106" t="s">
        <v>130</v>
      </c>
      <c r="K5106" t="s">
        <v>131</v>
      </c>
      <c r="L5106" t="s">
        <v>14672</v>
      </c>
      <c r="M5106" t="s">
        <v>14673</v>
      </c>
      <c r="N5106">
        <v>0.35777777700000002</v>
      </c>
      <c r="O5106">
        <v>39</v>
      </c>
      <c r="P5106">
        <v>0</v>
      </c>
      <c r="Q5106">
        <v>0</v>
      </c>
      <c r="R5106">
        <v>0</v>
      </c>
      <c r="S5106">
        <v>0</v>
      </c>
      <c r="T5106">
        <v>0</v>
      </c>
      <c r="U5106">
        <v>13.953333000000001</v>
      </c>
      <c r="V5106">
        <v>0</v>
      </c>
      <c r="W5106">
        <v>0</v>
      </c>
      <c r="X5106">
        <v>0</v>
      </c>
      <c r="Y5106">
        <v>0</v>
      </c>
      <c r="Z5106">
        <v>0</v>
      </c>
    </row>
    <row r="5107" spans="1:26" x14ac:dyDescent="0.25">
      <c r="A5107">
        <v>2041006</v>
      </c>
      <c r="B5107">
        <v>1</v>
      </c>
      <c r="C5107" t="s">
        <v>77</v>
      </c>
      <c r="D5107" t="s">
        <v>117</v>
      </c>
      <c r="E5107" t="s">
        <v>166</v>
      </c>
      <c r="F5107" t="s">
        <v>14674</v>
      </c>
      <c r="G5107" t="s">
        <v>128</v>
      </c>
      <c r="H5107" t="s">
        <v>46</v>
      </c>
      <c r="I5107" t="s">
        <v>129</v>
      </c>
      <c r="J5107" t="s">
        <v>130</v>
      </c>
      <c r="K5107" t="s">
        <v>131</v>
      </c>
      <c r="L5107" t="s">
        <v>14675</v>
      </c>
      <c r="M5107" t="s">
        <v>14676</v>
      </c>
      <c r="N5107">
        <v>0.31944444399999999</v>
      </c>
      <c r="O5107">
        <v>0</v>
      </c>
      <c r="P5107">
        <v>0</v>
      </c>
      <c r="Q5107">
        <v>0</v>
      </c>
      <c r="R5107">
        <v>29</v>
      </c>
      <c r="S5107">
        <v>0</v>
      </c>
      <c r="T5107">
        <v>0</v>
      </c>
      <c r="U5107">
        <v>0</v>
      </c>
      <c r="V5107">
        <v>0</v>
      </c>
      <c r="W5107">
        <v>0</v>
      </c>
      <c r="X5107">
        <v>9.2638890000000007</v>
      </c>
      <c r="Y5107">
        <v>0</v>
      </c>
      <c r="Z5107">
        <v>0</v>
      </c>
    </row>
    <row r="5108" spans="1:26" x14ac:dyDescent="0.25">
      <c r="A5108">
        <v>2041008</v>
      </c>
      <c r="B5108">
        <v>1</v>
      </c>
      <c r="C5108" t="s">
        <v>76</v>
      </c>
      <c r="D5108" t="s">
        <v>80</v>
      </c>
      <c r="E5108" t="s">
        <v>134</v>
      </c>
      <c r="F5108" t="s">
        <v>14677</v>
      </c>
      <c r="G5108" t="s">
        <v>136</v>
      </c>
      <c r="H5108" t="s">
        <v>46</v>
      </c>
      <c r="I5108" t="s">
        <v>129</v>
      </c>
      <c r="J5108" t="s">
        <v>130</v>
      </c>
      <c r="K5108" t="s">
        <v>131</v>
      </c>
      <c r="L5108" t="s">
        <v>14678</v>
      </c>
      <c r="M5108" t="s">
        <v>14679</v>
      </c>
      <c r="N5108">
        <v>3.8619444440000001</v>
      </c>
      <c r="O5108">
        <v>0</v>
      </c>
      <c r="P5108">
        <v>4</v>
      </c>
      <c r="Q5108">
        <v>0</v>
      </c>
      <c r="R5108">
        <v>0</v>
      </c>
      <c r="S5108">
        <v>0</v>
      </c>
      <c r="T5108">
        <v>0</v>
      </c>
      <c r="U5108">
        <v>0</v>
      </c>
      <c r="V5108">
        <v>15.447778</v>
      </c>
      <c r="W5108">
        <v>0</v>
      </c>
      <c r="X5108">
        <v>0</v>
      </c>
      <c r="Y5108">
        <v>0</v>
      </c>
      <c r="Z5108">
        <v>0</v>
      </c>
    </row>
    <row r="5109" spans="1:26" x14ac:dyDescent="0.25">
      <c r="A5109">
        <v>2041026</v>
      </c>
      <c r="B5109">
        <v>1</v>
      </c>
      <c r="C5109" t="s">
        <v>77</v>
      </c>
      <c r="D5109" t="s">
        <v>108</v>
      </c>
      <c r="E5109" t="s">
        <v>182</v>
      </c>
      <c r="F5109" t="s">
        <v>14680</v>
      </c>
      <c r="G5109" t="s">
        <v>144</v>
      </c>
      <c r="H5109" t="s">
        <v>46</v>
      </c>
      <c r="I5109" t="s">
        <v>129</v>
      </c>
      <c r="J5109" t="s">
        <v>130</v>
      </c>
      <c r="K5109" t="s">
        <v>131</v>
      </c>
      <c r="L5109" t="s">
        <v>14681</v>
      </c>
      <c r="M5109" t="s">
        <v>14682</v>
      </c>
      <c r="N5109">
        <v>4.903888888</v>
      </c>
      <c r="O5109">
        <v>0</v>
      </c>
      <c r="P5109">
        <v>4</v>
      </c>
      <c r="Q5109">
        <v>0</v>
      </c>
      <c r="R5109">
        <v>0</v>
      </c>
      <c r="S5109">
        <v>0</v>
      </c>
      <c r="T5109">
        <v>0</v>
      </c>
      <c r="U5109">
        <v>0</v>
      </c>
      <c r="V5109">
        <v>19.615556000000002</v>
      </c>
      <c r="W5109">
        <v>0</v>
      </c>
      <c r="X5109">
        <v>0</v>
      </c>
      <c r="Y5109">
        <v>0</v>
      </c>
      <c r="Z5109">
        <v>0</v>
      </c>
    </row>
    <row r="5110" spans="1:26" x14ac:dyDescent="0.25">
      <c r="A5110">
        <v>2041012</v>
      </c>
      <c r="B5110">
        <v>1</v>
      </c>
      <c r="C5110" t="s">
        <v>77</v>
      </c>
      <c r="D5110" t="s">
        <v>117</v>
      </c>
      <c r="E5110" t="s">
        <v>134</v>
      </c>
      <c r="F5110" t="s">
        <v>14683</v>
      </c>
      <c r="G5110" t="s">
        <v>136</v>
      </c>
      <c r="H5110" t="s">
        <v>46</v>
      </c>
      <c r="I5110" t="s">
        <v>129</v>
      </c>
      <c r="J5110" t="s">
        <v>130</v>
      </c>
      <c r="K5110" t="s">
        <v>131</v>
      </c>
      <c r="L5110" t="s">
        <v>14684</v>
      </c>
      <c r="M5110" t="s">
        <v>14685</v>
      </c>
      <c r="N5110">
        <v>1.3152777769999999</v>
      </c>
      <c r="O5110">
        <v>0</v>
      </c>
      <c r="P5110">
        <v>0</v>
      </c>
      <c r="Q5110">
        <v>0</v>
      </c>
      <c r="R5110">
        <v>1</v>
      </c>
      <c r="S5110">
        <v>0</v>
      </c>
      <c r="T5110">
        <v>0</v>
      </c>
      <c r="U5110">
        <v>0</v>
      </c>
      <c r="V5110">
        <v>0</v>
      </c>
      <c r="W5110">
        <v>0</v>
      </c>
      <c r="X5110">
        <v>1.3152779999999999</v>
      </c>
      <c r="Y5110">
        <v>0</v>
      </c>
      <c r="Z5110">
        <v>0</v>
      </c>
    </row>
    <row r="5111" spans="1:26" x14ac:dyDescent="0.25">
      <c r="A5111">
        <v>2041019</v>
      </c>
      <c r="B5111">
        <v>1</v>
      </c>
      <c r="C5111" t="s">
        <v>76</v>
      </c>
      <c r="D5111" t="s">
        <v>89</v>
      </c>
      <c r="E5111" t="s">
        <v>166</v>
      </c>
      <c r="F5111" t="s">
        <v>1310</v>
      </c>
      <c r="G5111" t="s">
        <v>657</v>
      </c>
      <c r="H5111" t="s">
        <v>46</v>
      </c>
      <c r="I5111" t="s">
        <v>129</v>
      </c>
      <c r="J5111" t="s">
        <v>130</v>
      </c>
      <c r="K5111" t="s">
        <v>131</v>
      </c>
      <c r="L5111" t="s">
        <v>14686</v>
      </c>
      <c r="M5111" t="s">
        <v>14687</v>
      </c>
      <c r="N5111">
        <v>1.797222222</v>
      </c>
      <c r="O5111">
        <v>0</v>
      </c>
      <c r="P5111">
        <v>29</v>
      </c>
      <c r="Q5111">
        <v>0</v>
      </c>
      <c r="R5111">
        <v>0</v>
      </c>
      <c r="S5111">
        <v>0</v>
      </c>
      <c r="T5111">
        <v>0</v>
      </c>
      <c r="U5111">
        <v>0</v>
      </c>
      <c r="V5111">
        <v>52.119444000000001</v>
      </c>
      <c r="W5111">
        <v>0</v>
      </c>
      <c r="X5111">
        <v>0</v>
      </c>
      <c r="Y5111">
        <v>0</v>
      </c>
      <c r="Z5111">
        <v>0</v>
      </c>
    </row>
    <row r="5112" spans="1:26" x14ac:dyDescent="0.25">
      <c r="A5112">
        <v>2041018</v>
      </c>
      <c r="B5112">
        <v>1</v>
      </c>
      <c r="C5112" t="s">
        <v>77</v>
      </c>
      <c r="D5112" t="s">
        <v>118</v>
      </c>
      <c r="E5112" t="s">
        <v>134</v>
      </c>
      <c r="F5112" t="s">
        <v>14688</v>
      </c>
      <c r="G5112" t="s">
        <v>136</v>
      </c>
      <c r="H5112" t="s">
        <v>46</v>
      </c>
      <c r="I5112" t="s">
        <v>129</v>
      </c>
      <c r="J5112" t="s">
        <v>130</v>
      </c>
      <c r="K5112" t="s">
        <v>131</v>
      </c>
      <c r="L5112" t="s">
        <v>14689</v>
      </c>
      <c r="M5112" t="s">
        <v>14690</v>
      </c>
      <c r="N5112">
        <v>1.203888888</v>
      </c>
      <c r="O5112">
        <v>0</v>
      </c>
      <c r="P5112">
        <v>3</v>
      </c>
      <c r="Q5112">
        <v>0</v>
      </c>
      <c r="R5112">
        <v>0</v>
      </c>
      <c r="S5112">
        <v>0</v>
      </c>
      <c r="T5112">
        <v>0</v>
      </c>
      <c r="U5112">
        <v>0</v>
      </c>
      <c r="V5112">
        <v>3.6116670000000002</v>
      </c>
      <c r="W5112">
        <v>0</v>
      </c>
      <c r="X5112">
        <v>0</v>
      </c>
      <c r="Y5112">
        <v>0</v>
      </c>
      <c r="Z5112">
        <v>0</v>
      </c>
    </row>
    <row r="5113" spans="1:26" x14ac:dyDescent="0.25">
      <c r="A5113">
        <v>2041014</v>
      </c>
      <c r="B5113">
        <v>1</v>
      </c>
      <c r="C5113" t="s">
        <v>76</v>
      </c>
      <c r="D5113" t="s">
        <v>80</v>
      </c>
      <c r="E5113" t="s">
        <v>182</v>
      </c>
      <c r="F5113" t="s">
        <v>14691</v>
      </c>
      <c r="G5113" t="s">
        <v>168</v>
      </c>
      <c r="H5113" t="s">
        <v>46</v>
      </c>
      <c r="I5113" t="s">
        <v>129</v>
      </c>
      <c r="J5113" t="s">
        <v>130</v>
      </c>
      <c r="K5113" t="s">
        <v>154</v>
      </c>
      <c r="L5113" t="s">
        <v>14692</v>
      </c>
      <c r="M5113" t="s">
        <v>14693</v>
      </c>
      <c r="N5113">
        <v>1.9472100000000001</v>
      </c>
      <c r="O5113">
        <v>0</v>
      </c>
      <c r="P5113">
        <v>227</v>
      </c>
      <c r="Q5113">
        <v>0</v>
      </c>
      <c r="R5113">
        <v>0</v>
      </c>
      <c r="S5113">
        <v>0</v>
      </c>
      <c r="T5113">
        <v>0</v>
      </c>
      <c r="U5113">
        <v>0</v>
      </c>
      <c r="V5113">
        <v>442.01666999999998</v>
      </c>
      <c r="W5113">
        <v>0</v>
      </c>
      <c r="X5113">
        <v>0</v>
      </c>
      <c r="Y5113">
        <v>0</v>
      </c>
      <c r="Z5113">
        <v>0</v>
      </c>
    </row>
    <row r="5114" spans="1:26" x14ac:dyDescent="0.25">
      <c r="A5114">
        <v>2041016</v>
      </c>
      <c r="B5114">
        <v>1</v>
      </c>
      <c r="C5114" t="s">
        <v>76</v>
      </c>
      <c r="D5114" t="s">
        <v>78</v>
      </c>
      <c r="E5114" t="s">
        <v>134</v>
      </c>
      <c r="F5114" t="s">
        <v>14694</v>
      </c>
      <c r="G5114" t="s">
        <v>238</v>
      </c>
      <c r="H5114" t="s">
        <v>46</v>
      </c>
      <c r="I5114" t="s">
        <v>129</v>
      </c>
      <c r="J5114" t="s">
        <v>130</v>
      </c>
      <c r="K5114" t="s">
        <v>131</v>
      </c>
      <c r="L5114" t="s">
        <v>14695</v>
      </c>
      <c r="M5114" t="s">
        <v>14696</v>
      </c>
      <c r="N5114">
        <v>2.2063888880000002</v>
      </c>
      <c r="O5114">
        <v>0</v>
      </c>
      <c r="P5114">
        <v>2</v>
      </c>
      <c r="Q5114">
        <v>0</v>
      </c>
      <c r="R5114">
        <v>0</v>
      </c>
      <c r="S5114">
        <v>0</v>
      </c>
      <c r="T5114">
        <v>0</v>
      </c>
      <c r="U5114">
        <v>0</v>
      </c>
      <c r="V5114">
        <v>4.4127780000000003</v>
      </c>
      <c r="W5114">
        <v>0</v>
      </c>
      <c r="X5114">
        <v>0</v>
      </c>
      <c r="Y5114">
        <v>0</v>
      </c>
      <c r="Z5114">
        <v>0</v>
      </c>
    </row>
    <row r="5115" spans="1:26" x14ac:dyDescent="0.25">
      <c r="A5115">
        <v>2041015</v>
      </c>
      <c r="B5115">
        <v>1</v>
      </c>
      <c r="C5115" t="s">
        <v>76</v>
      </c>
      <c r="D5115" t="s">
        <v>102</v>
      </c>
      <c r="E5115" t="s">
        <v>186</v>
      </c>
      <c r="F5115" t="s">
        <v>13065</v>
      </c>
      <c r="G5115" t="s">
        <v>163</v>
      </c>
      <c r="H5115" t="s">
        <v>47</v>
      </c>
      <c r="I5115" t="s">
        <v>257</v>
      </c>
      <c r="J5115" t="s">
        <v>130</v>
      </c>
      <c r="K5115" t="s">
        <v>131</v>
      </c>
      <c r="L5115" t="s">
        <v>14697</v>
      </c>
      <c r="M5115" t="s">
        <v>14698</v>
      </c>
      <c r="N5115">
        <v>1.6666666E-2</v>
      </c>
      <c r="O5115">
        <v>0</v>
      </c>
      <c r="P5115">
        <v>0</v>
      </c>
      <c r="Q5115">
        <v>0</v>
      </c>
      <c r="R5115">
        <v>0</v>
      </c>
      <c r="S5115">
        <v>95</v>
      </c>
      <c r="T5115">
        <v>920</v>
      </c>
      <c r="U5115">
        <v>0</v>
      </c>
      <c r="V5115">
        <v>0</v>
      </c>
      <c r="W5115">
        <v>0</v>
      </c>
      <c r="X5115">
        <v>0</v>
      </c>
      <c r="Y5115">
        <v>1.5833330000000001</v>
      </c>
      <c r="Z5115">
        <v>15.333333</v>
      </c>
    </row>
    <row r="5116" spans="1:26" x14ac:dyDescent="0.25">
      <c r="A5116">
        <v>2041020</v>
      </c>
      <c r="B5116">
        <v>1</v>
      </c>
      <c r="C5116" t="s">
        <v>76</v>
      </c>
      <c r="D5116" t="s">
        <v>90</v>
      </c>
      <c r="E5116" t="s">
        <v>134</v>
      </c>
      <c r="F5116" t="s">
        <v>14699</v>
      </c>
      <c r="G5116" t="s">
        <v>136</v>
      </c>
      <c r="H5116" t="s">
        <v>46</v>
      </c>
      <c r="I5116" t="s">
        <v>129</v>
      </c>
      <c r="J5116" t="s">
        <v>130</v>
      </c>
      <c r="K5116" t="s">
        <v>131</v>
      </c>
      <c r="L5116" t="s">
        <v>14700</v>
      </c>
      <c r="M5116" t="s">
        <v>14701</v>
      </c>
      <c r="N5116">
        <v>1.6544444439999999</v>
      </c>
      <c r="O5116">
        <v>0</v>
      </c>
      <c r="P5116">
        <v>0</v>
      </c>
      <c r="Q5116">
        <v>0</v>
      </c>
      <c r="R5116">
        <v>0</v>
      </c>
      <c r="S5116">
        <v>0</v>
      </c>
      <c r="T5116">
        <v>1</v>
      </c>
      <c r="U5116">
        <v>0</v>
      </c>
      <c r="V5116">
        <v>0</v>
      </c>
      <c r="W5116">
        <v>0</v>
      </c>
      <c r="X5116">
        <v>0</v>
      </c>
      <c r="Y5116">
        <v>0</v>
      </c>
      <c r="Z5116">
        <v>1.654444</v>
      </c>
    </row>
    <row r="5117" spans="1:26" x14ac:dyDescent="0.25">
      <c r="A5117">
        <v>2041017</v>
      </c>
      <c r="B5117">
        <v>1</v>
      </c>
      <c r="C5117" t="s">
        <v>76</v>
      </c>
      <c r="D5117" t="s">
        <v>87</v>
      </c>
      <c r="E5117" t="s">
        <v>171</v>
      </c>
      <c r="F5117" t="s">
        <v>13532</v>
      </c>
      <c r="G5117" t="s">
        <v>152</v>
      </c>
      <c r="H5117" t="s">
        <v>47</v>
      </c>
      <c r="I5117" t="s">
        <v>257</v>
      </c>
      <c r="J5117" t="s">
        <v>130</v>
      </c>
      <c r="K5117" t="s">
        <v>154</v>
      </c>
      <c r="L5117" t="s">
        <v>14702</v>
      </c>
      <c r="M5117" t="s">
        <v>14703</v>
      </c>
      <c r="N5117">
        <v>3.4054444000000003E-2</v>
      </c>
      <c r="O5117">
        <v>78</v>
      </c>
      <c r="P5117">
        <v>920</v>
      </c>
      <c r="Q5117">
        <v>0</v>
      </c>
      <c r="R5117">
        <v>0</v>
      </c>
      <c r="S5117">
        <v>0</v>
      </c>
      <c r="T5117">
        <v>0</v>
      </c>
      <c r="U5117">
        <v>2.656247</v>
      </c>
      <c r="V5117">
        <v>31.330088</v>
      </c>
      <c r="W5117">
        <v>0</v>
      </c>
      <c r="X5117">
        <v>0</v>
      </c>
      <c r="Y5117">
        <v>0</v>
      </c>
      <c r="Z5117">
        <v>0</v>
      </c>
    </row>
    <row r="5118" spans="1:26" x14ac:dyDescent="0.25">
      <c r="A5118">
        <v>2041030</v>
      </c>
      <c r="B5118">
        <v>1</v>
      </c>
      <c r="C5118" t="s">
        <v>76</v>
      </c>
      <c r="D5118" t="s">
        <v>94</v>
      </c>
      <c r="E5118" t="s">
        <v>182</v>
      </c>
      <c r="F5118" t="s">
        <v>14618</v>
      </c>
      <c r="G5118" t="s">
        <v>144</v>
      </c>
      <c r="H5118" t="s">
        <v>46</v>
      </c>
      <c r="I5118" t="s">
        <v>129</v>
      </c>
      <c r="J5118" t="s">
        <v>130</v>
      </c>
      <c r="K5118" t="s">
        <v>131</v>
      </c>
      <c r="L5118" t="s">
        <v>14704</v>
      </c>
      <c r="M5118" t="s">
        <v>14705</v>
      </c>
      <c r="N5118">
        <v>2.4275000000000002</v>
      </c>
      <c r="O5118">
        <v>0</v>
      </c>
      <c r="P5118">
        <v>4</v>
      </c>
      <c r="Q5118">
        <v>0</v>
      </c>
      <c r="R5118">
        <v>0</v>
      </c>
      <c r="S5118">
        <v>0</v>
      </c>
      <c r="T5118">
        <v>0</v>
      </c>
      <c r="U5118">
        <v>0</v>
      </c>
      <c r="V5118">
        <v>9.7100000000000009</v>
      </c>
      <c r="W5118">
        <v>0</v>
      </c>
      <c r="X5118">
        <v>0</v>
      </c>
      <c r="Y5118">
        <v>0</v>
      </c>
      <c r="Z5118">
        <v>0</v>
      </c>
    </row>
    <row r="5119" spans="1:26" x14ac:dyDescent="0.25">
      <c r="A5119">
        <v>2041025</v>
      </c>
      <c r="B5119">
        <v>1</v>
      </c>
      <c r="C5119" t="s">
        <v>76</v>
      </c>
      <c r="D5119" t="s">
        <v>99</v>
      </c>
      <c r="E5119" t="s">
        <v>134</v>
      </c>
      <c r="F5119" t="s">
        <v>14706</v>
      </c>
      <c r="G5119" t="s">
        <v>136</v>
      </c>
      <c r="H5119" t="s">
        <v>46</v>
      </c>
      <c r="I5119" t="s">
        <v>129</v>
      </c>
      <c r="J5119" t="s">
        <v>130</v>
      </c>
      <c r="K5119" t="s">
        <v>131</v>
      </c>
      <c r="L5119" t="s">
        <v>14707</v>
      </c>
      <c r="M5119" t="s">
        <v>14708</v>
      </c>
      <c r="N5119">
        <v>1.4613888880000001</v>
      </c>
      <c r="O5119">
        <v>0</v>
      </c>
      <c r="P5119">
        <v>1</v>
      </c>
      <c r="Q5119">
        <v>0</v>
      </c>
      <c r="R5119">
        <v>0</v>
      </c>
      <c r="S5119">
        <v>0</v>
      </c>
      <c r="T5119">
        <v>0</v>
      </c>
      <c r="U5119">
        <v>0</v>
      </c>
      <c r="V5119">
        <v>1.461389</v>
      </c>
      <c r="W5119">
        <v>0</v>
      </c>
      <c r="X5119">
        <v>0</v>
      </c>
      <c r="Y5119">
        <v>0</v>
      </c>
      <c r="Z5119">
        <v>0</v>
      </c>
    </row>
    <row r="5120" spans="1:26" x14ac:dyDescent="0.25">
      <c r="A5120">
        <v>2041021</v>
      </c>
      <c r="B5120">
        <v>1</v>
      </c>
      <c r="C5120" t="s">
        <v>77</v>
      </c>
      <c r="D5120" t="s">
        <v>123</v>
      </c>
      <c r="E5120" t="s">
        <v>134</v>
      </c>
      <c r="F5120" t="s">
        <v>14709</v>
      </c>
      <c r="G5120" t="s">
        <v>136</v>
      </c>
      <c r="H5120" t="s">
        <v>46</v>
      </c>
      <c r="I5120" t="s">
        <v>129</v>
      </c>
      <c r="J5120" t="s">
        <v>130</v>
      </c>
      <c r="K5120" t="s">
        <v>131</v>
      </c>
      <c r="L5120" t="s">
        <v>14710</v>
      </c>
      <c r="M5120" t="s">
        <v>14711</v>
      </c>
      <c r="N5120">
        <v>6.6013888879999998</v>
      </c>
      <c r="O5120">
        <v>0</v>
      </c>
      <c r="P5120">
        <v>1</v>
      </c>
      <c r="Q5120">
        <v>0</v>
      </c>
      <c r="R5120">
        <v>0</v>
      </c>
      <c r="S5120">
        <v>0</v>
      </c>
      <c r="T5120">
        <v>0</v>
      </c>
      <c r="U5120">
        <v>0</v>
      </c>
      <c r="V5120">
        <v>6.6013890000000002</v>
      </c>
      <c r="W5120">
        <v>0</v>
      </c>
      <c r="X5120">
        <v>0</v>
      </c>
      <c r="Y5120">
        <v>0</v>
      </c>
      <c r="Z5120">
        <v>0</v>
      </c>
    </row>
    <row r="5121" spans="1:26" x14ac:dyDescent="0.25">
      <c r="A5121">
        <v>2041027</v>
      </c>
      <c r="B5121">
        <v>1</v>
      </c>
      <c r="C5121" t="s">
        <v>76</v>
      </c>
      <c r="D5121" t="s">
        <v>79</v>
      </c>
      <c r="E5121" t="s">
        <v>182</v>
      </c>
      <c r="F5121" t="s">
        <v>14712</v>
      </c>
      <c r="G5121" t="s">
        <v>144</v>
      </c>
      <c r="H5121" t="s">
        <v>46</v>
      </c>
      <c r="I5121" t="s">
        <v>129</v>
      </c>
      <c r="J5121" t="s">
        <v>130</v>
      </c>
      <c r="K5121" t="s">
        <v>131</v>
      </c>
      <c r="L5121" t="s">
        <v>14713</v>
      </c>
      <c r="M5121" t="s">
        <v>14714</v>
      </c>
      <c r="N5121">
        <v>1.030277777</v>
      </c>
      <c r="O5121">
        <v>0</v>
      </c>
      <c r="P5121">
        <v>87</v>
      </c>
      <c r="Q5121">
        <v>0</v>
      </c>
      <c r="R5121">
        <v>0</v>
      </c>
      <c r="S5121">
        <v>0</v>
      </c>
      <c r="T5121">
        <v>0</v>
      </c>
      <c r="U5121">
        <v>0</v>
      </c>
      <c r="V5121">
        <v>89.634167000000005</v>
      </c>
      <c r="W5121">
        <v>0</v>
      </c>
      <c r="X5121">
        <v>0</v>
      </c>
      <c r="Y5121">
        <v>0</v>
      </c>
      <c r="Z5121">
        <v>0</v>
      </c>
    </row>
    <row r="5122" spans="1:26" x14ac:dyDescent="0.25">
      <c r="A5122">
        <v>2041024</v>
      </c>
      <c r="B5122">
        <v>1</v>
      </c>
      <c r="C5122" t="s">
        <v>76</v>
      </c>
      <c r="D5122" t="s">
        <v>86</v>
      </c>
      <c r="E5122" t="s">
        <v>134</v>
      </c>
      <c r="F5122" t="s">
        <v>14715</v>
      </c>
      <c r="G5122" t="s">
        <v>250</v>
      </c>
      <c r="H5122" t="s">
        <v>46</v>
      </c>
      <c r="I5122" t="s">
        <v>129</v>
      </c>
      <c r="J5122" t="s">
        <v>130</v>
      </c>
      <c r="K5122" t="s">
        <v>131</v>
      </c>
      <c r="L5122" t="s">
        <v>14716</v>
      </c>
      <c r="M5122" t="s">
        <v>14717</v>
      </c>
      <c r="N5122">
        <v>0.88888888799999999</v>
      </c>
      <c r="O5122">
        <v>0</v>
      </c>
      <c r="P5122">
        <v>1</v>
      </c>
      <c r="Q5122">
        <v>0</v>
      </c>
      <c r="R5122">
        <v>0</v>
      </c>
      <c r="S5122">
        <v>0</v>
      </c>
      <c r="T5122">
        <v>0</v>
      </c>
      <c r="U5122">
        <v>0</v>
      </c>
      <c r="V5122">
        <v>0.88888900000000004</v>
      </c>
      <c r="W5122">
        <v>0</v>
      </c>
      <c r="X5122">
        <v>0</v>
      </c>
      <c r="Y5122">
        <v>0</v>
      </c>
      <c r="Z5122">
        <v>0</v>
      </c>
    </row>
    <row r="5123" spans="1:26" x14ac:dyDescent="0.25">
      <c r="A5123">
        <v>2041053</v>
      </c>
      <c r="B5123">
        <v>1</v>
      </c>
      <c r="C5123" t="s">
        <v>76</v>
      </c>
      <c r="D5123" t="s">
        <v>93</v>
      </c>
      <c r="E5123" t="s">
        <v>126</v>
      </c>
      <c r="F5123" t="s">
        <v>14718</v>
      </c>
      <c r="G5123" t="s">
        <v>452</v>
      </c>
      <c r="H5123" t="s">
        <v>46</v>
      </c>
      <c r="I5123" t="s">
        <v>129</v>
      </c>
      <c r="J5123" t="s">
        <v>130</v>
      </c>
      <c r="K5123" t="s">
        <v>131</v>
      </c>
      <c r="L5123" t="s">
        <v>14719</v>
      </c>
      <c r="M5123" t="s">
        <v>14720</v>
      </c>
      <c r="N5123">
        <v>1.345277777</v>
      </c>
      <c r="O5123">
        <v>0</v>
      </c>
      <c r="P5123">
        <v>46</v>
      </c>
      <c r="Q5123">
        <v>0</v>
      </c>
      <c r="R5123">
        <v>0</v>
      </c>
      <c r="S5123">
        <v>0</v>
      </c>
      <c r="T5123">
        <v>0</v>
      </c>
      <c r="U5123">
        <v>0</v>
      </c>
      <c r="V5123">
        <v>61.882778000000002</v>
      </c>
      <c r="W5123">
        <v>0</v>
      </c>
      <c r="X5123">
        <v>0</v>
      </c>
      <c r="Y5123">
        <v>0</v>
      </c>
      <c r="Z5123">
        <v>0</v>
      </c>
    </row>
    <row r="5124" spans="1:26" x14ac:dyDescent="0.25">
      <c r="A5124">
        <v>2041031</v>
      </c>
      <c r="B5124">
        <v>1</v>
      </c>
      <c r="C5124" t="s">
        <v>77</v>
      </c>
      <c r="D5124" t="s">
        <v>120</v>
      </c>
      <c r="E5124" t="s">
        <v>134</v>
      </c>
      <c r="F5124" t="s">
        <v>14721</v>
      </c>
      <c r="G5124" t="s">
        <v>128</v>
      </c>
      <c r="H5124" t="s">
        <v>46</v>
      </c>
      <c r="I5124" t="s">
        <v>129</v>
      </c>
      <c r="J5124" t="s">
        <v>130</v>
      </c>
      <c r="K5124" t="s">
        <v>131</v>
      </c>
      <c r="L5124" t="s">
        <v>14722</v>
      </c>
      <c r="M5124" t="s">
        <v>14723</v>
      </c>
      <c r="N5124">
        <v>0.78333333299999997</v>
      </c>
      <c r="O5124">
        <v>0</v>
      </c>
      <c r="P5124">
        <v>0</v>
      </c>
      <c r="Q5124">
        <v>0</v>
      </c>
      <c r="R5124">
        <v>1</v>
      </c>
      <c r="S5124">
        <v>0</v>
      </c>
      <c r="T5124">
        <v>0</v>
      </c>
      <c r="U5124">
        <v>0</v>
      </c>
      <c r="V5124">
        <v>0</v>
      </c>
      <c r="W5124">
        <v>0</v>
      </c>
      <c r="X5124">
        <v>0.78333299999999995</v>
      </c>
      <c r="Y5124">
        <v>0</v>
      </c>
      <c r="Z5124">
        <v>0</v>
      </c>
    </row>
    <row r="5125" spans="1:26" x14ac:dyDescent="0.25">
      <c r="A5125">
        <v>2041046</v>
      </c>
      <c r="B5125">
        <v>1</v>
      </c>
      <c r="C5125" t="s">
        <v>76</v>
      </c>
      <c r="D5125" t="s">
        <v>88</v>
      </c>
      <c r="E5125" t="s">
        <v>134</v>
      </c>
      <c r="F5125" t="s">
        <v>14724</v>
      </c>
      <c r="G5125" t="s">
        <v>136</v>
      </c>
      <c r="H5125" t="s">
        <v>46</v>
      </c>
      <c r="I5125" t="s">
        <v>129</v>
      </c>
      <c r="J5125" t="s">
        <v>130</v>
      </c>
      <c r="K5125" t="s">
        <v>131</v>
      </c>
      <c r="L5125" t="s">
        <v>14725</v>
      </c>
      <c r="M5125" t="s">
        <v>14726</v>
      </c>
      <c r="N5125">
        <v>0.703333333</v>
      </c>
      <c r="O5125">
        <v>0</v>
      </c>
      <c r="P5125">
        <v>15</v>
      </c>
      <c r="Q5125">
        <v>0</v>
      </c>
      <c r="R5125">
        <v>0</v>
      </c>
      <c r="S5125">
        <v>0</v>
      </c>
      <c r="T5125">
        <v>0</v>
      </c>
      <c r="U5125">
        <v>0</v>
      </c>
      <c r="V5125">
        <v>10.55</v>
      </c>
      <c r="W5125">
        <v>0</v>
      </c>
      <c r="X5125">
        <v>0</v>
      </c>
      <c r="Y5125">
        <v>0</v>
      </c>
      <c r="Z5125">
        <v>0</v>
      </c>
    </row>
    <row r="5126" spans="1:26" x14ac:dyDescent="0.25">
      <c r="A5126">
        <v>2041039</v>
      </c>
      <c r="B5126">
        <v>1</v>
      </c>
      <c r="C5126" t="s">
        <v>77</v>
      </c>
      <c r="D5126" t="s">
        <v>119</v>
      </c>
      <c r="E5126" t="s">
        <v>186</v>
      </c>
      <c r="F5126" t="s">
        <v>11697</v>
      </c>
      <c r="G5126" t="s">
        <v>163</v>
      </c>
      <c r="H5126" t="s">
        <v>47</v>
      </c>
      <c r="I5126" t="s">
        <v>129</v>
      </c>
      <c r="J5126" t="s">
        <v>130</v>
      </c>
      <c r="K5126" t="s">
        <v>131</v>
      </c>
      <c r="L5126" t="s">
        <v>14727</v>
      </c>
      <c r="M5126" t="s">
        <v>14728</v>
      </c>
      <c r="N5126">
        <v>1.356944444</v>
      </c>
      <c r="O5126">
        <v>125</v>
      </c>
      <c r="P5126">
        <v>353</v>
      </c>
      <c r="Q5126">
        <v>0</v>
      </c>
      <c r="R5126">
        <v>0</v>
      </c>
      <c r="S5126">
        <v>0</v>
      </c>
      <c r="T5126">
        <v>0</v>
      </c>
      <c r="U5126">
        <v>169.618056</v>
      </c>
      <c r="V5126">
        <v>479.00138900000002</v>
      </c>
      <c r="W5126">
        <v>0</v>
      </c>
      <c r="X5126">
        <v>0</v>
      </c>
      <c r="Y5126">
        <v>0</v>
      </c>
      <c r="Z5126">
        <v>0</v>
      </c>
    </row>
    <row r="5127" spans="1:26" x14ac:dyDescent="0.25">
      <c r="A5127">
        <v>2041036</v>
      </c>
      <c r="B5127">
        <v>1</v>
      </c>
      <c r="C5127" t="s">
        <v>76</v>
      </c>
      <c r="D5127" t="s">
        <v>101</v>
      </c>
      <c r="E5127" t="s">
        <v>134</v>
      </c>
      <c r="F5127" t="s">
        <v>14313</v>
      </c>
      <c r="G5127" t="s">
        <v>140</v>
      </c>
      <c r="H5127" t="s">
        <v>46</v>
      </c>
      <c r="I5127" t="s">
        <v>129</v>
      </c>
      <c r="J5127" t="s">
        <v>130</v>
      </c>
      <c r="K5127" t="s">
        <v>131</v>
      </c>
      <c r="L5127" t="s">
        <v>14729</v>
      </c>
      <c r="M5127" t="s">
        <v>14730</v>
      </c>
      <c r="N5127">
        <v>9.1469444440000007</v>
      </c>
      <c r="O5127">
        <v>0</v>
      </c>
      <c r="P5127">
        <v>24</v>
      </c>
      <c r="Q5127">
        <v>0</v>
      </c>
      <c r="R5127">
        <v>0</v>
      </c>
      <c r="S5127">
        <v>0</v>
      </c>
      <c r="T5127">
        <v>0</v>
      </c>
      <c r="U5127">
        <v>0</v>
      </c>
      <c r="V5127">
        <v>219.526667</v>
      </c>
      <c r="W5127">
        <v>0</v>
      </c>
      <c r="X5127">
        <v>0</v>
      </c>
      <c r="Y5127">
        <v>0</v>
      </c>
      <c r="Z5127">
        <v>0</v>
      </c>
    </row>
    <row r="5128" spans="1:26" x14ac:dyDescent="0.25">
      <c r="A5128">
        <v>2041037</v>
      </c>
      <c r="B5128">
        <v>1</v>
      </c>
      <c r="C5128" t="s">
        <v>77</v>
      </c>
      <c r="D5128" t="s">
        <v>122</v>
      </c>
      <c r="E5128" t="s">
        <v>161</v>
      </c>
      <c r="F5128" t="s">
        <v>5899</v>
      </c>
      <c r="G5128" t="s">
        <v>163</v>
      </c>
      <c r="H5128" t="s">
        <v>47</v>
      </c>
      <c r="I5128" t="s">
        <v>257</v>
      </c>
      <c r="J5128" t="s">
        <v>130</v>
      </c>
      <c r="K5128" t="s">
        <v>131</v>
      </c>
      <c r="L5128" t="s">
        <v>14731</v>
      </c>
      <c r="M5128" t="s">
        <v>14732</v>
      </c>
      <c r="N5128">
        <v>3.0555550000000002E-3</v>
      </c>
      <c r="O5128">
        <v>0</v>
      </c>
      <c r="P5128">
        <v>7</v>
      </c>
      <c r="Q5128">
        <v>1</v>
      </c>
      <c r="R5128">
        <v>0</v>
      </c>
      <c r="S5128">
        <v>7</v>
      </c>
      <c r="T5128">
        <v>381</v>
      </c>
      <c r="U5128">
        <v>0</v>
      </c>
      <c r="V5128">
        <v>2.1388999999999998E-2</v>
      </c>
      <c r="W5128">
        <v>3.0560000000000001E-3</v>
      </c>
      <c r="X5128">
        <v>0</v>
      </c>
      <c r="Y5128">
        <v>2.1388999999999998E-2</v>
      </c>
      <c r="Z5128">
        <v>1.164166</v>
      </c>
    </row>
    <row r="5129" spans="1:26" x14ac:dyDescent="0.25">
      <c r="A5129">
        <v>2041038</v>
      </c>
      <c r="B5129">
        <v>1</v>
      </c>
      <c r="C5129" t="s">
        <v>76</v>
      </c>
      <c r="D5129" t="s">
        <v>90</v>
      </c>
      <c r="E5129" t="s">
        <v>182</v>
      </c>
      <c r="F5129" t="s">
        <v>14733</v>
      </c>
      <c r="G5129" t="s">
        <v>294</v>
      </c>
      <c r="H5129" t="s">
        <v>46</v>
      </c>
      <c r="I5129" t="s">
        <v>129</v>
      </c>
      <c r="J5129" t="s">
        <v>130</v>
      </c>
      <c r="K5129" t="s">
        <v>131</v>
      </c>
      <c r="L5129" t="s">
        <v>14734</v>
      </c>
      <c r="M5129" t="s">
        <v>14735</v>
      </c>
      <c r="N5129">
        <v>2.8877777770000002</v>
      </c>
      <c r="O5129">
        <v>0</v>
      </c>
      <c r="P5129">
        <v>7</v>
      </c>
      <c r="Q5129">
        <v>0</v>
      </c>
      <c r="R5129">
        <v>0</v>
      </c>
      <c r="S5129">
        <v>0</v>
      </c>
      <c r="T5129">
        <v>0</v>
      </c>
      <c r="U5129">
        <v>0</v>
      </c>
      <c r="V5129">
        <v>20.214444</v>
      </c>
      <c r="W5129">
        <v>0</v>
      </c>
      <c r="X5129">
        <v>0</v>
      </c>
      <c r="Y5129">
        <v>0</v>
      </c>
      <c r="Z5129">
        <v>0</v>
      </c>
    </row>
    <row r="5130" spans="1:26" x14ac:dyDescent="0.25">
      <c r="A5130">
        <v>2041048</v>
      </c>
      <c r="B5130">
        <v>1</v>
      </c>
      <c r="C5130" t="s">
        <v>76</v>
      </c>
      <c r="D5130" t="s">
        <v>78</v>
      </c>
      <c r="E5130" t="s">
        <v>182</v>
      </c>
      <c r="F5130" t="s">
        <v>14736</v>
      </c>
      <c r="G5130" t="s">
        <v>1326</v>
      </c>
      <c r="H5130" t="s">
        <v>46</v>
      </c>
      <c r="I5130" t="s">
        <v>129</v>
      </c>
      <c r="J5130" t="s">
        <v>130</v>
      </c>
      <c r="K5130" t="s">
        <v>131</v>
      </c>
      <c r="L5130" t="s">
        <v>14737</v>
      </c>
      <c r="M5130" t="s">
        <v>14738</v>
      </c>
      <c r="N5130">
        <v>2.1644444439999999</v>
      </c>
      <c r="O5130">
        <v>0</v>
      </c>
      <c r="P5130">
        <v>40</v>
      </c>
      <c r="Q5130">
        <v>0</v>
      </c>
      <c r="R5130">
        <v>0</v>
      </c>
      <c r="S5130">
        <v>0</v>
      </c>
      <c r="T5130">
        <v>0</v>
      </c>
      <c r="U5130">
        <v>0</v>
      </c>
      <c r="V5130">
        <v>86.577777999999995</v>
      </c>
      <c r="W5130">
        <v>0</v>
      </c>
      <c r="X5130">
        <v>0</v>
      </c>
      <c r="Y5130">
        <v>0</v>
      </c>
      <c r="Z5130">
        <v>0</v>
      </c>
    </row>
    <row r="5131" spans="1:26" x14ac:dyDescent="0.25">
      <c r="A5131">
        <v>2041041</v>
      </c>
      <c r="B5131">
        <v>1</v>
      </c>
      <c r="C5131" t="s">
        <v>76</v>
      </c>
      <c r="D5131" t="s">
        <v>104</v>
      </c>
      <c r="E5131" t="s">
        <v>182</v>
      </c>
      <c r="F5131" t="s">
        <v>927</v>
      </c>
      <c r="G5131" t="s">
        <v>144</v>
      </c>
      <c r="H5131" t="s">
        <v>46</v>
      </c>
      <c r="I5131" t="s">
        <v>129</v>
      </c>
      <c r="J5131" t="s">
        <v>130</v>
      </c>
      <c r="K5131" t="s">
        <v>131</v>
      </c>
      <c r="L5131" t="s">
        <v>14739</v>
      </c>
      <c r="M5131" t="s">
        <v>14740</v>
      </c>
      <c r="N5131">
        <v>5.8533333330000001</v>
      </c>
      <c r="O5131">
        <v>0</v>
      </c>
      <c r="P5131">
        <v>0</v>
      </c>
      <c r="Q5131">
        <v>0</v>
      </c>
      <c r="R5131">
        <v>0</v>
      </c>
      <c r="S5131">
        <v>0</v>
      </c>
      <c r="T5131">
        <v>32</v>
      </c>
      <c r="U5131">
        <v>0</v>
      </c>
      <c r="V5131">
        <v>0</v>
      </c>
      <c r="W5131">
        <v>0</v>
      </c>
      <c r="X5131">
        <v>0</v>
      </c>
      <c r="Y5131">
        <v>0</v>
      </c>
      <c r="Z5131">
        <v>187.306667</v>
      </c>
    </row>
    <row r="5132" spans="1:26" x14ac:dyDescent="0.25">
      <c r="A5132">
        <v>2041047</v>
      </c>
      <c r="B5132">
        <v>1</v>
      </c>
      <c r="C5132" t="s">
        <v>76</v>
      </c>
      <c r="D5132" t="s">
        <v>106</v>
      </c>
      <c r="E5132" t="s">
        <v>134</v>
      </c>
      <c r="F5132" t="s">
        <v>14741</v>
      </c>
      <c r="G5132" t="s">
        <v>136</v>
      </c>
      <c r="H5132" t="s">
        <v>46</v>
      </c>
      <c r="I5132" t="s">
        <v>129</v>
      </c>
      <c r="J5132" t="s">
        <v>130</v>
      </c>
      <c r="K5132" t="s">
        <v>131</v>
      </c>
      <c r="L5132" t="s">
        <v>14742</v>
      </c>
      <c r="M5132" t="s">
        <v>14743</v>
      </c>
      <c r="N5132">
        <v>3.3908333329999998</v>
      </c>
      <c r="O5132">
        <v>0</v>
      </c>
      <c r="P5132">
        <v>10</v>
      </c>
      <c r="Q5132">
        <v>0</v>
      </c>
      <c r="R5132">
        <v>0</v>
      </c>
      <c r="S5132">
        <v>0</v>
      </c>
      <c r="T5132">
        <v>0</v>
      </c>
      <c r="U5132">
        <v>0</v>
      </c>
      <c r="V5132">
        <v>33.908332999999999</v>
      </c>
      <c r="W5132">
        <v>0</v>
      </c>
      <c r="X5132">
        <v>0</v>
      </c>
      <c r="Y5132">
        <v>0</v>
      </c>
      <c r="Z5132">
        <v>0</v>
      </c>
    </row>
    <row r="5133" spans="1:26" x14ac:dyDescent="0.25">
      <c r="A5133">
        <v>2041042</v>
      </c>
      <c r="B5133">
        <v>1</v>
      </c>
      <c r="C5133" t="s">
        <v>76</v>
      </c>
      <c r="D5133" t="s">
        <v>80</v>
      </c>
      <c r="E5133" t="s">
        <v>134</v>
      </c>
      <c r="F5133" t="s">
        <v>14744</v>
      </c>
      <c r="G5133" t="s">
        <v>250</v>
      </c>
      <c r="H5133" t="s">
        <v>46</v>
      </c>
      <c r="I5133" t="s">
        <v>129</v>
      </c>
      <c r="J5133" t="s">
        <v>15</v>
      </c>
      <c r="K5133" t="s">
        <v>131</v>
      </c>
      <c r="L5133" t="s">
        <v>14745</v>
      </c>
      <c r="M5133" t="s">
        <v>14746</v>
      </c>
      <c r="N5133">
        <v>5.3472222220000001</v>
      </c>
      <c r="O5133">
        <v>0</v>
      </c>
      <c r="P5133">
        <v>3</v>
      </c>
      <c r="Q5133">
        <v>0</v>
      </c>
      <c r="R5133">
        <v>0</v>
      </c>
      <c r="S5133">
        <v>0</v>
      </c>
      <c r="T5133">
        <v>0</v>
      </c>
      <c r="U5133">
        <v>0</v>
      </c>
      <c r="V5133">
        <v>16.041667</v>
      </c>
      <c r="W5133">
        <v>0</v>
      </c>
      <c r="X5133">
        <v>0</v>
      </c>
      <c r="Y5133">
        <v>0</v>
      </c>
      <c r="Z5133">
        <v>0</v>
      </c>
    </row>
    <row r="5134" spans="1:26" x14ac:dyDescent="0.25">
      <c r="A5134">
        <v>2041044</v>
      </c>
      <c r="B5134">
        <v>1</v>
      </c>
      <c r="C5134" t="s">
        <v>77</v>
      </c>
      <c r="D5134" t="s">
        <v>115</v>
      </c>
      <c r="E5134" t="s">
        <v>182</v>
      </c>
      <c r="F5134" t="s">
        <v>14747</v>
      </c>
      <c r="G5134" t="s">
        <v>144</v>
      </c>
      <c r="H5134" t="s">
        <v>46</v>
      </c>
      <c r="I5134" t="s">
        <v>129</v>
      </c>
      <c r="J5134" t="s">
        <v>130</v>
      </c>
      <c r="K5134" t="s">
        <v>131</v>
      </c>
      <c r="L5134" t="s">
        <v>14748</v>
      </c>
      <c r="M5134" t="s">
        <v>14749</v>
      </c>
      <c r="N5134">
        <v>0.81499999999999995</v>
      </c>
      <c r="O5134">
        <v>0</v>
      </c>
      <c r="P5134">
        <v>0</v>
      </c>
      <c r="Q5134">
        <v>0</v>
      </c>
      <c r="R5134">
        <v>41</v>
      </c>
      <c r="S5134">
        <v>0</v>
      </c>
      <c r="T5134">
        <v>0</v>
      </c>
      <c r="U5134">
        <v>0</v>
      </c>
      <c r="V5134">
        <v>0</v>
      </c>
      <c r="W5134">
        <v>0</v>
      </c>
      <c r="X5134">
        <v>33.414999999999999</v>
      </c>
      <c r="Y5134">
        <v>0</v>
      </c>
      <c r="Z5134">
        <v>0</v>
      </c>
    </row>
    <row r="5135" spans="1:26" x14ac:dyDescent="0.25">
      <c r="A5135">
        <v>2041051</v>
      </c>
      <c r="B5135">
        <v>1</v>
      </c>
      <c r="C5135" t="s">
        <v>76</v>
      </c>
      <c r="D5135" t="s">
        <v>101</v>
      </c>
      <c r="E5135" t="s">
        <v>134</v>
      </c>
      <c r="F5135" t="s">
        <v>14750</v>
      </c>
      <c r="G5135" t="s">
        <v>136</v>
      </c>
      <c r="H5135" t="s">
        <v>46</v>
      </c>
      <c r="I5135" t="s">
        <v>129</v>
      </c>
      <c r="J5135" t="s">
        <v>130</v>
      </c>
      <c r="K5135" t="s">
        <v>131</v>
      </c>
      <c r="L5135" t="s">
        <v>14751</v>
      </c>
      <c r="M5135" t="s">
        <v>14752</v>
      </c>
      <c r="N5135">
        <v>5.2422222219999997</v>
      </c>
      <c r="O5135">
        <v>0</v>
      </c>
      <c r="P5135">
        <v>2</v>
      </c>
      <c r="Q5135">
        <v>0</v>
      </c>
      <c r="R5135">
        <v>0</v>
      </c>
      <c r="S5135">
        <v>0</v>
      </c>
      <c r="T5135">
        <v>0</v>
      </c>
      <c r="U5135">
        <v>0</v>
      </c>
      <c r="V5135">
        <v>10.484444</v>
      </c>
      <c r="W5135">
        <v>0</v>
      </c>
      <c r="X5135">
        <v>0</v>
      </c>
      <c r="Y5135">
        <v>0</v>
      </c>
      <c r="Z5135">
        <v>0</v>
      </c>
    </row>
    <row r="5136" spans="1:26" x14ac:dyDescent="0.25">
      <c r="A5136">
        <v>2041139</v>
      </c>
      <c r="B5136">
        <v>1</v>
      </c>
      <c r="C5136" t="s">
        <v>76</v>
      </c>
      <c r="D5136" t="s">
        <v>92</v>
      </c>
      <c r="E5136" t="s">
        <v>134</v>
      </c>
      <c r="F5136" t="s">
        <v>14753</v>
      </c>
      <c r="G5136" t="s">
        <v>136</v>
      </c>
      <c r="H5136" t="s">
        <v>46</v>
      </c>
      <c r="I5136" t="s">
        <v>129</v>
      </c>
      <c r="J5136" t="s">
        <v>130</v>
      </c>
      <c r="K5136" t="s">
        <v>131</v>
      </c>
      <c r="L5136" t="s">
        <v>14754</v>
      </c>
      <c r="M5136" t="s">
        <v>14755</v>
      </c>
      <c r="N5136">
        <v>3.7169444440000001</v>
      </c>
      <c r="O5136">
        <v>0</v>
      </c>
      <c r="P5136">
        <v>0</v>
      </c>
      <c r="Q5136">
        <v>0</v>
      </c>
      <c r="R5136">
        <v>1</v>
      </c>
      <c r="S5136">
        <v>0</v>
      </c>
      <c r="T5136">
        <v>0</v>
      </c>
      <c r="U5136">
        <v>0</v>
      </c>
      <c r="V5136">
        <v>0</v>
      </c>
      <c r="W5136">
        <v>0</v>
      </c>
      <c r="X5136">
        <v>3.7169439999999998</v>
      </c>
      <c r="Y5136">
        <v>0</v>
      </c>
      <c r="Z5136">
        <v>0</v>
      </c>
    </row>
    <row r="5137" spans="1:26" x14ac:dyDescent="0.25">
      <c r="A5137">
        <v>2041069</v>
      </c>
      <c r="B5137">
        <v>1</v>
      </c>
      <c r="C5137" t="s">
        <v>77</v>
      </c>
      <c r="D5137" t="s">
        <v>110</v>
      </c>
      <c r="E5137" t="s">
        <v>161</v>
      </c>
      <c r="F5137" t="s">
        <v>14756</v>
      </c>
      <c r="G5137" t="s">
        <v>341</v>
      </c>
      <c r="H5137" t="s">
        <v>47</v>
      </c>
      <c r="I5137" t="s">
        <v>129</v>
      </c>
      <c r="J5137" t="s">
        <v>130</v>
      </c>
      <c r="K5137" t="s">
        <v>131</v>
      </c>
      <c r="L5137" t="s">
        <v>14757</v>
      </c>
      <c r="M5137" t="s">
        <v>14758</v>
      </c>
      <c r="N5137">
        <v>3.6130555549999999</v>
      </c>
      <c r="O5137">
        <v>0</v>
      </c>
      <c r="P5137">
        <v>0</v>
      </c>
      <c r="Q5137">
        <v>0</v>
      </c>
      <c r="R5137">
        <v>0</v>
      </c>
      <c r="S5137">
        <v>0</v>
      </c>
      <c r="T5137">
        <v>163</v>
      </c>
      <c r="U5137">
        <v>0</v>
      </c>
      <c r="V5137">
        <v>0</v>
      </c>
      <c r="W5137">
        <v>0</v>
      </c>
      <c r="X5137">
        <v>0</v>
      </c>
      <c r="Y5137">
        <v>0</v>
      </c>
      <c r="Z5137">
        <v>588.92805499999997</v>
      </c>
    </row>
    <row r="5138" spans="1:26" x14ac:dyDescent="0.25">
      <c r="A5138">
        <v>2041050</v>
      </c>
      <c r="B5138">
        <v>1</v>
      </c>
      <c r="C5138" t="s">
        <v>77</v>
      </c>
      <c r="D5138" t="s">
        <v>119</v>
      </c>
      <c r="E5138" t="s">
        <v>134</v>
      </c>
      <c r="F5138" t="s">
        <v>14759</v>
      </c>
      <c r="G5138" t="s">
        <v>136</v>
      </c>
      <c r="H5138" t="s">
        <v>46</v>
      </c>
      <c r="I5138" t="s">
        <v>129</v>
      </c>
      <c r="J5138" t="s">
        <v>130</v>
      </c>
      <c r="K5138" t="s">
        <v>131</v>
      </c>
      <c r="L5138" t="s">
        <v>14760</v>
      </c>
      <c r="M5138" t="s">
        <v>14761</v>
      </c>
      <c r="N5138">
        <v>2.298333333</v>
      </c>
      <c r="O5138">
        <v>0</v>
      </c>
      <c r="P5138">
        <v>0</v>
      </c>
      <c r="Q5138">
        <v>0</v>
      </c>
      <c r="R5138">
        <v>0</v>
      </c>
      <c r="S5138">
        <v>0</v>
      </c>
      <c r="T5138">
        <v>1</v>
      </c>
      <c r="U5138">
        <v>0</v>
      </c>
      <c r="V5138">
        <v>0</v>
      </c>
      <c r="W5138">
        <v>0</v>
      </c>
      <c r="X5138">
        <v>0</v>
      </c>
      <c r="Y5138">
        <v>0</v>
      </c>
      <c r="Z5138">
        <v>2.298333</v>
      </c>
    </row>
    <row r="5139" spans="1:26" x14ac:dyDescent="0.25">
      <c r="A5139">
        <v>2041057</v>
      </c>
      <c r="B5139">
        <v>1</v>
      </c>
      <c r="C5139" t="s">
        <v>76</v>
      </c>
      <c r="D5139" t="s">
        <v>104</v>
      </c>
      <c r="E5139" t="s">
        <v>182</v>
      </c>
      <c r="F5139" t="s">
        <v>14762</v>
      </c>
      <c r="G5139" t="s">
        <v>144</v>
      </c>
      <c r="H5139" t="s">
        <v>46</v>
      </c>
      <c r="I5139" t="s">
        <v>129</v>
      </c>
      <c r="J5139" t="s">
        <v>130</v>
      </c>
      <c r="K5139" t="s">
        <v>131</v>
      </c>
      <c r="L5139" t="s">
        <v>14763</v>
      </c>
      <c r="M5139" t="s">
        <v>14764</v>
      </c>
      <c r="N5139">
        <v>3.5119444440000001</v>
      </c>
      <c r="O5139">
        <v>0</v>
      </c>
      <c r="P5139">
        <v>0</v>
      </c>
      <c r="Q5139">
        <v>0</v>
      </c>
      <c r="R5139">
        <v>25</v>
      </c>
      <c r="S5139">
        <v>0</v>
      </c>
      <c r="T5139">
        <v>0</v>
      </c>
      <c r="U5139">
        <v>0</v>
      </c>
      <c r="V5139">
        <v>0</v>
      </c>
      <c r="W5139">
        <v>0</v>
      </c>
      <c r="X5139">
        <v>87.798610999999994</v>
      </c>
      <c r="Y5139">
        <v>0</v>
      </c>
      <c r="Z5139">
        <v>0</v>
      </c>
    </row>
    <row r="5140" spans="1:26" x14ac:dyDescent="0.25">
      <c r="A5140">
        <v>2041062</v>
      </c>
      <c r="B5140">
        <v>1</v>
      </c>
      <c r="C5140" t="s">
        <v>76</v>
      </c>
      <c r="D5140" t="s">
        <v>95</v>
      </c>
      <c r="E5140" t="s">
        <v>134</v>
      </c>
      <c r="F5140" t="s">
        <v>14765</v>
      </c>
      <c r="G5140" t="s">
        <v>136</v>
      </c>
      <c r="H5140" t="s">
        <v>46</v>
      </c>
      <c r="I5140" t="s">
        <v>129</v>
      </c>
      <c r="J5140" t="s">
        <v>130</v>
      </c>
      <c r="K5140" t="s">
        <v>131</v>
      </c>
      <c r="L5140" t="s">
        <v>14766</v>
      </c>
      <c r="M5140" t="s">
        <v>14767</v>
      </c>
      <c r="N5140">
        <v>4.7852777770000001</v>
      </c>
      <c r="O5140">
        <v>0</v>
      </c>
      <c r="P5140">
        <v>0</v>
      </c>
      <c r="Q5140">
        <v>0</v>
      </c>
      <c r="R5140">
        <v>0</v>
      </c>
      <c r="S5140">
        <v>0</v>
      </c>
      <c r="T5140">
        <v>1</v>
      </c>
      <c r="U5140">
        <v>0</v>
      </c>
      <c r="V5140">
        <v>0</v>
      </c>
      <c r="W5140">
        <v>0</v>
      </c>
      <c r="X5140">
        <v>0</v>
      </c>
      <c r="Y5140">
        <v>0</v>
      </c>
      <c r="Z5140">
        <v>4.7852779999999999</v>
      </c>
    </row>
    <row r="5141" spans="1:26" x14ac:dyDescent="0.25">
      <c r="A5141">
        <v>2041060</v>
      </c>
      <c r="B5141">
        <v>1</v>
      </c>
      <c r="C5141" t="s">
        <v>76</v>
      </c>
      <c r="D5141" t="s">
        <v>95</v>
      </c>
      <c r="E5141" t="s">
        <v>182</v>
      </c>
      <c r="F5141" t="s">
        <v>7003</v>
      </c>
      <c r="G5141" t="s">
        <v>144</v>
      </c>
      <c r="H5141" t="s">
        <v>46</v>
      </c>
      <c r="I5141" t="s">
        <v>129</v>
      </c>
      <c r="J5141" t="s">
        <v>130</v>
      </c>
      <c r="K5141" t="s">
        <v>131</v>
      </c>
      <c r="L5141" t="s">
        <v>14768</v>
      </c>
      <c r="M5141" t="s">
        <v>14769</v>
      </c>
      <c r="N5141">
        <v>1.7536111109999999</v>
      </c>
      <c r="O5141">
        <v>0</v>
      </c>
      <c r="P5141">
        <v>0</v>
      </c>
      <c r="Q5141">
        <v>0</v>
      </c>
      <c r="R5141">
        <v>62</v>
      </c>
      <c r="S5141">
        <v>0</v>
      </c>
      <c r="T5141">
        <v>0</v>
      </c>
      <c r="U5141">
        <v>0</v>
      </c>
      <c r="V5141">
        <v>0</v>
      </c>
      <c r="W5141">
        <v>0</v>
      </c>
      <c r="X5141">
        <v>108.723889</v>
      </c>
      <c r="Y5141">
        <v>0</v>
      </c>
      <c r="Z5141">
        <v>0</v>
      </c>
    </row>
    <row r="5142" spans="1:26" x14ac:dyDescent="0.25">
      <c r="A5142">
        <v>2041061</v>
      </c>
      <c r="B5142">
        <v>1</v>
      </c>
      <c r="C5142" t="s">
        <v>77</v>
      </c>
      <c r="D5142" t="s">
        <v>111</v>
      </c>
      <c r="E5142" t="s">
        <v>171</v>
      </c>
      <c r="F5142" t="s">
        <v>14770</v>
      </c>
      <c r="G5142" t="s">
        <v>163</v>
      </c>
      <c r="H5142" t="s">
        <v>47</v>
      </c>
      <c r="I5142" t="s">
        <v>129</v>
      </c>
      <c r="J5142" t="s">
        <v>130</v>
      </c>
      <c r="K5142" t="s">
        <v>131</v>
      </c>
      <c r="L5142" t="s">
        <v>14771</v>
      </c>
      <c r="M5142" t="s">
        <v>14772</v>
      </c>
      <c r="N5142">
        <v>0.18722222199999999</v>
      </c>
      <c r="O5142">
        <v>0</v>
      </c>
      <c r="P5142">
        <v>3</v>
      </c>
      <c r="Q5142">
        <v>4</v>
      </c>
      <c r="R5142">
        <v>975</v>
      </c>
      <c r="S5142">
        <v>8</v>
      </c>
      <c r="T5142">
        <v>3665</v>
      </c>
      <c r="U5142">
        <v>0</v>
      </c>
      <c r="V5142">
        <v>0.56166700000000003</v>
      </c>
      <c r="W5142">
        <v>0.74888900000000003</v>
      </c>
      <c r="X5142">
        <v>182.54166599999999</v>
      </c>
      <c r="Y5142">
        <v>1.4977780000000001</v>
      </c>
      <c r="Z5142">
        <v>686.169444</v>
      </c>
    </row>
    <row r="5143" spans="1:26" x14ac:dyDescent="0.25">
      <c r="A5143">
        <v>2041064</v>
      </c>
      <c r="B5143">
        <v>1</v>
      </c>
      <c r="C5143" t="s">
        <v>76</v>
      </c>
      <c r="D5143" t="s">
        <v>89</v>
      </c>
      <c r="E5143" t="s">
        <v>182</v>
      </c>
      <c r="F5143" t="s">
        <v>14773</v>
      </c>
      <c r="G5143" t="s">
        <v>144</v>
      </c>
      <c r="H5143" t="s">
        <v>46</v>
      </c>
      <c r="I5143" t="s">
        <v>129</v>
      </c>
      <c r="J5143" t="s">
        <v>130</v>
      </c>
      <c r="K5143" t="s">
        <v>131</v>
      </c>
      <c r="L5143" t="s">
        <v>14774</v>
      </c>
      <c r="M5143" t="s">
        <v>14775</v>
      </c>
      <c r="N5143">
        <v>1.416388888</v>
      </c>
      <c r="O5143">
        <v>0</v>
      </c>
      <c r="P5143">
        <v>8</v>
      </c>
      <c r="Q5143">
        <v>0</v>
      </c>
      <c r="R5143">
        <v>0</v>
      </c>
      <c r="S5143">
        <v>0</v>
      </c>
      <c r="T5143">
        <v>0</v>
      </c>
      <c r="U5143">
        <v>0</v>
      </c>
      <c r="V5143">
        <v>11.331111</v>
      </c>
      <c r="W5143">
        <v>0</v>
      </c>
      <c r="X5143">
        <v>0</v>
      </c>
      <c r="Y5143">
        <v>0</v>
      </c>
      <c r="Z5143">
        <v>0</v>
      </c>
    </row>
    <row r="5144" spans="1:26" x14ac:dyDescent="0.25">
      <c r="A5144">
        <v>2041067</v>
      </c>
      <c r="B5144">
        <v>1</v>
      </c>
      <c r="C5144" t="s">
        <v>77</v>
      </c>
      <c r="D5144" t="s">
        <v>109</v>
      </c>
      <c r="E5144" t="s">
        <v>182</v>
      </c>
      <c r="F5144" t="s">
        <v>2050</v>
      </c>
      <c r="G5144" t="s">
        <v>294</v>
      </c>
      <c r="H5144" t="s">
        <v>46</v>
      </c>
      <c r="I5144" t="s">
        <v>129</v>
      </c>
      <c r="J5144" t="s">
        <v>130</v>
      </c>
      <c r="K5144" t="s">
        <v>131</v>
      </c>
      <c r="L5144" t="s">
        <v>14776</v>
      </c>
      <c r="M5144" t="s">
        <v>14777</v>
      </c>
      <c r="N5144">
        <v>2.114166666</v>
      </c>
      <c r="O5144">
        <v>0</v>
      </c>
      <c r="P5144">
        <v>0</v>
      </c>
      <c r="Q5144">
        <v>0</v>
      </c>
      <c r="R5144">
        <v>0</v>
      </c>
      <c r="S5144">
        <v>0</v>
      </c>
      <c r="T5144">
        <v>2</v>
      </c>
      <c r="U5144">
        <v>0</v>
      </c>
      <c r="V5144">
        <v>0</v>
      </c>
      <c r="W5144">
        <v>0</v>
      </c>
      <c r="X5144">
        <v>0</v>
      </c>
      <c r="Y5144">
        <v>0</v>
      </c>
      <c r="Z5144">
        <v>4.2283330000000001</v>
      </c>
    </row>
    <row r="5145" spans="1:26" x14ac:dyDescent="0.25">
      <c r="A5145">
        <v>2041063</v>
      </c>
      <c r="B5145">
        <v>1</v>
      </c>
      <c r="C5145" t="s">
        <v>77</v>
      </c>
      <c r="D5145" t="s">
        <v>114</v>
      </c>
      <c r="E5145" t="s">
        <v>150</v>
      </c>
      <c r="F5145" t="s">
        <v>472</v>
      </c>
      <c r="G5145" t="s">
        <v>163</v>
      </c>
      <c r="H5145" t="s">
        <v>47</v>
      </c>
      <c r="I5145" t="s">
        <v>129</v>
      </c>
      <c r="J5145" t="s">
        <v>130</v>
      </c>
      <c r="K5145" t="s">
        <v>131</v>
      </c>
      <c r="L5145" t="s">
        <v>14778</v>
      </c>
      <c r="M5145" t="s">
        <v>14779</v>
      </c>
      <c r="N5145">
        <v>0.33805555500000001</v>
      </c>
      <c r="O5145">
        <v>0</v>
      </c>
      <c r="P5145">
        <v>0</v>
      </c>
      <c r="Q5145">
        <v>3</v>
      </c>
      <c r="R5145">
        <v>0</v>
      </c>
      <c r="S5145">
        <v>194</v>
      </c>
      <c r="T5145">
        <v>1184</v>
      </c>
      <c r="U5145">
        <v>0</v>
      </c>
      <c r="V5145">
        <v>0</v>
      </c>
      <c r="W5145">
        <v>1.014167</v>
      </c>
      <c r="X5145">
        <v>0</v>
      </c>
      <c r="Y5145">
        <v>65.582778000000005</v>
      </c>
      <c r="Z5145">
        <v>400.25777699999998</v>
      </c>
    </row>
    <row r="5146" spans="1:26" x14ac:dyDescent="0.25">
      <c r="A5146">
        <v>2041066</v>
      </c>
      <c r="B5146">
        <v>1</v>
      </c>
      <c r="C5146" t="s">
        <v>76</v>
      </c>
      <c r="D5146" t="s">
        <v>84</v>
      </c>
      <c r="E5146" t="s">
        <v>182</v>
      </c>
      <c r="F5146" t="s">
        <v>14780</v>
      </c>
      <c r="G5146" t="s">
        <v>524</v>
      </c>
      <c r="H5146" t="s">
        <v>46</v>
      </c>
      <c r="I5146" t="s">
        <v>129</v>
      </c>
      <c r="J5146" t="s">
        <v>130</v>
      </c>
      <c r="K5146" t="s">
        <v>131</v>
      </c>
      <c r="L5146" t="s">
        <v>14781</v>
      </c>
      <c r="M5146" t="s">
        <v>14782</v>
      </c>
      <c r="N5146">
        <v>1.2355555549999999</v>
      </c>
      <c r="O5146">
        <v>0</v>
      </c>
      <c r="P5146">
        <v>186</v>
      </c>
      <c r="Q5146">
        <v>0</v>
      </c>
      <c r="R5146">
        <v>0</v>
      </c>
      <c r="S5146">
        <v>0</v>
      </c>
      <c r="T5146">
        <v>0</v>
      </c>
      <c r="U5146">
        <v>0</v>
      </c>
      <c r="V5146">
        <v>229.813333</v>
      </c>
      <c r="W5146">
        <v>0</v>
      </c>
      <c r="X5146">
        <v>0</v>
      </c>
      <c r="Y5146">
        <v>0</v>
      </c>
      <c r="Z5146">
        <v>0</v>
      </c>
    </row>
    <row r="5147" spans="1:26" x14ac:dyDescent="0.25">
      <c r="A5147">
        <v>2041087</v>
      </c>
      <c r="B5147">
        <v>1</v>
      </c>
      <c r="C5147" t="s">
        <v>76</v>
      </c>
      <c r="D5147" t="s">
        <v>93</v>
      </c>
      <c r="E5147" t="s">
        <v>171</v>
      </c>
      <c r="F5147" t="s">
        <v>14783</v>
      </c>
      <c r="G5147" t="s">
        <v>179</v>
      </c>
      <c r="H5147" t="s">
        <v>47</v>
      </c>
      <c r="I5147" t="s">
        <v>129</v>
      </c>
      <c r="J5147" t="s">
        <v>130</v>
      </c>
      <c r="K5147" t="s">
        <v>154</v>
      </c>
      <c r="L5147" t="s">
        <v>14784</v>
      </c>
      <c r="M5147" t="s">
        <v>14785</v>
      </c>
      <c r="N5147">
        <v>0.74555555500000004</v>
      </c>
      <c r="O5147">
        <v>16</v>
      </c>
      <c r="P5147">
        <v>426</v>
      </c>
      <c r="Q5147">
        <v>0</v>
      </c>
      <c r="R5147">
        <v>0</v>
      </c>
      <c r="S5147">
        <v>0</v>
      </c>
      <c r="T5147">
        <v>0</v>
      </c>
      <c r="U5147">
        <v>11.928889</v>
      </c>
      <c r="V5147">
        <v>317.60666600000002</v>
      </c>
      <c r="W5147">
        <v>0</v>
      </c>
      <c r="X5147">
        <v>0</v>
      </c>
      <c r="Y5147">
        <v>0</v>
      </c>
      <c r="Z5147">
        <v>0</v>
      </c>
    </row>
    <row r="5148" spans="1:26" x14ac:dyDescent="0.25">
      <c r="A5148">
        <v>2041080</v>
      </c>
      <c r="B5148">
        <v>1</v>
      </c>
      <c r="C5148" t="s">
        <v>77</v>
      </c>
      <c r="D5148" t="s">
        <v>114</v>
      </c>
      <c r="E5148" t="s">
        <v>161</v>
      </c>
      <c r="F5148" t="s">
        <v>14786</v>
      </c>
      <c r="G5148" t="s">
        <v>341</v>
      </c>
      <c r="H5148" t="s">
        <v>47</v>
      </c>
      <c r="I5148" t="s">
        <v>129</v>
      </c>
      <c r="J5148" t="s">
        <v>130</v>
      </c>
      <c r="K5148" t="s">
        <v>131</v>
      </c>
      <c r="L5148" t="s">
        <v>14787</v>
      </c>
      <c r="M5148" t="s">
        <v>14788</v>
      </c>
      <c r="N5148">
        <v>2.642222222</v>
      </c>
      <c r="O5148">
        <v>0</v>
      </c>
      <c r="P5148">
        <v>0</v>
      </c>
      <c r="Q5148">
        <v>0</v>
      </c>
      <c r="R5148">
        <v>0</v>
      </c>
      <c r="S5148">
        <v>0</v>
      </c>
      <c r="T5148">
        <v>91</v>
      </c>
      <c r="U5148">
        <v>0</v>
      </c>
      <c r="V5148">
        <v>0</v>
      </c>
      <c r="W5148">
        <v>0</v>
      </c>
      <c r="X5148">
        <v>0</v>
      </c>
      <c r="Y5148">
        <v>0</v>
      </c>
      <c r="Z5148">
        <v>240.44222199999999</v>
      </c>
    </row>
    <row r="5149" spans="1:26" x14ac:dyDescent="0.25">
      <c r="A5149">
        <v>2041074</v>
      </c>
      <c r="B5149">
        <v>1</v>
      </c>
      <c r="C5149" t="s">
        <v>76</v>
      </c>
      <c r="D5149" t="s">
        <v>94</v>
      </c>
      <c r="E5149" t="s">
        <v>166</v>
      </c>
      <c r="F5149" t="s">
        <v>14789</v>
      </c>
      <c r="G5149" t="s">
        <v>904</v>
      </c>
      <c r="H5149" t="s">
        <v>46</v>
      </c>
      <c r="I5149" t="s">
        <v>129</v>
      </c>
      <c r="J5149" t="s">
        <v>130</v>
      </c>
      <c r="K5149" t="s">
        <v>131</v>
      </c>
      <c r="L5149" t="s">
        <v>14790</v>
      </c>
      <c r="M5149" t="s">
        <v>14791</v>
      </c>
      <c r="N5149">
        <v>0.34277777700000001</v>
      </c>
      <c r="O5149">
        <v>0</v>
      </c>
      <c r="P5149">
        <v>35</v>
      </c>
      <c r="Q5149">
        <v>0</v>
      </c>
      <c r="R5149">
        <v>0</v>
      </c>
      <c r="S5149">
        <v>0</v>
      </c>
      <c r="T5149">
        <v>0</v>
      </c>
      <c r="U5149">
        <v>0</v>
      </c>
      <c r="V5149">
        <v>11.997222000000001</v>
      </c>
      <c r="W5149">
        <v>0</v>
      </c>
      <c r="X5149">
        <v>0</v>
      </c>
      <c r="Y5149">
        <v>0</v>
      </c>
      <c r="Z5149">
        <v>0</v>
      </c>
    </row>
    <row r="5150" spans="1:26" x14ac:dyDescent="0.25">
      <c r="A5150">
        <v>2041073</v>
      </c>
      <c r="B5150">
        <v>1</v>
      </c>
      <c r="C5150" t="s">
        <v>76</v>
      </c>
      <c r="D5150" t="s">
        <v>98</v>
      </c>
      <c r="E5150" t="s">
        <v>182</v>
      </c>
      <c r="F5150" t="s">
        <v>14792</v>
      </c>
      <c r="G5150" t="s">
        <v>144</v>
      </c>
      <c r="H5150" t="s">
        <v>46</v>
      </c>
      <c r="I5150" t="s">
        <v>129</v>
      </c>
      <c r="J5150" t="s">
        <v>130</v>
      </c>
      <c r="K5150" t="s">
        <v>131</v>
      </c>
      <c r="L5150" t="s">
        <v>14793</v>
      </c>
      <c r="M5150" t="s">
        <v>14794</v>
      </c>
      <c r="N5150">
        <v>1.2269444439999999</v>
      </c>
      <c r="O5150">
        <v>0</v>
      </c>
      <c r="P5150">
        <v>0</v>
      </c>
      <c r="Q5150">
        <v>0</v>
      </c>
      <c r="R5150">
        <v>126</v>
      </c>
      <c r="S5150">
        <v>0</v>
      </c>
      <c r="T5150">
        <v>0</v>
      </c>
      <c r="U5150">
        <v>0</v>
      </c>
      <c r="V5150">
        <v>0</v>
      </c>
      <c r="W5150">
        <v>0</v>
      </c>
      <c r="X5150">
        <v>154.595</v>
      </c>
      <c r="Y5150">
        <v>0</v>
      </c>
      <c r="Z5150">
        <v>0</v>
      </c>
    </row>
    <row r="5151" spans="1:26" x14ac:dyDescent="0.25">
      <c r="A5151">
        <v>2041082</v>
      </c>
      <c r="B5151">
        <v>1</v>
      </c>
      <c r="C5151" t="s">
        <v>76</v>
      </c>
      <c r="D5151" t="s">
        <v>101</v>
      </c>
      <c r="E5151" t="s">
        <v>134</v>
      </c>
      <c r="F5151" t="s">
        <v>14795</v>
      </c>
      <c r="G5151" t="s">
        <v>140</v>
      </c>
      <c r="H5151" t="s">
        <v>46</v>
      </c>
      <c r="I5151" t="s">
        <v>129</v>
      </c>
      <c r="J5151" t="s">
        <v>130</v>
      </c>
      <c r="K5151" t="s">
        <v>131</v>
      </c>
      <c r="L5151" t="s">
        <v>14796</v>
      </c>
      <c r="M5151" t="s">
        <v>14797</v>
      </c>
      <c r="N5151">
        <v>5.9058333330000004</v>
      </c>
      <c r="O5151">
        <v>0</v>
      </c>
      <c r="P5151">
        <v>22</v>
      </c>
      <c r="Q5151">
        <v>0</v>
      </c>
      <c r="R5151">
        <v>0</v>
      </c>
      <c r="S5151">
        <v>0</v>
      </c>
      <c r="T5151">
        <v>0</v>
      </c>
      <c r="U5151">
        <v>0</v>
      </c>
      <c r="V5151">
        <v>129.92833300000001</v>
      </c>
      <c r="W5151">
        <v>0</v>
      </c>
      <c r="X5151">
        <v>0</v>
      </c>
      <c r="Y5151">
        <v>0</v>
      </c>
      <c r="Z5151">
        <v>0</v>
      </c>
    </row>
    <row r="5152" spans="1:26" x14ac:dyDescent="0.25">
      <c r="A5152">
        <v>2041083</v>
      </c>
      <c r="B5152">
        <v>1</v>
      </c>
      <c r="C5152" t="s">
        <v>76</v>
      </c>
      <c r="D5152" t="s">
        <v>89</v>
      </c>
      <c r="E5152" t="s">
        <v>182</v>
      </c>
      <c r="F5152" t="s">
        <v>14798</v>
      </c>
      <c r="G5152" t="s">
        <v>144</v>
      </c>
      <c r="H5152" t="s">
        <v>46</v>
      </c>
      <c r="I5152" t="s">
        <v>129</v>
      </c>
      <c r="J5152" t="s">
        <v>130</v>
      </c>
      <c r="K5152" t="s">
        <v>131</v>
      </c>
      <c r="L5152" t="s">
        <v>14799</v>
      </c>
      <c r="M5152" t="s">
        <v>14800</v>
      </c>
      <c r="N5152">
        <v>4.8483333330000002</v>
      </c>
      <c r="O5152">
        <v>0</v>
      </c>
      <c r="P5152">
        <v>4</v>
      </c>
      <c r="Q5152">
        <v>0</v>
      </c>
      <c r="R5152">
        <v>0</v>
      </c>
      <c r="S5152">
        <v>0</v>
      </c>
      <c r="T5152">
        <v>0</v>
      </c>
      <c r="U5152">
        <v>0</v>
      </c>
      <c r="V5152">
        <v>19.393332999999998</v>
      </c>
      <c r="W5152">
        <v>0</v>
      </c>
      <c r="X5152">
        <v>0</v>
      </c>
      <c r="Y5152">
        <v>0</v>
      </c>
      <c r="Z5152">
        <v>0</v>
      </c>
    </row>
    <row r="5153" spans="1:26" x14ac:dyDescent="0.25">
      <c r="A5153">
        <v>2041085</v>
      </c>
      <c r="B5153">
        <v>1</v>
      </c>
      <c r="C5153" t="s">
        <v>77</v>
      </c>
      <c r="D5153" t="s">
        <v>109</v>
      </c>
      <c r="E5153" t="s">
        <v>134</v>
      </c>
      <c r="F5153" t="s">
        <v>14801</v>
      </c>
      <c r="G5153" t="s">
        <v>136</v>
      </c>
      <c r="H5153" t="s">
        <v>46</v>
      </c>
      <c r="I5153" t="s">
        <v>129</v>
      </c>
      <c r="J5153" t="s">
        <v>130</v>
      </c>
      <c r="K5153" t="s">
        <v>131</v>
      </c>
      <c r="L5153" t="s">
        <v>14802</v>
      </c>
      <c r="M5153" t="s">
        <v>14803</v>
      </c>
      <c r="N5153">
        <v>1.9313888880000001</v>
      </c>
      <c r="O5153">
        <v>0</v>
      </c>
      <c r="P5153">
        <v>1</v>
      </c>
      <c r="Q5153">
        <v>0</v>
      </c>
      <c r="R5153">
        <v>0</v>
      </c>
      <c r="S5153">
        <v>0</v>
      </c>
      <c r="T5153">
        <v>0</v>
      </c>
      <c r="U5153">
        <v>0</v>
      </c>
      <c r="V5153">
        <v>1.931389</v>
      </c>
      <c r="W5153">
        <v>0</v>
      </c>
      <c r="X5153">
        <v>0</v>
      </c>
      <c r="Y5153">
        <v>0</v>
      </c>
      <c r="Z5153">
        <v>0</v>
      </c>
    </row>
    <row r="5154" spans="1:26" x14ac:dyDescent="0.25">
      <c r="A5154">
        <v>2041098</v>
      </c>
      <c r="B5154">
        <v>1</v>
      </c>
      <c r="C5154" t="s">
        <v>76</v>
      </c>
      <c r="D5154" t="s">
        <v>95</v>
      </c>
      <c r="E5154" t="s">
        <v>134</v>
      </c>
      <c r="F5154" t="s">
        <v>14804</v>
      </c>
      <c r="G5154" t="s">
        <v>136</v>
      </c>
      <c r="H5154" t="s">
        <v>46</v>
      </c>
      <c r="I5154" t="s">
        <v>129</v>
      </c>
      <c r="J5154" t="s">
        <v>130</v>
      </c>
      <c r="K5154" t="s">
        <v>131</v>
      </c>
      <c r="L5154" t="s">
        <v>14805</v>
      </c>
      <c r="M5154" t="s">
        <v>14806</v>
      </c>
      <c r="N5154">
        <v>3.6741666660000001</v>
      </c>
      <c r="O5154">
        <v>0</v>
      </c>
      <c r="P5154">
        <v>0</v>
      </c>
      <c r="Q5154">
        <v>0</v>
      </c>
      <c r="R5154">
        <v>3</v>
      </c>
      <c r="S5154">
        <v>0</v>
      </c>
      <c r="T5154">
        <v>0</v>
      </c>
      <c r="U5154">
        <v>0</v>
      </c>
      <c r="V5154">
        <v>0</v>
      </c>
      <c r="W5154">
        <v>0</v>
      </c>
      <c r="X5154">
        <v>11.022500000000001</v>
      </c>
      <c r="Y5154">
        <v>0</v>
      </c>
      <c r="Z5154">
        <v>0</v>
      </c>
    </row>
    <row r="5155" spans="1:26" x14ac:dyDescent="0.25">
      <c r="A5155">
        <v>2041091</v>
      </c>
      <c r="B5155">
        <v>1</v>
      </c>
      <c r="C5155" t="s">
        <v>76</v>
      </c>
      <c r="D5155" t="s">
        <v>91</v>
      </c>
      <c r="E5155" t="s">
        <v>134</v>
      </c>
      <c r="F5155" t="s">
        <v>14807</v>
      </c>
      <c r="G5155" t="s">
        <v>136</v>
      </c>
      <c r="H5155" t="s">
        <v>46</v>
      </c>
      <c r="I5155" t="s">
        <v>129</v>
      </c>
      <c r="J5155" t="s">
        <v>130</v>
      </c>
      <c r="K5155" t="s">
        <v>131</v>
      </c>
      <c r="L5155" t="s">
        <v>14808</v>
      </c>
      <c r="M5155" t="s">
        <v>14809</v>
      </c>
      <c r="N5155">
        <v>0.73055555500000002</v>
      </c>
      <c r="O5155">
        <v>0</v>
      </c>
      <c r="P5155">
        <v>2</v>
      </c>
      <c r="Q5155">
        <v>0</v>
      </c>
      <c r="R5155">
        <v>0</v>
      </c>
      <c r="S5155">
        <v>0</v>
      </c>
      <c r="T5155">
        <v>0</v>
      </c>
      <c r="U5155">
        <v>0</v>
      </c>
      <c r="V5155">
        <v>1.461111</v>
      </c>
      <c r="W5155">
        <v>0</v>
      </c>
      <c r="X5155">
        <v>0</v>
      </c>
      <c r="Y5155">
        <v>0</v>
      </c>
      <c r="Z5155">
        <v>0</v>
      </c>
    </row>
    <row r="5156" spans="1:26" x14ac:dyDescent="0.25">
      <c r="A5156">
        <v>2041114</v>
      </c>
      <c r="B5156">
        <v>1</v>
      </c>
      <c r="C5156" t="s">
        <v>76</v>
      </c>
      <c r="D5156" t="s">
        <v>89</v>
      </c>
      <c r="E5156" t="s">
        <v>166</v>
      </c>
      <c r="F5156" t="s">
        <v>14810</v>
      </c>
      <c r="G5156" t="s">
        <v>657</v>
      </c>
      <c r="H5156" t="s">
        <v>46</v>
      </c>
      <c r="I5156" t="s">
        <v>129</v>
      </c>
      <c r="J5156" t="s">
        <v>130</v>
      </c>
      <c r="K5156" t="s">
        <v>131</v>
      </c>
      <c r="L5156" t="s">
        <v>14811</v>
      </c>
      <c r="M5156" t="s">
        <v>14812</v>
      </c>
      <c r="N5156">
        <v>3.4311111109999999</v>
      </c>
      <c r="O5156">
        <v>0</v>
      </c>
      <c r="P5156">
        <v>56</v>
      </c>
      <c r="Q5156">
        <v>0</v>
      </c>
      <c r="R5156">
        <v>0</v>
      </c>
      <c r="S5156">
        <v>0</v>
      </c>
      <c r="T5156">
        <v>0</v>
      </c>
      <c r="U5156">
        <v>0</v>
      </c>
      <c r="V5156">
        <v>192.142222</v>
      </c>
      <c r="W5156">
        <v>0</v>
      </c>
      <c r="X5156">
        <v>0</v>
      </c>
      <c r="Y5156">
        <v>0</v>
      </c>
      <c r="Z5156">
        <v>0</v>
      </c>
    </row>
    <row r="5157" spans="1:26" x14ac:dyDescent="0.25">
      <c r="A5157">
        <v>2041086</v>
      </c>
      <c r="B5157">
        <v>1</v>
      </c>
      <c r="C5157" t="s">
        <v>76</v>
      </c>
      <c r="D5157" t="s">
        <v>96</v>
      </c>
      <c r="E5157" t="s">
        <v>171</v>
      </c>
      <c r="F5157" t="s">
        <v>3292</v>
      </c>
      <c r="G5157" t="s">
        <v>163</v>
      </c>
      <c r="H5157" t="s">
        <v>47</v>
      </c>
      <c r="I5157" t="s">
        <v>129</v>
      </c>
      <c r="J5157" t="s">
        <v>130</v>
      </c>
      <c r="K5157" t="s">
        <v>131</v>
      </c>
      <c r="L5157" t="s">
        <v>14813</v>
      </c>
      <c r="M5157" t="s">
        <v>14814</v>
      </c>
      <c r="N5157">
        <v>0.49777777699999998</v>
      </c>
      <c r="O5157">
        <v>40</v>
      </c>
      <c r="P5157">
        <v>1305</v>
      </c>
      <c r="Q5157">
        <v>0</v>
      </c>
      <c r="R5157">
        <v>0</v>
      </c>
      <c r="S5157">
        <v>0</v>
      </c>
      <c r="T5157">
        <v>0</v>
      </c>
      <c r="U5157">
        <v>19.911110999999998</v>
      </c>
      <c r="V5157">
        <v>649.59999900000003</v>
      </c>
      <c r="W5157">
        <v>0</v>
      </c>
      <c r="X5157">
        <v>0</v>
      </c>
      <c r="Y5157">
        <v>0</v>
      </c>
      <c r="Z5157">
        <v>0</v>
      </c>
    </row>
    <row r="5158" spans="1:26" x14ac:dyDescent="0.25">
      <c r="A5158">
        <v>2041138</v>
      </c>
      <c r="B5158">
        <v>1</v>
      </c>
      <c r="C5158" t="s">
        <v>76</v>
      </c>
      <c r="D5158" t="s">
        <v>92</v>
      </c>
      <c r="E5158" t="s">
        <v>134</v>
      </c>
      <c r="F5158" t="s">
        <v>14815</v>
      </c>
      <c r="G5158" t="s">
        <v>136</v>
      </c>
      <c r="H5158" t="s">
        <v>46</v>
      </c>
      <c r="I5158" t="s">
        <v>129</v>
      </c>
      <c r="J5158" t="s">
        <v>130</v>
      </c>
      <c r="K5158" t="s">
        <v>131</v>
      </c>
      <c r="L5158" t="s">
        <v>14816</v>
      </c>
      <c r="M5158" t="s">
        <v>14817</v>
      </c>
      <c r="N5158">
        <v>3.8766666660000002</v>
      </c>
      <c r="O5158">
        <v>0</v>
      </c>
      <c r="P5158">
        <v>0</v>
      </c>
      <c r="Q5158">
        <v>0</v>
      </c>
      <c r="R5158">
        <v>1</v>
      </c>
      <c r="S5158">
        <v>0</v>
      </c>
      <c r="T5158">
        <v>0</v>
      </c>
      <c r="U5158">
        <v>0</v>
      </c>
      <c r="V5158">
        <v>0</v>
      </c>
      <c r="W5158">
        <v>0</v>
      </c>
      <c r="X5158">
        <v>3.8766669999999999</v>
      </c>
      <c r="Y5158">
        <v>0</v>
      </c>
      <c r="Z5158">
        <v>0</v>
      </c>
    </row>
    <row r="5159" spans="1:26" x14ac:dyDescent="0.25">
      <c r="A5159">
        <v>2041092</v>
      </c>
      <c r="B5159">
        <v>1</v>
      </c>
      <c r="C5159" t="s">
        <v>76</v>
      </c>
      <c r="D5159" t="s">
        <v>96</v>
      </c>
      <c r="E5159" t="s">
        <v>134</v>
      </c>
      <c r="F5159" t="s">
        <v>13885</v>
      </c>
      <c r="G5159" t="s">
        <v>140</v>
      </c>
      <c r="H5159" t="s">
        <v>46</v>
      </c>
      <c r="I5159" t="s">
        <v>129</v>
      </c>
      <c r="J5159" t="s">
        <v>130</v>
      </c>
      <c r="K5159" t="s">
        <v>131</v>
      </c>
      <c r="L5159" t="s">
        <v>14818</v>
      </c>
      <c r="M5159" t="s">
        <v>14819</v>
      </c>
      <c r="N5159">
        <v>2.1458333330000001</v>
      </c>
      <c r="O5159">
        <v>0</v>
      </c>
      <c r="P5159">
        <v>1</v>
      </c>
      <c r="Q5159">
        <v>0</v>
      </c>
      <c r="R5159">
        <v>0</v>
      </c>
      <c r="S5159">
        <v>0</v>
      </c>
      <c r="T5159">
        <v>0</v>
      </c>
      <c r="U5159">
        <v>0</v>
      </c>
      <c r="V5159">
        <v>2.1458330000000001</v>
      </c>
      <c r="W5159">
        <v>0</v>
      </c>
      <c r="X5159">
        <v>0</v>
      </c>
      <c r="Y5159">
        <v>0</v>
      </c>
      <c r="Z5159">
        <v>0</v>
      </c>
    </row>
    <row r="5160" spans="1:26" x14ac:dyDescent="0.25">
      <c r="A5160">
        <v>2041099</v>
      </c>
      <c r="B5160">
        <v>1</v>
      </c>
      <c r="C5160" t="s">
        <v>76</v>
      </c>
      <c r="D5160" t="s">
        <v>104</v>
      </c>
      <c r="E5160" t="s">
        <v>166</v>
      </c>
      <c r="F5160" t="s">
        <v>14820</v>
      </c>
      <c r="G5160" t="s">
        <v>657</v>
      </c>
      <c r="H5160" t="s">
        <v>46</v>
      </c>
      <c r="I5160" t="s">
        <v>129</v>
      </c>
      <c r="J5160" t="s">
        <v>130</v>
      </c>
      <c r="K5160" t="s">
        <v>131</v>
      </c>
      <c r="L5160" t="s">
        <v>14821</v>
      </c>
      <c r="M5160" t="s">
        <v>14822</v>
      </c>
      <c r="N5160">
        <v>4.6725000000000003</v>
      </c>
      <c r="O5160">
        <v>0</v>
      </c>
      <c r="P5160">
        <v>0</v>
      </c>
      <c r="Q5160">
        <v>0</v>
      </c>
      <c r="R5160">
        <v>0</v>
      </c>
      <c r="S5160">
        <v>0</v>
      </c>
      <c r="T5160">
        <v>30</v>
      </c>
      <c r="U5160">
        <v>0</v>
      </c>
      <c r="V5160">
        <v>0</v>
      </c>
      <c r="W5160">
        <v>0</v>
      </c>
      <c r="X5160">
        <v>0</v>
      </c>
      <c r="Y5160">
        <v>0</v>
      </c>
      <c r="Z5160">
        <v>140.17500000000001</v>
      </c>
    </row>
    <row r="5161" spans="1:26" x14ac:dyDescent="0.25">
      <c r="A5161">
        <v>2041097</v>
      </c>
      <c r="B5161">
        <v>1</v>
      </c>
      <c r="C5161" t="s">
        <v>76</v>
      </c>
      <c r="D5161" t="s">
        <v>106</v>
      </c>
      <c r="E5161" t="s">
        <v>134</v>
      </c>
      <c r="F5161" t="s">
        <v>14823</v>
      </c>
      <c r="G5161" t="s">
        <v>140</v>
      </c>
      <c r="H5161" t="s">
        <v>46</v>
      </c>
      <c r="I5161" t="s">
        <v>129</v>
      </c>
      <c r="J5161" t="s">
        <v>130</v>
      </c>
      <c r="K5161" t="s">
        <v>131</v>
      </c>
      <c r="L5161" t="s">
        <v>14824</v>
      </c>
      <c r="M5161" t="s">
        <v>14825</v>
      </c>
      <c r="N5161">
        <v>3.4350000000000001</v>
      </c>
      <c r="O5161">
        <v>0</v>
      </c>
      <c r="P5161">
        <v>16</v>
      </c>
      <c r="Q5161">
        <v>0</v>
      </c>
      <c r="R5161">
        <v>0</v>
      </c>
      <c r="S5161">
        <v>0</v>
      </c>
      <c r="T5161">
        <v>0</v>
      </c>
      <c r="U5161">
        <v>0</v>
      </c>
      <c r="V5161">
        <v>54.96</v>
      </c>
      <c r="W5161">
        <v>0</v>
      </c>
      <c r="X5161">
        <v>0</v>
      </c>
      <c r="Y5161">
        <v>0</v>
      </c>
      <c r="Z5161">
        <v>0</v>
      </c>
    </row>
    <row r="5162" spans="1:26" x14ac:dyDescent="0.25">
      <c r="A5162">
        <v>2041088</v>
      </c>
      <c r="B5162">
        <v>1</v>
      </c>
      <c r="C5162" t="s">
        <v>77</v>
      </c>
      <c r="D5162" t="s">
        <v>111</v>
      </c>
      <c r="E5162" t="s">
        <v>186</v>
      </c>
      <c r="F5162" t="s">
        <v>1520</v>
      </c>
      <c r="G5162" t="s">
        <v>163</v>
      </c>
      <c r="H5162" t="s">
        <v>47</v>
      </c>
      <c r="I5162" t="s">
        <v>257</v>
      </c>
      <c r="J5162" t="s">
        <v>130</v>
      </c>
      <c r="K5162" t="s">
        <v>131</v>
      </c>
      <c r="L5162" t="s">
        <v>14826</v>
      </c>
      <c r="M5162" t="s">
        <v>14827</v>
      </c>
      <c r="N5162">
        <v>5.5555550000000002E-3</v>
      </c>
      <c r="O5162">
        <v>0</v>
      </c>
      <c r="P5162">
        <v>0</v>
      </c>
      <c r="Q5162">
        <v>0</v>
      </c>
      <c r="R5162">
        <v>0</v>
      </c>
      <c r="S5162">
        <v>6</v>
      </c>
      <c r="T5162">
        <v>1342</v>
      </c>
      <c r="U5162">
        <v>0</v>
      </c>
      <c r="V5162">
        <v>0</v>
      </c>
      <c r="W5162">
        <v>0</v>
      </c>
      <c r="X5162">
        <v>0</v>
      </c>
      <c r="Y5162">
        <v>3.3333000000000002E-2</v>
      </c>
      <c r="Z5162">
        <v>7.4555550000000004</v>
      </c>
    </row>
    <row r="5163" spans="1:26" x14ac:dyDescent="0.25">
      <c r="A5163">
        <v>2041093</v>
      </c>
      <c r="B5163">
        <v>1</v>
      </c>
      <c r="C5163" t="s">
        <v>77</v>
      </c>
      <c r="D5163" t="s">
        <v>109</v>
      </c>
      <c r="E5163" t="s">
        <v>182</v>
      </c>
      <c r="F5163" t="s">
        <v>14828</v>
      </c>
      <c r="G5163" t="s">
        <v>524</v>
      </c>
      <c r="H5163" t="s">
        <v>46</v>
      </c>
      <c r="I5163" t="s">
        <v>129</v>
      </c>
      <c r="J5163" t="s">
        <v>130</v>
      </c>
      <c r="K5163" t="s">
        <v>131</v>
      </c>
      <c r="L5163" t="s">
        <v>14829</v>
      </c>
      <c r="M5163" t="s">
        <v>14830</v>
      </c>
      <c r="N5163">
        <v>4.096666666</v>
      </c>
      <c r="O5163">
        <v>0</v>
      </c>
      <c r="P5163">
        <v>0</v>
      </c>
      <c r="Q5163">
        <v>0</v>
      </c>
      <c r="R5163">
        <v>0</v>
      </c>
      <c r="S5163">
        <v>0</v>
      </c>
      <c r="T5163">
        <v>55</v>
      </c>
      <c r="U5163">
        <v>0</v>
      </c>
      <c r="V5163">
        <v>0</v>
      </c>
      <c r="W5163">
        <v>0</v>
      </c>
      <c r="X5163">
        <v>0</v>
      </c>
      <c r="Y5163">
        <v>0</v>
      </c>
      <c r="Z5163">
        <v>225.316667</v>
      </c>
    </row>
    <row r="5164" spans="1:26" x14ac:dyDescent="0.25">
      <c r="A5164">
        <v>2041112</v>
      </c>
      <c r="B5164">
        <v>1</v>
      </c>
      <c r="C5164" t="s">
        <v>76</v>
      </c>
      <c r="D5164" t="s">
        <v>89</v>
      </c>
      <c r="E5164" t="s">
        <v>166</v>
      </c>
      <c r="F5164" t="s">
        <v>13515</v>
      </c>
      <c r="G5164" t="s">
        <v>657</v>
      </c>
      <c r="H5164" t="s">
        <v>46</v>
      </c>
      <c r="I5164" t="s">
        <v>129</v>
      </c>
      <c r="J5164" t="s">
        <v>130</v>
      </c>
      <c r="K5164" t="s">
        <v>131</v>
      </c>
      <c r="L5164" t="s">
        <v>14831</v>
      </c>
      <c r="M5164" t="s">
        <v>14832</v>
      </c>
      <c r="N5164">
        <v>1.4511111109999999</v>
      </c>
      <c r="O5164">
        <v>0</v>
      </c>
      <c r="P5164">
        <v>0</v>
      </c>
      <c r="Q5164">
        <v>0</v>
      </c>
      <c r="R5164">
        <v>0</v>
      </c>
      <c r="S5164">
        <v>0</v>
      </c>
      <c r="T5164">
        <v>60</v>
      </c>
      <c r="U5164">
        <v>0</v>
      </c>
      <c r="V5164">
        <v>0</v>
      </c>
      <c r="W5164">
        <v>0</v>
      </c>
      <c r="X5164">
        <v>0</v>
      </c>
      <c r="Y5164">
        <v>0</v>
      </c>
      <c r="Z5164">
        <v>87.066666999999995</v>
      </c>
    </row>
    <row r="5165" spans="1:26" x14ac:dyDescent="0.25">
      <c r="A5165">
        <v>2041143</v>
      </c>
      <c r="B5165">
        <v>1</v>
      </c>
      <c r="C5165" t="s">
        <v>76</v>
      </c>
      <c r="D5165" t="s">
        <v>84</v>
      </c>
      <c r="E5165" t="s">
        <v>134</v>
      </c>
      <c r="F5165" t="s">
        <v>14833</v>
      </c>
      <c r="G5165" t="s">
        <v>238</v>
      </c>
      <c r="H5165" t="s">
        <v>46</v>
      </c>
      <c r="I5165" t="s">
        <v>129</v>
      </c>
      <c r="J5165" t="s">
        <v>130</v>
      </c>
      <c r="K5165" t="s">
        <v>131</v>
      </c>
      <c r="L5165" t="s">
        <v>14834</v>
      </c>
      <c r="M5165" t="s">
        <v>14835</v>
      </c>
      <c r="N5165">
        <v>2.5113888879999999</v>
      </c>
      <c r="O5165">
        <v>0</v>
      </c>
      <c r="P5165">
        <v>4</v>
      </c>
      <c r="Q5165">
        <v>0</v>
      </c>
      <c r="R5165">
        <v>0</v>
      </c>
      <c r="S5165">
        <v>0</v>
      </c>
      <c r="T5165">
        <v>0</v>
      </c>
      <c r="U5165">
        <v>0</v>
      </c>
      <c r="V5165">
        <v>10.045555999999999</v>
      </c>
      <c r="W5165">
        <v>0</v>
      </c>
      <c r="X5165">
        <v>0</v>
      </c>
      <c r="Y5165">
        <v>0</v>
      </c>
      <c r="Z5165">
        <v>0</v>
      </c>
    </row>
    <row r="5166" spans="1:26" x14ac:dyDescent="0.25">
      <c r="A5166">
        <v>2041101</v>
      </c>
      <c r="B5166">
        <v>1</v>
      </c>
      <c r="C5166" t="s">
        <v>76</v>
      </c>
      <c r="D5166" t="s">
        <v>104</v>
      </c>
      <c r="E5166" t="s">
        <v>182</v>
      </c>
      <c r="F5166" t="s">
        <v>14836</v>
      </c>
      <c r="G5166" t="s">
        <v>144</v>
      </c>
      <c r="H5166" t="s">
        <v>46</v>
      </c>
      <c r="I5166" t="s">
        <v>129</v>
      </c>
      <c r="J5166" t="s">
        <v>130</v>
      </c>
      <c r="K5166" t="s">
        <v>131</v>
      </c>
      <c r="L5166" t="s">
        <v>14582</v>
      </c>
      <c r="M5166" t="s">
        <v>14837</v>
      </c>
      <c r="N5166">
        <v>4.1727777770000003</v>
      </c>
      <c r="O5166">
        <v>0</v>
      </c>
      <c r="P5166">
        <v>0</v>
      </c>
      <c r="Q5166">
        <v>0</v>
      </c>
      <c r="R5166">
        <v>0</v>
      </c>
      <c r="S5166">
        <v>0</v>
      </c>
      <c r="T5166">
        <v>3</v>
      </c>
      <c r="U5166">
        <v>0</v>
      </c>
      <c r="V5166">
        <v>0</v>
      </c>
      <c r="W5166">
        <v>0</v>
      </c>
      <c r="X5166">
        <v>0</v>
      </c>
      <c r="Y5166">
        <v>0</v>
      </c>
      <c r="Z5166">
        <v>12.518333</v>
      </c>
    </row>
    <row r="5167" spans="1:26" x14ac:dyDescent="0.25">
      <c r="A5167">
        <v>2041104</v>
      </c>
      <c r="B5167">
        <v>1</v>
      </c>
      <c r="C5167" t="s">
        <v>77</v>
      </c>
      <c r="D5167" t="s">
        <v>111</v>
      </c>
      <c r="E5167" t="s">
        <v>166</v>
      </c>
      <c r="F5167" t="s">
        <v>14838</v>
      </c>
      <c r="G5167" t="s">
        <v>657</v>
      </c>
      <c r="H5167" t="s">
        <v>46</v>
      </c>
      <c r="I5167" t="s">
        <v>129</v>
      </c>
      <c r="J5167" t="s">
        <v>130</v>
      </c>
      <c r="K5167" t="s">
        <v>131</v>
      </c>
      <c r="L5167" t="s">
        <v>14839</v>
      </c>
      <c r="M5167" t="s">
        <v>14840</v>
      </c>
      <c r="N5167">
        <v>1.593611111</v>
      </c>
      <c r="O5167">
        <v>0</v>
      </c>
      <c r="P5167">
        <v>0</v>
      </c>
      <c r="Q5167">
        <v>0</v>
      </c>
      <c r="R5167">
        <v>0</v>
      </c>
      <c r="S5167">
        <v>1</v>
      </c>
      <c r="T5167">
        <v>386</v>
      </c>
      <c r="U5167">
        <v>0</v>
      </c>
      <c r="V5167">
        <v>0</v>
      </c>
      <c r="W5167">
        <v>0</v>
      </c>
      <c r="X5167">
        <v>0</v>
      </c>
      <c r="Y5167">
        <v>1.5936110000000001</v>
      </c>
      <c r="Z5167">
        <v>615.13388899999995</v>
      </c>
    </row>
    <row r="5168" spans="1:26" x14ac:dyDescent="0.25">
      <c r="A5168">
        <v>2041100</v>
      </c>
      <c r="B5168">
        <v>1</v>
      </c>
      <c r="C5168" t="s">
        <v>76</v>
      </c>
      <c r="D5168" t="s">
        <v>99</v>
      </c>
      <c r="E5168" t="s">
        <v>134</v>
      </c>
      <c r="F5168" t="s">
        <v>14841</v>
      </c>
      <c r="G5168" t="s">
        <v>136</v>
      </c>
      <c r="H5168" t="s">
        <v>46</v>
      </c>
      <c r="I5168" t="s">
        <v>129</v>
      </c>
      <c r="J5168" t="s">
        <v>130</v>
      </c>
      <c r="K5168" t="s">
        <v>131</v>
      </c>
      <c r="L5168" t="s">
        <v>14842</v>
      </c>
      <c r="M5168" t="s">
        <v>14843</v>
      </c>
      <c r="N5168">
        <v>0.97722222199999997</v>
      </c>
      <c r="O5168">
        <v>0</v>
      </c>
      <c r="P5168">
        <v>1</v>
      </c>
      <c r="Q5168">
        <v>0</v>
      </c>
      <c r="R5168">
        <v>0</v>
      </c>
      <c r="S5168">
        <v>0</v>
      </c>
      <c r="T5168">
        <v>0</v>
      </c>
      <c r="U5168">
        <v>0</v>
      </c>
      <c r="V5168">
        <v>0.97722200000000004</v>
      </c>
      <c r="W5168">
        <v>0</v>
      </c>
      <c r="X5168">
        <v>0</v>
      </c>
      <c r="Y5168">
        <v>0</v>
      </c>
      <c r="Z5168">
        <v>0</v>
      </c>
    </row>
    <row r="5169" spans="1:26" x14ac:dyDescent="0.25">
      <c r="A5169">
        <v>2041102</v>
      </c>
      <c r="B5169">
        <v>1</v>
      </c>
      <c r="C5169" t="s">
        <v>76</v>
      </c>
      <c r="D5169" t="s">
        <v>99</v>
      </c>
      <c r="E5169" t="s">
        <v>182</v>
      </c>
      <c r="F5169" t="s">
        <v>976</v>
      </c>
      <c r="G5169" t="s">
        <v>144</v>
      </c>
      <c r="H5169" t="s">
        <v>46</v>
      </c>
      <c r="I5169" t="s">
        <v>129</v>
      </c>
      <c r="J5169" t="s">
        <v>130</v>
      </c>
      <c r="K5169" t="s">
        <v>131</v>
      </c>
      <c r="L5169" t="s">
        <v>14844</v>
      </c>
      <c r="M5169" t="s">
        <v>14845</v>
      </c>
      <c r="N5169">
        <v>0.384722222</v>
      </c>
      <c r="O5169">
        <v>0</v>
      </c>
      <c r="P5169">
        <v>3</v>
      </c>
      <c r="Q5169">
        <v>0</v>
      </c>
      <c r="R5169">
        <v>0</v>
      </c>
      <c r="S5169">
        <v>0</v>
      </c>
      <c r="T5169">
        <v>0</v>
      </c>
      <c r="U5169">
        <v>0</v>
      </c>
      <c r="V5169">
        <v>1.1541669999999999</v>
      </c>
      <c r="W5169">
        <v>0</v>
      </c>
      <c r="X5169">
        <v>0</v>
      </c>
      <c r="Y5169">
        <v>0</v>
      </c>
      <c r="Z5169">
        <v>0</v>
      </c>
    </row>
    <row r="5170" spans="1:26" x14ac:dyDescent="0.25">
      <c r="A5170">
        <v>2041109</v>
      </c>
      <c r="B5170">
        <v>1</v>
      </c>
      <c r="C5170" t="s">
        <v>76</v>
      </c>
      <c r="D5170" t="s">
        <v>88</v>
      </c>
      <c r="E5170" t="s">
        <v>182</v>
      </c>
      <c r="F5170" t="s">
        <v>14846</v>
      </c>
      <c r="G5170" t="s">
        <v>144</v>
      </c>
      <c r="H5170" t="s">
        <v>46</v>
      </c>
      <c r="I5170" t="s">
        <v>129</v>
      </c>
      <c r="J5170" t="s">
        <v>130</v>
      </c>
      <c r="K5170" t="s">
        <v>131</v>
      </c>
      <c r="L5170" t="s">
        <v>14847</v>
      </c>
      <c r="M5170" t="s">
        <v>14848</v>
      </c>
      <c r="N5170">
        <v>1.8119444440000001</v>
      </c>
      <c r="O5170">
        <v>0</v>
      </c>
      <c r="P5170">
        <v>18</v>
      </c>
      <c r="Q5170">
        <v>0</v>
      </c>
      <c r="R5170">
        <v>0</v>
      </c>
      <c r="S5170">
        <v>0</v>
      </c>
      <c r="T5170">
        <v>0</v>
      </c>
      <c r="U5170">
        <v>0</v>
      </c>
      <c r="V5170">
        <v>32.615000000000002</v>
      </c>
      <c r="W5170">
        <v>0</v>
      </c>
      <c r="X5170">
        <v>0</v>
      </c>
      <c r="Y5170">
        <v>0</v>
      </c>
      <c r="Z5170">
        <v>0</v>
      </c>
    </row>
    <row r="5171" spans="1:26" x14ac:dyDescent="0.25">
      <c r="A5171">
        <v>2041146</v>
      </c>
      <c r="B5171">
        <v>1</v>
      </c>
      <c r="C5171" t="s">
        <v>76</v>
      </c>
      <c r="D5171" t="s">
        <v>89</v>
      </c>
      <c r="E5171" t="s">
        <v>166</v>
      </c>
      <c r="F5171" t="s">
        <v>1888</v>
      </c>
      <c r="G5171" t="s">
        <v>657</v>
      </c>
      <c r="H5171" t="s">
        <v>46</v>
      </c>
      <c r="I5171" t="s">
        <v>129</v>
      </c>
      <c r="J5171" t="s">
        <v>130</v>
      </c>
      <c r="K5171" t="s">
        <v>131</v>
      </c>
      <c r="L5171" t="s">
        <v>14849</v>
      </c>
      <c r="M5171" t="s">
        <v>14850</v>
      </c>
      <c r="N5171">
        <v>4.3836111109999996</v>
      </c>
      <c r="O5171">
        <v>0</v>
      </c>
      <c r="P5171">
        <v>0</v>
      </c>
      <c r="Q5171">
        <v>0</v>
      </c>
      <c r="R5171">
        <v>0</v>
      </c>
      <c r="S5171">
        <v>0</v>
      </c>
      <c r="T5171">
        <v>16</v>
      </c>
      <c r="U5171">
        <v>0</v>
      </c>
      <c r="V5171">
        <v>0</v>
      </c>
      <c r="W5171">
        <v>0</v>
      </c>
      <c r="X5171">
        <v>0</v>
      </c>
      <c r="Y5171">
        <v>0</v>
      </c>
      <c r="Z5171">
        <v>70.137777999999997</v>
      </c>
    </row>
    <row r="5172" spans="1:26" x14ac:dyDescent="0.25">
      <c r="A5172">
        <v>2041107</v>
      </c>
      <c r="B5172">
        <v>1</v>
      </c>
      <c r="C5172" t="s">
        <v>76</v>
      </c>
      <c r="D5172" t="s">
        <v>104</v>
      </c>
      <c r="E5172" t="s">
        <v>166</v>
      </c>
      <c r="F5172" t="s">
        <v>1532</v>
      </c>
      <c r="G5172" t="s">
        <v>657</v>
      </c>
      <c r="H5172" t="s">
        <v>46</v>
      </c>
      <c r="I5172" t="s">
        <v>129</v>
      </c>
      <c r="J5172" t="s">
        <v>130</v>
      </c>
      <c r="K5172" t="s">
        <v>131</v>
      </c>
      <c r="L5172" t="s">
        <v>14851</v>
      </c>
      <c r="M5172" t="s">
        <v>14852</v>
      </c>
      <c r="N5172">
        <v>2.6150000000000002</v>
      </c>
      <c r="O5172">
        <v>0</v>
      </c>
      <c r="P5172">
        <v>0</v>
      </c>
      <c r="Q5172">
        <v>0</v>
      </c>
      <c r="R5172">
        <v>0</v>
      </c>
      <c r="S5172">
        <v>0</v>
      </c>
      <c r="T5172">
        <v>28</v>
      </c>
      <c r="U5172">
        <v>0</v>
      </c>
      <c r="V5172">
        <v>0</v>
      </c>
      <c r="W5172">
        <v>0</v>
      </c>
      <c r="X5172">
        <v>0</v>
      </c>
      <c r="Y5172">
        <v>0</v>
      </c>
      <c r="Z5172">
        <v>73.22</v>
      </c>
    </row>
    <row r="5173" spans="1:26" x14ac:dyDescent="0.25">
      <c r="A5173">
        <v>2041103</v>
      </c>
      <c r="B5173">
        <v>1</v>
      </c>
      <c r="C5173" t="s">
        <v>77</v>
      </c>
      <c r="D5173" t="s">
        <v>119</v>
      </c>
      <c r="E5173" t="s">
        <v>182</v>
      </c>
      <c r="F5173" t="s">
        <v>14853</v>
      </c>
      <c r="G5173" t="s">
        <v>144</v>
      </c>
      <c r="H5173" t="s">
        <v>46</v>
      </c>
      <c r="I5173" t="s">
        <v>129</v>
      </c>
      <c r="J5173" t="s">
        <v>130</v>
      </c>
      <c r="K5173" t="s">
        <v>131</v>
      </c>
      <c r="L5173" t="s">
        <v>14854</v>
      </c>
      <c r="M5173" t="s">
        <v>14855</v>
      </c>
      <c r="N5173">
        <v>2.0519444440000001</v>
      </c>
      <c r="O5173">
        <v>0</v>
      </c>
      <c r="P5173">
        <v>106</v>
      </c>
      <c r="Q5173">
        <v>0</v>
      </c>
      <c r="R5173">
        <v>0</v>
      </c>
      <c r="S5173">
        <v>0</v>
      </c>
      <c r="T5173">
        <v>0</v>
      </c>
      <c r="U5173">
        <v>0</v>
      </c>
      <c r="V5173">
        <v>217.506111</v>
      </c>
      <c r="W5173">
        <v>0</v>
      </c>
      <c r="X5173">
        <v>0</v>
      </c>
      <c r="Y5173">
        <v>0</v>
      </c>
      <c r="Z5173">
        <v>0</v>
      </c>
    </row>
    <row r="5174" spans="1:26" x14ac:dyDescent="0.25">
      <c r="A5174">
        <v>2041108</v>
      </c>
      <c r="B5174">
        <v>1</v>
      </c>
      <c r="C5174" t="s">
        <v>76</v>
      </c>
      <c r="D5174" t="s">
        <v>86</v>
      </c>
      <c r="E5174" t="s">
        <v>134</v>
      </c>
      <c r="F5174" t="s">
        <v>14715</v>
      </c>
      <c r="G5174" t="s">
        <v>140</v>
      </c>
      <c r="H5174" t="s">
        <v>46</v>
      </c>
      <c r="I5174" t="s">
        <v>129</v>
      </c>
      <c r="J5174" t="s">
        <v>130</v>
      </c>
      <c r="K5174" t="s">
        <v>131</v>
      </c>
      <c r="L5174" t="s">
        <v>14856</v>
      </c>
      <c r="M5174" t="s">
        <v>14857</v>
      </c>
      <c r="N5174">
        <v>3.0436111110000001</v>
      </c>
      <c r="O5174">
        <v>0</v>
      </c>
      <c r="P5174">
        <v>1</v>
      </c>
      <c r="Q5174">
        <v>0</v>
      </c>
      <c r="R5174">
        <v>0</v>
      </c>
      <c r="S5174">
        <v>0</v>
      </c>
      <c r="T5174">
        <v>0</v>
      </c>
      <c r="U5174">
        <v>0</v>
      </c>
      <c r="V5174">
        <v>3.0436109999999998</v>
      </c>
      <c r="W5174">
        <v>0</v>
      </c>
      <c r="X5174">
        <v>0</v>
      </c>
      <c r="Y5174">
        <v>0</v>
      </c>
      <c r="Z5174">
        <v>0</v>
      </c>
    </row>
    <row r="5175" spans="1:26" x14ac:dyDescent="0.25">
      <c r="A5175">
        <v>2041121</v>
      </c>
      <c r="B5175">
        <v>1</v>
      </c>
      <c r="C5175" t="s">
        <v>77</v>
      </c>
      <c r="D5175" t="s">
        <v>108</v>
      </c>
      <c r="E5175" t="s">
        <v>182</v>
      </c>
      <c r="F5175" t="s">
        <v>14858</v>
      </c>
      <c r="G5175" t="s">
        <v>144</v>
      </c>
      <c r="H5175" t="s">
        <v>46</v>
      </c>
      <c r="I5175" t="s">
        <v>129</v>
      </c>
      <c r="J5175" t="s">
        <v>130</v>
      </c>
      <c r="K5175" t="s">
        <v>131</v>
      </c>
      <c r="L5175" t="s">
        <v>14859</v>
      </c>
      <c r="M5175" t="s">
        <v>14860</v>
      </c>
      <c r="N5175">
        <v>4.0441666659999997</v>
      </c>
      <c r="O5175">
        <v>0</v>
      </c>
      <c r="P5175">
        <v>17</v>
      </c>
      <c r="Q5175">
        <v>0</v>
      </c>
      <c r="R5175">
        <v>0</v>
      </c>
      <c r="S5175">
        <v>0</v>
      </c>
      <c r="T5175">
        <v>0</v>
      </c>
      <c r="U5175">
        <v>0</v>
      </c>
      <c r="V5175">
        <v>68.750833</v>
      </c>
      <c r="W5175">
        <v>0</v>
      </c>
      <c r="X5175">
        <v>0</v>
      </c>
      <c r="Y5175">
        <v>0</v>
      </c>
      <c r="Z5175">
        <v>0</v>
      </c>
    </row>
    <row r="5176" spans="1:26" x14ac:dyDescent="0.25">
      <c r="A5176">
        <v>2041110</v>
      </c>
      <c r="B5176">
        <v>1</v>
      </c>
      <c r="C5176" t="s">
        <v>76</v>
      </c>
      <c r="D5176" t="s">
        <v>102</v>
      </c>
      <c r="E5176" t="s">
        <v>182</v>
      </c>
      <c r="F5176" t="s">
        <v>14861</v>
      </c>
      <c r="G5176" t="s">
        <v>144</v>
      </c>
      <c r="H5176" t="s">
        <v>46</v>
      </c>
      <c r="I5176" t="s">
        <v>129</v>
      </c>
      <c r="J5176" t="s">
        <v>130</v>
      </c>
      <c r="K5176" t="s">
        <v>131</v>
      </c>
      <c r="L5176" t="s">
        <v>14862</v>
      </c>
      <c r="M5176" t="s">
        <v>14863</v>
      </c>
      <c r="N5176">
        <v>0.91194444399999997</v>
      </c>
      <c r="O5176">
        <v>0</v>
      </c>
      <c r="P5176">
        <v>3</v>
      </c>
      <c r="Q5176">
        <v>0</v>
      </c>
      <c r="R5176">
        <v>0</v>
      </c>
      <c r="S5176">
        <v>0</v>
      </c>
      <c r="T5176">
        <v>0</v>
      </c>
      <c r="U5176">
        <v>0</v>
      </c>
      <c r="V5176">
        <v>2.735833</v>
      </c>
      <c r="W5176">
        <v>0</v>
      </c>
      <c r="X5176">
        <v>0</v>
      </c>
      <c r="Y5176">
        <v>0</v>
      </c>
      <c r="Z5176">
        <v>0</v>
      </c>
    </row>
    <row r="5177" spans="1:26" x14ac:dyDescent="0.25">
      <c r="A5177">
        <v>2041113</v>
      </c>
      <c r="B5177">
        <v>1</v>
      </c>
      <c r="C5177" t="s">
        <v>76</v>
      </c>
      <c r="D5177" t="s">
        <v>93</v>
      </c>
      <c r="E5177" t="s">
        <v>134</v>
      </c>
      <c r="F5177" t="s">
        <v>14864</v>
      </c>
      <c r="G5177" t="s">
        <v>136</v>
      </c>
      <c r="H5177" t="s">
        <v>46</v>
      </c>
      <c r="I5177" t="s">
        <v>129</v>
      </c>
      <c r="J5177" t="s">
        <v>130</v>
      </c>
      <c r="K5177" t="s">
        <v>131</v>
      </c>
      <c r="L5177" t="s">
        <v>14865</v>
      </c>
      <c r="M5177" t="s">
        <v>14866</v>
      </c>
      <c r="N5177">
        <v>3.0752777770000002</v>
      </c>
      <c r="O5177">
        <v>0</v>
      </c>
      <c r="P5177">
        <v>2</v>
      </c>
      <c r="Q5177">
        <v>0</v>
      </c>
      <c r="R5177">
        <v>0</v>
      </c>
      <c r="S5177">
        <v>0</v>
      </c>
      <c r="T5177">
        <v>0</v>
      </c>
      <c r="U5177">
        <v>0</v>
      </c>
      <c r="V5177">
        <v>6.1505559999999999</v>
      </c>
      <c r="W5177">
        <v>0</v>
      </c>
      <c r="X5177">
        <v>0</v>
      </c>
      <c r="Y5177">
        <v>0</v>
      </c>
      <c r="Z5177">
        <v>0</v>
      </c>
    </row>
    <row r="5178" spans="1:26" x14ac:dyDescent="0.25">
      <c r="A5178">
        <v>2041115</v>
      </c>
      <c r="B5178">
        <v>1</v>
      </c>
      <c r="C5178" t="s">
        <v>76</v>
      </c>
      <c r="D5178" t="s">
        <v>89</v>
      </c>
      <c r="E5178" t="s">
        <v>166</v>
      </c>
      <c r="F5178" t="s">
        <v>1125</v>
      </c>
      <c r="G5178" t="s">
        <v>657</v>
      </c>
      <c r="H5178" t="s">
        <v>46</v>
      </c>
      <c r="I5178" t="s">
        <v>129</v>
      </c>
      <c r="J5178" t="s">
        <v>130</v>
      </c>
      <c r="K5178" t="s">
        <v>131</v>
      </c>
      <c r="L5178" t="s">
        <v>14867</v>
      </c>
      <c r="M5178" t="s">
        <v>14868</v>
      </c>
      <c r="N5178">
        <v>1.9808333330000001</v>
      </c>
      <c r="O5178">
        <v>0</v>
      </c>
      <c r="P5178">
        <v>27</v>
      </c>
      <c r="Q5178">
        <v>0</v>
      </c>
      <c r="R5178">
        <v>0</v>
      </c>
      <c r="S5178">
        <v>0</v>
      </c>
      <c r="T5178">
        <v>0</v>
      </c>
      <c r="U5178">
        <v>0</v>
      </c>
      <c r="V5178">
        <v>53.482500000000002</v>
      </c>
      <c r="W5178">
        <v>0</v>
      </c>
      <c r="X5178">
        <v>0</v>
      </c>
      <c r="Y5178">
        <v>0</v>
      </c>
      <c r="Z5178">
        <v>0</v>
      </c>
    </row>
    <row r="5179" spans="1:26" x14ac:dyDescent="0.25">
      <c r="A5179">
        <v>2041116</v>
      </c>
      <c r="B5179">
        <v>1</v>
      </c>
      <c r="C5179" t="s">
        <v>76</v>
      </c>
      <c r="D5179" t="s">
        <v>85</v>
      </c>
      <c r="E5179" t="s">
        <v>134</v>
      </c>
      <c r="F5179" t="s">
        <v>14869</v>
      </c>
      <c r="G5179" t="s">
        <v>238</v>
      </c>
      <c r="H5179" t="s">
        <v>46</v>
      </c>
      <c r="I5179" t="s">
        <v>129</v>
      </c>
      <c r="J5179" t="s">
        <v>130</v>
      </c>
      <c r="K5179" t="s">
        <v>131</v>
      </c>
      <c r="L5179" t="s">
        <v>14870</v>
      </c>
      <c r="M5179" t="s">
        <v>14871</v>
      </c>
      <c r="N5179">
        <v>1.142222222</v>
      </c>
      <c r="O5179">
        <v>0</v>
      </c>
      <c r="P5179">
        <v>1</v>
      </c>
      <c r="Q5179">
        <v>0</v>
      </c>
      <c r="R5179">
        <v>0</v>
      </c>
      <c r="S5179">
        <v>0</v>
      </c>
      <c r="T5179">
        <v>0</v>
      </c>
      <c r="U5179">
        <v>0</v>
      </c>
      <c r="V5179">
        <v>1.1422220000000001</v>
      </c>
      <c r="W5179">
        <v>0</v>
      </c>
      <c r="X5179">
        <v>0</v>
      </c>
      <c r="Y5179">
        <v>0</v>
      </c>
      <c r="Z5179">
        <v>0</v>
      </c>
    </row>
    <row r="5180" spans="1:26" x14ac:dyDescent="0.25">
      <c r="A5180">
        <v>2041111</v>
      </c>
      <c r="B5180">
        <v>1</v>
      </c>
      <c r="C5180" t="s">
        <v>76</v>
      </c>
      <c r="D5180" t="s">
        <v>96</v>
      </c>
      <c r="E5180" t="s">
        <v>171</v>
      </c>
      <c r="F5180" t="s">
        <v>3292</v>
      </c>
      <c r="G5180" t="s">
        <v>163</v>
      </c>
      <c r="H5180" t="s">
        <v>47</v>
      </c>
      <c r="I5180" t="s">
        <v>129</v>
      </c>
      <c r="J5180" t="s">
        <v>130</v>
      </c>
      <c r="K5180" t="s">
        <v>131</v>
      </c>
      <c r="L5180" t="s">
        <v>14872</v>
      </c>
      <c r="M5180" t="s">
        <v>14873</v>
      </c>
      <c r="N5180">
        <v>0.25444444399999999</v>
      </c>
      <c r="O5180">
        <v>40</v>
      </c>
      <c r="P5180">
        <v>1305</v>
      </c>
      <c r="Q5180">
        <v>0</v>
      </c>
      <c r="R5180">
        <v>0</v>
      </c>
      <c r="S5180">
        <v>0</v>
      </c>
      <c r="T5180">
        <v>0</v>
      </c>
      <c r="U5180">
        <v>10.177778</v>
      </c>
      <c r="V5180">
        <v>332.04999900000001</v>
      </c>
      <c r="W5180">
        <v>0</v>
      </c>
      <c r="X5180">
        <v>0</v>
      </c>
      <c r="Y5180">
        <v>0</v>
      </c>
      <c r="Z5180">
        <v>0</v>
      </c>
    </row>
    <row r="5181" spans="1:26" x14ac:dyDescent="0.25">
      <c r="A5181">
        <v>2041117</v>
      </c>
      <c r="B5181">
        <v>1</v>
      </c>
      <c r="C5181" t="s">
        <v>77</v>
      </c>
      <c r="D5181" t="s">
        <v>119</v>
      </c>
      <c r="E5181" t="s">
        <v>182</v>
      </c>
      <c r="F5181" t="s">
        <v>14874</v>
      </c>
      <c r="G5181" t="s">
        <v>6602</v>
      </c>
      <c r="H5181" t="s">
        <v>46</v>
      </c>
      <c r="I5181" t="s">
        <v>129</v>
      </c>
      <c r="J5181" t="s">
        <v>130</v>
      </c>
      <c r="K5181" t="s">
        <v>131</v>
      </c>
      <c r="L5181" t="s">
        <v>14782</v>
      </c>
      <c r="M5181" t="s">
        <v>14875</v>
      </c>
      <c r="N5181">
        <v>2.5977777770000001</v>
      </c>
      <c r="O5181">
        <v>0</v>
      </c>
      <c r="P5181">
        <v>58</v>
      </c>
      <c r="Q5181">
        <v>0</v>
      </c>
      <c r="R5181">
        <v>0</v>
      </c>
      <c r="S5181">
        <v>0</v>
      </c>
      <c r="T5181">
        <v>0</v>
      </c>
      <c r="U5181">
        <v>0</v>
      </c>
      <c r="V5181">
        <v>150.671111</v>
      </c>
      <c r="W5181">
        <v>0</v>
      </c>
      <c r="X5181">
        <v>0</v>
      </c>
      <c r="Y5181">
        <v>0</v>
      </c>
      <c r="Z5181">
        <v>0</v>
      </c>
    </row>
    <row r="5182" spans="1:26" x14ac:dyDescent="0.25">
      <c r="A5182">
        <v>2041122</v>
      </c>
      <c r="B5182">
        <v>1</v>
      </c>
      <c r="C5182" t="s">
        <v>76</v>
      </c>
      <c r="D5182" t="s">
        <v>90</v>
      </c>
      <c r="E5182" t="s">
        <v>134</v>
      </c>
      <c r="F5182" t="s">
        <v>14876</v>
      </c>
      <c r="G5182" t="s">
        <v>136</v>
      </c>
      <c r="H5182" t="s">
        <v>46</v>
      </c>
      <c r="I5182" t="s">
        <v>129</v>
      </c>
      <c r="J5182" t="s">
        <v>130</v>
      </c>
      <c r="K5182" t="s">
        <v>131</v>
      </c>
      <c r="L5182" t="s">
        <v>14877</v>
      </c>
      <c r="M5182" t="s">
        <v>14878</v>
      </c>
      <c r="N5182">
        <v>2.0269444440000002</v>
      </c>
      <c r="O5182">
        <v>0</v>
      </c>
      <c r="P5182">
        <v>0</v>
      </c>
      <c r="Q5182">
        <v>0</v>
      </c>
      <c r="R5182">
        <v>0</v>
      </c>
      <c r="S5182">
        <v>0</v>
      </c>
      <c r="T5182">
        <v>1</v>
      </c>
      <c r="U5182">
        <v>0</v>
      </c>
      <c r="V5182">
        <v>0</v>
      </c>
      <c r="W5182">
        <v>0</v>
      </c>
      <c r="X5182">
        <v>0</v>
      </c>
      <c r="Y5182">
        <v>0</v>
      </c>
      <c r="Z5182">
        <v>2.0269439999999999</v>
      </c>
    </row>
    <row r="5183" spans="1:26" x14ac:dyDescent="0.25">
      <c r="A5183">
        <v>2041133</v>
      </c>
      <c r="B5183">
        <v>1</v>
      </c>
      <c r="C5183" t="s">
        <v>76</v>
      </c>
      <c r="D5183" t="s">
        <v>80</v>
      </c>
      <c r="E5183" t="s">
        <v>166</v>
      </c>
      <c r="F5183" t="s">
        <v>14879</v>
      </c>
      <c r="G5183" t="s">
        <v>294</v>
      </c>
      <c r="H5183" t="s">
        <v>46</v>
      </c>
      <c r="I5183" t="s">
        <v>129</v>
      </c>
      <c r="J5183" t="s">
        <v>130</v>
      </c>
      <c r="K5183" t="s">
        <v>131</v>
      </c>
      <c r="L5183" t="s">
        <v>14880</v>
      </c>
      <c r="M5183" t="s">
        <v>14881</v>
      </c>
      <c r="N5183">
        <v>3.9049999999999998</v>
      </c>
      <c r="O5183">
        <v>0</v>
      </c>
      <c r="P5183">
        <v>43</v>
      </c>
      <c r="Q5183">
        <v>0</v>
      </c>
      <c r="R5183">
        <v>0</v>
      </c>
      <c r="S5183">
        <v>0</v>
      </c>
      <c r="T5183">
        <v>0</v>
      </c>
      <c r="U5183">
        <v>0</v>
      </c>
      <c r="V5183">
        <v>167.91499999999999</v>
      </c>
      <c r="W5183">
        <v>0</v>
      </c>
      <c r="X5183">
        <v>0</v>
      </c>
      <c r="Y5183">
        <v>0</v>
      </c>
      <c r="Z5183">
        <v>0</v>
      </c>
    </row>
    <row r="5184" spans="1:26" x14ac:dyDescent="0.25">
      <c r="A5184">
        <v>2041131</v>
      </c>
      <c r="B5184">
        <v>1</v>
      </c>
      <c r="C5184" t="s">
        <v>77</v>
      </c>
      <c r="D5184" t="s">
        <v>108</v>
      </c>
      <c r="E5184" t="s">
        <v>134</v>
      </c>
      <c r="F5184" t="s">
        <v>14882</v>
      </c>
      <c r="G5184" t="s">
        <v>136</v>
      </c>
      <c r="H5184" t="s">
        <v>46</v>
      </c>
      <c r="I5184" t="s">
        <v>129</v>
      </c>
      <c r="J5184" t="s">
        <v>130</v>
      </c>
      <c r="K5184" t="s">
        <v>131</v>
      </c>
      <c r="L5184" t="s">
        <v>14883</v>
      </c>
      <c r="M5184" t="s">
        <v>14884</v>
      </c>
      <c r="N5184">
        <v>1.078888888</v>
      </c>
      <c r="O5184">
        <v>0</v>
      </c>
      <c r="P5184">
        <v>1</v>
      </c>
      <c r="Q5184">
        <v>0</v>
      </c>
      <c r="R5184">
        <v>0</v>
      </c>
      <c r="S5184">
        <v>0</v>
      </c>
      <c r="T5184">
        <v>0</v>
      </c>
      <c r="U5184">
        <v>0</v>
      </c>
      <c r="V5184">
        <v>1.078889</v>
      </c>
      <c r="W5184">
        <v>0</v>
      </c>
      <c r="X5184">
        <v>0</v>
      </c>
      <c r="Y5184">
        <v>0</v>
      </c>
      <c r="Z5184">
        <v>0</v>
      </c>
    </row>
    <row r="5185" spans="1:26" x14ac:dyDescent="0.25">
      <c r="A5185">
        <v>2041124</v>
      </c>
      <c r="B5185">
        <v>1</v>
      </c>
      <c r="C5185" t="s">
        <v>76</v>
      </c>
      <c r="D5185" t="s">
        <v>90</v>
      </c>
      <c r="E5185" t="s">
        <v>166</v>
      </c>
      <c r="F5185" t="s">
        <v>14885</v>
      </c>
      <c r="G5185" t="s">
        <v>389</v>
      </c>
      <c r="H5185" t="s">
        <v>46</v>
      </c>
      <c r="I5185" t="s">
        <v>129</v>
      </c>
      <c r="J5185" t="s">
        <v>130</v>
      </c>
      <c r="K5185" t="s">
        <v>131</v>
      </c>
      <c r="L5185" t="s">
        <v>14886</v>
      </c>
      <c r="M5185" t="s">
        <v>14887</v>
      </c>
      <c r="N5185">
        <v>3.5841666659999998</v>
      </c>
      <c r="O5185">
        <v>0</v>
      </c>
      <c r="P5185">
        <v>0</v>
      </c>
      <c r="Q5185">
        <v>0</v>
      </c>
      <c r="R5185">
        <v>0</v>
      </c>
      <c r="S5185">
        <v>0</v>
      </c>
      <c r="T5185">
        <v>15</v>
      </c>
      <c r="U5185">
        <v>0</v>
      </c>
      <c r="V5185">
        <v>0</v>
      </c>
      <c r="W5185">
        <v>0</v>
      </c>
      <c r="X5185">
        <v>0</v>
      </c>
      <c r="Y5185">
        <v>0</v>
      </c>
      <c r="Z5185">
        <v>53.762500000000003</v>
      </c>
    </row>
    <row r="5186" spans="1:26" x14ac:dyDescent="0.25">
      <c r="A5186">
        <v>2041129</v>
      </c>
      <c r="B5186">
        <v>1</v>
      </c>
      <c r="C5186" t="s">
        <v>76</v>
      </c>
      <c r="D5186" t="s">
        <v>79</v>
      </c>
      <c r="E5186" t="s">
        <v>182</v>
      </c>
      <c r="F5186" t="s">
        <v>14888</v>
      </c>
      <c r="G5186" t="s">
        <v>144</v>
      </c>
      <c r="H5186" t="s">
        <v>46</v>
      </c>
      <c r="I5186" t="s">
        <v>129</v>
      </c>
      <c r="J5186" t="s">
        <v>130</v>
      </c>
      <c r="K5186" t="s">
        <v>131</v>
      </c>
      <c r="L5186" t="s">
        <v>14889</v>
      </c>
      <c r="M5186" t="s">
        <v>14890</v>
      </c>
      <c r="N5186">
        <v>0.80500000000000005</v>
      </c>
      <c r="O5186">
        <v>0</v>
      </c>
      <c r="P5186">
        <v>110</v>
      </c>
      <c r="Q5186">
        <v>0</v>
      </c>
      <c r="R5186">
        <v>0</v>
      </c>
      <c r="S5186">
        <v>0</v>
      </c>
      <c r="T5186">
        <v>0</v>
      </c>
      <c r="U5186">
        <v>0</v>
      </c>
      <c r="V5186">
        <v>88.55</v>
      </c>
      <c r="W5186">
        <v>0</v>
      </c>
      <c r="X5186">
        <v>0</v>
      </c>
      <c r="Y5186">
        <v>0</v>
      </c>
      <c r="Z5186">
        <v>0</v>
      </c>
    </row>
    <row r="5187" spans="1:26" x14ac:dyDescent="0.25">
      <c r="A5187">
        <v>2041118</v>
      </c>
      <c r="B5187">
        <v>1</v>
      </c>
      <c r="C5187" t="s">
        <v>76</v>
      </c>
      <c r="D5187" t="s">
        <v>96</v>
      </c>
      <c r="E5187" t="s">
        <v>171</v>
      </c>
      <c r="F5187" t="s">
        <v>3292</v>
      </c>
      <c r="G5187" t="s">
        <v>341</v>
      </c>
      <c r="H5187" t="s">
        <v>47</v>
      </c>
      <c r="I5187" t="s">
        <v>129</v>
      </c>
      <c r="J5187" t="s">
        <v>130</v>
      </c>
      <c r="K5187" t="s">
        <v>131</v>
      </c>
      <c r="L5187" t="s">
        <v>14891</v>
      </c>
      <c r="M5187" t="s">
        <v>14892</v>
      </c>
      <c r="N5187">
        <v>0.56666666600000004</v>
      </c>
      <c r="O5187">
        <v>40</v>
      </c>
      <c r="P5187">
        <v>1273</v>
      </c>
      <c r="Q5187">
        <v>0</v>
      </c>
      <c r="R5187">
        <v>0</v>
      </c>
      <c r="S5187">
        <v>0</v>
      </c>
      <c r="T5187">
        <v>0</v>
      </c>
      <c r="U5187">
        <v>22.666667</v>
      </c>
      <c r="V5187">
        <v>721.36666600000001</v>
      </c>
      <c r="W5187">
        <v>0</v>
      </c>
      <c r="X5187">
        <v>0</v>
      </c>
      <c r="Y5187">
        <v>0</v>
      </c>
      <c r="Z5187">
        <v>0</v>
      </c>
    </row>
    <row r="5188" spans="1:26" x14ac:dyDescent="0.25">
      <c r="A5188">
        <v>2041125</v>
      </c>
      <c r="B5188">
        <v>1</v>
      </c>
      <c r="C5188" t="s">
        <v>76</v>
      </c>
      <c r="D5188" t="s">
        <v>78</v>
      </c>
      <c r="E5188" t="s">
        <v>150</v>
      </c>
      <c r="F5188" t="s">
        <v>14893</v>
      </c>
      <c r="G5188" t="s">
        <v>163</v>
      </c>
      <c r="H5188" t="s">
        <v>47</v>
      </c>
      <c r="I5188" t="s">
        <v>129</v>
      </c>
      <c r="J5188" t="s">
        <v>130</v>
      </c>
      <c r="K5188" t="s">
        <v>131</v>
      </c>
      <c r="L5188" t="s">
        <v>14894</v>
      </c>
      <c r="M5188" t="s">
        <v>14895</v>
      </c>
      <c r="N5188">
        <v>0.42166666600000002</v>
      </c>
      <c r="O5188">
        <v>13</v>
      </c>
      <c r="P5188">
        <v>8084</v>
      </c>
      <c r="Q5188">
        <v>0</v>
      </c>
      <c r="R5188">
        <v>0</v>
      </c>
      <c r="S5188">
        <v>0</v>
      </c>
      <c r="T5188">
        <v>0</v>
      </c>
      <c r="U5188">
        <v>5.4816669999999998</v>
      </c>
      <c r="V5188">
        <v>3408.7533279999998</v>
      </c>
      <c r="W5188">
        <v>0</v>
      </c>
      <c r="X5188">
        <v>0</v>
      </c>
      <c r="Y5188">
        <v>0</v>
      </c>
      <c r="Z5188">
        <v>0</v>
      </c>
    </row>
    <row r="5189" spans="1:26" x14ac:dyDescent="0.25">
      <c r="A5189">
        <v>2041127</v>
      </c>
      <c r="B5189">
        <v>1</v>
      </c>
      <c r="C5189" t="s">
        <v>76</v>
      </c>
      <c r="D5189" t="s">
        <v>78</v>
      </c>
      <c r="E5189" t="s">
        <v>150</v>
      </c>
      <c r="F5189" t="s">
        <v>14896</v>
      </c>
      <c r="G5189" t="s">
        <v>163</v>
      </c>
      <c r="H5189" t="s">
        <v>47</v>
      </c>
      <c r="I5189" t="s">
        <v>129</v>
      </c>
      <c r="J5189" t="s">
        <v>130</v>
      </c>
      <c r="K5189" t="s">
        <v>131</v>
      </c>
      <c r="L5189" t="s">
        <v>14897</v>
      </c>
      <c r="M5189" t="s">
        <v>14898</v>
      </c>
      <c r="N5189">
        <v>0.58138888799999999</v>
      </c>
      <c r="O5189">
        <v>6</v>
      </c>
      <c r="P5189">
        <v>8756</v>
      </c>
      <c r="Q5189">
        <v>0</v>
      </c>
      <c r="R5189">
        <v>0</v>
      </c>
      <c r="S5189">
        <v>0</v>
      </c>
      <c r="T5189">
        <v>0</v>
      </c>
      <c r="U5189">
        <v>3.4883329999999999</v>
      </c>
      <c r="V5189">
        <v>5090.6411029999999</v>
      </c>
      <c r="W5189">
        <v>0</v>
      </c>
      <c r="X5189">
        <v>0</v>
      </c>
      <c r="Y5189">
        <v>0</v>
      </c>
      <c r="Z5189">
        <v>0</v>
      </c>
    </row>
    <row r="5190" spans="1:26" x14ac:dyDescent="0.25">
      <c r="A5190">
        <v>2041137</v>
      </c>
      <c r="B5190">
        <v>1</v>
      </c>
      <c r="C5190" t="s">
        <v>77</v>
      </c>
      <c r="D5190" t="s">
        <v>115</v>
      </c>
      <c r="E5190" t="s">
        <v>166</v>
      </c>
      <c r="F5190" t="s">
        <v>14899</v>
      </c>
      <c r="G5190" t="s">
        <v>8682</v>
      </c>
      <c r="H5190" t="s">
        <v>46</v>
      </c>
      <c r="I5190" t="s">
        <v>129</v>
      </c>
      <c r="J5190" t="s">
        <v>130</v>
      </c>
      <c r="K5190" t="s">
        <v>131</v>
      </c>
      <c r="L5190" t="s">
        <v>14900</v>
      </c>
      <c r="M5190" t="s">
        <v>14901</v>
      </c>
      <c r="N5190">
        <v>5.057222222</v>
      </c>
      <c r="O5190">
        <v>0</v>
      </c>
      <c r="P5190">
        <v>0</v>
      </c>
      <c r="Q5190">
        <v>0</v>
      </c>
      <c r="R5190">
        <v>0</v>
      </c>
      <c r="S5190">
        <v>0</v>
      </c>
      <c r="T5190">
        <v>227</v>
      </c>
      <c r="U5190">
        <v>0</v>
      </c>
      <c r="V5190">
        <v>0</v>
      </c>
      <c r="W5190">
        <v>0</v>
      </c>
      <c r="X5190">
        <v>0</v>
      </c>
      <c r="Y5190">
        <v>0</v>
      </c>
      <c r="Z5190">
        <v>1147.989444</v>
      </c>
    </row>
    <row r="5191" spans="1:26" x14ac:dyDescent="0.25">
      <c r="A5191">
        <v>2041130</v>
      </c>
      <c r="B5191">
        <v>1</v>
      </c>
      <c r="C5191" t="s">
        <v>76</v>
      </c>
      <c r="D5191" t="s">
        <v>92</v>
      </c>
      <c r="E5191" t="s">
        <v>182</v>
      </c>
      <c r="F5191" t="s">
        <v>14902</v>
      </c>
      <c r="G5191" t="s">
        <v>294</v>
      </c>
      <c r="H5191" t="s">
        <v>46</v>
      </c>
      <c r="I5191" t="s">
        <v>129</v>
      </c>
      <c r="J5191" t="s">
        <v>130</v>
      </c>
      <c r="K5191" t="s">
        <v>131</v>
      </c>
      <c r="L5191" t="s">
        <v>14903</v>
      </c>
      <c r="M5191" t="s">
        <v>14904</v>
      </c>
      <c r="N5191">
        <v>0.69805555500000005</v>
      </c>
      <c r="O5191">
        <v>0</v>
      </c>
      <c r="P5191">
        <v>0</v>
      </c>
      <c r="Q5191">
        <v>0</v>
      </c>
      <c r="R5191">
        <v>69</v>
      </c>
      <c r="S5191">
        <v>0</v>
      </c>
      <c r="T5191">
        <v>0</v>
      </c>
      <c r="U5191">
        <v>0</v>
      </c>
      <c r="V5191">
        <v>0</v>
      </c>
      <c r="W5191">
        <v>0</v>
      </c>
      <c r="X5191">
        <v>48.165832999999999</v>
      </c>
      <c r="Y5191">
        <v>0</v>
      </c>
      <c r="Z5191">
        <v>0</v>
      </c>
    </row>
    <row r="5192" spans="1:26" x14ac:dyDescent="0.25">
      <c r="A5192">
        <v>2041153</v>
      </c>
      <c r="B5192">
        <v>1</v>
      </c>
      <c r="C5192" t="s">
        <v>76</v>
      </c>
      <c r="D5192" t="s">
        <v>89</v>
      </c>
      <c r="E5192" t="s">
        <v>134</v>
      </c>
      <c r="F5192" t="s">
        <v>14905</v>
      </c>
      <c r="G5192" t="s">
        <v>136</v>
      </c>
      <c r="H5192" t="s">
        <v>46</v>
      </c>
      <c r="I5192" t="s">
        <v>129</v>
      </c>
      <c r="J5192" t="s">
        <v>130</v>
      </c>
      <c r="K5192" t="s">
        <v>131</v>
      </c>
      <c r="L5192" t="s">
        <v>14906</v>
      </c>
      <c r="M5192" t="s">
        <v>14907</v>
      </c>
      <c r="N5192">
        <v>6.5872222220000003</v>
      </c>
      <c r="O5192">
        <v>0</v>
      </c>
      <c r="P5192">
        <v>0</v>
      </c>
      <c r="Q5192">
        <v>0</v>
      </c>
      <c r="R5192">
        <v>1</v>
      </c>
      <c r="S5192">
        <v>0</v>
      </c>
      <c r="T5192">
        <v>0</v>
      </c>
      <c r="U5192">
        <v>0</v>
      </c>
      <c r="V5192">
        <v>0</v>
      </c>
      <c r="W5192">
        <v>0</v>
      </c>
      <c r="X5192">
        <v>6.5872219999999997</v>
      </c>
      <c r="Y5192">
        <v>0</v>
      </c>
      <c r="Z5192">
        <v>0</v>
      </c>
    </row>
    <row r="5193" spans="1:26" x14ac:dyDescent="0.25">
      <c r="A5193">
        <v>2041159</v>
      </c>
      <c r="B5193">
        <v>1</v>
      </c>
      <c r="C5193" t="s">
        <v>76</v>
      </c>
      <c r="D5193" t="s">
        <v>104</v>
      </c>
      <c r="E5193" t="s">
        <v>182</v>
      </c>
      <c r="F5193" t="s">
        <v>11155</v>
      </c>
      <c r="G5193" t="s">
        <v>144</v>
      </c>
      <c r="H5193" t="s">
        <v>46</v>
      </c>
      <c r="I5193" t="s">
        <v>129</v>
      </c>
      <c r="J5193" t="s">
        <v>130</v>
      </c>
      <c r="K5193" t="s">
        <v>131</v>
      </c>
      <c r="L5193" t="s">
        <v>14908</v>
      </c>
      <c r="M5193" t="s">
        <v>14909</v>
      </c>
      <c r="N5193">
        <v>1.896111111</v>
      </c>
      <c r="O5193">
        <v>0</v>
      </c>
      <c r="P5193">
        <v>0</v>
      </c>
      <c r="Q5193">
        <v>0</v>
      </c>
      <c r="R5193">
        <v>0</v>
      </c>
      <c r="S5193">
        <v>0</v>
      </c>
      <c r="T5193">
        <v>13</v>
      </c>
      <c r="U5193">
        <v>0</v>
      </c>
      <c r="V5193">
        <v>0</v>
      </c>
      <c r="W5193">
        <v>0</v>
      </c>
      <c r="X5193">
        <v>0</v>
      </c>
      <c r="Y5193">
        <v>0</v>
      </c>
      <c r="Z5193">
        <v>24.649443999999999</v>
      </c>
    </row>
    <row r="5194" spans="1:26" x14ac:dyDescent="0.25">
      <c r="A5194">
        <v>2041163</v>
      </c>
      <c r="B5194">
        <v>1</v>
      </c>
      <c r="C5194" t="s">
        <v>76</v>
      </c>
      <c r="D5194" t="s">
        <v>100</v>
      </c>
      <c r="E5194" t="s">
        <v>182</v>
      </c>
      <c r="F5194" t="s">
        <v>14910</v>
      </c>
      <c r="G5194" t="s">
        <v>144</v>
      </c>
      <c r="H5194" t="s">
        <v>46</v>
      </c>
      <c r="I5194" t="s">
        <v>129</v>
      </c>
      <c r="J5194" t="s">
        <v>130</v>
      </c>
      <c r="K5194" t="s">
        <v>131</v>
      </c>
      <c r="L5194" t="s">
        <v>14911</v>
      </c>
      <c r="M5194" t="s">
        <v>14912</v>
      </c>
      <c r="N5194">
        <v>7.1177777769999997</v>
      </c>
      <c r="O5194">
        <v>0</v>
      </c>
      <c r="P5194">
        <v>51</v>
      </c>
      <c r="Q5194">
        <v>0</v>
      </c>
      <c r="R5194">
        <v>0</v>
      </c>
      <c r="S5194">
        <v>0</v>
      </c>
      <c r="T5194">
        <v>0</v>
      </c>
      <c r="U5194">
        <v>0</v>
      </c>
      <c r="V5194">
        <v>363.00666699999999</v>
      </c>
      <c r="W5194">
        <v>0</v>
      </c>
      <c r="X5194">
        <v>0</v>
      </c>
      <c r="Y5194">
        <v>0</v>
      </c>
      <c r="Z5194">
        <v>0</v>
      </c>
    </row>
    <row r="5195" spans="1:26" x14ac:dyDescent="0.25">
      <c r="A5195">
        <v>2041135</v>
      </c>
      <c r="B5195">
        <v>1</v>
      </c>
      <c r="C5195" t="s">
        <v>76</v>
      </c>
      <c r="D5195" t="s">
        <v>84</v>
      </c>
      <c r="E5195" t="s">
        <v>171</v>
      </c>
      <c r="F5195" t="s">
        <v>13740</v>
      </c>
      <c r="G5195" t="s">
        <v>152</v>
      </c>
      <c r="H5195" t="s">
        <v>47</v>
      </c>
      <c r="I5195" t="s">
        <v>257</v>
      </c>
      <c r="J5195" t="s">
        <v>130</v>
      </c>
      <c r="K5195" t="s">
        <v>131</v>
      </c>
      <c r="L5195" t="s">
        <v>14913</v>
      </c>
      <c r="M5195" t="s">
        <v>14914</v>
      </c>
      <c r="N5195">
        <v>0.02</v>
      </c>
      <c r="O5195">
        <v>2</v>
      </c>
      <c r="P5195">
        <v>4433</v>
      </c>
      <c r="Q5195">
        <v>0</v>
      </c>
      <c r="R5195">
        <v>0</v>
      </c>
      <c r="S5195">
        <v>0</v>
      </c>
      <c r="T5195">
        <v>0</v>
      </c>
      <c r="U5195">
        <v>0.04</v>
      </c>
      <c r="V5195">
        <v>88.66</v>
      </c>
      <c r="W5195">
        <v>0</v>
      </c>
      <c r="X5195">
        <v>0</v>
      </c>
      <c r="Y5195">
        <v>0</v>
      </c>
      <c r="Z5195">
        <v>0</v>
      </c>
    </row>
    <row r="5196" spans="1:26" x14ac:dyDescent="0.25">
      <c r="A5196">
        <v>2041140</v>
      </c>
      <c r="B5196">
        <v>1</v>
      </c>
      <c r="C5196" t="s">
        <v>77</v>
      </c>
      <c r="D5196" t="s">
        <v>109</v>
      </c>
      <c r="E5196" t="s">
        <v>182</v>
      </c>
      <c r="F5196" t="s">
        <v>14915</v>
      </c>
      <c r="G5196" t="s">
        <v>144</v>
      </c>
      <c r="H5196" t="s">
        <v>46</v>
      </c>
      <c r="I5196" t="s">
        <v>129</v>
      </c>
      <c r="J5196" t="s">
        <v>130</v>
      </c>
      <c r="K5196" t="s">
        <v>131</v>
      </c>
      <c r="L5196" t="s">
        <v>14916</v>
      </c>
      <c r="M5196" t="s">
        <v>14917</v>
      </c>
      <c r="N5196">
        <v>1.2838888879999999</v>
      </c>
      <c r="O5196">
        <v>0</v>
      </c>
      <c r="P5196">
        <v>0</v>
      </c>
      <c r="Q5196">
        <v>0</v>
      </c>
      <c r="R5196">
        <v>0</v>
      </c>
      <c r="S5196">
        <v>0</v>
      </c>
      <c r="T5196">
        <v>1</v>
      </c>
      <c r="U5196">
        <v>0</v>
      </c>
      <c r="V5196">
        <v>0</v>
      </c>
      <c r="W5196">
        <v>0</v>
      </c>
      <c r="X5196">
        <v>0</v>
      </c>
      <c r="Y5196">
        <v>0</v>
      </c>
      <c r="Z5196">
        <v>1.2838890000000001</v>
      </c>
    </row>
    <row r="5197" spans="1:26" x14ac:dyDescent="0.25">
      <c r="A5197">
        <v>2041157</v>
      </c>
      <c r="B5197">
        <v>1</v>
      </c>
      <c r="C5197" t="s">
        <v>76</v>
      </c>
      <c r="D5197" t="s">
        <v>104</v>
      </c>
      <c r="E5197" t="s">
        <v>182</v>
      </c>
      <c r="F5197" t="s">
        <v>14918</v>
      </c>
      <c r="G5197" t="s">
        <v>144</v>
      </c>
      <c r="H5197" t="s">
        <v>46</v>
      </c>
      <c r="I5197" t="s">
        <v>129</v>
      </c>
      <c r="J5197" t="s">
        <v>130</v>
      </c>
      <c r="K5197" t="s">
        <v>131</v>
      </c>
      <c r="L5197" t="s">
        <v>14919</v>
      </c>
      <c r="M5197" t="s">
        <v>14920</v>
      </c>
      <c r="N5197">
        <v>2.9102777770000001</v>
      </c>
      <c r="O5197">
        <v>0</v>
      </c>
      <c r="P5197">
        <v>0</v>
      </c>
      <c r="Q5197">
        <v>0</v>
      </c>
      <c r="R5197">
        <v>11</v>
      </c>
      <c r="S5197">
        <v>0</v>
      </c>
      <c r="T5197">
        <v>0</v>
      </c>
      <c r="U5197">
        <v>0</v>
      </c>
      <c r="V5197">
        <v>0</v>
      </c>
      <c r="W5197">
        <v>0</v>
      </c>
      <c r="X5197">
        <v>32.013055999999999</v>
      </c>
      <c r="Y5197">
        <v>0</v>
      </c>
      <c r="Z5197">
        <v>0</v>
      </c>
    </row>
    <row r="5198" spans="1:26" x14ac:dyDescent="0.25">
      <c r="A5198">
        <v>2041142</v>
      </c>
      <c r="B5198">
        <v>1</v>
      </c>
      <c r="C5198" t="s">
        <v>77</v>
      </c>
      <c r="D5198" t="s">
        <v>111</v>
      </c>
      <c r="E5198" t="s">
        <v>186</v>
      </c>
      <c r="F5198" t="s">
        <v>1470</v>
      </c>
      <c r="G5198" t="s">
        <v>163</v>
      </c>
      <c r="H5198" t="s">
        <v>47</v>
      </c>
      <c r="I5198" t="s">
        <v>257</v>
      </c>
      <c r="J5198" t="s">
        <v>130</v>
      </c>
      <c r="K5198" t="s">
        <v>131</v>
      </c>
      <c r="L5198" t="s">
        <v>14921</v>
      </c>
      <c r="M5198" t="s">
        <v>14922</v>
      </c>
      <c r="N5198">
        <v>8.6111109999999994E-3</v>
      </c>
      <c r="O5198">
        <v>0</v>
      </c>
      <c r="P5198">
        <v>0</v>
      </c>
      <c r="Q5198">
        <v>0</v>
      </c>
      <c r="R5198">
        <v>0</v>
      </c>
      <c r="S5198">
        <v>12</v>
      </c>
      <c r="T5198">
        <v>2407</v>
      </c>
      <c r="U5198">
        <v>0</v>
      </c>
      <c r="V5198">
        <v>0</v>
      </c>
      <c r="W5198">
        <v>0</v>
      </c>
      <c r="X5198">
        <v>0</v>
      </c>
      <c r="Y5198">
        <v>0.10333299999999999</v>
      </c>
      <c r="Z5198">
        <v>20.726944</v>
      </c>
    </row>
    <row r="5199" spans="1:26" x14ac:dyDescent="0.25">
      <c r="A5199">
        <v>2041160</v>
      </c>
      <c r="B5199">
        <v>1</v>
      </c>
      <c r="C5199" t="s">
        <v>77</v>
      </c>
      <c r="D5199" t="s">
        <v>111</v>
      </c>
      <c r="E5199" t="s">
        <v>182</v>
      </c>
      <c r="F5199" t="s">
        <v>14923</v>
      </c>
      <c r="G5199" t="s">
        <v>144</v>
      </c>
      <c r="H5199" t="s">
        <v>46</v>
      </c>
      <c r="I5199" t="s">
        <v>129</v>
      </c>
      <c r="J5199" t="s">
        <v>130</v>
      </c>
      <c r="K5199" t="s">
        <v>131</v>
      </c>
      <c r="L5199" t="s">
        <v>14924</v>
      </c>
      <c r="M5199" t="s">
        <v>14925</v>
      </c>
      <c r="N5199">
        <v>7.4883333329999999</v>
      </c>
      <c r="O5199">
        <v>0</v>
      </c>
      <c r="P5199">
        <v>0</v>
      </c>
      <c r="Q5199">
        <v>0</v>
      </c>
      <c r="R5199">
        <v>52</v>
      </c>
      <c r="S5199">
        <v>0</v>
      </c>
      <c r="T5199">
        <v>0</v>
      </c>
      <c r="U5199">
        <v>0</v>
      </c>
      <c r="V5199">
        <v>0</v>
      </c>
      <c r="W5199">
        <v>0</v>
      </c>
      <c r="X5199">
        <v>389.39333299999998</v>
      </c>
      <c r="Y5199">
        <v>0</v>
      </c>
      <c r="Z5199">
        <v>0</v>
      </c>
    </row>
    <row r="5200" spans="1:26" x14ac:dyDescent="0.25">
      <c r="A5200">
        <v>2041144</v>
      </c>
      <c r="B5200">
        <v>1</v>
      </c>
      <c r="C5200" t="s">
        <v>76</v>
      </c>
      <c r="D5200" t="s">
        <v>101</v>
      </c>
      <c r="E5200" t="s">
        <v>134</v>
      </c>
      <c r="F5200" t="s">
        <v>14926</v>
      </c>
      <c r="G5200" t="s">
        <v>136</v>
      </c>
      <c r="H5200" t="s">
        <v>46</v>
      </c>
      <c r="I5200" t="s">
        <v>129</v>
      </c>
      <c r="J5200" t="s">
        <v>130</v>
      </c>
      <c r="K5200" t="s">
        <v>131</v>
      </c>
      <c r="L5200" t="s">
        <v>14927</v>
      </c>
      <c r="M5200" t="s">
        <v>14928</v>
      </c>
      <c r="N5200">
        <v>2.207222222</v>
      </c>
      <c r="O5200">
        <v>0</v>
      </c>
      <c r="P5200">
        <v>1</v>
      </c>
      <c r="Q5200">
        <v>0</v>
      </c>
      <c r="R5200">
        <v>0</v>
      </c>
      <c r="S5200">
        <v>0</v>
      </c>
      <c r="T5200">
        <v>0</v>
      </c>
      <c r="U5200">
        <v>0</v>
      </c>
      <c r="V5200">
        <v>2.2072219999999998</v>
      </c>
      <c r="W5200">
        <v>0</v>
      </c>
      <c r="X5200">
        <v>0</v>
      </c>
      <c r="Y5200">
        <v>0</v>
      </c>
      <c r="Z5200">
        <v>0</v>
      </c>
    </row>
    <row r="5201" spans="1:26" x14ac:dyDescent="0.25">
      <c r="A5201">
        <v>2041148</v>
      </c>
      <c r="B5201">
        <v>1</v>
      </c>
      <c r="C5201" t="s">
        <v>77</v>
      </c>
      <c r="D5201" t="s">
        <v>123</v>
      </c>
      <c r="E5201" t="s">
        <v>182</v>
      </c>
      <c r="F5201" t="s">
        <v>14929</v>
      </c>
      <c r="G5201" t="s">
        <v>144</v>
      </c>
      <c r="H5201" t="s">
        <v>46</v>
      </c>
      <c r="I5201" t="s">
        <v>129</v>
      </c>
      <c r="J5201" t="s">
        <v>130</v>
      </c>
      <c r="K5201" t="s">
        <v>131</v>
      </c>
      <c r="L5201" t="s">
        <v>14930</v>
      </c>
      <c r="M5201" t="s">
        <v>14931</v>
      </c>
      <c r="N5201">
        <v>3.2838888879999999</v>
      </c>
      <c r="O5201">
        <v>0</v>
      </c>
      <c r="P5201">
        <v>21</v>
      </c>
      <c r="Q5201">
        <v>0</v>
      </c>
      <c r="R5201">
        <v>0</v>
      </c>
      <c r="S5201">
        <v>0</v>
      </c>
      <c r="T5201">
        <v>0</v>
      </c>
      <c r="U5201">
        <v>0</v>
      </c>
      <c r="V5201">
        <v>68.961667000000006</v>
      </c>
      <c r="W5201">
        <v>0</v>
      </c>
      <c r="X5201">
        <v>0</v>
      </c>
      <c r="Y5201">
        <v>0</v>
      </c>
      <c r="Z5201">
        <v>0</v>
      </c>
    </row>
    <row r="5202" spans="1:26" x14ac:dyDescent="0.25">
      <c r="A5202">
        <v>2041150</v>
      </c>
      <c r="B5202">
        <v>1</v>
      </c>
      <c r="C5202" t="s">
        <v>77</v>
      </c>
      <c r="D5202" t="s">
        <v>117</v>
      </c>
      <c r="E5202" t="s">
        <v>166</v>
      </c>
      <c r="F5202" t="s">
        <v>14932</v>
      </c>
      <c r="G5202" t="s">
        <v>657</v>
      </c>
      <c r="H5202" t="s">
        <v>46</v>
      </c>
      <c r="I5202" t="s">
        <v>129</v>
      </c>
      <c r="J5202" t="s">
        <v>130</v>
      </c>
      <c r="K5202" t="s">
        <v>131</v>
      </c>
      <c r="L5202" t="s">
        <v>14933</v>
      </c>
      <c r="M5202" t="s">
        <v>14934</v>
      </c>
      <c r="N5202">
        <v>1.0861111109999999</v>
      </c>
      <c r="O5202">
        <v>0</v>
      </c>
      <c r="P5202">
        <v>0</v>
      </c>
      <c r="Q5202">
        <v>0</v>
      </c>
      <c r="R5202">
        <v>0</v>
      </c>
      <c r="S5202">
        <v>0</v>
      </c>
      <c r="T5202">
        <v>48</v>
      </c>
      <c r="U5202">
        <v>0</v>
      </c>
      <c r="V5202">
        <v>0</v>
      </c>
      <c r="W5202">
        <v>0</v>
      </c>
      <c r="X5202">
        <v>0</v>
      </c>
      <c r="Y5202">
        <v>0</v>
      </c>
      <c r="Z5202">
        <v>52.133333</v>
      </c>
    </row>
    <row r="5203" spans="1:26" x14ac:dyDescent="0.25">
      <c r="A5203">
        <v>2041149</v>
      </c>
      <c r="B5203">
        <v>1</v>
      </c>
      <c r="C5203" t="s">
        <v>76</v>
      </c>
      <c r="D5203" t="s">
        <v>84</v>
      </c>
      <c r="E5203" t="s">
        <v>134</v>
      </c>
      <c r="F5203" t="s">
        <v>14935</v>
      </c>
      <c r="G5203" t="s">
        <v>136</v>
      </c>
      <c r="H5203" t="s">
        <v>46</v>
      </c>
      <c r="I5203" t="s">
        <v>129</v>
      </c>
      <c r="J5203" t="s">
        <v>130</v>
      </c>
      <c r="K5203" t="s">
        <v>131</v>
      </c>
      <c r="L5203" t="s">
        <v>14936</v>
      </c>
      <c r="M5203" t="s">
        <v>14937</v>
      </c>
      <c r="N5203">
        <v>1.923611111</v>
      </c>
      <c r="O5203">
        <v>0</v>
      </c>
      <c r="P5203">
        <v>1</v>
      </c>
      <c r="Q5203">
        <v>0</v>
      </c>
      <c r="R5203">
        <v>0</v>
      </c>
      <c r="S5203">
        <v>0</v>
      </c>
      <c r="T5203">
        <v>0</v>
      </c>
      <c r="U5203">
        <v>0</v>
      </c>
      <c r="V5203">
        <v>1.923611</v>
      </c>
      <c r="W5203">
        <v>0</v>
      </c>
      <c r="X5203">
        <v>0</v>
      </c>
      <c r="Y5203">
        <v>0</v>
      </c>
      <c r="Z5203">
        <v>0</v>
      </c>
    </row>
    <row r="5204" spans="1:26" x14ac:dyDescent="0.25">
      <c r="A5204">
        <v>2041152</v>
      </c>
      <c r="B5204">
        <v>1</v>
      </c>
      <c r="C5204" t="s">
        <v>76</v>
      </c>
      <c r="D5204" t="s">
        <v>92</v>
      </c>
      <c r="E5204" t="s">
        <v>134</v>
      </c>
      <c r="F5204" t="s">
        <v>14938</v>
      </c>
      <c r="G5204" t="s">
        <v>140</v>
      </c>
      <c r="H5204" t="s">
        <v>46</v>
      </c>
      <c r="I5204" t="s">
        <v>129</v>
      </c>
      <c r="J5204" t="s">
        <v>130</v>
      </c>
      <c r="K5204" t="s">
        <v>131</v>
      </c>
      <c r="L5204" t="s">
        <v>14939</v>
      </c>
      <c r="M5204" t="s">
        <v>14940</v>
      </c>
      <c r="N5204">
        <v>1.727222222</v>
      </c>
      <c r="O5204">
        <v>0</v>
      </c>
      <c r="P5204">
        <v>0</v>
      </c>
      <c r="Q5204">
        <v>0</v>
      </c>
      <c r="R5204">
        <v>1</v>
      </c>
      <c r="S5204">
        <v>0</v>
      </c>
      <c r="T5204">
        <v>0</v>
      </c>
      <c r="U5204">
        <v>0</v>
      </c>
      <c r="V5204">
        <v>0</v>
      </c>
      <c r="W5204">
        <v>0</v>
      </c>
      <c r="X5204">
        <v>1.727222</v>
      </c>
      <c r="Y5204">
        <v>0</v>
      </c>
      <c r="Z5204">
        <v>0</v>
      </c>
    </row>
    <row r="5205" spans="1:26" x14ac:dyDescent="0.25">
      <c r="A5205">
        <v>2041176</v>
      </c>
      <c r="B5205">
        <v>1</v>
      </c>
      <c r="C5205" t="s">
        <v>76</v>
      </c>
      <c r="D5205" t="s">
        <v>100</v>
      </c>
      <c r="E5205" t="s">
        <v>182</v>
      </c>
      <c r="F5205" t="s">
        <v>14941</v>
      </c>
      <c r="G5205" t="s">
        <v>144</v>
      </c>
      <c r="H5205" t="s">
        <v>46</v>
      </c>
      <c r="I5205" t="s">
        <v>129</v>
      </c>
      <c r="J5205" t="s">
        <v>130</v>
      </c>
      <c r="K5205" t="s">
        <v>131</v>
      </c>
      <c r="L5205" t="s">
        <v>14942</v>
      </c>
      <c r="M5205" t="s">
        <v>14943</v>
      </c>
      <c r="N5205">
        <v>3.005833333</v>
      </c>
      <c r="O5205">
        <v>0</v>
      </c>
      <c r="P5205">
        <v>9</v>
      </c>
      <c r="Q5205">
        <v>0</v>
      </c>
      <c r="R5205">
        <v>0</v>
      </c>
      <c r="S5205">
        <v>0</v>
      </c>
      <c r="T5205">
        <v>0</v>
      </c>
      <c r="U5205">
        <v>0</v>
      </c>
      <c r="V5205">
        <v>27.052499999999998</v>
      </c>
      <c r="W5205">
        <v>0</v>
      </c>
      <c r="X5205">
        <v>0</v>
      </c>
      <c r="Y5205">
        <v>0</v>
      </c>
      <c r="Z5205">
        <v>0</v>
      </c>
    </row>
    <row r="5206" spans="1:26" x14ac:dyDescent="0.25">
      <c r="A5206">
        <v>2041158</v>
      </c>
      <c r="B5206">
        <v>1</v>
      </c>
      <c r="C5206" t="s">
        <v>77</v>
      </c>
      <c r="D5206" t="s">
        <v>115</v>
      </c>
      <c r="E5206" t="s">
        <v>182</v>
      </c>
      <c r="F5206" t="s">
        <v>14944</v>
      </c>
      <c r="G5206" t="s">
        <v>144</v>
      </c>
      <c r="H5206" t="s">
        <v>46</v>
      </c>
      <c r="I5206" t="s">
        <v>129</v>
      </c>
      <c r="J5206" t="s">
        <v>130</v>
      </c>
      <c r="K5206" t="s">
        <v>131</v>
      </c>
      <c r="L5206" t="s">
        <v>14945</v>
      </c>
      <c r="M5206" t="s">
        <v>14946</v>
      </c>
      <c r="N5206">
        <v>5.1102777770000003</v>
      </c>
      <c r="O5206">
        <v>0</v>
      </c>
      <c r="P5206">
        <v>0</v>
      </c>
      <c r="Q5206">
        <v>0</v>
      </c>
      <c r="R5206">
        <v>25</v>
      </c>
      <c r="S5206">
        <v>0</v>
      </c>
      <c r="T5206">
        <v>0</v>
      </c>
      <c r="U5206">
        <v>0</v>
      </c>
      <c r="V5206">
        <v>0</v>
      </c>
      <c r="W5206">
        <v>0</v>
      </c>
      <c r="X5206">
        <v>127.756944</v>
      </c>
      <c r="Y5206">
        <v>0</v>
      </c>
      <c r="Z5206">
        <v>0</v>
      </c>
    </row>
    <row r="5207" spans="1:26" x14ac:dyDescent="0.25">
      <c r="A5207">
        <v>2041206</v>
      </c>
      <c r="B5207">
        <v>1</v>
      </c>
      <c r="C5207" t="s">
        <v>77</v>
      </c>
      <c r="D5207" t="s">
        <v>116</v>
      </c>
      <c r="E5207" t="s">
        <v>134</v>
      </c>
      <c r="F5207" t="s">
        <v>14947</v>
      </c>
      <c r="G5207" t="s">
        <v>136</v>
      </c>
      <c r="H5207" t="s">
        <v>46</v>
      </c>
      <c r="I5207" t="s">
        <v>129</v>
      </c>
      <c r="J5207" t="s">
        <v>130</v>
      </c>
      <c r="K5207" t="s">
        <v>131</v>
      </c>
      <c r="L5207" t="s">
        <v>14948</v>
      </c>
      <c r="M5207" t="s">
        <v>14949</v>
      </c>
      <c r="N5207">
        <v>2.9713888879999999</v>
      </c>
      <c r="O5207">
        <v>0</v>
      </c>
      <c r="P5207">
        <v>1</v>
      </c>
      <c r="Q5207">
        <v>0</v>
      </c>
      <c r="R5207">
        <v>0</v>
      </c>
      <c r="S5207">
        <v>0</v>
      </c>
      <c r="T5207">
        <v>0</v>
      </c>
      <c r="U5207">
        <v>0</v>
      </c>
      <c r="V5207">
        <v>2.9713889999999998</v>
      </c>
      <c r="W5207">
        <v>0</v>
      </c>
      <c r="X5207">
        <v>0</v>
      </c>
      <c r="Y5207">
        <v>0</v>
      </c>
      <c r="Z5207">
        <v>0</v>
      </c>
    </row>
    <row r="5208" spans="1:26" x14ac:dyDescent="0.25">
      <c r="A5208">
        <v>2041165</v>
      </c>
      <c r="B5208">
        <v>1</v>
      </c>
      <c r="C5208" t="s">
        <v>76</v>
      </c>
      <c r="D5208" t="s">
        <v>98</v>
      </c>
      <c r="E5208" t="s">
        <v>166</v>
      </c>
      <c r="F5208" t="s">
        <v>14950</v>
      </c>
      <c r="G5208" t="s">
        <v>657</v>
      </c>
      <c r="H5208" t="s">
        <v>46</v>
      </c>
      <c r="I5208" t="s">
        <v>129</v>
      </c>
      <c r="J5208" t="s">
        <v>130</v>
      </c>
      <c r="K5208" t="s">
        <v>131</v>
      </c>
      <c r="L5208" t="s">
        <v>14951</v>
      </c>
      <c r="M5208" t="s">
        <v>14952</v>
      </c>
      <c r="N5208">
        <v>2.1411111109999998</v>
      </c>
      <c r="O5208">
        <v>0</v>
      </c>
      <c r="P5208">
        <v>0</v>
      </c>
      <c r="Q5208">
        <v>0</v>
      </c>
      <c r="R5208">
        <v>0</v>
      </c>
      <c r="S5208">
        <v>0</v>
      </c>
      <c r="T5208">
        <v>4</v>
      </c>
      <c r="U5208">
        <v>0</v>
      </c>
      <c r="V5208">
        <v>0</v>
      </c>
      <c r="W5208">
        <v>0</v>
      </c>
      <c r="X5208">
        <v>0</v>
      </c>
      <c r="Y5208">
        <v>0</v>
      </c>
      <c r="Z5208">
        <v>8.5644439999999999</v>
      </c>
    </row>
    <row r="5209" spans="1:26" x14ac:dyDescent="0.25">
      <c r="A5209">
        <v>2041174</v>
      </c>
      <c r="B5209">
        <v>1</v>
      </c>
      <c r="C5209" t="s">
        <v>76</v>
      </c>
      <c r="D5209" t="s">
        <v>92</v>
      </c>
      <c r="E5209" t="s">
        <v>134</v>
      </c>
      <c r="F5209" t="s">
        <v>14953</v>
      </c>
      <c r="G5209" t="s">
        <v>136</v>
      </c>
      <c r="H5209" t="s">
        <v>46</v>
      </c>
      <c r="I5209" t="s">
        <v>129</v>
      </c>
      <c r="J5209" t="s">
        <v>130</v>
      </c>
      <c r="K5209" t="s">
        <v>131</v>
      </c>
      <c r="L5209" t="s">
        <v>14954</v>
      </c>
      <c r="M5209" t="s">
        <v>14955</v>
      </c>
      <c r="N5209">
        <v>0.96555555500000001</v>
      </c>
      <c r="O5209">
        <v>0</v>
      </c>
      <c r="P5209">
        <v>0</v>
      </c>
      <c r="Q5209">
        <v>0</v>
      </c>
      <c r="R5209">
        <v>13</v>
      </c>
      <c r="S5209">
        <v>0</v>
      </c>
      <c r="T5209">
        <v>0</v>
      </c>
      <c r="U5209">
        <v>0</v>
      </c>
      <c r="V5209">
        <v>0</v>
      </c>
      <c r="W5209">
        <v>0</v>
      </c>
      <c r="X5209">
        <v>12.552222</v>
      </c>
      <c r="Y5209">
        <v>0</v>
      </c>
      <c r="Z5209">
        <v>0</v>
      </c>
    </row>
    <row r="5210" spans="1:26" x14ac:dyDescent="0.25">
      <c r="A5210">
        <v>2041180</v>
      </c>
      <c r="B5210">
        <v>1</v>
      </c>
      <c r="C5210" t="s">
        <v>76</v>
      </c>
      <c r="D5210" t="s">
        <v>79</v>
      </c>
      <c r="E5210" t="s">
        <v>134</v>
      </c>
      <c r="F5210" t="s">
        <v>14956</v>
      </c>
      <c r="G5210" t="s">
        <v>238</v>
      </c>
      <c r="H5210" t="s">
        <v>46</v>
      </c>
      <c r="I5210" t="s">
        <v>129</v>
      </c>
      <c r="J5210" t="s">
        <v>130</v>
      </c>
      <c r="K5210" t="s">
        <v>131</v>
      </c>
      <c r="L5210" t="s">
        <v>14957</v>
      </c>
      <c r="M5210" t="s">
        <v>14958</v>
      </c>
      <c r="N5210">
        <v>2.3047222220000001</v>
      </c>
      <c r="O5210">
        <v>0</v>
      </c>
      <c r="P5210">
        <v>2</v>
      </c>
      <c r="Q5210">
        <v>0</v>
      </c>
      <c r="R5210">
        <v>0</v>
      </c>
      <c r="S5210">
        <v>0</v>
      </c>
      <c r="T5210">
        <v>0</v>
      </c>
      <c r="U5210">
        <v>0</v>
      </c>
      <c r="V5210">
        <v>4.6094439999999999</v>
      </c>
      <c r="W5210">
        <v>0</v>
      </c>
      <c r="X5210">
        <v>0</v>
      </c>
      <c r="Y5210">
        <v>0</v>
      </c>
      <c r="Z5210">
        <v>0</v>
      </c>
    </row>
    <row r="5211" spans="1:26" x14ac:dyDescent="0.25">
      <c r="A5211">
        <v>2041164</v>
      </c>
      <c r="B5211">
        <v>1</v>
      </c>
      <c r="C5211" t="s">
        <v>76</v>
      </c>
      <c r="D5211" t="s">
        <v>106</v>
      </c>
      <c r="E5211" t="s">
        <v>166</v>
      </c>
      <c r="F5211" t="s">
        <v>14959</v>
      </c>
      <c r="G5211" t="s">
        <v>657</v>
      </c>
      <c r="H5211" t="s">
        <v>46</v>
      </c>
      <c r="I5211" t="s">
        <v>129</v>
      </c>
      <c r="J5211" t="s">
        <v>130</v>
      </c>
      <c r="K5211" t="s">
        <v>131</v>
      </c>
      <c r="L5211" t="s">
        <v>14960</v>
      </c>
      <c r="M5211" t="s">
        <v>14961</v>
      </c>
      <c r="N5211">
        <v>0.63611111099999995</v>
      </c>
      <c r="O5211">
        <v>0</v>
      </c>
      <c r="P5211">
        <v>402</v>
      </c>
      <c r="Q5211">
        <v>0</v>
      </c>
      <c r="R5211">
        <v>0</v>
      </c>
      <c r="S5211">
        <v>0</v>
      </c>
      <c r="T5211">
        <v>0</v>
      </c>
      <c r="U5211">
        <v>0</v>
      </c>
      <c r="V5211">
        <v>255.716667</v>
      </c>
      <c r="W5211">
        <v>0</v>
      </c>
      <c r="X5211">
        <v>0</v>
      </c>
      <c r="Y5211">
        <v>0</v>
      </c>
      <c r="Z5211">
        <v>0</v>
      </c>
    </row>
    <row r="5212" spans="1:26" x14ac:dyDescent="0.25">
      <c r="A5212">
        <v>2041173</v>
      </c>
      <c r="B5212">
        <v>1</v>
      </c>
      <c r="C5212" t="s">
        <v>76</v>
      </c>
      <c r="D5212" t="s">
        <v>90</v>
      </c>
      <c r="E5212" t="s">
        <v>134</v>
      </c>
      <c r="F5212" t="s">
        <v>14962</v>
      </c>
      <c r="G5212" t="s">
        <v>238</v>
      </c>
      <c r="H5212" t="s">
        <v>46</v>
      </c>
      <c r="I5212" t="s">
        <v>129</v>
      </c>
      <c r="J5212" t="s">
        <v>130</v>
      </c>
      <c r="K5212" t="s">
        <v>131</v>
      </c>
      <c r="L5212" t="s">
        <v>14963</v>
      </c>
      <c r="M5212" t="s">
        <v>14943</v>
      </c>
      <c r="N5212">
        <v>2.750277777</v>
      </c>
      <c r="O5212">
        <v>0</v>
      </c>
      <c r="P5212">
        <v>0</v>
      </c>
      <c r="Q5212">
        <v>0</v>
      </c>
      <c r="R5212">
        <v>0</v>
      </c>
      <c r="S5212">
        <v>0</v>
      </c>
      <c r="T5212">
        <v>1</v>
      </c>
      <c r="U5212">
        <v>0</v>
      </c>
      <c r="V5212">
        <v>0</v>
      </c>
      <c r="W5212">
        <v>0</v>
      </c>
      <c r="X5212">
        <v>0</v>
      </c>
      <c r="Y5212">
        <v>0</v>
      </c>
      <c r="Z5212">
        <v>2.7502779999999998</v>
      </c>
    </row>
    <row r="5213" spans="1:26" x14ac:dyDescent="0.25">
      <c r="A5213">
        <v>2041167</v>
      </c>
      <c r="B5213">
        <v>1</v>
      </c>
      <c r="C5213" t="s">
        <v>76</v>
      </c>
      <c r="D5213" t="s">
        <v>97</v>
      </c>
      <c r="E5213" t="s">
        <v>134</v>
      </c>
      <c r="F5213" t="s">
        <v>14964</v>
      </c>
      <c r="G5213" t="s">
        <v>136</v>
      </c>
      <c r="H5213" t="s">
        <v>46</v>
      </c>
      <c r="I5213" t="s">
        <v>129</v>
      </c>
      <c r="J5213" t="s">
        <v>130</v>
      </c>
      <c r="K5213" t="s">
        <v>131</v>
      </c>
      <c r="L5213" t="s">
        <v>14965</v>
      </c>
      <c r="M5213" t="s">
        <v>14966</v>
      </c>
      <c r="N5213">
        <v>1.021666666</v>
      </c>
      <c r="O5213">
        <v>0</v>
      </c>
      <c r="P5213">
        <v>1</v>
      </c>
      <c r="Q5213">
        <v>0</v>
      </c>
      <c r="R5213">
        <v>0</v>
      </c>
      <c r="S5213">
        <v>0</v>
      </c>
      <c r="T5213">
        <v>0</v>
      </c>
      <c r="U5213">
        <v>0</v>
      </c>
      <c r="V5213">
        <v>1.0216670000000001</v>
      </c>
      <c r="W5213">
        <v>0</v>
      </c>
      <c r="X5213">
        <v>0</v>
      </c>
      <c r="Y5213">
        <v>0</v>
      </c>
      <c r="Z5213">
        <v>0</v>
      </c>
    </row>
    <row r="5214" spans="1:26" x14ac:dyDescent="0.25">
      <c r="A5214">
        <v>2041172</v>
      </c>
      <c r="B5214">
        <v>1</v>
      </c>
      <c r="C5214" t="s">
        <v>77</v>
      </c>
      <c r="D5214" t="s">
        <v>115</v>
      </c>
      <c r="E5214" t="s">
        <v>182</v>
      </c>
      <c r="F5214" t="s">
        <v>14967</v>
      </c>
      <c r="G5214" t="s">
        <v>144</v>
      </c>
      <c r="H5214" t="s">
        <v>46</v>
      </c>
      <c r="I5214" t="s">
        <v>129</v>
      </c>
      <c r="J5214" t="s">
        <v>130</v>
      </c>
      <c r="K5214" t="s">
        <v>131</v>
      </c>
      <c r="L5214" t="s">
        <v>14968</v>
      </c>
      <c r="M5214" t="s">
        <v>14969</v>
      </c>
      <c r="N5214">
        <v>5.2372222219999998</v>
      </c>
      <c r="O5214">
        <v>0</v>
      </c>
      <c r="P5214">
        <v>0</v>
      </c>
      <c r="Q5214">
        <v>0</v>
      </c>
      <c r="R5214">
        <v>25</v>
      </c>
      <c r="S5214">
        <v>0</v>
      </c>
      <c r="T5214">
        <v>0</v>
      </c>
      <c r="U5214">
        <v>0</v>
      </c>
      <c r="V5214">
        <v>0</v>
      </c>
      <c r="W5214">
        <v>0</v>
      </c>
      <c r="X5214">
        <v>130.930556</v>
      </c>
      <c r="Y5214">
        <v>0</v>
      </c>
      <c r="Z5214">
        <v>0</v>
      </c>
    </row>
    <row r="5215" spans="1:26" x14ac:dyDescent="0.25">
      <c r="A5215">
        <v>2041181</v>
      </c>
      <c r="B5215">
        <v>1</v>
      </c>
      <c r="C5215" t="s">
        <v>77</v>
      </c>
      <c r="D5215" t="s">
        <v>111</v>
      </c>
      <c r="E5215" t="s">
        <v>161</v>
      </c>
      <c r="F5215" t="s">
        <v>14970</v>
      </c>
      <c r="G5215" t="s">
        <v>7065</v>
      </c>
      <c r="H5215" t="s">
        <v>47</v>
      </c>
      <c r="I5215" t="s">
        <v>129</v>
      </c>
      <c r="J5215" t="s">
        <v>130</v>
      </c>
      <c r="K5215" t="s">
        <v>131</v>
      </c>
      <c r="L5215" t="s">
        <v>14971</v>
      </c>
      <c r="M5215" t="s">
        <v>14972</v>
      </c>
      <c r="N5215">
        <v>5.960555555</v>
      </c>
      <c r="O5215">
        <v>0</v>
      </c>
      <c r="P5215">
        <v>0</v>
      </c>
      <c r="Q5215">
        <v>0</v>
      </c>
      <c r="R5215">
        <v>0</v>
      </c>
      <c r="S5215">
        <v>1</v>
      </c>
      <c r="T5215">
        <v>386</v>
      </c>
      <c r="U5215">
        <v>0</v>
      </c>
      <c r="V5215">
        <v>0</v>
      </c>
      <c r="W5215">
        <v>0</v>
      </c>
      <c r="X5215">
        <v>0</v>
      </c>
      <c r="Y5215">
        <v>5.9605560000000004</v>
      </c>
      <c r="Z5215">
        <v>2300.7744440000001</v>
      </c>
    </row>
    <row r="5216" spans="1:26" x14ac:dyDescent="0.25">
      <c r="A5216">
        <v>2041204</v>
      </c>
      <c r="B5216">
        <v>1</v>
      </c>
      <c r="C5216" t="s">
        <v>76</v>
      </c>
      <c r="D5216" t="s">
        <v>89</v>
      </c>
      <c r="E5216" t="s">
        <v>166</v>
      </c>
      <c r="F5216" t="s">
        <v>1310</v>
      </c>
      <c r="G5216" t="s">
        <v>657</v>
      </c>
      <c r="H5216" t="s">
        <v>46</v>
      </c>
      <c r="I5216" t="s">
        <v>129</v>
      </c>
      <c r="J5216" t="s">
        <v>130</v>
      </c>
      <c r="K5216" t="s">
        <v>131</v>
      </c>
      <c r="L5216" t="s">
        <v>14973</v>
      </c>
      <c r="M5216" t="s">
        <v>14974</v>
      </c>
      <c r="N5216">
        <v>1.6063888879999999</v>
      </c>
      <c r="O5216">
        <v>0</v>
      </c>
      <c r="P5216">
        <v>29</v>
      </c>
      <c r="Q5216">
        <v>0</v>
      </c>
      <c r="R5216">
        <v>0</v>
      </c>
      <c r="S5216">
        <v>0</v>
      </c>
      <c r="T5216">
        <v>0</v>
      </c>
      <c r="U5216">
        <v>0</v>
      </c>
      <c r="V5216">
        <v>46.585278000000002</v>
      </c>
      <c r="W5216">
        <v>0</v>
      </c>
      <c r="X5216">
        <v>0</v>
      </c>
      <c r="Y5216">
        <v>0</v>
      </c>
      <c r="Z5216">
        <v>0</v>
      </c>
    </row>
    <row r="5217" spans="1:26" x14ac:dyDescent="0.25">
      <c r="A5217">
        <v>2041182</v>
      </c>
      <c r="B5217">
        <v>1</v>
      </c>
      <c r="C5217" t="s">
        <v>76</v>
      </c>
      <c r="D5217" t="s">
        <v>95</v>
      </c>
      <c r="E5217" t="s">
        <v>134</v>
      </c>
      <c r="F5217" t="s">
        <v>14975</v>
      </c>
      <c r="G5217" t="s">
        <v>136</v>
      </c>
      <c r="H5217" t="s">
        <v>46</v>
      </c>
      <c r="I5217" t="s">
        <v>129</v>
      </c>
      <c r="J5217" t="s">
        <v>130</v>
      </c>
      <c r="K5217" t="s">
        <v>131</v>
      </c>
      <c r="L5217" t="s">
        <v>14976</v>
      </c>
      <c r="M5217" t="s">
        <v>14977</v>
      </c>
      <c r="N5217">
        <v>3.2552777769999999</v>
      </c>
      <c r="O5217">
        <v>0</v>
      </c>
      <c r="P5217">
        <v>1</v>
      </c>
      <c r="Q5217">
        <v>0</v>
      </c>
      <c r="R5217">
        <v>0</v>
      </c>
      <c r="S5217">
        <v>0</v>
      </c>
      <c r="T5217">
        <v>0</v>
      </c>
      <c r="U5217">
        <v>0</v>
      </c>
      <c r="V5217">
        <v>3.2552780000000001</v>
      </c>
      <c r="W5217">
        <v>0</v>
      </c>
      <c r="X5217">
        <v>0</v>
      </c>
      <c r="Y5217">
        <v>0</v>
      </c>
      <c r="Z5217">
        <v>0</v>
      </c>
    </row>
    <row r="5218" spans="1:26" x14ac:dyDescent="0.25">
      <c r="A5218">
        <v>2041186</v>
      </c>
      <c r="B5218">
        <v>1</v>
      </c>
      <c r="C5218" t="s">
        <v>77</v>
      </c>
      <c r="D5218" t="s">
        <v>114</v>
      </c>
      <c r="E5218" t="s">
        <v>182</v>
      </c>
      <c r="F5218" t="s">
        <v>14978</v>
      </c>
      <c r="G5218" t="s">
        <v>128</v>
      </c>
      <c r="H5218" t="s">
        <v>46</v>
      </c>
      <c r="I5218" t="s">
        <v>129</v>
      </c>
      <c r="J5218" t="s">
        <v>130</v>
      </c>
      <c r="K5218" t="s">
        <v>131</v>
      </c>
      <c r="L5218" t="s">
        <v>14979</v>
      </c>
      <c r="M5218" t="s">
        <v>14980</v>
      </c>
      <c r="N5218">
        <v>1.0738888879999999</v>
      </c>
      <c r="O5218">
        <v>0</v>
      </c>
      <c r="P5218">
        <v>40</v>
      </c>
      <c r="Q5218">
        <v>0</v>
      </c>
      <c r="R5218">
        <v>0</v>
      </c>
      <c r="S5218">
        <v>0</v>
      </c>
      <c r="T5218">
        <v>0</v>
      </c>
      <c r="U5218">
        <v>0</v>
      </c>
      <c r="V5218">
        <v>42.955556000000001</v>
      </c>
      <c r="W5218">
        <v>0</v>
      </c>
      <c r="X5218">
        <v>0</v>
      </c>
      <c r="Y5218">
        <v>0</v>
      </c>
      <c r="Z5218">
        <v>0</v>
      </c>
    </row>
    <row r="5219" spans="1:26" x14ac:dyDescent="0.25">
      <c r="A5219">
        <v>2041183</v>
      </c>
      <c r="B5219">
        <v>1</v>
      </c>
      <c r="C5219" t="s">
        <v>76</v>
      </c>
      <c r="D5219" t="s">
        <v>106</v>
      </c>
      <c r="E5219" t="s">
        <v>134</v>
      </c>
      <c r="F5219" t="s">
        <v>14981</v>
      </c>
      <c r="G5219" t="s">
        <v>136</v>
      </c>
      <c r="H5219" t="s">
        <v>46</v>
      </c>
      <c r="I5219" t="s">
        <v>129</v>
      </c>
      <c r="J5219" t="s">
        <v>130</v>
      </c>
      <c r="K5219" t="s">
        <v>131</v>
      </c>
      <c r="L5219" t="s">
        <v>14982</v>
      </c>
      <c r="M5219" t="s">
        <v>14983</v>
      </c>
      <c r="N5219">
        <v>1.5325</v>
      </c>
      <c r="O5219">
        <v>0</v>
      </c>
      <c r="P5219">
        <v>3</v>
      </c>
      <c r="Q5219">
        <v>0</v>
      </c>
      <c r="R5219">
        <v>0</v>
      </c>
      <c r="S5219">
        <v>0</v>
      </c>
      <c r="T5219">
        <v>0</v>
      </c>
      <c r="U5219">
        <v>0</v>
      </c>
      <c r="V5219">
        <v>4.5975000000000001</v>
      </c>
      <c r="W5219">
        <v>0</v>
      </c>
      <c r="X5219">
        <v>0</v>
      </c>
      <c r="Y5219">
        <v>0</v>
      </c>
      <c r="Z5219">
        <v>0</v>
      </c>
    </row>
    <row r="5220" spans="1:26" x14ac:dyDescent="0.25">
      <c r="A5220">
        <v>2041194</v>
      </c>
      <c r="B5220">
        <v>1</v>
      </c>
      <c r="C5220" t="s">
        <v>77</v>
      </c>
      <c r="D5220" t="s">
        <v>113</v>
      </c>
      <c r="E5220" t="s">
        <v>182</v>
      </c>
      <c r="F5220" t="s">
        <v>13253</v>
      </c>
      <c r="G5220" t="s">
        <v>144</v>
      </c>
      <c r="H5220" t="s">
        <v>46</v>
      </c>
      <c r="I5220" t="s">
        <v>129</v>
      </c>
      <c r="J5220" t="s">
        <v>130</v>
      </c>
      <c r="K5220" t="s">
        <v>131</v>
      </c>
      <c r="L5220" t="s">
        <v>14984</v>
      </c>
      <c r="M5220" t="s">
        <v>14985</v>
      </c>
      <c r="N5220">
        <v>1.89</v>
      </c>
      <c r="O5220">
        <v>0</v>
      </c>
      <c r="P5220">
        <v>0</v>
      </c>
      <c r="Q5220">
        <v>0</v>
      </c>
      <c r="R5220">
        <v>5</v>
      </c>
      <c r="S5220">
        <v>0</v>
      </c>
      <c r="T5220">
        <v>0</v>
      </c>
      <c r="U5220">
        <v>0</v>
      </c>
      <c r="V5220">
        <v>0</v>
      </c>
      <c r="W5220">
        <v>0</v>
      </c>
      <c r="X5220">
        <v>9.4499999999999993</v>
      </c>
      <c r="Y5220">
        <v>0</v>
      </c>
      <c r="Z5220">
        <v>0</v>
      </c>
    </row>
    <row r="5221" spans="1:26" x14ac:dyDescent="0.25">
      <c r="A5221">
        <v>2041192</v>
      </c>
      <c r="B5221">
        <v>1</v>
      </c>
      <c r="C5221" t="s">
        <v>77</v>
      </c>
      <c r="D5221" t="s">
        <v>117</v>
      </c>
      <c r="E5221" t="s">
        <v>182</v>
      </c>
      <c r="F5221" t="s">
        <v>14986</v>
      </c>
      <c r="G5221" t="s">
        <v>144</v>
      </c>
      <c r="H5221" t="s">
        <v>46</v>
      </c>
      <c r="I5221" t="s">
        <v>129</v>
      </c>
      <c r="J5221" t="s">
        <v>130</v>
      </c>
      <c r="K5221" t="s">
        <v>131</v>
      </c>
      <c r="L5221" t="s">
        <v>14987</v>
      </c>
      <c r="M5221" t="s">
        <v>14988</v>
      </c>
      <c r="N5221">
        <v>0.90222222200000002</v>
      </c>
      <c r="O5221">
        <v>0</v>
      </c>
      <c r="P5221">
        <v>0</v>
      </c>
      <c r="Q5221">
        <v>0</v>
      </c>
      <c r="R5221">
        <v>0</v>
      </c>
      <c r="S5221">
        <v>0</v>
      </c>
      <c r="T5221">
        <v>10</v>
      </c>
      <c r="U5221">
        <v>0</v>
      </c>
      <c r="V5221">
        <v>0</v>
      </c>
      <c r="W5221">
        <v>0</v>
      </c>
      <c r="X5221">
        <v>0</v>
      </c>
      <c r="Y5221">
        <v>0</v>
      </c>
      <c r="Z5221">
        <v>9.0222219999999993</v>
      </c>
    </row>
    <row r="5222" spans="1:26" x14ac:dyDescent="0.25">
      <c r="A5222">
        <v>2041200</v>
      </c>
      <c r="B5222">
        <v>1</v>
      </c>
      <c r="C5222" t="s">
        <v>76</v>
      </c>
      <c r="D5222" t="s">
        <v>104</v>
      </c>
      <c r="E5222" t="s">
        <v>182</v>
      </c>
      <c r="F5222" t="s">
        <v>14989</v>
      </c>
      <c r="G5222" t="s">
        <v>144</v>
      </c>
      <c r="H5222" t="s">
        <v>46</v>
      </c>
      <c r="I5222" t="s">
        <v>129</v>
      </c>
      <c r="J5222" t="s">
        <v>130</v>
      </c>
      <c r="K5222" t="s">
        <v>131</v>
      </c>
      <c r="L5222" t="s">
        <v>14990</v>
      </c>
      <c r="M5222" t="s">
        <v>14991</v>
      </c>
      <c r="N5222">
        <v>1.289722222</v>
      </c>
      <c r="O5222">
        <v>0</v>
      </c>
      <c r="P5222">
        <v>0</v>
      </c>
      <c r="Q5222">
        <v>0</v>
      </c>
      <c r="R5222">
        <v>0</v>
      </c>
      <c r="S5222">
        <v>0</v>
      </c>
      <c r="T5222">
        <v>5</v>
      </c>
      <c r="U5222">
        <v>0</v>
      </c>
      <c r="V5222">
        <v>0</v>
      </c>
      <c r="W5222">
        <v>0</v>
      </c>
      <c r="X5222">
        <v>0</v>
      </c>
      <c r="Y5222">
        <v>0</v>
      </c>
      <c r="Z5222">
        <v>6.4486109999999996</v>
      </c>
    </row>
    <row r="5223" spans="1:26" x14ac:dyDescent="0.25">
      <c r="A5223">
        <v>2041188</v>
      </c>
      <c r="B5223">
        <v>1</v>
      </c>
      <c r="C5223" t="s">
        <v>76</v>
      </c>
      <c r="D5223" t="s">
        <v>78</v>
      </c>
      <c r="E5223" t="s">
        <v>166</v>
      </c>
      <c r="F5223" t="s">
        <v>14992</v>
      </c>
      <c r="G5223" t="s">
        <v>349</v>
      </c>
      <c r="H5223" t="s">
        <v>46</v>
      </c>
      <c r="I5223" t="s">
        <v>129</v>
      </c>
      <c r="J5223" t="s">
        <v>130</v>
      </c>
      <c r="K5223" t="s">
        <v>131</v>
      </c>
      <c r="L5223" t="s">
        <v>14993</v>
      </c>
      <c r="M5223" t="s">
        <v>14994</v>
      </c>
      <c r="N5223">
        <v>0.88833333299999995</v>
      </c>
      <c r="O5223">
        <v>0</v>
      </c>
      <c r="P5223">
        <v>294</v>
      </c>
      <c r="Q5223">
        <v>0</v>
      </c>
      <c r="R5223">
        <v>0</v>
      </c>
      <c r="S5223">
        <v>0</v>
      </c>
      <c r="T5223">
        <v>0</v>
      </c>
      <c r="U5223">
        <v>0</v>
      </c>
      <c r="V5223">
        <v>261.17</v>
      </c>
      <c r="W5223">
        <v>0</v>
      </c>
      <c r="X5223">
        <v>0</v>
      </c>
      <c r="Y5223">
        <v>0</v>
      </c>
      <c r="Z5223">
        <v>0</v>
      </c>
    </row>
    <row r="5224" spans="1:26" x14ac:dyDescent="0.25">
      <c r="A5224">
        <v>2041191</v>
      </c>
      <c r="B5224">
        <v>1</v>
      </c>
      <c r="C5224" t="s">
        <v>77</v>
      </c>
      <c r="D5224" t="s">
        <v>114</v>
      </c>
      <c r="E5224" t="s">
        <v>182</v>
      </c>
      <c r="F5224" t="s">
        <v>14995</v>
      </c>
      <c r="G5224" t="s">
        <v>294</v>
      </c>
      <c r="H5224" t="s">
        <v>46</v>
      </c>
      <c r="I5224" t="s">
        <v>129</v>
      </c>
      <c r="J5224" t="s">
        <v>130</v>
      </c>
      <c r="K5224" t="s">
        <v>131</v>
      </c>
      <c r="L5224" t="s">
        <v>14996</v>
      </c>
      <c r="M5224" t="s">
        <v>14997</v>
      </c>
      <c r="N5224">
        <v>3.1163888879999999</v>
      </c>
      <c r="O5224">
        <v>0</v>
      </c>
      <c r="P5224">
        <v>0</v>
      </c>
      <c r="Q5224">
        <v>0</v>
      </c>
      <c r="R5224">
        <v>0</v>
      </c>
      <c r="S5224">
        <v>0</v>
      </c>
      <c r="T5224">
        <v>17</v>
      </c>
      <c r="U5224">
        <v>0</v>
      </c>
      <c r="V5224">
        <v>0</v>
      </c>
      <c r="W5224">
        <v>0</v>
      </c>
      <c r="X5224">
        <v>0</v>
      </c>
      <c r="Y5224">
        <v>0</v>
      </c>
      <c r="Z5224">
        <v>52.978611000000001</v>
      </c>
    </row>
    <row r="5225" spans="1:26" x14ac:dyDescent="0.25">
      <c r="A5225">
        <v>2041195</v>
      </c>
      <c r="B5225">
        <v>1</v>
      </c>
      <c r="C5225" t="s">
        <v>76</v>
      </c>
      <c r="D5225" t="s">
        <v>106</v>
      </c>
      <c r="E5225" t="s">
        <v>134</v>
      </c>
      <c r="F5225" t="s">
        <v>14998</v>
      </c>
      <c r="G5225" t="s">
        <v>136</v>
      </c>
      <c r="H5225" t="s">
        <v>46</v>
      </c>
      <c r="I5225" t="s">
        <v>129</v>
      </c>
      <c r="J5225" t="s">
        <v>130</v>
      </c>
      <c r="K5225" t="s">
        <v>131</v>
      </c>
      <c r="L5225" t="s">
        <v>14999</v>
      </c>
      <c r="M5225" t="s">
        <v>15000</v>
      </c>
      <c r="N5225">
        <v>2.241666666</v>
      </c>
      <c r="O5225">
        <v>0</v>
      </c>
      <c r="P5225">
        <v>6</v>
      </c>
      <c r="Q5225">
        <v>0</v>
      </c>
      <c r="R5225">
        <v>0</v>
      </c>
      <c r="S5225">
        <v>0</v>
      </c>
      <c r="T5225">
        <v>0</v>
      </c>
      <c r="U5225">
        <v>0</v>
      </c>
      <c r="V5225">
        <v>13.45</v>
      </c>
      <c r="W5225">
        <v>0</v>
      </c>
      <c r="X5225">
        <v>0</v>
      </c>
      <c r="Y5225">
        <v>0</v>
      </c>
      <c r="Z5225">
        <v>0</v>
      </c>
    </row>
    <row r="5226" spans="1:26" x14ac:dyDescent="0.25">
      <c r="A5226">
        <v>2041213</v>
      </c>
      <c r="B5226">
        <v>1</v>
      </c>
      <c r="C5226" t="s">
        <v>77</v>
      </c>
      <c r="D5226" t="s">
        <v>108</v>
      </c>
      <c r="E5226" t="s">
        <v>166</v>
      </c>
      <c r="F5226" t="s">
        <v>15001</v>
      </c>
      <c r="G5226" t="s">
        <v>812</v>
      </c>
      <c r="H5226" t="s">
        <v>46</v>
      </c>
      <c r="I5226" t="s">
        <v>129</v>
      </c>
      <c r="J5226" t="s">
        <v>130</v>
      </c>
      <c r="K5226" t="s">
        <v>131</v>
      </c>
      <c r="L5226" t="s">
        <v>15002</v>
      </c>
      <c r="M5226" t="s">
        <v>15003</v>
      </c>
      <c r="N5226">
        <v>1.775555555</v>
      </c>
      <c r="O5226">
        <v>0</v>
      </c>
      <c r="P5226">
        <v>183</v>
      </c>
      <c r="Q5226">
        <v>0</v>
      </c>
      <c r="R5226">
        <v>0</v>
      </c>
      <c r="S5226">
        <v>0</v>
      </c>
      <c r="T5226">
        <v>0</v>
      </c>
      <c r="U5226">
        <v>0</v>
      </c>
      <c r="V5226">
        <v>324.92666700000001</v>
      </c>
      <c r="W5226">
        <v>0</v>
      </c>
      <c r="X5226">
        <v>0</v>
      </c>
      <c r="Y5226">
        <v>0</v>
      </c>
      <c r="Z5226">
        <v>0</v>
      </c>
    </row>
    <row r="5227" spans="1:26" x14ac:dyDescent="0.25">
      <c r="A5227">
        <v>2041198</v>
      </c>
      <c r="B5227">
        <v>1</v>
      </c>
      <c r="C5227" t="s">
        <v>77</v>
      </c>
      <c r="D5227" t="s">
        <v>118</v>
      </c>
      <c r="E5227" t="s">
        <v>182</v>
      </c>
      <c r="F5227" t="s">
        <v>15004</v>
      </c>
      <c r="G5227" t="s">
        <v>144</v>
      </c>
      <c r="H5227" t="s">
        <v>46</v>
      </c>
      <c r="I5227" t="s">
        <v>129</v>
      </c>
      <c r="J5227" t="s">
        <v>130</v>
      </c>
      <c r="K5227" t="s">
        <v>131</v>
      </c>
      <c r="L5227" t="s">
        <v>15005</v>
      </c>
      <c r="M5227" t="s">
        <v>15006</v>
      </c>
      <c r="N5227">
        <v>2.0016666660000002</v>
      </c>
      <c r="O5227">
        <v>0</v>
      </c>
      <c r="P5227">
        <v>174</v>
      </c>
      <c r="Q5227">
        <v>0</v>
      </c>
      <c r="R5227">
        <v>0</v>
      </c>
      <c r="S5227">
        <v>0</v>
      </c>
      <c r="T5227">
        <v>0</v>
      </c>
      <c r="U5227">
        <v>0</v>
      </c>
      <c r="V5227">
        <v>348.29</v>
      </c>
      <c r="W5227">
        <v>0</v>
      </c>
      <c r="X5227">
        <v>0</v>
      </c>
      <c r="Y5227">
        <v>0</v>
      </c>
      <c r="Z5227">
        <v>0</v>
      </c>
    </row>
    <row r="5228" spans="1:26" x14ac:dyDescent="0.25">
      <c r="A5228">
        <v>2041196</v>
      </c>
      <c r="B5228">
        <v>1</v>
      </c>
      <c r="C5228" t="s">
        <v>77</v>
      </c>
      <c r="D5228" t="s">
        <v>124</v>
      </c>
      <c r="E5228" t="s">
        <v>171</v>
      </c>
      <c r="F5228" t="s">
        <v>8709</v>
      </c>
      <c r="G5228" t="s">
        <v>163</v>
      </c>
      <c r="H5228" t="s">
        <v>47</v>
      </c>
      <c r="I5228" t="s">
        <v>129</v>
      </c>
      <c r="J5228" t="s">
        <v>130</v>
      </c>
      <c r="K5228" t="s">
        <v>131</v>
      </c>
      <c r="L5228" t="s">
        <v>15007</v>
      </c>
      <c r="M5228" t="s">
        <v>15008</v>
      </c>
      <c r="N5228">
        <v>0.30638888800000003</v>
      </c>
      <c r="O5228">
        <v>10</v>
      </c>
      <c r="P5228">
        <v>429</v>
      </c>
      <c r="Q5228">
        <v>0</v>
      </c>
      <c r="R5228">
        <v>0</v>
      </c>
      <c r="S5228">
        <v>0</v>
      </c>
      <c r="T5228">
        <v>0</v>
      </c>
      <c r="U5228">
        <v>3.0638890000000001</v>
      </c>
      <c r="V5228">
        <v>131.440833</v>
      </c>
      <c r="W5228">
        <v>0</v>
      </c>
      <c r="X5228">
        <v>0</v>
      </c>
      <c r="Y5228">
        <v>0</v>
      </c>
      <c r="Z5228">
        <v>0</v>
      </c>
    </row>
    <row r="5229" spans="1:26" x14ac:dyDescent="0.25">
      <c r="A5229">
        <v>2041205</v>
      </c>
      <c r="B5229">
        <v>1</v>
      </c>
      <c r="C5229" t="s">
        <v>77</v>
      </c>
      <c r="D5229" t="s">
        <v>109</v>
      </c>
      <c r="E5229" t="s">
        <v>182</v>
      </c>
      <c r="F5229" t="s">
        <v>15009</v>
      </c>
      <c r="G5229" t="s">
        <v>144</v>
      </c>
      <c r="H5229" t="s">
        <v>46</v>
      </c>
      <c r="I5229" t="s">
        <v>129</v>
      </c>
      <c r="J5229" t="s">
        <v>130</v>
      </c>
      <c r="K5229" t="s">
        <v>131</v>
      </c>
      <c r="L5229" t="s">
        <v>15010</v>
      </c>
      <c r="M5229" t="s">
        <v>15011</v>
      </c>
      <c r="N5229">
        <v>3.343611111</v>
      </c>
      <c r="O5229">
        <v>0</v>
      </c>
      <c r="P5229">
        <v>0</v>
      </c>
      <c r="Q5229">
        <v>0</v>
      </c>
      <c r="R5229">
        <v>0</v>
      </c>
      <c r="S5229">
        <v>0</v>
      </c>
      <c r="T5229">
        <v>69</v>
      </c>
      <c r="U5229">
        <v>0</v>
      </c>
      <c r="V5229">
        <v>0</v>
      </c>
      <c r="W5229">
        <v>0</v>
      </c>
      <c r="X5229">
        <v>0</v>
      </c>
      <c r="Y5229">
        <v>0</v>
      </c>
      <c r="Z5229">
        <v>230.70916700000001</v>
      </c>
    </row>
    <row r="5230" spans="1:26" x14ac:dyDescent="0.25">
      <c r="A5230">
        <v>2041203</v>
      </c>
      <c r="B5230">
        <v>1</v>
      </c>
      <c r="C5230" t="s">
        <v>76</v>
      </c>
      <c r="D5230" t="s">
        <v>102</v>
      </c>
      <c r="E5230" t="s">
        <v>182</v>
      </c>
      <c r="F5230" t="s">
        <v>15012</v>
      </c>
      <c r="G5230" t="s">
        <v>144</v>
      </c>
      <c r="H5230" t="s">
        <v>46</v>
      </c>
      <c r="I5230" t="s">
        <v>129</v>
      </c>
      <c r="J5230" t="s">
        <v>130</v>
      </c>
      <c r="K5230" t="s">
        <v>131</v>
      </c>
      <c r="L5230" t="s">
        <v>15013</v>
      </c>
      <c r="M5230" t="s">
        <v>15014</v>
      </c>
      <c r="N5230">
        <v>2.716111111</v>
      </c>
      <c r="O5230">
        <v>0</v>
      </c>
      <c r="P5230">
        <v>9</v>
      </c>
      <c r="Q5230">
        <v>0</v>
      </c>
      <c r="R5230">
        <v>0</v>
      </c>
      <c r="S5230">
        <v>0</v>
      </c>
      <c r="T5230">
        <v>0</v>
      </c>
      <c r="U5230">
        <v>0</v>
      </c>
      <c r="V5230">
        <v>24.445</v>
      </c>
      <c r="W5230">
        <v>0</v>
      </c>
      <c r="X5230">
        <v>0</v>
      </c>
      <c r="Y5230">
        <v>0</v>
      </c>
      <c r="Z5230">
        <v>0</v>
      </c>
    </row>
    <row r="5231" spans="1:26" x14ac:dyDescent="0.25">
      <c r="A5231">
        <v>2041209</v>
      </c>
      <c r="B5231">
        <v>1</v>
      </c>
      <c r="C5231" t="s">
        <v>76</v>
      </c>
      <c r="D5231" t="s">
        <v>104</v>
      </c>
      <c r="E5231" t="s">
        <v>182</v>
      </c>
      <c r="F5231" t="s">
        <v>14762</v>
      </c>
      <c r="G5231" t="s">
        <v>144</v>
      </c>
      <c r="H5231" t="s">
        <v>46</v>
      </c>
      <c r="I5231" t="s">
        <v>129</v>
      </c>
      <c r="J5231" t="s">
        <v>130</v>
      </c>
      <c r="K5231" t="s">
        <v>131</v>
      </c>
      <c r="L5231" t="s">
        <v>15015</v>
      </c>
      <c r="M5231" t="s">
        <v>15016</v>
      </c>
      <c r="N5231">
        <v>3.0841666659999998</v>
      </c>
      <c r="O5231">
        <v>0</v>
      </c>
      <c r="P5231">
        <v>0</v>
      </c>
      <c r="Q5231">
        <v>0</v>
      </c>
      <c r="R5231">
        <v>25</v>
      </c>
      <c r="S5231">
        <v>0</v>
      </c>
      <c r="T5231">
        <v>0</v>
      </c>
      <c r="U5231">
        <v>0</v>
      </c>
      <c r="V5231">
        <v>0</v>
      </c>
      <c r="W5231">
        <v>0</v>
      </c>
      <c r="X5231">
        <v>77.104167000000004</v>
      </c>
      <c r="Y5231">
        <v>0</v>
      </c>
      <c r="Z5231">
        <v>0</v>
      </c>
    </row>
    <row r="5232" spans="1:26" x14ac:dyDescent="0.25">
      <c r="A5232">
        <v>2041211</v>
      </c>
      <c r="B5232">
        <v>1</v>
      </c>
      <c r="C5232" t="s">
        <v>76</v>
      </c>
      <c r="D5232" t="s">
        <v>93</v>
      </c>
      <c r="E5232" t="s">
        <v>182</v>
      </c>
      <c r="F5232" t="s">
        <v>15017</v>
      </c>
      <c r="G5232" t="s">
        <v>524</v>
      </c>
      <c r="H5232" t="s">
        <v>46</v>
      </c>
      <c r="I5232" t="s">
        <v>129</v>
      </c>
      <c r="J5232" t="s">
        <v>130</v>
      </c>
      <c r="K5232" t="s">
        <v>131</v>
      </c>
      <c r="L5232" t="s">
        <v>15018</v>
      </c>
      <c r="M5232" t="s">
        <v>15019</v>
      </c>
      <c r="N5232">
        <v>1.8405555549999999</v>
      </c>
      <c r="O5232">
        <v>0</v>
      </c>
      <c r="P5232">
        <v>88</v>
      </c>
      <c r="Q5232">
        <v>0</v>
      </c>
      <c r="R5232">
        <v>0</v>
      </c>
      <c r="S5232">
        <v>0</v>
      </c>
      <c r="T5232">
        <v>0</v>
      </c>
      <c r="U5232">
        <v>0</v>
      </c>
      <c r="V5232">
        <v>161.96888899999999</v>
      </c>
      <c r="W5232">
        <v>0</v>
      </c>
      <c r="X5232">
        <v>0</v>
      </c>
      <c r="Y5232">
        <v>0</v>
      </c>
      <c r="Z5232">
        <v>0</v>
      </c>
    </row>
    <row r="5233" spans="1:26" x14ac:dyDescent="0.25">
      <c r="A5233">
        <v>2041216</v>
      </c>
      <c r="B5233">
        <v>1</v>
      </c>
      <c r="C5233" t="s">
        <v>77</v>
      </c>
      <c r="D5233" t="s">
        <v>124</v>
      </c>
      <c r="E5233" t="s">
        <v>134</v>
      </c>
      <c r="F5233" t="s">
        <v>15020</v>
      </c>
      <c r="G5233" t="s">
        <v>136</v>
      </c>
      <c r="H5233" t="s">
        <v>46</v>
      </c>
      <c r="I5233" t="s">
        <v>129</v>
      </c>
      <c r="J5233" t="s">
        <v>130</v>
      </c>
      <c r="K5233" t="s">
        <v>131</v>
      </c>
      <c r="L5233" t="s">
        <v>15021</v>
      </c>
      <c r="M5233" t="s">
        <v>14740</v>
      </c>
      <c r="N5233">
        <v>1.6002777770000001</v>
      </c>
      <c r="O5233">
        <v>0</v>
      </c>
      <c r="P5233">
        <v>1</v>
      </c>
      <c r="Q5233">
        <v>0</v>
      </c>
      <c r="R5233">
        <v>0</v>
      </c>
      <c r="S5233">
        <v>0</v>
      </c>
      <c r="T5233">
        <v>0</v>
      </c>
      <c r="U5233">
        <v>0</v>
      </c>
      <c r="V5233">
        <v>1.6002780000000001</v>
      </c>
      <c r="W5233">
        <v>0</v>
      </c>
      <c r="X5233">
        <v>0</v>
      </c>
      <c r="Y5233">
        <v>0</v>
      </c>
      <c r="Z5233">
        <v>0</v>
      </c>
    </row>
    <row r="5234" spans="1:26" x14ac:dyDescent="0.25">
      <c r="A5234">
        <v>2041222</v>
      </c>
      <c r="B5234">
        <v>1</v>
      </c>
      <c r="C5234" t="s">
        <v>77</v>
      </c>
      <c r="D5234" t="s">
        <v>109</v>
      </c>
      <c r="E5234" t="s">
        <v>182</v>
      </c>
      <c r="F5234" t="s">
        <v>14915</v>
      </c>
      <c r="G5234" t="s">
        <v>144</v>
      </c>
      <c r="H5234" t="s">
        <v>46</v>
      </c>
      <c r="I5234" t="s">
        <v>129</v>
      </c>
      <c r="J5234" t="s">
        <v>130</v>
      </c>
      <c r="K5234" t="s">
        <v>131</v>
      </c>
      <c r="L5234" t="s">
        <v>15022</v>
      </c>
      <c r="M5234" t="s">
        <v>15023</v>
      </c>
      <c r="N5234">
        <v>2.2205555549999998</v>
      </c>
      <c r="O5234">
        <v>0</v>
      </c>
      <c r="P5234">
        <v>0</v>
      </c>
      <c r="Q5234">
        <v>0</v>
      </c>
      <c r="R5234">
        <v>0</v>
      </c>
      <c r="S5234">
        <v>0</v>
      </c>
      <c r="T5234">
        <v>1</v>
      </c>
      <c r="U5234">
        <v>0</v>
      </c>
      <c r="V5234">
        <v>0</v>
      </c>
      <c r="W5234">
        <v>0</v>
      </c>
      <c r="X5234">
        <v>0</v>
      </c>
      <c r="Y5234">
        <v>0</v>
      </c>
      <c r="Z5234">
        <v>2.2205560000000002</v>
      </c>
    </row>
    <row r="5235" spans="1:26" x14ac:dyDescent="0.25">
      <c r="A5235">
        <v>2041212</v>
      </c>
      <c r="B5235">
        <v>1</v>
      </c>
      <c r="C5235" t="s">
        <v>76</v>
      </c>
      <c r="D5235" t="s">
        <v>90</v>
      </c>
      <c r="E5235" t="s">
        <v>134</v>
      </c>
      <c r="F5235" t="s">
        <v>15024</v>
      </c>
      <c r="G5235" t="s">
        <v>238</v>
      </c>
      <c r="H5235" t="s">
        <v>46</v>
      </c>
      <c r="I5235" t="s">
        <v>129</v>
      </c>
      <c r="J5235" t="s">
        <v>130</v>
      </c>
      <c r="K5235" t="s">
        <v>131</v>
      </c>
      <c r="L5235" t="s">
        <v>15025</v>
      </c>
      <c r="M5235" t="s">
        <v>15026</v>
      </c>
      <c r="N5235">
        <v>0.759444444</v>
      </c>
      <c r="O5235">
        <v>0</v>
      </c>
      <c r="P5235">
        <v>19</v>
      </c>
      <c r="Q5235">
        <v>0</v>
      </c>
      <c r="R5235">
        <v>0</v>
      </c>
      <c r="S5235">
        <v>0</v>
      </c>
      <c r="T5235">
        <v>0</v>
      </c>
      <c r="U5235">
        <v>0</v>
      </c>
      <c r="V5235">
        <v>14.429444</v>
      </c>
      <c r="W5235">
        <v>0</v>
      </c>
      <c r="X5235">
        <v>0</v>
      </c>
      <c r="Y5235">
        <v>0</v>
      </c>
      <c r="Z5235">
        <v>0</v>
      </c>
    </row>
    <row r="5236" spans="1:26" x14ac:dyDescent="0.25">
      <c r="A5236">
        <v>2041215</v>
      </c>
      <c r="B5236">
        <v>1</v>
      </c>
      <c r="C5236" t="s">
        <v>77</v>
      </c>
      <c r="D5236" t="s">
        <v>119</v>
      </c>
      <c r="E5236" t="s">
        <v>134</v>
      </c>
      <c r="F5236" t="s">
        <v>15027</v>
      </c>
      <c r="G5236" t="s">
        <v>136</v>
      </c>
      <c r="H5236" t="s">
        <v>46</v>
      </c>
      <c r="I5236" t="s">
        <v>129</v>
      </c>
      <c r="J5236" t="s">
        <v>130</v>
      </c>
      <c r="K5236" t="s">
        <v>131</v>
      </c>
      <c r="L5236" t="s">
        <v>15028</v>
      </c>
      <c r="M5236" t="s">
        <v>15029</v>
      </c>
      <c r="N5236">
        <v>1.423888888</v>
      </c>
      <c r="O5236">
        <v>0</v>
      </c>
      <c r="P5236">
        <v>2</v>
      </c>
      <c r="Q5236">
        <v>0</v>
      </c>
      <c r="R5236">
        <v>0</v>
      </c>
      <c r="S5236">
        <v>0</v>
      </c>
      <c r="T5236">
        <v>0</v>
      </c>
      <c r="U5236">
        <v>0</v>
      </c>
      <c r="V5236">
        <v>2.8477779999999999</v>
      </c>
      <c r="W5236">
        <v>0</v>
      </c>
      <c r="X5236">
        <v>0</v>
      </c>
      <c r="Y5236">
        <v>0</v>
      </c>
      <c r="Z5236">
        <v>0</v>
      </c>
    </row>
    <row r="5237" spans="1:26" x14ac:dyDescent="0.25">
      <c r="A5237">
        <v>2041220</v>
      </c>
      <c r="B5237">
        <v>1</v>
      </c>
      <c r="C5237" t="s">
        <v>76</v>
      </c>
      <c r="D5237" t="s">
        <v>86</v>
      </c>
      <c r="E5237" t="s">
        <v>182</v>
      </c>
      <c r="F5237" t="s">
        <v>15030</v>
      </c>
      <c r="G5237" t="s">
        <v>144</v>
      </c>
      <c r="H5237" t="s">
        <v>46</v>
      </c>
      <c r="I5237" t="s">
        <v>129</v>
      </c>
      <c r="J5237" t="s">
        <v>130</v>
      </c>
      <c r="K5237" t="s">
        <v>131</v>
      </c>
      <c r="L5237" t="s">
        <v>15031</v>
      </c>
      <c r="M5237" t="s">
        <v>14740</v>
      </c>
      <c r="N5237">
        <v>1.3222222219999999</v>
      </c>
      <c r="O5237">
        <v>0</v>
      </c>
      <c r="P5237">
        <v>394</v>
      </c>
      <c r="Q5237">
        <v>0</v>
      </c>
      <c r="R5237">
        <v>0</v>
      </c>
      <c r="S5237">
        <v>0</v>
      </c>
      <c r="T5237">
        <v>0</v>
      </c>
      <c r="U5237">
        <v>0</v>
      </c>
      <c r="V5237">
        <v>520.955555</v>
      </c>
      <c r="W5237">
        <v>0</v>
      </c>
      <c r="X5237">
        <v>0</v>
      </c>
      <c r="Y5237">
        <v>0</v>
      </c>
      <c r="Z5237">
        <v>0</v>
      </c>
    </row>
    <row r="5238" spans="1:26" x14ac:dyDescent="0.25">
      <c r="A5238">
        <v>2041219</v>
      </c>
      <c r="B5238">
        <v>1</v>
      </c>
      <c r="C5238" t="s">
        <v>76</v>
      </c>
      <c r="D5238" t="s">
        <v>79</v>
      </c>
      <c r="E5238" t="s">
        <v>182</v>
      </c>
      <c r="F5238" t="s">
        <v>14888</v>
      </c>
      <c r="G5238" t="s">
        <v>144</v>
      </c>
      <c r="H5238" t="s">
        <v>46</v>
      </c>
      <c r="I5238" t="s">
        <v>129</v>
      </c>
      <c r="J5238" t="s">
        <v>130</v>
      </c>
      <c r="K5238" t="s">
        <v>131</v>
      </c>
      <c r="L5238" t="s">
        <v>15032</v>
      </c>
      <c r="M5238" t="s">
        <v>15033</v>
      </c>
      <c r="N5238">
        <v>0.87527777699999998</v>
      </c>
      <c r="O5238">
        <v>0</v>
      </c>
      <c r="P5238">
        <v>110</v>
      </c>
      <c r="Q5238">
        <v>0</v>
      </c>
      <c r="R5238">
        <v>0</v>
      </c>
      <c r="S5238">
        <v>0</v>
      </c>
      <c r="T5238">
        <v>0</v>
      </c>
      <c r="U5238">
        <v>0</v>
      </c>
      <c r="V5238">
        <v>96.280555000000007</v>
      </c>
      <c r="W5238">
        <v>0</v>
      </c>
      <c r="X5238">
        <v>0</v>
      </c>
      <c r="Y5238">
        <v>0</v>
      </c>
      <c r="Z5238">
        <v>0</v>
      </c>
    </row>
    <row r="5239" spans="1:26" x14ac:dyDescent="0.25">
      <c r="A5239">
        <v>2041218</v>
      </c>
      <c r="B5239">
        <v>1</v>
      </c>
      <c r="C5239" t="s">
        <v>77</v>
      </c>
      <c r="D5239" t="s">
        <v>109</v>
      </c>
      <c r="E5239" t="s">
        <v>182</v>
      </c>
      <c r="F5239" t="s">
        <v>15034</v>
      </c>
      <c r="G5239" t="s">
        <v>144</v>
      </c>
      <c r="H5239" t="s">
        <v>46</v>
      </c>
      <c r="I5239" t="s">
        <v>129</v>
      </c>
      <c r="J5239" t="s">
        <v>130</v>
      </c>
      <c r="K5239" t="s">
        <v>131</v>
      </c>
      <c r="L5239" t="s">
        <v>15035</v>
      </c>
      <c r="M5239" t="s">
        <v>15036</v>
      </c>
      <c r="N5239">
        <v>2.5547222220000001</v>
      </c>
      <c r="O5239">
        <v>0</v>
      </c>
      <c r="P5239">
        <v>0</v>
      </c>
      <c r="Q5239">
        <v>0</v>
      </c>
      <c r="R5239">
        <v>0</v>
      </c>
      <c r="S5239">
        <v>0</v>
      </c>
      <c r="T5239">
        <v>6</v>
      </c>
      <c r="U5239">
        <v>0</v>
      </c>
      <c r="V5239">
        <v>0</v>
      </c>
      <c r="W5239">
        <v>0</v>
      </c>
      <c r="X5239">
        <v>0</v>
      </c>
      <c r="Y5239">
        <v>0</v>
      </c>
      <c r="Z5239">
        <v>15.328333000000001</v>
      </c>
    </row>
    <row r="5240" spans="1:26" x14ac:dyDescent="0.25">
      <c r="A5240">
        <v>2041224</v>
      </c>
      <c r="B5240">
        <v>1</v>
      </c>
      <c r="C5240" t="s">
        <v>76</v>
      </c>
      <c r="D5240" t="s">
        <v>100</v>
      </c>
      <c r="E5240" t="s">
        <v>134</v>
      </c>
      <c r="F5240" t="s">
        <v>15037</v>
      </c>
      <c r="G5240" t="s">
        <v>238</v>
      </c>
      <c r="H5240" t="s">
        <v>46</v>
      </c>
      <c r="I5240" t="s">
        <v>129</v>
      </c>
      <c r="J5240" t="s">
        <v>130</v>
      </c>
      <c r="K5240" t="s">
        <v>131</v>
      </c>
      <c r="L5240" t="s">
        <v>15038</v>
      </c>
      <c r="M5240" t="s">
        <v>15039</v>
      </c>
      <c r="N5240">
        <v>3.5041666660000002</v>
      </c>
      <c r="O5240">
        <v>0</v>
      </c>
      <c r="P5240">
        <v>2</v>
      </c>
      <c r="Q5240">
        <v>0</v>
      </c>
      <c r="R5240">
        <v>0</v>
      </c>
      <c r="S5240">
        <v>0</v>
      </c>
      <c r="T5240">
        <v>0</v>
      </c>
      <c r="U5240">
        <v>0</v>
      </c>
      <c r="V5240">
        <v>7.0083330000000004</v>
      </c>
      <c r="W5240">
        <v>0</v>
      </c>
      <c r="X5240">
        <v>0</v>
      </c>
      <c r="Y5240">
        <v>0</v>
      </c>
      <c r="Z5240">
        <v>0</v>
      </c>
    </row>
    <row r="5241" spans="1:26" x14ac:dyDescent="0.25">
      <c r="A5241">
        <v>2041223</v>
      </c>
      <c r="B5241">
        <v>1</v>
      </c>
      <c r="C5241" t="s">
        <v>76</v>
      </c>
      <c r="D5241" t="s">
        <v>102</v>
      </c>
      <c r="E5241" t="s">
        <v>182</v>
      </c>
      <c r="F5241" t="s">
        <v>15040</v>
      </c>
      <c r="G5241" t="s">
        <v>144</v>
      </c>
      <c r="H5241" t="s">
        <v>46</v>
      </c>
      <c r="I5241" t="s">
        <v>129</v>
      </c>
      <c r="J5241" t="s">
        <v>130</v>
      </c>
      <c r="K5241" t="s">
        <v>131</v>
      </c>
      <c r="L5241" t="s">
        <v>15041</v>
      </c>
      <c r="M5241" t="s">
        <v>15042</v>
      </c>
      <c r="N5241">
        <v>4.6394444439999996</v>
      </c>
      <c r="O5241">
        <v>0</v>
      </c>
      <c r="P5241">
        <v>6</v>
      </c>
      <c r="Q5241">
        <v>0</v>
      </c>
      <c r="R5241">
        <v>0</v>
      </c>
      <c r="S5241">
        <v>0</v>
      </c>
      <c r="T5241">
        <v>1</v>
      </c>
      <c r="U5241">
        <v>0</v>
      </c>
      <c r="V5241">
        <v>27.836666999999998</v>
      </c>
      <c r="W5241">
        <v>0</v>
      </c>
      <c r="X5241">
        <v>0</v>
      </c>
      <c r="Y5241">
        <v>0</v>
      </c>
      <c r="Z5241">
        <v>4.6394440000000001</v>
      </c>
    </row>
    <row r="5242" spans="1:26" x14ac:dyDescent="0.25">
      <c r="A5242">
        <v>2041229</v>
      </c>
      <c r="B5242">
        <v>1</v>
      </c>
      <c r="C5242" t="s">
        <v>76</v>
      </c>
      <c r="D5242" t="s">
        <v>92</v>
      </c>
      <c r="E5242" t="s">
        <v>134</v>
      </c>
      <c r="F5242" t="s">
        <v>15043</v>
      </c>
      <c r="G5242" t="s">
        <v>136</v>
      </c>
      <c r="H5242" t="s">
        <v>46</v>
      </c>
      <c r="I5242" t="s">
        <v>129</v>
      </c>
      <c r="J5242" t="s">
        <v>130</v>
      </c>
      <c r="K5242" t="s">
        <v>131</v>
      </c>
      <c r="L5242" t="s">
        <v>15044</v>
      </c>
      <c r="M5242" t="s">
        <v>15045</v>
      </c>
      <c r="N5242">
        <v>0.68111111099999999</v>
      </c>
      <c r="O5242">
        <v>0</v>
      </c>
      <c r="P5242">
        <v>0</v>
      </c>
      <c r="Q5242">
        <v>0</v>
      </c>
      <c r="R5242">
        <v>3</v>
      </c>
      <c r="S5242">
        <v>0</v>
      </c>
      <c r="T5242">
        <v>0</v>
      </c>
      <c r="U5242">
        <v>0</v>
      </c>
      <c r="V5242">
        <v>0</v>
      </c>
      <c r="W5242">
        <v>0</v>
      </c>
      <c r="X5242">
        <v>2.0433330000000001</v>
      </c>
      <c r="Y5242">
        <v>0</v>
      </c>
      <c r="Z5242">
        <v>0</v>
      </c>
    </row>
    <row r="5243" spans="1:26" x14ac:dyDescent="0.25">
      <c r="A5243">
        <v>2041230</v>
      </c>
      <c r="B5243">
        <v>1</v>
      </c>
      <c r="C5243" t="s">
        <v>76</v>
      </c>
      <c r="D5243" t="s">
        <v>79</v>
      </c>
      <c r="E5243" t="s">
        <v>182</v>
      </c>
      <c r="F5243" t="s">
        <v>15046</v>
      </c>
      <c r="G5243" t="s">
        <v>144</v>
      </c>
      <c r="H5243" t="s">
        <v>46</v>
      </c>
      <c r="I5243" t="s">
        <v>129</v>
      </c>
      <c r="J5243" t="s">
        <v>130</v>
      </c>
      <c r="K5243" t="s">
        <v>131</v>
      </c>
      <c r="L5243" t="s">
        <v>15047</v>
      </c>
      <c r="M5243" t="s">
        <v>15014</v>
      </c>
      <c r="N5243">
        <v>1.6386111109999999</v>
      </c>
      <c r="O5243">
        <v>0</v>
      </c>
      <c r="P5243">
        <v>107</v>
      </c>
      <c r="Q5243">
        <v>0</v>
      </c>
      <c r="R5243">
        <v>0</v>
      </c>
      <c r="S5243">
        <v>0</v>
      </c>
      <c r="T5243">
        <v>0</v>
      </c>
      <c r="U5243">
        <v>0</v>
      </c>
      <c r="V5243">
        <v>175.331389</v>
      </c>
      <c r="W5243">
        <v>0</v>
      </c>
      <c r="X5243">
        <v>0</v>
      </c>
      <c r="Y5243">
        <v>0</v>
      </c>
      <c r="Z5243">
        <v>0</v>
      </c>
    </row>
    <row r="5244" spans="1:26" x14ac:dyDescent="0.25">
      <c r="A5244">
        <v>2041243</v>
      </c>
      <c r="B5244">
        <v>1</v>
      </c>
      <c r="C5244" t="s">
        <v>77</v>
      </c>
      <c r="D5244" t="s">
        <v>123</v>
      </c>
      <c r="E5244" t="s">
        <v>182</v>
      </c>
      <c r="F5244" t="s">
        <v>15048</v>
      </c>
      <c r="G5244" t="s">
        <v>144</v>
      </c>
      <c r="H5244" t="s">
        <v>46</v>
      </c>
      <c r="I5244" t="s">
        <v>129</v>
      </c>
      <c r="J5244" t="s">
        <v>130</v>
      </c>
      <c r="K5244" t="s">
        <v>131</v>
      </c>
      <c r="L5244" t="s">
        <v>15049</v>
      </c>
      <c r="M5244" t="s">
        <v>15050</v>
      </c>
      <c r="N5244">
        <v>3.460555555</v>
      </c>
      <c r="O5244">
        <v>0</v>
      </c>
      <c r="P5244">
        <v>36</v>
      </c>
      <c r="Q5244">
        <v>0</v>
      </c>
      <c r="R5244">
        <v>0</v>
      </c>
      <c r="S5244">
        <v>0</v>
      </c>
      <c r="T5244">
        <v>0</v>
      </c>
      <c r="U5244">
        <v>0</v>
      </c>
      <c r="V5244">
        <v>124.58</v>
      </c>
      <c r="W5244">
        <v>0</v>
      </c>
      <c r="X5244">
        <v>0</v>
      </c>
      <c r="Y5244">
        <v>0</v>
      </c>
      <c r="Z5244">
        <v>0</v>
      </c>
    </row>
    <row r="5245" spans="1:26" x14ac:dyDescent="0.25">
      <c r="A5245">
        <v>2041235</v>
      </c>
      <c r="B5245">
        <v>1</v>
      </c>
      <c r="C5245" t="s">
        <v>76</v>
      </c>
      <c r="D5245" t="s">
        <v>93</v>
      </c>
      <c r="E5245" t="s">
        <v>134</v>
      </c>
      <c r="F5245" t="s">
        <v>15051</v>
      </c>
      <c r="G5245" t="s">
        <v>140</v>
      </c>
      <c r="H5245" t="s">
        <v>46</v>
      </c>
      <c r="I5245" t="s">
        <v>129</v>
      </c>
      <c r="J5245" t="s">
        <v>130</v>
      </c>
      <c r="K5245" t="s">
        <v>131</v>
      </c>
      <c r="L5245" t="s">
        <v>15052</v>
      </c>
      <c r="M5245" t="s">
        <v>15053</v>
      </c>
      <c r="N5245">
        <v>1.7150000000000001</v>
      </c>
      <c r="O5245">
        <v>0</v>
      </c>
      <c r="P5245">
        <v>1</v>
      </c>
      <c r="Q5245">
        <v>0</v>
      </c>
      <c r="R5245">
        <v>0</v>
      </c>
      <c r="S5245">
        <v>0</v>
      </c>
      <c r="T5245">
        <v>0</v>
      </c>
      <c r="U5245">
        <v>0</v>
      </c>
      <c r="V5245">
        <v>1.7150000000000001</v>
      </c>
      <c r="W5245">
        <v>0</v>
      </c>
      <c r="X5245">
        <v>0</v>
      </c>
      <c r="Y5245">
        <v>0</v>
      </c>
      <c r="Z5245">
        <v>0</v>
      </c>
    </row>
    <row r="5246" spans="1:26" x14ac:dyDescent="0.25">
      <c r="A5246">
        <v>2041237</v>
      </c>
      <c r="B5246">
        <v>1</v>
      </c>
      <c r="C5246" t="s">
        <v>76</v>
      </c>
      <c r="D5246" t="s">
        <v>90</v>
      </c>
      <c r="E5246" t="s">
        <v>134</v>
      </c>
      <c r="F5246" t="s">
        <v>15054</v>
      </c>
      <c r="G5246" t="s">
        <v>136</v>
      </c>
      <c r="H5246" t="s">
        <v>46</v>
      </c>
      <c r="I5246" t="s">
        <v>129</v>
      </c>
      <c r="J5246" t="s">
        <v>130</v>
      </c>
      <c r="K5246" t="s">
        <v>131</v>
      </c>
      <c r="L5246" t="s">
        <v>15055</v>
      </c>
      <c r="M5246" t="s">
        <v>15056</v>
      </c>
      <c r="N5246">
        <v>1.7050000000000001</v>
      </c>
      <c r="O5246">
        <v>0</v>
      </c>
      <c r="P5246">
        <v>0</v>
      </c>
      <c r="Q5246">
        <v>0</v>
      </c>
      <c r="R5246">
        <v>0</v>
      </c>
      <c r="S5246">
        <v>0</v>
      </c>
      <c r="T5246">
        <v>1</v>
      </c>
      <c r="U5246">
        <v>0</v>
      </c>
      <c r="V5246">
        <v>0</v>
      </c>
      <c r="W5246">
        <v>0</v>
      </c>
      <c r="X5246">
        <v>0</v>
      </c>
      <c r="Y5246">
        <v>0</v>
      </c>
      <c r="Z5246">
        <v>1.7050000000000001</v>
      </c>
    </row>
    <row r="5247" spans="1:26" x14ac:dyDescent="0.25">
      <c r="A5247">
        <v>2041238</v>
      </c>
      <c r="B5247">
        <v>1</v>
      </c>
      <c r="C5247" t="s">
        <v>76</v>
      </c>
      <c r="D5247" t="s">
        <v>86</v>
      </c>
      <c r="E5247" t="s">
        <v>126</v>
      </c>
      <c r="F5247" t="s">
        <v>15057</v>
      </c>
      <c r="G5247" t="s">
        <v>452</v>
      </c>
      <c r="H5247" t="s">
        <v>46</v>
      </c>
      <c r="I5247" t="s">
        <v>129</v>
      </c>
      <c r="J5247" t="s">
        <v>130</v>
      </c>
      <c r="K5247" t="s">
        <v>131</v>
      </c>
      <c r="L5247" t="s">
        <v>14740</v>
      </c>
      <c r="M5247" t="s">
        <v>15058</v>
      </c>
      <c r="N5247">
        <v>2.7772222219999998</v>
      </c>
      <c r="O5247">
        <v>0</v>
      </c>
      <c r="P5247">
        <v>22</v>
      </c>
      <c r="Q5247">
        <v>0</v>
      </c>
      <c r="R5247">
        <v>0</v>
      </c>
      <c r="S5247">
        <v>0</v>
      </c>
      <c r="T5247">
        <v>0</v>
      </c>
      <c r="U5247">
        <v>0</v>
      </c>
      <c r="V5247">
        <v>61.098889</v>
      </c>
      <c r="W5247">
        <v>0</v>
      </c>
      <c r="X5247">
        <v>0</v>
      </c>
      <c r="Y5247">
        <v>0</v>
      </c>
      <c r="Z5247">
        <v>0</v>
      </c>
    </row>
    <row r="5248" spans="1:26" x14ac:dyDescent="0.25">
      <c r="A5248">
        <v>2041244</v>
      </c>
      <c r="B5248">
        <v>1</v>
      </c>
      <c r="C5248" t="s">
        <v>77</v>
      </c>
      <c r="D5248" t="s">
        <v>123</v>
      </c>
      <c r="E5248" t="s">
        <v>134</v>
      </c>
      <c r="F5248" t="s">
        <v>15059</v>
      </c>
      <c r="G5248" t="s">
        <v>136</v>
      </c>
      <c r="H5248" t="s">
        <v>46</v>
      </c>
      <c r="I5248" t="s">
        <v>129</v>
      </c>
      <c r="J5248" t="s">
        <v>130</v>
      </c>
      <c r="K5248" t="s">
        <v>131</v>
      </c>
      <c r="L5248" t="s">
        <v>15060</v>
      </c>
      <c r="M5248" t="s">
        <v>15061</v>
      </c>
      <c r="N5248">
        <v>1.6025</v>
      </c>
      <c r="O5248">
        <v>0</v>
      </c>
      <c r="P5248">
        <v>1</v>
      </c>
      <c r="Q5248">
        <v>0</v>
      </c>
      <c r="R5248">
        <v>0</v>
      </c>
      <c r="S5248">
        <v>0</v>
      </c>
      <c r="T5248">
        <v>0</v>
      </c>
      <c r="U5248">
        <v>0</v>
      </c>
      <c r="V5248">
        <v>1.6025</v>
      </c>
      <c r="W5248">
        <v>0</v>
      </c>
      <c r="X5248">
        <v>0</v>
      </c>
      <c r="Y5248">
        <v>0</v>
      </c>
      <c r="Z5248">
        <v>0</v>
      </c>
    </row>
    <row r="5249" spans="1:26" x14ac:dyDescent="0.25">
      <c r="A5249">
        <v>2041242</v>
      </c>
      <c r="B5249">
        <v>1</v>
      </c>
      <c r="C5249" t="s">
        <v>77</v>
      </c>
      <c r="D5249" t="s">
        <v>108</v>
      </c>
      <c r="E5249" t="s">
        <v>161</v>
      </c>
      <c r="F5249" t="s">
        <v>15062</v>
      </c>
      <c r="G5249" t="s">
        <v>341</v>
      </c>
      <c r="H5249" t="s">
        <v>47</v>
      </c>
      <c r="I5249" t="s">
        <v>129</v>
      </c>
      <c r="J5249" t="s">
        <v>130</v>
      </c>
      <c r="K5249" t="s">
        <v>131</v>
      </c>
      <c r="L5249" t="s">
        <v>15063</v>
      </c>
      <c r="M5249" t="s">
        <v>15064</v>
      </c>
      <c r="N5249">
        <v>2.500555555</v>
      </c>
      <c r="O5249">
        <v>9</v>
      </c>
      <c r="P5249">
        <v>194</v>
      </c>
      <c r="Q5249">
        <v>0</v>
      </c>
      <c r="R5249">
        <v>0</v>
      </c>
      <c r="S5249">
        <v>1</v>
      </c>
      <c r="T5249">
        <v>188</v>
      </c>
      <c r="U5249">
        <v>22.504999999999999</v>
      </c>
      <c r="V5249">
        <v>485.107778</v>
      </c>
      <c r="W5249">
        <v>0</v>
      </c>
      <c r="X5249">
        <v>0</v>
      </c>
      <c r="Y5249">
        <v>2.500556</v>
      </c>
      <c r="Z5249">
        <v>470.104444</v>
      </c>
    </row>
    <row r="5250" spans="1:26" x14ac:dyDescent="0.25">
      <c r="A5250">
        <v>2041241</v>
      </c>
      <c r="B5250">
        <v>1</v>
      </c>
      <c r="C5250" t="s">
        <v>77</v>
      </c>
      <c r="D5250" t="s">
        <v>111</v>
      </c>
      <c r="E5250" t="s">
        <v>171</v>
      </c>
      <c r="F5250" t="s">
        <v>14770</v>
      </c>
      <c r="G5250" t="s">
        <v>163</v>
      </c>
      <c r="H5250" t="s">
        <v>47</v>
      </c>
      <c r="I5250" t="s">
        <v>129</v>
      </c>
      <c r="J5250" t="s">
        <v>130</v>
      </c>
      <c r="K5250" t="s">
        <v>131</v>
      </c>
      <c r="L5250" t="s">
        <v>15065</v>
      </c>
      <c r="M5250" t="s">
        <v>15066</v>
      </c>
      <c r="N5250">
        <v>0.24083333300000001</v>
      </c>
      <c r="O5250">
        <v>0</v>
      </c>
      <c r="P5250">
        <v>3</v>
      </c>
      <c r="Q5250">
        <v>4</v>
      </c>
      <c r="R5250">
        <v>923</v>
      </c>
      <c r="S5250">
        <v>7</v>
      </c>
      <c r="T5250">
        <v>3279</v>
      </c>
      <c r="U5250">
        <v>0</v>
      </c>
      <c r="V5250">
        <v>0.72250000000000003</v>
      </c>
      <c r="W5250">
        <v>0.96333299999999999</v>
      </c>
      <c r="X5250">
        <v>222.28916599999999</v>
      </c>
      <c r="Y5250">
        <v>1.6858329999999999</v>
      </c>
      <c r="Z5250">
        <v>789.692499</v>
      </c>
    </row>
    <row r="5251" spans="1:26" x14ac:dyDescent="0.25">
      <c r="A5251">
        <v>2041246</v>
      </c>
      <c r="B5251">
        <v>1</v>
      </c>
      <c r="C5251" t="s">
        <v>76</v>
      </c>
      <c r="D5251" t="s">
        <v>104</v>
      </c>
      <c r="E5251" t="s">
        <v>182</v>
      </c>
      <c r="F5251" t="s">
        <v>15067</v>
      </c>
      <c r="G5251" t="s">
        <v>389</v>
      </c>
      <c r="H5251" t="s">
        <v>46</v>
      </c>
      <c r="I5251" t="s">
        <v>129</v>
      </c>
      <c r="J5251" t="s">
        <v>130</v>
      </c>
      <c r="K5251" t="s">
        <v>131</v>
      </c>
      <c r="L5251" t="s">
        <v>15068</v>
      </c>
      <c r="M5251" t="s">
        <v>15069</v>
      </c>
      <c r="N5251">
        <v>2.5358333329999998</v>
      </c>
      <c r="O5251">
        <v>0</v>
      </c>
      <c r="P5251">
        <v>0</v>
      </c>
      <c r="Q5251">
        <v>0</v>
      </c>
      <c r="R5251">
        <v>0</v>
      </c>
      <c r="S5251">
        <v>0</v>
      </c>
      <c r="T5251">
        <v>27</v>
      </c>
      <c r="U5251">
        <v>0</v>
      </c>
      <c r="V5251">
        <v>0</v>
      </c>
      <c r="W5251">
        <v>0</v>
      </c>
      <c r="X5251">
        <v>0</v>
      </c>
      <c r="Y5251">
        <v>0</v>
      </c>
      <c r="Z5251">
        <v>68.467500000000001</v>
      </c>
    </row>
    <row r="5252" spans="1:26" x14ac:dyDescent="0.25">
      <c r="A5252">
        <v>2041247</v>
      </c>
      <c r="B5252">
        <v>1</v>
      </c>
      <c r="C5252" t="s">
        <v>76</v>
      </c>
      <c r="D5252" t="s">
        <v>84</v>
      </c>
      <c r="E5252" t="s">
        <v>150</v>
      </c>
      <c r="F5252" t="s">
        <v>15070</v>
      </c>
      <c r="G5252" t="s">
        <v>163</v>
      </c>
      <c r="H5252" t="s">
        <v>47</v>
      </c>
      <c r="I5252" t="s">
        <v>129</v>
      </c>
      <c r="J5252" t="s">
        <v>130</v>
      </c>
      <c r="K5252" t="s">
        <v>131</v>
      </c>
      <c r="L5252" t="s">
        <v>15071</v>
      </c>
      <c r="M5252" t="s">
        <v>15072</v>
      </c>
      <c r="N5252">
        <v>1.6802777769999999</v>
      </c>
      <c r="O5252">
        <v>4</v>
      </c>
      <c r="P5252">
        <v>5838</v>
      </c>
      <c r="Q5252">
        <v>0</v>
      </c>
      <c r="R5252">
        <v>0</v>
      </c>
      <c r="S5252">
        <v>0</v>
      </c>
      <c r="T5252">
        <v>0</v>
      </c>
      <c r="U5252">
        <v>6.7211109999999996</v>
      </c>
      <c r="V5252">
        <v>9809.4616619999997</v>
      </c>
      <c r="W5252">
        <v>0</v>
      </c>
      <c r="X5252">
        <v>0</v>
      </c>
      <c r="Y5252">
        <v>0</v>
      </c>
      <c r="Z5252">
        <v>0</v>
      </c>
    </row>
    <row r="5253" spans="1:26" x14ac:dyDescent="0.25">
      <c r="A5253">
        <v>2041252</v>
      </c>
      <c r="B5253">
        <v>1</v>
      </c>
      <c r="C5253" t="s">
        <v>76</v>
      </c>
      <c r="D5253" t="s">
        <v>86</v>
      </c>
      <c r="E5253" t="s">
        <v>150</v>
      </c>
      <c r="F5253" t="s">
        <v>15073</v>
      </c>
      <c r="G5253" t="s">
        <v>152</v>
      </c>
      <c r="H5253" t="s">
        <v>47</v>
      </c>
      <c r="I5253" t="s">
        <v>129</v>
      </c>
      <c r="J5253" t="s">
        <v>130</v>
      </c>
      <c r="K5253" t="s">
        <v>154</v>
      </c>
      <c r="L5253" t="s">
        <v>15074</v>
      </c>
      <c r="M5253" t="s">
        <v>15075</v>
      </c>
      <c r="N5253">
        <v>0.12694444399999999</v>
      </c>
      <c r="O5253">
        <v>1</v>
      </c>
      <c r="P5253">
        <v>5392</v>
      </c>
      <c r="Q5253">
        <v>0</v>
      </c>
      <c r="R5253">
        <v>0</v>
      </c>
      <c r="S5253">
        <v>0</v>
      </c>
      <c r="T5253">
        <v>0</v>
      </c>
      <c r="U5253">
        <v>0.126944</v>
      </c>
      <c r="V5253">
        <v>684.48444199999994</v>
      </c>
      <c r="W5253">
        <v>0</v>
      </c>
      <c r="X5253">
        <v>0</v>
      </c>
      <c r="Y5253">
        <v>0</v>
      </c>
      <c r="Z5253">
        <v>0</v>
      </c>
    </row>
    <row r="5254" spans="1:26" x14ac:dyDescent="0.25">
      <c r="A5254">
        <v>2041254</v>
      </c>
      <c r="B5254">
        <v>1</v>
      </c>
      <c r="C5254" t="s">
        <v>77</v>
      </c>
      <c r="D5254" t="s">
        <v>118</v>
      </c>
      <c r="E5254" t="s">
        <v>126</v>
      </c>
      <c r="F5254" t="s">
        <v>15076</v>
      </c>
      <c r="G5254" t="s">
        <v>452</v>
      </c>
      <c r="H5254" t="s">
        <v>46</v>
      </c>
      <c r="I5254" t="s">
        <v>129</v>
      </c>
      <c r="J5254" t="s">
        <v>130</v>
      </c>
      <c r="K5254" t="s">
        <v>131</v>
      </c>
      <c r="L5254" t="s">
        <v>15077</v>
      </c>
      <c r="M5254" t="s">
        <v>15078</v>
      </c>
      <c r="N5254">
        <v>1.3891666659999999</v>
      </c>
      <c r="O5254">
        <v>0</v>
      </c>
      <c r="P5254">
        <v>24</v>
      </c>
      <c r="Q5254">
        <v>0</v>
      </c>
      <c r="R5254">
        <v>0</v>
      </c>
      <c r="S5254">
        <v>0</v>
      </c>
      <c r="T5254">
        <v>0</v>
      </c>
      <c r="U5254">
        <v>0</v>
      </c>
      <c r="V5254">
        <v>33.340000000000003</v>
      </c>
      <c r="W5254">
        <v>0</v>
      </c>
      <c r="X5254">
        <v>0</v>
      </c>
      <c r="Y5254">
        <v>0</v>
      </c>
      <c r="Z5254">
        <v>0</v>
      </c>
    </row>
    <row r="5255" spans="1:26" x14ac:dyDescent="0.25">
      <c r="A5255">
        <v>2041253</v>
      </c>
      <c r="B5255">
        <v>1</v>
      </c>
      <c r="C5255" t="s">
        <v>77</v>
      </c>
      <c r="D5255" t="s">
        <v>109</v>
      </c>
      <c r="E5255" t="s">
        <v>134</v>
      </c>
      <c r="F5255" t="s">
        <v>15079</v>
      </c>
      <c r="G5255" t="s">
        <v>136</v>
      </c>
      <c r="H5255" t="s">
        <v>46</v>
      </c>
      <c r="I5255" t="s">
        <v>129</v>
      </c>
      <c r="J5255" t="s">
        <v>130</v>
      </c>
      <c r="K5255" t="s">
        <v>131</v>
      </c>
      <c r="L5255" t="s">
        <v>15080</v>
      </c>
      <c r="M5255" t="s">
        <v>15081</v>
      </c>
      <c r="N5255">
        <v>1.7569444439999999</v>
      </c>
      <c r="O5255">
        <v>0</v>
      </c>
      <c r="P5255">
        <v>0</v>
      </c>
      <c r="Q5255">
        <v>0</v>
      </c>
      <c r="R5255">
        <v>0</v>
      </c>
      <c r="S5255">
        <v>0</v>
      </c>
      <c r="T5255">
        <v>1</v>
      </c>
      <c r="U5255">
        <v>0</v>
      </c>
      <c r="V5255">
        <v>0</v>
      </c>
      <c r="W5255">
        <v>0</v>
      </c>
      <c r="X5255">
        <v>0</v>
      </c>
      <c r="Y5255">
        <v>0</v>
      </c>
      <c r="Z5255">
        <v>1.7569440000000001</v>
      </c>
    </row>
    <row r="5256" spans="1:26" x14ac:dyDescent="0.25">
      <c r="A5256">
        <v>2041255</v>
      </c>
      <c r="B5256">
        <v>1</v>
      </c>
      <c r="C5256" t="s">
        <v>76</v>
      </c>
      <c r="D5256" t="s">
        <v>80</v>
      </c>
      <c r="E5256" t="s">
        <v>171</v>
      </c>
      <c r="F5256" t="s">
        <v>7637</v>
      </c>
      <c r="G5256" t="s">
        <v>152</v>
      </c>
      <c r="H5256" t="s">
        <v>47</v>
      </c>
      <c r="I5256" t="s">
        <v>257</v>
      </c>
      <c r="J5256" t="s">
        <v>130</v>
      </c>
      <c r="K5256" t="s">
        <v>154</v>
      </c>
      <c r="L5256" t="s">
        <v>15082</v>
      </c>
      <c r="M5256" t="s">
        <v>15083</v>
      </c>
      <c r="N5256">
        <v>2.6111110999999999E-2</v>
      </c>
      <c r="O5256">
        <v>0</v>
      </c>
      <c r="P5256">
        <v>1176</v>
      </c>
      <c r="Q5256">
        <v>0</v>
      </c>
      <c r="R5256">
        <v>0</v>
      </c>
      <c r="S5256">
        <v>0</v>
      </c>
      <c r="T5256">
        <v>0</v>
      </c>
      <c r="U5256">
        <v>0</v>
      </c>
      <c r="V5256">
        <v>30.706666999999999</v>
      </c>
      <c r="W5256">
        <v>0</v>
      </c>
      <c r="X5256">
        <v>0</v>
      </c>
      <c r="Y5256">
        <v>0</v>
      </c>
      <c r="Z5256">
        <v>0</v>
      </c>
    </row>
    <row r="5257" spans="1:26" x14ac:dyDescent="0.25">
      <c r="A5257">
        <v>2041258</v>
      </c>
      <c r="B5257">
        <v>1</v>
      </c>
      <c r="C5257" t="s">
        <v>76</v>
      </c>
      <c r="D5257" t="s">
        <v>104</v>
      </c>
      <c r="E5257" t="s">
        <v>182</v>
      </c>
      <c r="F5257" t="s">
        <v>12816</v>
      </c>
      <c r="G5257" t="s">
        <v>144</v>
      </c>
      <c r="H5257" t="s">
        <v>46</v>
      </c>
      <c r="I5257" t="s">
        <v>129</v>
      </c>
      <c r="J5257" t="s">
        <v>130</v>
      </c>
      <c r="K5257" t="s">
        <v>131</v>
      </c>
      <c r="L5257" t="s">
        <v>15084</v>
      </c>
      <c r="M5257" t="s">
        <v>15085</v>
      </c>
      <c r="N5257">
        <v>3.1872222219999999</v>
      </c>
      <c r="O5257">
        <v>0</v>
      </c>
      <c r="P5257">
        <v>0</v>
      </c>
      <c r="Q5257">
        <v>0</v>
      </c>
      <c r="R5257">
        <v>0</v>
      </c>
      <c r="S5257">
        <v>0</v>
      </c>
      <c r="T5257">
        <v>7</v>
      </c>
      <c r="U5257">
        <v>0</v>
      </c>
      <c r="V5257">
        <v>0</v>
      </c>
      <c r="W5257">
        <v>0</v>
      </c>
      <c r="X5257">
        <v>0</v>
      </c>
      <c r="Y5257">
        <v>0</v>
      </c>
      <c r="Z5257">
        <v>22.310555999999998</v>
      </c>
    </row>
    <row r="5258" spans="1:26" x14ac:dyDescent="0.25">
      <c r="A5258">
        <v>2041262</v>
      </c>
      <c r="B5258">
        <v>1</v>
      </c>
      <c r="C5258" t="s">
        <v>76</v>
      </c>
      <c r="D5258" t="s">
        <v>79</v>
      </c>
      <c r="E5258" t="s">
        <v>161</v>
      </c>
      <c r="F5258" t="s">
        <v>13544</v>
      </c>
      <c r="G5258" t="s">
        <v>179</v>
      </c>
      <c r="H5258" t="s">
        <v>47</v>
      </c>
      <c r="I5258" t="s">
        <v>129</v>
      </c>
      <c r="J5258" t="s">
        <v>130</v>
      </c>
      <c r="K5258" t="s">
        <v>154</v>
      </c>
      <c r="L5258" t="s">
        <v>15086</v>
      </c>
      <c r="M5258" t="s">
        <v>15087</v>
      </c>
      <c r="N5258">
        <v>0.91916666599999997</v>
      </c>
      <c r="O5258">
        <v>1</v>
      </c>
      <c r="P5258">
        <v>1770</v>
      </c>
      <c r="Q5258">
        <v>0</v>
      </c>
      <c r="R5258">
        <v>0</v>
      </c>
      <c r="S5258">
        <v>0</v>
      </c>
      <c r="T5258">
        <v>0</v>
      </c>
      <c r="U5258">
        <v>0.91916699999999996</v>
      </c>
      <c r="V5258">
        <v>1626.9249990000001</v>
      </c>
      <c r="W5258">
        <v>0</v>
      </c>
      <c r="X5258">
        <v>0</v>
      </c>
      <c r="Y5258">
        <v>0</v>
      </c>
      <c r="Z5258">
        <v>0</v>
      </c>
    </row>
    <row r="5259" spans="1:26" x14ac:dyDescent="0.25">
      <c r="A5259">
        <v>2041261</v>
      </c>
      <c r="B5259">
        <v>1</v>
      </c>
      <c r="C5259" t="s">
        <v>76</v>
      </c>
      <c r="D5259" t="s">
        <v>89</v>
      </c>
      <c r="E5259" t="s">
        <v>171</v>
      </c>
      <c r="F5259" t="s">
        <v>12298</v>
      </c>
      <c r="G5259" t="s">
        <v>163</v>
      </c>
      <c r="H5259" t="s">
        <v>47</v>
      </c>
      <c r="I5259" t="s">
        <v>129</v>
      </c>
      <c r="J5259" t="s">
        <v>130</v>
      </c>
      <c r="K5259" t="s">
        <v>131</v>
      </c>
      <c r="L5259" t="s">
        <v>15088</v>
      </c>
      <c r="M5259" t="s">
        <v>15089</v>
      </c>
      <c r="N5259">
        <v>1.1174999999999999</v>
      </c>
      <c r="O5259">
        <v>42</v>
      </c>
      <c r="P5259">
        <v>418</v>
      </c>
      <c r="Q5259">
        <v>0</v>
      </c>
      <c r="R5259">
        <v>0</v>
      </c>
      <c r="S5259">
        <v>0</v>
      </c>
      <c r="T5259">
        <v>0</v>
      </c>
      <c r="U5259">
        <v>46.935000000000002</v>
      </c>
      <c r="V5259">
        <v>467.11500000000001</v>
      </c>
      <c r="W5259">
        <v>0</v>
      </c>
      <c r="X5259">
        <v>0</v>
      </c>
      <c r="Y5259">
        <v>0</v>
      </c>
      <c r="Z5259">
        <v>0</v>
      </c>
    </row>
    <row r="5260" spans="1:26" x14ac:dyDescent="0.25">
      <c r="A5260">
        <v>2041263</v>
      </c>
      <c r="B5260">
        <v>1</v>
      </c>
      <c r="C5260" t="s">
        <v>77</v>
      </c>
      <c r="D5260" t="s">
        <v>111</v>
      </c>
      <c r="E5260" t="s">
        <v>134</v>
      </c>
      <c r="F5260" t="s">
        <v>15090</v>
      </c>
      <c r="G5260" t="s">
        <v>136</v>
      </c>
      <c r="H5260" t="s">
        <v>46</v>
      </c>
      <c r="I5260" t="s">
        <v>129</v>
      </c>
      <c r="J5260" t="s">
        <v>130</v>
      </c>
      <c r="K5260" t="s">
        <v>131</v>
      </c>
      <c r="L5260" t="s">
        <v>15091</v>
      </c>
      <c r="M5260" t="s">
        <v>15092</v>
      </c>
      <c r="N5260">
        <v>2.602777777</v>
      </c>
      <c r="O5260">
        <v>0</v>
      </c>
      <c r="P5260">
        <v>0</v>
      </c>
      <c r="Q5260">
        <v>0</v>
      </c>
      <c r="R5260">
        <v>0</v>
      </c>
      <c r="S5260">
        <v>0</v>
      </c>
      <c r="T5260">
        <v>1</v>
      </c>
      <c r="U5260">
        <v>0</v>
      </c>
      <c r="V5260">
        <v>0</v>
      </c>
      <c r="W5260">
        <v>0</v>
      </c>
      <c r="X5260">
        <v>0</v>
      </c>
      <c r="Y5260">
        <v>0</v>
      </c>
      <c r="Z5260">
        <v>2.6027779999999998</v>
      </c>
    </row>
    <row r="5261" spans="1:26" x14ac:dyDescent="0.25">
      <c r="A5261">
        <v>2041281</v>
      </c>
      <c r="B5261">
        <v>1</v>
      </c>
      <c r="C5261" t="s">
        <v>76</v>
      </c>
      <c r="D5261" t="s">
        <v>92</v>
      </c>
      <c r="E5261" t="s">
        <v>150</v>
      </c>
      <c r="F5261" t="s">
        <v>15093</v>
      </c>
      <c r="G5261" t="s">
        <v>152</v>
      </c>
      <c r="H5261" t="s">
        <v>153</v>
      </c>
      <c r="I5261" t="s">
        <v>129</v>
      </c>
      <c r="J5261" t="s">
        <v>130</v>
      </c>
      <c r="K5261" t="s">
        <v>131</v>
      </c>
      <c r="L5261" t="s">
        <v>15094</v>
      </c>
      <c r="M5261" t="s">
        <v>15095</v>
      </c>
      <c r="N5261">
        <v>0.36416666600000003</v>
      </c>
      <c r="O5261">
        <v>0</v>
      </c>
      <c r="P5261">
        <v>1</v>
      </c>
      <c r="Q5261">
        <v>126</v>
      </c>
      <c r="R5261">
        <v>24331</v>
      </c>
      <c r="S5261">
        <v>29</v>
      </c>
      <c r="T5261">
        <v>620</v>
      </c>
      <c r="U5261">
        <v>0</v>
      </c>
      <c r="V5261">
        <v>0.36416700000000002</v>
      </c>
      <c r="W5261">
        <v>45.884999999999998</v>
      </c>
      <c r="X5261">
        <v>8860.5391500000005</v>
      </c>
      <c r="Y5261">
        <v>10.560833000000001</v>
      </c>
      <c r="Z5261">
        <v>225.783333</v>
      </c>
    </row>
    <row r="5262" spans="1:26" x14ac:dyDescent="0.25">
      <c r="A5262">
        <v>2041282</v>
      </c>
      <c r="B5262">
        <v>1</v>
      </c>
      <c r="C5262" t="s">
        <v>76</v>
      </c>
      <c r="D5262" t="s">
        <v>92</v>
      </c>
      <c r="E5262" t="s">
        <v>150</v>
      </c>
      <c r="F5262" t="s">
        <v>12761</v>
      </c>
      <c r="G5262" t="s">
        <v>152</v>
      </c>
      <c r="H5262" t="s">
        <v>153</v>
      </c>
      <c r="I5262" t="s">
        <v>129</v>
      </c>
      <c r="J5262" t="s">
        <v>130</v>
      </c>
      <c r="K5262" t="s">
        <v>131</v>
      </c>
      <c r="L5262" t="s">
        <v>15096</v>
      </c>
      <c r="M5262" t="s">
        <v>15097</v>
      </c>
      <c r="N5262">
        <v>0.15305555500000001</v>
      </c>
      <c r="O5262">
        <v>0</v>
      </c>
      <c r="P5262">
        <v>2</v>
      </c>
      <c r="Q5262">
        <v>67</v>
      </c>
      <c r="R5262">
        <v>14235</v>
      </c>
      <c r="S5262">
        <v>52</v>
      </c>
      <c r="T5262">
        <v>7939</v>
      </c>
      <c r="U5262">
        <v>0</v>
      </c>
      <c r="V5262">
        <v>0.30611100000000002</v>
      </c>
      <c r="W5262">
        <v>10.254721999999999</v>
      </c>
      <c r="X5262">
        <v>2178.745825</v>
      </c>
      <c r="Y5262">
        <v>7.9588890000000001</v>
      </c>
      <c r="Z5262">
        <v>1215.1080509999999</v>
      </c>
    </row>
    <row r="5263" spans="1:26" x14ac:dyDescent="0.25">
      <c r="A5263">
        <v>2041283</v>
      </c>
      <c r="B5263">
        <v>1</v>
      </c>
      <c r="C5263" t="s">
        <v>77</v>
      </c>
      <c r="D5263" t="s">
        <v>117</v>
      </c>
      <c r="E5263" t="s">
        <v>161</v>
      </c>
      <c r="F5263" t="s">
        <v>15098</v>
      </c>
      <c r="G5263" t="s">
        <v>163</v>
      </c>
      <c r="H5263" t="s">
        <v>47</v>
      </c>
      <c r="I5263" t="s">
        <v>129</v>
      </c>
      <c r="J5263" t="s">
        <v>130</v>
      </c>
      <c r="K5263" t="s">
        <v>131</v>
      </c>
      <c r="L5263" t="s">
        <v>15099</v>
      </c>
      <c r="M5263" t="s">
        <v>15100</v>
      </c>
      <c r="N5263">
        <v>0.68888888800000003</v>
      </c>
      <c r="O5263">
        <v>0</v>
      </c>
      <c r="P5263">
        <v>0</v>
      </c>
      <c r="Q5263">
        <v>0</v>
      </c>
      <c r="R5263">
        <v>1457</v>
      </c>
      <c r="S5263">
        <v>0</v>
      </c>
      <c r="T5263">
        <v>0</v>
      </c>
      <c r="U5263">
        <v>0</v>
      </c>
      <c r="V5263">
        <v>0</v>
      </c>
      <c r="W5263">
        <v>0</v>
      </c>
      <c r="X5263">
        <v>1003.71111</v>
      </c>
      <c r="Y5263">
        <v>0</v>
      </c>
      <c r="Z5263">
        <v>0</v>
      </c>
    </row>
    <row r="5264" spans="1:26" x14ac:dyDescent="0.25">
      <c r="A5264">
        <v>2041329</v>
      </c>
      <c r="B5264">
        <v>1</v>
      </c>
      <c r="C5264" t="s">
        <v>76</v>
      </c>
      <c r="D5264" t="s">
        <v>78</v>
      </c>
      <c r="E5264" t="s">
        <v>161</v>
      </c>
      <c r="F5264" t="s">
        <v>15101</v>
      </c>
      <c r="G5264" t="s">
        <v>2511</v>
      </c>
      <c r="H5264" t="s">
        <v>47</v>
      </c>
      <c r="I5264" t="s">
        <v>129</v>
      </c>
      <c r="J5264" t="s">
        <v>130</v>
      </c>
      <c r="K5264" t="s">
        <v>131</v>
      </c>
      <c r="L5264" t="s">
        <v>15102</v>
      </c>
      <c r="M5264" t="s">
        <v>15103</v>
      </c>
      <c r="N5264">
        <v>6.0047222219999998</v>
      </c>
      <c r="O5264">
        <v>0</v>
      </c>
      <c r="P5264">
        <v>867</v>
      </c>
      <c r="Q5264">
        <v>0</v>
      </c>
      <c r="R5264">
        <v>0</v>
      </c>
      <c r="S5264">
        <v>0</v>
      </c>
      <c r="T5264">
        <v>0</v>
      </c>
      <c r="U5264">
        <v>0</v>
      </c>
      <c r="V5264">
        <v>5206.0941659999999</v>
      </c>
      <c r="W5264">
        <v>0</v>
      </c>
      <c r="X5264">
        <v>0</v>
      </c>
      <c r="Y5264">
        <v>0</v>
      </c>
      <c r="Z5264">
        <v>0</v>
      </c>
    </row>
    <row r="5265" spans="1:26" x14ac:dyDescent="0.25">
      <c r="A5265">
        <v>2041290</v>
      </c>
      <c r="B5265">
        <v>1</v>
      </c>
      <c r="C5265" t="s">
        <v>76</v>
      </c>
      <c r="D5265" t="s">
        <v>79</v>
      </c>
      <c r="E5265" t="s">
        <v>161</v>
      </c>
      <c r="F5265" t="s">
        <v>15104</v>
      </c>
      <c r="G5265" t="s">
        <v>152</v>
      </c>
      <c r="H5265" t="s">
        <v>47</v>
      </c>
      <c r="I5265" t="s">
        <v>129</v>
      </c>
      <c r="J5265" t="s">
        <v>130</v>
      </c>
      <c r="K5265" t="s">
        <v>154</v>
      </c>
      <c r="L5265" t="s">
        <v>15105</v>
      </c>
      <c r="M5265" t="s">
        <v>15106</v>
      </c>
      <c r="N5265">
        <v>0.33583333300000001</v>
      </c>
      <c r="O5265">
        <v>6</v>
      </c>
      <c r="P5265">
        <v>227</v>
      </c>
      <c r="Q5265">
        <v>0</v>
      </c>
      <c r="R5265">
        <v>0</v>
      </c>
      <c r="S5265">
        <v>0</v>
      </c>
      <c r="T5265">
        <v>0</v>
      </c>
      <c r="U5265">
        <v>2.0150000000000001</v>
      </c>
      <c r="V5265">
        <v>76.234166999999999</v>
      </c>
      <c r="W5265">
        <v>0</v>
      </c>
      <c r="X5265">
        <v>0</v>
      </c>
      <c r="Y5265">
        <v>0</v>
      </c>
      <c r="Z5265">
        <v>0</v>
      </c>
    </row>
    <row r="5266" spans="1:26" x14ac:dyDescent="0.25">
      <c r="A5266">
        <v>2041291</v>
      </c>
      <c r="B5266">
        <v>1</v>
      </c>
      <c r="C5266" t="s">
        <v>76</v>
      </c>
      <c r="D5266" t="s">
        <v>79</v>
      </c>
      <c r="E5266" t="s">
        <v>161</v>
      </c>
      <c r="F5266" t="s">
        <v>15107</v>
      </c>
      <c r="G5266" t="s">
        <v>152</v>
      </c>
      <c r="H5266" t="s">
        <v>47</v>
      </c>
      <c r="I5266" t="s">
        <v>129</v>
      </c>
      <c r="J5266" t="s">
        <v>130</v>
      </c>
      <c r="K5266" t="s">
        <v>131</v>
      </c>
      <c r="L5266" t="s">
        <v>15108</v>
      </c>
      <c r="M5266" t="s">
        <v>15109</v>
      </c>
      <c r="N5266">
        <v>0.18</v>
      </c>
      <c r="O5266">
        <v>6</v>
      </c>
      <c r="P5266">
        <v>944</v>
      </c>
      <c r="Q5266">
        <v>0</v>
      </c>
      <c r="R5266">
        <v>0</v>
      </c>
      <c r="S5266">
        <v>0</v>
      </c>
      <c r="T5266">
        <v>0</v>
      </c>
      <c r="U5266">
        <v>1.08</v>
      </c>
      <c r="V5266">
        <v>169.92</v>
      </c>
      <c r="W5266">
        <v>0</v>
      </c>
      <c r="X5266">
        <v>0</v>
      </c>
      <c r="Y5266">
        <v>0</v>
      </c>
      <c r="Z5266">
        <v>0</v>
      </c>
    </row>
    <row r="5267" spans="1:26" x14ac:dyDescent="0.25">
      <c r="A5267">
        <v>2041292</v>
      </c>
      <c r="B5267">
        <v>1</v>
      </c>
      <c r="C5267" t="s">
        <v>76</v>
      </c>
      <c r="D5267" t="s">
        <v>101</v>
      </c>
      <c r="E5267" t="s">
        <v>171</v>
      </c>
      <c r="F5267" t="s">
        <v>15110</v>
      </c>
      <c r="G5267" t="s">
        <v>179</v>
      </c>
      <c r="H5267" t="s">
        <v>47</v>
      </c>
      <c r="I5267" t="s">
        <v>129</v>
      </c>
      <c r="J5267" t="s">
        <v>130</v>
      </c>
      <c r="K5267" t="s">
        <v>154</v>
      </c>
      <c r="L5267" t="s">
        <v>15111</v>
      </c>
      <c r="M5267" t="s">
        <v>15112</v>
      </c>
      <c r="N5267">
        <v>0.951944444</v>
      </c>
      <c r="O5267">
        <v>3</v>
      </c>
      <c r="P5267">
        <v>1045</v>
      </c>
      <c r="Q5267">
        <v>0</v>
      </c>
      <c r="R5267">
        <v>0</v>
      </c>
      <c r="S5267">
        <v>0</v>
      </c>
      <c r="T5267">
        <v>0</v>
      </c>
      <c r="U5267">
        <v>2.8558330000000001</v>
      </c>
      <c r="V5267">
        <v>994.78194399999995</v>
      </c>
      <c r="W5267">
        <v>0</v>
      </c>
      <c r="X5267">
        <v>0</v>
      </c>
      <c r="Y5267">
        <v>0</v>
      </c>
      <c r="Z5267">
        <v>0</v>
      </c>
    </row>
    <row r="5268" spans="1:26" x14ac:dyDescent="0.25">
      <c r="A5268">
        <v>2041293</v>
      </c>
      <c r="B5268">
        <v>1</v>
      </c>
      <c r="C5268" t="s">
        <v>76</v>
      </c>
      <c r="D5268" t="s">
        <v>89</v>
      </c>
      <c r="E5268" t="s">
        <v>171</v>
      </c>
      <c r="F5268" t="s">
        <v>15113</v>
      </c>
      <c r="G5268" t="s">
        <v>163</v>
      </c>
      <c r="H5268" t="s">
        <v>47</v>
      </c>
      <c r="I5268" t="s">
        <v>257</v>
      </c>
      <c r="J5268" t="s">
        <v>130</v>
      </c>
      <c r="K5268" t="s">
        <v>131</v>
      </c>
      <c r="L5268" t="s">
        <v>15114</v>
      </c>
      <c r="M5268" t="s">
        <v>15115</v>
      </c>
      <c r="N5268">
        <v>8.3333330000000001E-3</v>
      </c>
      <c r="O5268">
        <v>1</v>
      </c>
      <c r="P5268">
        <v>0</v>
      </c>
      <c r="Q5268">
        <v>0</v>
      </c>
      <c r="R5268">
        <v>0</v>
      </c>
      <c r="S5268">
        <v>8</v>
      </c>
      <c r="T5268">
        <v>347</v>
      </c>
      <c r="U5268">
        <v>8.3330000000000001E-3</v>
      </c>
      <c r="V5268">
        <v>0</v>
      </c>
      <c r="W5268">
        <v>0</v>
      </c>
      <c r="X5268">
        <v>0</v>
      </c>
      <c r="Y5268">
        <v>6.6667000000000004E-2</v>
      </c>
      <c r="Z5268">
        <v>2.891667</v>
      </c>
    </row>
    <row r="5269" spans="1:26" x14ac:dyDescent="0.25">
      <c r="A5269">
        <v>2041328</v>
      </c>
      <c r="B5269">
        <v>1</v>
      </c>
      <c r="C5269" t="s">
        <v>77</v>
      </c>
      <c r="D5269" t="s">
        <v>118</v>
      </c>
      <c r="E5269" t="s">
        <v>161</v>
      </c>
      <c r="F5269" t="s">
        <v>15116</v>
      </c>
      <c r="G5269" t="s">
        <v>2511</v>
      </c>
      <c r="H5269" t="s">
        <v>47</v>
      </c>
      <c r="I5269" t="s">
        <v>129</v>
      </c>
      <c r="J5269" t="s">
        <v>130</v>
      </c>
      <c r="K5269" t="s">
        <v>131</v>
      </c>
      <c r="L5269" t="s">
        <v>15117</v>
      </c>
      <c r="M5269" t="s">
        <v>15118</v>
      </c>
      <c r="N5269">
        <v>13.019722222</v>
      </c>
      <c r="O5269">
        <v>0</v>
      </c>
      <c r="P5269">
        <v>562</v>
      </c>
      <c r="Q5269">
        <v>0</v>
      </c>
      <c r="R5269">
        <v>0</v>
      </c>
      <c r="S5269">
        <v>0</v>
      </c>
      <c r="T5269">
        <v>0</v>
      </c>
      <c r="U5269">
        <v>0</v>
      </c>
      <c r="V5269">
        <v>7317.0838890000005</v>
      </c>
      <c r="W5269">
        <v>0</v>
      </c>
      <c r="X5269">
        <v>0</v>
      </c>
      <c r="Y5269">
        <v>0</v>
      </c>
      <c r="Z5269">
        <v>0</v>
      </c>
    </row>
    <row r="5270" spans="1:26" x14ac:dyDescent="0.25">
      <c r="A5270">
        <v>2041295</v>
      </c>
      <c r="B5270">
        <v>1</v>
      </c>
      <c r="C5270" t="s">
        <v>77</v>
      </c>
      <c r="D5270" t="s">
        <v>110</v>
      </c>
      <c r="E5270" t="s">
        <v>161</v>
      </c>
      <c r="F5270" t="s">
        <v>15119</v>
      </c>
      <c r="G5270" t="s">
        <v>163</v>
      </c>
      <c r="H5270" t="s">
        <v>47</v>
      </c>
      <c r="I5270" t="s">
        <v>257</v>
      </c>
      <c r="J5270" t="s">
        <v>130</v>
      </c>
      <c r="K5270" t="s">
        <v>131</v>
      </c>
      <c r="L5270" t="s">
        <v>15120</v>
      </c>
      <c r="M5270" t="s">
        <v>15121</v>
      </c>
      <c r="N5270">
        <v>1.6944443999999999E-2</v>
      </c>
      <c r="O5270">
        <v>0</v>
      </c>
      <c r="P5270">
        <v>1</v>
      </c>
      <c r="Q5270">
        <v>0</v>
      </c>
      <c r="R5270">
        <v>0</v>
      </c>
      <c r="S5270">
        <v>2</v>
      </c>
      <c r="T5270">
        <v>438</v>
      </c>
      <c r="U5270">
        <v>0</v>
      </c>
      <c r="V5270">
        <v>1.6944000000000001E-2</v>
      </c>
      <c r="W5270">
        <v>0</v>
      </c>
      <c r="X5270">
        <v>0</v>
      </c>
      <c r="Y5270">
        <v>3.3889000000000002E-2</v>
      </c>
      <c r="Z5270">
        <v>7.4216660000000001</v>
      </c>
    </row>
    <row r="5271" spans="1:26" x14ac:dyDescent="0.25">
      <c r="A5271">
        <v>2041302</v>
      </c>
      <c r="B5271">
        <v>1</v>
      </c>
      <c r="C5271" t="s">
        <v>77</v>
      </c>
      <c r="D5271" t="s">
        <v>116</v>
      </c>
      <c r="E5271" t="s">
        <v>166</v>
      </c>
      <c r="F5271" t="s">
        <v>11717</v>
      </c>
      <c r="G5271" t="s">
        <v>657</v>
      </c>
      <c r="H5271" t="s">
        <v>46</v>
      </c>
      <c r="I5271" t="s">
        <v>129</v>
      </c>
      <c r="J5271" t="s">
        <v>130</v>
      </c>
      <c r="K5271" t="s">
        <v>131</v>
      </c>
      <c r="L5271" t="s">
        <v>15122</v>
      </c>
      <c r="M5271" t="s">
        <v>15123</v>
      </c>
      <c r="N5271">
        <v>1.096944444</v>
      </c>
      <c r="O5271">
        <v>0</v>
      </c>
      <c r="P5271">
        <v>0</v>
      </c>
      <c r="Q5271">
        <v>0</v>
      </c>
      <c r="R5271">
        <v>0</v>
      </c>
      <c r="S5271">
        <v>0</v>
      </c>
      <c r="T5271">
        <v>180</v>
      </c>
      <c r="U5271">
        <v>0</v>
      </c>
      <c r="V5271">
        <v>0</v>
      </c>
      <c r="W5271">
        <v>0</v>
      </c>
      <c r="X5271">
        <v>0</v>
      </c>
      <c r="Y5271">
        <v>0</v>
      </c>
      <c r="Z5271">
        <v>197.45</v>
      </c>
    </row>
    <row r="5272" spans="1:26" x14ac:dyDescent="0.25">
      <c r="A5272">
        <v>2041298</v>
      </c>
      <c r="B5272">
        <v>1</v>
      </c>
      <c r="C5272" t="s">
        <v>76</v>
      </c>
      <c r="D5272" t="s">
        <v>89</v>
      </c>
      <c r="E5272" t="s">
        <v>171</v>
      </c>
      <c r="F5272" t="s">
        <v>602</v>
      </c>
      <c r="G5272" t="s">
        <v>163</v>
      </c>
      <c r="H5272" t="s">
        <v>47</v>
      </c>
      <c r="I5272" t="s">
        <v>129</v>
      </c>
      <c r="J5272" t="s">
        <v>130</v>
      </c>
      <c r="K5272" t="s">
        <v>131</v>
      </c>
      <c r="L5272" t="s">
        <v>15124</v>
      </c>
      <c r="M5272" t="s">
        <v>15125</v>
      </c>
      <c r="N5272">
        <v>1.5672222220000001</v>
      </c>
      <c r="O5272">
        <v>0</v>
      </c>
      <c r="P5272">
        <v>0</v>
      </c>
      <c r="Q5272">
        <v>0</v>
      </c>
      <c r="R5272">
        <v>2</v>
      </c>
      <c r="S5272">
        <v>2</v>
      </c>
      <c r="T5272">
        <v>1020</v>
      </c>
      <c r="U5272">
        <v>0</v>
      </c>
      <c r="V5272">
        <v>0</v>
      </c>
      <c r="W5272">
        <v>0</v>
      </c>
      <c r="X5272">
        <v>3.1344439999999998</v>
      </c>
      <c r="Y5272">
        <v>3.1344439999999998</v>
      </c>
      <c r="Z5272">
        <v>1598.5666659999999</v>
      </c>
    </row>
    <row r="5273" spans="1:26" x14ac:dyDescent="0.25">
      <c r="A5273">
        <v>2041299</v>
      </c>
      <c r="B5273">
        <v>1</v>
      </c>
      <c r="C5273" t="s">
        <v>76</v>
      </c>
      <c r="D5273" t="s">
        <v>92</v>
      </c>
      <c r="E5273" t="s">
        <v>150</v>
      </c>
      <c r="F5273" t="s">
        <v>13410</v>
      </c>
      <c r="G5273" t="s">
        <v>152</v>
      </c>
      <c r="H5273" t="s">
        <v>153</v>
      </c>
      <c r="I5273" t="s">
        <v>129</v>
      </c>
      <c r="J5273" t="s">
        <v>130</v>
      </c>
      <c r="K5273" t="s">
        <v>131</v>
      </c>
      <c r="L5273" t="s">
        <v>15126</v>
      </c>
      <c r="M5273" t="s">
        <v>15127</v>
      </c>
      <c r="N5273">
        <v>0.67805555500000003</v>
      </c>
      <c r="O5273">
        <v>0</v>
      </c>
      <c r="P5273">
        <v>1</v>
      </c>
      <c r="Q5273">
        <v>126</v>
      </c>
      <c r="R5273">
        <v>24265</v>
      </c>
      <c r="S5273">
        <v>29</v>
      </c>
      <c r="T5273">
        <v>621</v>
      </c>
      <c r="U5273">
        <v>0</v>
      </c>
      <c r="V5273">
        <v>0.67805599999999999</v>
      </c>
      <c r="W5273">
        <v>85.435000000000002</v>
      </c>
      <c r="X5273">
        <v>16453.018042</v>
      </c>
      <c r="Y5273">
        <v>19.663611</v>
      </c>
      <c r="Z5273">
        <v>421.07249999999999</v>
      </c>
    </row>
    <row r="5274" spans="1:26" x14ac:dyDescent="0.25">
      <c r="A5274">
        <v>2041301</v>
      </c>
      <c r="B5274">
        <v>1</v>
      </c>
      <c r="C5274" t="s">
        <v>76</v>
      </c>
      <c r="D5274" t="s">
        <v>81</v>
      </c>
      <c r="E5274" t="s">
        <v>161</v>
      </c>
      <c r="F5274" t="s">
        <v>15128</v>
      </c>
      <c r="G5274" t="s">
        <v>152</v>
      </c>
      <c r="H5274" t="s">
        <v>47</v>
      </c>
      <c r="I5274" t="s">
        <v>129</v>
      </c>
      <c r="J5274" t="s">
        <v>130</v>
      </c>
      <c r="K5274" t="s">
        <v>154</v>
      </c>
      <c r="L5274" t="s">
        <v>15129</v>
      </c>
      <c r="M5274" t="s">
        <v>15130</v>
      </c>
      <c r="N5274">
        <v>8.3333332999999996E-2</v>
      </c>
      <c r="O5274">
        <v>0</v>
      </c>
      <c r="P5274">
        <v>5505</v>
      </c>
      <c r="Q5274">
        <v>0</v>
      </c>
      <c r="R5274">
        <v>0</v>
      </c>
      <c r="S5274">
        <v>0</v>
      </c>
      <c r="T5274">
        <v>0</v>
      </c>
      <c r="U5274">
        <v>0</v>
      </c>
      <c r="V5274">
        <v>458.74999800000001</v>
      </c>
      <c r="W5274">
        <v>0</v>
      </c>
      <c r="X5274">
        <v>0</v>
      </c>
      <c r="Y5274">
        <v>0</v>
      </c>
      <c r="Z5274">
        <v>0</v>
      </c>
    </row>
    <row r="5275" spans="1:26" x14ac:dyDescent="0.25">
      <c r="A5275">
        <v>2041300</v>
      </c>
      <c r="B5275">
        <v>1</v>
      </c>
      <c r="C5275" t="s">
        <v>76</v>
      </c>
      <c r="D5275" t="s">
        <v>92</v>
      </c>
      <c r="E5275" t="s">
        <v>150</v>
      </c>
      <c r="F5275" t="s">
        <v>12761</v>
      </c>
      <c r="G5275" t="s">
        <v>152</v>
      </c>
      <c r="H5275" t="s">
        <v>153</v>
      </c>
      <c r="I5275" t="s">
        <v>129</v>
      </c>
      <c r="J5275" t="s">
        <v>130</v>
      </c>
      <c r="K5275" t="s">
        <v>131</v>
      </c>
      <c r="L5275" t="s">
        <v>15131</v>
      </c>
      <c r="M5275" t="s">
        <v>15132</v>
      </c>
      <c r="N5275">
        <v>0.113672222</v>
      </c>
      <c r="O5275">
        <v>0</v>
      </c>
      <c r="P5275">
        <v>3</v>
      </c>
      <c r="Q5275">
        <v>193</v>
      </c>
      <c r="R5275">
        <v>38500</v>
      </c>
      <c r="S5275">
        <v>81</v>
      </c>
      <c r="T5275">
        <v>8560</v>
      </c>
      <c r="U5275">
        <v>0</v>
      </c>
      <c r="V5275">
        <v>0.34101700000000001</v>
      </c>
      <c r="W5275">
        <v>21.938739000000002</v>
      </c>
      <c r="X5275">
        <v>4376.3805469999998</v>
      </c>
      <c r="Y5275">
        <v>9.2074499999999997</v>
      </c>
      <c r="Z5275">
        <v>973.03422</v>
      </c>
    </row>
    <row r="5276" spans="1:26" x14ac:dyDescent="0.25">
      <c r="A5276">
        <v>2041330</v>
      </c>
      <c r="B5276">
        <v>1</v>
      </c>
      <c r="C5276" t="s">
        <v>77</v>
      </c>
      <c r="D5276" t="s">
        <v>111</v>
      </c>
      <c r="E5276" t="s">
        <v>161</v>
      </c>
      <c r="F5276" t="s">
        <v>15133</v>
      </c>
      <c r="G5276" t="s">
        <v>341</v>
      </c>
      <c r="H5276" t="s">
        <v>47</v>
      </c>
      <c r="I5276" t="s">
        <v>129</v>
      </c>
      <c r="J5276" t="s">
        <v>130</v>
      </c>
      <c r="K5276" t="s">
        <v>131</v>
      </c>
      <c r="L5276" t="s">
        <v>15134</v>
      </c>
      <c r="M5276" t="s">
        <v>15135</v>
      </c>
      <c r="N5276">
        <v>5.346944444</v>
      </c>
      <c r="O5276">
        <v>0</v>
      </c>
      <c r="P5276">
        <v>0</v>
      </c>
      <c r="Q5276">
        <v>0</v>
      </c>
      <c r="R5276">
        <v>0</v>
      </c>
      <c r="S5276">
        <v>0</v>
      </c>
      <c r="T5276">
        <v>76</v>
      </c>
      <c r="U5276">
        <v>0</v>
      </c>
      <c r="V5276">
        <v>0</v>
      </c>
      <c r="W5276">
        <v>0</v>
      </c>
      <c r="X5276">
        <v>0</v>
      </c>
      <c r="Y5276">
        <v>0</v>
      </c>
      <c r="Z5276">
        <v>406.36777799999999</v>
      </c>
    </row>
    <row r="5277" spans="1:26" x14ac:dyDescent="0.25">
      <c r="A5277">
        <v>2041327</v>
      </c>
      <c r="B5277">
        <v>1</v>
      </c>
      <c r="C5277" t="s">
        <v>76</v>
      </c>
      <c r="D5277" t="s">
        <v>84</v>
      </c>
      <c r="E5277" t="s">
        <v>150</v>
      </c>
      <c r="F5277" t="s">
        <v>15070</v>
      </c>
      <c r="G5277" t="s">
        <v>163</v>
      </c>
      <c r="H5277" t="s">
        <v>47</v>
      </c>
      <c r="I5277" t="s">
        <v>129</v>
      </c>
      <c r="J5277" t="s">
        <v>130</v>
      </c>
      <c r="K5277" t="s">
        <v>131</v>
      </c>
      <c r="L5277" t="s">
        <v>15136</v>
      </c>
      <c r="M5277" t="s">
        <v>15137</v>
      </c>
      <c r="N5277">
        <v>0.41861111099999998</v>
      </c>
      <c r="O5277">
        <v>4</v>
      </c>
      <c r="P5277">
        <v>5838</v>
      </c>
      <c r="Q5277">
        <v>0</v>
      </c>
      <c r="R5277">
        <v>0</v>
      </c>
      <c r="S5277">
        <v>0</v>
      </c>
      <c r="T5277">
        <v>0</v>
      </c>
      <c r="U5277">
        <v>1.674444</v>
      </c>
      <c r="V5277">
        <v>2443.851666</v>
      </c>
      <c r="W5277">
        <v>0</v>
      </c>
      <c r="X5277">
        <v>0</v>
      </c>
      <c r="Y5277">
        <v>0</v>
      </c>
      <c r="Z5277">
        <v>0</v>
      </c>
    </row>
    <row r="5278" spans="1:26" x14ac:dyDescent="0.25">
      <c r="A5278">
        <v>2041332</v>
      </c>
      <c r="B5278">
        <v>1</v>
      </c>
      <c r="C5278" t="s">
        <v>77</v>
      </c>
      <c r="D5278" t="s">
        <v>115</v>
      </c>
      <c r="E5278" t="s">
        <v>182</v>
      </c>
      <c r="F5278" t="s">
        <v>14967</v>
      </c>
      <c r="G5278" t="s">
        <v>144</v>
      </c>
      <c r="H5278" t="s">
        <v>46</v>
      </c>
      <c r="I5278" t="s">
        <v>129</v>
      </c>
      <c r="J5278" t="s">
        <v>130</v>
      </c>
      <c r="K5278" t="s">
        <v>131</v>
      </c>
      <c r="L5278" t="s">
        <v>15138</v>
      </c>
      <c r="M5278" t="s">
        <v>15139</v>
      </c>
      <c r="N5278">
        <v>1.510277777</v>
      </c>
      <c r="O5278">
        <v>0</v>
      </c>
      <c r="P5278">
        <v>0</v>
      </c>
      <c r="Q5278">
        <v>0</v>
      </c>
      <c r="R5278">
        <v>25</v>
      </c>
      <c r="S5278">
        <v>0</v>
      </c>
      <c r="T5278">
        <v>0</v>
      </c>
      <c r="U5278">
        <v>0</v>
      </c>
      <c r="V5278">
        <v>0</v>
      </c>
      <c r="W5278">
        <v>0</v>
      </c>
      <c r="X5278">
        <v>37.756943999999997</v>
      </c>
      <c r="Y5278">
        <v>0</v>
      </c>
      <c r="Z5278">
        <v>0</v>
      </c>
    </row>
    <row r="5279" spans="1:26" x14ac:dyDescent="0.25">
      <c r="A5279">
        <v>2041331</v>
      </c>
      <c r="B5279">
        <v>1</v>
      </c>
      <c r="C5279" t="s">
        <v>76</v>
      </c>
      <c r="D5279" t="s">
        <v>101</v>
      </c>
      <c r="E5279" t="s">
        <v>171</v>
      </c>
      <c r="F5279" t="s">
        <v>15140</v>
      </c>
      <c r="G5279" t="s">
        <v>152</v>
      </c>
      <c r="H5279" t="s">
        <v>47</v>
      </c>
      <c r="I5279" t="s">
        <v>129</v>
      </c>
      <c r="J5279" t="s">
        <v>130</v>
      </c>
      <c r="K5279" t="s">
        <v>131</v>
      </c>
      <c r="L5279" t="s">
        <v>15141</v>
      </c>
      <c r="M5279" t="s">
        <v>15142</v>
      </c>
      <c r="N5279">
        <v>9.5833333000000007E-2</v>
      </c>
      <c r="O5279">
        <v>6</v>
      </c>
      <c r="P5279">
        <v>11937</v>
      </c>
      <c r="Q5279">
        <v>0</v>
      </c>
      <c r="R5279">
        <v>0</v>
      </c>
      <c r="S5279">
        <v>0</v>
      </c>
      <c r="T5279">
        <v>0</v>
      </c>
      <c r="U5279">
        <v>0.57499999999999996</v>
      </c>
      <c r="V5279">
        <v>1143.9624960000001</v>
      </c>
      <c r="W5279">
        <v>0</v>
      </c>
      <c r="X5279">
        <v>0</v>
      </c>
      <c r="Y5279">
        <v>0</v>
      </c>
      <c r="Z5279">
        <v>0</v>
      </c>
    </row>
    <row r="5280" spans="1:26" x14ac:dyDescent="0.25">
      <c r="A5280">
        <v>2041333</v>
      </c>
      <c r="B5280">
        <v>1</v>
      </c>
      <c r="C5280" t="s">
        <v>76</v>
      </c>
      <c r="D5280" t="s">
        <v>89</v>
      </c>
      <c r="E5280" t="s">
        <v>182</v>
      </c>
      <c r="F5280" t="s">
        <v>15143</v>
      </c>
      <c r="G5280" t="s">
        <v>144</v>
      </c>
      <c r="H5280" t="s">
        <v>46</v>
      </c>
      <c r="I5280" t="s">
        <v>129</v>
      </c>
      <c r="J5280" t="s">
        <v>130</v>
      </c>
      <c r="K5280" t="s">
        <v>131</v>
      </c>
      <c r="L5280" t="s">
        <v>15144</v>
      </c>
      <c r="M5280" t="s">
        <v>15145</v>
      </c>
      <c r="N5280">
        <v>2.364166666</v>
      </c>
      <c r="O5280">
        <v>0</v>
      </c>
      <c r="P5280">
        <v>20</v>
      </c>
      <c r="Q5280">
        <v>0</v>
      </c>
      <c r="R5280">
        <v>0</v>
      </c>
      <c r="S5280">
        <v>0</v>
      </c>
      <c r="T5280">
        <v>0</v>
      </c>
      <c r="U5280">
        <v>0</v>
      </c>
      <c r="V5280">
        <v>47.283332999999999</v>
      </c>
      <c r="W5280">
        <v>0</v>
      </c>
      <c r="X5280">
        <v>0</v>
      </c>
      <c r="Y5280">
        <v>0</v>
      </c>
      <c r="Z5280">
        <v>0</v>
      </c>
    </row>
    <row r="5281" spans="1:26" x14ac:dyDescent="0.25">
      <c r="A5281">
        <v>2041336</v>
      </c>
      <c r="B5281">
        <v>1</v>
      </c>
      <c r="C5281" t="s">
        <v>76</v>
      </c>
      <c r="D5281" t="s">
        <v>99</v>
      </c>
      <c r="E5281" t="s">
        <v>182</v>
      </c>
      <c r="F5281" t="s">
        <v>15146</v>
      </c>
      <c r="G5281" t="s">
        <v>144</v>
      </c>
      <c r="H5281" t="s">
        <v>46</v>
      </c>
      <c r="I5281" t="s">
        <v>129</v>
      </c>
      <c r="J5281" t="s">
        <v>130</v>
      </c>
      <c r="K5281" t="s">
        <v>131</v>
      </c>
      <c r="L5281" t="s">
        <v>15147</v>
      </c>
      <c r="M5281" t="s">
        <v>15148</v>
      </c>
      <c r="N5281">
        <v>1.0011111109999999</v>
      </c>
      <c r="O5281">
        <v>0</v>
      </c>
      <c r="P5281">
        <v>67</v>
      </c>
      <c r="Q5281">
        <v>0</v>
      </c>
      <c r="R5281">
        <v>0</v>
      </c>
      <c r="S5281">
        <v>0</v>
      </c>
      <c r="T5281">
        <v>0</v>
      </c>
      <c r="U5281">
        <v>0</v>
      </c>
      <c r="V5281">
        <v>67.074444</v>
      </c>
      <c r="W5281">
        <v>0</v>
      </c>
      <c r="X5281">
        <v>0</v>
      </c>
      <c r="Y5281">
        <v>0</v>
      </c>
      <c r="Z5281">
        <v>0</v>
      </c>
    </row>
    <row r="5282" spans="1:26" x14ac:dyDescent="0.25">
      <c r="A5282">
        <v>2041352</v>
      </c>
      <c r="B5282">
        <v>1</v>
      </c>
      <c r="C5282" t="s">
        <v>77</v>
      </c>
      <c r="D5282" t="s">
        <v>116</v>
      </c>
      <c r="E5282" t="s">
        <v>186</v>
      </c>
      <c r="F5282" t="s">
        <v>7352</v>
      </c>
      <c r="G5282" t="s">
        <v>163</v>
      </c>
      <c r="H5282" t="s">
        <v>47</v>
      </c>
      <c r="I5282" t="s">
        <v>129</v>
      </c>
      <c r="J5282" t="s">
        <v>130</v>
      </c>
      <c r="K5282" t="s">
        <v>131</v>
      </c>
      <c r="L5282" t="s">
        <v>15149</v>
      </c>
      <c r="M5282" t="s">
        <v>15150</v>
      </c>
      <c r="N5282">
        <v>1.9097222220000001</v>
      </c>
      <c r="O5282">
        <v>34</v>
      </c>
      <c r="P5282">
        <v>31</v>
      </c>
      <c r="Q5282">
        <v>1</v>
      </c>
      <c r="R5282">
        <v>0</v>
      </c>
      <c r="S5282">
        <v>0</v>
      </c>
      <c r="T5282">
        <v>0</v>
      </c>
      <c r="U5282">
        <v>64.930555999999996</v>
      </c>
      <c r="V5282">
        <v>59.201388999999999</v>
      </c>
      <c r="W5282">
        <v>1.9097219999999999</v>
      </c>
      <c r="X5282">
        <v>0</v>
      </c>
      <c r="Y5282">
        <v>0</v>
      </c>
      <c r="Z5282">
        <v>0</v>
      </c>
    </row>
    <row r="5283" spans="1:26" x14ac:dyDescent="0.25">
      <c r="A5283">
        <v>2041344</v>
      </c>
      <c r="B5283">
        <v>1</v>
      </c>
      <c r="C5283" t="s">
        <v>76</v>
      </c>
      <c r="D5283" t="s">
        <v>96</v>
      </c>
      <c r="E5283" t="s">
        <v>126</v>
      </c>
      <c r="F5283" t="s">
        <v>15151</v>
      </c>
      <c r="G5283" t="s">
        <v>144</v>
      </c>
      <c r="H5283" t="s">
        <v>46</v>
      </c>
      <c r="I5283" t="s">
        <v>129</v>
      </c>
      <c r="J5283" t="s">
        <v>130</v>
      </c>
      <c r="K5283" t="s">
        <v>131</v>
      </c>
      <c r="L5283" t="s">
        <v>15152</v>
      </c>
      <c r="M5283" t="s">
        <v>15153</v>
      </c>
      <c r="N5283">
        <v>2.3419444440000001</v>
      </c>
      <c r="O5283">
        <v>0</v>
      </c>
      <c r="P5283">
        <v>26</v>
      </c>
      <c r="Q5283">
        <v>0</v>
      </c>
      <c r="R5283">
        <v>0</v>
      </c>
      <c r="S5283">
        <v>0</v>
      </c>
      <c r="T5283">
        <v>0</v>
      </c>
      <c r="U5283">
        <v>0</v>
      </c>
      <c r="V5283">
        <v>60.890555999999997</v>
      </c>
      <c r="W5283">
        <v>0</v>
      </c>
      <c r="X5283">
        <v>0</v>
      </c>
      <c r="Y5283">
        <v>0</v>
      </c>
      <c r="Z5283">
        <v>0</v>
      </c>
    </row>
    <row r="5284" spans="1:26" x14ac:dyDescent="0.25">
      <c r="A5284">
        <v>2041353</v>
      </c>
      <c r="B5284">
        <v>1</v>
      </c>
      <c r="C5284" t="s">
        <v>77</v>
      </c>
      <c r="D5284" t="s">
        <v>124</v>
      </c>
      <c r="E5284" t="s">
        <v>134</v>
      </c>
      <c r="F5284" t="s">
        <v>15154</v>
      </c>
      <c r="G5284" t="s">
        <v>136</v>
      </c>
      <c r="H5284" t="s">
        <v>46</v>
      </c>
      <c r="I5284" t="s">
        <v>129</v>
      </c>
      <c r="J5284" t="s">
        <v>130</v>
      </c>
      <c r="K5284" t="s">
        <v>131</v>
      </c>
      <c r="L5284" t="s">
        <v>15155</v>
      </c>
      <c r="M5284" t="s">
        <v>15156</v>
      </c>
      <c r="N5284">
        <v>3.935277777</v>
      </c>
      <c r="O5284">
        <v>0</v>
      </c>
      <c r="P5284">
        <v>1</v>
      </c>
      <c r="Q5284">
        <v>0</v>
      </c>
      <c r="R5284">
        <v>0</v>
      </c>
      <c r="S5284">
        <v>0</v>
      </c>
      <c r="T5284">
        <v>0</v>
      </c>
      <c r="U5284">
        <v>0</v>
      </c>
      <c r="V5284">
        <v>3.9352779999999998</v>
      </c>
      <c r="W5284">
        <v>0</v>
      </c>
      <c r="X5284">
        <v>0</v>
      </c>
      <c r="Y5284">
        <v>0</v>
      </c>
      <c r="Z5284">
        <v>0</v>
      </c>
    </row>
    <row r="5285" spans="1:26" x14ac:dyDescent="0.25">
      <c r="A5285">
        <v>2041341</v>
      </c>
      <c r="B5285">
        <v>1</v>
      </c>
      <c r="C5285" t="s">
        <v>76</v>
      </c>
      <c r="D5285" t="s">
        <v>101</v>
      </c>
      <c r="E5285" t="s">
        <v>171</v>
      </c>
      <c r="F5285" t="s">
        <v>15157</v>
      </c>
      <c r="G5285" t="s">
        <v>163</v>
      </c>
      <c r="H5285" t="s">
        <v>47</v>
      </c>
      <c r="I5285" t="s">
        <v>129</v>
      </c>
      <c r="J5285" t="s">
        <v>130</v>
      </c>
      <c r="K5285" t="s">
        <v>131</v>
      </c>
      <c r="L5285" t="s">
        <v>15158</v>
      </c>
      <c r="M5285" t="s">
        <v>15159</v>
      </c>
      <c r="N5285">
        <v>0.71583333299999996</v>
      </c>
      <c r="O5285">
        <v>55</v>
      </c>
      <c r="P5285">
        <v>1782</v>
      </c>
      <c r="Q5285">
        <v>0</v>
      </c>
      <c r="R5285">
        <v>0</v>
      </c>
      <c r="S5285">
        <v>0</v>
      </c>
      <c r="T5285">
        <v>0</v>
      </c>
      <c r="U5285">
        <v>39.370832999999998</v>
      </c>
      <c r="V5285">
        <v>1275.6149989999999</v>
      </c>
      <c r="W5285">
        <v>0</v>
      </c>
      <c r="X5285">
        <v>0</v>
      </c>
      <c r="Y5285">
        <v>0</v>
      </c>
      <c r="Z5285">
        <v>0</v>
      </c>
    </row>
    <row r="5286" spans="1:26" x14ac:dyDescent="0.25">
      <c r="A5286">
        <v>2041339</v>
      </c>
      <c r="B5286">
        <v>1</v>
      </c>
      <c r="C5286" t="s">
        <v>76</v>
      </c>
      <c r="D5286" t="s">
        <v>89</v>
      </c>
      <c r="E5286" t="s">
        <v>166</v>
      </c>
      <c r="F5286" t="s">
        <v>15160</v>
      </c>
      <c r="G5286" t="s">
        <v>657</v>
      </c>
      <c r="H5286" t="s">
        <v>46</v>
      </c>
      <c r="I5286" t="s">
        <v>129</v>
      </c>
      <c r="J5286" t="s">
        <v>130</v>
      </c>
      <c r="K5286" t="s">
        <v>131</v>
      </c>
      <c r="L5286" t="s">
        <v>15161</v>
      </c>
      <c r="M5286" t="s">
        <v>15162</v>
      </c>
      <c r="N5286">
        <v>2.6808333329999998</v>
      </c>
      <c r="O5286">
        <v>0</v>
      </c>
      <c r="P5286">
        <v>30</v>
      </c>
      <c r="Q5286">
        <v>0</v>
      </c>
      <c r="R5286">
        <v>0</v>
      </c>
      <c r="S5286">
        <v>0</v>
      </c>
      <c r="T5286">
        <v>0</v>
      </c>
      <c r="U5286">
        <v>0</v>
      </c>
      <c r="V5286">
        <v>80.424999999999997</v>
      </c>
      <c r="W5286">
        <v>0</v>
      </c>
      <c r="X5286">
        <v>0</v>
      </c>
      <c r="Y5286">
        <v>0</v>
      </c>
      <c r="Z5286">
        <v>0</v>
      </c>
    </row>
    <row r="5287" spans="1:26" x14ac:dyDescent="0.25">
      <c r="A5287">
        <v>2041342</v>
      </c>
      <c r="B5287">
        <v>1</v>
      </c>
      <c r="C5287" t="s">
        <v>76</v>
      </c>
      <c r="D5287" t="s">
        <v>104</v>
      </c>
      <c r="E5287" t="s">
        <v>182</v>
      </c>
      <c r="F5287" t="s">
        <v>15163</v>
      </c>
      <c r="G5287" t="s">
        <v>144</v>
      </c>
      <c r="H5287" t="s">
        <v>46</v>
      </c>
      <c r="I5287" t="s">
        <v>129</v>
      </c>
      <c r="J5287" t="s">
        <v>130</v>
      </c>
      <c r="K5287" t="s">
        <v>131</v>
      </c>
      <c r="L5287" t="s">
        <v>15164</v>
      </c>
      <c r="M5287" t="s">
        <v>15165</v>
      </c>
      <c r="N5287">
        <v>2.3166666660000002</v>
      </c>
      <c r="O5287">
        <v>0</v>
      </c>
      <c r="P5287">
        <v>0</v>
      </c>
      <c r="Q5287">
        <v>0</v>
      </c>
      <c r="R5287">
        <v>5</v>
      </c>
      <c r="S5287">
        <v>0</v>
      </c>
      <c r="T5287">
        <v>0</v>
      </c>
      <c r="U5287">
        <v>0</v>
      </c>
      <c r="V5287">
        <v>0</v>
      </c>
      <c r="W5287">
        <v>0</v>
      </c>
      <c r="X5287">
        <v>11.583333</v>
      </c>
      <c r="Y5287">
        <v>0</v>
      </c>
      <c r="Z5287">
        <v>0</v>
      </c>
    </row>
    <row r="5288" spans="1:26" x14ac:dyDescent="0.25">
      <c r="A5288">
        <v>2041347</v>
      </c>
      <c r="B5288">
        <v>1</v>
      </c>
      <c r="C5288" t="s">
        <v>77</v>
      </c>
      <c r="D5288" t="s">
        <v>115</v>
      </c>
      <c r="E5288" t="s">
        <v>182</v>
      </c>
      <c r="F5288" t="s">
        <v>2949</v>
      </c>
      <c r="G5288" t="s">
        <v>144</v>
      </c>
      <c r="H5288" t="s">
        <v>46</v>
      </c>
      <c r="I5288" t="s">
        <v>129</v>
      </c>
      <c r="J5288" t="s">
        <v>130</v>
      </c>
      <c r="K5288" t="s">
        <v>131</v>
      </c>
      <c r="L5288" t="s">
        <v>15166</v>
      </c>
      <c r="M5288" t="s">
        <v>15167</v>
      </c>
      <c r="N5288">
        <v>1.8416666660000001</v>
      </c>
      <c r="O5288">
        <v>0</v>
      </c>
      <c r="P5288">
        <v>0</v>
      </c>
      <c r="Q5288">
        <v>0</v>
      </c>
      <c r="R5288">
        <v>0</v>
      </c>
      <c r="S5288">
        <v>0</v>
      </c>
      <c r="T5288">
        <v>2</v>
      </c>
      <c r="U5288">
        <v>0</v>
      </c>
      <c r="V5288">
        <v>0</v>
      </c>
      <c r="W5288">
        <v>0</v>
      </c>
      <c r="X5288">
        <v>0</v>
      </c>
      <c r="Y5288">
        <v>0</v>
      </c>
      <c r="Z5288">
        <v>3.6833330000000002</v>
      </c>
    </row>
    <row r="5289" spans="1:26" x14ac:dyDescent="0.25">
      <c r="A5289">
        <v>2041348</v>
      </c>
      <c r="B5289">
        <v>1</v>
      </c>
      <c r="C5289" t="s">
        <v>76</v>
      </c>
      <c r="D5289" t="s">
        <v>89</v>
      </c>
      <c r="E5289" t="s">
        <v>182</v>
      </c>
      <c r="F5289" t="s">
        <v>15168</v>
      </c>
      <c r="G5289" t="s">
        <v>144</v>
      </c>
      <c r="H5289" t="s">
        <v>46</v>
      </c>
      <c r="I5289" t="s">
        <v>129</v>
      </c>
      <c r="J5289" t="s">
        <v>130</v>
      </c>
      <c r="K5289" t="s">
        <v>131</v>
      </c>
      <c r="L5289" t="s">
        <v>15169</v>
      </c>
      <c r="M5289" t="s">
        <v>15170</v>
      </c>
      <c r="N5289">
        <v>4.9580555549999996</v>
      </c>
      <c r="O5289">
        <v>0</v>
      </c>
      <c r="P5289">
        <v>0</v>
      </c>
      <c r="Q5289">
        <v>0</v>
      </c>
      <c r="R5289">
        <v>11</v>
      </c>
      <c r="S5289">
        <v>0</v>
      </c>
      <c r="T5289">
        <v>0</v>
      </c>
      <c r="U5289">
        <v>0</v>
      </c>
      <c r="V5289">
        <v>0</v>
      </c>
      <c r="W5289">
        <v>0</v>
      </c>
      <c r="X5289">
        <v>54.538611000000003</v>
      </c>
      <c r="Y5289">
        <v>0</v>
      </c>
      <c r="Z5289">
        <v>0</v>
      </c>
    </row>
    <row r="5290" spans="1:26" x14ac:dyDescent="0.25">
      <c r="A5290">
        <v>2041345</v>
      </c>
      <c r="B5290">
        <v>1</v>
      </c>
      <c r="C5290" t="s">
        <v>76</v>
      </c>
      <c r="D5290" t="s">
        <v>104</v>
      </c>
      <c r="E5290" t="s">
        <v>182</v>
      </c>
      <c r="F5290" t="s">
        <v>15171</v>
      </c>
      <c r="G5290" t="s">
        <v>524</v>
      </c>
      <c r="H5290" t="s">
        <v>46</v>
      </c>
      <c r="I5290" t="s">
        <v>129</v>
      </c>
      <c r="J5290" t="s">
        <v>130</v>
      </c>
      <c r="K5290" t="s">
        <v>131</v>
      </c>
      <c r="L5290" t="s">
        <v>15172</v>
      </c>
      <c r="M5290" t="s">
        <v>15173</v>
      </c>
      <c r="N5290">
        <v>7.3888888880000003</v>
      </c>
      <c r="O5290">
        <v>0</v>
      </c>
      <c r="P5290">
        <v>0</v>
      </c>
      <c r="Q5290">
        <v>0</v>
      </c>
      <c r="R5290">
        <v>0</v>
      </c>
      <c r="S5290">
        <v>0</v>
      </c>
      <c r="T5290">
        <v>68</v>
      </c>
      <c r="U5290">
        <v>0</v>
      </c>
      <c r="V5290">
        <v>0</v>
      </c>
      <c r="W5290">
        <v>0</v>
      </c>
      <c r="X5290">
        <v>0</v>
      </c>
      <c r="Y5290">
        <v>0</v>
      </c>
      <c r="Z5290">
        <v>502.44444399999998</v>
      </c>
    </row>
    <row r="5291" spans="1:26" x14ac:dyDescent="0.25">
      <c r="A5291">
        <v>2041357</v>
      </c>
      <c r="B5291">
        <v>1</v>
      </c>
      <c r="C5291" t="s">
        <v>76</v>
      </c>
      <c r="D5291" t="s">
        <v>93</v>
      </c>
      <c r="E5291" t="s">
        <v>182</v>
      </c>
      <c r="F5291" t="s">
        <v>15174</v>
      </c>
      <c r="G5291" t="s">
        <v>812</v>
      </c>
      <c r="H5291" t="s">
        <v>46</v>
      </c>
      <c r="I5291" t="s">
        <v>129</v>
      </c>
      <c r="J5291" t="s">
        <v>130</v>
      </c>
      <c r="K5291" t="s">
        <v>131</v>
      </c>
      <c r="L5291" t="s">
        <v>15175</v>
      </c>
      <c r="M5291" t="s">
        <v>15176</v>
      </c>
      <c r="N5291">
        <v>3.585</v>
      </c>
      <c r="O5291">
        <v>0</v>
      </c>
      <c r="P5291">
        <v>24</v>
      </c>
      <c r="Q5291">
        <v>0</v>
      </c>
      <c r="R5291">
        <v>0</v>
      </c>
      <c r="S5291">
        <v>0</v>
      </c>
      <c r="T5291">
        <v>0</v>
      </c>
      <c r="U5291">
        <v>0</v>
      </c>
      <c r="V5291">
        <v>86.04</v>
      </c>
      <c r="W5291">
        <v>0</v>
      </c>
      <c r="X5291">
        <v>0</v>
      </c>
      <c r="Y5291">
        <v>0</v>
      </c>
      <c r="Z5291">
        <v>0</v>
      </c>
    </row>
    <row r="5292" spans="1:26" x14ac:dyDescent="0.25">
      <c r="A5292">
        <v>2041349</v>
      </c>
      <c r="B5292">
        <v>1</v>
      </c>
      <c r="C5292" t="s">
        <v>77</v>
      </c>
      <c r="D5292" t="s">
        <v>108</v>
      </c>
      <c r="E5292" t="s">
        <v>171</v>
      </c>
      <c r="F5292" t="s">
        <v>15177</v>
      </c>
      <c r="G5292" t="s">
        <v>163</v>
      </c>
      <c r="H5292" t="s">
        <v>47</v>
      </c>
      <c r="I5292" t="s">
        <v>129</v>
      </c>
      <c r="J5292" t="s">
        <v>130</v>
      </c>
      <c r="K5292" t="s">
        <v>131</v>
      </c>
      <c r="L5292" t="s">
        <v>15178</v>
      </c>
      <c r="M5292" t="s">
        <v>15179</v>
      </c>
      <c r="N5292">
        <v>2.221666666</v>
      </c>
      <c r="O5292">
        <v>0</v>
      </c>
      <c r="P5292">
        <v>0</v>
      </c>
      <c r="Q5292">
        <v>90</v>
      </c>
      <c r="R5292">
        <v>13</v>
      </c>
      <c r="S5292">
        <v>0</v>
      </c>
      <c r="T5292">
        <v>0</v>
      </c>
      <c r="U5292">
        <v>0</v>
      </c>
      <c r="V5292">
        <v>0</v>
      </c>
      <c r="W5292">
        <v>199.95</v>
      </c>
      <c r="X5292">
        <v>28.881667</v>
      </c>
      <c r="Y5292">
        <v>0</v>
      </c>
      <c r="Z5292">
        <v>0</v>
      </c>
    </row>
    <row r="5293" spans="1:26" x14ac:dyDescent="0.25">
      <c r="A5293">
        <v>2041346</v>
      </c>
      <c r="B5293">
        <v>1</v>
      </c>
      <c r="C5293" t="s">
        <v>76</v>
      </c>
      <c r="D5293" t="s">
        <v>104</v>
      </c>
      <c r="E5293" t="s">
        <v>186</v>
      </c>
      <c r="F5293" t="s">
        <v>15180</v>
      </c>
      <c r="G5293" t="s">
        <v>163</v>
      </c>
      <c r="H5293" t="s">
        <v>47</v>
      </c>
      <c r="I5293" t="s">
        <v>257</v>
      </c>
      <c r="J5293" t="s">
        <v>130</v>
      </c>
      <c r="K5293" t="s">
        <v>131</v>
      </c>
      <c r="L5293" t="s">
        <v>15181</v>
      </c>
      <c r="M5293" t="s">
        <v>15182</v>
      </c>
      <c r="N5293">
        <v>5.5555550000000002E-3</v>
      </c>
      <c r="O5293">
        <v>0</v>
      </c>
      <c r="P5293">
        <v>0</v>
      </c>
      <c r="Q5293">
        <v>0</v>
      </c>
      <c r="R5293">
        <v>0</v>
      </c>
      <c r="S5293">
        <v>3</v>
      </c>
      <c r="T5293">
        <v>460</v>
      </c>
      <c r="U5293">
        <v>0</v>
      </c>
      <c r="V5293">
        <v>0</v>
      </c>
      <c r="W5293">
        <v>0</v>
      </c>
      <c r="X5293">
        <v>0</v>
      </c>
      <c r="Y5293">
        <v>1.6667000000000001E-2</v>
      </c>
      <c r="Z5293">
        <v>2.555555</v>
      </c>
    </row>
    <row r="5294" spans="1:26" x14ac:dyDescent="0.25">
      <c r="A5294">
        <v>2041350</v>
      </c>
      <c r="B5294">
        <v>1</v>
      </c>
      <c r="C5294" t="s">
        <v>76</v>
      </c>
      <c r="D5294" t="s">
        <v>99</v>
      </c>
      <c r="E5294" t="s">
        <v>166</v>
      </c>
      <c r="F5294" t="s">
        <v>15183</v>
      </c>
      <c r="G5294" t="s">
        <v>657</v>
      </c>
      <c r="H5294" t="s">
        <v>46</v>
      </c>
      <c r="I5294" t="s">
        <v>129</v>
      </c>
      <c r="J5294" t="s">
        <v>130</v>
      </c>
      <c r="K5294" t="s">
        <v>131</v>
      </c>
      <c r="L5294" t="s">
        <v>15184</v>
      </c>
      <c r="M5294" t="s">
        <v>15185</v>
      </c>
      <c r="N5294">
        <v>1.8505555549999999</v>
      </c>
      <c r="O5294">
        <v>0</v>
      </c>
      <c r="P5294">
        <v>428</v>
      </c>
      <c r="Q5294">
        <v>0</v>
      </c>
      <c r="R5294">
        <v>0</v>
      </c>
      <c r="S5294">
        <v>0</v>
      </c>
      <c r="T5294">
        <v>0</v>
      </c>
      <c r="U5294">
        <v>0</v>
      </c>
      <c r="V5294">
        <v>792.037778</v>
      </c>
      <c r="W5294">
        <v>0</v>
      </c>
      <c r="X5294">
        <v>0</v>
      </c>
      <c r="Y5294">
        <v>0</v>
      </c>
      <c r="Z5294">
        <v>0</v>
      </c>
    </row>
    <row r="5295" spans="1:26" x14ac:dyDescent="0.25">
      <c r="A5295">
        <v>2041351</v>
      </c>
      <c r="B5295">
        <v>1</v>
      </c>
      <c r="C5295" t="s">
        <v>76</v>
      </c>
      <c r="D5295" t="s">
        <v>104</v>
      </c>
      <c r="E5295" t="s">
        <v>161</v>
      </c>
      <c r="F5295" t="s">
        <v>15186</v>
      </c>
      <c r="G5295" t="s">
        <v>341</v>
      </c>
      <c r="H5295" t="s">
        <v>47</v>
      </c>
      <c r="I5295" t="s">
        <v>129</v>
      </c>
      <c r="J5295" t="s">
        <v>130</v>
      </c>
      <c r="K5295" t="s">
        <v>131</v>
      </c>
      <c r="L5295" t="s">
        <v>15187</v>
      </c>
      <c r="M5295" t="s">
        <v>15188</v>
      </c>
      <c r="N5295">
        <v>2.4783333330000001</v>
      </c>
      <c r="O5295">
        <v>0</v>
      </c>
      <c r="P5295">
        <v>0</v>
      </c>
      <c r="Q5295">
        <v>0</v>
      </c>
      <c r="R5295">
        <v>0</v>
      </c>
      <c r="S5295">
        <v>0</v>
      </c>
      <c r="T5295">
        <v>42</v>
      </c>
      <c r="U5295">
        <v>0</v>
      </c>
      <c r="V5295">
        <v>0</v>
      </c>
      <c r="W5295">
        <v>0</v>
      </c>
      <c r="X5295">
        <v>0</v>
      </c>
      <c r="Y5295">
        <v>0</v>
      </c>
      <c r="Z5295">
        <v>104.09</v>
      </c>
    </row>
    <row r="5296" spans="1:26" x14ac:dyDescent="0.25">
      <c r="A5296">
        <v>2041367</v>
      </c>
      <c r="B5296">
        <v>1</v>
      </c>
      <c r="C5296" t="s">
        <v>77</v>
      </c>
      <c r="D5296" t="s">
        <v>119</v>
      </c>
      <c r="E5296" t="s">
        <v>182</v>
      </c>
      <c r="F5296" t="s">
        <v>15189</v>
      </c>
      <c r="G5296" t="s">
        <v>144</v>
      </c>
      <c r="H5296" t="s">
        <v>46</v>
      </c>
      <c r="I5296" t="s">
        <v>129</v>
      </c>
      <c r="J5296" t="s">
        <v>130</v>
      </c>
      <c r="K5296" t="s">
        <v>131</v>
      </c>
      <c r="L5296" t="s">
        <v>15190</v>
      </c>
      <c r="M5296" t="s">
        <v>15191</v>
      </c>
      <c r="N5296">
        <v>2.4500000000000002</v>
      </c>
      <c r="O5296">
        <v>0</v>
      </c>
      <c r="P5296">
        <v>12</v>
      </c>
      <c r="Q5296">
        <v>0</v>
      </c>
      <c r="R5296">
        <v>0</v>
      </c>
      <c r="S5296">
        <v>0</v>
      </c>
      <c r="T5296">
        <v>0</v>
      </c>
      <c r="U5296">
        <v>0</v>
      </c>
      <c r="V5296">
        <v>29.4</v>
      </c>
      <c r="W5296">
        <v>0</v>
      </c>
      <c r="X5296">
        <v>0</v>
      </c>
      <c r="Y5296">
        <v>0</v>
      </c>
      <c r="Z5296">
        <v>0</v>
      </c>
    </row>
    <row r="5297" spans="1:26" x14ac:dyDescent="0.25">
      <c r="A5297">
        <v>2041365</v>
      </c>
      <c r="B5297">
        <v>1</v>
      </c>
      <c r="C5297" t="s">
        <v>77</v>
      </c>
      <c r="D5297" t="s">
        <v>111</v>
      </c>
      <c r="E5297" t="s">
        <v>182</v>
      </c>
      <c r="F5297" t="s">
        <v>15192</v>
      </c>
      <c r="G5297" t="s">
        <v>144</v>
      </c>
      <c r="H5297" t="s">
        <v>46</v>
      </c>
      <c r="I5297" t="s">
        <v>129</v>
      </c>
      <c r="J5297" t="s">
        <v>130</v>
      </c>
      <c r="K5297" t="s">
        <v>131</v>
      </c>
      <c r="L5297" t="s">
        <v>15193</v>
      </c>
      <c r="M5297" t="s">
        <v>15194</v>
      </c>
      <c r="N5297">
        <v>5.9180555549999996</v>
      </c>
      <c r="O5297">
        <v>0</v>
      </c>
      <c r="P5297">
        <v>0</v>
      </c>
      <c r="Q5297">
        <v>0</v>
      </c>
      <c r="R5297">
        <v>0</v>
      </c>
      <c r="S5297">
        <v>0</v>
      </c>
      <c r="T5297">
        <v>2</v>
      </c>
      <c r="U5297">
        <v>0</v>
      </c>
      <c r="V5297">
        <v>0</v>
      </c>
      <c r="W5297">
        <v>0</v>
      </c>
      <c r="X5297">
        <v>0</v>
      </c>
      <c r="Y5297">
        <v>0</v>
      </c>
      <c r="Z5297">
        <v>11.836111000000001</v>
      </c>
    </row>
    <row r="5298" spans="1:26" x14ac:dyDescent="0.25">
      <c r="A5298">
        <v>2041360</v>
      </c>
      <c r="B5298">
        <v>1</v>
      </c>
      <c r="C5298" t="s">
        <v>77</v>
      </c>
      <c r="D5298" t="s">
        <v>115</v>
      </c>
      <c r="E5298" t="s">
        <v>171</v>
      </c>
      <c r="F5298" t="s">
        <v>8142</v>
      </c>
      <c r="G5298" t="s">
        <v>163</v>
      </c>
      <c r="H5298" t="s">
        <v>47</v>
      </c>
      <c r="I5298" t="s">
        <v>129</v>
      </c>
      <c r="J5298" t="s">
        <v>130</v>
      </c>
      <c r="K5298" t="s">
        <v>131</v>
      </c>
      <c r="L5298" t="s">
        <v>15195</v>
      </c>
      <c r="M5298" t="s">
        <v>15196</v>
      </c>
      <c r="N5298">
        <v>7.1666666000000004E-2</v>
      </c>
      <c r="O5298">
        <v>0</v>
      </c>
      <c r="P5298">
        <v>0</v>
      </c>
      <c r="Q5298">
        <v>17</v>
      </c>
      <c r="R5298">
        <v>1179</v>
      </c>
      <c r="S5298">
        <v>0</v>
      </c>
      <c r="T5298">
        <v>0</v>
      </c>
      <c r="U5298">
        <v>0</v>
      </c>
      <c r="V5298">
        <v>0</v>
      </c>
      <c r="W5298">
        <v>1.2183330000000001</v>
      </c>
      <c r="X5298">
        <v>84.494999000000007</v>
      </c>
      <c r="Y5298">
        <v>0</v>
      </c>
      <c r="Z5298">
        <v>0</v>
      </c>
    </row>
    <row r="5299" spans="1:26" x14ac:dyDescent="0.25">
      <c r="A5299">
        <v>2041362</v>
      </c>
      <c r="B5299">
        <v>1</v>
      </c>
      <c r="C5299" t="s">
        <v>77</v>
      </c>
      <c r="D5299" t="s">
        <v>117</v>
      </c>
      <c r="E5299" t="s">
        <v>186</v>
      </c>
      <c r="F5299" t="s">
        <v>3717</v>
      </c>
      <c r="G5299" t="s">
        <v>163</v>
      </c>
      <c r="H5299" t="s">
        <v>47</v>
      </c>
      <c r="I5299" t="s">
        <v>257</v>
      </c>
      <c r="J5299" t="s">
        <v>130</v>
      </c>
      <c r="K5299" t="s">
        <v>131</v>
      </c>
      <c r="L5299" t="s">
        <v>15197</v>
      </c>
      <c r="M5299" t="s">
        <v>15198</v>
      </c>
      <c r="N5299">
        <v>1.3611111E-2</v>
      </c>
      <c r="O5299">
        <v>0</v>
      </c>
      <c r="P5299">
        <v>0</v>
      </c>
      <c r="Q5299">
        <v>0</v>
      </c>
      <c r="R5299">
        <v>497</v>
      </c>
      <c r="S5299">
        <v>0</v>
      </c>
      <c r="T5299">
        <v>0</v>
      </c>
      <c r="U5299">
        <v>0</v>
      </c>
      <c r="V5299">
        <v>0</v>
      </c>
      <c r="W5299">
        <v>0</v>
      </c>
      <c r="X5299">
        <v>6.7647219999999999</v>
      </c>
      <c r="Y5299">
        <v>0</v>
      </c>
      <c r="Z5299">
        <v>0</v>
      </c>
    </row>
    <row r="5300" spans="1:26" x14ac:dyDescent="0.25">
      <c r="A5300">
        <v>2041368</v>
      </c>
      <c r="B5300">
        <v>1</v>
      </c>
      <c r="C5300" t="s">
        <v>76</v>
      </c>
      <c r="D5300" t="s">
        <v>104</v>
      </c>
      <c r="E5300" t="s">
        <v>182</v>
      </c>
      <c r="F5300" t="s">
        <v>15199</v>
      </c>
      <c r="G5300" t="s">
        <v>524</v>
      </c>
      <c r="H5300" t="s">
        <v>46</v>
      </c>
      <c r="I5300" t="s">
        <v>129</v>
      </c>
      <c r="J5300" t="s">
        <v>130</v>
      </c>
      <c r="K5300" t="s">
        <v>131</v>
      </c>
      <c r="L5300" t="s">
        <v>15200</v>
      </c>
      <c r="M5300" t="s">
        <v>15201</v>
      </c>
      <c r="N5300">
        <v>3.2797222220000002</v>
      </c>
      <c r="O5300">
        <v>0</v>
      </c>
      <c r="P5300">
        <v>0</v>
      </c>
      <c r="Q5300">
        <v>0</v>
      </c>
      <c r="R5300">
        <v>9</v>
      </c>
      <c r="S5300">
        <v>0</v>
      </c>
      <c r="T5300">
        <v>0</v>
      </c>
      <c r="U5300">
        <v>0</v>
      </c>
      <c r="V5300">
        <v>0</v>
      </c>
      <c r="W5300">
        <v>0</v>
      </c>
      <c r="X5300">
        <v>29.517499999999998</v>
      </c>
      <c r="Y5300">
        <v>0</v>
      </c>
      <c r="Z5300">
        <v>0</v>
      </c>
    </row>
    <row r="5301" spans="1:26" x14ac:dyDescent="0.25">
      <c r="A5301">
        <v>2041371</v>
      </c>
      <c r="B5301">
        <v>1</v>
      </c>
      <c r="C5301" t="s">
        <v>76</v>
      </c>
      <c r="D5301" t="s">
        <v>97</v>
      </c>
      <c r="E5301" t="s">
        <v>134</v>
      </c>
      <c r="F5301" t="s">
        <v>15202</v>
      </c>
      <c r="G5301" t="s">
        <v>503</v>
      </c>
      <c r="H5301" t="s">
        <v>46</v>
      </c>
      <c r="I5301" t="s">
        <v>129</v>
      </c>
      <c r="J5301" t="s">
        <v>130</v>
      </c>
      <c r="K5301" t="s">
        <v>131</v>
      </c>
      <c r="L5301" t="s">
        <v>15203</v>
      </c>
      <c r="M5301" t="s">
        <v>15204</v>
      </c>
      <c r="N5301">
        <v>1.403888888</v>
      </c>
      <c r="O5301">
        <v>0</v>
      </c>
      <c r="P5301">
        <v>1</v>
      </c>
      <c r="Q5301">
        <v>0</v>
      </c>
      <c r="R5301">
        <v>0</v>
      </c>
      <c r="S5301">
        <v>0</v>
      </c>
      <c r="T5301">
        <v>0</v>
      </c>
      <c r="U5301">
        <v>0</v>
      </c>
      <c r="V5301">
        <v>1.4038889999999999</v>
      </c>
      <c r="W5301">
        <v>0</v>
      </c>
      <c r="X5301">
        <v>0</v>
      </c>
      <c r="Y5301">
        <v>0</v>
      </c>
      <c r="Z5301">
        <v>0</v>
      </c>
    </row>
    <row r="5302" spans="1:26" x14ac:dyDescent="0.25">
      <c r="A5302">
        <v>2041370</v>
      </c>
      <c r="B5302">
        <v>1</v>
      </c>
      <c r="C5302" t="s">
        <v>76</v>
      </c>
      <c r="D5302" t="s">
        <v>102</v>
      </c>
      <c r="E5302" t="s">
        <v>182</v>
      </c>
      <c r="F5302" t="s">
        <v>13338</v>
      </c>
      <c r="G5302" t="s">
        <v>144</v>
      </c>
      <c r="H5302" t="s">
        <v>46</v>
      </c>
      <c r="I5302" t="s">
        <v>129</v>
      </c>
      <c r="J5302" t="s">
        <v>130</v>
      </c>
      <c r="K5302" t="s">
        <v>131</v>
      </c>
      <c r="L5302" t="s">
        <v>15205</v>
      </c>
      <c r="M5302" t="s">
        <v>15206</v>
      </c>
      <c r="N5302">
        <v>1.321388888</v>
      </c>
      <c r="O5302">
        <v>0</v>
      </c>
      <c r="P5302">
        <v>18</v>
      </c>
      <c r="Q5302">
        <v>0</v>
      </c>
      <c r="R5302">
        <v>0</v>
      </c>
      <c r="S5302">
        <v>0</v>
      </c>
      <c r="T5302">
        <v>0</v>
      </c>
      <c r="U5302">
        <v>0</v>
      </c>
      <c r="V5302">
        <v>23.785</v>
      </c>
      <c r="W5302">
        <v>0</v>
      </c>
      <c r="X5302">
        <v>0</v>
      </c>
      <c r="Y5302">
        <v>0</v>
      </c>
      <c r="Z5302">
        <v>0</v>
      </c>
    </row>
    <row r="5303" spans="1:26" x14ac:dyDescent="0.25">
      <c r="A5303">
        <v>2041377</v>
      </c>
      <c r="B5303">
        <v>1</v>
      </c>
      <c r="C5303" t="s">
        <v>76</v>
      </c>
      <c r="D5303" t="s">
        <v>95</v>
      </c>
      <c r="E5303" t="s">
        <v>134</v>
      </c>
      <c r="F5303" t="s">
        <v>9051</v>
      </c>
      <c r="G5303" t="s">
        <v>136</v>
      </c>
      <c r="H5303" t="s">
        <v>46</v>
      </c>
      <c r="I5303" t="s">
        <v>129</v>
      </c>
      <c r="J5303" t="s">
        <v>130</v>
      </c>
      <c r="K5303" t="s">
        <v>131</v>
      </c>
      <c r="L5303" t="s">
        <v>15207</v>
      </c>
      <c r="M5303" t="s">
        <v>15208</v>
      </c>
      <c r="N5303">
        <v>1.753055555</v>
      </c>
      <c r="O5303">
        <v>0</v>
      </c>
      <c r="P5303">
        <v>1</v>
      </c>
      <c r="Q5303">
        <v>0</v>
      </c>
      <c r="R5303">
        <v>0</v>
      </c>
      <c r="S5303">
        <v>0</v>
      </c>
      <c r="T5303">
        <v>0</v>
      </c>
      <c r="U5303">
        <v>0</v>
      </c>
      <c r="V5303">
        <v>1.7530559999999999</v>
      </c>
      <c r="W5303">
        <v>0</v>
      </c>
      <c r="X5303">
        <v>0</v>
      </c>
      <c r="Y5303">
        <v>0</v>
      </c>
      <c r="Z5303">
        <v>0</v>
      </c>
    </row>
    <row r="5304" spans="1:26" x14ac:dyDescent="0.25">
      <c r="A5304">
        <v>2041372</v>
      </c>
      <c r="B5304">
        <v>1</v>
      </c>
      <c r="C5304" t="s">
        <v>76</v>
      </c>
      <c r="D5304" t="s">
        <v>101</v>
      </c>
      <c r="E5304" t="s">
        <v>182</v>
      </c>
      <c r="F5304" t="s">
        <v>15209</v>
      </c>
      <c r="G5304" t="s">
        <v>128</v>
      </c>
      <c r="H5304" t="s">
        <v>46</v>
      </c>
      <c r="I5304" t="s">
        <v>129</v>
      </c>
      <c r="J5304" t="s">
        <v>130</v>
      </c>
      <c r="K5304" t="s">
        <v>131</v>
      </c>
      <c r="L5304" t="s">
        <v>15210</v>
      </c>
      <c r="M5304" t="s">
        <v>15211</v>
      </c>
      <c r="N5304">
        <v>1.558333333</v>
      </c>
      <c r="O5304">
        <v>0</v>
      </c>
      <c r="P5304">
        <v>20</v>
      </c>
      <c r="Q5304">
        <v>0</v>
      </c>
      <c r="R5304">
        <v>0</v>
      </c>
      <c r="S5304">
        <v>0</v>
      </c>
      <c r="T5304">
        <v>0</v>
      </c>
      <c r="U5304">
        <v>0</v>
      </c>
      <c r="V5304">
        <v>31.166667</v>
      </c>
      <c r="W5304">
        <v>0</v>
      </c>
      <c r="X5304">
        <v>0</v>
      </c>
      <c r="Y5304">
        <v>0</v>
      </c>
      <c r="Z5304">
        <v>0</v>
      </c>
    </row>
    <row r="5305" spans="1:26" x14ac:dyDescent="0.25">
      <c r="A5305">
        <v>2041378</v>
      </c>
      <c r="B5305">
        <v>1</v>
      </c>
      <c r="C5305" t="s">
        <v>76</v>
      </c>
      <c r="D5305" t="s">
        <v>96</v>
      </c>
      <c r="E5305" t="s">
        <v>150</v>
      </c>
      <c r="F5305" t="s">
        <v>15212</v>
      </c>
      <c r="G5305" t="s">
        <v>179</v>
      </c>
      <c r="H5305" t="s">
        <v>47</v>
      </c>
      <c r="I5305" t="s">
        <v>129</v>
      </c>
      <c r="J5305" t="s">
        <v>130</v>
      </c>
      <c r="K5305" t="s">
        <v>154</v>
      </c>
      <c r="L5305" t="s">
        <v>15213</v>
      </c>
      <c r="M5305" t="s">
        <v>15214</v>
      </c>
      <c r="N5305">
        <v>4.2086111109999997</v>
      </c>
      <c r="O5305">
        <v>261</v>
      </c>
      <c r="P5305">
        <v>7216</v>
      </c>
      <c r="Q5305">
        <v>0</v>
      </c>
      <c r="R5305">
        <v>0</v>
      </c>
      <c r="S5305">
        <v>0</v>
      </c>
      <c r="T5305">
        <v>0</v>
      </c>
      <c r="U5305">
        <v>1098.4475</v>
      </c>
      <c r="V5305">
        <v>30369.337777000001</v>
      </c>
      <c r="W5305">
        <v>0</v>
      </c>
      <c r="X5305">
        <v>0</v>
      </c>
      <c r="Y5305">
        <v>0</v>
      </c>
      <c r="Z5305">
        <v>0</v>
      </c>
    </row>
    <row r="5306" spans="1:26" x14ac:dyDescent="0.25">
      <c r="A5306">
        <v>2041379</v>
      </c>
      <c r="B5306">
        <v>1</v>
      </c>
      <c r="C5306" t="s">
        <v>76</v>
      </c>
      <c r="D5306" t="s">
        <v>104</v>
      </c>
      <c r="E5306" t="s">
        <v>166</v>
      </c>
      <c r="F5306" t="s">
        <v>15215</v>
      </c>
      <c r="G5306" t="s">
        <v>1326</v>
      </c>
      <c r="H5306" t="s">
        <v>46</v>
      </c>
      <c r="I5306" t="s">
        <v>129</v>
      </c>
      <c r="J5306" t="s">
        <v>130</v>
      </c>
      <c r="K5306" t="s">
        <v>131</v>
      </c>
      <c r="L5306" t="s">
        <v>15216</v>
      </c>
      <c r="M5306" t="s">
        <v>15217</v>
      </c>
      <c r="N5306">
        <v>1.912222222</v>
      </c>
      <c r="O5306">
        <v>0</v>
      </c>
      <c r="P5306">
        <v>0</v>
      </c>
      <c r="Q5306">
        <v>0</v>
      </c>
      <c r="R5306">
        <v>74</v>
      </c>
      <c r="S5306">
        <v>0</v>
      </c>
      <c r="T5306">
        <v>0</v>
      </c>
      <c r="U5306">
        <v>0</v>
      </c>
      <c r="V5306">
        <v>0</v>
      </c>
      <c r="W5306">
        <v>0</v>
      </c>
      <c r="X5306">
        <v>141.50444400000001</v>
      </c>
      <c r="Y5306">
        <v>0</v>
      </c>
      <c r="Z5306">
        <v>0</v>
      </c>
    </row>
    <row r="5307" spans="1:26" x14ac:dyDescent="0.25">
      <c r="A5307">
        <v>2041375</v>
      </c>
      <c r="B5307">
        <v>1</v>
      </c>
      <c r="C5307" t="s">
        <v>76</v>
      </c>
      <c r="D5307" t="s">
        <v>90</v>
      </c>
      <c r="E5307" t="s">
        <v>166</v>
      </c>
      <c r="F5307" t="s">
        <v>5672</v>
      </c>
      <c r="G5307" t="s">
        <v>657</v>
      </c>
      <c r="H5307" t="s">
        <v>46</v>
      </c>
      <c r="I5307" t="s">
        <v>129</v>
      </c>
      <c r="J5307" t="s">
        <v>130</v>
      </c>
      <c r="K5307" t="s">
        <v>131</v>
      </c>
      <c r="L5307" t="s">
        <v>15218</v>
      </c>
      <c r="M5307" t="s">
        <v>15219</v>
      </c>
      <c r="N5307">
        <v>1.8419444439999999</v>
      </c>
      <c r="O5307">
        <v>0</v>
      </c>
      <c r="P5307">
        <v>0</v>
      </c>
      <c r="Q5307">
        <v>0</v>
      </c>
      <c r="R5307">
        <v>0</v>
      </c>
      <c r="S5307">
        <v>0</v>
      </c>
      <c r="T5307">
        <v>29</v>
      </c>
      <c r="U5307">
        <v>0</v>
      </c>
      <c r="V5307">
        <v>0</v>
      </c>
      <c r="W5307">
        <v>0</v>
      </c>
      <c r="X5307">
        <v>0</v>
      </c>
      <c r="Y5307">
        <v>0</v>
      </c>
      <c r="Z5307">
        <v>53.416389000000002</v>
      </c>
    </row>
    <row r="5308" spans="1:26" x14ac:dyDescent="0.25">
      <c r="A5308">
        <v>2041383</v>
      </c>
      <c r="B5308">
        <v>1</v>
      </c>
      <c r="C5308" t="s">
        <v>77</v>
      </c>
      <c r="D5308" t="s">
        <v>111</v>
      </c>
      <c r="E5308" t="s">
        <v>182</v>
      </c>
      <c r="F5308" t="s">
        <v>15220</v>
      </c>
      <c r="G5308" t="s">
        <v>144</v>
      </c>
      <c r="H5308" t="s">
        <v>46</v>
      </c>
      <c r="I5308" t="s">
        <v>129</v>
      </c>
      <c r="J5308" t="s">
        <v>130</v>
      </c>
      <c r="K5308" t="s">
        <v>131</v>
      </c>
      <c r="L5308" t="s">
        <v>15221</v>
      </c>
      <c r="M5308" t="s">
        <v>15222</v>
      </c>
      <c r="N5308">
        <v>8.136666666</v>
      </c>
      <c r="O5308">
        <v>0</v>
      </c>
      <c r="P5308">
        <v>0</v>
      </c>
      <c r="Q5308">
        <v>0</v>
      </c>
      <c r="R5308">
        <v>7</v>
      </c>
      <c r="S5308">
        <v>0</v>
      </c>
      <c r="T5308">
        <v>0</v>
      </c>
      <c r="U5308">
        <v>0</v>
      </c>
      <c r="V5308">
        <v>0</v>
      </c>
      <c r="W5308">
        <v>0</v>
      </c>
      <c r="X5308">
        <v>56.956667000000003</v>
      </c>
      <c r="Y5308">
        <v>0</v>
      </c>
      <c r="Z5308">
        <v>0</v>
      </c>
    </row>
    <row r="5309" spans="1:26" x14ac:dyDescent="0.25">
      <c r="A5309">
        <v>2041376</v>
      </c>
      <c r="B5309">
        <v>1</v>
      </c>
      <c r="C5309" t="s">
        <v>76</v>
      </c>
      <c r="D5309" t="s">
        <v>89</v>
      </c>
      <c r="E5309" t="s">
        <v>171</v>
      </c>
      <c r="F5309" t="s">
        <v>3050</v>
      </c>
      <c r="G5309" t="s">
        <v>163</v>
      </c>
      <c r="H5309" t="s">
        <v>47</v>
      </c>
      <c r="I5309" t="s">
        <v>129</v>
      </c>
      <c r="J5309" t="s">
        <v>130</v>
      </c>
      <c r="K5309" t="s">
        <v>131</v>
      </c>
      <c r="L5309" t="s">
        <v>15223</v>
      </c>
      <c r="M5309" t="s">
        <v>15224</v>
      </c>
      <c r="N5309">
        <v>0.13611111100000001</v>
      </c>
      <c r="O5309">
        <v>39</v>
      </c>
      <c r="P5309">
        <v>544</v>
      </c>
      <c r="Q5309">
        <v>0</v>
      </c>
      <c r="R5309">
        <v>0</v>
      </c>
      <c r="S5309">
        <v>0</v>
      </c>
      <c r="T5309">
        <v>0</v>
      </c>
      <c r="U5309">
        <v>5.3083330000000002</v>
      </c>
      <c r="V5309">
        <v>74.044443999999999</v>
      </c>
      <c r="W5309">
        <v>0</v>
      </c>
      <c r="X5309">
        <v>0</v>
      </c>
      <c r="Y5309">
        <v>0</v>
      </c>
      <c r="Z5309">
        <v>0</v>
      </c>
    </row>
    <row r="5310" spans="1:26" x14ac:dyDescent="0.25">
      <c r="A5310">
        <v>2041380</v>
      </c>
      <c r="B5310">
        <v>1</v>
      </c>
      <c r="C5310" t="s">
        <v>76</v>
      </c>
      <c r="D5310" t="s">
        <v>90</v>
      </c>
      <c r="E5310" t="s">
        <v>166</v>
      </c>
      <c r="F5310" t="s">
        <v>15225</v>
      </c>
      <c r="G5310" t="s">
        <v>657</v>
      </c>
      <c r="H5310" t="s">
        <v>46</v>
      </c>
      <c r="I5310" t="s">
        <v>129</v>
      </c>
      <c r="J5310" t="s">
        <v>130</v>
      </c>
      <c r="K5310" t="s">
        <v>131</v>
      </c>
      <c r="L5310" t="s">
        <v>15226</v>
      </c>
      <c r="M5310" t="s">
        <v>15227</v>
      </c>
      <c r="N5310">
        <v>0.823333333</v>
      </c>
      <c r="O5310">
        <v>0</v>
      </c>
      <c r="P5310">
        <v>153</v>
      </c>
      <c r="Q5310">
        <v>0</v>
      </c>
      <c r="R5310">
        <v>0</v>
      </c>
      <c r="S5310">
        <v>0</v>
      </c>
      <c r="T5310">
        <v>0</v>
      </c>
      <c r="U5310">
        <v>0</v>
      </c>
      <c r="V5310">
        <v>125.97</v>
      </c>
      <c r="W5310">
        <v>0</v>
      </c>
      <c r="X5310">
        <v>0</v>
      </c>
      <c r="Y5310">
        <v>0</v>
      </c>
      <c r="Z5310">
        <v>0</v>
      </c>
    </row>
    <row r="5311" spans="1:26" x14ac:dyDescent="0.25">
      <c r="A5311">
        <v>2041394</v>
      </c>
      <c r="B5311">
        <v>1</v>
      </c>
      <c r="C5311" t="s">
        <v>76</v>
      </c>
      <c r="D5311" t="s">
        <v>92</v>
      </c>
      <c r="E5311" t="s">
        <v>134</v>
      </c>
      <c r="F5311" t="s">
        <v>15228</v>
      </c>
      <c r="G5311" t="s">
        <v>136</v>
      </c>
      <c r="H5311" t="s">
        <v>46</v>
      </c>
      <c r="I5311" t="s">
        <v>129</v>
      </c>
      <c r="J5311" t="s">
        <v>130</v>
      </c>
      <c r="K5311" t="s">
        <v>131</v>
      </c>
      <c r="L5311" t="s">
        <v>15229</v>
      </c>
      <c r="M5311" t="s">
        <v>15230</v>
      </c>
      <c r="N5311">
        <v>2.2138888880000001</v>
      </c>
      <c r="O5311">
        <v>0</v>
      </c>
      <c r="P5311">
        <v>0</v>
      </c>
      <c r="Q5311">
        <v>0</v>
      </c>
      <c r="R5311">
        <v>2</v>
      </c>
      <c r="S5311">
        <v>0</v>
      </c>
      <c r="T5311">
        <v>0</v>
      </c>
      <c r="U5311">
        <v>0</v>
      </c>
      <c r="V5311">
        <v>0</v>
      </c>
      <c r="W5311">
        <v>0</v>
      </c>
      <c r="X5311">
        <v>4.427778</v>
      </c>
      <c r="Y5311">
        <v>0</v>
      </c>
      <c r="Z5311">
        <v>0</v>
      </c>
    </row>
    <row r="5312" spans="1:26" x14ac:dyDescent="0.25">
      <c r="A5312">
        <v>2041381</v>
      </c>
      <c r="B5312">
        <v>1</v>
      </c>
      <c r="C5312" t="s">
        <v>77</v>
      </c>
      <c r="D5312" t="s">
        <v>108</v>
      </c>
      <c r="E5312" t="s">
        <v>182</v>
      </c>
      <c r="F5312" t="s">
        <v>15231</v>
      </c>
      <c r="G5312" t="s">
        <v>144</v>
      </c>
      <c r="H5312" t="s">
        <v>46</v>
      </c>
      <c r="I5312" t="s">
        <v>129</v>
      </c>
      <c r="J5312" t="s">
        <v>130</v>
      </c>
      <c r="K5312" t="s">
        <v>131</v>
      </c>
      <c r="L5312" t="s">
        <v>15232</v>
      </c>
      <c r="M5312" t="s">
        <v>15233</v>
      </c>
      <c r="N5312">
        <v>5.6888888880000001</v>
      </c>
      <c r="O5312">
        <v>0</v>
      </c>
      <c r="P5312">
        <v>0</v>
      </c>
      <c r="Q5312">
        <v>0</v>
      </c>
      <c r="R5312">
        <v>0</v>
      </c>
      <c r="S5312">
        <v>0</v>
      </c>
      <c r="T5312">
        <v>2</v>
      </c>
      <c r="U5312">
        <v>0</v>
      </c>
      <c r="V5312">
        <v>0</v>
      </c>
      <c r="W5312">
        <v>0</v>
      </c>
      <c r="X5312">
        <v>0</v>
      </c>
      <c r="Y5312">
        <v>0</v>
      </c>
      <c r="Z5312">
        <v>11.377777999999999</v>
      </c>
    </row>
    <row r="5313" spans="1:26" x14ac:dyDescent="0.25">
      <c r="A5313">
        <v>2041382</v>
      </c>
      <c r="B5313">
        <v>1</v>
      </c>
      <c r="C5313" t="s">
        <v>76</v>
      </c>
      <c r="D5313" t="s">
        <v>99</v>
      </c>
      <c r="E5313" t="s">
        <v>171</v>
      </c>
      <c r="F5313" t="s">
        <v>1143</v>
      </c>
      <c r="G5313" t="s">
        <v>163</v>
      </c>
      <c r="H5313" t="s">
        <v>47</v>
      </c>
      <c r="I5313" t="s">
        <v>129</v>
      </c>
      <c r="J5313" t="s">
        <v>130</v>
      </c>
      <c r="K5313" t="s">
        <v>131</v>
      </c>
      <c r="L5313" t="s">
        <v>15234</v>
      </c>
      <c r="M5313" t="s">
        <v>15235</v>
      </c>
      <c r="N5313">
        <v>0.64722222200000001</v>
      </c>
      <c r="O5313">
        <v>8</v>
      </c>
      <c r="P5313">
        <v>1449</v>
      </c>
      <c r="Q5313">
        <v>0</v>
      </c>
      <c r="R5313">
        <v>0</v>
      </c>
      <c r="S5313">
        <v>0</v>
      </c>
      <c r="T5313">
        <v>0</v>
      </c>
      <c r="U5313">
        <v>5.177778</v>
      </c>
      <c r="V5313">
        <v>937.82500000000005</v>
      </c>
      <c r="W5313">
        <v>0</v>
      </c>
      <c r="X5313">
        <v>0</v>
      </c>
      <c r="Y5313">
        <v>0</v>
      </c>
      <c r="Z5313">
        <v>0</v>
      </c>
    </row>
    <row r="5314" spans="1:26" x14ac:dyDescent="0.25">
      <c r="A5314">
        <v>2041406</v>
      </c>
      <c r="B5314">
        <v>1</v>
      </c>
      <c r="C5314" t="s">
        <v>77</v>
      </c>
      <c r="D5314" t="s">
        <v>111</v>
      </c>
      <c r="E5314" t="s">
        <v>182</v>
      </c>
      <c r="F5314" t="s">
        <v>15236</v>
      </c>
      <c r="G5314" t="s">
        <v>144</v>
      </c>
      <c r="H5314" t="s">
        <v>46</v>
      </c>
      <c r="I5314" t="s">
        <v>129</v>
      </c>
      <c r="J5314" t="s">
        <v>130</v>
      </c>
      <c r="K5314" t="s">
        <v>131</v>
      </c>
      <c r="L5314" t="s">
        <v>15237</v>
      </c>
      <c r="M5314" t="s">
        <v>15238</v>
      </c>
      <c r="N5314">
        <v>9.1277777770000004</v>
      </c>
      <c r="O5314">
        <v>0</v>
      </c>
      <c r="P5314">
        <v>0</v>
      </c>
      <c r="Q5314">
        <v>0</v>
      </c>
      <c r="R5314">
        <v>0</v>
      </c>
      <c r="S5314">
        <v>0</v>
      </c>
      <c r="T5314">
        <v>3</v>
      </c>
      <c r="U5314">
        <v>0</v>
      </c>
      <c r="V5314">
        <v>0</v>
      </c>
      <c r="W5314">
        <v>0</v>
      </c>
      <c r="X5314">
        <v>0</v>
      </c>
      <c r="Y5314">
        <v>0</v>
      </c>
      <c r="Z5314">
        <v>27.383333</v>
      </c>
    </row>
    <row r="5315" spans="1:26" x14ac:dyDescent="0.25">
      <c r="A5315">
        <v>2041387</v>
      </c>
      <c r="B5315">
        <v>1</v>
      </c>
      <c r="C5315" t="s">
        <v>76</v>
      </c>
      <c r="D5315" t="s">
        <v>100</v>
      </c>
      <c r="E5315" t="s">
        <v>182</v>
      </c>
      <c r="F5315" t="s">
        <v>15239</v>
      </c>
      <c r="G5315" t="s">
        <v>168</v>
      </c>
      <c r="H5315" t="s">
        <v>46</v>
      </c>
      <c r="I5315" t="s">
        <v>129</v>
      </c>
      <c r="J5315" t="s">
        <v>130</v>
      </c>
      <c r="K5315" t="s">
        <v>154</v>
      </c>
      <c r="L5315" t="s">
        <v>15240</v>
      </c>
      <c r="M5315" t="s">
        <v>15241</v>
      </c>
      <c r="N5315">
        <v>7.5322444439999998</v>
      </c>
      <c r="O5315">
        <v>0</v>
      </c>
      <c r="P5315">
        <v>352</v>
      </c>
      <c r="Q5315">
        <v>0</v>
      </c>
      <c r="R5315">
        <v>0</v>
      </c>
      <c r="S5315">
        <v>0</v>
      </c>
      <c r="T5315">
        <v>0</v>
      </c>
      <c r="U5315">
        <v>0</v>
      </c>
      <c r="V5315">
        <v>2651.3500439999998</v>
      </c>
      <c r="W5315">
        <v>0</v>
      </c>
      <c r="X5315">
        <v>0</v>
      </c>
      <c r="Y5315">
        <v>0</v>
      </c>
      <c r="Z5315">
        <v>0</v>
      </c>
    </row>
    <row r="5316" spans="1:26" x14ac:dyDescent="0.25">
      <c r="A5316">
        <v>2041409</v>
      </c>
      <c r="B5316">
        <v>1</v>
      </c>
      <c r="C5316" t="s">
        <v>77</v>
      </c>
      <c r="D5316" t="s">
        <v>110</v>
      </c>
      <c r="E5316" t="s">
        <v>134</v>
      </c>
      <c r="F5316" t="s">
        <v>15242</v>
      </c>
      <c r="G5316" t="s">
        <v>136</v>
      </c>
      <c r="H5316" t="s">
        <v>46</v>
      </c>
      <c r="I5316" t="s">
        <v>129</v>
      </c>
      <c r="J5316" t="s">
        <v>130</v>
      </c>
      <c r="K5316" t="s">
        <v>131</v>
      </c>
      <c r="L5316" t="s">
        <v>15243</v>
      </c>
      <c r="M5316" t="s">
        <v>15244</v>
      </c>
      <c r="N5316">
        <v>2.380833333</v>
      </c>
      <c r="O5316">
        <v>0</v>
      </c>
      <c r="P5316">
        <v>0</v>
      </c>
      <c r="Q5316">
        <v>0</v>
      </c>
      <c r="R5316">
        <v>0</v>
      </c>
      <c r="S5316">
        <v>0</v>
      </c>
      <c r="T5316">
        <v>1</v>
      </c>
      <c r="U5316">
        <v>0</v>
      </c>
      <c r="V5316">
        <v>0</v>
      </c>
      <c r="W5316">
        <v>0</v>
      </c>
      <c r="X5316">
        <v>0</v>
      </c>
      <c r="Y5316">
        <v>0</v>
      </c>
      <c r="Z5316">
        <v>2.380833</v>
      </c>
    </row>
    <row r="5317" spans="1:26" x14ac:dyDescent="0.25">
      <c r="A5317">
        <v>2041399</v>
      </c>
      <c r="B5317">
        <v>1</v>
      </c>
      <c r="C5317" t="s">
        <v>76</v>
      </c>
      <c r="D5317" t="s">
        <v>80</v>
      </c>
      <c r="E5317" t="s">
        <v>134</v>
      </c>
      <c r="F5317" t="s">
        <v>15245</v>
      </c>
      <c r="G5317" t="s">
        <v>136</v>
      </c>
      <c r="H5317" t="s">
        <v>46</v>
      </c>
      <c r="I5317" t="s">
        <v>129</v>
      </c>
      <c r="J5317" t="s">
        <v>130</v>
      </c>
      <c r="K5317" t="s">
        <v>131</v>
      </c>
      <c r="L5317" t="s">
        <v>15246</v>
      </c>
      <c r="M5317" t="s">
        <v>15247</v>
      </c>
      <c r="N5317">
        <v>2.6602777770000001</v>
      </c>
      <c r="O5317">
        <v>0</v>
      </c>
      <c r="P5317">
        <v>2</v>
      </c>
      <c r="Q5317">
        <v>0</v>
      </c>
      <c r="R5317">
        <v>0</v>
      </c>
      <c r="S5317">
        <v>0</v>
      </c>
      <c r="T5317">
        <v>0</v>
      </c>
      <c r="U5317">
        <v>0</v>
      </c>
      <c r="V5317">
        <v>5.3205559999999998</v>
      </c>
      <c r="W5317">
        <v>0</v>
      </c>
      <c r="X5317">
        <v>0</v>
      </c>
      <c r="Y5317">
        <v>0</v>
      </c>
      <c r="Z5317">
        <v>0</v>
      </c>
    </row>
    <row r="5318" spans="1:26" x14ac:dyDescent="0.25">
      <c r="A5318">
        <v>2041391</v>
      </c>
      <c r="B5318">
        <v>1</v>
      </c>
      <c r="C5318" t="s">
        <v>76</v>
      </c>
      <c r="D5318" t="s">
        <v>93</v>
      </c>
      <c r="E5318" t="s">
        <v>161</v>
      </c>
      <c r="F5318" t="s">
        <v>15248</v>
      </c>
      <c r="G5318" t="s">
        <v>168</v>
      </c>
      <c r="H5318" t="s">
        <v>47</v>
      </c>
      <c r="I5318" t="s">
        <v>129</v>
      </c>
      <c r="J5318" t="s">
        <v>130</v>
      </c>
      <c r="K5318" t="s">
        <v>154</v>
      </c>
      <c r="L5318" t="s">
        <v>15249</v>
      </c>
      <c r="M5318" t="s">
        <v>15250</v>
      </c>
      <c r="N5318">
        <v>0.89360277700000001</v>
      </c>
      <c r="O5318">
        <v>0</v>
      </c>
      <c r="P5318">
        <v>85</v>
      </c>
      <c r="Q5318">
        <v>0</v>
      </c>
      <c r="R5318">
        <v>0</v>
      </c>
      <c r="S5318">
        <v>0</v>
      </c>
      <c r="T5318">
        <v>0</v>
      </c>
      <c r="U5318">
        <v>0</v>
      </c>
      <c r="V5318">
        <v>75.956236000000004</v>
      </c>
      <c r="W5318">
        <v>0</v>
      </c>
      <c r="X5318">
        <v>0</v>
      </c>
      <c r="Y5318">
        <v>0</v>
      </c>
      <c r="Z5318">
        <v>0</v>
      </c>
    </row>
    <row r="5319" spans="1:26" x14ac:dyDescent="0.25">
      <c r="A5319">
        <v>2041392</v>
      </c>
      <c r="B5319">
        <v>1</v>
      </c>
      <c r="C5319" t="s">
        <v>76</v>
      </c>
      <c r="D5319" t="s">
        <v>81</v>
      </c>
      <c r="E5319" t="s">
        <v>161</v>
      </c>
      <c r="F5319" t="s">
        <v>15251</v>
      </c>
      <c r="G5319" t="s">
        <v>179</v>
      </c>
      <c r="H5319" t="s">
        <v>47</v>
      </c>
      <c r="I5319" t="s">
        <v>129</v>
      </c>
      <c r="J5319" t="s">
        <v>130</v>
      </c>
      <c r="K5319" t="s">
        <v>154</v>
      </c>
      <c r="L5319" t="s">
        <v>15252</v>
      </c>
      <c r="M5319" t="s">
        <v>15253</v>
      </c>
      <c r="N5319">
        <v>9.2750877769999995</v>
      </c>
      <c r="O5319">
        <v>0</v>
      </c>
      <c r="P5319">
        <v>592</v>
      </c>
      <c r="Q5319">
        <v>0</v>
      </c>
      <c r="R5319">
        <v>0</v>
      </c>
      <c r="S5319">
        <v>0</v>
      </c>
      <c r="T5319">
        <v>0</v>
      </c>
      <c r="U5319">
        <v>0</v>
      </c>
      <c r="V5319">
        <v>5490.8519640000004</v>
      </c>
      <c r="W5319">
        <v>0</v>
      </c>
      <c r="X5319">
        <v>0</v>
      </c>
      <c r="Y5319">
        <v>0</v>
      </c>
      <c r="Z5319">
        <v>0</v>
      </c>
    </row>
    <row r="5320" spans="1:26" x14ac:dyDescent="0.25">
      <c r="A5320">
        <v>2041393</v>
      </c>
      <c r="B5320">
        <v>1</v>
      </c>
      <c r="C5320" t="s">
        <v>77</v>
      </c>
      <c r="D5320" t="s">
        <v>119</v>
      </c>
      <c r="E5320" t="s">
        <v>166</v>
      </c>
      <c r="F5320" t="s">
        <v>5822</v>
      </c>
      <c r="G5320" t="s">
        <v>168</v>
      </c>
      <c r="H5320" t="s">
        <v>46</v>
      </c>
      <c r="I5320" t="s">
        <v>129</v>
      </c>
      <c r="J5320" t="s">
        <v>130</v>
      </c>
      <c r="K5320" t="s">
        <v>154</v>
      </c>
      <c r="L5320" t="s">
        <v>15254</v>
      </c>
      <c r="M5320" t="s">
        <v>15255</v>
      </c>
      <c r="N5320">
        <v>8.7894322220000003</v>
      </c>
      <c r="O5320">
        <v>0</v>
      </c>
      <c r="P5320">
        <v>112</v>
      </c>
      <c r="Q5320">
        <v>0</v>
      </c>
      <c r="R5320">
        <v>0</v>
      </c>
      <c r="S5320">
        <v>0</v>
      </c>
      <c r="T5320">
        <v>0</v>
      </c>
      <c r="U5320">
        <v>0</v>
      </c>
      <c r="V5320">
        <v>984.41640900000004</v>
      </c>
      <c r="W5320">
        <v>0</v>
      </c>
      <c r="X5320">
        <v>0</v>
      </c>
      <c r="Y5320">
        <v>0</v>
      </c>
      <c r="Z5320">
        <v>0</v>
      </c>
    </row>
    <row r="5321" spans="1:26" x14ac:dyDescent="0.25">
      <c r="A5321">
        <v>2041410</v>
      </c>
      <c r="B5321">
        <v>1</v>
      </c>
      <c r="C5321" t="s">
        <v>77</v>
      </c>
      <c r="D5321" t="s">
        <v>114</v>
      </c>
      <c r="E5321" t="s">
        <v>134</v>
      </c>
      <c r="F5321" t="s">
        <v>15256</v>
      </c>
      <c r="G5321" t="s">
        <v>136</v>
      </c>
      <c r="H5321" t="s">
        <v>46</v>
      </c>
      <c r="I5321" t="s">
        <v>129</v>
      </c>
      <c r="J5321" t="s">
        <v>130</v>
      </c>
      <c r="K5321" t="s">
        <v>131</v>
      </c>
      <c r="L5321" t="s">
        <v>15257</v>
      </c>
      <c r="M5321" t="s">
        <v>15258</v>
      </c>
      <c r="N5321">
        <v>1.2375</v>
      </c>
      <c r="O5321">
        <v>0</v>
      </c>
      <c r="P5321">
        <v>1</v>
      </c>
      <c r="Q5321">
        <v>0</v>
      </c>
      <c r="R5321">
        <v>0</v>
      </c>
      <c r="S5321">
        <v>0</v>
      </c>
      <c r="T5321">
        <v>0</v>
      </c>
      <c r="U5321">
        <v>0</v>
      </c>
      <c r="V5321">
        <v>1.2375</v>
      </c>
      <c r="W5321">
        <v>0</v>
      </c>
      <c r="X5321">
        <v>0</v>
      </c>
      <c r="Y5321">
        <v>0</v>
      </c>
      <c r="Z5321">
        <v>0</v>
      </c>
    </row>
    <row r="5322" spans="1:26" x14ac:dyDescent="0.25">
      <c r="A5322">
        <v>2041400</v>
      </c>
      <c r="B5322">
        <v>1</v>
      </c>
      <c r="C5322" t="s">
        <v>76</v>
      </c>
      <c r="D5322" t="s">
        <v>102</v>
      </c>
      <c r="E5322" t="s">
        <v>182</v>
      </c>
      <c r="F5322" t="s">
        <v>15259</v>
      </c>
      <c r="G5322" t="s">
        <v>294</v>
      </c>
      <c r="H5322" t="s">
        <v>46</v>
      </c>
      <c r="I5322" t="s">
        <v>129</v>
      </c>
      <c r="J5322" t="s">
        <v>130</v>
      </c>
      <c r="K5322" t="s">
        <v>131</v>
      </c>
      <c r="L5322" t="s">
        <v>15260</v>
      </c>
      <c r="M5322" t="s">
        <v>15261</v>
      </c>
      <c r="N5322">
        <v>8.3008333329999999</v>
      </c>
      <c r="O5322">
        <v>0</v>
      </c>
      <c r="P5322">
        <v>12</v>
      </c>
      <c r="Q5322">
        <v>0</v>
      </c>
      <c r="R5322">
        <v>0</v>
      </c>
      <c r="S5322">
        <v>0</v>
      </c>
      <c r="T5322">
        <v>0</v>
      </c>
      <c r="U5322">
        <v>0</v>
      </c>
      <c r="V5322">
        <v>99.61</v>
      </c>
      <c r="W5322">
        <v>0</v>
      </c>
      <c r="X5322">
        <v>0</v>
      </c>
      <c r="Y5322">
        <v>0</v>
      </c>
      <c r="Z5322">
        <v>0</v>
      </c>
    </row>
    <row r="5323" spans="1:26" x14ac:dyDescent="0.25">
      <c r="A5323">
        <v>2041412</v>
      </c>
      <c r="B5323">
        <v>1</v>
      </c>
      <c r="C5323" t="s">
        <v>77</v>
      </c>
      <c r="D5323" t="s">
        <v>115</v>
      </c>
      <c r="E5323" t="s">
        <v>182</v>
      </c>
      <c r="F5323" t="s">
        <v>15262</v>
      </c>
      <c r="G5323" t="s">
        <v>144</v>
      </c>
      <c r="H5323" t="s">
        <v>46</v>
      </c>
      <c r="I5323" t="s">
        <v>129</v>
      </c>
      <c r="J5323" t="s">
        <v>130</v>
      </c>
      <c r="K5323" t="s">
        <v>131</v>
      </c>
      <c r="L5323" t="s">
        <v>15263</v>
      </c>
      <c r="M5323" t="s">
        <v>15264</v>
      </c>
      <c r="N5323">
        <v>3.3888888879999999</v>
      </c>
      <c r="O5323">
        <v>0</v>
      </c>
      <c r="P5323">
        <v>0</v>
      </c>
      <c r="Q5323">
        <v>0</v>
      </c>
      <c r="R5323">
        <v>0</v>
      </c>
      <c r="S5323">
        <v>0</v>
      </c>
      <c r="T5323">
        <v>23</v>
      </c>
      <c r="U5323">
        <v>0</v>
      </c>
      <c r="V5323">
        <v>0</v>
      </c>
      <c r="W5323">
        <v>0</v>
      </c>
      <c r="X5323">
        <v>0</v>
      </c>
      <c r="Y5323">
        <v>0</v>
      </c>
      <c r="Z5323">
        <v>77.944444000000004</v>
      </c>
    </row>
    <row r="5324" spans="1:26" x14ac:dyDescent="0.25">
      <c r="A5324">
        <v>2041401</v>
      </c>
      <c r="B5324">
        <v>1</v>
      </c>
      <c r="C5324" t="s">
        <v>77</v>
      </c>
      <c r="D5324" t="s">
        <v>123</v>
      </c>
      <c r="E5324" t="s">
        <v>186</v>
      </c>
      <c r="F5324" t="s">
        <v>15265</v>
      </c>
      <c r="G5324" t="s">
        <v>163</v>
      </c>
      <c r="H5324" t="s">
        <v>47</v>
      </c>
      <c r="I5324" t="s">
        <v>129</v>
      </c>
      <c r="J5324" t="s">
        <v>130</v>
      </c>
      <c r="K5324" t="s">
        <v>131</v>
      </c>
      <c r="L5324" t="s">
        <v>15266</v>
      </c>
      <c r="M5324" t="s">
        <v>15267</v>
      </c>
      <c r="N5324">
        <v>6.614166666</v>
      </c>
      <c r="O5324">
        <v>116</v>
      </c>
      <c r="P5324">
        <v>6</v>
      </c>
      <c r="Q5324">
        <v>0</v>
      </c>
      <c r="R5324">
        <v>0</v>
      </c>
      <c r="S5324">
        <v>0</v>
      </c>
      <c r="T5324">
        <v>0</v>
      </c>
      <c r="U5324">
        <v>767.24333300000001</v>
      </c>
      <c r="V5324">
        <v>39.685000000000002</v>
      </c>
      <c r="W5324">
        <v>0</v>
      </c>
      <c r="X5324">
        <v>0</v>
      </c>
      <c r="Y5324">
        <v>0</v>
      </c>
      <c r="Z5324">
        <v>0</v>
      </c>
    </row>
    <row r="5325" spans="1:26" x14ac:dyDescent="0.25">
      <c r="A5325">
        <v>2041407</v>
      </c>
      <c r="B5325">
        <v>1</v>
      </c>
      <c r="C5325" t="s">
        <v>76</v>
      </c>
      <c r="D5325" t="s">
        <v>78</v>
      </c>
      <c r="E5325" t="s">
        <v>182</v>
      </c>
      <c r="F5325" t="s">
        <v>15268</v>
      </c>
      <c r="G5325" t="s">
        <v>179</v>
      </c>
      <c r="H5325" t="s">
        <v>46</v>
      </c>
      <c r="I5325" t="s">
        <v>129</v>
      </c>
      <c r="J5325" t="s">
        <v>130</v>
      </c>
      <c r="K5325" t="s">
        <v>154</v>
      </c>
      <c r="L5325" t="s">
        <v>15269</v>
      </c>
      <c r="M5325" t="s">
        <v>15270</v>
      </c>
      <c r="N5325">
        <v>0.62749999999999995</v>
      </c>
      <c r="O5325">
        <v>0</v>
      </c>
      <c r="P5325">
        <v>274</v>
      </c>
      <c r="Q5325">
        <v>0</v>
      </c>
      <c r="R5325">
        <v>0</v>
      </c>
      <c r="S5325">
        <v>0</v>
      </c>
      <c r="T5325">
        <v>0</v>
      </c>
      <c r="U5325">
        <v>0</v>
      </c>
      <c r="V5325">
        <v>171.935</v>
      </c>
      <c r="W5325">
        <v>0</v>
      </c>
      <c r="X5325">
        <v>0</v>
      </c>
      <c r="Y5325">
        <v>0</v>
      </c>
      <c r="Z5325">
        <v>0</v>
      </c>
    </row>
    <row r="5326" spans="1:26" x14ac:dyDescent="0.25">
      <c r="A5326">
        <v>2041402</v>
      </c>
      <c r="B5326">
        <v>1</v>
      </c>
      <c r="C5326" t="s">
        <v>76</v>
      </c>
      <c r="D5326" t="s">
        <v>102</v>
      </c>
      <c r="E5326" t="s">
        <v>186</v>
      </c>
      <c r="F5326" t="s">
        <v>15271</v>
      </c>
      <c r="G5326" t="s">
        <v>168</v>
      </c>
      <c r="H5326" t="s">
        <v>47</v>
      </c>
      <c r="I5326" t="s">
        <v>129</v>
      </c>
      <c r="J5326" t="s">
        <v>130</v>
      </c>
      <c r="K5326" t="s">
        <v>154</v>
      </c>
      <c r="L5326" t="s">
        <v>15272</v>
      </c>
      <c r="M5326" t="s">
        <v>15273</v>
      </c>
      <c r="N5326">
        <v>6.8948888879999997</v>
      </c>
      <c r="O5326">
        <v>3</v>
      </c>
      <c r="P5326">
        <v>408</v>
      </c>
      <c r="Q5326">
        <v>0</v>
      </c>
      <c r="R5326">
        <v>0</v>
      </c>
      <c r="S5326">
        <v>0</v>
      </c>
      <c r="T5326">
        <v>0</v>
      </c>
      <c r="U5326">
        <v>20.684667000000001</v>
      </c>
      <c r="V5326">
        <v>2813.1146659999999</v>
      </c>
      <c r="W5326">
        <v>0</v>
      </c>
      <c r="X5326">
        <v>0</v>
      </c>
      <c r="Y5326">
        <v>0</v>
      </c>
      <c r="Z5326">
        <v>0</v>
      </c>
    </row>
    <row r="5327" spans="1:26" x14ac:dyDescent="0.25">
      <c r="A5327">
        <v>2041403</v>
      </c>
      <c r="B5327">
        <v>1</v>
      </c>
      <c r="C5327" t="s">
        <v>76</v>
      </c>
      <c r="D5327" t="s">
        <v>94</v>
      </c>
      <c r="E5327" t="s">
        <v>186</v>
      </c>
      <c r="F5327" t="s">
        <v>15274</v>
      </c>
      <c r="G5327" t="s">
        <v>168</v>
      </c>
      <c r="H5327" t="s">
        <v>47</v>
      </c>
      <c r="I5327" t="s">
        <v>129</v>
      </c>
      <c r="J5327" t="s">
        <v>130</v>
      </c>
      <c r="K5327" t="s">
        <v>154</v>
      </c>
      <c r="L5327" t="s">
        <v>15275</v>
      </c>
      <c r="M5327" t="s">
        <v>15276</v>
      </c>
      <c r="N5327">
        <v>7.8694166660000002</v>
      </c>
      <c r="O5327">
        <v>24</v>
      </c>
      <c r="P5327">
        <v>590</v>
      </c>
      <c r="Q5327">
        <v>0</v>
      </c>
      <c r="R5327">
        <v>0</v>
      </c>
      <c r="S5327">
        <v>0</v>
      </c>
      <c r="T5327">
        <v>0</v>
      </c>
      <c r="U5327">
        <v>188.86600000000001</v>
      </c>
      <c r="V5327">
        <v>4642.955833</v>
      </c>
      <c r="W5327">
        <v>0</v>
      </c>
      <c r="X5327">
        <v>0</v>
      </c>
      <c r="Y5327">
        <v>0</v>
      </c>
      <c r="Z5327">
        <v>0</v>
      </c>
    </row>
    <row r="5328" spans="1:26" x14ac:dyDescent="0.25">
      <c r="A5328">
        <v>2041458</v>
      </c>
      <c r="B5328">
        <v>1</v>
      </c>
      <c r="C5328" t="s">
        <v>76</v>
      </c>
      <c r="D5328" t="s">
        <v>92</v>
      </c>
      <c r="E5328" t="s">
        <v>134</v>
      </c>
      <c r="F5328" t="s">
        <v>15277</v>
      </c>
      <c r="G5328" t="s">
        <v>136</v>
      </c>
      <c r="H5328" t="s">
        <v>46</v>
      </c>
      <c r="I5328" t="s">
        <v>129</v>
      </c>
      <c r="J5328" t="s">
        <v>130</v>
      </c>
      <c r="K5328" t="s">
        <v>131</v>
      </c>
      <c r="L5328" t="s">
        <v>15278</v>
      </c>
      <c r="M5328" t="s">
        <v>15279</v>
      </c>
      <c r="N5328">
        <v>1.8225</v>
      </c>
      <c r="O5328">
        <v>0</v>
      </c>
      <c r="P5328">
        <v>0</v>
      </c>
      <c r="Q5328">
        <v>0</v>
      </c>
      <c r="R5328">
        <v>1</v>
      </c>
      <c r="S5328">
        <v>0</v>
      </c>
      <c r="T5328">
        <v>0</v>
      </c>
      <c r="U5328">
        <v>0</v>
      </c>
      <c r="V5328">
        <v>0</v>
      </c>
      <c r="W5328">
        <v>0</v>
      </c>
      <c r="X5328">
        <v>1.8225</v>
      </c>
      <c r="Y5328">
        <v>0</v>
      </c>
      <c r="Z5328">
        <v>0</v>
      </c>
    </row>
    <row r="5329" spans="1:26" x14ac:dyDescent="0.25">
      <c r="A5329">
        <v>2041404</v>
      </c>
      <c r="B5329">
        <v>1</v>
      </c>
      <c r="C5329" t="s">
        <v>76</v>
      </c>
      <c r="D5329" t="s">
        <v>92</v>
      </c>
      <c r="E5329" t="s">
        <v>171</v>
      </c>
      <c r="F5329" t="s">
        <v>15280</v>
      </c>
      <c r="G5329" t="s">
        <v>168</v>
      </c>
      <c r="H5329" t="s">
        <v>47</v>
      </c>
      <c r="I5329" t="s">
        <v>129</v>
      </c>
      <c r="J5329" t="s">
        <v>130</v>
      </c>
      <c r="K5329" t="s">
        <v>154</v>
      </c>
      <c r="L5329" t="s">
        <v>15281</v>
      </c>
      <c r="M5329" t="s">
        <v>15282</v>
      </c>
      <c r="N5329">
        <v>0.81816388799999995</v>
      </c>
      <c r="O5329">
        <v>0</v>
      </c>
      <c r="P5329">
        <v>0</v>
      </c>
      <c r="Q5329">
        <v>7</v>
      </c>
      <c r="R5329">
        <v>1332</v>
      </c>
      <c r="S5329">
        <v>0</v>
      </c>
      <c r="T5329">
        <v>0</v>
      </c>
      <c r="U5329">
        <v>0</v>
      </c>
      <c r="V5329">
        <v>0</v>
      </c>
      <c r="W5329">
        <v>5.7271470000000004</v>
      </c>
      <c r="X5329">
        <v>1089.7942989999999</v>
      </c>
      <c r="Y5329">
        <v>0</v>
      </c>
      <c r="Z5329">
        <v>0</v>
      </c>
    </row>
    <row r="5330" spans="1:26" x14ac:dyDescent="0.25">
      <c r="A5330">
        <v>2041408</v>
      </c>
      <c r="B5330">
        <v>1</v>
      </c>
      <c r="C5330" t="s">
        <v>76</v>
      </c>
      <c r="D5330" t="s">
        <v>85</v>
      </c>
      <c r="E5330" t="s">
        <v>166</v>
      </c>
      <c r="F5330" t="s">
        <v>15283</v>
      </c>
      <c r="G5330" t="s">
        <v>179</v>
      </c>
      <c r="H5330" t="s">
        <v>46</v>
      </c>
      <c r="I5330" t="s">
        <v>129</v>
      </c>
      <c r="J5330" t="s">
        <v>130</v>
      </c>
      <c r="K5330" t="s">
        <v>154</v>
      </c>
      <c r="L5330" t="s">
        <v>15284</v>
      </c>
      <c r="M5330" t="s">
        <v>15285</v>
      </c>
      <c r="N5330">
        <v>5.26</v>
      </c>
      <c r="O5330">
        <v>0</v>
      </c>
      <c r="P5330">
        <v>167</v>
      </c>
      <c r="Q5330">
        <v>0</v>
      </c>
      <c r="R5330">
        <v>0</v>
      </c>
      <c r="S5330">
        <v>0</v>
      </c>
      <c r="T5330">
        <v>0</v>
      </c>
      <c r="U5330">
        <v>0</v>
      </c>
      <c r="V5330">
        <v>878.42</v>
      </c>
      <c r="W5330">
        <v>0</v>
      </c>
      <c r="X5330">
        <v>0</v>
      </c>
      <c r="Y5330">
        <v>0</v>
      </c>
      <c r="Z5330">
        <v>0</v>
      </c>
    </row>
    <row r="5331" spans="1:26" x14ac:dyDescent="0.25">
      <c r="A5331">
        <v>2041411</v>
      </c>
      <c r="B5331">
        <v>1</v>
      </c>
      <c r="C5331" t="s">
        <v>77</v>
      </c>
      <c r="D5331" t="s">
        <v>124</v>
      </c>
      <c r="E5331" t="s">
        <v>161</v>
      </c>
      <c r="F5331" t="s">
        <v>15286</v>
      </c>
      <c r="G5331" t="s">
        <v>168</v>
      </c>
      <c r="H5331" t="s">
        <v>47</v>
      </c>
      <c r="I5331" t="s">
        <v>129</v>
      </c>
      <c r="J5331" t="s">
        <v>130</v>
      </c>
      <c r="K5331" t="s">
        <v>154</v>
      </c>
      <c r="L5331" t="s">
        <v>15287</v>
      </c>
      <c r="M5331" t="s">
        <v>15288</v>
      </c>
      <c r="N5331">
        <v>9.0983647219999995</v>
      </c>
      <c r="O5331">
        <v>0</v>
      </c>
      <c r="P5331">
        <v>148</v>
      </c>
      <c r="Q5331">
        <v>0</v>
      </c>
      <c r="R5331">
        <v>0</v>
      </c>
      <c r="S5331">
        <v>0</v>
      </c>
      <c r="T5331">
        <v>0</v>
      </c>
      <c r="U5331">
        <v>0</v>
      </c>
      <c r="V5331">
        <v>1346.5579789999999</v>
      </c>
      <c r="W5331">
        <v>0</v>
      </c>
      <c r="X5331">
        <v>0</v>
      </c>
      <c r="Y5331">
        <v>0</v>
      </c>
      <c r="Z5331">
        <v>0</v>
      </c>
    </row>
    <row r="5332" spans="1:26" x14ac:dyDescent="0.25">
      <c r="A5332">
        <v>2041430</v>
      </c>
      <c r="B5332">
        <v>1</v>
      </c>
      <c r="C5332" t="s">
        <v>76</v>
      </c>
      <c r="D5332" t="s">
        <v>92</v>
      </c>
      <c r="E5332" t="s">
        <v>126</v>
      </c>
      <c r="F5332" t="s">
        <v>15289</v>
      </c>
      <c r="G5332" t="s">
        <v>452</v>
      </c>
      <c r="H5332" t="s">
        <v>46</v>
      </c>
      <c r="I5332" t="s">
        <v>129</v>
      </c>
      <c r="J5332" t="s">
        <v>130</v>
      </c>
      <c r="K5332" t="s">
        <v>131</v>
      </c>
      <c r="L5332" t="s">
        <v>15290</v>
      </c>
      <c r="M5332" t="s">
        <v>15291</v>
      </c>
      <c r="N5332">
        <v>1.3719444439999999</v>
      </c>
      <c r="O5332">
        <v>0</v>
      </c>
      <c r="P5332">
        <v>0</v>
      </c>
      <c r="Q5332">
        <v>0</v>
      </c>
      <c r="R5332">
        <v>5</v>
      </c>
      <c r="S5332">
        <v>0</v>
      </c>
      <c r="T5332">
        <v>0</v>
      </c>
      <c r="U5332">
        <v>0</v>
      </c>
      <c r="V5332">
        <v>0</v>
      </c>
      <c r="W5332">
        <v>0</v>
      </c>
      <c r="X5332">
        <v>6.8597219999999997</v>
      </c>
      <c r="Y5332">
        <v>0</v>
      </c>
      <c r="Z5332">
        <v>0</v>
      </c>
    </row>
    <row r="5333" spans="1:26" x14ac:dyDescent="0.25">
      <c r="A5333">
        <v>2041413</v>
      </c>
      <c r="B5333">
        <v>1</v>
      </c>
      <c r="C5333" t="s">
        <v>77</v>
      </c>
      <c r="D5333" t="s">
        <v>118</v>
      </c>
      <c r="E5333" t="s">
        <v>166</v>
      </c>
      <c r="F5333" t="s">
        <v>1695</v>
      </c>
      <c r="G5333" t="s">
        <v>168</v>
      </c>
      <c r="H5333" t="s">
        <v>46</v>
      </c>
      <c r="I5333" t="s">
        <v>129</v>
      </c>
      <c r="J5333" t="s">
        <v>130</v>
      </c>
      <c r="K5333" t="s">
        <v>154</v>
      </c>
      <c r="L5333" t="s">
        <v>15292</v>
      </c>
      <c r="M5333" t="s">
        <v>15293</v>
      </c>
      <c r="N5333">
        <v>3.5633119440000001</v>
      </c>
      <c r="O5333">
        <v>0</v>
      </c>
      <c r="P5333">
        <v>366</v>
      </c>
      <c r="Q5333">
        <v>0</v>
      </c>
      <c r="R5333">
        <v>0</v>
      </c>
      <c r="S5333">
        <v>0</v>
      </c>
      <c r="T5333">
        <v>0</v>
      </c>
      <c r="U5333">
        <v>0</v>
      </c>
      <c r="V5333">
        <v>1304.172172</v>
      </c>
      <c r="W5333">
        <v>0</v>
      </c>
      <c r="X5333">
        <v>0</v>
      </c>
      <c r="Y5333">
        <v>0</v>
      </c>
      <c r="Z5333">
        <v>0</v>
      </c>
    </row>
    <row r="5334" spans="1:26" x14ac:dyDescent="0.25">
      <c r="A5334">
        <v>2041423</v>
      </c>
      <c r="B5334">
        <v>1</v>
      </c>
      <c r="C5334" t="s">
        <v>76</v>
      </c>
      <c r="D5334" t="s">
        <v>78</v>
      </c>
      <c r="E5334" t="s">
        <v>126</v>
      </c>
      <c r="F5334" t="s">
        <v>15294</v>
      </c>
      <c r="G5334" t="s">
        <v>144</v>
      </c>
      <c r="H5334" t="s">
        <v>46</v>
      </c>
      <c r="I5334" t="s">
        <v>129</v>
      </c>
      <c r="J5334" t="s">
        <v>130</v>
      </c>
      <c r="K5334" t="s">
        <v>131</v>
      </c>
      <c r="L5334" t="s">
        <v>15295</v>
      </c>
      <c r="M5334" t="s">
        <v>15296</v>
      </c>
      <c r="N5334">
        <v>2.5616666659999998</v>
      </c>
      <c r="O5334">
        <v>0</v>
      </c>
      <c r="P5334">
        <v>25</v>
      </c>
      <c r="Q5334">
        <v>0</v>
      </c>
      <c r="R5334">
        <v>0</v>
      </c>
      <c r="S5334">
        <v>0</v>
      </c>
      <c r="T5334">
        <v>0</v>
      </c>
      <c r="U5334">
        <v>0</v>
      </c>
      <c r="V5334">
        <v>64.041667000000004</v>
      </c>
      <c r="W5334">
        <v>0</v>
      </c>
      <c r="X5334">
        <v>0</v>
      </c>
      <c r="Y5334">
        <v>0</v>
      </c>
      <c r="Z5334">
        <v>0</v>
      </c>
    </row>
    <row r="5335" spans="1:26" x14ac:dyDescent="0.25">
      <c r="A5335">
        <v>2041416</v>
      </c>
      <c r="B5335">
        <v>1</v>
      </c>
      <c r="C5335" t="s">
        <v>76</v>
      </c>
      <c r="D5335" t="s">
        <v>89</v>
      </c>
      <c r="E5335" t="s">
        <v>166</v>
      </c>
      <c r="F5335" t="s">
        <v>13244</v>
      </c>
      <c r="G5335" t="s">
        <v>179</v>
      </c>
      <c r="H5335" t="s">
        <v>46</v>
      </c>
      <c r="I5335" t="s">
        <v>129</v>
      </c>
      <c r="J5335" t="s">
        <v>130</v>
      </c>
      <c r="K5335" t="s">
        <v>154</v>
      </c>
      <c r="L5335" t="s">
        <v>15297</v>
      </c>
      <c r="M5335" t="s">
        <v>15298</v>
      </c>
      <c r="N5335">
        <v>4.9005555550000004</v>
      </c>
      <c r="O5335">
        <v>0</v>
      </c>
      <c r="P5335">
        <v>0</v>
      </c>
      <c r="Q5335">
        <v>0</v>
      </c>
      <c r="R5335">
        <v>164</v>
      </c>
      <c r="S5335">
        <v>0</v>
      </c>
      <c r="T5335">
        <v>0</v>
      </c>
      <c r="U5335">
        <v>0</v>
      </c>
      <c r="V5335">
        <v>0</v>
      </c>
      <c r="W5335">
        <v>0</v>
      </c>
      <c r="X5335">
        <v>803.69111099999998</v>
      </c>
      <c r="Y5335">
        <v>0</v>
      </c>
      <c r="Z5335">
        <v>0</v>
      </c>
    </row>
    <row r="5336" spans="1:26" x14ac:dyDescent="0.25">
      <c r="A5336">
        <v>2041420</v>
      </c>
      <c r="B5336">
        <v>1</v>
      </c>
      <c r="C5336" t="s">
        <v>77</v>
      </c>
      <c r="D5336" t="s">
        <v>117</v>
      </c>
      <c r="E5336" t="s">
        <v>186</v>
      </c>
      <c r="F5336" t="s">
        <v>7085</v>
      </c>
      <c r="G5336" t="s">
        <v>168</v>
      </c>
      <c r="H5336" t="s">
        <v>47</v>
      </c>
      <c r="I5336" t="s">
        <v>129</v>
      </c>
      <c r="J5336" t="s">
        <v>130</v>
      </c>
      <c r="K5336" t="s">
        <v>154</v>
      </c>
      <c r="L5336" t="s">
        <v>15299</v>
      </c>
      <c r="M5336" t="s">
        <v>15300</v>
      </c>
      <c r="N5336">
        <v>1.9652777770000001</v>
      </c>
      <c r="O5336">
        <v>0</v>
      </c>
      <c r="P5336">
        <v>0</v>
      </c>
      <c r="Q5336">
        <v>0</v>
      </c>
      <c r="R5336">
        <v>21</v>
      </c>
      <c r="S5336">
        <v>0</v>
      </c>
      <c r="T5336">
        <v>632</v>
      </c>
      <c r="U5336">
        <v>0</v>
      </c>
      <c r="V5336">
        <v>0</v>
      </c>
      <c r="W5336">
        <v>0</v>
      </c>
      <c r="X5336">
        <v>41.270833000000003</v>
      </c>
      <c r="Y5336">
        <v>0</v>
      </c>
      <c r="Z5336">
        <v>1242.0555549999999</v>
      </c>
    </row>
    <row r="5337" spans="1:26" x14ac:dyDescent="0.25">
      <c r="A5337">
        <v>2041421</v>
      </c>
      <c r="B5337">
        <v>1</v>
      </c>
      <c r="C5337" t="s">
        <v>76</v>
      </c>
      <c r="D5337" t="s">
        <v>93</v>
      </c>
      <c r="E5337" t="s">
        <v>182</v>
      </c>
      <c r="F5337" t="s">
        <v>15301</v>
      </c>
      <c r="G5337" t="s">
        <v>168</v>
      </c>
      <c r="H5337" t="s">
        <v>46</v>
      </c>
      <c r="I5337" t="s">
        <v>129</v>
      </c>
      <c r="J5337" t="s">
        <v>130</v>
      </c>
      <c r="K5337" t="s">
        <v>154</v>
      </c>
      <c r="L5337" t="s">
        <v>15302</v>
      </c>
      <c r="M5337" t="s">
        <v>15303</v>
      </c>
      <c r="N5337">
        <v>5.9402777770000004</v>
      </c>
      <c r="O5337">
        <v>0</v>
      </c>
      <c r="P5337">
        <v>0</v>
      </c>
      <c r="Q5337">
        <v>0</v>
      </c>
      <c r="R5337">
        <v>0</v>
      </c>
      <c r="S5337">
        <v>0</v>
      </c>
      <c r="T5337">
        <v>15</v>
      </c>
      <c r="U5337">
        <v>0</v>
      </c>
      <c r="V5337">
        <v>0</v>
      </c>
      <c r="W5337">
        <v>0</v>
      </c>
      <c r="X5337">
        <v>0</v>
      </c>
      <c r="Y5337">
        <v>0</v>
      </c>
      <c r="Z5337">
        <v>89.104167000000004</v>
      </c>
    </row>
    <row r="5338" spans="1:26" x14ac:dyDescent="0.25">
      <c r="A5338">
        <v>2041426</v>
      </c>
      <c r="B5338">
        <v>1</v>
      </c>
      <c r="C5338" t="s">
        <v>77</v>
      </c>
      <c r="D5338" t="s">
        <v>119</v>
      </c>
      <c r="E5338" t="s">
        <v>171</v>
      </c>
      <c r="F5338" t="s">
        <v>13356</v>
      </c>
      <c r="G5338" t="s">
        <v>179</v>
      </c>
      <c r="H5338" t="s">
        <v>47</v>
      </c>
      <c r="I5338" t="s">
        <v>129</v>
      </c>
      <c r="J5338" t="s">
        <v>130</v>
      </c>
      <c r="K5338" t="s">
        <v>154</v>
      </c>
      <c r="L5338" t="s">
        <v>15304</v>
      </c>
      <c r="M5338" t="s">
        <v>15305</v>
      </c>
      <c r="N5338">
        <v>9.1277777770000004</v>
      </c>
      <c r="O5338">
        <v>48</v>
      </c>
      <c r="P5338">
        <v>775</v>
      </c>
      <c r="Q5338">
        <v>0</v>
      </c>
      <c r="R5338">
        <v>0</v>
      </c>
      <c r="S5338">
        <v>0</v>
      </c>
      <c r="T5338">
        <v>0</v>
      </c>
      <c r="U5338">
        <v>438.13333299999999</v>
      </c>
      <c r="V5338">
        <v>7074.0277770000002</v>
      </c>
      <c r="W5338">
        <v>0</v>
      </c>
      <c r="X5338">
        <v>0</v>
      </c>
      <c r="Y5338">
        <v>0</v>
      </c>
      <c r="Z5338">
        <v>0</v>
      </c>
    </row>
    <row r="5339" spans="1:26" x14ac:dyDescent="0.25">
      <c r="A5339">
        <v>2041427</v>
      </c>
      <c r="B5339">
        <v>1</v>
      </c>
      <c r="C5339" t="s">
        <v>76</v>
      </c>
      <c r="D5339" t="s">
        <v>79</v>
      </c>
      <c r="E5339" t="s">
        <v>161</v>
      </c>
      <c r="F5339" t="s">
        <v>15306</v>
      </c>
      <c r="G5339" t="s">
        <v>3074</v>
      </c>
      <c r="H5339" t="s">
        <v>47</v>
      </c>
      <c r="I5339" t="s">
        <v>129</v>
      </c>
      <c r="J5339" t="s">
        <v>130</v>
      </c>
      <c r="K5339" t="s">
        <v>154</v>
      </c>
      <c r="L5339" t="s">
        <v>15307</v>
      </c>
      <c r="M5339" t="s">
        <v>15308</v>
      </c>
      <c r="N5339">
        <v>6.8997222220000003</v>
      </c>
      <c r="O5339">
        <v>0</v>
      </c>
      <c r="P5339">
        <v>719</v>
      </c>
      <c r="Q5339">
        <v>0</v>
      </c>
      <c r="R5339">
        <v>0</v>
      </c>
      <c r="S5339">
        <v>0</v>
      </c>
      <c r="T5339">
        <v>0</v>
      </c>
      <c r="U5339">
        <v>0</v>
      </c>
      <c r="V5339">
        <v>4960.9002780000001</v>
      </c>
      <c r="W5339">
        <v>0</v>
      </c>
      <c r="X5339">
        <v>0</v>
      </c>
      <c r="Y5339">
        <v>0</v>
      </c>
      <c r="Z5339">
        <v>0</v>
      </c>
    </row>
    <row r="5340" spans="1:26" x14ac:dyDescent="0.25">
      <c r="A5340">
        <v>2041431</v>
      </c>
      <c r="B5340">
        <v>1</v>
      </c>
      <c r="C5340" t="s">
        <v>77</v>
      </c>
      <c r="D5340" t="s">
        <v>116</v>
      </c>
      <c r="E5340" t="s">
        <v>134</v>
      </c>
      <c r="F5340" t="s">
        <v>15309</v>
      </c>
      <c r="G5340" t="s">
        <v>136</v>
      </c>
      <c r="H5340" t="s">
        <v>46</v>
      </c>
      <c r="I5340" t="s">
        <v>129</v>
      </c>
      <c r="J5340" t="s">
        <v>130</v>
      </c>
      <c r="K5340" t="s">
        <v>131</v>
      </c>
      <c r="L5340" t="s">
        <v>15310</v>
      </c>
      <c r="M5340" t="s">
        <v>15311</v>
      </c>
      <c r="N5340">
        <v>1.6825000000000001</v>
      </c>
      <c r="O5340">
        <v>0</v>
      </c>
      <c r="P5340">
        <v>1</v>
      </c>
      <c r="Q5340">
        <v>0</v>
      </c>
      <c r="R5340">
        <v>0</v>
      </c>
      <c r="S5340">
        <v>0</v>
      </c>
      <c r="T5340">
        <v>0</v>
      </c>
      <c r="U5340">
        <v>0</v>
      </c>
      <c r="V5340">
        <v>1.6825000000000001</v>
      </c>
      <c r="W5340">
        <v>0</v>
      </c>
      <c r="X5340">
        <v>0</v>
      </c>
      <c r="Y5340">
        <v>0</v>
      </c>
      <c r="Z5340">
        <v>0</v>
      </c>
    </row>
    <row r="5341" spans="1:26" x14ac:dyDescent="0.25">
      <c r="A5341">
        <v>2041502</v>
      </c>
      <c r="B5341">
        <v>1</v>
      </c>
      <c r="C5341" t="s">
        <v>76</v>
      </c>
      <c r="D5341" t="s">
        <v>80</v>
      </c>
      <c r="E5341" t="s">
        <v>166</v>
      </c>
      <c r="F5341" t="s">
        <v>15312</v>
      </c>
      <c r="G5341" t="s">
        <v>179</v>
      </c>
      <c r="H5341" t="s">
        <v>46</v>
      </c>
      <c r="I5341" t="s">
        <v>129</v>
      </c>
      <c r="J5341" t="s">
        <v>130</v>
      </c>
      <c r="K5341" t="s">
        <v>154</v>
      </c>
      <c r="L5341" t="s">
        <v>15313</v>
      </c>
      <c r="M5341" t="s">
        <v>15314</v>
      </c>
      <c r="N5341">
        <v>4.4805555549999996</v>
      </c>
      <c r="O5341">
        <v>0</v>
      </c>
      <c r="P5341">
        <v>12</v>
      </c>
      <c r="Q5341">
        <v>0</v>
      </c>
      <c r="R5341">
        <v>0</v>
      </c>
      <c r="S5341">
        <v>0</v>
      </c>
      <c r="T5341">
        <v>0</v>
      </c>
      <c r="U5341">
        <v>0</v>
      </c>
      <c r="V5341">
        <v>53.766666999999998</v>
      </c>
      <c r="W5341">
        <v>0</v>
      </c>
      <c r="X5341">
        <v>0</v>
      </c>
      <c r="Y5341">
        <v>0</v>
      </c>
      <c r="Z5341">
        <v>0</v>
      </c>
    </row>
    <row r="5342" spans="1:26" x14ac:dyDescent="0.25">
      <c r="A5342">
        <v>2041449</v>
      </c>
      <c r="B5342">
        <v>1</v>
      </c>
      <c r="C5342" t="s">
        <v>77</v>
      </c>
      <c r="D5342" t="s">
        <v>118</v>
      </c>
      <c r="E5342" t="s">
        <v>166</v>
      </c>
      <c r="F5342" t="s">
        <v>15315</v>
      </c>
      <c r="G5342" t="s">
        <v>657</v>
      </c>
      <c r="H5342" t="s">
        <v>46</v>
      </c>
      <c r="I5342" t="s">
        <v>129</v>
      </c>
      <c r="J5342" t="s">
        <v>130</v>
      </c>
      <c r="K5342" t="s">
        <v>131</v>
      </c>
      <c r="L5342" t="s">
        <v>15316</v>
      </c>
      <c r="M5342" t="s">
        <v>15317</v>
      </c>
      <c r="N5342">
        <v>2.3275000000000001</v>
      </c>
      <c r="O5342">
        <v>0</v>
      </c>
      <c r="P5342">
        <v>585</v>
      </c>
      <c r="Q5342">
        <v>0</v>
      </c>
      <c r="R5342">
        <v>0</v>
      </c>
      <c r="S5342">
        <v>0</v>
      </c>
      <c r="T5342">
        <v>0</v>
      </c>
      <c r="U5342">
        <v>0</v>
      </c>
      <c r="V5342">
        <v>1361.5875000000001</v>
      </c>
      <c r="W5342">
        <v>0</v>
      </c>
      <c r="X5342">
        <v>0</v>
      </c>
      <c r="Y5342">
        <v>0</v>
      </c>
      <c r="Z5342">
        <v>0</v>
      </c>
    </row>
    <row r="5343" spans="1:26" x14ac:dyDescent="0.25">
      <c r="A5343">
        <v>2041432</v>
      </c>
      <c r="B5343">
        <v>1</v>
      </c>
      <c r="C5343" t="s">
        <v>76</v>
      </c>
      <c r="D5343" t="s">
        <v>102</v>
      </c>
      <c r="E5343" t="s">
        <v>134</v>
      </c>
      <c r="F5343" t="s">
        <v>15318</v>
      </c>
      <c r="G5343" t="s">
        <v>136</v>
      </c>
      <c r="H5343" t="s">
        <v>46</v>
      </c>
      <c r="I5343" t="s">
        <v>129</v>
      </c>
      <c r="J5343" t="s">
        <v>130</v>
      </c>
      <c r="K5343" t="s">
        <v>131</v>
      </c>
      <c r="L5343" t="s">
        <v>15319</v>
      </c>
      <c r="M5343" t="s">
        <v>15320</v>
      </c>
      <c r="N5343">
        <v>8.4924999999999997</v>
      </c>
      <c r="O5343">
        <v>0</v>
      </c>
      <c r="P5343">
        <v>1</v>
      </c>
      <c r="Q5343">
        <v>0</v>
      </c>
      <c r="R5343">
        <v>0</v>
      </c>
      <c r="S5343">
        <v>0</v>
      </c>
      <c r="T5343">
        <v>0</v>
      </c>
      <c r="U5343">
        <v>0</v>
      </c>
      <c r="V5343">
        <v>8.4924999999999997</v>
      </c>
      <c r="W5343">
        <v>0</v>
      </c>
      <c r="X5343">
        <v>0</v>
      </c>
      <c r="Y5343">
        <v>0</v>
      </c>
      <c r="Z5343">
        <v>0</v>
      </c>
    </row>
    <row r="5344" spans="1:26" x14ac:dyDescent="0.25">
      <c r="A5344">
        <v>2041433</v>
      </c>
      <c r="B5344">
        <v>1</v>
      </c>
      <c r="C5344" t="s">
        <v>76</v>
      </c>
      <c r="D5344" t="s">
        <v>100</v>
      </c>
      <c r="E5344" t="s">
        <v>134</v>
      </c>
      <c r="F5344" t="s">
        <v>15321</v>
      </c>
      <c r="G5344" t="s">
        <v>140</v>
      </c>
      <c r="H5344" t="s">
        <v>46</v>
      </c>
      <c r="I5344" t="s">
        <v>129</v>
      </c>
      <c r="J5344" t="s">
        <v>130</v>
      </c>
      <c r="K5344" t="s">
        <v>131</v>
      </c>
      <c r="L5344" t="s">
        <v>15322</v>
      </c>
      <c r="M5344" t="s">
        <v>15323</v>
      </c>
      <c r="N5344">
        <v>1.9113888880000001</v>
      </c>
      <c r="O5344">
        <v>0</v>
      </c>
      <c r="P5344">
        <v>5</v>
      </c>
      <c r="Q5344">
        <v>0</v>
      </c>
      <c r="R5344">
        <v>0</v>
      </c>
      <c r="S5344">
        <v>0</v>
      </c>
      <c r="T5344">
        <v>0</v>
      </c>
      <c r="U5344">
        <v>0</v>
      </c>
      <c r="V5344">
        <v>9.5569439999999997</v>
      </c>
      <c r="W5344">
        <v>0</v>
      </c>
      <c r="X5344">
        <v>0</v>
      </c>
      <c r="Y5344">
        <v>0</v>
      </c>
      <c r="Z5344">
        <v>0</v>
      </c>
    </row>
    <row r="5345" spans="1:26" x14ac:dyDescent="0.25">
      <c r="A5345">
        <v>2041437</v>
      </c>
      <c r="B5345">
        <v>1</v>
      </c>
      <c r="C5345" t="s">
        <v>77</v>
      </c>
      <c r="D5345" t="s">
        <v>114</v>
      </c>
      <c r="E5345" t="s">
        <v>186</v>
      </c>
      <c r="F5345" t="s">
        <v>15324</v>
      </c>
      <c r="G5345" t="s">
        <v>179</v>
      </c>
      <c r="H5345" t="s">
        <v>47</v>
      </c>
      <c r="I5345" t="s">
        <v>129</v>
      </c>
      <c r="J5345" t="s">
        <v>130</v>
      </c>
      <c r="K5345" t="s">
        <v>154</v>
      </c>
      <c r="L5345" t="s">
        <v>15325</v>
      </c>
      <c r="M5345" t="s">
        <v>15326</v>
      </c>
      <c r="N5345">
        <v>0.55000000000000004</v>
      </c>
      <c r="O5345">
        <v>19</v>
      </c>
      <c r="P5345">
        <v>20</v>
      </c>
      <c r="Q5345">
        <v>0</v>
      </c>
      <c r="R5345">
        <v>0</v>
      </c>
      <c r="S5345">
        <v>0</v>
      </c>
      <c r="T5345">
        <v>0</v>
      </c>
      <c r="U5345">
        <v>10.45</v>
      </c>
      <c r="V5345">
        <v>11</v>
      </c>
      <c r="W5345">
        <v>0</v>
      </c>
      <c r="X5345">
        <v>0</v>
      </c>
      <c r="Y5345">
        <v>0</v>
      </c>
      <c r="Z5345">
        <v>0</v>
      </c>
    </row>
    <row r="5346" spans="1:26" x14ac:dyDescent="0.25">
      <c r="A5346">
        <v>2041445</v>
      </c>
      <c r="B5346">
        <v>1</v>
      </c>
      <c r="C5346" t="s">
        <v>76</v>
      </c>
      <c r="D5346" t="s">
        <v>81</v>
      </c>
      <c r="E5346" t="s">
        <v>134</v>
      </c>
      <c r="F5346" t="s">
        <v>15327</v>
      </c>
      <c r="G5346" t="s">
        <v>136</v>
      </c>
      <c r="H5346" t="s">
        <v>46</v>
      </c>
      <c r="I5346" t="s">
        <v>129</v>
      </c>
      <c r="J5346" t="s">
        <v>130</v>
      </c>
      <c r="K5346" t="s">
        <v>131</v>
      </c>
      <c r="L5346" t="s">
        <v>15328</v>
      </c>
      <c r="M5346" t="s">
        <v>15329</v>
      </c>
      <c r="N5346">
        <v>1.9813888879999999</v>
      </c>
      <c r="O5346">
        <v>0</v>
      </c>
      <c r="P5346">
        <v>26</v>
      </c>
      <c r="Q5346">
        <v>0</v>
      </c>
      <c r="R5346">
        <v>0</v>
      </c>
      <c r="S5346">
        <v>0</v>
      </c>
      <c r="T5346">
        <v>0</v>
      </c>
      <c r="U5346">
        <v>0</v>
      </c>
      <c r="V5346">
        <v>51.516111000000002</v>
      </c>
      <c r="W5346">
        <v>0</v>
      </c>
      <c r="X5346">
        <v>0</v>
      </c>
      <c r="Y5346">
        <v>0</v>
      </c>
      <c r="Z5346">
        <v>0</v>
      </c>
    </row>
    <row r="5347" spans="1:26" x14ac:dyDescent="0.25">
      <c r="A5347">
        <v>2041438</v>
      </c>
      <c r="B5347">
        <v>1</v>
      </c>
      <c r="C5347" t="s">
        <v>76</v>
      </c>
      <c r="D5347" t="s">
        <v>94</v>
      </c>
      <c r="E5347" t="s">
        <v>182</v>
      </c>
      <c r="F5347" t="s">
        <v>15330</v>
      </c>
      <c r="G5347" t="s">
        <v>144</v>
      </c>
      <c r="H5347" t="s">
        <v>46</v>
      </c>
      <c r="I5347" t="s">
        <v>129</v>
      </c>
      <c r="J5347" t="s">
        <v>130</v>
      </c>
      <c r="K5347" t="s">
        <v>131</v>
      </c>
      <c r="L5347" t="s">
        <v>15331</v>
      </c>
      <c r="M5347" t="s">
        <v>15332</v>
      </c>
      <c r="N5347">
        <v>7.4791666660000002</v>
      </c>
      <c r="O5347">
        <v>0</v>
      </c>
      <c r="P5347">
        <v>7</v>
      </c>
      <c r="Q5347">
        <v>0</v>
      </c>
      <c r="R5347">
        <v>0</v>
      </c>
      <c r="S5347">
        <v>0</v>
      </c>
      <c r="T5347">
        <v>0</v>
      </c>
      <c r="U5347">
        <v>0</v>
      </c>
      <c r="V5347">
        <v>52.354166999999997</v>
      </c>
      <c r="W5347">
        <v>0</v>
      </c>
      <c r="X5347">
        <v>0</v>
      </c>
      <c r="Y5347">
        <v>0</v>
      </c>
      <c r="Z5347">
        <v>0</v>
      </c>
    </row>
    <row r="5348" spans="1:26" x14ac:dyDescent="0.25">
      <c r="A5348">
        <v>2041436</v>
      </c>
      <c r="B5348">
        <v>1</v>
      </c>
      <c r="C5348" t="s">
        <v>77</v>
      </c>
      <c r="D5348" t="s">
        <v>118</v>
      </c>
      <c r="E5348" t="s">
        <v>161</v>
      </c>
      <c r="F5348" t="s">
        <v>15333</v>
      </c>
      <c r="G5348" t="s">
        <v>179</v>
      </c>
      <c r="H5348" t="s">
        <v>47</v>
      </c>
      <c r="I5348" t="s">
        <v>129</v>
      </c>
      <c r="J5348" t="s">
        <v>130</v>
      </c>
      <c r="K5348" t="s">
        <v>154</v>
      </c>
      <c r="L5348" t="s">
        <v>15334</v>
      </c>
      <c r="M5348" t="s">
        <v>15335</v>
      </c>
      <c r="N5348">
        <v>6.8902480549999998</v>
      </c>
      <c r="O5348">
        <v>0</v>
      </c>
      <c r="P5348">
        <v>0</v>
      </c>
      <c r="Q5348">
        <v>0</v>
      </c>
      <c r="R5348">
        <v>0</v>
      </c>
      <c r="S5348">
        <v>1</v>
      </c>
      <c r="T5348">
        <v>12</v>
      </c>
      <c r="U5348">
        <v>0</v>
      </c>
      <c r="V5348">
        <v>0</v>
      </c>
      <c r="W5348">
        <v>0</v>
      </c>
      <c r="X5348">
        <v>0</v>
      </c>
      <c r="Y5348">
        <v>6.8902479999999997</v>
      </c>
      <c r="Z5348">
        <v>82.682976999999994</v>
      </c>
    </row>
    <row r="5349" spans="1:26" x14ac:dyDescent="0.25">
      <c r="A5349">
        <v>2041441</v>
      </c>
      <c r="B5349">
        <v>1</v>
      </c>
      <c r="C5349" t="s">
        <v>77</v>
      </c>
      <c r="D5349" t="s">
        <v>117</v>
      </c>
      <c r="E5349" t="s">
        <v>171</v>
      </c>
      <c r="F5349" t="s">
        <v>10754</v>
      </c>
      <c r="G5349" t="s">
        <v>163</v>
      </c>
      <c r="H5349" t="s">
        <v>47</v>
      </c>
      <c r="I5349" t="s">
        <v>257</v>
      </c>
      <c r="J5349" t="s">
        <v>130</v>
      </c>
      <c r="K5349" t="s">
        <v>131</v>
      </c>
      <c r="L5349" t="s">
        <v>15336</v>
      </c>
      <c r="M5349" t="s">
        <v>15337</v>
      </c>
      <c r="N5349">
        <v>1.1111111E-2</v>
      </c>
      <c r="O5349">
        <v>0</v>
      </c>
      <c r="P5349">
        <v>0</v>
      </c>
      <c r="Q5349">
        <v>3</v>
      </c>
      <c r="R5349">
        <v>183</v>
      </c>
      <c r="S5349">
        <v>6</v>
      </c>
      <c r="T5349">
        <v>1113</v>
      </c>
      <c r="U5349">
        <v>0</v>
      </c>
      <c r="V5349">
        <v>0</v>
      </c>
      <c r="W5349">
        <v>3.3333000000000002E-2</v>
      </c>
      <c r="X5349">
        <v>2.0333329999999998</v>
      </c>
      <c r="Y5349">
        <v>6.6667000000000004E-2</v>
      </c>
      <c r="Z5349">
        <v>12.366667</v>
      </c>
    </row>
    <row r="5350" spans="1:26" x14ac:dyDescent="0.25">
      <c r="A5350">
        <v>2041446</v>
      </c>
      <c r="B5350">
        <v>1</v>
      </c>
      <c r="C5350" t="s">
        <v>76</v>
      </c>
      <c r="D5350" t="s">
        <v>100</v>
      </c>
      <c r="E5350" t="s">
        <v>161</v>
      </c>
      <c r="F5350" t="s">
        <v>15338</v>
      </c>
      <c r="G5350" t="s">
        <v>2185</v>
      </c>
      <c r="H5350" t="s">
        <v>47</v>
      </c>
      <c r="I5350" t="s">
        <v>129</v>
      </c>
      <c r="J5350" t="s">
        <v>130</v>
      </c>
      <c r="K5350" t="s">
        <v>131</v>
      </c>
      <c r="L5350" t="s">
        <v>15339</v>
      </c>
      <c r="M5350" t="s">
        <v>15340</v>
      </c>
      <c r="N5350">
        <v>3.8277777770000001</v>
      </c>
      <c r="O5350">
        <v>1</v>
      </c>
      <c r="P5350">
        <v>0</v>
      </c>
      <c r="Q5350">
        <v>0</v>
      </c>
      <c r="R5350">
        <v>0</v>
      </c>
      <c r="S5350">
        <v>0</v>
      </c>
      <c r="T5350">
        <v>0</v>
      </c>
      <c r="U5350">
        <v>3.8277779999999999</v>
      </c>
      <c r="V5350">
        <v>0</v>
      </c>
      <c r="W5350">
        <v>0</v>
      </c>
      <c r="X5350">
        <v>0</v>
      </c>
      <c r="Y5350">
        <v>0</v>
      </c>
      <c r="Z5350">
        <v>0</v>
      </c>
    </row>
    <row r="5351" spans="1:26" x14ac:dyDescent="0.25">
      <c r="A5351">
        <v>2041450</v>
      </c>
      <c r="B5351">
        <v>1</v>
      </c>
      <c r="C5351" t="s">
        <v>76</v>
      </c>
      <c r="D5351" t="s">
        <v>99</v>
      </c>
      <c r="E5351" t="s">
        <v>161</v>
      </c>
      <c r="F5351" t="s">
        <v>15341</v>
      </c>
      <c r="G5351" t="s">
        <v>168</v>
      </c>
      <c r="H5351" t="s">
        <v>47</v>
      </c>
      <c r="I5351" t="s">
        <v>129</v>
      </c>
      <c r="J5351" t="s">
        <v>130</v>
      </c>
      <c r="K5351" t="s">
        <v>154</v>
      </c>
      <c r="L5351" t="s">
        <v>15342</v>
      </c>
      <c r="M5351" t="s">
        <v>15343</v>
      </c>
      <c r="N5351">
        <v>0.25</v>
      </c>
      <c r="O5351">
        <v>1</v>
      </c>
      <c r="P5351">
        <v>0</v>
      </c>
      <c r="Q5351">
        <v>0</v>
      </c>
      <c r="R5351">
        <v>0</v>
      </c>
      <c r="S5351">
        <v>0</v>
      </c>
      <c r="T5351">
        <v>0</v>
      </c>
      <c r="U5351">
        <v>0.25</v>
      </c>
      <c r="V5351">
        <v>0</v>
      </c>
      <c r="W5351">
        <v>0</v>
      </c>
      <c r="X5351">
        <v>0</v>
      </c>
      <c r="Y5351">
        <v>0</v>
      </c>
      <c r="Z5351">
        <v>0</v>
      </c>
    </row>
    <row r="5352" spans="1:26" x14ac:dyDescent="0.25">
      <c r="A5352">
        <v>2041466</v>
      </c>
      <c r="B5352">
        <v>1</v>
      </c>
      <c r="C5352" t="s">
        <v>76</v>
      </c>
      <c r="D5352" t="s">
        <v>93</v>
      </c>
      <c r="E5352" t="s">
        <v>134</v>
      </c>
      <c r="F5352" t="s">
        <v>15344</v>
      </c>
      <c r="G5352" t="s">
        <v>140</v>
      </c>
      <c r="H5352" t="s">
        <v>46</v>
      </c>
      <c r="I5352" t="s">
        <v>129</v>
      </c>
      <c r="J5352" t="s">
        <v>130</v>
      </c>
      <c r="K5352" t="s">
        <v>131</v>
      </c>
      <c r="L5352" t="s">
        <v>15345</v>
      </c>
      <c r="M5352" t="s">
        <v>15346</v>
      </c>
      <c r="N5352">
        <v>2.1266666660000002</v>
      </c>
      <c r="O5352">
        <v>0</v>
      </c>
      <c r="P5352">
        <v>2</v>
      </c>
      <c r="Q5352">
        <v>0</v>
      </c>
      <c r="R5352">
        <v>0</v>
      </c>
      <c r="S5352">
        <v>0</v>
      </c>
      <c r="T5352">
        <v>0</v>
      </c>
      <c r="U5352">
        <v>0</v>
      </c>
      <c r="V5352">
        <v>4.2533329999999996</v>
      </c>
      <c r="W5352">
        <v>0</v>
      </c>
      <c r="X5352">
        <v>0</v>
      </c>
      <c r="Y5352">
        <v>0</v>
      </c>
      <c r="Z5352">
        <v>0</v>
      </c>
    </row>
    <row r="5353" spans="1:26" x14ac:dyDescent="0.25">
      <c r="A5353">
        <v>2041461</v>
      </c>
      <c r="B5353">
        <v>1</v>
      </c>
      <c r="C5353" t="s">
        <v>77</v>
      </c>
      <c r="D5353" t="s">
        <v>114</v>
      </c>
      <c r="E5353" t="s">
        <v>166</v>
      </c>
      <c r="F5353" t="s">
        <v>15347</v>
      </c>
      <c r="G5353" t="s">
        <v>657</v>
      </c>
      <c r="H5353" t="s">
        <v>46</v>
      </c>
      <c r="I5353" t="s">
        <v>129</v>
      </c>
      <c r="J5353" t="s">
        <v>130</v>
      </c>
      <c r="K5353" t="s">
        <v>131</v>
      </c>
      <c r="L5353" t="s">
        <v>15348</v>
      </c>
      <c r="M5353" t="s">
        <v>15349</v>
      </c>
      <c r="N5353">
        <v>1.6277777769999999</v>
      </c>
      <c r="O5353">
        <v>0</v>
      </c>
      <c r="P5353">
        <v>19</v>
      </c>
      <c r="Q5353">
        <v>0</v>
      </c>
      <c r="R5353">
        <v>0</v>
      </c>
      <c r="S5353">
        <v>0</v>
      </c>
      <c r="T5353">
        <v>0</v>
      </c>
      <c r="U5353">
        <v>0</v>
      </c>
      <c r="V5353">
        <v>30.927778</v>
      </c>
      <c r="W5353">
        <v>0</v>
      </c>
      <c r="X5353">
        <v>0</v>
      </c>
      <c r="Y5353">
        <v>0</v>
      </c>
      <c r="Z5353">
        <v>0</v>
      </c>
    </row>
    <row r="5354" spans="1:26" x14ac:dyDescent="0.25">
      <c r="A5354">
        <v>2041465</v>
      </c>
      <c r="B5354">
        <v>1</v>
      </c>
      <c r="C5354" t="s">
        <v>77</v>
      </c>
      <c r="D5354" t="s">
        <v>113</v>
      </c>
      <c r="E5354" t="s">
        <v>134</v>
      </c>
      <c r="F5354" t="s">
        <v>15350</v>
      </c>
      <c r="G5354" t="s">
        <v>238</v>
      </c>
      <c r="H5354" t="s">
        <v>46</v>
      </c>
      <c r="I5354" t="s">
        <v>129</v>
      </c>
      <c r="J5354" t="s">
        <v>130</v>
      </c>
      <c r="K5354" t="s">
        <v>131</v>
      </c>
      <c r="L5354" t="s">
        <v>15351</v>
      </c>
      <c r="M5354" t="s">
        <v>15352</v>
      </c>
      <c r="N5354">
        <v>1.9441666660000001</v>
      </c>
      <c r="O5354">
        <v>0</v>
      </c>
      <c r="P5354">
        <v>0</v>
      </c>
      <c r="Q5354">
        <v>0</v>
      </c>
      <c r="R5354">
        <v>1</v>
      </c>
      <c r="S5354">
        <v>0</v>
      </c>
      <c r="T5354">
        <v>0</v>
      </c>
      <c r="U5354">
        <v>0</v>
      </c>
      <c r="V5354">
        <v>0</v>
      </c>
      <c r="W5354">
        <v>0</v>
      </c>
      <c r="X5354">
        <v>1.944167</v>
      </c>
      <c r="Y5354">
        <v>0</v>
      </c>
      <c r="Z5354">
        <v>0</v>
      </c>
    </row>
    <row r="5355" spans="1:26" x14ac:dyDescent="0.25">
      <c r="A5355">
        <v>2041396</v>
      </c>
      <c r="B5355">
        <v>1</v>
      </c>
      <c r="C5355" t="s">
        <v>76</v>
      </c>
      <c r="D5355" t="s">
        <v>93</v>
      </c>
      <c r="E5355" t="s">
        <v>161</v>
      </c>
      <c r="F5355" t="s">
        <v>15353</v>
      </c>
      <c r="G5355" t="s">
        <v>168</v>
      </c>
      <c r="H5355" t="s">
        <v>47</v>
      </c>
      <c r="I5355" t="s">
        <v>129</v>
      </c>
      <c r="J5355" t="s">
        <v>130</v>
      </c>
      <c r="K5355" t="s">
        <v>154</v>
      </c>
      <c r="L5355" t="s">
        <v>15354</v>
      </c>
      <c r="M5355" t="s">
        <v>15355</v>
      </c>
      <c r="N5355">
        <v>7.5613888879999998</v>
      </c>
      <c r="O5355">
        <v>0</v>
      </c>
      <c r="P5355">
        <v>47</v>
      </c>
      <c r="Q5355">
        <v>0</v>
      </c>
      <c r="R5355">
        <v>0</v>
      </c>
      <c r="S5355">
        <v>0</v>
      </c>
      <c r="T5355">
        <v>0</v>
      </c>
      <c r="U5355">
        <v>0</v>
      </c>
      <c r="V5355">
        <v>355.38527800000003</v>
      </c>
      <c r="W5355">
        <v>0</v>
      </c>
      <c r="X5355">
        <v>0</v>
      </c>
      <c r="Y5355">
        <v>0</v>
      </c>
      <c r="Z5355">
        <v>0</v>
      </c>
    </row>
    <row r="5356" spans="1:26" x14ac:dyDescent="0.25">
      <c r="A5356">
        <v>2041455</v>
      </c>
      <c r="B5356">
        <v>1</v>
      </c>
      <c r="C5356" t="s">
        <v>76</v>
      </c>
      <c r="D5356" t="s">
        <v>90</v>
      </c>
      <c r="E5356" t="s">
        <v>171</v>
      </c>
      <c r="F5356" t="s">
        <v>5732</v>
      </c>
      <c r="G5356" t="s">
        <v>163</v>
      </c>
      <c r="H5356" t="s">
        <v>47</v>
      </c>
      <c r="I5356" t="s">
        <v>129</v>
      </c>
      <c r="J5356" t="s">
        <v>130</v>
      </c>
      <c r="K5356" t="s">
        <v>131</v>
      </c>
      <c r="L5356" t="s">
        <v>15356</v>
      </c>
      <c r="M5356" t="s">
        <v>15357</v>
      </c>
      <c r="N5356">
        <v>0.1275</v>
      </c>
      <c r="O5356">
        <v>13</v>
      </c>
      <c r="P5356">
        <v>728</v>
      </c>
      <c r="Q5356">
        <v>0</v>
      </c>
      <c r="R5356">
        <v>0</v>
      </c>
      <c r="S5356">
        <v>36</v>
      </c>
      <c r="T5356">
        <v>70</v>
      </c>
      <c r="U5356">
        <v>1.6575</v>
      </c>
      <c r="V5356">
        <v>92.82</v>
      </c>
      <c r="W5356">
        <v>0</v>
      </c>
      <c r="X5356">
        <v>0</v>
      </c>
      <c r="Y5356">
        <v>4.59</v>
      </c>
      <c r="Z5356">
        <v>8.9250000000000007</v>
      </c>
    </row>
    <row r="5357" spans="1:26" x14ac:dyDescent="0.25">
      <c r="A5357">
        <v>2041469</v>
      </c>
      <c r="B5357">
        <v>1</v>
      </c>
      <c r="C5357" t="s">
        <v>76</v>
      </c>
      <c r="D5357" t="s">
        <v>92</v>
      </c>
      <c r="E5357" t="s">
        <v>134</v>
      </c>
      <c r="F5357" t="s">
        <v>15358</v>
      </c>
      <c r="G5357" t="s">
        <v>136</v>
      </c>
      <c r="H5357" t="s">
        <v>46</v>
      </c>
      <c r="I5357" t="s">
        <v>129</v>
      </c>
      <c r="J5357" t="s">
        <v>130</v>
      </c>
      <c r="K5357" t="s">
        <v>131</v>
      </c>
      <c r="L5357" t="s">
        <v>15359</v>
      </c>
      <c r="M5357" t="s">
        <v>15360</v>
      </c>
      <c r="N5357">
        <v>3.1836111109999998</v>
      </c>
      <c r="O5357">
        <v>0</v>
      </c>
      <c r="P5357">
        <v>0</v>
      </c>
      <c r="Q5357">
        <v>0</v>
      </c>
      <c r="R5357">
        <v>1</v>
      </c>
      <c r="S5357">
        <v>0</v>
      </c>
      <c r="T5357">
        <v>0</v>
      </c>
      <c r="U5357">
        <v>0</v>
      </c>
      <c r="V5357">
        <v>0</v>
      </c>
      <c r="W5357">
        <v>0</v>
      </c>
      <c r="X5357">
        <v>3.183611</v>
      </c>
      <c r="Y5357">
        <v>0</v>
      </c>
      <c r="Z5357">
        <v>0</v>
      </c>
    </row>
    <row r="5358" spans="1:26" x14ac:dyDescent="0.25">
      <c r="A5358">
        <v>2041459</v>
      </c>
      <c r="B5358">
        <v>1</v>
      </c>
      <c r="C5358" t="s">
        <v>76</v>
      </c>
      <c r="D5358" t="s">
        <v>94</v>
      </c>
      <c r="E5358" t="s">
        <v>182</v>
      </c>
      <c r="F5358" t="s">
        <v>7909</v>
      </c>
      <c r="G5358" t="s">
        <v>2878</v>
      </c>
      <c r="H5358" t="s">
        <v>46</v>
      </c>
      <c r="I5358" t="s">
        <v>129</v>
      </c>
      <c r="J5358" t="s">
        <v>130</v>
      </c>
      <c r="K5358" t="s">
        <v>131</v>
      </c>
      <c r="L5358" t="s">
        <v>15343</v>
      </c>
      <c r="M5358" t="s">
        <v>15361</v>
      </c>
      <c r="N5358">
        <v>4.5091666659999996</v>
      </c>
      <c r="O5358">
        <v>0</v>
      </c>
      <c r="P5358">
        <v>36</v>
      </c>
      <c r="Q5358">
        <v>0</v>
      </c>
      <c r="R5358">
        <v>0</v>
      </c>
      <c r="S5358">
        <v>0</v>
      </c>
      <c r="T5358">
        <v>0</v>
      </c>
      <c r="U5358">
        <v>0</v>
      </c>
      <c r="V5358">
        <v>162.33000000000001</v>
      </c>
      <c r="W5358">
        <v>0</v>
      </c>
      <c r="X5358">
        <v>0</v>
      </c>
      <c r="Y5358">
        <v>0</v>
      </c>
      <c r="Z5358">
        <v>0</v>
      </c>
    </row>
    <row r="5359" spans="1:26" x14ac:dyDescent="0.25">
      <c r="A5359">
        <v>2041463</v>
      </c>
      <c r="B5359">
        <v>1</v>
      </c>
      <c r="C5359" t="s">
        <v>76</v>
      </c>
      <c r="D5359" t="s">
        <v>84</v>
      </c>
      <c r="E5359" t="s">
        <v>182</v>
      </c>
      <c r="F5359" t="s">
        <v>15362</v>
      </c>
      <c r="G5359" t="s">
        <v>179</v>
      </c>
      <c r="H5359" t="s">
        <v>46</v>
      </c>
      <c r="I5359" t="s">
        <v>129</v>
      </c>
      <c r="J5359" t="s">
        <v>130</v>
      </c>
      <c r="K5359" t="s">
        <v>154</v>
      </c>
      <c r="L5359" t="s">
        <v>15363</v>
      </c>
      <c r="M5359" t="s">
        <v>15364</v>
      </c>
      <c r="N5359">
        <v>1.2561111110000001</v>
      </c>
      <c r="O5359">
        <v>0</v>
      </c>
      <c r="P5359">
        <v>82</v>
      </c>
      <c r="Q5359">
        <v>0</v>
      </c>
      <c r="R5359">
        <v>0</v>
      </c>
      <c r="S5359">
        <v>0</v>
      </c>
      <c r="T5359">
        <v>0</v>
      </c>
      <c r="U5359">
        <v>0</v>
      </c>
      <c r="V5359">
        <v>103.00111099999999</v>
      </c>
      <c r="W5359">
        <v>0</v>
      </c>
      <c r="X5359">
        <v>0</v>
      </c>
      <c r="Y5359">
        <v>0</v>
      </c>
      <c r="Z5359">
        <v>0</v>
      </c>
    </row>
    <row r="5360" spans="1:26" x14ac:dyDescent="0.25">
      <c r="A5360">
        <v>2041468</v>
      </c>
      <c r="B5360">
        <v>1</v>
      </c>
      <c r="C5360" t="s">
        <v>76</v>
      </c>
      <c r="D5360" t="s">
        <v>86</v>
      </c>
      <c r="E5360" t="s">
        <v>134</v>
      </c>
      <c r="F5360" t="s">
        <v>15365</v>
      </c>
      <c r="G5360" t="s">
        <v>136</v>
      </c>
      <c r="H5360" t="s">
        <v>46</v>
      </c>
      <c r="I5360" t="s">
        <v>129</v>
      </c>
      <c r="J5360" t="s">
        <v>130</v>
      </c>
      <c r="K5360" t="s">
        <v>131</v>
      </c>
      <c r="L5360" t="s">
        <v>15366</v>
      </c>
      <c r="M5360" t="s">
        <v>15367</v>
      </c>
      <c r="N5360">
        <v>0.55611111099999999</v>
      </c>
      <c r="O5360">
        <v>0</v>
      </c>
      <c r="P5360">
        <v>2</v>
      </c>
      <c r="Q5360">
        <v>0</v>
      </c>
      <c r="R5360">
        <v>0</v>
      </c>
      <c r="S5360">
        <v>0</v>
      </c>
      <c r="T5360">
        <v>0</v>
      </c>
      <c r="U5360">
        <v>0</v>
      </c>
      <c r="V5360">
        <v>1.112222</v>
      </c>
      <c r="W5360">
        <v>0</v>
      </c>
      <c r="X5360">
        <v>0</v>
      </c>
      <c r="Y5360">
        <v>0</v>
      </c>
      <c r="Z5360">
        <v>0</v>
      </c>
    </row>
    <row r="5361" spans="1:26" x14ac:dyDescent="0.25">
      <c r="A5361">
        <v>2041464</v>
      </c>
      <c r="B5361">
        <v>1</v>
      </c>
      <c r="C5361" t="s">
        <v>76</v>
      </c>
      <c r="D5361" t="s">
        <v>99</v>
      </c>
      <c r="E5361" t="s">
        <v>150</v>
      </c>
      <c r="F5361" t="s">
        <v>15368</v>
      </c>
      <c r="G5361" t="s">
        <v>168</v>
      </c>
      <c r="H5361" t="s">
        <v>47</v>
      </c>
      <c r="I5361" t="s">
        <v>129</v>
      </c>
      <c r="J5361" t="s">
        <v>130</v>
      </c>
      <c r="K5361" t="s">
        <v>154</v>
      </c>
      <c r="L5361" t="s">
        <v>15369</v>
      </c>
      <c r="M5361" t="s">
        <v>15370</v>
      </c>
      <c r="N5361">
        <v>0.70084527699999999</v>
      </c>
      <c r="O5361">
        <v>30</v>
      </c>
      <c r="P5361">
        <v>0</v>
      </c>
      <c r="Q5361">
        <v>0</v>
      </c>
      <c r="R5361">
        <v>0</v>
      </c>
      <c r="S5361">
        <v>0</v>
      </c>
      <c r="T5361">
        <v>0</v>
      </c>
      <c r="U5361">
        <v>21.025358000000001</v>
      </c>
      <c r="V5361">
        <v>0</v>
      </c>
      <c r="W5361">
        <v>0</v>
      </c>
      <c r="X5361">
        <v>0</v>
      </c>
      <c r="Y5361">
        <v>0</v>
      </c>
      <c r="Z5361">
        <v>0</v>
      </c>
    </row>
    <row r="5362" spans="1:26" x14ac:dyDescent="0.25">
      <c r="A5362">
        <v>2041476</v>
      </c>
      <c r="B5362">
        <v>1</v>
      </c>
      <c r="C5362" t="s">
        <v>76</v>
      </c>
      <c r="D5362" t="s">
        <v>80</v>
      </c>
      <c r="E5362" t="s">
        <v>182</v>
      </c>
      <c r="F5362" t="s">
        <v>15371</v>
      </c>
      <c r="G5362" t="s">
        <v>294</v>
      </c>
      <c r="H5362" t="s">
        <v>46</v>
      </c>
      <c r="I5362" t="s">
        <v>129</v>
      </c>
      <c r="J5362" t="s">
        <v>130</v>
      </c>
      <c r="K5362" t="s">
        <v>131</v>
      </c>
      <c r="L5362" t="s">
        <v>15372</v>
      </c>
      <c r="M5362" t="s">
        <v>15373</v>
      </c>
      <c r="N5362">
        <v>2.926388888</v>
      </c>
      <c r="O5362">
        <v>0</v>
      </c>
      <c r="P5362">
        <v>187</v>
      </c>
      <c r="Q5362">
        <v>0</v>
      </c>
      <c r="R5362">
        <v>0</v>
      </c>
      <c r="S5362">
        <v>0</v>
      </c>
      <c r="T5362">
        <v>0</v>
      </c>
      <c r="U5362">
        <v>0</v>
      </c>
      <c r="V5362">
        <v>547.23472200000003</v>
      </c>
      <c r="W5362">
        <v>0</v>
      </c>
      <c r="X5362">
        <v>0</v>
      </c>
      <c r="Y5362">
        <v>0</v>
      </c>
      <c r="Z5362">
        <v>0</v>
      </c>
    </row>
    <row r="5363" spans="1:26" x14ac:dyDescent="0.25">
      <c r="A5363">
        <v>2041470</v>
      </c>
      <c r="B5363">
        <v>1</v>
      </c>
      <c r="C5363" t="s">
        <v>76</v>
      </c>
      <c r="D5363" t="s">
        <v>83</v>
      </c>
      <c r="E5363" t="s">
        <v>166</v>
      </c>
      <c r="F5363" t="s">
        <v>15374</v>
      </c>
      <c r="G5363" t="s">
        <v>168</v>
      </c>
      <c r="H5363" t="s">
        <v>46</v>
      </c>
      <c r="I5363" t="s">
        <v>129</v>
      </c>
      <c r="J5363" t="s">
        <v>130</v>
      </c>
      <c r="K5363" t="s">
        <v>154</v>
      </c>
      <c r="L5363" t="s">
        <v>15375</v>
      </c>
      <c r="M5363" t="s">
        <v>15376</v>
      </c>
      <c r="N5363">
        <v>2.2875119439999998</v>
      </c>
      <c r="O5363">
        <v>0</v>
      </c>
      <c r="P5363">
        <v>118</v>
      </c>
      <c r="Q5363">
        <v>0</v>
      </c>
      <c r="R5363">
        <v>0</v>
      </c>
      <c r="S5363">
        <v>0</v>
      </c>
      <c r="T5363">
        <v>0</v>
      </c>
      <c r="U5363">
        <v>0</v>
      </c>
      <c r="V5363">
        <v>269.92640899999998</v>
      </c>
      <c r="W5363">
        <v>0</v>
      </c>
      <c r="X5363">
        <v>0</v>
      </c>
      <c r="Y5363">
        <v>0</v>
      </c>
      <c r="Z5363">
        <v>0</v>
      </c>
    </row>
    <row r="5364" spans="1:26" x14ac:dyDescent="0.25">
      <c r="A5364">
        <v>2041473</v>
      </c>
      <c r="B5364">
        <v>1</v>
      </c>
      <c r="C5364" t="s">
        <v>77</v>
      </c>
      <c r="D5364" t="s">
        <v>109</v>
      </c>
      <c r="E5364" t="s">
        <v>126</v>
      </c>
      <c r="F5364" t="s">
        <v>15377</v>
      </c>
      <c r="G5364" t="s">
        <v>144</v>
      </c>
      <c r="H5364" t="s">
        <v>46</v>
      </c>
      <c r="I5364" t="s">
        <v>129</v>
      </c>
      <c r="J5364" t="s">
        <v>130</v>
      </c>
      <c r="K5364" t="s">
        <v>131</v>
      </c>
      <c r="L5364" t="s">
        <v>15378</v>
      </c>
      <c r="M5364" t="s">
        <v>15379</v>
      </c>
      <c r="N5364">
        <v>1.0663888880000001</v>
      </c>
      <c r="O5364">
        <v>0</v>
      </c>
      <c r="P5364">
        <v>24</v>
      </c>
      <c r="Q5364">
        <v>0</v>
      </c>
      <c r="R5364">
        <v>0</v>
      </c>
      <c r="S5364">
        <v>0</v>
      </c>
      <c r="T5364">
        <v>0</v>
      </c>
      <c r="U5364">
        <v>0</v>
      </c>
      <c r="V5364">
        <v>25.593333000000001</v>
      </c>
      <c r="W5364">
        <v>0</v>
      </c>
      <c r="X5364">
        <v>0</v>
      </c>
      <c r="Y5364">
        <v>0</v>
      </c>
      <c r="Z5364">
        <v>0</v>
      </c>
    </row>
    <row r="5365" spans="1:26" x14ac:dyDescent="0.25">
      <c r="A5365">
        <v>2041475</v>
      </c>
      <c r="B5365">
        <v>1</v>
      </c>
      <c r="C5365" t="s">
        <v>77</v>
      </c>
      <c r="D5365" t="s">
        <v>114</v>
      </c>
      <c r="E5365" t="s">
        <v>161</v>
      </c>
      <c r="F5365" t="s">
        <v>15380</v>
      </c>
      <c r="G5365" t="s">
        <v>179</v>
      </c>
      <c r="H5365" t="s">
        <v>47</v>
      </c>
      <c r="I5365" t="s">
        <v>129</v>
      </c>
      <c r="J5365" t="s">
        <v>130</v>
      </c>
      <c r="K5365" t="s">
        <v>154</v>
      </c>
      <c r="L5365" t="s">
        <v>15381</v>
      </c>
      <c r="M5365" t="s">
        <v>15382</v>
      </c>
      <c r="N5365">
        <v>0.378930555</v>
      </c>
      <c r="O5365">
        <v>21</v>
      </c>
      <c r="P5365">
        <v>24</v>
      </c>
      <c r="Q5365">
        <v>0</v>
      </c>
      <c r="R5365">
        <v>0</v>
      </c>
      <c r="S5365">
        <v>0</v>
      </c>
      <c r="T5365">
        <v>0</v>
      </c>
      <c r="U5365">
        <v>7.9575420000000001</v>
      </c>
      <c r="V5365">
        <v>9.0943330000000007</v>
      </c>
      <c r="W5365">
        <v>0</v>
      </c>
      <c r="X5365">
        <v>0</v>
      </c>
      <c r="Y5365">
        <v>0</v>
      </c>
      <c r="Z5365">
        <v>0</v>
      </c>
    </row>
    <row r="5366" spans="1:26" x14ac:dyDescent="0.25">
      <c r="A5366">
        <v>2041483</v>
      </c>
      <c r="B5366">
        <v>1</v>
      </c>
      <c r="C5366" t="s">
        <v>77</v>
      </c>
      <c r="D5366" t="s">
        <v>124</v>
      </c>
      <c r="E5366" t="s">
        <v>161</v>
      </c>
      <c r="F5366" t="s">
        <v>15383</v>
      </c>
      <c r="G5366" t="s">
        <v>163</v>
      </c>
      <c r="H5366" t="s">
        <v>47</v>
      </c>
      <c r="I5366" t="s">
        <v>129</v>
      </c>
      <c r="J5366" t="s">
        <v>130</v>
      </c>
      <c r="K5366" t="s">
        <v>131</v>
      </c>
      <c r="L5366" t="s">
        <v>15384</v>
      </c>
      <c r="M5366" t="s">
        <v>15385</v>
      </c>
      <c r="N5366">
        <v>0.58611111100000002</v>
      </c>
      <c r="O5366">
        <v>0</v>
      </c>
      <c r="P5366">
        <v>610</v>
      </c>
      <c r="Q5366">
        <v>0</v>
      </c>
      <c r="R5366">
        <v>0</v>
      </c>
      <c r="S5366">
        <v>0</v>
      </c>
      <c r="T5366">
        <v>0</v>
      </c>
      <c r="U5366">
        <v>0</v>
      </c>
      <c r="V5366">
        <v>357.52777800000001</v>
      </c>
      <c r="W5366">
        <v>0</v>
      </c>
      <c r="X5366">
        <v>0</v>
      </c>
      <c r="Y5366">
        <v>0</v>
      </c>
      <c r="Z5366">
        <v>0</v>
      </c>
    </row>
    <row r="5367" spans="1:26" x14ac:dyDescent="0.25">
      <c r="A5367">
        <v>2041478</v>
      </c>
      <c r="B5367">
        <v>1</v>
      </c>
      <c r="C5367" t="s">
        <v>76</v>
      </c>
      <c r="D5367" t="s">
        <v>101</v>
      </c>
      <c r="E5367" t="s">
        <v>161</v>
      </c>
      <c r="F5367" t="s">
        <v>15386</v>
      </c>
      <c r="G5367" t="s">
        <v>168</v>
      </c>
      <c r="H5367" t="s">
        <v>47</v>
      </c>
      <c r="I5367" t="s">
        <v>129</v>
      </c>
      <c r="J5367" t="s">
        <v>130</v>
      </c>
      <c r="K5367" t="s">
        <v>154</v>
      </c>
      <c r="L5367" t="s">
        <v>15387</v>
      </c>
      <c r="M5367" t="s">
        <v>15388</v>
      </c>
      <c r="N5367">
        <v>1.894362777</v>
      </c>
      <c r="O5367">
        <v>0</v>
      </c>
      <c r="P5367">
        <v>192</v>
      </c>
      <c r="Q5367">
        <v>0</v>
      </c>
      <c r="R5367">
        <v>0</v>
      </c>
      <c r="S5367">
        <v>0</v>
      </c>
      <c r="T5367">
        <v>0</v>
      </c>
      <c r="U5367">
        <v>0</v>
      </c>
      <c r="V5367">
        <v>363.71765299999998</v>
      </c>
      <c r="W5367">
        <v>0</v>
      </c>
      <c r="X5367">
        <v>0</v>
      </c>
      <c r="Y5367">
        <v>0</v>
      </c>
      <c r="Z5367">
        <v>0</v>
      </c>
    </row>
    <row r="5368" spans="1:26" x14ac:dyDescent="0.25">
      <c r="A5368">
        <v>2041482</v>
      </c>
      <c r="B5368">
        <v>1</v>
      </c>
      <c r="C5368" t="s">
        <v>77</v>
      </c>
      <c r="D5368" t="s">
        <v>119</v>
      </c>
      <c r="E5368" t="s">
        <v>182</v>
      </c>
      <c r="F5368" t="s">
        <v>15389</v>
      </c>
      <c r="G5368" t="s">
        <v>144</v>
      </c>
      <c r="H5368" t="s">
        <v>46</v>
      </c>
      <c r="I5368" t="s">
        <v>129</v>
      </c>
      <c r="J5368" t="s">
        <v>130</v>
      </c>
      <c r="K5368" t="s">
        <v>131</v>
      </c>
      <c r="L5368" t="s">
        <v>15390</v>
      </c>
      <c r="M5368" t="s">
        <v>15391</v>
      </c>
      <c r="N5368">
        <v>1.8066666659999999</v>
      </c>
      <c r="O5368">
        <v>0</v>
      </c>
      <c r="P5368">
        <v>507</v>
      </c>
      <c r="Q5368">
        <v>0</v>
      </c>
      <c r="R5368">
        <v>0</v>
      </c>
      <c r="S5368">
        <v>0</v>
      </c>
      <c r="T5368">
        <v>0</v>
      </c>
      <c r="U5368">
        <v>0</v>
      </c>
      <c r="V5368">
        <v>915.98</v>
      </c>
      <c r="W5368">
        <v>0</v>
      </c>
      <c r="X5368">
        <v>0</v>
      </c>
      <c r="Y5368">
        <v>0</v>
      </c>
      <c r="Z5368">
        <v>0</v>
      </c>
    </row>
    <row r="5369" spans="1:26" x14ac:dyDescent="0.25">
      <c r="A5369">
        <v>2041488</v>
      </c>
      <c r="B5369">
        <v>1</v>
      </c>
      <c r="C5369" t="s">
        <v>76</v>
      </c>
      <c r="D5369" t="s">
        <v>100</v>
      </c>
      <c r="E5369" t="s">
        <v>134</v>
      </c>
      <c r="F5369" t="s">
        <v>15392</v>
      </c>
      <c r="G5369" t="s">
        <v>136</v>
      </c>
      <c r="H5369" t="s">
        <v>46</v>
      </c>
      <c r="I5369" t="s">
        <v>129</v>
      </c>
      <c r="J5369" t="s">
        <v>130</v>
      </c>
      <c r="K5369" t="s">
        <v>131</v>
      </c>
      <c r="L5369" t="s">
        <v>15393</v>
      </c>
      <c r="M5369" t="s">
        <v>15394</v>
      </c>
      <c r="N5369">
        <v>4.5166666659999999</v>
      </c>
      <c r="O5369">
        <v>0</v>
      </c>
      <c r="P5369">
        <v>4</v>
      </c>
      <c r="Q5369">
        <v>0</v>
      </c>
      <c r="R5369">
        <v>0</v>
      </c>
      <c r="S5369">
        <v>0</v>
      </c>
      <c r="T5369">
        <v>0</v>
      </c>
      <c r="U5369">
        <v>0</v>
      </c>
      <c r="V5369">
        <v>18.066666999999999</v>
      </c>
      <c r="W5369">
        <v>0</v>
      </c>
      <c r="X5369">
        <v>0</v>
      </c>
      <c r="Y5369">
        <v>0</v>
      </c>
      <c r="Z5369">
        <v>0</v>
      </c>
    </row>
    <row r="5370" spans="1:26" x14ac:dyDescent="0.25">
      <c r="A5370">
        <v>2041485</v>
      </c>
      <c r="B5370">
        <v>1</v>
      </c>
      <c r="C5370" t="s">
        <v>77</v>
      </c>
      <c r="D5370" t="s">
        <v>115</v>
      </c>
      <c r="E5370" t="s">
        <v>182</v>
      </c>
      <c r="F5370" t="s">
        <v>15395</v>
      </c>
      <c r="G5370" t="s">
        <v>144</v>
      </c>
      <c r="H5370" t="s">
        <v>46</v>
      </c>
      <c r="I5370" t="s">
        <v>129</v>
      </c>
      <c r="J5370" t="s">
        <v>130</v>
      </c>
      <c r="K5370" t="s">
        <v>131</v>
      </c>
      <c r="L5370" t="s">
        <v>15396</v>
      </c>
      <c r="M5370" t="s">
        <v>15397</v>
      </c>
      <c r="N5370">
        <v>2.5272222219999998</v>
      </c>
      <c r="O5370">
        <v>0</v>
      </c>
      <c r="P5370">
        <v>0</v>
      </c>
      <c r="Q5370">
        <v>0</v>
      </c>
      <c r="R5370">
        <v>0</v>
      </c>
      <c r="S5370">
        <v>0</v>
      </c>
      <c r="T5370">
        <v>65</v>
      </c>
      <c r="U5370">
        <v>0</v>
      </c>
      <c r="V5370">
        <v>0</v>
      </c>
      <c r="W5370">
        <v>0</v>
      </c>
      <c r="X5370">
        <v>0</v>
      </c>
      <c r="Y5370">
        <v>0</v>
      </c>
      <c r="Z5370">
        <v>164.26944399999999</v>
      </c>
    </row>
    <row r="5371" spans="1:26" x14ac:dyDescent="0.25">
      <c r="A5371">
        <v>2041486</v>
      </c>
      <c r="B5371">
        <v>1</v>
      </c>
      <c r="C5371" t="s">
        <v>76</v>
      </c>
      <c r="D5371" t="s">
        <v>99</v>
      </c>
      <c r="E5371" t="s">
        <v>182</v>
      </c>
      <c r="F5371" t="s">
        <v>15398</v>
      </c>
      <c r="G5371" t="s">
        <v>250</v>
      </c>
      <c r="H5371" t="s">
        <v>46</v>
      </c>
      <c r="I5371" t="s">
        <v>129</v>
      </c>
      <c r="J5371" t="s">
        <v>130</v>
      </c>
      <c r="K5371" t="s">
        <v>131</v>
      </c>
      <c r="L5371" t="s">
        <v>15399</v>
      </c>
      <c r="M5371" t="s">
        <v>15400</v>
      </c>
      <c r="N5371">
        <v>1.8352777769999999</v>
      </c>
      <c r="O5371">
        <v>0</v>
      </c>
      <c r="P5371">
        <v>25</v>
      </c>
      <c r="Q5371">
        <v>0</v>
      </c>
      <c r="R5371">
        <v>0</v>
      </c>
      <c r="S5371">
        <v>0</v>
      </c>
      <c r="T5371">
        <v>0</v>
      </c>
      <c r="U5371">
        <v>0</v>
      </c>
      <c r="V5371">
        <v>45.881943999999997</v>
      </c>
      <c r="W5371">
        <v>0</v>
      </c>
      <c r="X5371">
        <v>0</v>
      </c>
      <c r="Y5371">
        <v>0</v>
      </c>
      <c r="Z5371">
        <v>0</v>
      </c>
    </row>
    <row r="5372" spans="1:26" x14ac:dyDescent="0.25">
      <c r="A5372">
        <v>2041511</v>
      </c>
      <c r="B5372">
        <v>1</v>
      </c>
      <c r="C5372" t="s">
        <v>77</v>
      </c>
      <c r="D5372" t="s">
        <v>111</v>
      </c>
      <c r="E5372" t="s">
        <v>182</v>
      </c>
      <c r="F5372" t="s">
        <v>15401</v>
      </c>
      <c r="G5372" t="s">
        <v>144</v>
      </c>
      <c r="H5372" t="s">
        <v>46</v>
      </c>
      <c r="I5372" t="s">
        <v>129</v>
      </c>
      <c r="J5372" t="s">
        <v>130</v>
      </c>
      <c r="K5372" t="s">
        <v>131</v>
      </c>
      <c r="L5372" t="s">
        <v>15402</v>
      </c>
      <c r="M5372" t="s">
        <v>15403</v>
      </c>
      <c r="N5372">
        <v>8.0419444440000003</v>
      </c>
      <c r="O5372">
        <v>0</v>
      </c>
      <c r="P5372">
        <v>0</v>
      </c>
      <c r="Q5372">
        <v>0</v>
      </c>
      <c r="R5372">
        <v>0</v>
      </c>
      <c r="S5372">
        <v>0</v>
      </c>
      <c r="T5372">
        <v>4</v>
      </c>
      <c r="U5372">
        <v>0</v>
      </c>
      <c r="V5372">
        <v>0</v>
      </c>
      <c r="W5372">
        <v>0</v>
      </c>
      <c r="X5372">
        <v>0</v>
      </c>
      <c r="Y5372">
        <v>0</v>
      </c>
      <c r="Z5372">
        <v>32.167777999999998</v>
      </c>
    </row>
    <row r="5373" spans="1:26" x14ac:dyDescent="0.25">
      <c r="A5373">
        <v>2041501</v>
      </c>
      <c r="B5373">
        <v>1</v>
      </c>
      <c r="C5373" t="s">
        <v>77</v>
      </c>
      <c r="D5373" t="s">
        <v>108</v>
      </c>
      <c r="E5373" t="s">
        <v>161</v>
      </c>
      <c r="F5373" t="s">
        <v>15404</v>
      </c>
      <c r="G5373" t="s">
        <v>163</v>
      </c>
      <c r="H5373" t="s">
        <v>47</v>
      </c>
      <c r="I5373" t="s">
        <v>129</v>
      </c>
      <c r="J5373" t="s">
        <v>130</v>
      </c>
      <c r="K5373" t="s">
        <v>131</v>
      </c>
      <c r="L5373" t="s">
        <v>15405</v>
      </c>
      <c r="M5373" t="s">
        <v>15406</v>
      </c>
      <c r="N5373">
        <v>0.60444444399999997</v>
      </c>
      <c r="O5373">
        <v>8</v>
      </c>
      <c r="P5373">
        <v>111</v>
      </c>
      <c r="Q5373">
        <v>0</v>
      </c>
      <c r="R5373">
        <v>0</v>
      </c>
      <c r="S5373">
        <v>0</v>
      </c>
      <c r="T5373">
        <v>0</v>
      </c>
      <c r="U5373">
        <v>4.8355560000000004</v>
      </c>
      <c r="V5373">
        <v>67.093333000000001</v>
      </c>
      <c r="W5373">
        <v>0</v>
      </c>
      <c r="X5373">
        <v>0</v>
      </c>
      <c r="Y5373">
        <v>0</v>
      </c>
      <c r="Z5373">
        <v>0</v>
      </c>
    </row>
    <row r="5374" spans="1:26" x14ac:dyDescent="0.25">
      <c r="A5374">
        <v>2041495</v>
      </c>
      <c r="B5374">
        <v>1</v>
      </c>
      <c r="C5374" t="s">
        <v>76</v>
      </c>
      <c r="D5374" t="s">
        <v>96</v>
      </c>
      <c r="E5374" t="s">
        <v>134</v>
      </c>
      <c r="F5374" t="s">
        <v>15407</v>
      </c>
      <c r="G5374" t="s">
        <v>136</v>
      </c>
      <c r="H5374" t="s">
        <v>46</v>
      </c>
      <c r="I5374" t="s">
        <v>129</v>
      </c>
      <c r="J5374" t="s">
        <v>130</v>
      </c>
      <c r="K5374" t="s">
        <v>131</v>
      </c>
      <c r="L5374" t="s">
        <v>15408</v>
      </c>
      <c r="M5374" t="s">
        <v>15409</v>
      </c>
      <c r="N5374">
        <v>0.78305555500000001</v>
      </c>
      <c r="O5374">
        <v>0</v>
      </c>
      <c r="P5374">
        <v>1</v>
      </c>
      <c r="Q5374">
        <v>0</v>
      </c>
      <c r="R5374">
        <v>0</v>
      </c>
      <c r="S5374">
        <v>0</v>
      </c>
      <c r="T5374">
        <v>0</v>
      </c>
      <c r="U5374">
        <v>0</v>
      </c>
      <c r="V5374">
        <v>0.78305599999999997</v>
      </c>
      <c r="W5374">
        <v>0</v>
      </c>
      <c r="X5374">
        <v>0</v>
      </c>
      <c r="Y5374">
        <v>0</v>
      </c>
      <c r="Z5374">
        <v>0</v>
      </c>
    </row>
    <row r="5375" spans="1:26" x14ac:dyDescent="0.25">
      <c r="A5375">
        <v>2041497</v>
      </c>
      <c r="B5375">
        <v>1</v>
      </c>
      <c r="C5375" t="s">
        <v>76</v>
      </c>
      <c r="D5375" t="s">
        <v>102</v>
      </c>
      <c r="E5375" t="s">
        <v>182</v>
      </c>
      <c r="F5375" t="s">
        <v>15410</v>
      </c>
      <c r="G5375" t="s">
        <v>144</v>
      </c>
      <c r="H5375" t="s">
        <v>46</v>
      </c>
      <c r="I5375" t="s">
        <v>129</v>
      </c>
      <c r="J5375" t="s">
        <v>130</v>
      </c>
      <c r="K5375" t="s">
        <v>131</v>
      </c>
      <c r="L5375" t="s">
        <v>15411</v>
      </c>
      <c r="M5375" t="s">
        <v>15412</v>
      </c>
      <c r="N5375">
        <v>3.0724999999999998</v>
      </c>
      <c r="O5375">
        <v>0</v>
      </c>
      <c r="P5375">
        <v>3</v>
      </c>
      <c r="Q5375">
        <v>0</v>
      </c>
      <c r="R5375">
        <v>0</v>
      </c>
      <c r="S5375">
        <v>0</v>
      </c>
      <c r="T5375">
        <v>0</v>
      </c>
      <c r="U5375">
        <v>0</v>
      </c>
      <c r="V5375">
        <v>9.2174999999999994</v>
      </c>
      <c r="W5375">
        <v>0</v>
      </c>
      <c r="X5375">
        <v>0</v>
      </c>
      <c r="Y5375">
        <v>0</v>
      </c>
      <c r="Z5375">
        <v>0</v>
      </c>
    </row>
    <row r="5376" spans="1:26" x14ac:dyDescent="0.25">
      <c r="A5376">
        <v>2041514</v>
      </c>
      <c r="B5376">
        <v>1</v>
      </c>
      <c r="C5376" t="s">
        <v>77</v>
      </c>
      <c r="D5376" t="s">
        <v>116</v>
      </c>
      <c r="E5376" t="s">
        <v>134</v>
      </c>
      <c r="F5376" t="s">
        <v>15413</v>
      </c>
      <c r="G5376" t="s">
        <v>128</v>
      </c>
      <c r="H5376" t="s">
        <v>46</v>
      </c>
      <c r="I5376" t="s">
        <v>129</v>
      </c>
      <c r="J5376" t="s">
        <v>130</v>
      </c>
      <c r="K5376" t="s">
        <v>131</v>
      </c>
      <c r="L5376" t="s">
        <v>15414</v>
      </c>
      <c r="M5376" t="s">
        <v>15415</v>
      </c>
      <c r="N5376">
        <v>3.6319444440000002</v>
      </c>
      <c r="O5376">
        <v>0</v>
      </c>
      <c r="P5376">
        <v>1</v>
      </c>
      <c r="Q5376">
        <v>0</v>
      </c>
      <c r="R5376">
        <v>0</v>
      </c>
      <c r="S5376">
        <v>0</v>
      </c>
      <c r="T5376">
        <v>0</v>
      </c>
      <c r="U5376">
        <v>0</v>
      </c>
      <c r="V5376">
        <v>3.6319439999999998</v>
      </c>
      <c r="W5376">
        <v>0</v>
      </c>
      <c r="X5376">
        <v>0</v>
      </c>
      <c r="Y5376">
        <v>0</v>
      </c>
      <c r="Z5376">
        <v>0</v>
      </c>
    </row>
    <row r="5377" spans="1:26" x14ac:dyDescent="0.25">
      <c r="A5377">
        <v>2041510</v>
      </c>
      <c r="B5377">
        <v>1</v>
      </c>
      <c r="C5377" t="s">
        <v>76</v>
      </c>
      <c r="D5377" t="s">
        <v>81</v>
      </c>
      <c r="E5377" t="s">
        <v>134</v>
      </c>
      <c r="F5377" t="s">
        <v>15416</v>
      </c>
      <c r="G5377" t="s">
        <v>136</v>
      </c>
      <c r="H5377" t="s">
        <v>46</v>
      </c>
      <c r="I5377" t="s">
        <v>129</v>
      </c>
      <c r="J5377" t="s">
        <v>130</v>
      </c>
      <c r="K5377" t="s">
        <v>131</v>
      </c>
      <c r="L5377" t="s">
        <v>15417</v>
      </c>
      <c r="M5377" t="s">
        <v>15418</v>
      </c>
      <c r="N5377">
        <v>1.900555555</v>
      </c>
      <c r="O5377">
        <v>0</v>
      </c>
      <c r="P5377">
        <v>1</v>
      </c>
      <c r="Q5377">
        <v>0</v>
      </c>
      <c r="R5377">
        <v>0</v>
      </c>
      <c r="S5377">
        <v>0</v>
      </c>
      <c r="T5377">
        <v>0</v>
      </c>
      <c r="U5377">
        <v>0</v>
      </c>
      <c r="V5377">
        <v>1.9005559999999999</v>
      </c>
      <c r="W5377">
        <v>0</v>
      </c>
      <c r="X5377">
        <v>0</v>
      </c>
      <c r="Y5377">
        <v>0</v>
      </c>
      <c r="Z5377">
        <v>0</v>
      </c>
    </row>
    <row r="5378" spans="1:26" x14ac:dyDescent="0.25">
      <c r="A5378">
        <v>2041506</v>
      </c>
      <c r="B5378">
        <v>1</v>
      </c>
      <c r="C5378" t="s">
        <v>76</v>
      </c>
      <c r="D5378" t="s">
        <v>96</v>
      </c>
      <c r="E5378" t="s">
        <v>134</v>
      </c>
      <c r="F5378" t="s">
        <v>15419</v>
      </c>
      <c r="G5378" t="s">
        <v>136</v>
      </c>
      <c r="H5378" t="s">
        <v>46</v>
      </c>
      <c r="I5378" t="s">
        <v>129</v>
      </c>
      <c r="J5378" t="s">
        <v>130</v>
      </c>
      <c r="K5378" t="s">
        <v>131</v>
      </c>
      <c r="L5378" t="s">
        <v>15420</v>
      </c>
      <c r="M5378" t="s">
        <v>15421</v>
      </c>
      <c r="N5378">
        <v>1.391388888</v>
      </c>
      <c r="O5378">
        <v>0</v>
      </c>
      <c r="P5378">
        <v>1</v>
      </c>
      <c r="Q5378">
        <v>0</v>
      </c>
      <c r="R5378">
        <v>0</v>
      </c>
      <c r="S5378">
        <v>0</v>
      </c>
      <c r="T5378">
        <v>0</v>
      </c>
      <c r="U5378">
        <v>0</v>
      </c>
      <c r="V5378">
        <v>1.391389</v>
      </c>
      <c r="W5378">
        <v>0</v>
      </c>
      <c r="X5378">
        <v>0</v>
      </c>
      <c r="Y5378">
        <v>0</v>
      </c>
      <c r="Z5378">
        <v>0</v>
      </c>
    </row>
    <row r="5379" spans="1:26" x14ac:dyDescent="0.25">
      <c r="A5379">
        <v>2041498</v>
      </c>
      <c r="B5379">
        <v>1</v>
      </c>
      <c r="C5379" t="s">
        <v>76</v>
      </c>
      <c r="D5379" t="s">
        <v>80</v>
      </c>
      <c r="E5379" t="s">
        <v>134</v>
      </c>
      <c r="F5379" t="s">
        <v>15422</v>
      </c>
      <c r="G5379" t="s">
        <v>136</v>
      </c>
      <c r="H5379" t="s">
        <v>46</v>
      </c>
      <c r="I5379" t="s">
        <v>129</v>
      </c>
      <c r="J5379" t="s">
        <v>130</v>
      </c>
      <c r="K5379" t="s">
        <v>131</v>
      </c>
      <c r="L5379" t="s">
        <v>15423</v>
      </c>
      <c r="M5379" t="s">
        <v>15424</v>
      </c>
      <c r="N5379">
        <v>1.0133333330000001</v>
      </c>
      <c r="O5379">
        <v>0</v>
      </c>
      <c r="P5379">
        <v>9</v>
      </c>
      <c r="Q5379">
        <v>0</v>
      </c>
      <c r="R5379">
        <v>0</v>
      </c>
      <c r="S5379">
        <v>0</v>
      </c>
      <c r="T5379">
        <v>0</v>
      </c>
      <c r="U5379">
        <v>0</v>
      </c>
      <c r="V5379">
        <v>9.1199999999999992</v>
      </c>
      <c r="W5379">
        <v>0</v>
      </c>
      <c r="X5379">
        <v>0</v>
      </c>
      <c r="Y5379">
        <v>0</v>
      </c>
      <c r="Z5379">
        <v>0</v>
      </c>
    </row>
    <row r="5380" spans="1:26" x14ac:dyDescent="0.25">
      <c r="A5380">
        <v>2041500</v>
      </c>
      <c r="B5380">
        <v>1</v>
      </c>
      <c r="C5380" t="s">
        <v>77</v>
      </c>
      <c r="D5380" t="s">
        <v>111</v>
      </c>
      <c r="E5380" t="s">
        <v>171</v>
      </c>
      <c r="F5380" t="s">
        <v>14770</v>
      </c>
      <c r="G5380" t="s">
        <v>163</v>
      </c>
      <c r="H5380" t="s">
        <v>47</v>
      </c>
      <c r="I5380" t="s">
        <v>129</v>
      </c>
      <c r="J5380" t="s">
        <v>130</v>
      </c>
      <c r="K5380" t="s">
        <v>131</v>
      </c>
      <c r="L5380" t="s">
        <v>15425</v>
      </c>
      <c r="M5380" t="s">
        <v>15426</v>
      </c>
      <c r="N5380">
        <v>0.140555555</v>
      </c>
      <c r="O5380">
        <v>0</v>
      </c>
      <c r="P5380">
        <v>3</v>
      </c>
      <c r="Q5380">
        <v>4</v>
      </c>
      <c r="R5380">
        <v>975</v>
      </c>
      <c r="S5380">
        <v>8</v>
      </c>
      <c r="T5380">
        <v>3665</v>
      </c>
      <c r="U5380">
        <v>0</v>
      </c>
      <c r="V5380">
        <v>0.42166700000000001</v>
      </c>
      <c r="W5380">
        <v>0.562222</v>
      </c>
      <c r="X5380">
        <v>137.04166599999999</v>
      </c>
      <c r="Y5380">
        <v>1.124444</v>
      </c>
      <c r="Z5380">
        <v>515.13610900000003</v>
      </c>
    </row>
    <row r="5381" spans="1:26" x14ac:dyDescent="0.25">
      <c r="A5381">
        <v>2041519</v>
      </c>
      <c r="B5381">
        <v>1</v>
      </c>
      <c r="C5381" t="s">
        <v>76</v>
      </c>
      <c r="D5381" t="s">
        <v>95</v>
      </c>
      <c r="E5381" t="s">
        <v>134</v>
      </c>
      <c r="F5381" t="s">
        <v>15427</v>
      </c>
      <c r="G5381" t="s">
        <v>128</v>
      </c>
      <c r="H5381" t="s">
        <v>46</v>
      </c>
      <c r="I5381" t="s">
        <v>129</v>
      </c>
      <c r="J5381" t="s">
        <v>130</v>
      </c>
      <c r="K5381" t="s">
        <v>131</v>
      </c>
      <c r="L5381" t="s">
        <v>15428</v>
      </c>
      <c r="M5381" t="s">
        <v>15429</v>
      </c>
      <c r="N5381">
        <v>2.0811111109999998</v>
      </c>
      <c r="O5381">
        <v>0</v>
      </c>
      <c r="P5381">
        <v>0</v>
      </c>
      <c r="Q5381">
        <v>0</v>
      </c>
      <c r="R5381">
        <v>1</v>
      </c>
      <c r="S5381">
        <v>0</v>
      </c>
      <c r="T5381">
        <v>0</v>
      </c>
      <c r="U5381">
        <v>0</v>
      </c>
      <c r="V5381">
        <v>0</v>
      </c>
      <c r="W5381">
        <v>0</v>
      </c>
      <c r="X5381">
        <v>2.0811109999999999</v>
      </c>
      <c r="Y5381">
        <v>0</v>
      </c>
      <c r="Z5381">
        <v>0</v>
      </c>
    </row>
    <row r="5382" spans="1:26" x14ac:dyDescent="0.25">
      <c r="A5382">
        <v>2041507</v>
      </c>
      <c r="B5382">
        <v>1</v>
      </c>
      <c r="C5382" t="s">
        <v>76</v>
      </c>
      <c r="D5382" t="s">
        <v>101</v>
      </c>
      <c r="E5382" t="s">
        <v>182</v>
      </c>
      <c r="F5382" t="s">
        <v>15430</v>
      </c>
      <c r="G5382" t="s">
        <v>904</v>
      </c>
      <c r="H5382" t="s">
        <v>46</v>
      </c>
      <c r="I5382" t="s">
        <v>129</v>
      </c>
      <c r="J5382" t="s">
        <v>130</v>
      </c>
      <c r="K5382" t="s">
        <v>131</v>
      </c>
      <c r="L5382" t="s">
        <v>15431</v>
      </c>
      <c r="M5382" t="s">
        <v>15432</v>
      </c>
      <c r="N5382">
        <v>2.6902777769999999</v>
      </c>
      <c r="O5382">
        <v>0</v>
      </c>
      <c r="P5382">
        <v>68</v>
      </c>
      <c r="Q5382">
        <v>0</v>
      </c>
      <c r="R5382">
        <v>0</v>
      </c>
      <c r="S5382">
        <v>0</v>
      </c>
      <c r="T5382">
        <v>0</v>
      </c>
      <c r="U5382">
        <v>0</v>
      </c>
      <c r="V5382">
        <v>182.93888899999999</v>
      </c>
      <c r="W5382">
        <v>0</v>
      </c>
      <c r="X5382">
        <v>0</v>
      </c>
      <c r="Y5382">
        <v>0</v>
      </c>
      <c r="Z5382">
        <v>0</v>
      </c>
    </row>
    <row r="5383" spans="1:26" x14ac:dyDescent="0.25">
      <c r="A5383">
        <v>2041503</v>
      </c>
      <c r="B5383">
        <v>1</v>
      </c>
      <c r="C5383" t="s">
        <v>77</v>
      </c>
      <c r="D5383" t="s">
        <v>117</v>
      </c>
      <c r="E5383" t="s">
        <v>166</v>
      </c>
      <c r="F5383" t="s">
        <v>15433</v>
      </c>
      <c r="G5383" t="s">
        <v>168</v>
      </c>
      <c r="H5383" t="s">
        <v>46</v>
      </c>
      <c r="I5383" t="s">
        <v>129</v>
      </c>
      <c r="J5383" t="s">
        <v>130</v>
      </c>
      <c r="K5383" t="s">
        <v>154</v>
      </c>
      <c r="L5383" t="s">
        <v>15434</v>
      </c>
      <c r="M5383" t="s">
        <v>15435</v>
      </c>
      <c r="N5383">
        <v>5.3687655550000004</v>
      </c>
      <c r="O5383">
        <v>0</v>
      </c>
      <c r="P5383">
        <v>0</v>
      </c>
      <c r="Q5383">
        <v>0</v>
      </c>
      <c r="R5383">
        <v>0</v>
      </c>
      <c r="S5383">
        <v>0</v>
      </c>
      <c r="T5383">
        <v>19</v>
      </c>
      <c r="U5383">
        <v>0</v>
      </c>
      <c r="V5383">
        <v>0</v>
      </c>
      <c r="W5383">
        <v>0</v>
      </c>
      <c r="X5383">
        <v>0</v>
      </c>
      <c r="Y5383">
        <v>0</v>
      </c>
      <c r="Z5383">
        <v>102.006546</v>
      </c>
    </row>
    <row r="5384" spans="1:26" x14ac:dyDescent="0.25">
      <c r="A5384">
        <v>2041515</v>
      </c>
      <c r="B5384">
        <v>1</v>
      </c>
      <c r="C5384" t="s">
        <v>77</v>
      </c>
      <c r="D5384" t="s">
        <v>108</v>
      </c>
      <c r="E5384" t="s">
        <v>161</v>
      </c>
      <c r="F5384" t="s">
        <v>15436</v>
      </c>
      <c r="G5384" t="s">
        <v>341</v>
      </c>
      <c r="H5384" t="s">
        <v>47</v>
      </c>
      <c r="I5384" t="s">
        <v>129</v>
      </c>
      <c r="J5384" t="s">
        <v>130</v>
      </c>
      <c r="K5384" t="s">
        <v>131</v>
      </c>
      <c r="L5384" t="s">
        <v>15437</v>
      </c>
      <c r="M5384" t="s">
        <v>15438</v>
      </c>
      <c r="N5384">
        <v>1.552777777</v>
      </c>
      <c r="O5384">
        <v>0</v>
      </c>
      <c r="P5384">
        <v>0</v>
      </c>
      <c r="Q5384">
        <v>0</v>
      </c>
      <c r="R5384">
        <v>0</v>
      </c>
      <c r="S5384">
        <v>0</v>
      </c>
      <c r="T5384">
        <v>196</v>
      </c>
      <c r="U5384">
        <v>0</v>
      </c>
      <c r="V5384">
        <v>0</v>
      </c>
      <c r="W5384">
        <v>0</v>
      </c>
      <c r="X5384">
        <v>0</v>
      </c>
      <c r="Y5384">
        <v>0</v>
      </c>
      <c r="Z5384">
        <v>304.34444400000001</v>
      </c>
    </row>
    <row r="5385" spans="1:26" x14ac:dyDescent="0.25">
      <c r="A5385">
        <v>2041548</v>
      </c>
      <c r="B5385">
        <v>1</v>
      </c>
      <c r="C5385" t="s">
        <v>76</v>
      </c>
      <c r="D5385" t="s">
        <v>89</v>
      </c>
      <c r="E5385" t="s">
        <v>182</v>
      </c>
      <c r="F5385" t="s">
        <v>15439</v>
      </c>
      <c r="G5385" t="s">
        <v>144</v>
      </c>
      <c r="H5385" t="s">
        <v>46</v>
      </c>
      <c r="I5385" t="s">
        <v>129</v>
      </c>
      <c r="J5385" t="s">
        <v>130</v>
      </c>
      <c r="K5385" t="s">
        <v>131</v>
      </c>
      <c r="L5385" t="s">
        <v>15440</v>
      </c>
      <c r="M5385" t="s">
        <v>15441</v>
      </c>
      <c r="N5385">
        <v>8.2361111109999996</v>
      </c>
      <c r="O5385">
        <v>0</v>
      </c>
      <c r="P5385">
        <v>6</v>
      </c>
      <c r="Q5385">
        <v>0</v>
      </c>
      <c r="R5385">
        <v>0</v>
      </c>
      <c r="S5385">
        <v>0</v>
      </c>
      <c r="T5385">
        <v>0</v>
      </c>
      <c r="U5385">
        <v>0</v>
      </c>
      <c r="V5385">
        <v>49.416666999999997</v>
      </c>
      <c r="W5385">
        <v>0</v>
      </c>
      <c r="X5385">
        <v>0</v>
      </c>
      <c r="Y5385">
        <v>0</v>
      </c>
      <c r="Z5385">
        <v>0</v>
      </c>
    </row>
    <row r="5386" spans="1:26" x14ac:dyDescent="0.25">
      <c r="A5386">
        <v>2041525</v>
      </c>
      <c r="B5386">
        <v>1</v>
      </c>
      <c r="C5386" t="s">
        <v>77</v>
      </c>
      <c r="D5386" t="s">
        <v>124</v>
      </c>
      <c r="E5386" t="s">
        <v>161</v>
      </c>
      <c r="F5386" t="s">
        <v>15442</v>
      </c>
      <c r="G5386" t="s">
        <v>163</v>
      </c>
      <c r="H5386" t="s">
        <v>47</v>
      </c>
      <c r="I5386" t="s">
        <v>129</v>
      </c>
      <c r="J5386" t="s">
        <v>130</v>
      </c>
      <c r="K5386" t="s">
        <v>131</v>
      </c>
      <c r="L5386" t="s">
        <v>15443</v>
      </c>
      <c r="M5386" t="s">
        <v>15444</v>
      </c>
      <c r="N5386">
        <v>1.329722222</v>
      </c>
      <c r="O5386">
        <v>3</v>
      </c>
      <c r="P5386">
        <v>75</v>
      </c>
      <c r="Q5386">
        <v>0</v>
      </c>
      <c r="R5386">
        <v>0</v>
      </c>
      <c r="S5386">
        <v>0</v>
      </c>
      <c r="T5386">
        <v>0</v>
      </c>
      <c r="U5386">
        <v>3.9891670000000001</v>
      </c>
      <c r="V5386">
        <v>99.729167000000004</v>
      </c>
      <c r="W5386">
        <v>0</v>
      </c>
      <c r="X5386">
        <v>0</v>
      </c>
      <c r="Y5386">
        <v>0</v>
      </c>
      <c r="Z5386">
        <v>0</v>
      </c>
    </row>
    <row r="5387" spans="1:26" x14ac:dyDescent="0.25">
      <c r="A5387">
        <v>2041554</v>
      </c>
      <c r="B5387">
        <v>1</v>
      </c>
      <c r="C5387" t="s">
        <v>76</v>
      </c>
      <c r="D5387" t="s">
        <v>104</v>
      </c>
      <c r="E5387" t="s">
        <v>182</v>
      </c>
      <c r="F5387" t="s">
        <v>3459</v>
      </c>
      <c r="G5387" t="s">
        <v>524</v>
      </c>
      <c r="H5387" t="s">
        <v>46</v>
      </c>
      <c r="I5387" t="s">
        <v>129</v>
      </c>
      <c r="J5387" t="s">
        <v>130</v>
      </c>
      <c r="K5387" t="s">
        <v>131</v>
      </c>
      <c r="L5387" t="s">
        <v>15445</v>
      </c>
      <c r="M5387" t="s">
        <v>15446</v>
      </c>
      <c r="N5387">
        <v>3.3588888880000001</v>
      </c>
      <c r="O5387">
        <v>0</v>
      </c>
      <c r="P5387">
        <v>0</v>
      </c>
      <c r="Q5387">
        <v>0</v>
      </c>
      <c r="R5387">
        <v>0</v>
      </c>
      <c r="S5387">
        <v>0</v>
      </c>
      <c r="T5387">
        <v>8</v>
      </c>
      <c r="U5387">
        <v>0</v>
      </c>
      <c r="V5387">
        <v>0</v>
      </c>
      <c r="W5387">
        <v>0</v>
      </c>
      <c r="X5387">
        <v>0</v>
      </c>
      <c r="Y5387">
        <v>0</v>
      </c>
      <c r="Z5387">
        <v>26.871110999999999</v>
      </c>
    </row>
    <row r="5388" spans="1:26" x14ac:dyDescent="0.25">
      <c r="A5388">
        <v>2041537</v>
      </c>
      <c r="B5388">
        <v>1</v>
      </c>
      <c r="C5388" t="s">
        <v>76</v>
      </c>
      <c r="D5388" t="s">
        <v>95</v>
      </c>
      <c r="E5388" t="s">
        <v>134</v>
      </c>
      <c r="F5388" t="s">
        <v>15447</v>
      </c>
      <c r="G5388" t="s">
        <v>136</v>
      </c>
      <c r="H5388" t="s">
        <v>46</v>
      </c>
      <c r="I5388" t="s">
        <v>129</v>
      </c>
      <c r="J5388" t="s">
        <v>130</v>
      </c>
      <c r="K5388" t="s">
        <v>131</v>
      </c>
      <c r="L5388" t="s">
        <v>15448</v>
      </c>
      <c r="M5388" t="s">
        <v>15449</v>
      </c>
      <c r="N5388">
        <v>1.679166666</v>
      </c>
      <c r="O5388">
        <v>0</v>
      </c>
      <c r="P5388">
        <v>0</v>
      </c>
      <c r="Q5388">
        <v>0</v>
      </c>
      <c r="R5388">
        <v>0</v>
      </c>
      <c r="S5388">
        <v>0</v>
      </c>
      <c r="T5388">
        <v>1</v>
      </c>
      <c r="U5388">
        <v>0</v>
      </c>
      <c r="V5388">
        <v>0</v>
      </c>
      <c r="W5388">
        <v>0</v>
      </c>
      <c r="X5388">
        <v>0</v>
      </c>
      <c r="Y5388">
        <v>0</v>
      </c>
      <c r="Z5388">
        <v>1.6791670000000001</v>
      </c>
    </row>
    <row r="5389" spans="1:26" x14ac:dyDescent="0.25">
      <c r="A5389">
        <v>2041542</v>
      </c>
      <c r="B5389">
        <v>1</v>
      </c>
      <c r="C5389" t="s">
        <v>76</v>
      </c>
      <c r="D5389" t="s">
        <v>78</v>
      </c>
      <c r="E5389" t="s">
        <v>134</v>
      </c>
      <c r="F5389" t="s">
        <v>15450</v>
      </c>
      <c r="G5389" t="s">
        <v>128</v>
      </c>
      <c r="H5389" t="s">
        <v>46</v>
      </c>
      <c r="I5389" t="s">
        <v>129</v>
      </c>
      <c r="J5389" t="s">
        <v>130</v>
      </c>
      <c r="K5389" t="s">
        <v>131</v>
      </c>
      <c r="L5389" t="s">
        <v>15451</v>
      </c>
      <c r="M5389" t="s">
        <v>15452</v>
      </c>
      <c r="N5389">
        <v>1.7652777770000001</v>
      </c>
      <c r="O5389">
        <v>0</v>
      </c>
      <c r="P5389">
        <v>20</v>
      </c>
      <c r="Q5389">
        <v>0</v>
      </c>
      <c r="R5389">
        <v>0</v>
      </c>
      <c r="S5389">
        <v>0</v>
      </c>
      <c r="T5389">
        <v>0</v>
      </c>
      <c r="U5389">
        <v>0</v>
      </c>
      <c r="V5389">
        <v>35.305556000000003</v>
      </c>
      <c r="W5389">
        <v>0</v>
      </c>
      <c r="X5389">
        <v>0</v>
      </c>
      <c r="Y5389">
        <v>0</v>
      </c>
      <c r="Z5389">
        <v>0</v>
      </c>
    </row>
    <row r="5390" spans="1:26" x14ac:dyDescent="0.25">
      <c r="A5390">
        <v>2041539</v>
      </c>
      <c r="B5390">
        <v>1</v>
      </c>
      <c r="C5390" t="s">
        <v>76</v>
      </c>
      <c r="D5390" t="s">
        <v>84</v>
      </c>
      <c r="E5390" t="s">
        <v>182</v>
      </c>
      <c r="F5390" t="s">
        <v>15453</v>
      </c>
      <c r="G5390" t="s">
        <v>179</v>
      </c>
      <c r="H5390" t="s">
        <v>46</v>
      </c>
      <c r="I5390" t="s">
        <v>129</v>
      </c>
      <c r="J5390" t="s">
        <v>130</v>
      </c>
      <c r="K5390" t="s">
        <v>154</v>
      </c>
      <c r="L5390" t="s">
        <v>15454</v>
      </c>
      <c r="M5390" t="s">
        <v>15455</v>
      </c>
      <c r="N5390">
        <v>1.9738111110000001</v>
      </c>
      <c r="O5390">
        <v>0</v>
      </c>
      <c r="P5390">
        <v>246</v>
      </c>
      <c r="Q5390">
        <v>0</v>
      </c>
      <c r="R5390">
        <v>0</v>
      </c>
      <c r="S5390">
        <v>0</v>
      </c>
      <c r="T5390">
        <v>0</v>
      </c>
      <c r="U5390">
        <v>0</v>
      </c>
      <c r="V5390">
        <v>485.55753299999998</v>
      </c>
      <c r="W5390">
        <v>0</v>
      </c>
      <c r="X5390">
        <v>0</v>
      </c>
      <c r="Y5390">
        <v>0</v>
      </c>
      <c r="Z5390">
        <v>0</v>
      </c>
    </row>
    <row r="5391" spans="1:26" x14ac:dyDescent="0.25">
      <c r="A5391">
        <v>2041540</v>
      </c>
      <c r="B5391">
        <v>1</v>
      </c>
      <c r="C5391" t="s">
        <v>76</v>
      </c>
      <c r="D5391" t="s">
        <v>101</v>
      </c>
      <c r="E5391" t="s">
        <v>134</v>
      </c>
      <c r="F5391" t="s">
        <v>15456</v>
      </c>
      <c r="G5391" t="s">
        <v>136</v>
      </c>
      <c r="H5391" t="s">
        <v>46</v>
      </c>
      <c r="I5391" t="s">
        <v>129</v>
      </c>
      <c r="J5391" t="s">
        <v>130</v>
      </c>
      <c r="K5391" t="s">
        <v>131</v>
      </c>
      <c r="L5391" t="s">
        <v>15457</v>
      </c>
      <c r="M5391" t="s">
        <v>15458</v>
      </c>
      <c r="N5391">
        <v>1.5844444440000001</v>
      </c>
      <c r="O5391">
        <v>0</v>
      </c>
      <c r="P5391">
        <v>1</v>
      </c>
      <c r="Q5391">
        <v>0</v>
      </c>
      <c r="R5391">
        <v>0</v>
      </c>
      <c r="S5391">
        <v>0</v>
      </c>
      <c r="T5391">
        <v>0</v>
      </c>
      <c r="U5391">
        <v>0</v>
      </c>
      <c r="V5391">
        <v>1.584444</v>
      </c>
      <c r="W5391">
        <v>0</v>
      </c>
      <c r="X5391">
        <v>0</v>
      </c>
      <c r="Y5391">
        <v>0</v>
      </c>
      <c r="Z5391">
        <v>0</v>
      </c>
    </row>
    <row r="5392" spans="1:26" x14ac:dyDescent="0.25">
      <c r="A5392">
        <v>2041551</v>
      </c>
      <c r="B5392">
        <v>1</v>
      </c>
      <c r="C5392" t="s">
        <v>77</v>
      </c>
      <c r="D5392" t="s">
        <v>114</v>
      </c>
      <c r="E5392" t="s">
        <v>182</v>
      </c>
      <c r="F5392" t="s">
        <v>5035</v>
      </c>
      <c r="G5392" t="s">
        <v>144</v>
      </c>
      <c r="H5392" t="s">
        <v>46</v>
      </c>
      <c r="I5392" t="s">
        <v>129</v>
      </c>
      <c r="J5392" t="s">
        <v>130</v>
      </c>
      <c r="K5392" t="s">
        <v>131</v>
      </c>
      <c r="L5392" t="s">
        <v>15459</v>
      </c>
      <c r="M5392" t="s">
        <v>15460</v>
      </c>
      <c r="N5392">
        <v>1.3377777769999999</v>
      </c>
      <c r="O5392">
        <v>0</v>
      </c>
      <c r="P5392">
        <v>29</v>
      </c>
      <c r="Q5392">
        <v>0</v>
      </c>
      <c r="R5392">
        <v>0</v>
      </c>
      <c r="S5392">
        <v>0</v>
      </c>
      <c r="T5392">
        <v>0</v>
      </c>
      <c r="U5392">
        <v>0</v>
      </c>
      <c r="V5392">
        <v>38.795555999999998</v>
      </c>
      <c r="W5392">
        <v>0</v>
      </c>
      <c r="X5392">
        <v>0</v>
      </c>
      <c r="Y5392">
        <v>0</v>
      </c>
      <c r="Z5392">
        <v>0</v>
      </c>
    </row>
    <row r="5393" spans="1:26" x14ac:dyDescent="0.25">
      <c r="A5393">
        <v>2041543</v>
      </c>
      <c r="B5393">
        <v>1</v>
      </c>
      <c r="C5393" t="s">
        <v>76</v>
      </c>
      <c r="D5393" t="s">
        <v>83</v>
      </c>
      <c r="E5393" t="s">
        <v>182</v>
      </c>
      <c r="F5393" t="s">
        <v>15461</v>
      </c>
      <c r="G5393" t="s">
        <v>144</v>
      </c>
      <c r="H5393" t="s">
        <v>46</v>
      </c>
      <c r="I5393" t="s">
        <v>129</v>
      </c>
      <c r="J5393" t="s">
        <v>130</v>
      </c>
      <c r="K5393" t="s">
        <v>131</v>
      </c>
      <c r="L5393" t="s">
        <v>15462</v>
      </c>
      <c r="M5393" t="s">
        <v>15463</v>
      </c>
      <c r="N5393">
        <v>2.7647222220000001</v>
      </c>
      <c r="O5393">
        <v>0</v>
      </c>
      <c r="P5393">
        <v>24</v>
      </c>
      <c r="Q5393">
        <v>0</v>
      </c>
      <c r="R5393">
        <v>0</v>
      </c>
      <c r="S5393">
        <v>0</v>
      </c>
      <c r="T5393">
        <v>0</v>
      </c>
      <c r="U5393">
        <v>0</v>
      </c>
      <c r="V5393">
        <v>66.353333000000006</v>
      </c>
      <c r="W5393">
        <v>0</v>
      </c>
      <c r="X5393">
        <v>0</v>
      </c>
      <c r="Y5393">
        <v>0</v>
      </c>
      <c r="Z5393">
        <v>0</v>
      </c>
    </row>
    <row r="5394" spans="1:26" x14ac:dyDescent="0.25">
      <c r="A5394">
        <v>2041561</v>
      </c>
      <c r="B5394">
        <v>1</v>
      </c>
      <c r="C5394" t="s">
        <v>76</v>
      </c>
      <c r="D5394" t="s">
        <v>92</v>
      </c>
      <c r="E5394" t="s">
        <v>134</v>
      </c>
      <c r="F5394" t="s">
        <v>15464</v>
      </c>
      <c r="G5394" t="s">
        <v>140</v>
      </c>
      <c r="H5394" t="s">
        <v>46</v>
      </c>
      <c r="I5394" t="s">
        <v>129</v>
      </c>
      <c r="J5394" t="s">
        <v>130</v>
      </c>
      <c r="K5394" t="s">
        <v>131</v>
      </c>
      <c r="L5394" t="s">
        <v>15465</v>
      </c>
      <c r="M5394" t="s">
        <v>15466</v>
      </c>
      <c r="N5394">
        <v>1.8405555549999999</v>
      </c>
      <c r="O5394">
        <v>0</v>
      </c>
      <c r="P5394">
        <v>0</v>
      </c>
      <c r="Q5394">
        <v>0</v>
      </c>
      <c r="R5394">
        <v>1</v>
      </c>
      <c r="S5394">
        <v>0</v>
      </c>
      <c r="T5394">
        <v>0</v>
      </c>
      <c r="U5394">
        <v>0</v>
      </c>
      <c r="V5394">
        <v>0</v>
      </c>
      <c r="W5394">
        <v>0</v>
      </c>
      <c r="X5394">
        <v>1.8405560000000001</v>
      </c>
      <c r="Y5394">
        <v>0</v>
      </c>
      <c r="Z5394">
        <v>0</v>
      </c>
    </row>
    <row r="5395" spans="1:26" x14ac:dyDescent="0.25">
      <c r="A5395">
        <v>2041552</v>
      </c>
      <c r="B5395">
        <v>1</v>
      </c>
      <c r="C5395" t="s">
        <v>76</v>
      </c>
      <c r="D5395" t="s">
        <v>89</v>
      </c>
      <c r="E5395" t="s">
        <v>182</v>
      </c>
      <c r="F5395" t="s">
        <v>15467</v>
      </c>
      <c r="G5395" t="s">
        <v>144</v>
      </c>
      <c r="H5395" t="s">
        <v>46</v>
      </c>
      <c r="I5395" t="s">
        <v>129</v>
      </c>
      <c r="J5395" t="s">
        <v>130</v>
      </c>
      <c r="K5395" t="s">
        <v>131</v>
      </c>
      <c r="L5395" t="s">
        <v>15468</v>
      </c>
      <c r="M5395" t="s">
        <v>15469</v>
      </c>
      <c r="N5395">
        <v>5.9124999999999996</v>
      </c>
      <c r="O5395">
        <v>0</v>
      </c>
      <c r="P5395">
        <v>0</v>
      </c>
      <c r="Q5395">
        <v>0</v>
      </c>
      <c r="R5395">
        <v>0</v>
      </c>
      <c r="S5395">
        <v>0</v>
      </c>
      <c r="T5395">
        <v>14</v>
      </c>
      <c r="U5395">
        <v>0</v>
      </c>
      <c r="V5395">
        <v>0</v>
      </c>
      <c r="W5395">
        <v>0</v>
      </c>
      <c r="X5395">
        <v>0</v>
      </c>
      <c r="Y5395">
        <v>0</v>
      </c>
      <c r="Z5395">
        <v>82.775000000000006</v>
      </c>
    </row>
    <row r="5396" spans="1:26" x14ac:dyDescent="0.25">
      <c r="A5396">
        <v>2041545</v>
      </c>
      <c r="B5396">
        <v>1</v>
      </c>
      <c r="C5396" t="s">
        <v>76</v>
      </c>
      <c r="D5396" t="s">
        <v>102</v>
      </c>
      <c r="E5396" t="s">
        <v>171</v>
      </c>
      <c r="F5396" t="s">
        <v>15470</v>
      </c>
      <c r="G5396" t="s">
        <v>163</v>
      </c>
      <c r="H5396" t="s">
        <v>47</v>
      </c>
      <c r="I5396" t="s">
        <v>129</v>
      </c>
      <c r="J5396" t="s">
        <v>130</v>
      </c>
      <c r="K5396" t="s">
        <v>131</v>
      </c>
      <c r="L5396" t="s">
        <v>15471</v>
      </c>
      <c r="M5396" t="s">
        <v>15472</v>
      </c>
      <c r="N5396">
        <v>1.4624999999999999</v>
      </c>
      <c r="O5396">
        <v>0</v>
      </c>
      <c r="P5396">
        <v>2025</v>
      </c>
      <c r="Q5396">
        <v>0</v>
      </c>
      <c r="R5396">
        <v>0</v>
      </c>
      <c r="S5396">
        <v>0</v>
      </c>
      <c r="T5396">
        <v>0</v>
      </c>
      <c r="U5396">
        <v>0</v>
      </c>
      <c r="V5396">
        <v>2961.5625</v>
      </c>
      <c r="W5396">
        <v>0</v>
      </c>
      <c r="X5396">
        <v>0</v>
      </c>
      <c r="Y5396">
        <v>0</v>
      </c>
      <c r="Z5396">
        <v>0</v>
      </c>
    </row>
    <row r="5397" spans="1:26" x14ac:dyDescent="0.25">
      <c r="A5397">
        <v>2041550</v>
      </c>
      <c r="B5397">
        <v>1</v>
      </c>
      <c r="C5397" t="s">
        <v>76</v>
      </c>
      <c r="D5397" t="s">
        <v>106</v>
      </c>
      <c r="E5397" t="s">
        <v>134</v>
      </c>
      <c r="F5397" t="s">
        <v>15473</v>
      </c>
      <c r="G5397" t="s">
        <v>136</v>
      </c>
      <c r="H5397" t="s">
        <v>46</v>
      </c>
      <c r="I5397" t="s">
        <v>129</v>
      </c>
      <c r="J5397" t="s">
        <v>130</v>
      </c>
      <c r="K5397" t="s">
        <v>131</v>
      </c>
      <c r="L5397" t="s">
        <v>15474</v>
      </c>
      <c r="M5397" t="s">
        <v>15475</v>
      </c>
      <c r="N5397">
        <v>2.1391666659999999</v>
      </c>
      <c r="O5397">
        <v>0</v>
      </c>
      <c r="P5397">
        <v>4</v>
      </c>
      <c r="Q5397">
        <v>0</v>
      </c>
      <c r="R5397">
        <v>0</v>
      </c>
      <c r="S5397">
        <v>0</v>
      </c>
      <c r="T5397">
        <v>0</v>
      </c>
      <c r="U5397">
        <v>0</v>
      </c>
      <c r="V5397">
        <v>8.5566669999999991</v>
      </c>
      <c r="W5397">
        <v>0</v>
      </c>
      <c r="X5397">
        <v>0</v>
      </c>
      <c r="Y5397">
        <v>0</v>
      </c>
      <c r="Z5397">
        <v>0</v>
      </c>
    </row>
    <row r="5398" spans="1:26" x14ac:dyDescent="0.25">
      <c r="A5398">
        <v>2041557</v>
      </c>
      <c r="B5398">
        <v>1</v>
      </c>
      <c r="C5398" t="s">
        <v>76</v>
      </c>
      <c r="D5398" t="s">
        <v>100</v>
      </c>
      <c r="E5398" t="s">
        <v>134</v>
      </c>
      <c r="F5398" t="s">
        <v>15476</v>
      </c>
      <c r="G5398" t="s">
        <v>136</v>
      </c>
      <c r="H5398" t="s">
        <v>46</v>
      </c>
      <c r="I5398" t="s">
        <v>129</v>
      </c>
      <c r="J5398" t="s">
        <v>130</v>
      </c>
      <c r="K5398" t="s">
        <v>131</v>
      </c>
      <c r="L5398" t="s">
        <v>15477</v>
      </c>
      <c r="M5398" t="s">
        <v>15478</v>
      </c>
      <c r="N5398">
        <v>7.948611111</v>
      </c>
      <c r="O5398">
        <v>0</v>
      </c>
      <c r="P5398">
        <v>1</v>
      </c>
      <c r="Q5398">
        <v>0</v>
      </c>
      <c r="R5398">
        <v>0</v>
      </c>
      <c r="S5398">
        <v>0</v>
      </c>
      <c r="T5398">
        <v>0</v>
      </c>
      <c r="U5398">
        <v>0</v>
      </c>
      <c r="V5398">
        <v>7.9486109999999996</v>
      </c>
      <c r="W5398">
        <v>0</v>
      </c>
      <c r="X5398">
        <v>0</v>
      </c>
      <c r="Y5398">
        <v>0</v>
      </c>
      <c r="Z5398">
        <v>0</v>
      </c>
    </row>
    <row r="5399" spans="1:26" x14ac:dyDescent="0.25">
      <c r="A5399">
        <v>2041553</v>
      </c>
      <c r="B5399">
        <v>1</v>
      </c>
      <c r="C5399" t="s">
        <v>77</v>
      </c>
      <c r="D5399" t="s">
        <v>124</v>
      </c>
      <c r="E5399" t="s">
        <v>186</v>
      </c>
      <c r="F5399" t="s">
        <v>15479</v>
      </c>
      <c r="G5399" t="s">
        <v>179</v>
      </c>
      <c r="H5399" t="s">
        <v>47</v>
      </c>
      <c r="I5399" t="s">
        <v>129</v>
      </c>
      <c r="J5399" t="s">
        <v>130</v>
      </c>
      <c r="K5399" t="s">
        <v>154</v>
      </c>
      <c r="L5399" t="s">
        <v>15480</v>
      </c>
      <c r="M5399" t="s">
        <v>15452</v>
      </c>
      <c r="N5399">
        <v>1.277632222</v>
      </c>
      <c r="O5399">
        <v>36</v>
      </c>
      <c r="P5399">
        <v>0</v>
      </c>
      <c r="Q5399">
        <v>0</v>
      </c>
      <c r="R5399">
        <v>0</v>
      </c>
      <c r="S5399">
        <v>0</v>
      </c>
      <c r="T5399">
        <v>0</v>
      </c>
      <c r="U5399">
        <v>45.994759999999999</v>
      </c>
      <c r="V5399">
        <v>0</v>
      </c>
      <c r="W5399">
        <v>0</v>
      </c>
      <c r="X5399">
        <v>0</v>
      </c>
      <c r="Y5399">
        <v>0</v>
      </c>
      <c r="Z5399">
        <v>0</v>
      </c>
    </row>
    <row r="5400" spans="1:26" x14ac:dyDescent="0.25">
      <c r="A5400">
        <v>2041558</v>
      </c>
      <c r="B5400">
        <v>1</v>
      </c>
      <c r="C5400" t="s">
        <v>77</v>
      </c>
      <c r="D5400" t="s">
        <v>116</v>
      </c>
      <c r="E5400" t="s">
        <v>182</v>
      </c>
      <c r="F5400" t="s">
        <v>15481</v>
      </c>
      <c r="G5400" t="s">
        <v>144</v>
      </c>
      <c r="H5400" t="s">
        <v>46</v>
      </c>
      <c r="I5400" t="s">
        <v>129</v>
      </c>
      <c r="J5400" t="s">
        <v>130</v>
      </c>
      <c r="K5400" t="s">
        <v>131</v>
      </c>
      <c r="L5400" t="s">
        <v>15482</v>
      </c>
      <c r="M5400" t="s">
        <v>15483</v>
      </c>
      <c r="N5400">
        <v>2.718611111</v>
      </c>
      <c r="O5400">
        <v>0</v>
      </c>
      <c r="P5400">
        <v>63</v>
      </c>
      <c r="Q5400">
        <v>0</v>
      </c>
      <c r="R5400">
        <v>0</v>
      </c>
      <c r="S5400">
        <v>0</v>
      </c>
      <c r="T5400">
        <v>0</v>
      </c>
      <c r="U5400">
        <v>0</v>
      </c>
      <c r="V5400">
        <v>171.27250000000001</v>
      </c>
      <c r="W5400">
        <v>0</v>
      </c>
      <c r="X5400">
        <v>0</v>
      </c>
      <c r="Y5400">
        <v>0</v>
      </c>
      <c r="Z5400">
        <v>0</v>
      </c>
    </row>
    <row r="5401" spans="1:26" x14ac:dyDescent="0.25">
      <c r="A5401">
        <v>2041556</v>
      </c>
      <c r="B5401">
        <v>1</v>
      </c>
      <c r="C5401" t="s">
        <v>76</v>
      </c>
      <c r="D5401" t="s">
        <v>102</v>
      </c>
      <c r="E5401" t="s">
        <v>166</v>
      </c>
      <c r="F5401" t="s">
        <v>15484</v>
      </c>
      <c r="G5401" t="s">
        <v>657</v>
      </c>
      <c r="H5401" t="s">
        <v>46</v>
      </c>
      <c r="I5401" t="s">
        <v>129</v>
      </c>
      <c r="J5401" t="s">
        <v>130</v>
      </c>
      <c r="K5401" t="s">
        <v>131</v>
      </c>
      <c r="L5401" t="s">
        <v>15485</v>
      </c>
      <c r="M5401" t="s">
        <v>15486</v>
      </c>
      <c r="N5401">
        <v>2.1994444440000001</v>
      </c>
      <c r="O5401">
        <v>0</v>
      </c>
      <c r="P5401">
        <v>0</v>
      </c>
      <c r="Q5401">
        <v>0</v>
      </c>
      <c r="R5401">
        <v>0</v>
      </c>
      <c r="S5401">
        <v>0</v>
      </c>
      <c r="T5401">
        <v>54</v>
      </c>
      <c r="U5401">
        <v>0</v>
      </c>
      <c r="V5401">
        <v>0</v>
      </c>
      <c r="W5401">
        <v>0</v>
      </c>
      <c r="X5401">
        <v>0</v>
      </c>
      <c r="Y5401">
        <v>0</v>
      </c>
      <c r="Z5401">
        <v>118.77</v>
      </c>
    </row>
    <row r="5402" spans="1:26" x14ac:dyDescent="0.25">
      <c r="A5402">
        <v>2041585</v>
      </c>
      <c r="B5402">
        <v>1</v>
      </c>
      <c r="C5402" t="s">
        <v>77</v>
      </c>
      <c r="D5402" t="s">
        <v>108</v>
      </c>
      <c r="E5402" t="s">
        <v>134</v>
      </c>
      <c r="F5402" t="s">
        <v>15487</v>
      </c>
      <c r="G5402" t="s">
        <v>136</v>
      </c>
      <c r="H5402" t="s">
        <v>46</v>
      </c>
      <c r="I5402" t="s">
        <v>129</v>
      </c>
      <c r="J5402" t="s">
        <v>130</v>
      </c>
      <c r="K5402" t="s">
        <v>131</v>
      </c>
      <c r="L5402" t="s">
        <v>15488</v>
      </c>
      <c r="M5402" t="s">
        <v>15489</v>
      </c>
      <c r="N5402">
        <v>6.4850000000000003</v>
      </c>
      <c r="O5402">
        <v>0</v>
      </c>
      <c r="P5402">
        <v>0</v>
      </c>
      <c r="Q5402">
        <v>0</v>
      </c>
      <c r="R5402">
        <v>1</v>
      </c>
      <c r="S5402">
        <v>0</v>
      </c>
      <c r="T5402">
        <v>0</v>
      </c>
      <c r="U5402">
        <v>0</v>
      </c>
      <c r="V5402">
        <v>0</v>
      </c>
      <c r="W5402">
        <v>0</v>
      </c>
      <c r="X5402">
        <v>6.4850000000000003</v>
      </c>
      <c r="Y5402">
        <v>0</v>
      </c>
      <c r="Z5402">
        <v>0</v>
      </c>
    </row>
    <row r="5403" spans="1:26" x14ac:dyDescent="0.25">
      <c r="A5403">
        <v>2041562</v>
      </c>
      <c r="B5403">
        <v>1</v>
      </c>
      <c r="C5403" t="s">
        <v>77</v>
      </c>
      <c r="D5403" t="s">
        <v>108</v>
      </c>
      <c r="E5403" t="s">
        <v>171</v>
      </c>
      <c r="F5403" t="s">
        <v>9762</v>
      </c>
      <c r="G5403" t="s">
        <v>163</v>
      </c>
      <c r="H5403" t="s">
        <v>47</v>
      </c>
      <c r="I5403" t="s">
        <v>129</v>
      </c>
      <c r="J5403" t="s">
        <v>130</v>
      </c>
      <c r="K5403" t="s">
        <v>131</v>
      </c>
      <c r="L5403" t="s">
        <v>15490</v>
      </c>
      <c r="M5403" t="s">
        <v>15491</v>
      </c>
      <c r="N5403">
        <v>0.13888888799999999</v>
      </c>
      <c r="O5403">
        <v>0</v>
      </c>
      <c r="P5403">
        <v>0</v>
      </c>
      <c r="Q5403">
        <v>2</v>
      </c>
      <c r="R5403">
        <v>140</v>
      </c>
      <c r="S5403">
        <v>4</v>
      </c>
      <c r="T5403">
        <v>773</v>
      </c>
      <c r="U5403">
        <v>0</v>
      </c>
      <c r="V5403">
        <v>0</v>
      </c>
      <c r="W5403">
        <v>0.27777800000000002</v>
      </c>
      <c r="X5403">
        <v>19.444444000000001</v>
      </c>
      <c r="Y5403">
        <v>0.55555600000000005</v>
      </c>
      <c r="Z5403">
        <v>107.36111</v>
      </c>
    </row>
    <row r="5404" spans="1:26" x14ac:dyDescent="0.25">
      <c r="A5404">
        <v>2041575</v>
      </c>
      <c r="B5404">
        <v>1</v>
      </c>
      <c r="C5404" t="s">
        <v>76</v>
      </c>
      <c r="D5404" t="s">
        <v>84</v>
      </c>
      <c r="E5404" t="s">
        <v>134</v>
      </c>
      <c r="F5404" t="s">
        <v>15492</v>
      </c>
      <c r="G5404" t="s">
        <v>250</v>
      </c>
      <c r="H5404" t="s">
        <v>46</v>
      </c>
      <c r="I5404" t="s">
        <v>129</v>
      </c>
      <c r="J5404" t="s">
        <v>15</v>
      </c>
      <c r="K5404" t="s">
        <v>131</v>
      </c>
      <c r="L5404" t="s">
        <v>15493</v>
      </c>
      <c r="M5404" t="s">
        <v>15494</v>
      </c>
      <c r="N5404">
        <v>6.0080555550000003</v>
      </c>
      <c r="O5404">
        <v>0</v>
      </c>
      <c r="P5404">
        <v>11</v>
      </c>
      <c r="Q5404">
        <v>0</v>
      </c>
      <c r="R5404">
        <v>0</v>
      </c>
      <c r="S5404">
        <v>0</v>
      </c>
      <c r="T5404">
        <v>0</v>
      </c>
      <c r="U5404">
        <v>0</v>
      </c>
      <c r="V5404">
        <v>66.088611</v>
      </c>
      <c r="W5404">
        <v>0</v>
      </c>
      <c r="X5404">
        <v>0</v>
      </c>
      <c r="Y5404">
        <v>0</v>
      </c>
      <c r="Z5404">
        <v>0</v>
      </c>
    </row>
    <row r="5405" spans="1:26" x14ac:dyDescent="0.25">
      <c r="A5405">
        <v>2041563</v>
      </c>
      <c r="B5405">
        <v>1</v>
      </c>
      <c r="C5405" t="s">
        <v>76</v>
      </c>
      <c r="D5405" t="s">
        <v>89</v>
      </c>
      <c r="E5405" t="s">
        <v>171</v>
      </c>
      <c r="F5405" t="s">
        <v>15495</v>
      </c>
      <c r="G5405" t="s">
        <v>168</v>
      </c>
      <c r="H5405" t="s">
        <v>47</v>
      </c>
      <c r="I5405" t="s">
        <v>129</v>
      </c>
      <c r="J5405" t="s">
        <v>130</v>
      </c>
      <c r="K5405" t="s">
        <v>154</v>
      </c>
      <c r="L5405" t="s">
        <v>15496</v>
      </c>
      <c r="M5405" t="s">
        <v>15497</v>
      </c>
      <c r="N5405">
        <v>7.825933333</v>
      </c>
      <c r="O5405">
        <v>13</v>
      </c>
      <c r="P5405">
        <v>617</v>
      </c>
      <c r="Q5405">
        <v>0</v>
      </c>
      <c r="R5405">
        <v>0</v>
      </c>
      <c r="S5405">
        <v>1</v>
      </c>
      <c r="T5405">
        <v>0</v>
      </c>
      <c r="U5405">
        <v>101.737133</v>
      </c>
      <c r="V5405">
        <v>4828.6008659999998</v>
      </c>
      <c r="W5405">
        <v>0</v>
      </c>
      <c r="X5405">
        <v>0</v>
      </c>
      <c r="Y5405">
        <v>7.825933</v>
      </c>
      <c r="Z5405">
        <v>0</v>
      </c>
    </row>
    <row r="5406" spans="1:26" x14ac:dyDescent="0.25">
      <c r="A5406">
        <v>2041568</v>
      </c>
      <c r="B5406">
        <v>1</v>
      </c>
      <c r="C5406" t="s">
        <v>77</v>
      </c>
      <c r="D5406" t="s">
        <v>123</v>
      </c>
      <c r="E5406" t="s">
        <v>134</v>
      </c>
      <c r="F5406" t="s">
        <v>15498</v>
      </c>
      <c r="G5406" t="s">
        <v>238</v>
      </c>
      <c r="H5406" t="s">
        <v>46</v>
      </c>
      <c r="I5406" t="s">
        <v>129</v>
      </c>
      <c r="J5406" t="s">
        <v>130</v>
      </c>
      <c r="K5406" t="s">
        <v>131</v>
      </c>
      <c r="L5406" t="s">
        <v>15499</v>
      </c>
      <c r="M5406" t="s">
        <v>15500</v>
      </c>
      <c r="N5406">
        <v>2.372222222</v>
      </c>
      <c r="O5406">
        <v>0</v>
      </c>
      <c r="P5406">
        <v>12</v>
      </c>
      <c r="Q5406">
        <v>0</v>
      </c>
      <c r="R5406">
        <v>0</v>
      </c>
      <c r="S5406">
        <v>0</v>
      </c>
      <c r="T5406">
        <v>0</v>
      </c>
      <c r="U5406">
        <v>0</v>
      </c>
      <c r="V5406">
        <v>28.466667000000001</v>
      </c>
      <c r="W5406">
        <v>0</v>
      </c>
      <c r="X5406">
        <v>0</v>
      </c>
      <c r="Y5406">
        <v>0</v>
      </c>
      <c r="Z5406">
        <v>0</v>
      </c>
    </row>
    <row r="5407" spans="1:26" x14ac:dyDescent="0.25">
      <c r="A5407">
        <v>2041564</v>
      </c>
      <c r="B5407">
        <v>1</v>
      </c>
      <c r="C5407" t="s">
        <v>76</v>
      </c>
      <c r="D5407" t="s">
        <v>98</v>
      </c>
      <c r="E5407" t="s">
        <v>134</v>
      </c>
      <c r="F5407" t="s">
        <v>15501</v>
      </c>
      <c r="G5407" t="s">
        <v>136</v>
      </c>
      <c r="H5407" t="s">
        <v>46</v>
      </c>
      <c r="I5407" t="s">
        <v>129</v>
      </c>
      <c r="J5407" t="s">
        <v>130</v>
      </c>
      <c r="K5407" t="s">
        <v>131</v>
      </c>
      <c r="L5407" t="s">
        <v>15502</v>
      </c>
      <c r="M5407" t="s">
        <v>15503</v>
      </c>
      <c r="N5407">
        <v>1.406666666</v>
      </c>
      <c r="O5407">
        <v>0</v>
      </c>
      <c r="P5407">
        <v>0</v>
      </c>
      <c r="Q5407">
        <v>0</v>
      </c>
      <c r="R5407">
        <v>1</v>
      </c>
      <c r="S5407">
        <v>0</v>
      </c>
      <c r="T5407">
        <v>0</v>
      </c>
      <c r="U5407">
        <v>0</v>
      </c>
      <c r="V5407">
        <v>0</v>
      </c>
      <c r="W5407">
        <v>0</v>
      </c>
      <c r="X5407">
        <v>1.4066669999999999</v>
      </c>
      <c r="Y5407">
        <v>0</v>
      </c>
      <c r="Z5407">
        <v>0</v>
      </c>
    </row>
    <row r="5408" spans="1:26" x14ac:dyDescent="0.25">
      <c r="A5408">
        <v>2041576</v>
      </c>
      <c r="B5408">
        <v>1</v>
      </c>
      <c r="C5408" t="s">
        <v>76</v>
      </c>
      <c r="D5408" t="s">
        <v>95</v>
      </c>
      <c r="E5408" t="s">
        <v>134</v>
      </c>
      <c r="F5408" t="s">
        <v>15504</v>
      </c>
      <c r="G5408" t="s">
        <v>140</v>
      </c>
      <c r="H5408" t="s">
        <v>46</v>
      </c>
      <c r="I5408" t="s">
        <v>129</v>
      </c>
      <c r="J5408" t="s">
        <v>130</v>
      </c>
      <c r="K5408" t="s">
        <v>131</v>
      </c>
      <c r="L5408" t="s">
        <v>15505</v>
      </c>
      <c r="M5408" t="s">
        <v>15506</v>
      </c>
      <c r="N5408">
        <v>0.84222222199999996</v>
      </c>
      <c r="O5408">
        <v>0</v>
      </c>
      <c r="P5408">
        <v>0</v>
      </c>
      <c r="Q5408">
        <v>0</v>
      </c>
      <c r="R5408">
        <v>7</v>
      </c>
      <c r="S5408">
        <v>0</v>
      </c>
      <c r="T5408">
        <v>0</v>
      </c>
      <c r="U5408">
        <v>0</v>
      </c>
      <c r="V5408">
        <v>0</v>
      </c>
      <c r="W5408">
        <v>0</v>
      </c>
      <c r="X5408">
        <v>5.895556</v>
      </c>
      <c r="Y5408">
        <v>0</v>
      </c>
      <c r="Z5408">
        <v>0</v>
      </c>
    </row>
    <row r="5409" spans="1:26" x14ac:dyDescent="0.25">
      <c r="A5409">
        <v>2041577</v>
      </c>
      <c r="B5409">
        <v>1</v>
      </c>
      <c r="C5409" t="s">
        <v>76</v>
      </c>
      <c r="D5409" t="s">
        <v>88</v>
      </c>
      <c r="E5409" t="s">
        <v>134</v>
      </c>
      <c r="F5409" t="s">
        <v>15507</v>
      </c>
      <c r="G5409" t="s">
        <v>136</v>
      </c>
      <c r="H5409" t="s">
        <v>46</v>
      </c>
      <c r="I5409" t="s">
        <v>129</v>
      </c>
      <c r="J5409" t="s">
        <v>130</v>
      </c>
      <c r="K5409" t="s">
        <v>131</v>
      </c>
      <c r="L5409" t="s">
        <v>15508</v>
      </c>
      <c r="M5409" t="s">
        <v>15509</v>
      </c>
      <c r="N5409">
        <v>1.6583333330000001</v>
      </c>
      <c r="O5409">
        <v>0</v>
      </c>
      <c r="P5409">
        <v>3</v>
      </c>
      <c r="Q5409">
        <v>0</v>
      </c>
      <c r="R5409">
        <v>0</v>
      </c>
      <c r="S5409">
        <v>0</v>
      </c>
      <c r="T5409">
        <v>0</v>
      </c>
      <c r="U5409">
        <v>0</v>
      </c>
      <c r="V5409">
        <v>4.9749999999999996</v>
      </c>
      <c r="W5409">
        <v>0</v>
      </c>
      <c r="X5409">
        <v>0</v>
      </c>
      <c r="Y5409">
        <v>0</v>
      </c>
      <c r="Z5409">
        <v>0</v>
      </c>
    </row>
    <row r="5410" spans="1:26" x14ac:dyDescent="0.25">
      <c r="A5410">
        <v>2041567</v>
      </c>
      <c r="B5410">
        <v>1</v>
      </c>
      <c r="C5410" t="s">
        <v>76</v>
      </c>
      <c r="D5410" t="s">
        <v>100</v>
      </c>
      <c r="E5410" t="s">
        <v>161</v>
      </c>
      <c r="F5410" t="s">
        <v>15510</v>
      </c>
      <c r="G5410" t="s">
        <v>2185</v>
      </c>
      <c r="H5410" t="s">
        <v>47</v>
      </c>
      <c r="I5410" t="s">
        <v>129</v>
      </c>
      <c r="J5410" t="s">
        <v>130</v>
      </c>
      <c r="K5410" t="s">
        <v>131</v>
      </c>
      <c r="L5410" t="s">
        <v>15511</v>
      </c>
      <c r="M5410" t="s">
        <v>15512</v>
      </c>
      <c r="N5410">
        <v>1.2994444439999999</v>
      </c>
      <c r="O5410">
        <v>31</v>
      </c>
      <c r="P5410">
        <v>0</v>
      </c>
      <c r="Q5410">
        <v>0</v>
      </c>
      <c r="R5410">
        <v>0</v>
      </c>
      <c r="S5410">
        <v>0</v>
      </c>
      <c r="T5410">
        <v>0</v>
      </c>
      <c r="U5410">
        <v>40.282778</v>
      </c>
      <c r="V5410">
        <v>0</v>
      </c>
      <c r="W5410">
        <v>0</v>
      </c>
      <c r="X5410">
        <v>0</v>
      </c>
      <c r="Y5410">
        <v>0</v>
      </c>
      <c r="Z5410">
        <v>0</v>
      </c>
    </row>
    <row r="5411" spans="1:26" x14ac:dyDescent="0.25">
      <c r="A5411">
        <v>2041569</v>
      </c>
      <c r="B5411">
        <v>1</v>
      </c>
      <c r="C5411" t="s">
        <v>76</v>
      </c>
      <c r="D5411" t="s">
        <v>94</v>
      </c>
      <c r="E5411" t="s">
        <v>161</v>
      </c>
      <c r="F5411" t="s">
        <v>15513</v>
      </c>
      <c r="G5411" t="s">
        <v>163</v>
      </c>
      <c r="H5411" t="s">
        <v>47</v>
      </c>
      <c r="I5411" t="s">
        <v>129</v>
      </c>
      <c r="J5411" t="s">
        <v>130</v>
      </c>
      <c r="K5411" t="s">
        <v>131</v>
      </c>
      <c r="L5411" t="s">
        <v>15514</v>
      </c>
      <c r="M5411" t="s">
        <v>15515</v>
      </c>
      <c r="N5411">
        <v>1.1955555550000001</v>
      </c>
      <c r="O5411">
        <v>0</v>
      </c>
      <c r="P5411">
        <v>285</v>
      </c>
      <c r="Q5411">
        <v>0</v>
      </c>
      <c r="R5411">
        <v>0</v>
      </c>
      <c r="S5411">
        <v>0</v>
      </c>
      <c r="T5411">
        <v>0</v>
      </c>
      <c r="U5411">
        <v>0</v>
      </c>
      <c r="V5411">
        <v>340.73333300000002</v>
      </c>
      <c r="W5411">
        <v>0</v>
      </c>
      <c r="X5411">
        <v>0</v>
      </c>
      <c r="Y5411">
        <v>0</v>
      </c>
      <c r="Z5411">
        <v>0</v>
      </c>
    </row>
    <row r="5412" spans="1:26" x14ac:dyDescent="0.25">
      <c r="A5412">
        <v>2041587</v>
      </c>
      <c r="B5412">
        <v>1</v>
      </c>
      <c r="C5412" t="s">
        <v>76</v>
      </c>
      <c r="D5412" t="s">
        <v>79</v>
      </c>
      <c r="E5412" t="s">
        <v>134</v>
      </c>
      <c r="F5412" t="s">
        <v>15516</v>
      </c>
      <c r="G5412" t="s">
        <v>136</v>
      </c>
      <c r="H5412" t="s">
        <v>46</v>
      </c>
      <c r="I5412" t="s">
        <v>129</v>
      </c>
      <c r="J5412" t="s">
        <v>130</v>
      </c>
      <c r="K5412" t="s">
        <v>131</v>
      </c>
      <c r="L5412" t="s">
        <v>15517</v>
      </c>
      <c r="M5412" t="s">
        <v>15518</v>
      </c>
      <c r="N5412">
        <v>3.313055555</v>
      </c>
      <c r="O5412">
        <v>0</v>
      </c>
      <c r="P5412">
        <v>5</v>
      </c>
      <c r="Q5412">
        <v>0</v>
      </c>
      <c r="R5412">
        <v>0</v>
      </c>
      <c r="S5412">
        <v>0</v>
      </c>
      <c r="T5412">
        <v>0</v>
      </c>
      <c r="U5412">
        <v>0</v>
      </c>
      <c r="V5412">
        <v>16.565277999999999</v>
      </c>
      <c r="W5412">
        <v>0</v>
      </c>
      <c r="X5412">
        <v>0</v>
      </c>
      <c r="Y5412">
        <v>0</v>
      </c>
      <c r="Z5412">
        <v>0</v>
      </c>
    </row>
    <row r="5413" spans="1:26" x14ac:dyDescent="0.25">
      <c r="A5413">
        <v>2041572</v>
      </c>
      <c r="B5413">
        <v>1</v>
      </c>
      <c r="C5413" t="s">
        <v>76</v>
      </c>
      <c r="D5413" t="s">
        <v>79</v>
      </c>
      <c r="E5413" t="s">
        <v>134</v>
      </c>
      <c r="F5413" t="s">
        <v>15519</v>
      </c>
      <c r="G5413" t="s">
        <v>136</v>
      </c>
      <c r="H5413" t="s">
        <v>46</v>
      </c>
      <c r="I5413" t="s">
        <v>129</v>
      </c>
      <c r="J5413" t="s">
        <v>130</v>
      </c>
      <c r="K5413" t="s">
        <v>131</v>
      </c>
      <c r="L5413" t="s">
        <v>15520</v>
      </c>
      <c r="M5413" t="s">
        <v>15521</v>
      </c>
      <c r="N5413">
        <v>4.6741666659999996</v>
      </c>
      <c r="O5413">
        <v>0</v>
      </c>
      <c r="P5413">
        <v>2</v>
      </c>
      <c r="Q5413">
        <v>0</v>
      </c>
      <c r="R5413">
        <v>0</v>
      </c>
      <c r="S5413">
        <v>0</v>
      </c>
      <c r="T5413">
        <v>0</v>
      </c>
      <c r="U5413">
        <v>0</v>
      </c>
      <c r="V5413">
        <v>9.3483330000000002</v>
      </c>
      <c r="W5413">
        <v>0</v>
      </c>
      <c r="X5413">
        <v>0</v>
      </c>
      <c r="Y5413">
        <v>0</v>
      </c>
      <c r="Z5413">
        <v>0</v>
      </c>
    </row>
    <row r="5414" spans="1:26" x14ac:dyDescent="0.25">
      <c r="A5414">
        <v>2041583</v>
      </c>
      <c r="B5414">
        <v>1</v>
      </c>
      <c r="C5414" t="s">
        <v>77</v>
      </c>
      <c r="D5414" t="s">
        <v>109</v>
      </c>
      <c r="E5414" t="s">
        <v>182</v>
      </c>
      <c r="F5414" t="s">
        <v>15522</v>
      </c>
      <c r="G5414" t="s">
        <v>144</v>
      </c>
      <c r="H5414" t="s">
        <v>46</v>
      </c>
      <c r="I5414" t="s">
        <v>129</v>
      </c>
      <c r="J5414" t="s">
        <v>130</v>
      </c>
      <c r="K5414" t="s">
        <v>131</v>
      </c>
      <c r="L5414" t="s">
        <v>15523</v>
      </c>
      <c r="M5414" t="s">
        <v>15524</v>
      </c>
      <c r="N5414">
        <v>2.153611111</v>
      </c>
      <c r="O5414">
        <v>0</v>
      </c>
      <c r="P5414">
        <v>1</v>
      </c>
      <c r="Q5414">
        <v>0</v>
      </c>
      <c r="R5414">
        <v>0</v>
      </c>
      <c r="S5414">
        <v>0</v>
      </c>
      <c r="T5414">
        <v>0</v>
      </c>
      <c r="U5414">
        <v>0</v>
      </c>
      <c r="V5414">
        <v>2.1536110000000002</v>
      </c>
      <c r="W5414">
        <v>0</v>
      </c>
      <c r="X5414">
        <v>0</v>
      </c>
      <c r="Y5414">
        <v>0</v>
      </c>
      <c r="Z5414">
        <v>0</v>
      </c>
    </row>
    <row r="5415" spans="1:26" x14ac:dyDescent="0.25">
      <c r="A5415">
        <v>2041589</v>
      </c>
      <c r="B5415">
        <v>1</v>
      </c>
      <c r="C5415" t="s">
        <v>76</v>
      </c>
      <c r="D5415" t="s">
        <v>103</v>
      </c>
      <c r="E5415" t="s">
        <v>126</v>
      </c>
      <c r="F5415" t="s">
        <v>15525</v>
      </c>
      <c r="G5415" t="s">
        <v>250</v>
      </c>
      <c r="H5415" t="s">
        <v>46</v>
      </c>
      <c r="I5415" t="s">
        <v>129</v>
      </c>
      <c r="J5415" t="s">
        <v>15</v>
      </c>
      <c r="K5415" t="s">
        <v>131</v>
      </c>
      <c r="L5415" t="s">
        <v>15526</v>
      </c>
      <c r="M5415" t="s">
        <v>15527</v>
      </c>
      <c r="N5415">
        <v>3.4108333329999998</v>
      </c>
      <c r="O5415">
        <v>0</v>
      </c>
      <c r="P5415">
        <v>0</v>
      </c>
      <c r="Q5415">
        <v>0</v>
      </c>
      <c r="R5415">
        <v>5</v>
      </c>
      <c r="S5415">
        <v>0</v>
      </c>
      <c r="T5415">
        <v>0</v>
      </c>
      <c r="U5415">
        <v>0</v>
      </c>
      <c r="V5415">
        <v>0</v>
      </c>
      <c r="W5415">
        <v>0</v>
      </c>
      <c r="X5415">
        <v>17.054167</v>
      </c>
      <c r="Y5415">
        <v>0</v>
      </c>
      <c r="Z5415">
        <v>0</v>
      </c>
    </row>
    <row r="5416" spans="1:26" x14ac:dyDescent="0.25">
      <c r="A5416">
        <v>2041591</v>
      </c>
      <c r="B5416">
        <v>1</v>
      </c>
      <c r="C5416" t="s">
        <v>76</v>
      </c>
      <c r="D5416" t="s">
        <v>79</v>
      </c>
      <c r="E5416" t="s">
        <v>182</v>
      </c>
      <c r="F5416" t="s">
        <v>15528</v>
      </c>
      <c r="G5416" t="s">
        <v>144</v>
      </c>
      <c r="H5416" t="s">
        <v>46</v>
      </c>
      <c r="I5416" t="s">
        <v>129</v>
      </c>
      <c r="J5416" t="s">
        <v>130</v>
      </c>
      <c r="K5416" t="s">
        <v>131</v>
      </c>
      <c r="L5416" t="s">
        <v>15529</v>
      </c>
      <c r="M5416" t="s">
        <v>15530</v>
      </c>
      <c r="N5416">
        <v>3.9655555549999999</v>
      </c>
      <c r="O5416">
        <v>0</v>
      </c>
      <c r="P5416">
        <v>2</v>
      </c>
      <c r="Q5416">
        <v>0</v>
      </c>
      <c r="R5416">
        <v>0</v>
      </c>
      <c r="S5416">
        <v>0</v>
      </c>
      <c r="T5416">
        <v>0</v>
      </c>
      <c r="U5416">
        <v>0</v>
      </c>
      <c r="V5416">
        <v>7.9311109999999996</v>
      </c>
      <c r="W5416">
        <v>0</v>
      </c>
      <c r="X5416">
        <v>0</v>
      </c>
      <c r="Y5416">
        <v>0</v>
      </c>
      <c r="Z5416">
        <v>0</v>
      </c>
    </row>
    <row r="5417" spans="1:26" x14ac:dyDescent="0.25">
      <c r="A5417">
        <v>2041586</v>
      </c>
      <c r="B5417">
        <v>1</v>
      </c>
      <c r="C5417" t="s">
        <v>76</v>
      </c>
      <c r="D5417" t="s">
        <v>100</v>
      </c>
      <c r="E5417" t="s">
        <v>186</v>
      </c>
      <c r="F5417" t="s">
        <v>15531</v>
      </c>
      <c r="G5417" t="s">
        <v>163</v>
      </c>
      <c r="H5417" t="s">
        <v>47</v>
      </c>
      <c r="I5417" t="s">
        <v>129</v>
      </c>
      <c r="J5417" t="s">
        <v>130</v>
      </c>
      <c r="K5417" t="s">
        <v>131</v>
      </c>
      <c r="L5417" t="s">
        <v>15532</v>
      </c>
      <c r="M5417" t="s">
        <v>15533</v>
      </c>
      <c r="N5417">
        <v>1.391388888</v>
      </c>
      <c r="O5417">
        <v>25</v>
      </c>
      <c r="P5417">
        <v>367</v>
      </c>
      <c r="Q5417">
        <v>0</v>
      </c>
      <c r="R5417">
        <v>0</v>
      </c>
      <c r="S5417">
        <v>0</v>
      </c>
      <c r="T5417">
        <v>0</v>
      </c>
      <c r="U5417">
        <v>34.784722000000002</v>
      </c>
      <c r="V5417">
        <v>510.63972200000001</v>
      </c>
      <c r="W5417">
        <v>0</v>
      </c>
      <c r="X5417">
        <v>0</v>
      </c>
      <c r="Y5417">
        <v>0</v>
      </c>
      <c r="Z5417">
        <v>0</v>
      </c>
    </row>
    <row r="5418" spans="1:26" x14ac:dyDescent="0.25">
      <c r="A5418">
        <v>2041590</v>
      </c>
      <c r="B5418">
        <v>1</v>
      </c>
      <c r="C5418" t="s">
        <v>77</v>
      </c>
      <c r="D5418" t="s">
        <v>124</v>
      </c>
      <c r="E5418" t="s">
        <v>186</v>
      </c>
      <c r="F5418" t="s">
        <v>5133</v>
      </c>
      <c r="G5418" t="s">
        <v>163</v>
      </c>
      <c r="H5418" t="s">
        <v>47</v>
      </c>
      <c r="I5418" t="s">
        <v>257</v>
      </c>
      <c r="J5418" t="s">
        <v>130</v>
      </c>
      <c r="K5418" t="s">
        <v>131</v>
      </c>
      <c r="L5418" t="s">
        <v>15534</v>
      </c>
      <c r="M5418" t="s">
        <v>15535</v>
      </c>
      <c r="N5418">
        <v>4.7222222000000001E-2</v>
      </c>
      <c r="O5418">
        <v>6</v>
      </c>
      <c r="P5418">
        <v>594</v>
      </c>
      <c r="Q5418">
        <v>0</v>
      </c>
      <c r="R5418">
        <v>0</v>
      </c>
      <c r="S5418">
        <v>0</v>
      </c>
      <c r="T5418">
        <v>0</v>
      </c>
      <c r="U5418">
        <v>0.283333</v>
      </c>
      <c r="V5418">
        <v>28.05</v>
      </c>
      <c r="W5418">
        <v>0</v>
      </c>
      <c r="X5418">
        <v>0</v>
      </c>
      <c r="Y5418">
        <v>0</v>
      </c>
      <c r="Z5418">
        <v>0</v>
      </c>
    </row>
    <row r="5419" spans="1:26" x14ac:dyDescent="0.25">
      <c r="A5419">
        <v>2041595</v>
      </c>
      <c r="B5419">
        <v>1</v>
      </c>
      <c r="C5419" t="s">
        <v>77</v>
      </c>
      <c r="D5419" t="s">
        <v>124</v>
      </c>
      <c r="E5419" t="s">
        <v>186</v>
      </c>
      <c r="F5419" t="s">
        <v>5133</v>
      </c>
      <c r="G5419" t="s">
        <v>163</v>
      </c>
      <c r="H5419" t="s">
        <v>47</v>
      </c>
      <c r="I5419" t="s">
        <v>129</v>
      </c>
      <c r="J5419" t="s">
        <v>130</v>
      </c>
      <c r="K5419" t="s">
        <v>131</v>
      </c>
      <c r="L5419" t="s">
        <v>15536</v>
      </c>
      <c r="M5419" t="s">
        <v>15537</v>
      </c>
      <c r="N5419">
        <v>0.42527777700000002</v>
      </c>
      <c r="O5419">
        <v>6</v>
      </c>
      <c r="P5419">
        <v>594</v>
      </c>
      <c r="Q5419">
        <v>0</v>
      </c>
      <c r="R5419">
        <v>0</v>
      </c>
      <c r="S5419">
        <v>0</v>
      </c>
      <c r="T5419">
        <v>0</v>
      </c>
      <c r="U5419">
        <v>2.5516670000000001</v>
      </c>
      <c r="V5419">
        <v>252.61500000000001</v>
      </c>
      <c r="W5419">
        <v>0</v>
      </c>
      <c r="X5419">
        <v>0</v>
      </c>
      <c r="Y5419">
        <v>0</v>
      </c>
      <c r="Z5419">
        <v>0</v>
      </c>
    </row>
    <row r="5420" spans="1:26" x14ac:dyDescent="0.25">
      <c r="A5420">
        <v>2041597</v>
      </c>
      <c r="B5420">
        <v>1</v>
      </c>
      <c r="C5420" t="s">
        <v>76</v>
      </c>
      <c r="D5420" t="s">
        <v>80</v>
      </c>
      <c r="E5420" t="s">
        <v>182</v>
      </c>
      <c r="F5420" t="s">
        <v>15538</v>
      </c>
      <c r="G5420" t="s">
        <v>294</v>
      </c>
      <c r="H5420" t="s">
        <v>46</v>
      </c>
      <c r="I5420" t="s">
        <v>129</v>
      </c>
      <c r="J5420" t="s">
        <v>130</v>
      </c>
      <c r="K5420" t="s">
        <v>131</v>
      </c>
      <c r="L5420" t="s">
        <v>15539</v>
      </c>
      <c r="M5420" t="s">
        <v>15540</v>
      </c>
      <c r="N5420">
        <v>4.5066666660000001</v>
      </c>
      <c r="O5420">
        <v>0</v>
      </c>
      <c r="P5420">
        <v>16</v>
      </c>
      <c r="Q5420">
        <v>0</v>
      </c>
      <c r="R5420">
        <v>0</v>
      </c>
      <c r="S5420">
        <v>0</v>
      </c>
      <c r="T5420">
        <v>0</v>
      </c>
      <c r="U5420">
        <v>0</v>
      </c>
      <c r="V5420">
        <v>72.106667000000002</v>
      </c>
      <c r="W5420">
        <v>0</v>
      </c>
      <c r="X5420">
        <v>0</v>
      </c>
      <c r="Y5420">
        <v>0</v>
      </c>
      <c r="Z5420">
        <v>0</v>
      </c>
    </row>
    <row r="5421" spans="1:26" x14ac:dyDescent="0.25">
      <c r="A5421">
        <v>2041596</v>
      </c>
      <c r="B5421">
        <v>1</v>
      </c>
      <c r="C5421" t="s">
        <v>76</v>
      </c>
      <c r="D5421" t="s">
        <v>101</v>
      </c>
      <c r="E5421" t="s">
        <v>171</v>
      </c>
      <c r="F5421" t="s">
        <v>13477</v>
      </c>
      <c r="G5421" t="s">
        <v>163</v>
      </c>
      <c r="H5421" t="s">
        <v>47</v>
      </c>
      <c r="I5421" t="s">
        <v>129</v>
      </c>
      <c r="J5421" t="s">
        <v>130</v>
      </c>
      <c r="K5421" t="s">
        <v>131</v>
      </c>
      <c r="L5421" t="s">
        <v>15541</v>
      </c>
      <c r="M5421" t="s">
        <v>15542</v>
      </c>
      <c r="N5421">
        <v>0.95305555500000005</v>
      </c>
      <c r="O5421">
        <v>4</v>
      </c>
      <c r="P5421">
        <v>2747</v>
      </c>
      <c r="Q5421">
        <v>0</v>
      </c>
      <c r="R5421">
        <v>0</v>
      </c>
      <c r="S5421">
        <v>0</v>
      </c>
      <c r="T5421">
        <v>0</v>
      </c>
      <c r="U5421">
        <v>3.8122220000000002</v>
      </c>
      <c r="V5421">
        <v>2618.0436100000002</v>
      </c>
      <c r="W5421">
        <v>0</v>
      </c>
      <c r="X5421">
        <v>0</v>
      </c>
      <c r="Y5421">
        <v>0</v>
      </c>
      <c r="Z5421">
        <v>0</v>
      </c>
    </row>
    <row r="5422" spans="1:26" x14ac:dyDescent="0.25">
      <c r="A5422">
        <v>2041598</v>
      </c>
      <c r="B5422">
        <v>1</v>
      </c>
      <c r="C5422" t="s">
        <v>76</v>
      </c>
      <c r="D5422" t="s">
        <v>90</v>
      </c>
      <c r="E5422" t="s">
        <v>171</v>
      </c>
      <c r="F5422" t="s">
        <v>1356</v>
      </c>
      <c r="G5422" t="s">
        <v>163</v>
      </c>
      <c r="H5422" t="s">
        <v>47</v>
      </c>
      <c r="I5422" t="s">
        <v>257</v>
      </c>
      <c r="J5422" t="s">
        <v>130</v>
      </c>
      <c r="K5422" t="s">
        <v>131</v>
      </c>
      <c r="L5422" t="s">
        <v>15543</v>
      </c>
      <c r="M5422" t="s">
        <v>15544</v>
      </c>
      <c r="N5422">
        <v>1.1111111E-2</v>
      </c>
      <c r="O5422">
        <v>14</v>
      </c>
      <c r="P5422">
        <v>3</v>
      </c>
      <c r="Q5422">
        <v>4</v>
      </c>
      <c r="R5422">
        <v>107</v>
      </c>
      <c r="S5422">
        <v>84</v>
      </c>
      <c r="T5422">
        <v>4266</v>
      </c>
      <c r="U5422">
        <v>0.155556</v>
      </c>
      <c r="V5422">
        <v>3.3333000000000002E-2</v>
      </c>
      <c r="W5422">
        <v>4.4443999999999997E-2</v>
      </c>
      <c r="X5422">
        <v>1.1888890000000001</v>
      </c>
      <c r="Y5422">
        <v>0.93333299999999997</v>
      </c>
      <c r="Z5422">
        <v>47.4</v>
      </c>
    </row>
    <row r="5423" spans="1:26" x14ac:dyDescent="0.25">
      <c r="A5423">
        <v>2041600</v>
      </c>
      <c r="B5423">
        <v>1</v>
      </c>
      <c r="C5423" t="s">
        <v>76</v>
      </c>
      <c r="D5423" t="s">
        <v>96</v>
      </c>
      <c r="E5423" t="s">
        <v>126</v>
      </c>
      <c r="F5423" t="s">
        <v>15545</v>
      </c>
      <c r="G5423" t="s">
        <v>503</v>
      </c>
      <c r="H5423" t="s">
        <v>46</v>
      </c>
      <c r="I5423" t="s">
        <v>129</v>
      </c>
      <c r="J5423" t="s">
        <v>130</v>
      </c>
      <c r="K5423" t="s">
        <v>131</v>
      </c>
      <c r="L5423" t="s">
        <v>15546</v>
      </c>
      <c r="M5423" t="s">
        <v>15547</v>
      </c>
      <c r="N5423">
        <v>0.66972222199999998</v>
      </c>
      <c r="O5423">
        <v>0</v>
      </c>
      <c r="P5423">
        <v>13</v>
      </c>
      <c r="Q5423">
        <v>0</v>
      </c>
      <c r="R5423">
        <v>0</v>
      </c>
      <c r="S5423">
        <v>0</v>
      </c>
      <c r="T5423">
        <v>0</v>
      </c>
      <c r="U5423">
        <v>0</v>
      </c>
      <c r="V5423">
        <v>8.7063889999999997</v>
      </c>
      <c r="W5423">
        <v>0</v>
      </c>
      <c r="X5423">
        <v>0</v>
      </c>
      <c r="Y5423">
        <v>0</v>
      </c>
      <c r="Z5423">
        <v>0</v>
      </c>
    </row>
    <row r="5424" spans="1:26" x14ac:dyDescent="0.25">
      <c r="A5424">
        <v>2041624</v>
      </c>
      <c r="B5424">
        <v>1</v>
      </c>
      <c r="C5424" t="s">
        <v>77</v>
      </c>
      <c r="D5424" t="s">
        <v>111</v>
      </c>
      <c r="E5424" t="s">
        <v>182</v>
      </c>
      <c r="F5424" t="s">
        <v>15548</v>
      </c>
      <c r="G5424" t="s">
        <v>250</v>
      </c>
      <c r="H5424" t="s">
        <v>46</v>
      </c>
      <c r="I5424" t="s">
        <v>129</v>
      </c>
      <c r="J5424" t="s">
        <v>15</v>
      </c>
      <c r="K5424" t="s">
        <v>131</v>
      </c>
      <c r="L5424" t="s">
        <v>15549</v>
      </c>
      <c r="M5424" t="s">
        <v>15550</v>
      </c>
      <c r="N5424">
        <v>4.1033333330000001</v>
      </c>
      <c r="O5424">
        <v>0</v>
      </c>
      <c r="P5424">
        <v>0</v>
      </c>
      <c r="Q5424">
        <v>0</v>
      </c>
      <c r="R5424">
        <v>0</v>
      </c>
      <c r="S5424">
        <v>0</v>
      </c>
      <c r="T5424">
        <v>9</v>
      </c>
      <c r="U5424">
        <v>0</v>
      </c>
      <c r="V5424">
        <v>0</v>
      </c>
      <c r="W5424">
        <v>0</v>
      </c>
      <c r="X5424">
        <v>0</v>
      </c>
      <c r="Y5424">
        <v>0</v>
      </c>
      <c r="Z5424">
        <v>36.93</v>
      </c>
    </row>
    <row r="5425" spans="1:26" x14ac:dyDescent="0.25">
      <c r="A5425">
        <v>2041604</v>
      </c>
      <c r="B5425">
        <v>1</v>
      </c>
      <c r="C5425" t="s">
        <v>76</v>
      </c>
      <c r="D5425" t="s">
        <v>91</v>
      </c>
      <c r="E5425" t="s">
        <v>134</v>
      </c>
      <c r="F5425" t="s">
        <v>13680</v>
      </c>
      <c r="G5425" t="s">
        <v>140</v>
      </c>
      <c r="H5425" t="s">
        <v>46</v>
      </c>
      <c r="I5425" t="s">
        <v>129</v>
      </c>
      <c r="J5425" t="s">
        <v>130</v>
      </c>
      <c r="K5425" t="s">
        <v>131</v>
      </c>
      <c r="L5425" t="s">
        <v>15551</v>
      </c>
      <c r="M5425" t="s">
        <v>15552</v>
      </c>
      <c r="N5425">
        <v>4.7058333330000002</v>
      </c>
      <c r="O5425">
        <v>0</v>
      </c>
      <c r="P5425">
        <v>3</v>
      </c>
      <c r="Q5425">
        <v>0</v>
      </c>
      <c r="R5425">
        <v>0</v>
      </c>
      <c r="S5425">
        <v>0</v>
      </c>
      <c r="T5425">
        <v>0</v>
      </c>
      <c r="U5425">
        <v>0</v>
      </c>
      <c r="V5425">
        <v>14.1175</v>
      </c>
      <c r="W5425">
        <v>0</v>
      </c>
      <c r="X5425">
        <v>0</v>
      </c>
      <c r="Y5425">
        <v>0</v>
      </c>
      <c r="Z5425">
        <v>0</v>
      </c>
    </row>
    <row r="5426" spans="1:26" x14ac:dyDescent="0.25">
      <c r="A5426">
        <v>2041601</v>
      </c>
      <c r="B5426">
        <v>1</v>
      </c>
      <c r="C5426" t="s">
        <v>76</v>
      </c>
      <c r="D5426" t="s">
        <v>84</v>
      </c>
      <c r="E5426" t="s">
        <v>182</v>
      </c>
      <c r="F5426" t="s">
        <v>14780</v>
      </c>
      <c r="G5426" t="s">
        <v>179</v>
      </c>
      <c r="H5426" t="s">
        <v>46</v>
      </c>
      <c r="I5426" t="s">
        <v>129</v>
      </c>
      <c r="J5426" t="s">
        <v>130</v>
      </c>
      <c r="K5426" t="s">
        <v>154</v>
      </c>
      <c r="L5426" t="s">
        <v>15553</v>
      </c>
      <c r="M5426" t="s">
        <v>15554</v>
      </c>
      <c r="N5426">
        <v>0.368570277</v>
      </c>
      <c r="O5426">
        <v>0</v>
      </c>
      <c r="P5426">
        <v>186</v>
      </c>
      <c r="Q5426">
        <v>0</v>
      </c>
      <c r="R5426">
        <v>0</v>
      </c>
      <c r="S5426">
        <v>0</v>
      </c>
      <c r="T5426">
        <v>0</v>
      </c>
      <c r="U5426">
        <v>0</v>
      </c>
      <c r="V5426">
        <v>68.554072000000005</v>
      </c>
      <c r="W5426">
        <v>0</v>
      </c>
      <c r="X5426">
        <v>0</v>
      </c>
      <c r="Y5426">
        <v>0</v>
      </c>
      <c r="Z5426">
        <v>0</v>
      </c>
    </row>
    <row r="5427" spans="1:26" x14ac:dyDescent="0.25">
      <c r="A5427">
        <v>2041606</v>
      </c>
      <c r="B5427">
        <v>1</v>
      </c>
      <c r="C5427" t="s">
        <v>76</v>
      </c>
      <c r="D5427" t="s">
        <v>94</v>
      </c>
      <c r="E5427" t="s">
        <v>171</v>
      </c>
      <c r="F5427" t="s">
        <v>214</v>
      </c>
      <c r="G5427" t="s">
        <v>341</v>
      </c>
      <c r="H5427" t="s">
        <v>47</v>
      </c>
      <c r="I5427" t="s">
        <v>129</v>
      </c>
      <c r="J5427" t="s">
        <v>130</v>
      </c>
      <c r="K5427" t="s">
        <v>131</v>
      </c>
      <c r="L5427" t="s">
        <v>15555</v>
      </c>
      <c r="M5427" t="s">
        <v>15556</v>
      </c>
      <c r="N5427">
        <v>1.1730555549999999</v>
      </c>
      <c r="O5427">
        <v>13</v>
      </c>
      <c r="P5427">
        <v>90</v>
      </c>
      <c r="Q5427">
        <v>0</v>
      </c>
      <c r="R5427">
        <v>0</v>
      </c>
      <c r="S5427">
        <v>0</v>
      </c>
      <c r="T5427">
        <v>0</v>
      </c>
      <c r="U5427">
        <v>15.249722</v>
      </c>
      <c r="V5427">
        <v>105.575</v>
      </c>
      <c r="W5427">
        <v>0</v>
      </c>
      <c r="X5427">
        <v>0</v>
      </c>
      <c r="Y5427">
        <v>0</v>
      </c>
      <c r="Z5427">
        <v>0</v>
      </c>
    </row>
    <row r="5428" spans="1:26" x14ac:dyDescent="0.25">
      <c r="A5428">
        <v>2041614</v>
      </c>
      <c r="B5428">
        <v>1</v>
      </c>
      <c r="C5428" t="s">
        <v>77</v>
      </c>
      <c r="D5428" t="s">
        <v>119</v>
      </c>
      <c r="E5428" t="s">
        <v>171</v>
      </c>
      <c r="F5428" t="s">
        <v>15557</v>
      </c>
      <c r="G5428" t="s">
        <v>179</v>
      </c>
      <c r="H5428" t="s">
        <v>47</v>
      </c>
      <c r="I5428" t="s">
        <v>129</v>
      </c>
      <c r="J5428" t="s">
        <v>130</v>
      </c>
      <c r="K5428" t="s">
        <v>154</v>
      </c>
      <c r="L5428" t="s">
        <v>15558</v>
      </c>
      <c r="M5428" t="s">
        <v>15559</v>
      </c>
      <c r="N5428">
        <v>0.55555555499999998</v>
      </c>
      <c r="O5428">
        <v>377</v>
      </c>
      <c r="P5428">
        <v>3920</v>
      </c>
      <c r="Q5428">
        <v>2</v>
      </c>
      <c r="R5428">
        <v>8</v>
      </c>
      <c r="S5428">
        <v>33</v>
      </c>
      <c r="T5428">
        <v>1623</v>
      </c>
      <c r="U5428">
        <v>209.444444</v>
      </c>
      <c r="V5428">
        <v>2177.7777759999999</v>
      </c>
      <c r="W5428">
        <v>1.111111</v>
      </c>
      <c r="X5428">
        <v>4.4444439999999998</v>
      </c>
      <c r="Y5428">
        <v>18.333333</v>
      </c>
      <c r="Z5428">
        <v>901.66666599999996</v>
      </c>
    </row>
    <row r="5429" spans="1:26" x14ac:dyDescent="0.25">
      <c r="A5429">
        <v>2041611</v>
      </c>
      <c r="B5429">
        <v>1</v>
      </c>
      <c r="C5429" t="s">
        <v>77</v>
      </c>
      <c r="D5429" t="s">
        <v>116</v>
      </c>
      <c r="E5429" t="s">
        <v>182</v>
      </c>
      <c r="F5429" t="s">
        <v>15560</v>
      </c>
      <c r="G5429" t="s">
        <v>144</v>
      </c>
      <c r="H5429" t="s">
        <v>46</v>
      </c>
      <c r="I5429" t="s">
        <v>129</v>
      </c>
      <c r="J5429" t="s">
        <v>130</v>
      </c>
      <c r="K5429" t="s">
        <v>131</v>
      </c>
      <c r="L5429" t="s">
        <v>15561</v>
      </c>
      <c r="M5429" t="s">
        <v>15562</v>
      </c>
      <c r="N5429">
        <v>2.12</v>
      </c>
      <c r="O5429">
        <v>0</v>
      </c>
      <c r="P5429">
        <v>73</v>
      </c>
      <c r="Q5429">
        <v>0</v>
      </c>
      <c r="R5429">
        <v>0</v>
      </c>
      <c r="S5429">
        <v>0</v>
      </c>
      <c r="T5429">
        <v>0</v>
      </c>
      <c r="U5429">
        <v>0</v>
      </c>
      <c r="V5429">
        <v>154.76</v>
      </c>
      <c r="W5429">
        <v>0</v>
      </c>
      <c r="X5429">
        <v>0</v>
      </c>
      <c r="Y5429">
        <v>0</v>
      </c>
      <c r="Z5429">
        <v>0</v>
      </c>
    </row>
    <row r="5430" spans="1:26" x14ac:dyDescent="0.25">
      <c r="A5430">
        <v>2041620</v>
      </c>
      <c r="B5430">
        <v>1</v>
      </c>
      <c r="C5430" t="s">
        <v>76</v>
      </c>
      <c r="D5430" t="s">
        <v>92</v>
      </c>
      <c r="E5430" t="s">
        <v>134</v>
      </c>
      <c r="F5430" t="s">
        <v>15563</v>
      </c>
      <c r="G5430" t="s">
        <v>238</v>
      </c>
      <c r="H5430" t="s">
        <v>46</v>
      </c>
      <c r="I5430" t="s">
        <v>129</v>
      </c>
      <c r="J5430" t="s">
        <v>130</v>
      </c>
      <c r="K5430" t="s">
        <v>131</v>
      </c>
      <c r="L5430" t="s">
        <v>15564</v>
      </c>
      <c r="M5430" t="s">
        <v>15565</v>
      </c>
      <c r="N5430">
        <v>3.0105555549999998</v>
      </c>
      <c r="O5430">
        <v>0</v>
      </c>
      <c r="P5430">
        <v>0</v>
      </c>
      <c r="Q5430">
        <v>0</v>
      </c>
      <c r="R5430">
        <v>0</v>
      </c>
      <c r="S5430">
        <v>0</v>
      </c>
      <c r="T5430">
        <v>1</v>
      </c>
      <c r="U5430">
        <v>0</v>
      </c>
      <c r="V5430">
        <v>0</v>
      </c>
      <c r="W5430">
        <v>0</v>
      </c>
      <c r="X5430">
        <v>0</v>
      </c>
      <c r="Y5430">
        <v>0</v>
      </c>
      <c r="Z5430">
        <v>3.0105559999999998</v>
      </c>
    </row>
    <row r="5431" spans="1:26" x14ac:dyDescent="0.25">
      <c r="A5431">
        <v>2041612</v>
      </c>
      <c r="B5431">
        <v>1</v>
      </c>
      <c r="C5431" t="s">
        <v>76</v>
      </c>
      <c r="D5431" t="s">
        <v>89</v>
      </c>
      <c r="E5431" t="s">
        <v>182</v>
      </c>
      <c r="F5431" t="s">
        <v>12027</v>
      </c>
      <c r="G5431" t="s">
        <v>294</v>
      </c>
      <c r="H5431" t="s">
        <v>46</v>
      </c>
      <c r="I5431" t="s">
        <v>129</v>
      </c>
      <c r="J5431" t="s">
        <v>130</v>
      </c>
      <c r="K5431" t="s">
        <v>131</v>
      </c>
      <c r="L5431" t="s">
        <v>15566</v>
      </c>
      <c r="M5431" t="s">
        <v>15567</v>
      </c>
      <c r="N5431">
        <v>1.0752777769999999</v>
      </c>
      <c r="O5431">
        <v>0</v>
      </c>
      <c r="P5431">
        <v>0</v>
      </c>
      <c r="Q5431">
        <v>0</v>
      </c>
      <c r="R5431">
        <v>0</v>
      </c>
      <c r="S5431">
        <v>0</v>
      </c>
      <c r="T5431">
        <v>6</v>
      </c>
      <c r="U5431">
        <v>0</v>
      </c>
      <c r="V5431">
        <v>0</v>
      </c>
      <c r="W5431">
        <v>0</v>
      </c>
      <c r="X5431">
        <v>0</v>
      </c>
      <c r="Y5431">
        <v>0</v>
      </c>
      <c r="Z5431">
        <v>6.4516669999999996</v>
      </c>
    </row>
    <row r="5432" spans="1:26" x14ac:dyDescent="0.25">
      <c r="A5432">
        <v>2041622</v>
      </c>
      <c r="B5432">
        <v>1</v>
      </c>
      <c r="C5432" t="s">
        <v>77</v>
      </c>
      <c r="D5432" t="s">
        <v>124</v>
      </c>
      <c r="E5432" t="s">
        <v>182</v>
      </c>
      <c r="F5432" t="s">
        <v>15568</v>
      </c>
      <c r="G5432" t="s">
        <v>144</v>
      </c>
      <c r="H5432" t="s">
        <v>46</v>
      </c>
      <c r="I5432" t="s">
        <v>129</v>
      </c>
      <c r="J5432" t="s">
        <v>130</v>
      </c>
      <c r="K5432" t="s">
        <v>131</v>
      </c>
      <c r="L5432" t="s">
        <v>15569</v>
      </c>
      <c r="M5432" t="s">
        <v>15570</v>
      </c>
      <c r="N5432">
        <v>2.213333333</v>
      </c>
      <c r="O5432">
        <v>0</v>
      </c>
      <c r="P5432">
        <v>17</v>
      </c>
      <c r="Q5432">
        <v>0</v>
      </c>
      <c r="R5432">
        <v>0</v>
      </c>
      <c r="S5432">
        <v>0</v>
      </c>
      <c r="T5432">
        <v>0</v>
      </c>
      <c r="U5432">
        <v>0</v>
      </c>
      <c r="V5432">
        <v>37.626666999999998</v>
      </c>
      <c r="W5432">
        <v>0</v>
      </c>
      <c r="X5432">
        <v>0</v>
      </c>
      <c r="Y5432">
        <v>0</v>
      </c>
      <c r="Z5432">
        <v>0</v>
      </c>
    </row>
    <row r="5433" spans="1:26" x14ac:dyDescent="0.25">
      <c r="A5433">
        <v>2041626</v>
      </c>
      <c r="B5433">
        <v>1</v>
      </c>
      <c r="C5433" t="s">
        <v>77</v>
      </c>
      <c r="D5433" t="s">
        <v>108</v>
      </c>
      <c r="E5433" t="s">
        <v>161</v>
      </c>
      <c r="F5433" t="s">
        <v>15571</v>
      </c>
      <c r="G5433" t="s">
        <v>341</v>
      </c>
      <c r="H5433" t="s">
        <v>47</v>
      </c>
      <c r="I5433" t="s">
        <v>129</v>
      </c>
      <c r="J5433" t="s">
        <v>130</v>
      </c>
      <c r="K5433" t="s">
        <v>131</v>
      </c>
      <c r="L5433" t="s">
        <v>15572</v>
      </c>
      <c r="M5433" t="s">
        <v>15573</v>
      </c>
      <c r="N5433">
        <v>1.7227777769999999</v>
      </c>
      <c r="O5433">
        <v>0</v>
      </c>
      <c r="P5433">
        <v>0</v>
      </c>
      <c r="Q5433">
        <v>0</v>
      </c>
      <c r="R5433">
        <v>0</v>
      </c>
      <c r="S5433">
        <v>0</v>
      </c>
      <c r="T5433">
        <v>76</v>
      </c>
      <c r="U5433">
        <v>0</v>
      </c>
      <c r="V5433">
        <v>0</v>
      </c>
      <c r="W5433">
        <v>0</v>
      </c>
      <c r="X5433">
        <v>0</v>
      </c>
      <c r="Y5433">
        <v>0</v>
      </c>
      <c r="Z5433">
        <v>130.93111099999999</v>
      </c>
    </row>
    <row r="5434" spans="1:26" x14ac:dyDescent="0.25">
      <c r="A5434">
        <v>2041640</v>
      </c>
      <c r="B5434">
        <v>1</v>
      </c>
      <c r="C5434" t="s">
        <v>76</v>
      </c>
      <c r="D5434" t="s">
        <v>103</v>
      </c>
      <c r="E5434" t="s">
        <v>134</v>
      </c>
      <c r="F5434" t="s">
        <v>15574</v>
      </c>
      <c r="G5434" t="s">
        <v>250</v>
      </c>
      <c r="H5434" t="s">
        <v>46</v>
      </c>
      <c r="I5434" t="s">
        <v>129</v>
      </c>
      <c r="J5434" t="s">
        <v>15</v>
      </c>
      <c r="K5434" t="s">
        <v>131</v>
      </c>
      <c r="L5434" t="s">
        <v>15575</v>
      </c>
      <c r="M5434" t="s">
        <v>15576</v>
      </c>
      <c r="N5434">
        <v>3.5763888879999999</v>
      </c>
      <c r="O5434">
        <v>0</v>
      </c>
      <c r="P5434">
        <v>0</v>
      </c>
      <c r="Q5434">
        <v>0</v>
      </c>
      <c r="R5434">
        <v>8</v>
      </c>
      <c r="S5434">
        <v>0</v>
      </c>
      <c r="T5434">
        <v>0</v>
      </c>
      <c r="U5434">
        <v>0</v>
      </c>
      <c r="V5434">
        <v>0</v>
      </c>
      <c r="W5434">
        <v>0</v>
      </c>
      <c r="X5434">
        <v>28.611111000000001</v>
      </c>
      <c r="Y5434">
        <v>0</v>
      </c>
      <c r="Z5434">
        <v>0</v>
      </c>
    </row>
    <row r="5435" spans="1:26" x14ac:dyDescent="0.25">
      <c r="A5435">
        <v>2041631</v>
      </c>
      <c r="B5435">
        <v>1</v>
      </c>
      <c r="C5435" t="s">
        <v>76</v>
      </c>
      <c r="D5435" t="s">
        <v>93</v>
      </c>
      <c r="E5435" t="s">
        <v>134</v>
      </c>
      <c r="F5435" t="s">
        <v>15577</v>
      </c>
      <c r="G5435" t="s">
        <v>140</v>
      </c>
      <c r="H5435" t="s">
        <v>46</v>
      </c>
      <c r="I5435" t="s">
        <v>129</v>
      </c>
      <c r="J5435" t="s">
        <v>130</v>
      </c>
      <c r="K5435" t="s">
        <v>131</v>
      </c>
      <c r="L5435" t="s">
        <v>15578</v>
      </c>
      <c r="M5435" t="s">
        <v>15579</v>
      </c>
      <c r="N5435">
        <v>1.714444444</v>
      </c>
      <c r="O5435">
        <v>0</v>
      </c>
      <c r="P5435">
        <v>1</v>
      </c>
      <c r="Q5435">
        <v>0</v>
      </c>
      <c r="R5435">
        <v>0</v>
      </c>
      <c r="S5435">
        <v>0</v>
      </c>
      <c r="T5435">
        <v>0</v>
      </c>
      <c r="U5435">
        <v>0</v>
      </c>
      <c r="V5435">
        <v>1.7144440000000001</v>
      </c>
      <c r="W5435">
        <v>0</v>
      </c>
      <c r="X5435">
        <v>0</v>
      </c>
      <c r="Y5435">
        <v>0</v>
      </c>
      <c r="Z5435">
        <v>0</v>
      </c>
    </row>
    <row r="5436" spans="1:26" x14ac:dyDescent="0.25">
      <c r="A5436">
        <v>2041621</v>
      </c>
      <c r="B5436">
        <v>1</v>
      </c>
      <c r="C5436" t="s">
        <v>77</v>
      </c>
      <c r="D5436" t="s">
        <v>118</v>
      </c>
      <c r="E5436" t="s">
        <v>166</v>
      </c>
      <c r="F5436" t="s">
        <v>15580</v>
      </c>
      <c r="G5436" t="s">
        <v>168</v>
      </c>
      <c r="H5436" t="s">
        <v>46</v>
      </c>
      <c r="I5436" t="s">
        <v>129</v>
      </c>
      <c r="J5436" t="s">
        <v>130</v>
      </c>
      <c r="K5436" t="s">
        <v>154</v>
      </c>
      <c r="L5436" t="s">
        <v>15581</v>
      </c>
      <c r="M5436" t="s">
        <v>15582</v>
      </c>
      <c r="N5436">
        <v>3.0017258330000001</v>
      </c>
      <c r="O5436">
        <v>0</v>
      </c>
      <c r="P5436">
        <v>786</v>
      </c>
      <c r="Q5436">
        <v>0</v>
      </c>
      <c r="R5436">
        <v>0</v>
      </c>
      <c r="S5436">
        <v>0</v>
      </c>
      <c r="T5436">
        <v>0</v>
      </c>
      <c r="U5436">
        <v>0</v>
      </c>
      <c r="V5436">
        <v>2359.3565050000002</v>
      </c>
      <c r="W5436">
        <v>0</v>
      </c>
      <c r="X5436">
        <v>0</v>
      </c>
      <c r="Y5436">
        <v>0</v>
      </c>
      <c r="Z5436">
        <v>0</v>
      </c>
    </row>
    <row r="5437" spans="1:26" x14ac:dyDescent="0.25">
      <c r="A5437">
        <v>2041627</v>
      </c>
      <c r="B5437">
        <v>1</v>
      </c>
      <c r="C5437" t="s">
        <v>77</v>
      </c>
      <c r="D5437" t="s">
        <v>124</v>
      </c>
      <c r="E5437" t="s">
        <v>182</v>
      </c>
      <c r="F5437" t="s">
        <v>15583</v>
      </c>
      <c r="G5437" t="s">
        <v>144</v>
      </c>
      <c r="H5437" t="s">
        <v>46</v>
      </c>
      <c r="I5437" t="s">
        <v>129</v>
      </c>
      <c r="J5437" t="s">
        <v>130</v>
      </c>
      <c r="K5437" t="s">
        <v>131</v>
      </c>
      <c r="L5437" t="s">
        <v>15584</v>
      </c>
      <c r="M5437" t="s">
        <v>15585</v>
      </c>
      <c r="N5437">
        <v>1.535833333</v>
      </c>
      <c r="O5437">
        <v>0</v>
      </c>
      <c r="P5437">
        <v>110</v>
      </c>
      <c r="Q5437">
        <v>0</v>
      </c>
      <c r="R5437">
        <v>0</v>
      </c>
      <c r="S5437">
        <v>0</v>
      </c>
      <c r="T5437">
        <v>0</v>
      </c>
      <c r="U5437">
        <v>0</v>
      </c>
      <c r="V5437">
        <v>168.941667</v>
      </c>
      <c r="W5437">
        <v>0</v>
      </c>
      <c r="X5437">
        <v>0</v>
      </c>
      <c r="Y5437">
        <v>0</v>
      </c>
      <c r="Z5437">
        <v>0</v>
      </c>
    </row>
    <row r="5438" spans="1:26" x14ac:dyDescent="0.25">
      <c r="A5438">
        <v>2041633</v>
      </c>
      <c r="B5438">
        <v>1</v>
      </c>
      <c r="C5438" t="s">
        <v>76</v>
      </c>
      <c r="D5438" t="s">
        <v>79</v>
      </c>
      <c r="E5438" t="s">
        <v>134</v>
      </c>
      <c r="F5438" t="s">
        <v>15586</v>
      </c>
      <c r="G5438" t="s">
        <v>144</v>
      </c>
      <c r="H5438" t="s">
        <v>46</v>
      </c>
      <c r="I5438" t="s">
        <v>129</v>
      </c>
      <c r="J5438" t="s">
        <v>130</v>
      </c>
      <c r="K5438" t="s">
        <v>131</v>
      </c>
      <c r="L5438" t="s">
        <v>15587</v>
      </c>
      <c r="M5438" t="s">
        <v>15588</v>
      </c>
      <c r="N5438">
        <v>1.8991666659999999</v>
      </c>
      <c r="O5438">
        <v>0</v>
      </c>
      <c r="P5438">
        <v>2</v>
      </c>
      <c r="Q5438">
        <v>0</v>
      </c>
      <c r="R5438">
        <v>0</v>
      </c>
      <c r="S5438">
        <v>0</v>
      </c>
      <c r="T5438">
        <v>0</v>
      </c>
      <c r="U5438">
        <v>0</v>
      </c>
      <c r="V5438">
        <v>3.798333</v>
      </c>
      <c r="W5438">
        <v>0</v>
      </c>
      <c r="X5438">
        <v>0</v>
      </c>
      <c r="Y5438">
        <v>0</v>
      </c>
      <c r="Z5438">
        <v>0</v>
      </c>
    </row>
    <row r="5439" spans="1:26" x14ac:dyDescent="0.25">
      <c r="A5439">
        <v>2041638</v>
      </c>
      <c r="B5439">
        <v>1</v>
      </c>
      <c r="C5439" t="s">
        <v>76</v>
      </c>
      <c r="D5439" t="s">
        <v>92</v>
      </c>
      <c r="E5439" t="s">
        <v>134</v>
      </c>
      <c r="F5439" t="s">
        <v>15589</v>
      </c>
      <c r="G5439" t="s">
        <v>140</v>
      </c>
      <c r="H5439" t="s">
        <v>46</v>
      </c>
      <c r="I5439" t="s">
        <v>129</v>
      </c>
      <c r="J5439" t="s">
        <v>130</v>
      </c>
      <c r="K5439" t="s">
        <v>131</v>
      </c>
      <c r="L5439" t="s">
        <v>15590</v>
      </c>
      <c r="M5439" t="s">
        <v>15591</v>
      </c>
      <c r="N5439">
        <v>1.1725000000000001</v>
      </c>
      <c r="O5439">
        <v>0</v>
      </c>
      <c r="P5439">
        <v>0</v>
      </c>
      <c r="Q5439">
        <v>0</v>
      </c>
      <c r="R5439">
        <v>2</v>
      </c>
      <c r="S5439">
        <v>0</v>
      </c>
      <c r="T5439">
        <v>0</v>
      </c>
      <c r="U5439">
        <v>0</v>
      </c>
      <c r="V5439">
        <v>0</v>
      </c>
      <c r="W5439">
        <v>0</v>
      </c>
      <c r="X5439">
        <v>2.3450000000000002</v>
      </c>
      <c r="Y5439">
        <v>0</v>
      </c>
      <c r="Z5439">
        <v>0</v>
      </c>
    </row>
    <row r="5440" spans="1:26" x14ac:dyDescent="0.25">
      <c r="A5440">
        <v>2041639</v>
      </c>
      <c r="B5440">
        <v>1</v>
      </c>
      <c r="C5440" t="s">
        <v>76</v>
      </c>
      <c r="D5440" t="s">
        <v>83</v>
      </c>
      <c r="E5440" t="s">
        <v>134</v>
      </c>
      <c r="F5440" t="s">
        <v>15592</v>
      </c>
      <c r="G5440" t="s">
        <v>136</v>
      </c>
      <c r="H5440" t="s">
        <v>46</v>
      </c>
      <c r="I5440" t="s">
        <v>129</v>
      </c>
      <c r="J5440" t="s">
        <v>130</v>
      </c>
      <c r="K5440" t="s">
        <v>131</v>
      </c>
      <c r="L5440" t="s">
        <v>15593</v>
      </c>
      <c r="M5440" t="s">
        <v>15594</v>
      </c>
      <c r="N5440">
        <v>1.7227777769999999</v>
      </c>
      <c r="O5440">
        <v>0</v>
      </c>
      <c r="P5440">
        <v>3</v>
      </c>
      <c r="Q5440">
        <v>0</v>
      </c>
      <c r="R5440">
        <v>0</v>
      </c>
      <c r="S5440">
        <v>0</v>
      </c>
      <c r="T5440">
        <v>0</v>
      </c>
      <c r="U5440">
        <v>0</v>
      </c>
      <c r="V5440">
        <v>5.1683329999999996</v>
      </c>
      <c r="W5440">
        <v>0</v>
      </c>
      <c r="X5440">
        <v>0</v>
      </c>
      <c r="Y5440">
        <v>0</v>
      </c>
      <c r="Z5440">
        <v>0</v>
      </c>
    </row>
    <row r="5441" spans="1:26" x14ac:dyDescent="0.25">
      <c r="A5441">
        <v>2041642</v>
      </c>
      <c r="B5441">
        <v>1</v>
      </c>
      <c r="C5441" t="s">
        <v>76</v>
      </c>
      <c r="D5441" t="s">
        <v>92</v>
      </c>
      <c r="E5441" t="s">
        <v>134</v>
      </c>
      <c r="F5441" t="s">
        <v>15595</v>
      </c>
      <c r="G5441" t="s">
        <v>140</v>
      </c>
      <c r="H5441" t="s">
        <v>46</v>
      </c>
      <c r="I5441" t="s">
        <v>129</v>
      </c>
      <c r="J5441" t="s">
        <v>130</v>
      </c>
      <c r="K5441" t="s">
        <v>131</v>
      </c>
      <c r="L5441" t="s">
        <v>15596</v>
      </c>
      <c r="M5441" t="s">
        <v>15597</v>
      </c>
      <c r="N5441">
        <v>2.6827777770000001</v>
      </c>
      <c r="O5441">
        <v>0</v>
      </c>
      <c r="P5441">
        <v>0</v>
      </c>
      <c r="Q5441">
        <v>0</v>
      </c>
      <c r="R5441">
        <v>0</v>
      </c>
      <c r="S5441">
        <v>0</v>
      </c>
      <c r="T5441">
        <v>1</v>
      </c>
      <c r="U5441">
        <v>0</v>
      </c>
      <c r="V5441">
        <v>0</v>
      </c>
      <c r="W5441">
        <v>0</v>
      </c>
      <c r="X5441">
        <v>0</v>
      </c>
      <c r="Y5441">
        <v>0</v>
      </c>
      <c r="Z5441">
        <v>2.6827779999999999</v>
      </c>
    </row>
    <row r="5442" spans="1:26" x14ac:dyDescent="0.25">
      <c r="A5442">
        <v>2041655</v>
      </c>
      <c r="B5442">
        <v>1</v>
      </c>
      <c r="C5442" t="s">
        <v>77</v>
      </c>
      <c r="D5442" t="s">
        <v>113</v>
      </c>
      <c r="E5442" t="s">
        <v>171</v>
      </c>
      <c r="F5442" t="s">
        <v>4900</v>
      </c>
      <c r="G5442" t="s">
        <v>1798</v>
      </c>
      <c r="H5442" t="s">
        <v>47</v>
      </c>
      <c r="I5442" t="s">
        <v>129</v>
      </c>
      <c r="J5442" t="s">
        <v>15</v>
      </c>
      <c r="K5442" t="s">
        <v>131</v>
      </c>
      <c r="L5442" t="s">
        <v>15598</v>
      </c>
      <c r="M5442" t="s">
        <v>15599</v>
      </c>
      <c r="N5442">
        <v>1.3077777770000001</v>
      </c>
      <c r="O5442">
        <v>0</v>
      </c>
      <c r="P5442">
        <v>11</v>
      </c>
      <c r="Q5442">
        <v>2</v>
      </c>
      <c r="R5442">
        <v>185</v>
      </c>
      <c r="S5442">
        <v>11</v>
      </c>
      <c r="T5442">
        <v>340</v>
      </c>
      <c r="U5442">
        <v>0</v>
      </c>
      <c r="V5442">
        <v>14.385555999999999</v>
      </c>
      <c r="W5442">
        <v>2.6155560000000002</v>
      </c>
      <c r="X5442">
        <v>241.93888899999999</v>
      </c>
      <c r="Y5442">
        <v>14.385555999999999</v>
      </c>
      <c r="Z5442">
        <v>444.64444400000002</v>
      </c>
    </row>
    <row r="5443" spans="1:26" x14ac:dyDescent="0.25">
      <c r="A5443">
        <v>2041659</v>
      </c>
      <c r="B5443">
        <v>1</v>
      </c>
      <c r="C5443" t="s">
        <v>76</v>
      </c>
      <c r="D5443" t="s">
        <v>100</v>
      </c>
      <c r="E5443" t="s">
        <v>134</v>
      </c>
      <c r="F5443" t="s">
        <v>15600</v>
      </c>
      <c r="G5443" t="s">
        <v>136</v>
      </c>
      <c r="H5443" t="s">
        <v>46</v>
      </c>
      <c r="I5443" t="s">
        <v>129</v>
      </c>
      <c r="J5443" t="s">
        <v>130</v>
      </c>
      <c r="K5443" t="s">
        <v>131</v>
      </c>
      <c r="L5443" t="s">
        <v>15601</v>
      </c>
      <c r="M5443" t="s">
        <v>15602</v>
      </c>
      <c r="N5443">
        <v>2.7083333330000001</v>
      </c>
      <c r="O5443">
        <v>0</v>
      </c>
      <c r="P5443">
        <v>3</v>
      </c>
      <c r="Q5443">
        <v>0</v>
      </c>
      <c r="R5443">
        <v>0</v>
      </c>
      <c r="S5443">
        <v>0</v>
      </c>
      <c r="T5443">
        <v>0</v>
      </c>
      <c r="U5443">
        <v>0</v>
      </c>
      <c r="V5443">
        <v>8.125</v>
      </c>
      <c r="W5443">
        <v>0</v>
      </c>
      <c r="X5443">
        <v>0</v>
      </c>
      <c r="Y5443">
        <v>0</v>
      </c>
      <c r="Z5443">
        <v>0</v>
      </c>
    </row>
    <row r="5444" spans="1:26" x14ac:dyDescent="0.25">
      <c r="A5444">
        <v>2041658</v>
      </c>
      <c r="B5444">
        <v>1</v>
      </c>
      <c r="C5444" t="s">
        <v>77</v>
      </c>
      <c r="D5444" t="s">
        <v>117</v>
      </c>
      <c r="E5444" t="s">
        <v>186</v>
      </c>
      <c r="F5444" t="s">
        <v>7085</v>
      </c>
      <c r="G5444" t="s">
        <v>163</v>
      </c>
      <c r="H5444" t="s">
        <v>47</v>
      </c>
      <c r="I5444" t="s">
        <v>129</v>
      </c>
      <c r="J5444" t="s">
        <v>130</v>
      </c>
      <c r="K5444" t="s">
        <v>131</v>
      </c>
      <c r="L5444" t="s">
        <v>15603</v>
      </c>
      <c r="M5444" t="s">
        <v>15604</v>
      </c>
      <c r="N5444">
        <v>0.82277777699999999</v>
      </c>
      <c r="O5444">
        <v>0</v>
      </c>
      <c r="P5444">
        <v>0</v>
      </c>
      <c r="Q5444">
        <v>0</v>
      </c>
      <c r="R5444">
        <v>21</v>
      </c>
      <c r="S5444">
        <v>0</v>
      </c>
      <c r="T5444">
        <v>632</v>
      </c>
      <c r="U5444">
        <v>0</v>
      </c>
      <c r="V5444">
        <v>0</v>
      </c>
      <c r="W5444">
        <v>0</v>
      </c>
      <c r="X5444">
        <v>17.278333</v>
      </c>
      <c r="Y5444">
        <v>0</v>
      </c>
      <c r="Z5444">
        <v>519.99555499999997</v>
      </c>
    </row>
    <row r="5445" spans="1:26" x14ac:dyDescent="0.25">
      <c r="A5445">
        <v>2041662</v>
      </c>
      <c r="B5445">
        <v>1</v>
      </c>
      <c r="C5445" t="s">
        <v>76</v>
      </c>
      <c r="D5445" t="s">
        <v>78</v>
      </c>
      <c r="E5445" t="s">
        <v>126</v>
      </c>
      <c r="F5445" t="s">
        <v>15605</v>
      </c>
      <c r="G5445" t="s">
        <v>812</v>
      </c>
      <c r="H5445" t="s">
        <v>46</v>
      </c>
      <c r="I5445" t="s">
        <v>129</v>
      </c>
      <c r="J5445" t="s">
        <v>130</v>
      </c>
      <c r="K5445" t="s">
        <v>131</v>
      </c>
      <c r="L5445" t="s">
        <v>15606</v>
      </c>
      <c r="M5445" t="s">
        <v>15607</v>
      </c>
      <c r="N5445">
        <v>1.5674999999999999</v>
      </c>
      <c r="O5445">
        <v>0</v>
      </c>
      <c r="P5445">
        <v>146</v>
      </c>
      <c r="Q5445">
        <v>0</v>
      </c>
      <c r="R5445">
        <v>0</v>
      </c>
      <c r="S5445">
        <v>0</v>
      </c>
      <c r="T5445">
        <v>0</v>
      </c>
      <c r="U5445">
        <v>0</v>
      </c>
      <c r="V5445">
        <v>228.85499999999999</v>
      </c>
      <c r="W5445">
        <v>0</v>
      </c>
      <c r="X5445">
        <v>0</v>
      </c>
      <c r="Y5445">
        <v>0</v>
      </c>
      <c r="Z5445">
        <v>0</v>
      </c>
    </row>
    <row r="5446" spans="1:26" x14ac:dyDescent="0.25">
      <c r="A5446">
        <v>2041664</v>
      </c>
      <c r="B5446">
        <v>1</v>
      </c>
      <c r="C5446" t="s">
        <v>76</v>
      </c>
      <c r="D5446" t="s">
        <v>84</v>
      </c>
      <c r="E5446" t="s">
        <v>166</v>
      </c>
      <c r="F5446" t="s">
        <v>15608</v>
      </c>
      <c r="G5446" t="s">
        <v>158</v>
      </c>
      <c r="H5446" t="s">
        <v>46</v>
      </c>
      <c r="I5446" t="s">
        <v>129</v>
      </c>
      <c r="J5446" t="s">
        <v>130</v>
      </c>
      <c r="K5446" t="s">
        <v>131</v>
      </c>
      <c r="L5446" t="s">
        <v>15609</v>
      </c>
      <c r="M5446" t="s">
        <v>15610</v>
      </c>
      <c r="N5446">
        <v>1.5319444440000001</v>
      </c>
      <c r="O5446">
        <v>0</v>
      </c>
      <c r="P5446">
        <v>318</v>
      </c>
      <c r="Q5446">
        <v>0</v>
      </c>
      <c r="R5446">
        <v>0</v>
      </c>
      <c r="S5446">
        <v>0</v>
      </c>
      <c r="T5446">
        <v>0</v>
      </c>
      <c r="U5446">
        <v>0</v>
      </c>
      <c r="V5446">
        <v>487.15833300000003</v>
      </c>
      <c r="W5446">
        <v>0</v>
      </c>
      <c r="X5446">
        <v>0</v>
      </c>
      <c r="Y5446">
        <v>0</v>
      </c>
      <c r="Z5446">
        <v>0</v>
      </c>
    </row>
    <row r="5447" spans="1:26" x14ac:dyDescent="0.25">
      <c r="A5447">
        <v>2041667</v>
      </c>
      <c r="B5447">
        <v>1</v>
      </c>
      <c r="C5447" t="s">
        <v>76</v>
      </c>
      <c r="D5447" t="s">
        <v>100</v>
      </c>
      <c r="E5447" t="s">
        <v>134</v>
      </c>
      <c r="F5447" t="s">
        <v>15611</v>
      </c>
      <c r="G5447" t="s">
        <v>140</v>
      </c>
      <c r="H5447" t="s">
        <v>46</v>
      </c>
      <c r="I5447" t="s">
        <v>129</v>
      </c>
      <c r="J5447" t="s">
        <v>130</v>
      </c>
      <c r="K5447" t="s">
        <v>131</v>
      </c>
      <c r="L5447" t="s">
        <v>15612</v>
      </c>
      <c r="M5447" t="s">
        <v>15613</v>
      </c>
      <c r="N5447">
        <v>6.3586111110000001</v>
      </c>
      <c r="O5447">
        <v>0</v>
      </c>
      <c r="P5447">
        <v>5</v>
      </c>
      <c r="Q5447">
        <v>0</v>
      </c>
      <c r="R5447">
        <v>0</v>
      </c>
      <c r="S5447">
        <v>0</v>
      </c>
      <c r="T5447">
        <v>0</v>
      </c>
      <c r="U5447">
        <v>0</v>
      </c>
      <c r="V5447">
        <v>31.793056</v>
      </c>
      <c r="W5447">
        <v>0</v>
      </c>
      <c r="X5447">
        <v>0</v>
      </c>
      <c r="Y5447">
        <v>0</v>
      </c>
      <c r="Z5447">
        <v>0</v>
      </c>
    </row>
    <row r="5448" spans="1:26" x14ac:dyDescent="0.25">
      <c r="A5448">
        <v>2041669</v>
      </c>
      <c r="B5448">
        <v>1</v>
      </c>
      <c r="C5448" t="s">
        <v>76</v>
      </c>
      <c r="D5448" t="s">
        <v>89</v>
      </c>
      <c r="E5448" t="s">
        <v>182</v>
      </c>
      <c r="F5448" t="s">
        <v>15614</v>
      </c>
      <c r="G5448" t="s">
        <v>144</v>
      </c>
      <c r="H5448" t="s">
        <v>46</v>
      </c>
      <c r="I5448" t="s">
        <v>129</v>
      </c>
      <c r="J5448" t="s">
        <v>130</v>
      </c>
      <c r="K5448" t="s">
        <v>131</v>
      </c>
      <c r="L5448" t="s">
        <v>15615</v>
      </c>
      <c r="M5448" t="s">
        <v>15616</v>
      </c>
      <c r="N5448">
        <v>5.6352777769999998</v>
      </c>
      <c r="O5448">
        <v>0</v>
      </c>
      <c r="P5448">
        <v>0</v>
      </c>
      <c r="Q5448">
        <v>0</v>
      </c>
      <c r="R5448">
        <v>0</v>
      </c>
      <c r="S5448">
        <v>0</v>
      </c>
      <c r="T5448">
        <v>2</v>
      </c>
      <c r="U5448">
        <v>0</v>
      </c>
      <c r="V5448">
        <v>0</v>
      </c>
      <c r="W5448">
        <v>0</v>
      </c>
      <c r="X5448">
        <v>0</v>
      </c>
      <c r="Y5448">
        <v>0</v>
      </c>
      <c r="Z5448">
        <v>11.270555999999999</v>
      </c>
    </row>
    <row r="5449" spans="1:26" x14ac:dyDescent="0.25">
      <c r="A5449">
        <v>2041668</v>
      </c>
      <c r="B5449">
        <v>1</v>
      </c>
      <c r="C5449" t="s">
        <v>76</v>
      </c>
      <c r="D5449" t="s">
        <v>92</v>
      </c>
      <c r="E5449" t="s">
        <v>134</v>
      </c>
      <c r="F5449" t="s">
        <v>15617</v>
      </c>
      <c r="G5449" t="s">
        <v>140</v>
      </c>
      <c r="H5449" t="s">
        <v>46</v>
      </c>
      <c r="I5449" t="s">
        <v>129</v>
      </c>
      <c r="J5449" t="s">
        <v>130</v>
      </c>
      <c r="K5449" t="s">
        <v>131</v>
      </c>
      <c r="L5449" t="s">
        <v>15618</v>
      </c>
      <c r="M5449" t="s">
        <v>15619</v>
      </c>
      <c r="N5449">
        <v>1.733055555</v>
      </c>
      <c r="O5449">
        <v>0</v>
      </c>
      <c r="P5449">
        <v>0</v>
      </c>
      <c r="Q5449">
        <v>0</v>
      </c>
      <c r="R5449">
        <v>1</v>
      </c>
      <c r="S5449">
        <v>0</v>
      </c>
      <c r="T5449">
        <v>0</v>
      </c>
      <c r="U5449">
        <v>0</v>
      </c>
      <c r="V5449">
        <v>0</v>
      </c>
      <c r="W5449">
        <v>0</v>
      </c>
      <c r="X5449">
        <v>1.7330559999999999</v>
      </c>
      <c r="Y5449">
        <v>0</v>
      </c>
      <c r="Z5449">
        <v>0</v>
      </c>
    </row>
    <row r="5450" spans="1:26" x14ac:dyDescent="0.25">
      <c r="A5450">
        <v>2041670</v>
      </c>
      <c r="B5450">
        <v>1</v>
      </c>
      <c r="C5450" t="s">
        <v>76</v>
      </c>
      <c r="D5450" t="s">
        <v>102</v>
      </c>
      <c r="E5450" t="s">
        <v>171</v>
      </c>
      <c r="F5450" t="s">
        <v>15620</v>
      </c>
      <c r="G5450" t="s">
        <v>163</v>
      </c>
      <c r="H5450" t="s">
        <v>47</v>
      </c>
      <c r="I5450" t="s">
        <v>129</v>
      </c>
      <c r="J5450" t="s">
        <v>130</v>
      </c>
      <c r="K5450" t="s">
        <v>131</v>
      </c>
      <c r="L5450" t="s">
        <v>15621</v>
      </c>
      <c r="M5450" t="s">
        <v>15622</v>
      </c>
      <c r="N5450">
        <v>0.14222222200000001</v>
      </c>
      <c r="O5450">
        <v>43</v>
      </c>
      <c r="P5450">
        <v>221</v>
      </c>
      <c r="Q5450">
        <v>0</v>
      </c>
      <c r="R5450">
        <v>0</v>
      </c>
      <c r="S5450">
        <v>0</v>
      </c>
      <c r="T5450">
        <v>0</v>
      </c>
      <c r="U5450">
        <v>6.1155559999999998</v>
      </c>
      <c r="V5450">
        <v>31.431111000000001</v>
      </c>
      <c r="W5450">
        <v>0</v>
      </c>
      <c r="X5450">
        <v>0</v>
      </c>
      <c r="Y5450">
        <v>0</v>
      </c>
      <c r="Z5450">
        <v>0</v>
      </c>
    </row>
    <row r="5451" spans="1:26" x14ac:dyDescent="0.25">
      <c r="A5451">
        <v>2041679</v>
      </c>
      <c r="B5451">
        <v>1</v>
      </c>
      <c r="C5451" t="s">
        <v>76</v>
      </c>
      <c r="D5451" t="s">
        <v>84</v>
      </c>
      <c r="E5451" t="s">
        <v>126</v>
      </c>
      <c r="F5451" t="s">
        <v>15623</v>
      </c>
      <c r="G5451" t="s">
        <v>246</v>
      </c>
      <c r="H5451" t="s">
        <v>46</v>
      </c>
      <c r="I5451" t="s">
        <v>129</v>
      </c>
      <c r="J5451" t="s">
        <v>130</v>
      </c>
      <c r="K5451" t="s">
        <v>131</v>
      </c>
      <c r="L5451" t="s">
        <v>15624</v>
      </c>
      <c r="M5451" t="s">
        <v>15625</v>
      </c>
      <c r="N5451">
        <v>3.619444444</v>
      </c>
      <c r="O5451">
        <v>0</v>
      </c>
      <c r="P5451">
        <v>18</v>
      </c>
      <c r="Q5451">
        <v>0</v>
      </c>
      <c r="R5451">
        <v>0</v>
      </c>
      <c r="S5451">
        <v>0</v>
      </c>
      <c r="T5451">
        <v>0</v>
      </c>
      <c r="U5451">
        <v>0</v>
      </c>
      <c r="V5451">
        <v>65.150000000000006</v>
      </c>
      <c r="W5451">
        <v>0</v>
      </c>
      <c r="X5451">
        <v>0</v>
      </c>
      <c r="Y5451">
        <v>0</v>
      </c>
      <c r="Z5451">
        <v>0</v>
      </c>
    </row>
    <row r="5452" spans="1:26" x14ac:dyDescent="0.25">
      <c r="A5452">
        <v>2041675</v>
      </c>
      <c r="B5452">
        <v>1</v>
      </c>
      <c r="C5452" t="s">
        <v>77</v>
      </c>
      <c r="D5452" t="s">
        <v>114</v>
      </c>
      <c r="E5452" t="s">
        <v>161</v>
      </c>
      <c r="F5452" t="s">
        <v>15626</v>
      </c>
      <c r="G5452" t="s">
        <v>341</v>
      </c>
      <c r="H5452" t="s">
        <v>47</v>
      </c>
      <c r="I5452" t="s">
        <v>129</v>
      </c>
      <c r="J5452" t="s">
        <v>130</v>
      </c>
      <c r="K5452" t="s">
        <v>131</v>
      </c>
      <c r="L5452" t="s">
        <v>15627</v>
      </c>
      <c r="M5452" t="s">
        <v>15628</v>
      </c>
      <c r="N5452">
        <v>1.251666666</v>
      </c>
      <c r="O5452">
        <v>0</v>
      </c>
      <c r="P5452">
        <v>130</v>
      </c>
      <c r="Q5452">
        <v>0</v>
      </c>
      <c r="R5452">
        <v>0</v>
      </c>
      <c r="S5452">
        <v>0</v>
      </c>
      <c r="T5452">
        <v>0</v>
      </c>
      <c r="U5452">
        <v>0</v>
      </c>
      <c r="V5452">
        <v>162.716667</v>
      </c>
      <c r="W5452">
        <v>0</v>
      </c>
      <c r="X5452">
        <v>0</v>
      </c>
      <c r="Y5452">
        <v>0</v>
      </c>
      <c r="Z5452">
        <v>0</v>
      </c>
    </row>
    <row r="5453" spans="1:26" x14ac:dyDescent="0.25">
      <c r="A5453">
        <v>2041674</v>
      </c>
      <c r="B5453">
        <v>1</v>
      </c>
      <c r="C5453" t="s">
        <v>76</v>
      </c>
      <c r="D5453" t="s">
        <v>97</v>
      </c>
      <c r="E5453" t="s">
        <v>182</v>
      </c>
      <c r="F5453" t="s">
        <v>15629</v>
      </c>
      <c r="G5453" t="s">
        <v>405</v>
      </c>
      <c r="H5453" t="s">
        <v>46</v>
      </c>
      <c r="I5453" t="s">
        <v>129</v>
      </c>
      <c r="J5453" t="s">
        <v>130</v>
      </c>
      <c r="K5453" t="s">
        <v>131</v>
      </c>
      <c r="L5453" t="s">
        <v>15630</v>
      </c>
      <c r="M5453" t="s">
        <v>15631</v>
      </c>
      <c r="N5453">
        <v>0.31555555499999999</v>
      </c>
      <c r="O5453">
        <v>0</v>
      </c>
      <c r="P5453">
        <v>40</v>
      </c>
      <c r="Q5453">
        <v>0</v>
      </c>
      <c r="R5453">
        <v>0</v>
      </c>
      <c r="S5453">
        <v>0</v>
      </c>
      <c r="T5453">
        <v>0</v>
      </c>
      <c r="U5453">
        <v>0</v>
      </c>
      <c r="V5453">
        <v>12.622222000000001</v>
      </c>
      <c r="W5453">
        <v>0</v>
      </c>
      <c r="X5453">
        <v>0</v>
      </c>
      <c r="Y5453">
        <v>0</v>
      </c>
      <c r="Z5453">
        <v>0</v>
      </c>
    </row>
    <row r="5454" spans="1:26" x14ac:dyDescent="0.25">
      <c r="A5454">
        <v>2041676</v>
      </c>
      <c r="B5454">
        <v>1</v>
      </c>
      <c r="C5454" t="s">
        <v>77</v>
      </c>
      <c r="D5454" t="s">
        <v>123</v>
      </c>
      <c r="E5454" t="s">
        <v>186</v>
      </c>
      <c r="F5454" t="s">
        <v>15632</v>
      </c>
      <c r="G5454" t="s">
        <v>163</v>
      </c>
      <c r="H5454" t="s">
        <v>47</v>
      </c>
      <c r="I5454" t="s">
        <v>129</v>
      </c>
      <c r="J5454" t="s">
        <v>130</v>
      </c>
      <c r="K5454" t="s">
        <v>131</v>
      </c>
      <c r="L5454" t="s">
        <v>15633</v>
      </c>
      <c r="M5454" t="s">
        <v>15634</v>
      </c>
      <c r="N5454">
        <v>1.386111111</v>
      </c>
      <c r="O5454">
        <v>0</v>
      </c>
      <c r="P5454">
        <v>884</v>
      </c>
      <c r="Q5454">
        <v>0</v>
      </c>
      <c r="R5454">
        <v>0</v>
      </c>
      <c r="S5454">
        <v>0</v>
      </c>
      <c r="T5454">
        <v>0</v>
      </c>
      <c r="U5454">
        <v>0</v>
      </c>
      <c r="V5454">
        <v>1225.322222</v>
      </c>
      <c r="W5454">
        <v>0</v>
      </c>
      <c r="X5454">
        <v>0</v>
      </c>
      <c r="Y5454">
        <v>0</v>
      </c>
      <c r="Z5454">
        <v>0</v>
      </c>
    </row>
    <row r="5455" spans="1:26" x14ac:dyDescent="0.25">
      <c r="A5455">
        <v>2041680</v>
      </c>
      <c r="B5455">
        <v>1</v>
      </c>
      <c r="C5455" t="s">
        <v>76</v>
      </c>
      <c r="D5455" t="s">
        <v>89</v>
      </c>
      <c r="E5455" t="s">
        <v>182</v>
      </c>
      <c r="F5455" t="s">
        <v>15635</v>
      </c>
      <c r="G5455" t="s">
        <v>144</v>
      </c>
      <c r="H5455" t="s">
        <v>46</v>
      </c>
      <c r="I5455" t="s">
        <v>129</v>
      </c>
      <c r="J5455" t="s">
        <v>130</v>
      </c>
      <c r="K5455" t="s">
        <v>131</v>
      </c>
      <c r="L5455" t="s">
        <v>15636</v>
      </c>
      <c r="M5455" t="s">
        <v>15637</v>
      </c>
      <c r="N5455">
        <v>1.8233333329999999</v>
      </c>
      <c r="O5455">
        <v>0</v>
      </c>
      <c r="P5455">
        <v>22</v>
      </c>
      <c r="Q5455">
        <v>0</v>
      </c>
      <c r="R5455">
        <v>0</v>
      </c>
      <c r="S5455">
        <v>0</v>
      </c>
      <c r="T5455">
        <v>0</v>
      </c>
      <c r="U5455">
        <v>0</v>
      </c>
      <c r="V5455">
        <v>40.113332999999997</v>
      </c>
      <c r="W5455">
        <v>0</v>
      </c>
      <c r="X5455">
        <v>0</v>
      </c>
      <c r="Y5455">
        <v>0</v>
      </c>
      <c r="Z5455">
        <v>0</v>
      </c>
    </row>
    <row r="5456" spans="1:26" x14ac:dyDescent="0.25">
      <c r="A5456">
        <v>2041677</v>
      </c>
      <c r="B5456">
        <v>1</v>
      </c>
      <c r="C5456" t="s">
        <v>76</v>
      </c>
      <c r="D5456" t="s">
        <v>101</v>
      </c>
      <c r="E5456" t="s">
        <v>182</v>
      </c>
      <c r="F5456" t="s">
        <v>15638</v>
      </c>
      <c r="G5456" t="s">
        <v>294</v>
      </c>
      <c r="H5456" t="s">
        <v>46</v>
      </c>
      <c r="I5456" t="s">
        <v>129</v>
      </c>
      <c r="J5456" t="s">
        <v>130</v>
      </c>
      <c r="K5456" t="s">
        <v>131</v>
      </c>
      <c r="L5456" t="s">
        <v>15639</v>
      </c>
      <c r="M5456" t="s">
        <v>15640</v>
      </c>
      <c r="N5456">
        <v>2.2097222219999999</v>
      </c>
      <c r="O5456">
        <v>0</v>
      </c>
      <c r="P5456">
        <v>8</v>
      </c>
      <c r="Q5456">
        <v>0</v>
      </c>
      <c r="R5456">
        <v>0</v>
      </c>
      <c r="S5456">
        <v>0</v>
      </c>
      <c r="T5456">
        <v>0</v>
      </c>
      <c r="U5456">
        <v>0</v>
      </c>
      <c r="V5456">
        <v>17.677778</v>
      </c>
      <c r="W5456">
        <v>0</v>
      </c>
      <c r="X5456">
        <v>0</v>
      </c>
      <c r="Y5456">
        <v>0</v>
      </c>
      <c r="Z5456">
        <v>0</v>
      </c>
    </row>
    <row r="5457" spans="1:26" x14ac:dyDescent="0.25">
      <c r="A5457">
        <v>2041682</v>
      </c>
      <c r="B5457">
        <v>1</v>
      </c>
      <c r="C5457" t="s">
        <v>77</v>
      </c>
      <c r="D5457" t="s">
        <v>110</v>
      </c>
      <c r="E5457" t="s">
        <v>182</v>
      </c>
      <c r="F5457" t="s">
        <v>3451</v>
      </c>
      <c r="G5457" t="s">
        <v>144</v>
      </c>
      <c r="H5457" t="s">
        <v>46</v>
      </c>
      <c r="I5457" t="s">
        <v>129</v>
      </c>
      <c r="J5457" t="s">
        <v>130</v>
      </c>
      <c r="K5457" t="s">
        <v>131</v>
      </c>
      <c r="L5457" t="s">
        <v>15641</v>
      </c>
      <c r="M5457" t="s">
        <v>15642</v>
      </c>
      <c r="N5457">
        <v>1.65</v>
      </c>
      <c r="O5457">
        <v>0</v>
      </c>
      <c r="P5457">
        <v>0</v>
      </c>
      <c r="Q5457">
        <v>0</v>
      </c>
      <c r="R5457">
        <v>0</v>
      </c>
      <c r="S5457">
        <v>0</v>
      </c>
      <c r="T5457">
        <v>26</v>
      </c>
      <c r="U5457">
        <v>0</v>
      </c>
      <c r="V5457">
        <v>0</v>
      </c>
      <c r="W5457">
        <v>0</v>
      </c>
      <c r="X5457">
        <v>0</v>
      </c>
      <c r="Y5457">
        <v>0</v>
      </c>
      <c r="Z5457">
        <v>42.9</v>
      </c>
    </row>
    <row r="5458" spans="1:26" x14ac:dyDescent="0.25">
      <c r="A5458">
        <v>2041684</v>
      </c>
      <c r="B5458">
        <v>1</v>
      </c>
      <c r="C5458" t="s">
        <v>77</v>
      </c>
      <c r="D5458" t="s">
        <v>124</v>
      </c>
      <c r="E5458" t="s">
        <v>134</v>
      </c>
      <c r="F5458" t="s">
        <v>15643</v>
      </c>
      <c r="G5458" t="s">
        <v>238</v>
      </c>
      <c r="H5458" t="s">
        <v>46</v>
      </c>
      <c r="I5458" t="s">
        <v>129</v>
      </c>
      <c r="J5458" t="s">
        <v>130</v>
      </c>
      <c r="K5458" t="s">
        <v>131</v>
      </c>
      <c r="L5458" t="s">
        <v>15644</v>
      </c>
      <c r="M5458" t="s">
        <v>15645</v>
      </c>
      <c r="N5458">
        <v>1.7813888879999999</v>
      </c>
      <c r="O5458">
        <v>0</v>
      </c>
      <c r="P5458">
        <v>7</v>
      </c>
      <c r="Q5458">
        <v>0</v>
      </c>
      <c r="R5458">
        <v>0</v>
      </c>
      <c r="S5458">
        <v>0</v>
      </c>
      <c r="T5458">
        <v>0</v>
      </c>
      <c r="U5458">
        <v>0</v>
      </c>
      <c r="V5458">
        <v>12.469722000000001</v>
      </c>
      <c r="W5458">
        <v>0</v>
      </c>
      <c r="X5458">
        <v>0</v>
      </c>
      <c r="Y5458">
        <v>0</v>
      </c>
      <c r="Z5458">
        <v>0</v>
      </c>
    </row>
    <row r="5459" spans="1:26" x14ac:dyDescent="0.25">
      <c r="A5459">
        <v>2041685</v>
      </c>
      <c r="B5459">
        <v>1</v>
      </c>
      <c r="C5459" t="s">
        <v>77</v>
      </c>
      <c r="D5459" t="s">
        <v>119</v>
      </c>
      <c r="E5459" t="s">
        <v>134</v>
      </c>
      <c r="F5459" t="s">
        <v>15646</v>
      </c>
      <c r="G5459" t="s">
        <v>136</v>
      </c>
      <c r="H5459" t="s">
        <v>46</v>
      </c>
      <c r="I5459" t="s">
        <v>129</v>
      </c>
      <c r="J5459" t="s">
        <v>130</v>
      </c>
      <c r="K5459" t="s">
        <v>131</v>
      </c>
      <c r="L5459" t="s">
        <v>15647</v>
      </c>
      <c r="M5459" t="s">
        <v>15648</v>
      </c>
      <c r="N5459">
        <v>1.8047222220000001</v>
      </c>
      <c r="O5459">
        <v>0</v>
      </c>
      <c r="P5459">
        <v>21</v>
      </c>
      <c r="Q5459">
        <v>0</v>
      </c>
      <c r="R5459">
        <v>0</v>
      </c>
      <c r="S5459">
        <v>0</v>
      </c>
      <c r="T5459">
        <v>0</v>
      </c>
      <c r="U5459">
        <v>0</v>
      </c>
      <c r="V5459">
        <v>37.899166999999998</v>
      </c>
      <c r="W5459">
        <v>0</v>
      </c>
      <c r="X5459">
        <v>0</v>
      </c>
      <c r="Y5459">
        <v>0</v>
      </c>
      <c r="Z5459">
        <v>0</v>
      </c>
    </row>
    <row r="5460" spans="1:26" x14ac:dyDescent="0.25">
      <c r="A5460">
        <v>2041688</v>
      </c>
      <c r="B5460">
        <v>1</v>
      </c>
      <c r="C5460" t="s">
        <v>76</v>
      </c>
      <c r="D5460" t="s">
        <v>99</v>
      </c>
      <c r="E5460" t="s">
        <v>166</v>
      </c>
      <c r="F5460" t="s">
        <v>15649</v>
      </c>
      <c r="G5460" t="s">
        <v>144</v>
      </c>
      <c r="H5460" t="s">
        <v>46</v>
      </c>
      <c r="I5460" t="s">
        <v>129</v>
      </c>
      <c r="J5460" t="s">
        <v>130</v>
      </c>
      <c r="K5460" t="s">
        <v>131</v>
      </c>
      <c r="L5460" t="s">
        <v>15650</v>
      </c>
      <c r="M5460" t="s">
        <v>15651</v>
      </c>
      <c r="N5460">
        <v>1.246111111</v>
      </c>
      <c r="O5460">
        <v>0</v>
      </c>
      <c r="P5460">
        <v>1</v>
      </c>
      <c r="Q5460">
        <v>0</v>
      </c>
      <c r="R5460">
        <v>0</v>
      </c>
      <c r="S5460">
        <v>0</v>
      </c>
      <c r="T5460">
        <v>0</v>
      </c>
      <c r="U5460">
        <v>0</v>
      </c>
      <c r="V5460">
        <v>1.246111</v>
      </c>
      <c r="W5460">
        <v>0</v>
      </c>
      <c r="X5460">
        <v>0</v>
      </c>
      <c r="Y5460">
        <v>0</v>
      </c>
      <c r="Z5460">
        <v>0</v>
      </c>
    </row>
    <row r="5461" spans="1:26" x14ac:dyDescent="0.25">
      <c r="A5461">
        <v>2041686</v>
      </c>
      <c r="B5461">
        <v>1</v>
      </c>
      <c r="C5461" t="s">
        <v>76</v>
      </c>
      <c r="D5461" t="s">
        <v>81</v>
      </c>
      <c r="E5461" t="s">
        <v>182</v>
      </c>
      <c r="F5461" t="s">
        <v>15652</v>
      </c>
      <c r="G5461" t="s">
        <v>144</v>
      </c>
      <c r="H5461" t="s">
        <v>46</v>
      </c>
      <c r="I5461" t="s">
        <v>129</v>
      </c>
      <c r="J5461" t="s">
        <v>130</v>
      </c>
      <c r="K5461" t="s">
        <v>131</v>
      </c>
      <c r="L5461" t="s">
        <v>15653</v>
      </c>
      <c r="M5461" t="s">
        <v>15654</v>
      </c>
      <c r="N5461">
        <v>1.288333333</v>
      </c>
      <c r="O5461">
        <v>0</v>
      </c>
      <c r="P5461">
        <v>96</v>
      </c>
      <c r="Q5461">
        <v>0</v>
      </c>
      <c r="R5461">
        <v>0</v>
      </c>
      <c r="S5461">
        <v>0</v>
      </c>
      <c r="T5461">
        <v>0</v>
      </c>
      <c r="U5461">
        <v>0</v>
      </c>
      <c r="V5461">
        <v>123.68</v>
      </c>
      <c r="W5461">
        <v>0</v>
      </c>
      <c r="X5461">
        <v>0</v>
      </c>
      <c r="Y5461">
        <v>0</v>
      </c>
      <c r="Z5461">
        <v>0</v>
      </c>
    </row>
    <row r="5462" spans="1:26" x14ac:dyDescent="0.25">
      <c r="A5462">
        <v>2041689</v>
      </c>
      <c r="B5462">
        <v>1</v>
      </c>
      <c r="C5462" t="s">
        <v>76</v>
      </c>
      <c r="D5462" t="s">
        <v>79</v>
      </c>
      <c r="E5462" t="s">
        <v>161</v>
      </c>
      <c r="F5462" t="s">
        <v>15655</v>
      </c>
      <c r="G5462" t="s">
        <v>341</v>
      </c>
      <c r="H5462" t="s">
        <v>47</v>
      </c>
      <c r="I5462" t="s">
        <v>129</v>
      </c>
      <c r="J5462" t="s">
        <v>130</v>
      </c>
      <c r="K5462" t="s">
        <v>131</v>
      </c>
      <c r="L5462" t="s">
        <v>15656</v>
      </c>
      <c r="M5462" t="s">
        <v>15657</v>
      </c>
      <c r="N5462">
        <v>4.4783333330000001</v>
      </c>
      <c r="O5462">
        <v>0</v>
      </c>
      <c r="P5462">
        <v>626</v>
      </c>
      <c r="Q5462">
        <v>0</v>
      </c>
      <c r="R5462">
        <v>0</v>
      </c>
      <c r="S5462">
        <v>0</v>
      </c>
      <c r="T5462">
        <v>0</v>
      </c>
      <c r="U5462">
        <v>0</v>
      </c>
      <c r="V5462">
        <v>2803.4366660000001</v>
      </c>
      <c r="W5462">
        <v>0</v>
      </c>
      <c r="X5462">
        <v>0</v>
      </c>
      <c r="Y5462">
        <v>0</v>
      </c>
      <c r="Z5462">
        <v>0</v>
      </c>
    </row>
    <row r="5463" spans="1:26" x14ac:dyDescent="0.25">
      <c r="A5463">
        <v>2041687</v>
      </c>
      <c r="B5463">
        <v>1</v>
      </c>
      <c r="C5463" t="s">
        <v>76</v>
      </c>
      <c r="D5463" t="s">
        <v>101</v>
      </c>
      <c r="E5463" t="s">
        <v>182</v>
      </c>
      <c r="F5463" t="s">
        <v>15658</v>
      </c>
      <c r="G5463" t="s">
        <v>250</v>
      </c>
      <c r="H5463" t="s">
        <v>46</v>
      </c>
      <c r="I5463" t="s">
        <v>129</v>
      </c>
      <c r="J5463" t="s">
        <v>15</v>
      </c>
      <c r="K5463" t="s">
        <v>131</v>
      </c>
      <c r="L5463" t="s">
        <v>15659</v>
      </c>
      <c r="M5463" t="s">
        <v>15660</v>
      </c>
      <c r="N5463">
        <v>4.2416666660000004</v>
      </c>
      <c r="O5463">
        <v>0</v>
      </c>
      <c r="P5463">
        <v>53</v>
      </c>
      <c r="Q5463">
        <v>0</v>
      </c>
      <c r="R5463">
        <v>0</v>
      </c>
      <c r="S5463">
        <v>0</v>
      </c>
      <c r="T5463">
        <v>0</v>
      </c>
      <c r="U5463">
        <v>0</v>
      </c>
      <c r="V5463">
        <v>224.808333</v>
      </c>
      <c r="W5463">
        <v>0</v>
      </c>
      <c r="X5463">
        <v>0</v>
      </c>
      <c r="Y5463">
        <v>0</v>
      </c>
      <c r="Z5463">
        <v>0</v>
      </c>
    </row>
    <row r="5464" spans="1:26" x14ac:dyDescent="0.25">
      <c r="A5464">
        <v>2041691</v>
      </c>
      <c r="B5464">
        <v>1</v>
      </c>
      <c r="C5464" t="s">
        <v>76</v>
      </c>
      <c r="D5464" t="s">
        <v>98</v>
      </c>
      <c r="E5464" t="s">
        <v>161</v>
      </c>
      <c r="F5464" t="s">
        <v>5885</v>
      </c>
      <c r="G5464" t="s">
        <v>242</v>
      </c>
      <c r="H5464" t="s">
        <v>47</v>
      </c>
      <c r="I5464" t="s">
        <v>129</v>
      </c>
      <c r="J5464" t="s">
        <v>130</v>
      </c>
      <c r="K5464" t="s">
        <v>131</v>
      </c>
      <c r="L5464" t="s">
        <v>15661</v>
      </c>
      <c r="M5464" t="s">
        <v>15662</v>
      </c>
      <c r="N5464">
        <v>1.1427777770000001</v>
      </c>
      <c r="O5464">
        <v>0</v>
      </c>
      <c r="P5464">
        <v>0</v>
      </c>
      <c r="Q5464">
        <v>2</v>
      </c>
      <c r="R5464">
        <v>189</v>
      </c>
      <c r="S5464">
        <v>2</v>
      </c>
      <c r="T5464">
        <v>610</v>
      </c>
      <c r="U5464">
        <v>0</v>
      </c>
      <c r="V5464">
        <v>0</v>
      </c>
      <c r="W5464">
        <v>2.2855560000000001</v>
      </c>
      <c r="X5464">
        <v>215.98500000000001</v>
      </c>
      <c r="Y5464">
        <v>2.2855560000000001</v>
      </c>
      <c r="Z5464">
        <v>697.09444399999995</v>
      </c>
    </row>
    <row r="5465" spans="1:26" x14ac:dyDescent="0.25">
      <c r="A5465">
        <v>2041700</v>
      </c>
      <c r="B5465">
        <v>1</v>
      </c>
      <c r="C5465" t="s">
        <v>77</v>
      </c>
      <c r="D5465" t="s">
        <v>108</v>
      </c>
      <c r="E5465" t="s">
        <v>161</v>
      </c>
      <c r="F5465" t="s">
        <v>15663</v>
      </c>
      <c r="G5465" t="s">
        <v>163</v>
      </c>
      <c r="H5465" t="s">
        <v>47</v>
      </c>
      <c r="I5465" t="s">
        <v>129</v>
      </c>
      <c r="J5465" t="s">
        <v>130</v>
      </c>
      <c r="K5465" t="s">
        <v>131</v>
      </c>
      <c r="L5465" t="s">
        <v>15664</v>
      </c>
      <c r="M5465" t="s">
        <v>15665</v>
      </c>
      <c r="N5465">
        <v>0.895277777</v>
      </c>
      <c r="O5465">
        <v>0</v>
      </c>
      <c r="P5465">
        <v>1296</v>
      </c>
      <c r="Q5465">
        <v>0</v>
      </c>
      <c r="R5465">
        <v>0</v>
      </c>
      <c r="S5465">
        <v>0</v>
      </c>
      <c r="T5465">
        <v>0</v>
      </c>
      <c r="U5465">
        <v>0</v>
      </c>
      <c r="V5465">
        <v>1160.2799990000001</v>
      </c>
      <c r="W5465">
        <v>0</v>
      </c>
      <c r="X5465">
        <v>0</v>
      </c>
      <c r="Y5465">
        <v>0</v>
      </c>
      <c r="Z5465">
        <v>0</v>
      </c>
    </row>
    <row r="5466" spans="1:26" x14ac:dyDescent="0.25">
      <c r="A5466">
        <v>2041701</v>
      </c>
      <c r="B5466">
        <v>1</v>
      </c>
      <c r="C5466" t="s">
        <v>77</v>
      </c>
      <c r="D5466" t="s">
        <v>123</v>
      </c>
      <c r="E5466" t="s">
        <v>182</v>
      </c>
      <c r="F5466" t="s">
        <v>15666</v>
      </c>
      <c r="G5466" t="s">
        <v>294</v>
      </c>
      <c r="H5466" t="s">
        <v>46</v>
      </c>
      <c r="I5466" t="s">
        <v>129</v>
      </c>
      <c r="J5466" t="s">
        <v>130</v>
      </c>
      <c r="K5466" t="s">
        <v>131</v>
      </c>
      <c r="L5466" t="s">
        <v>15667</v>
      </c>
      <c r="M5466" t="s">
        <v>15668</v>
      </c>
      <c r="N5466">
        <v>1.390833333</v>
      </c>
      <c r="O5466">
        <v>0</v>
      </c>
      <c r="P5466">
        <v>53</v>
      </c>
      <c r="Q5466">
        <v>0</v>
      </c>
      <c r="R5466">
        <v>0</v>
      </c>
      <c r="S5466">
        <v>0</v>
      </c>
      <c r="T5466">
        <v>0</v>
      </c>
      <c r="U5466">
        <v>0</v>
      </c>
      <c r="V5466">
        <v>73.714167000000003</v>
      </c>
      <c r="W5466">
        <v>0</v>
      </c>
      <c r="X5466">
        <v>0</v>
      </c>
      <c r="Y5466">
        <v>0</v>
      </c>
      <c r="Z5466">
        <v>0</v>
      </c>
    </row>
    <row r="5467" spans="1:26" x14ac:dyDescent="0.25">
      <c r="A5467">
        <v>2041705</v>
      </c>
      <c r="B5467">
        <v>1</v>
      </c>
      <c r="C5467" t="s">
        <v>77</v>
      </c>
      <c r="D5467" t="s">
        <v>123</v>
      </c>
      <c r="E5467" t="s">
        <v>182</v>
      </c>
      <c r="F5467" t="s">
        <v>15669</v>
      </c>
      <c r="G5467" t="s">
        <v>144</v>
      </c>
      <c r="H5467" t="s">
        <v>46</v>
      </c>
      <c r="I5467" t="s">
        <v>129</v>
      </c>
      <c r="J5467" t="s">
        <v>130</v>
      </c>
      <c r="K5467" t="s">
        <v>131</v>
      </c>
      <c r="L5467" t="s">
        <v>15670</v>
      </c>
      <c r="M5467" t="s">
        <v>15671</v>
      </c>
      <c r="N5467">
        <v>3.7972222219999998</v>
      </c>
      <c r="O5467">
        <v>0</v>
      </c>
      <c r="P5467">
        <v>37</v>
      </c>
      <c r="Q5467">
        <v>0</v>
      </c>
      <c r="R5467">
        <v>0</v>
      </c>
      <c r="S5467">
        <v>0</v>
      </c>
      <c r="T5467">
        <v>0</v>
      </c>
      <c r="U5467">
        <v>0</v>
      </c>
      <c r="V5467">
        <v>140.49722199999999</v>
      </c>
      <c r="W5467">
        <v>0</v>
      </c>
      <c r="X5467">
        <v>0</v>
      </c>
      <c r="Y5467">
        <v>0</v>
      </c>
      <c r="Z5467">
        <v>0</v>
      </c>
    </row>
    <row r="5468" spans="1:26" x14ac:dyDescent="0.25">
      <c r="A5468">
        <v>2041703</v>
      </c>
      <c r="B5468">
        <v>1</v>
      </c>
      <c r="C5468" t="s">
        <v>77</v>
      </c>
      <c r="D5468" t="s">
        <v>113</v>
      </c>
      <c r="E5468" t="s">
        <v>171</v>
      </c>
      <c r="F5468" t="s">
        <v>4900</v>
      </c>
      <c r="G5468" t="s">
        <v>1798</v>
      </c>
      <c r="H5468" t="s">
        <v>47</v>
      </c>
      <c r="I5468" t="s">
        <v>129</v>
      </c>
      <c r="J5468" t="s">
        <v>15</v>
      </c>
      <c r="K5468" t="s">
        <v>131</v>
      </c>
      <c r="L5468" t="s">
        <v>15672</v>
      </c>
      <c r="M5468" t="s">
        <v>15673</v>
      </c>
      <c r="N5468">
        <v>0.226111111</v>
      </c>
      <c r="O5468">
        <v>0</v>
      </c>
      <c r="P5468">
        <v>11</v>
      </c>
      <c r="Q5468">
        <v>2</v>
      </c>
      <c r="R5468">
        <v>185</v>
      </c>
      <c r="S5468">
        <v>11</v>
      </c>
      <c r="T5468">
        <v>340</v>
      </c>
      <c r="U5468">
        <v>0</v>
      </c>
      <c r="V5468">
        <v>2.487222</v>
      </c>
      <c r="W5468">
        <v>0.45222200000000001</v>
      </c>
      <c r="X5468">
        <v>41.830556000000001</v>
      </c>
      <c r="Y5468">
        <v>2.487222</v>
      </c>
      <c r="Z5468">
        <v>76.877778000000006</v>
      </c>
    </row>
    <row r="5469" spans="1:26" x14ac:dyDescent="0.25">
      <c r="A5469">
        <v>2041704</v>
      </c>
      <c r="B5469">
        <v>1</v>
      </c>
      <c r="C5469" t="s">
        <v>76</v>
      </c>
      <c r="D5469" t="s">
        <v>85</v>
      </c>
      <c r="E5469" t="s">
        <v>134</v>
      </c>
      <c r="F5469" t="s">
        <v>15674</v>
      </c>
      <c r="G5469" t="s">
        <v>250</v>
      </c>
      <c r="H5469" t="s">
        <v>46</v>
      </c>
      <c r="I5469" t="s">
        <v>129</v>
      </c>
      <c r="J5469" t="s">
        <v>15</v>
      </c>
      <c r="K5469" t="s">
        <v>131</v>
      </c>
      <c r="L5469" t="s">
        <v>15675</v>
      </c>
      <c r="M5469" t="s">
        <v>15676</v>
      </c>
      <c r="N5469">
        <v>2.3730555550000001</v>
      </c>
      <c r="O5469">
        <v>0</v>
      </c>
      <c r="P5469">
        <v>6</v>
      </c>
      <c r="Q5469">
        <v>0</v>
      </c>
      <c r="R5469">
        <v>0</v>
      </c>
      <c r="S5469">
        <v>0</v>
      </c>
      <c r="T5469">
        <v>0</v>
      </c>
      <c r="U5469">
        <v>0</v>
      </c>
      <c r="V5469">
        <v>14.238333000000001</v>
      </c>
      <c r="W5469">
        <v>0</v>
      </c>
      <c r="X5469">
        <v>0</v>
      </c>
      <c r="Y5469">
        <v>0</v>
      </c>
      <c r="Z5469">
        <v>0</v>
      </c>
    </row>
    <row r="5470" spans="1:26" x14ac:dyDescent="0.25">
      <c r="A5470">
        <v>2041710</v>
      </c>
      <c r="B5470">
        <v>1</v>
      </c>
      <c r="C5470" t="s">
        <v>76</v>
      </c>
      <c r="D5470" t="s">
        <v>104</v>
      </c>
      <c r="E5470" t="s">
        <v>182</v>
      </c>
      <c r="F5470" t="s">
        <v>14762</v>
      </c>
      <c r="G5470" t="s">
        <v>144</v>
      </c>
      <c r="H5470" t="s">
        <v>46</v>
      </c>
      <c r="I5470" t="s">
        <v>129</v>
      </c>
      <c r="J5470" t="s">
        <v>130</v>
      </c>
      <c r="K5470" t="s">
        <v>131</v>
      </c>
      <c r="L5470" t="s">
        <v>15677</v>
      </c>
      <c r="M5470" t="s">
        <v>15678</v>
      </c>
      <c r="N5470">
        <v>1.5238888880000001</v>
      </c>
      <c r="O5470">
        <v>0</v>
      </c>
      <c r="P5470">
        <v>0</v>
      </c>
      <c r="Q5470">
        <v>0</v>
      </c>
      <c r="R5470">
        <v>25</v>
      </c>
      <c r="S5470">
        <v>0</v>
      </c>
      <c r="T5470">
        <v>0</v>
      </c>
      <c r="U5470">
        <v>0</v>
      </c>
      <c r="V5470">
        <v>0</v>
      </c>
      <c r="W5470">
        <v>0</v>
      </c>
      <c r="X5470">
        <v>38.097222000000002</v>
      </c>
      <c r="Y5470">
        <v>0</v>
      </c>
      <c r="Z5470">
        <v>0</v>
      </c>
    </row>
    <row r="5471" spans="1:26" x14ac:dyDescent="0.25">
      <c r="A5471">
        <v>2041715</v>
      </c>
      <c r="B5471">
        <v>1</v>
      </c>
      <c r="C5471" t="s">
        <v>76</v>
      </c>
      <c r="D5471" t="s">
        <v>81</v>
      </c>
      <c r="E5471" t="s">
        <v>134</v>
      </c>
      <c r="F5471" t="s">
        <v>15679</v>
      </c>
      <c r="G5471" t="s">
        <v>238</v>
      </c>
      <c r="H5471" t="s">
        <v>46</v>
      </c>
      <c r="I5471" t="s">
        <v>129</v>
      </c>
      <c r="J5471" t="s">
        <v>130</v>
      </c>
      <c r="K5471" t="s">
        <v>131</v>
      </c>
      <c r="L5471" t="s">
        <v>15680</v>
      </c>
      <c r="M5471" t="s">
        <v>15681</v>
      </c>
      <c r="N5471">
        <v>3.6552777769999998</v>
      </c>
      <c r="O5471">
        <v>0</v>
      </c>
      <c r="P5471">
        <v>1</v>
      </c>
      <c r="Q5471">
        <v>0</v>
      </c>
      <c r="R5471">
        <v>0</v>
      </c>
      <c r="S5471">
        <v>0</v>
      </c>
      <c r="T5471">
        <v>0</v>
      </c>
      <c r="U5471">
        <v>0</v>
      </c>
      <c r="V5471">
        <v>3.655278</v>
      </c>
      <c r="W5471">
        <v>0</v>
      </c>
      <c r="X5471">
        <v>0</v>
      </c>
      <c r="Y5471">
        <v>0</v>
      </c>
      <c r="Z5471">
        <v>0</v>
      </c>
    </row>
    <row r="5472" spans="1:26" x14ac:dyDescent="0.25">
      <c r="A5472">
        <v>2041711</v>
      </c>
      <c r="B5472">
        <v>1</v>
      </c>
      <c r="C5472" t="s">
        <v>76</v>
      </c>
      <c r="D5472" t="s">
        <v>92</v>
      </c>
      <c r="E5472" t="s">
        <v>134</v>
      </c>
      <c r="F5472" t="s">
        <v>15682</v>
      </c>
      <c r="G5472" t="s">
        <v>140</v>
      </c>
      <c r="H5472" t="s">
        <v>46</v>
      </c>
      <c r="I5472" t="s">
        <v>129</v>
      </c>
      <c r="J5472" t="s">
        <v>130</v>
      </c>
      <c r="K5472" t="s">
        <v>131</v>
      </c>
      <c r="L5472" t="s">
        <v>15683</v>
      </c>
      <c r="M5472" t="s">
        <v>15684</v>
      </c>
      <c r="N5472">
        <v>2.1830555550000001</v>
      </c>
      <c r="O5472">
        <v>0</v>
      </c>
      <c r="P5472">
        <v>0</v>
      </c>
      <c r="Q5472">
        <v>0</v>
      </c>
      <c r="R5472">
        <v>1</v>
      </c>
      <c r="S5472">
        <v>0</v>
      </c>
      <c r="T5472">
        <v>0</v>
      </c>
      <c r="U5472">
        <v>0</v>
      </c>
      <c r="V5472">
        <v>0</v>
      </c>
      <c r="W5472">
        <v>0</v>
      </c>
      <c r="X5472">
        <v>2.1830560000000001</v>
      </c>
      <c r="Y5472">
        <v>0</v>
      </c>
      <c r="Z5472">
        <v>0</v>
      </c>
    </row>
    <row r="5473" spans="1:26" x14ac:dyDescent="0.25">
      <c r="A5473">
        <v>2041707</v>
      </c>
      <c r="B5473">
        <v>1</v>
      </c>
      <c r="C5473" t="s">
        <v>76</v>
      </c>
      <c r="D5473" t="s">
        <v>90</v>
      </c>
      <c r="E5473" t="s">
        <v>166</v>
      </c>
      <c r="F5473" t="s">
        <v>15685</v>
      </c>
      <c r="G5473" t="s">
        <v>657</v>
      </c>
      <c r="H5473" t="s">
        <v>46</v>
      </c>
      <c r="I5473" t="s">
        <v>129</v>
      </c>
      <c r="J5473" t="s">
        <v>130</v>
      </c>
      <c r="K5473" t="s">
        <v>131</v>
      </c>
      <c r="L5473" t="s">
        <v>15686</v>
      </c>
      <c r="M5473" t="s">
        <v>15687</v>
      </c>
      <c r="N5473">
        <v>1.6858333329999999</v>
      </c>
      <c r="O5473">
        <v>0</v>
      </c>
      <c r="P5473">
        <v>0</v>
      </c>
      <c r="Q5473">
        <v>0</v>
      </c>
      <c r="R5473">
        <v>0</v>
      </c>
      <c r="S5473">
        <v>0</v>
      </c>
      <c r="T5473">
        <v>7</v>
      </c>
      <c r="U5473">
        <v>0</v>
      </c>
      <c r="V5473">
        <v>0</v>
      </c>
      <c r="W5473">
        <v>0</v>
      </c>
      <c r="X5473">
        <v>0</v>
      </c>
      <c r="Y5473">
        <v>0</v>
      </c>
      <c r="Z5473">
        <v>11.800833000000001</v>
      </c>
    </row>
    <row r="5474" spans="1:26" x14ac:dyDescent="0.25">
      <c r="A5474">
        <v>2041708</v>
      </c>
      <c r="B5474">
        <v>1</v>
      </c>
      <c r="C5474" t="s">
        <v>76</v>
      </c>
      <c r="D5474" t="s">
        <v>106</v>
      </c>
      <c r="E5474" t="s">
        <v>134</v>
      </c>
      <c r="F5474" t="s">
        <v>15688</v>
      </c>
      <c r="G5474" t="s">
        <v>136</v>
      </c>
      <c r="H5474" t="s">
        <v>46</v>
      </c>
      <c r="I5474" t="s">
        <v>129</v>
      </c>
      <c r="J5474" t="s">
        <v>130</v>
      </c>
      <c r="K5474" t="s">
        <v>131</v>
      </c>
      <c r="L5474" t="s">
        <v>15689</v>
      </c>
      <c r="M5474" t="s">
        <v>15690</v>
      </c>
      <c r="N5474">
        <v>0.72694444400000002</v>
      </c>
      <c r="O5474">
        <v>0</v>
      </c>
      <c r="P5474">
        <v>4</v>
      </c>
      <c r="Q5474">
        <v>0</v>
      </c>
      <c r="R5474">
        <v>0</v>
      </c>
      <c r="S5474">
        <v>0</v>
      </c>
      <c r="T5474">
        <v>0</v>
      </c>
      <c r="U5474">
        <v>0</v>
      </c>
      <c r="V5474">
        <v>2.907778</v>
      </c>
      <c r="W5474">
        <v>0</v>
      </c>
      <c r="X5474">
        <v>0</v>
      </c>
      <c r="Y5474">
        <v>0</v>
      </c>
      <c r="Z5474">
        <v>0</v>
      </c>
    </row>
    <row r="5475" spans="1:26" x14ac:dyDescent="0.25">
      <c r="A5475">
        <v>2041709</v>
      </c>
      <c r="B5475">
        <v>1</v>
      </c>
      <c r="C5475" t="s">
        <v>76</v>
      </c>
      <c r="D5475" t="s">
        <v>84</v>
      </c>
      <c r="E5475" t="s">
        <v>150</v>
      </c>
      <c r="F5475" t="s">
        <v>15691</v>
      </c>
      <c r="G5475" t="s">
        <v>250</v>
      </c>
      <c r="H5475" t="s">
        <v>47</v>
      </c>
      <c r="I5475" t="s">
        <v>129</v>
      </c>
      <c r="J5475" t="s">
        <v>15</v>
      </c>
      <c r="K5475" t="s">
        <v>131</v>
      </c>
      <c r="L5475" t="s">
        <v>15692</v>
      </c>
      <c r="M5475" t="s">
        <v>15693</v>
      </c>
      <c r="N5475">
        <v>1.5222222219999999</v>
      </c>
      <c r="O5475">
        <v>2</v>
      </c>
      <c r="P5475">
        <v>745</v>
      </c>
      <c r="Q5475">
        <v>0</v>
      </c>
      <c r="R5475">
        <v>0</v>
      </c>
      <c r="S5475">
        <v>0</v>
      </c>
      <c r="T5475">
        <v>0</v>
      </c>
      <c r="U5475">
        <v>3.0444439999999999</v>
      </c>
      <c r="V5475">
        <v>1134.0555549999999</v>
      </c>
      <c r="W5475">
        <v>0</v>
      </c>
      <c r="X5475">
        <v>0</v>
      </c>
      <c r="Y5475">
        <v>0</v>
      </c>
      <c r="Z5475">
        <v>0</v>
      </c>
    </row>
    <row r="5476" spans="1:26" x14ac:dyDescent="0.25">
      <c r="A5476">
        <v>2041713</v>
      </c>
      <c r="B5476">
        <v>1</v>
      </c>
      <c r="C5476" t="s">
        <v>77</v>
      </c>
      <c r="D5476" t="s">
        <v>111</v>
      </c>
      <c r="E5476" t="s">
        <v>182</v>
      </c>
      <c r="F5476" t="s">
        <v>15694</v>
      </c>
      <c r="G5476" t="s">
        <v>294</v>
      </c>
      <c r="H5476" t="s">
        <v>46</v>
      </c>
      <c r="I5476" t="s">
        <v>129</v>
      </c>
      <c r="J5476" t="s">
        <v>130</v>
      </c>
      <c r="K5476" t="s">
        <v>131</v>
      </c>
      <c r="L5476" t="s">
        <v>15695</v>
      </c>
      <c r="M5476" t="s">
        <v>15696</v>
      </c>
      <c r="N5476">
        <v>3.4636111110000001</v>
      </c>
      <c r="O5476">
        <v>0</v>
      </c>
      <c r="P5476">
        <v>0</v>
      </c>
      <c r="Q5476">
        <v>0</v>
      </c>
      <c r="R5476">
        <v>18</v>
      </c>
      <c r="S5476">
        <v>0</v>
      </c>
      <c r="T5476">
        <v>0</v>
      </c>
      <c r="U5476">
        <v>0</v>
      </c>
      <c r="V5476">
        <v>0</v>
      </c>
      <c r="W5476">
        <v>0</v>
      </c>
      <c r="X5476">
        <v>62.344999999999999</v>
      </c>
      <c r="Y5476">
        <v>0</v>
      </c>
      <c r="Z5476">
        <v>0</v>
      </c>
    </row>
    <row r="5477" spans="1:26" x14ac:dyDescent="0.25">
      <c r="A5477">
        <v>2041721</v>
      </c>
      <c r="B5477">
        <v>1</v>
      </c>
      <c r="C5477" t="s">
        <v>76</v>
      </c>
      <c r="D5477" t="s">
        <v>96</v>
      </c>
      <c r="E5477" t="s">
        <v>134</v>
      </c>
      <c r="F5477" t="s">
        <v>15697</v>
      </c>
      <c r="G5477" t="s">
        <v>136</v>
      </c>
      <c r="H5477" t="s">
        <v>46</v>
      </c>
      <c r="I5477" t="s">
        <v>129</v>
      </c>
      <c r="J5477" t="s">
        <v>130</v>
      </c>
      <c r="K5477" t="s">
        <v>131</v>
      </c>
      <c r="L5477" t="s">
        <v>15698</v>
      </c>
      <c r="M5477" t="s">
        <v>15699</v>
      </c>
      <c r="N5477">
        <v>0.83722222199999996</v>
      </c>
      <c r="O5477">
        <v>0</v>
      </c>
      <c r="P5477">
        <v>1</v>
      </c>
      <c r="Q5477">
        <v>0</v>
      </c>
      <c r="R5477">
        <v>0</v>
      </c>
      <c r="S5477">
        <v>0</v>
      </c>
      <c r="T5477">
        <v>0</v>
      </c>
      <c r="U5477">
        <v>0</v>
      </c>
      <c r="V5477">
        <v>0.83722200000000002</v>
      </c>
      <c r="W5477">
        <v>0</v>
      </c>
      <c r="X5477">
        <v>0</v>
      </c>
      <c r="Y5477">
        <v>0</v>
      </c>
      <c r="Z5477">
        <v>0</v>
      </c>
    </row>
    <row r="5478" spans="1:26" x14ac:dyDescent="0.25">
      <c r="A5478">
        <v>2041714</v>
      </c>
      <c r="B5478">
        <v>1</v>
      </c>
      <c r="C5478" t="s">
        <v>76</v>
      </c>
      <c r="D5478" t="s">
        <v>95</v>
      </c>
      <c r="E5478" t="s">
        <v>166</v>
      </c>
      <c r="F5478" t="s">
        <v>15700</v>
      </c>
      <c r="G5478" t="s">
        <v>349</v>
      </c>
      <c r="H5478" t="s">
        <v>46</v>
      </c>
      <c r="I5478" t="s">
        <v>129</v>
      </c>
      <c r="J5478" t="s">
        <v>130</v>
      </c>
      <c r="K5478" t="s">
        <v>131</v>
      </c>
      <c r="L5478" t="s">
        <v>15701</v>
      </c>
      <c r="M5478" t="s">
        <v>15702</v>
      </c>
      <c r="N5478">
        <v>0.20277777699999999</v>
      </c>
      <c r="O5478">
        <v>0</v>
      </c>
      <c r="P5478">
        <v>261</v>
      </c>
      <c r="Q5478">
        <v>0</v>
      </c>
      <c r="R5478">
        <v>0</v>
      </c>
      <c r="S5478">
        <v>0</v>
      </c>
      <c r="T5478">
        <v>0</v>
      </c>
      <c r="U5478">
        <v>0</v>
      </c>
      <c r="V5478">
        <v>52.924999999999997</v>
      </c>
      <c r="W5478">
        <v>0</v>
      </c>
      <c r="X5478">
        <v>0</v>
      </c>
      <c r="Y5478">
        <v>0</v>
      </c>
      <c r="Z5478">
        <v>0</v>
      </c>
    </row>
    <row r="5479" spans="1:26" x14ac:dyDescent="0.25">
      <c r="A5479">
        <v>2041716</v>
      </c>
      <c r="B5479">
        <v>1</v>
      </c>
      <c r="C5479" t="s">
        <v>76</v>
      </c>
      <c r="D5479" t="s">
        <v>93</v>
      </c>
      <c r="E5479" t="s">
        <v>134</v>
      </c>
      <c r="F5479" t="s">
        <v>15703</v>
      </c>
      <c r="G5479" t="s">
        <v>140</v>
      </c>
      <c r="H5479" t="s">
        <v>46</v>
      </c>
      <c r="I5479" t="s">
        <v>129</v>
      </c>
      <c r="J5479" t="s">
        <v>130</v>
      </c>
      <c r="K5479" t="s">
        <v>131</v>
      </c>
      <c r="L5479" t="s">
        <v>15704</v>
      </c>
      <c r="M5479" t="s">
        <v>15705</v>
      </c>
      <c r="N5479">
        <v>0.93305555500000004</v>
      </c>
      <c r="O5479">
        <v>0</v>
      </c>
      <c r="P5479">
        <v>1</v>
      </c>
      <c r="Q5479">
        <v>0</v>
      </c>
      <c r="R5479">
        <v>0</v>
      </c>
      <c r="S5479">
        <v>0</v>
      </c>
      <c r="T5479">
        <v>0</v>
      </c>
      <c r="U5479">
        <v>0</v>
      </c>
      <c r="V5479">
        <v>0.933056</v>
      </c>
      <c r="W5479">
        <v>0</v>
      </c>
      <c r="X5479">
        <v>0</v>
      </c>
      <c r="Y5479">
        <v>0</v>
      </c>
      <c r="Z5479">
        <v>0</v>
      </c>
    </row>
    <row r="5480" spans="1:26" x14ac:dyDescent="0.25">
      <c r="A5480">
        <v>2041722</v>
      </c>
      <c r="B5480">
        <v>1</v>
      </c>
      <c r="C5480" t="s">
        <v>76</v>
      </c>
      <c r="D5480" t="s">
        <v>80</v>
      </c>
      <c r="E5480" t="s">
        <v>182</v>
      </c>
      <c r="F5480" t="s">
        <v>15706</v>
      </c>
      <c r="G5480" t="s">
        <v>144</v>
      </c>
      <c r="H5480" t="s">
        <v>46</v>
      </c>
      <c r="I5480" t="s">
        <v>129</v>
      </c>
      <c r="J5480" t="s">
        <v>130</v>
      </c>
      <c r="K5480" t="s">
        <v>131</v>
      </c>
      <c r="L5480" t="s">
        <v>15707</v>
      </c>
      <c r="M5480" t="s">
        <v>15708</v>
      </c>
      <c r="N5480">
        <v>1.5819444439999999</v>
      </c>
      <c r="O5480">
        <v>0</v>
      </c>
      <c r="P5480">
        <v>22</v>
      </c>
      <c r="Q5480">
        <v>0</v>
      </c>
      <c r="R5480">
        <v>0</v>
      </c>
      <c r="S5480">
        <v>0</v>
      </c>
      <c r="T5480">
        <v>0</v>
      </c>
      <c r="U5480">
        <v>0</v>
      </c>
      <c r="V5480">
        <v>34.802778000000004</v>
      </c>
      <c r="W5480">
        <v>0</v>
      </c>
      <c r="X5480">
        <v>0</v>
      </c>
      <c r="Y5480">
        <v>0</v>
      </c>
      <c r="Z5480">
        <v>0</v>
      </c>
    </row>
    <row r="5481" spans="1:26" x14ac:dyDescent="0.25">
      <c r="A5481">
        <v>2041726</v>
      </c>
      <c r="B5481">
        <v>1</v>
      </c>
      <c r="C5481" t="s">
        <v>77</v>
      </c>
      <c r="D5481" t="s">
        <v>124</v>
      </c>
      <c r="E5481" t="s">
        <v>182</v>
      </c>
      <c r="F5481" t="s">
        <v>15583</v>
      </c>
      <c r="G5481" t="s">
        <v>144</v>
      </c>
      <c r="H5481" t="s">
        <v>46</v>
      </c>
      <c r="I5481" t="s">
        <v>129</v>
      </c>
      <c r="J5481" t="s">
        <v>130</v>
      </c>
      <c r="K5481" t="s">
        <v>131</v>
      </c>
      <c r="L5481" t="s">
        <v>15709</v>
      </c>
      <c r="M5481" t="s">
        <v>15710</v>
      </c>
      <c r="N5481">
        <v>2.8122222219999999</v>
      </c>
      <c r="O5481">
        <v>0</v>
      </c>
      <c r="P5481">
        <v>110</v>
      </c>
      <c r="Q5481">
        <v>0</v>
      </c>
      <c r="R5481">
        <v>0</v>
      </c>
      <c r="S5481">
        <v>0</v>
      </c>
      <c r="T5481">
        <v>0</v>
      </c>
      <c r="U5481">
        <v>0</v>
      </c>
      <c r="V5481">
        <v>309.34444400000001</v>
      </c>
      <c r="W5481">
        <v>0</v>
      </c>
      <c r="X5481">
        <v>0</v>
      </c>
      <c r="Y5481">
        <v>0</v>
      </c>
      <c r="Z5481">
        <v>0</v>
      </c>
    </row>
    <row r="5482" spans="1:26" x14ac:dyDescent="0.25">
      <c r="A5482">
        <v>2041725</v>
      </c>
      <c r="B5482">
        <v>1</v>
      </c>
      <c r="C5482" t="s">
        <v>77</v>
      </c>
      <c r="D5482" t="s">
        <v>118</v>
      </c>
      <c r="E5482" t="s">
        <v>182</v>
      </c>
      <c r="F5482" t="s">
        <v>15711</v>
      </c>
      <c r="G5482" t="s">
        <v>144</v>
      </c>
      <c r="H5482" t="s">
        <v>46</v>
      </c>
      <c r="I5482" t="s">
        <v>129</v>
      </c>
      <c r="J5482" t="s">
        <v>130</v>
      </c>
      <c r="K5482" t="s">
        <v>131</v>
      </c>
      <c r="L5482" t="s">
        <v>15712</v>
      </c>
      <c r="M5482" t="s">
        <v>15713</v>
      </c>
      <c r="N5482">
        <v>1.9483333329999999</v>
      </c>
      <c r="O5482">
        <v>0</v>
      </c>
      <c r="P5482">
        <v>0</v>
      </c>
      <c r="Q5482">
        <v>0</v>
      </c>
      <c r="R5482">
        <v>0</v>
      </c>
      <c r="S5482">
        <v>0</v>
      </c>
      <c r="T5482">
        <v>25</v>
      </c>
      <c r="U5482">
        <v>0</v>
      </c>
      <c r="V5482">
        <v>0</v>
      </c>
      <c r="W5482">
        <v>0</v>
      </c>
      <c r="X5482">
        <v>0</v>
      </c>
      <c r="Y5482">
        <v>0</v>
      </c>
      <c r="Z5482">
        <v>48.708333000000003</v>
      </c>
    </row>
    <row r="5483" spans="1:26" x14ac:dyDescent="0.25">
      <c r="A5483">
        <v>2041730</v>
      </c>
      <c r="B5483">
        <v>1</v>
      </c>
      <c r="C5483" t="s">
        <v>76</v>
      </c>
      <c r="D5483" t="s">
        <v>79</v>
      </c>
      <c r="E5483" t="s">
        <v>161</v>
      </c>
      <c r="F5483" t="s">
        <v>15306</v>
      </c>
      <c r="G5483" t="s">
        <v>1699</v>
      </c>
      <c r="H5483" t="s">
        <v>47</v>
      </c>
      <c r="I5483" t="s">
        <v>129</v>
      </c>
      <c r="J5483" t="s">
        <v>130</v>
      </c>
      <c r="K5483" t="s">
        <v>131</v>
      </c>
      <c r="L5483" t="s">
        <v>15714</v>
      </c>
      <c r="M5483" t="s">
        <v>15715</v>
      </c>
      <c r="N5483">
        <v>2.2663888879999998</v>
      </c>
      <c r="O5483">
        <v>0</v>
      </c>
      <c r="P5483">
        <v>719</v>
      </c>
      <c r="Q5483">
        <v>0</v>
      </c>
      <c r="R5483">
        <v>0</v>
      </c>
      <c r="S5483">
        <v>0</v>
      </c>
      <c r="T5483">
        <v>0</v>
      </c>
      <c r="U5483">
        <v>0</v>
      </c>
      <c r="V5483">
        <v>1629.53361</v>
      </c>
      <c r="W5483">
        <v>0</v>
      </c>
      <c r="X5483">
        <v>0</v>
      </c>
      <c r="Y5483">
        <v>0</v>
      </c>
      <c r="Z5483">
        <v>0</v>
      </c>
    </row>
    <row r="5484" spans="1:26" x14ac:dyDescent="0.25">
      <c r="A5484">
        <v>2041729</v>
      </c>
      <c r="B5484">
        <v>1</v>
      </c>
      <c r="C5484" t="s">
        <v>76</v>
      </c>
      <c r="D5484" t="s">
        <v>89</v>
      </c>
      <c r="E5484" t="s">
        <v>171</v>
      </c>
      <c r="F5484" t="s">
        <v>2160</v>
      </c>
      <c r="G5484" t="s">
        <v>163</v>
      </c>
      <c r="H5484" t="s">
        <v>47</v>
      </c>
      <c r="I5484" t="s">
        <v>129</v>
      </c>
      <c r="J5484" t="s">
        <v>130</v>
      </c>
      <c r="K5484" t="s">
        <v>131</v>
      </c>
      <c r="L5484" t="s">
        <v>15716</v>
      </c>
      <c r="M5484" t="s">
        <v>15717</v>
      </c>
      <c r="N5484">
        <v>1.9055555550000001</v>
      </c>
      <c r="O5484">
        <v>21</v>
      </c>
      <c r="P5484">
        <v>54</v>
      </c>
      <c r="Q5484">
        <v>0</v>
      </c>
      <c r="R5484">
        <v>0</v>
      </c>
      <c r="S5484">
        <v>14</v>
      </c>
      <c r="T5484">
        <v>63</v>
      </c>
      <c r="U5484">
        <v>40.016666999999998</v>
      </c>
      <c r="V5484">
        <v>102.9</v>
      </c>
      <c r="W5484">
        <v>0</v>
      </c>
      <c r="X5484">
        <v>0</v>
      </c>
      <c r="Y5484">
        <v>26.677778</v>
      </c>
      <c r="Z5484">
        <v>120.05</v>
      </c>
    </row>
    <row r="5485" spans="1:26" x14ac:dyDescent="0.25">
      <c r="A5485">
        <v>2041723</v>
      </c>
      <c r="B5485">
        <v>1</v>
      </c>
      <c r="C5485" t="s">
        <v>76</v>
      </c>
      <c r="D5485" t="s">
        <v>90</v>
      </c>
      <c r="E5485" t="s">
        <v>171</v>
      </c>
      <c r="F5485" t="s">
        <v>15718</v>
      </c>
      <c r="G5485" t="s">
        <v>152</v>
      </c>
      <c r="H5485" t="s">
        <v>47</v>
      </c>
      <c r="I5485" t="s">
        <v>129</v>
      </c>
      <c r="J5485" t="s">
        <v>130</v>
      </c>
      <c r="K5485" t="s">
        <v>131</v>
      </c>
      <c r="L5485" t="s">
        <v>15719</v>
      </c>
      <c r="M5485" t="s">
        <v>15720</v>
      </c>
      <c r="N5485">
        <v>0.31527777699999998</v>
      </c>
      <c r="O5485">
        <v>0</v>
      </c>
      <c r="P5485">
        <v>0</v>
      </c>
      <c r="Q5485">
        <v>0</v>
      </c>
      <c r="R5485">
        <v>0</v>
      </c>
      <c r="S5485">
        <v>1</v>
      </c>
      <c r="T5485">
        <v>113</v>
      </c>
      <c r="U5485">
        <v>0</v>
      </c>
      <c r="V5485">
        <v>0</v>
      </c>
      <c r="W5485">
        <v>0</v>
      </c>
      <c r="X5485">
        <v>0</v>
      </c>
      <c r="Y5485">
        <v>0.315278</v>
      </c>
      <c r="Z5485">
        <v>35.626389000000003</v>
      </c>
    </row>
    <row r="5486" spans="1:26" x14ac:dyDescent="0.25">
      <c r="A5486">
        <v>2041724</v>
      </c>
      <c r="B5486">
        <v>1</v>
      </c>
      <c r="C5486" t="s">
        <v>76</v>
      </c>
      <c r="D5486" t="s">
        <v>105</v>
      </c>
      <c r="E5486" t="s">
        <v>182</v>
      </c>
      <c r="F5486" t="s">
        <v>15721</v>
      </c>
      <c r="G5486" t="s">
        <v>524</v>
      </c>
      <c r="H5486" t="s">
        <v>46</v>
      </c>
      <c r="I5486" t="s">
        <v>129</v>
      </c>
      <c r="J5486" t="s">
        <v>130</v>
      </c>
      <c r="K5486" t="s">
        <v>131</v>
      </c>
      <c r="L5486" t="s">
        <v>15719</v>
      </c>
      <c r="M5486" t="s">
        <v>15722</v>
      </c>
      <c r="N5486">
        <v>0.44138888799999998</v>
      </c>
      <c r="O5486">
        <v>0</v>
      </c>
      <c r="P5486">
        <v>0</v>
      </c>
      <c r="Q5486">
        <v>0</v>
      </c>
      <c r="R5486">
        <v>10</v>
      </c>
      <c r="S5486">
        <v>0</v>
      </c>
      <c r="T5486">
        <v>4</v>
      </c>
      <c r="U5486">
        <v>0</v>
      </c>
      <c r="V5486">
        <v>0</v>
      </c>
      <c r="W5486">
        <v>0</v>
      </c>
      <c r="X5486">
        <v>4.4138890000000002</v>
      </c>
      <c r="Y5486">
        <v>0</v>
      </c>
      <c r="Z5486">
        <v>1.7655559999999999</v>
      </c>
    </row>
    <row r="5487" spans="1:26" x14ac:dyDescent="0.25">
      <c r="A5487">
        <v>2041731</v>
      </c>
      <c r="B5487">
        <v>1</v>
      </c>
      <c r="C5487" t="s">
        <v>76</v>
      </c>
      <c r="D5487" t="s">
        <v>78</v>
      </c>
      <c r="E5487" t="s">
        <v>126</v>
      </c>
      <c r="F5487" t="s">
        <v>15723</v>
      </c>
      <c r="G5487" t="s">
        <v>503</v>
      </c>
      <c r="H5487" t="s">
        <v>46</v>
      </c>
      <c r="I5487" t="s">
        <v>129</v>
      </c>
      <c r="J5487" t="s">
        <v>130</v>
      </c>
      <c r="K5487" t="s">
        <v>131</v>
      </c>
      <c r="L5487" t="s">
        <v>15724</v>
      </c>
      <c r="M5487" t="s">
        <v>15725</v>
      </c>
      <c r="N5487">
        <v>6.8611111109999996</v>
      </c>
      <c r="O5487">
        <v>0</v>
      </c>
      <c r="P5487">
        <v>63</v>
      </c>
      <c r="Q5487">
        <v>0</v>
      </c>
      <c r="R5487">
        <v>0</v>
      </c>
      <c r="S5487">
        <v>0</v>
      </c>
      <c r="T5487">
        <v>0</v>
      </c>
      <c r="U5487">
        <v>0</v>
      </c>
      <c r="V5487">
        <v>432.25</v>
      </c>
      <c r="W5487">
        <v>0</v>
      </c>
      <c r="X5487">
        <v>0</v>
      </c>
      <c r="Y5487">
        <v>0</v>
      </c>
      <c r="Z5487">
        <v>0</v>
      </c>
    </row>
    <row r="5488" spans="1:26" x14ac:dyDescent="0.25">
      <c r="A5488">
        <v>2041732</v>
      </c>
      <c r="B5488">
        <v>1</v>
      </c>
      <c r="C5488" t="s">
        <v>76</v>
      </c>
      <c r="D5488" t="s">
        <v>99</v>
      </c>
      <c r="E5488" t="s">
        <v>186</v>
      </c>
      <c r="F5488" t="s">
        <v>10973</v>
      </c>
      <c r="G5488" t="s">
        <v>163</v>
      </c>
      <c r="H5488" t="s">
        <v>47</v>
      </c>
      <c r="I5488" t="s">
        <v>129</v>
      </c>
      <c r="J5488" t="s">
        <v>130</v>
      </c>
      <c r="K5488" t="s">
        <v>131</v>
      </c>
      <c r="L5488" t="s">
        <v>15726</v>
      </c>
      <c r="M5488" t="s">
        <v>15727</v>
      </c>
      <c r="N5488">
        <v>0.46</v>
      </c>
      <c r="O5488">
        <v>23</v>
      </c>
      <c r="P5488">
        <v>0</v>
      </c>
      <c r="Q5488">
        <v>0</v>
      </c>
      <c r="R5488">
        <v>0</v>
      </c>
      <c r="S5488">
        <v>0</v>
      </c>
      <c r="T5488">
        <v>0</v>
      </c>
      <c r="U5488">
        <v>10.58</v>
      </c>
      <c r="V5488">
        <v>0</v>
      </c>
      <c r="W5488">
        <v>0</v>
      </c>
      <c r="X5488">
        <v>0</v>
      </c>
      <c r="Y5488">
        <v>0</v>
      </c>
      <c r="Z5488">
        <v>0</v>
      </c>
    </row>
    <row r="5489" spans="1:26" x14ac:dyDescent="0.25">
      <c r="A5489">
        <v>2041740</v>
      </c>
      <c r="B5489">
        <v>1</v>
      </c>
      <c r="C5489" t="s">
        <v>76</v>
      </c>
      <c r="D5489" t="s">
        <v>93</v>
      </c>
      <c r="E5489" t="s">
        <v>134</v>
      </c>
      <c r="F5489" t="s">
        <v>15728</v>
      </c>
      <c r="G5489" t="s">
        <v>136</v>
      </c>
      <c r="H5489" t="s">
        <v>46</v>
      </c>
      <c r="I5489" t="s">
        <v>129</v>
      </c>
      <c r="J5489" t="s">
        <v>130</v>
      </c>
      <c r="K5489" t="s">
        <v>131</v>
      </c>
      <c r="L5489" t="s">
        <v>15729</v>
      </c>
      <c r="M5489" t="s">
        <v>15730</v>
      </c>
      <c r="N5489">
        <v>1.364166666</v>
      </c>
      <c r="O5489">
        <v>0</v>
      </c>
      <c r="P5489">
        <v>1</v>
      </c>
      <c r="Q5489">
        <v>0</v>
      </c>
      <c r="R5489">
        <v>0</v>
      </c>
      <c r="S5489">
        <v>0</v>
      </c>
      <c r="T5489">
        <v>0</v>
      </c>
      <c r="U5489">
        <v>0</v>
      </c>
      <c r="V5489">
        <v>1.3641669999999999</v>
      </c>
      <c r="W5489">
        <v>0</v>
      </c>
      <c r="X5489">
        <v>0</v>
      </c>
      <c r="Y5489">
        <v>0</v>
      </c>
      <c r="Z5489">
        <v>0</v>
      </c>
    </row>
    <row r="5490" spans="1:26" x14ac:dyDescent="0.25">
      <c r="A5490">
        <v>2041736</v>
      </c>
      <c r="B5490">
        <v>1</v>
      </c>
      <c r="C5490" t="s">
        <v>76</v>
      </c>
      <c r="D5490" t="s">
        <v>82</v>
      </c>
      <c r="E5490" t="s">
        <v>134</v>
      </c>
      <c r="F5490" t="s">
        <v>15731</v>
      </c>
      <c r="G5490" t="s">
        <v>136</v>
      </c>
      <c r="H5490" t="s">
        <v>46</v>
      </c>
      <c r="I5490" t="s">
        <v>129</v>
      </c>
      <c r="J5490" t="s">
        <v>130</v>
      </c>
      <c r="K5490" t="s">
        <v>131</v>
      </c>
      <c r="L5490" t="s">
        <v>15732</v>
      </c>
      <c r="M5490" t="s">
        <v>15733</v>
      </c>
      <c r="N5490">
        <v>0.68138888799999997</v>
      </c>
      <c r="O5490">
        <v>0</v>
      </c>
      <c r="P5490">
        <v>5</v>
      </c>
      <c r="Q5490">
        <v>0</v>
      </c>
      <c r="R5490">
        <v>0</v>
      </c>
      <c r="S5490">
        <v>0</v>
      </c>
      <c r="T5490">
        <v>0</v>
      </c>
      <c r="U5490">
        <v>0</v>
      </c>
      <c r="V5490">
        <v>3.4069440000000002</v>
      </c>
      <c r="W5490">
        <v>0</v>
      </c>
      <c r="X5490">
        <v>0</v>
      </c>
      <c r="Y5490">
        <v>0</v>
      </c>
      <c r="Z5490">
        <v>0</v>
      </c>
    </row>
    <row r="5491" spans="1:26" x14ac:dyDescent="0.25">
      <c r="A5491">
        <v>2041747</v>
      </c>
      <c r="B5491">
        <v>1</v>
      </c>
      <c r="C5491" t="s">
        <v>77</v>
      </c>
      <c r="D5491" t="s">
        <v>119</v>
      </c>
      <c r="E5491" t="s">
        <v>186</v>
      </c>
      <c r="F5491" t="s">
        <v>15734</v>
      </c>
      <c r="G5491" t="s">
        <v>163</v>
      </c>
      <c r="H5491" t="s">
        <v>47</v>
      </c>
      <c r="I5491" t="s">
        <v>129</v>
      </c>
      <c r="J5491" t="s">
        <v>130</v>
      </c>
      <c r="K5491" t="s">
        <v>131</v>
      </c>
      <c r="L5491" t="s">
        <v>15732</v>
      </c>
      <c r="M5491" t="s">
        <v>15735</v>
      </c>
      <c r="N5491">
        <v>2.4516666659999999</v>
      </c>
      <c r="O5491">
        <v>41</v>
      </c>
      <c r="P5491">
        <v>87</v>
      </c>
      <c r="Q5491">
        <v>0</v>
      </c>
      <c r="R5491">
        <v>0</v>
      </c>
      <c r="S5491">
        <v>0</v>
      </c>
      <c r="T5491">
        <v>0</v>
      </c>
      <c r="U5491">
        <v>100.518333</v>
      </c>
      <c r="V5491">
        <v>213.29499999999999</v>
      </c>
      <c r="W5491">
        <v>0</v>
      </c>
      <c r="X5491">
        <v>0</v>
      </c>
      <c r="Y5491">
        <v>0</v>
      </c>
      <c r="Z5491">
        <v>0</v>
      </c>
    </row>
    <row r="5492" spans="1:26" x14ac:dyDescent="0.25">
      <c r="A5492">
        <v>2041738</v>
      </c>
      <c r="B5492">
        <v>1</v>
      </c>
      <c r="C5492" t="s">
        <v>76</v>
      </c>
      <c r="D5492" t="s">
        <v>100</v>
      </c>
      <c r="E5492" t="s">
        <v>182</v>
      </c>
      <c r="F5492" t="s">
        <v>15736</v>
      </c>
      <c r="G5492" t="s">
        <v>144</v>
      </c>
      <c r="H5492" t="s">
        <v>46</v>
      </c>
      <c r="I5492" t="s">
        <v>129</v>
      </c>
      <c r="J5492" t="s">
        <v>130</v>
      </c>
      <c r="K5492" t="s">
        <v>131</v>
      </c>
      <c r="L5492" t="s">
        <v>15737</v>
      </c>
      <c r="M5492" t="s">
        <v>15738</v>
      </c>
      <c r="N5492">
        <v>2.9024999999999999</v>
      </c>
      <c r="O5492">
        <v>0</v>
      </c>
      <c r="P5492">
        <v>135</v>
      </c>
      <c r="Q5492">
        <v>0</v>
      </c>
      <c r="R5492">
        <v>0</v>
      </c>
      <c r="S5492">
        <v>0</v>
      </c>
      <c r="T5492">
        <v>0</v>
      </c>
      <c r="U5492">
        <v>0</v>
      </c>
      <c r="V5492">
        <v>391.83749999999998</v>
      </c>
      <c r="W5492">
        <v>0</v>
      </c>
      <c r="X5492">
        <v>0</v>
      </c>
      <c r="Y5492">
        <v>0</v>
      </c>
      <c r="Z5492">
        <v>0</v>
      </c>
    </row>
    <row r="5493" spans="1:26" x14ac:dyDescent="0.25">
      <c r="A5493">
        <v>2041755</v>
      </c>
      <c r="B5493">
        <v>1</v>
      </c>
      <c r="C5493" t="s">
        <v>76</v>
      </c>
      <c r="D5493" t="s">
        <v>96</v>
      </c>
      <c r="E5493" t="s">
        <v>126</v>
      </c>
      <c r="F5493" t="s">
        <v>15739</v>
      </c>
      <c r="G5493" t="s">
        <v>144</v>
      </c>
      <c r="H5493" t="s">
        <v>46</v>
      </c>
      <c r="I5493" t="s">
        <v>129</v>
      </c>
      <c r="J5493" t="s">
        <v>130</v>
      </c>
      <c r="K5493" t="s">
        <v>131</v>
      </c>
      <c r="L5493" t="s">
        <v>15740</v>
      </c>
      <c r="M5493" t="s">
        <v>15741</v>
      </c>
      <c r="N5493">
        <v>2.6980555549999998</v>
      </c>
      <c r="O5493">
        <v>0</v>
      </c>
      <c r="P5493">
        <v>19</v>
      </c>
      <c r="Q5493">
        <v>0</v>
      </c>
      <c r="R5493">
        <v>0</v>
      </c>
      <c r="S5493">
        <v>0</v>
      </c>
      <c r="T5493">
        <v>0</v>
      </c>
      <c r="U5493">
        <v>0</v>
      </c>
      <c r="V5493">
        <v>51.263055999999999</v>
      </c>
      <c r="W5493">
        <v>0</v>
      </c>
      <c r="X5493">
        <v>0</v>
      </c>
      <c r="Y5493">
        <v>0</v>
      </c>
      <c r="Z5493">
        <v>0</v>
      </c>
    </row>
    <row r="5494" spans="1:26" x14ac:dyDescent="0.25">
      <c r="A5494">
        <v>2041742</v>
      </c>
      <c r="B5494">
        <v>1</v>
      </c>
      <c r="C5494" t="s">
        <v>76</v>
      </c>
      <c r="D5494" t="s">
        <v>86</v>
      </c>
      <c r="E5494" t="s">
        <v>134</v>
      </c>
      <c r="F5494" t="s">
        <v>15742</v>
      </c>
      <c r="G5494" t="s">
        <v>136</v>
      </c>
      <c r="H5494" t="s">
        <v>46</v>
      </c>
      <c r="I5494" t="s">
        <v>129</v>
      </c>
      <c r="J5494" t="s">
        <v>130</v>
      </c>
      <c r="K5494" t="s">
        <v>131</v>
      </c>
      <c r="L5494" t="s">
        <v>15743</v>
      </c>
      <c r="M5494" t="s">
        <v>15744</v>
      </c>
      <c r="N5494">
        <v>1.5708333329999999</v>
      </c>
      <c r="O5494">
        <v>0</v>
      </c>
      <c r="P5494">
        <v>20</v>
      </c>
      <c r="Q5494">
        <v>0</v>
      </c>
      <c r="R5494">
        <v>0</v>
      </c>
      <c r="S5494">
        <v>0</v>
      </c>
      <c r="T5494">
        <v>0</v>
      </c>
      <c r="U5494">
        <v>0</v>
      </c>
      <c r="V5494">
        <v>31.416667</v>
      </c>
      <c r="W5494">
        <v>0</v>
      </c>
      <c r="X5494">
        <v>0</v>
      </c>
      <c r="Y5494">
        <v>0</v>
      </c>
      <c r="Z5494">
        <v>0</v>
      </c>
    </row>
    <row r="5495" spans="1:26" x14ac:dyDescent="0.25">
      <c r="A5495">
        <v>2041743</v>
      </c>
      <c r="B5495">
        <v>1</v>
      </c>
      <c r="C5495" t="s">
        <v>76</v>
      </c>
      <c r="D5495" t="s">
        <v>99</v>
      </c>
      <c r="E5495" t="s">
        <v>182</v>
      </c>
      <c r="F5495" t="s">
        <v>976</v>
      </c>
      <c r="G5495" t="s">
        <v>144</v>
      </c>
      <c r="H5495" t="s">
        <v>46</v>
      </c>
      <c r="I5495" t="s">
        <v>129</v>
      </c>
      <c r="J5495" t="s">
        <v>130</v>
      </c>
      <c r="K5495" t="s">
        <v>131</v>
      </c>
      <c r="L5495" t="s">
        <v>15745</v>
      </c>
      <c r="M5495" t="s">
        <v>15746</v>
      </c>
      <c r="N5495">
        <v>2.9047222220000002</v>
      </c>
      <c r="O5495">
        <v>0</v>
      </c>
      <c r="P5495">
        <v>3</v>
      </c>
      <c r="Q5495">
        <v>0</v>
      </c>
      <c r="R5495">
        <v>0</v>
      </c>
      <c r="S5495">
        <v>0</v>
      </c>
      <c r="T5495">
        <v>0</v>
      </c>
      <c r="U5495">
        <v>0</v>
      </c>
      <c r="V5495">
        <v>8.7141669999999998</v>
      </c>
      <c r="W5495">
        <v>0</v>
      </c>
      <c r="X5495">
        <v>0</v>
      </c>
      <c r="Y5495">
        <v>0</v>
      </c>
      <c r="Z5495">
        <v>0</v>
      </c>
    </row>
    <row r="5496" spans="1:26" x14ac:dyDescent="0.25">
      <c r="A5496">
        <v>2041745</v>
      </c>
      <c r="B5496">
        <v>1</v>
      </c>
      <c r="C5496" t="s">
        <v>77</v>
      </c>
      <c r="D5496" t="s">
        <v>111</v>
      </c>
      <c r="E5496" t="s">
        <v>182</v>
      </c>
      <c r="F5496" t="s">
        <v>15747</v>
      </c>
      <c r="G5496" t="s">
        <v>144</v>
      </c>
      <c r="H5496" t="s">
        <v>46</v>
      </c>
      <c r="I5496" t="s">
        <v>129</v>
      </c>
      <c r="J5496" t="s">
        <v>130</v>
      </c>
      <c r="K5496" t="s">
        <v>131</v>
      </c>
      <c r="L5496" t="s">
        <v>15748</v>
      </c>
      <c r="M5496" t="s">
        <v>15749</v>
      </c>
      <c r="N5496">
        <v>3.9530555550000002</v>
      </c>
      <c r="O5496">
        <v>0</v>
      </c>
      <c r="P5496">
        <v>0</v>
      </c>
      <c r="Q5496">
        <v>0</v>
      </c>
      <c r="R5496">
        <v>0</v>
      </c>
      <c r="S5496">
        <v>0</v>
      </c>
      <c r="T5496">
        <v>37</v>
      </c>
      <c r="U5496">
        <v>0</v>
      </c>
      <c r="V5496">
        <v>0</v>
      </c>
      <c r="W5496">
        <v>0</v>
      </c>
      <c r="X5496">
        <v>0</v>
      </c>
      <c r="Y5496">
        <v>0</v>
      </c>
      <c r="Z5496">
        <v>146.26305600000001</v>
      </c>
    </row>
    <row r="5497" spans="1:26" x14ac:dyDescent="0.25">
      <c r="A5497">
        <v>2041753</v>
      </c>
      <c r="B5497">
        <v>1</v>
      </c>
      <c r="C5497" t="s">
        <v>77</v>
      </c>
      <c r="D5497" t="s">
        <v>116</v>
      </c>
      <c r="E5497" t="s">
        <v>182</v>
      </c>
      <c r="F5497" t="s">
        <v>15750</v>
      </c>
      <c r="G5497" t="s">
        <v>144</v>
      </c>
      <c r="H5497" t="s">
        <v>46</v>
      </c>
      <c r="I5497" t="s">
        <v>129</v>
      </c>
      <c r="J5497" t="s">
        <v>130</v>
      </c>
      <c r="K5497" t="s">
        <v>131</v>
      </c>
      <c r="L5497" t="s">
        <v>15751</v>
      </c>
      <c r="M5497" t="s">
        <v>15752</v>
      </c>
      <c r="N5497">
        <v>0.66944444400000003</v>
      </c>
      <c r="O5497">
        <v>0</v>
      </c>
      <c r="P5497">
        <v>27</v>
      </c>
      <c r="Q5497">
        <v>0</v>
      </c>
      <c r="R5497">
        <v>0</v>
      </c>
      <c r="S5497">
        <v>0</v>
      </c>
      <c r="T5497">
        <v>0</v>
      </c>
      <c r="U5497">
        <v>0</v>
      </c>
      <c r="V5497">
        <v>18.074999999999999</v>
      </c>
      <c r="W5497">
        <v>0</v>
      </c>
      <c r="X5497">
        <v>0</v>
      </c>
      <c r="Y5497">
        <v>0</v>
      </c>
      <c r="Z5497">
        <v>0</v>
      </c>
    </row>
    <row r="5498" spans="1:26" x14ac:dyDescent="0.25">
      <c r="A5498">
        <v>2041781</v>
      </c>
      <c r="B5498">
        <v>1</v>
      </c>
      <c r="C5498" t="s">
        <v>76</v>
      </c>
      <c r="D5498" t="s">
        <v>89</v>
      </c>
      <c r="E5498" t="s">
        <v>171</v>
      </c>
      <c r="F5498" t="s">
        <v>688</v>
      </c>
      <c r="G5498" t="s">
        <v>163</v>
      </c>
      <c r="H5498" t="s">
        <v>47</v>
      </c>
      <c r="I5498" t="s">
        <v>129</v>
      </c>
      <c r="J5498" t="s">
        <v>130</v>
      </c>
      <c r="K5498" t="s">
        <v>131</v>
      </c>
      <c r="L5498" t="s">
        <v>15753</v>
      </c>
      <c r="M5498" t="s">
        <v>15754</v>
      </c>
      <c r="N5498">
        <v>1.455833333</v>
      </c>
      <c r="O5498">
        <v>53</v>
      </c>
      <c r="P5498">
        <v>216</v>
      </c>
      <c r="Q5498">
        <v>0</v>
      </c>
      <c r="R5498">
        <v>0</v>
      </c>
      <c r="S5498">
        <v>0</v>
      </c>
      <c r="T5498">
        <v>0</v>
      </c>
      <c r="U5498">
        <v>77.159166999999997</v>
      </c>
      <c r="V5498">
        <v>314.45999999999998</v>
      </c>
      <c r="W5498">
        <v>0</v>
      </c>
      <c r="X5498">
        <v>0</v>
      </c>
      <c r="Y5498">
        <v>0</v>
      </c>
      <c r="Z5498">
        <v>0</v>
      </c>
    </row>
    <row r="5499" spans="1:26" x14ac:dyDescent="0.25">
      <c r="A5499">
        <v>2041750</v>
      </c>
      <c r="B5499">
        <v>1</v>
      </c>
      <c r="C5499" t="s">
        <v>77</v>
      </c>
      <c r="D5499" t="s">
        <v>122</v>
      </c>
      <c r="E5499" t="s">
        <v>134</v>
      </c>
      <c r="F5499" t="s">
        <v>15755</v>
      </c>
      <c r="G5499" t="s">
        <v>136</v>
      </c>
      <c r="H5499" t="s">
        <v>46</v>
      </c>
      <c r="I5499" t="s">
        <v>129</v>
      </c>
      <c r="J5499" t="s">
        <v>130</v>
      </c>
      <c r="K5499" t="s">
        <v>131</v>
      </c>
      <c r="L5499" t="s">
        <v>15756</v>
      </c>
      <c r="M5499" t="s">
        <v>15757</v>
      </c>
      <c r="N5499">
        <v>1.5</v>
      </c>
      <c r="O5499">
        <v>0</v>
      </c>
      <c r="P5499">
        <v>0</v>
      </c>
      <c r="Q5499">
        <v>0</v>
      </c>
      <c r="R5499">
        <v>0</v>
      </c>
      <c r="S5499">
        <v>0</v>
      </c>
      <c r="T5499">
        <v>1</v>
      </c>
      <c r="U5499">
        <v>0</v>
      </c>
      <c r="V5499">
        <v>0</v>
      </c>
      <c r="W5499">
        <v>0</v>
      </c>
      <c r="X5499">
        <v>0</v>
      </c>
      <c r="Y5499">
        <v>0</v>
      </c>
      <c r="Z5499">
        <v>1.5</v>
      </c>
    </row>
    <row r="5500" spans="1:26" x14ac:dyDescent="0.25">
      <c r="A5500">
        <v>2041752</v>
      </c>
      <c r="B5500">
        <v>1</v>
      </c>
      <c r="C5500" t="s">
        <v>77</v>
      </c>
      <c r="D5500" t="s">
        <v>108</v>
      </c>
      <c r="E5500" t="s">
        <v>134</v>
      </c>
      <c r="F5500" t="s">
        <v>15758</v>
      </c>
      <c r="G5500" t="s">
        <v>238</v>
      </c>
      <c r="H5500" t="s">
        <v>46</v>
      </c>
      <c r="I5500" t="s">
        <v>129</v>
      </c>
      <c r="J5500" t="s">
        <v>130</v>
      </c>
      <c r="K5500" t="s">
        <v>131</v>
      </c>
      <c r="L5500" t="s">
        <v>15759</v>
      </c>
      <c r="M5500" t="s">
        <v>15760</v>
      </c>
      <c r="N5500">
        <v>2.7516666660000002</v>
      </c>
      <c r="O5500">
        <v>0</v>
      </c>
      <c r="P5500">
        <v>1</v>
      </c>
      <c r="Q5500">
        <v>0</v>
      </c>
      <c r="R5500">
        <v>0</v>
      </c>
      <c r="S5500">
        <v>0</v>
      </c>
      <c r="T5500">
        <v>0</v>
      </c>
      <c r="U5500">
        <v>0</v>
      </c>
      <c r="V5500">
        <v>2.7516669999999999</v>
      </c>
      <c r="W5500">
        <v>0</v>
      </c>
      <c r="X5500">
        <v>0</v>
      </c>
      <c r="Y5500">
        <v>0</v>
      </c>
      <c r="Z5500">
        <v>0</v>
      </c>
    </row>
    <row r="5501" spans="1:26" x14ac:dyDescent="0.25">
      <c r="A5501">
        <v>2041765</v>
      </c>
      <c r="B5501">
        <v>1</v>
      </c>
      <c r="C5501" t="s">
        <v>76</v>
      </c>
      <c r="D5501" t="s">
        <v>83</v>
      </c>
      <c r="E5501" t="s">
        <v>182</v>
      </c>
      <c r="F5501" t="s">
        <v>15461</v>
      </c>
      <c r="G5501" t="s">
        <v>503</v>
      </c>
      <c r="H5501" t="s">
        <v>46</v>
      </c>
      <c r="I5501" t="s">
        <v>129</v>
      </c>
      <c r="J5501" t="s">
        <v>130</v>
      </c>
      <c r="K5501" t="s">
        <v>131</v>
      </c>
      <c r="L5501" t="s">
        <v>15761</v>
      </c>
      <c r="M5501" t="s">
        <v>15762</v>
      </c>
      <c r="N5501">
        <v>3.7891666659999999</v>
      </c>
      <c r="O5501">
        <v>0</v>
      </c>
      <c r="P5501">
        <v>24</v>
      </c>
      <c r="Q5501">
        <v>0</v>
      </c>
      <c r="R5501">
        <v>0</v>
      </c>
      <c r="S5501">
        <v>0</v>
      </c>
      <c r="T5501">
        <v>0</v>
      </c>
      <c r="U5501">
        <v>0</v>
      </c>
      <c r="V5501">
        <v>90.94</v>
      </c>
      <c r="W5501">
        <v>0</v>
      </c>
      <c r="X5501">
        <v>0</v>
      </c>
      <c r="Y5501">
        <v>0</v>
      </c>
      <c r="Z5501">
        <v>0</v>
      </c>
    </row>
    <row r="5502" spans="1:26" x14ac:dyDescent="0.25">
      <c r="A5502">
        <v>2041756</v>
      </c>
      <c r="B5502">
        <v>1</v>
      </c>
      <c r="C5502" t="s">
        <v>77</v>
      </c>
      <c r="D5502" t="s">
        <v>116</v>
      </c>
      <c r="E5502" t="s">
        <v>186</v>
      </c>
      <c r="F5502" t="s">
        <v>15763</v>
      </c>
      <c r="G5502" t="s">
        <v>163</v>
      </c>
      <c r="H5502" t="s">
        <v>47</v>
      </c>
      <c r="I5502" t="s">
        <v>129</v>
      </c>
      <c r="J5502" t="s">
        <v>130</v>
      </c>
      <c r="K5502" t="s">
        <v>131</v>
      </c>
      <c r="L5502" t="s">
        <v>15764</v>
      </c>
      <c r="M5502" t="s">
        <v>15765</v>
      </c>
      <c r="N5502">
        <v>1.9616666659999999</v>
      </c>
      <c r="O5502">
        <v>7</v>
      </c>
      <c r="P5502">
        <v>0</v>
      </c>
      <c r="Q5502">
        <v>0</v>
      </c>
      <c r="R5502">
        <v>0</v>
      </c>
      <c r="S5502">
        <v>11</v>
      </c>
      <c r="T5502">
        <v>311</v>
      </c>
      <c r="U5502">
        <v>13.731667</v>
      </c>
      <c r="V5502">
        <v>0</v>
      </c>
      <c r="W5502">
        <v>0</v>
      </c>
      <c r="X5502">
        <v>0</v>
      </c>
      <c r="Y5502">
        <v>21.578333000000001</v>
      </c>
      <c r="Z5502">
        <v>610.07833300000004</v>
      </c>
    </row>
    <row r="5503" spans="1:26" x14ac:dyDescent="0.25">
      <c r="A5503">
        <v>2041758</v>
      </c>
      <c r="B5503">
        <v>1</v>
      </c>
      <c r="C5503" t="s">
        <v>77</v>
      </c>
      <c r="D5503" t="s">
        <v>113</v>
      </c>
      <c r="E5503" t="s">
        <v>134</v>
      </c>
      <c r="F5503" t="s">
        <v>15766</v>
      </c>
      <c r="G5503" t="s">
        <v>136</v>
      </c>
      <c r="H5503" t="s">
        <v>46</v>
      </c>
      <c r="I5503" t="s">
        <v>129</v>
      </c>
      <c r="J5503" t="s">
        <v>130</v>
      </c>
      <c r="K5503" t="s">
        <v>131</v>
      </c>
      <c r="L5503" t="s">
        <v>15767</v>
      </c>
      <c r="M5503" t="s">
        <v>15768</v>
      </c>
      <c r="N5503">
        <v>0.81194444399999999</v>
      </c>
      <c r="O5503">
        <v>0</v>
      </c>
      <c r="P5503">
        <v>0</v>
      </c>
      <c r="Q5503">
        <v>0</v>
      </c>
      <c r="R5503">
        <v>0</v>
      </c>
      <c r="S5503">
        <v>0</v>
      </c>
      <c r="T5503">
        <v>1</v>
      </c>
      <c r="U5503">
        <v>0</v>
      </c>
      <c r="V5503">
        <v>0</v>
      </c>
      <c r="W5503">
        <v>0</v>
      </c>
      <c r="X5503">
        <v>0</v>
      </c>
      <c r="Y5503">
        <v>0</v>
      </c>
      <c r="Z5503">
        <v>0.811944</v>
      </c>
    </row>
    <row r="5504" spans="1:26" x14ac:dyDescent="0.25">
      <c r="A5504">
        <v>2041757</v>
      </c>
      <c r="B5504">
        <v>1</v>
      </c>
      <c r="C5504" t="s">
        <v>77</v>
      </c>
      <c r="D5504" t="s">
        <v>122</v>
      </c>
      <c r="E5504" t="s">
        <v>186</v>
      </c>
      <c r="F5504" t="s">
        <v>15769</v>
      </c>
      <c r="G5504" t="s">
        <v>163</v>
      </c>
      <c r="H5504" t="s">
        <v>47</v>
      </c>
      <c r="I5504" t="s">
        <v>257</v>
      </c>
      <c r="J5504" t="s">
        <v>130</v>
      </c>
      <c r="K5504" t="s">
        <v>131</v>
      </c>
      <c r="L5504" t="s">
        <v>15770</v>
      </c>
      <c r="M5504" t="s">
        <v>15771</v>
      </c>
      <c r="N5504">
        <v>8.3333330000000001E-3</v>
      </c>
      <c r="O5504">
        <v>0</v>
      </c>
      <c r="P5504">
        <v>1</v>
      </c>
      <c r="Q5504">
        <v>32</v>
      </c>
      <c r="R5504">
        <v>273</v>
      </c>
      <c r="S5504">
        <v>8</v>
      </c>
      <c r="T5504">
        <v>77</v>
      </c>
      <c r="U5504">
        <v>0</v>
      </c>
      <c r="V5504">
        <v>8.3330000000000001E-3</v>
      </c>
      <c r="W5504">
        <v>0.26666699999999999</v>
      </c>
      <c r="X5504">
        <v>2.2749999999999999</v>
      </c>
      <c r="Y5504">
        <v>6.6667000000000004E-2</v>
      </c>
      <c r="Z5504">
        <v>0.64166699999999999</v>
      </c>
    </row>
    <row r="5505" spans="1:26" x14ac:dyDescent="0.25">
      <c r="A5505">
        <v>2041774</v>
      </c>
      <c r="B5505">
        <v>1</v>
      </c>
      <c r="C5505" t="s">
        <v>76</v>
      </c>
      <c r="D5505" t="s">
        <v>100</v>
      </c>
      <c r="E5505" t="s">
        <v>161</v>
      </c>
      <c r="F5505" t="s">
        <v>15772</v>
      </c>
      <c r="G5505" t="s">
        <v>341</v>
      </c>
      <c r="H5505" t="s">
        <v>47</v>
      </c>
      <c r="I5505" t="s">
        <v>129</v>
      </c>
      <c r="J5505" t="s">
        <v>130</v>
      </c>
      <c r="K5505" t="s">
        <v>131</v>
      </c>
      <c r="L5505" t="s">
        <v>15773</v>
      </c>
      <c r="M5505" t="s">
        <v>15774</v>
      </c>
      <c r="N5505">
        <v>4.8602777770000003</v>
      </c>
      <c r="O5505">
        <v>0</v>
      </c>
      <c r="P5505">
        <v>2</v>
      </c>
      <c r="Q5505">
        <v>0</v>
      </c>
      <c r="R5505">
        <v>0</v>
      </c>
      <c r="S5505">
        <v>0</v>
      </c>
      <c r="T5505">
        <v>0</v>
      </c>
      <c r="U5505">
        <v>0</v>
      </c>
      <c r="V5505">
        <v>9.7205560000000002</v>
      </c>
      <c r="W5505">
        <v>0</v>
      </c>
      <c r="X5505">
        <v>0</v>
      </c>
      <c r="Y5505">
        <v>0</v>
      </c>
      <c r="Z5505">
        <v>0</v>
      </c>
    </row>
    <row r="5506" spans="1:26" x14ac:dyDescent="0.25">
      <c r="A5506">
        <v>2041763</v>
      </c>
      <c r="B5506">
        <v>1</v>
      </c>
      <c r="C5506" t="s">
        <v>76</v>
      </c>
      <c r="D5506" t="s">
        <v>96</v>
      </c>
      <c r="E5506" t="s">
        <v>134</v>
      </c>
      <c r="F5506" t="s">
        <v>15775</v>
      </c>
      <c r="G5506" t="s">
        <v>136</v>
      </c>
      <c r="H5506" t="s">
        <v>46</v>
      </c>
      <c r="I5506" t="s">
        <v>129</v>
      </c>
      <c r="J5506" t="s">
        <v>130</v>
      </c>
      <c r="K5506" t="s">
        <v>131</v>
      </c>
      <c r="L5506" t="s">
        <v>15776</v>
      </c>
      <c r="M5506" t="s">
        <v>15777</v>
      </c>
      <c r="N5506">
        <v>1.7922222219999999</v>
      </c>
      <c r="O5506">
        <v>0</v>
      </c>
      <c r="P5506">
        <v>1</v>
      </c>
      <c r="Q5506">
        <v>0</v>
      </c>
      <c r="R5506">
        <v>0</v>
      </c>
      <c r="S5506">
        <v>0</v>
      </c>
      <c r="T5506">
        <v>0</v>
      </c>
      <c r="U5506">
        <v>0</v>
      </c>
      <c r="V5506">
        <v>1.792222</v>
      </c>
      <c r="W5506">
        <v>0</v>
      </c>
      <c r="X5506">
        <v>0</v>
      </c>
      <c r="Y5506">
        <v>0</v>
      </c>
      <c r="Z5506">
        <v>0</v>
      </c>
    </row>
    <row r="5507" spans="1:26" x14ac:dyDescent="0.25">
      <c r="A5507">
        <v>2041772</v>
      </c>
      <c r="B5507">
        <v>1</v>
      </c>
      <c r="C5507" t="s">
        <v>77</v>
      </c>
      <c r="D5507" t="s">
        <v>116</v>
      </c>
      <c r="E5507" t="s">
        <v>134</v>
      </c>
      <c r="F5507" t="s">
        <v>15778</v>
      </c>
      <c r="G5507" t="s">
        <v>136</v>
      </c>
      <c r="H5507" t="s">
        <v>46</v>
      </c>
      <c r="I5507" t="s">
        <v>129</v>
      </c>
      <c r="J5507" t="s">
        <v>130</v>
      </c>
      <c r="K5507" t="s">
        <v>131</v>
      </c>
      <c r="L5507" t="s">
        <v>15779</v>
      </c>
      <c r="M5507" t="s">
        <v>15780</v>
      </c>
      <c r="N5507">
        <v>2.466388888</v>
      </c>
      <c r="O5507">
        <v>0</v>
      </c>
      <c r="P5507">
        <v>1</v>
      </c>
      <c r="Q5507">
        <v>0</v>
      </c>
      <c r="R5507">
        <v>0</v>
      </c>
      <c r="S5507">
        <v>0</v>
      </c>
      <c r="T5507">
        <v>0</v>
      </c>
      <c r="U5507">
        <v>0</v>
      </c>
      <c r="V5507">
        <v>2.4663889999999999</v>
      </c>
      <c r="W5507">
        <v>0</v>
      </c>
      <c r="X5507">
        <v>0</v>
      </c>
      <c r="Y5507">
        <v>0</v>
      </c>
      <c r="Z5507">
        <v>0</v>
      </c>
    </row>
    <row r="5508" spans="1:26" x14ac:dyDescent="0.25">
      <c r="A5508">
        <v>2041770</v>
      </c>
      <c r="B5508">
        <v>1</v>
      </c>
      <c r="C5508" t="s">
        <v>77</v>
      </c>
      <c r="D5508" t="s">
        <v>115</v>
      </c>
      <c r="E5508" t="s">
        <v>182</v>
      </c>
      <c r="F5508" t="s">
        <v>2234</v>
      </c>
      <c r="G5508" t="s">
        <v>524</v>
      </c>
      <c r="H5508" t="s">
        <v>46</v>
      </c>
      <c r="I5508" t="s">
        <v>129</v>
      </c>
      <c r="J5508" t="s">
        <v>130</v>
      </c>
      <c r="K5508" t="s">
        <v>131</v>
      </c>
      <c r="L5508" t="s">
        <v>15781</v>
      </c>
      <c r="M5508" t="s">
        <v>15782</v>
      </c>
      <c r="N5508">
        <v>3.2916666659999998</v>
      </c>
      <c r="O5508">
        <v>0</v>
      </c>
      <c r="P5508">
        <v>0</v>
      </c>
      <c r="Q5508">
        <v>0</v>
      </c>
      <c r="R5508">
        <v>0</v>
      </c>
      <c r="S5508">
        <v>0</v>
      </c>
      <c r="T5508">
        <v>29</v>
      </c>
      <c r="U5508">
        <v>0</v>
      </c>
      <c r="V5508">
        <v>0</v>
      </c>
      <c r="W5508">
        <v>0</v>
      </c>
      <c r="X5508">
        <v>0</v>
      </c>
      <c r="Y5508">
        <v>0</v>
      </c>
      <c r="Z5508">
        <v>95.458332999999996</v>
      </c>
    </row>
    <row r="5509" spans="1:26" x14ac:dyDescent="0.25">
      <c r="A5509">
        <v>2041776</v>
      </c>
      <c r="B5509">
        <v>1</v>
      </c>
      <c r="C5509" t="s">
        <v>77</v>
      </c>
      <c r="D5509" t="s">
        <v>118</v>
      </c>
      <c r="E5509" t="s">
        <v>186</v>
      </c>
      <c r="F5509" t="s">
        <v>15783</v>
      </c>
      <c r="G5509" t="s">
        <v>163</v>
      </c>
      <c r="H5509" t="s">
        <v>47</v>
      </c>
      <c r="I5509" t="s">
        <v>129</v>
      </c>
      <c r="J5509" t="s">
        <v>130</v>
      </c>
      <c r="K5509" t="s">
        <v>131</v>
      </c>
      <c r="L5509" t="s">
        <v>15784</v>
      </c>
      <c r="M5509" t="s">
        <v>15785</v>
      </c>
      <c r="N5509">
        <v>1.5422222219999999</v>
      </c>
      <c r="O5509">
        <v>11</v>
      </c>
      <c r="P5509">
        <v>210</v>
      </c>
      <c r="Q5509">
        <v>0</v>
      </c>
      <c r="R5509">
        <v>0</v>
      </c>
      <c r="S5509">
        <v>0</v>
      </c>
      <c r="T5509">
        <v>0</v>
      </c>
      <c r="U5509">
        <v>16.964444</v>
      </c>
      <c r="V5509">
        <v>323.86666700000001</v>
      </c>
      <c r="W5509">
        <v>0</v>
      </c>
      <c r="X5509">
        <v>0</v>
      </c>
      <c r="Y5509">
        <v>0</v>
      </c>
      <c r="Z5509">
        <v>0</v>
      </c>
    </row>
    <row r="5510" spans="1:26" x14ac:dyDescent="0.25">
      <c r="A5510">
        <v>2041778</v>
      </c>
      <c r="B5510">
        <v>1</v>
      </c>
      <c r="C5510" t="s">
        <v>76</v>
      </c>
      <c r="D5510" t="s">
        <v>92</v>
      </c>
      <c r="E5510" t="s">
        <v>134</v>
      </c>
      <c r="F5510" t="s">
        <v>15786</v>
      </c>
      <c r="G5510" t="s">
        <v>140</v>
      </c>
      <c r="H5510" t="s">
        <v>46</v>
      </c>
      <c r="I5510" t="s">
        <v>129</v>
      </c>
      <c r="J5510" t="s">
        <v>130</v>
      </c>
      <c r="K5510" t="s">
        <v>131</v>
      </c>
      <c r="L5510" t="s">
        <v>15787</v>
      </c>
      <c r="M5510" t="s">
        <v>15788</v>
      </c>
      <c r="N5510">
        <v>1.798611111</v>
      </c>
      <c r="O5510">
        <v>0</v>
      </c>
      <c r="P5510">
        <v>0</v>
      </c>
      <c r="Q5510">
        <v>0</v>
      </c>
      <c r="R5510">
        <v>1</v>
      </c>
      <c r="S5510">
        <v>0</v>
      </c>
      <c r="T5510">
        <v>0</v>
      </c>
      <c r="U5510">
        <v>0</v>
      </c>
      <c r="V5510">
        <v>0</v>
      </c>
      <c r="W5510">
        <v>0</v>
      </c>
      <c r="X5510">
        <v>1.798611</v>
      </c>
      <c r="Y5510">
        <v>0</v>
      </c>
      <c r="Z5510">
        <v>0</v>
      </c>
    </row>
    <row r="5511" spans="1:26" x14ac:dyDescent="0.25">
      <c r="A5511">
        <v>2041785</v>
      </c>
      <c r="B5511">
        <v>1</v>
      </c>
      <c r="C5511" t="s">
        <v>76</v>
      </c>
      <c r="D5511" t="s">
        <v>100</v>
      </c>
      <c r="E5511" t="s">
        <v>182</v>
      </c>
      <c r="F5511" t="s">
        <v>15789</v>
      </c>
      <c r="G5511" t="s">
        <v>144</v>
      </c>
      <c r="H5511" t="s">
        <v>46</v>
      </c>
      <c r="I5511" t="s">
        <v>129</v>
      </c>
      <c r="J5511" t="s">
        <v>130</v>
      </c>
      <c r="K5511" t="s">
        <v>131</v>
      </c>
      <c r="L5511" t="s">
        <v>15790</v>
      </c>
      <c r="M5511" t="s">
        <v>15791</v>
      </c>
      <c r="N5511">
        <v>3.7366666660000001</v>
      </c>
      <c r="O5511">
        <v>0</v>
      </c>
      <c r="P5511">
        <v>4</v>
      </c>
      <c r="Q5511">
        <v>0</v>
      </c>
      <c r="R5511">
        <v>0</v>
      </c>
      <c r="S5511">
        <v>0</v>
      </c>
      <c r="T5511">
        <v>0</v>
      </c>
      <c r="U5511">
        <v>0</v>
      </c>
      <c r="V5511">
        <v>14.946667</v>
      </c>
      <c r="W5511">
        <v>0</v>
      </c>
      <c r="X5511">
        <v>0</v>
      </c>
      <c r="Y5511">
        <v>0</v>
      </c>
      <c r="Z5511">
        <v>0</v>
      </c>
    </row>
    <row r="5512" spans="1:26" x14ac:dyDescent="0.25">
      <c r="A5512">
        <v>2041783</v>
      </c>
      <c r="B5512">
        <v>1</v>
      </c>
      <c r="C5512" t="s">
        <v>76</v>
      </c>
      <c r="D5512" t="s">
        <v>87</v>
      </c>
      <c r="E5512" t="s">
        <v>161</v>
      </c>
      <c r="F5512" t="s">
        <v>15792</v>
      </c>
      <c r="G5512" t="s">
        <v>163</v>
      </c>
      <c r="H5512" t="s">
        <v>47</v>
      </c>
      <c r="I5512" t="s">
        <v>129</v>
      </c>
      <c r="J5512" t="s">
        <v>130</v>
      </c>
      <c r="K5512" t="s">
        <v>131</v>
      </c>
      <c r="L5512" t="s">
        <v>15793</v>
      </c>
      <c r="M5512" t="s">
        <v>15794</v>
      </c>
      <c r="N5512">
        <v>3.2022222220000001</v>
      </c>
      <c r="O5512">
        <v>0</v>
      </c>
      <c r="P5512">
        <v>60</v>
      </c>
      <c r="Q5512">
        <v>0</v>
      </c>
      <c r="R5512">
        <v>0</v>
      </c>
      <c r="S5512">
        <v>0</v>
      </c>
      <c r="T5512">
        <v>0</v>
      </c>
      <c r="U5512">
        <v>0</v>
      </c>
      <c r="V5512">
        <v>192.13333299999999</v>
      </c>
      <c r="W5512">
        <v>0</v>
      </c>
      <c r="X5512">
        <v>0</v>
      </c>
      <c r="Y5512">
        <v>0</v>
      </c>
      <c r="Z5512">
        <v>0</v>
      </c>
    </row>
    <row r="5513" spans="1:26" x14ac:dyDescent="0.25">
      <c r="A5513">
        <v>2041780</v>
      </c>
      <c r="B5513">
        <v>1</v>
      </c>
      <c r="C5513" t="s">
        <v>76</v>
      </c>
      <c r="D5513" t="s">
        <v>101</v>
      </c>
      <c r="E5513" t="s">
        <v>134</v>
      </c>
      <c r="F5513" t="s">
        <v>14146</v>
      </c>
      <c r="G5513" t="s">
        <v>136</v>
      </c>
      <c r="H5513" t="s">
        <v>46</v>
      </c>
      <c r="I5513" t="s">
        <v>129</v>
      </c>
      <c r="J5513" t="s">
        <v>130</v>
      </c>
      <c r="K5513" t="s">
        <v>131</v>
      </c>
      <c r="L5513" t="s">
        <v>15795</v>
      </c>
      <c r="M5513" t="s">
        <v>15796</v>
      </c>
      <c r="N5513">
        <v>2.9372222219999999</v>
      </c>
      <c r="O5513">
        <v>0</v>
      </c>
      <c r="P5513">
        <v>1</v>
      </c>
      <c r="Q5513">
        <v>0</v>
      </c>
      <c r="R5513">
        <v>0</v>
      </c>
      <c r="S5513">
        <v>0</v>
      </c>
      <c r="T5513">
        <v>0</v>
      </c>
      <c r="U5513">
        <v>0</v>
      </c>
      <c r="V5513">
        <v>2.9372220000000002</v>
      </c>
      <c r="W5513">
        <v>0</v>
      </c>
      <c r="X5513">
        <v>0</v>
      </c>
      <c r="Y5513">
        <v>0</v>
      </c>
      <c r="Z5513">
        <v>0</v>
      </c>
    </row>
    <row r="5514" spans="1:26" x14ac:dyDescent="0.25">
      <c r="A5514">
        <v>2041793</v>
      </c>
      <c r="B5514">
        <v>1</v>
      </c>
      <c r="C5514" t="s">
        <v>77</v>
      </c>
      <c r="D5514" t="s">
        <v>111</v>
      </c>
      <c r="E5514" t="s">
        <v>134</v>
      </c>
      <c r="F5514" t="s">
        <v>15797</v>
      </c>
      <c r="G5514" t="s">
        <v>136</v>
      </c>
      <c r="H5514" t="s">
        <v>46</v>
      </c>
      <c r="I5514" t="s">
        <v>129</v>
      </c>
      <c r="J5514" t="s">
        <v>130</v>
      </c>
      <c r="K5514" t="s">
        <v>131</v>
      </c>
      <c r="L5514" t="s">
        <v>15798</v>
      </c>
      <c r="M5514" t="s">
        <v>15799</v>
      </c>
      <c r="N5514">
        <v>6.2080555549999996</v>
      </c>
      <c r="O5514">
        <v>0</v>
      </c>
      <c r="P5514">
        <v>0</v>
      </c>
      <c r="Q5514">
        <v>0</v>
      </c>
      <c r="R5514">
        <v>0</v>
      </c>
      <c r="S5514">
        <v>0</v>
      </c>
      <c r="T5514">
        <v>1</v>
      </c>
      <c r="U5514">
        <v>0</v>
      </c>
      <c r="V5514">
        <v>0</v>
      </c>
      <c r="W5514">
        <v>0</v>
      </c>
      <c r="X5514">
        <v>0</v>
      </c>
      <c r="Y5514">
        <v>0</v>
      </c>
      <c r="Z5514">
        <v>6.208056</v>
      </c>
    </row>
    <row r="5515" spans="1:26" x14ac:dyDescent="0.25">
      <c r="A5515">
        <v>2041788</v>
      </c>
      <c r="B5515">
        <v>1</v>
      </c>
      <c r="C5515" t="s">
        <v>76</v>
      </c>
      <c r="D5515" t="s">
        <v>78</v>
      </c>
      <c r="E5515" t="s">
        <v>134</v>
      </c>
      <c r="F5515" t="s">
        <v>15800</v>
      </c>
      <c r="G5515" t="s">
        <v>140</v>
      </c>
      <c r="H5515" t="s">
        <v>46</v>
      </c>
      <c r="I5515" t="s">
        <v>129</v>
      </c>
      <c r="J5515" t="s">
        <v>130</v>
      </c>
      <c r="K5515" t="s">
        <v>131</v>
      </c>
      <c r="L5515" t="s">
        <v>15801</v>
      </c>
      <c r="M5515" t="s">
        <v>15802</v>
      </c>
      <c r="N5515">
        <v>8.7791666660000001</v>
      </c>
      <c r="O5515">
        <v>0</v>
      </c>
      <c r="P5515">
        <v>1</v>
      </c>
      <c r="Q5515">
        <v>0</v>
      </c>
      <c r="R5515">
        <v>0</v>
      </c>
      <c r="S5515">
        <v>0</v>
      </c>
      <c r="T5515">
        <v>0</v>
      </c>
      <c r="U5515">
        <v>0</v>
      </c>
      <c r="V5515">
        <v>8.7791669999999993</v>
      </c>
      <c r="W5515">
        <v>0</v>
      </c>
      <c r="X5515">
        <v>0</v>
      </c>
      <c r="Y5515">
        <v>0</v>
      </c>
      <c r="Z5515">
        <v>0</v>
      </c>
    </row>
    <row r="5516" spans="1:26" x14ac:dyDescent="0.25">
      <c r="A5516">
        <v>2041792</v>
      </c>
      <c r="B5516">
        <v>1</v>
      </c>
      <c r="C5516" t="s">
        <v>77</v>
      </c>
      <c r="D5516" t="s">
        <v>111</v>
      </c>
      <c r="E5516" t="s">
        <v>182</v>
      </c>
      <c r="F5516" t="s">
        <v>15803</v>
      </c>
      <c r="G5516" t="s">
        <v>524</v>
      </c>
      <c r="H5516" t="s">
        <v>46</v>
      </c>
      <c r="I5516" t="s">
        <v>129</v>
      </c>
      <c r="J5516" t="s">
        <v>130</v>
      </c>
      <c r="K5516" t="s">
        <v>131</v>
      </c>
      <c r="L5516" t="s">
        <v>15804</v>
      </c>
      <c r="M5516" t="s">
        <v>15805</v>
      </c>
      <c r="N5516">
        <v>3.7736111110000001</v>
      </c>
      <c r="O5516">
        <v>0</v>
      </c>
      <c r="P5516">
        <v>0</v>
      </c>
      <c r="Q5516">
        <v>0</v>
      </c>
      <c r="R5516">
        <v>0</v>
      </c>
      <c r="S5516">
        <v>0</v>
      </c>
      <c r="T5516">
        <v>17</v>
      </c>
      <c r="U5516">
        <v>0</v>
      </c>
      <c r="V5516">
        <v>0</v>
      </c>
      <c r="W5516">
        <v>0</v>
      </c>
      <c r="X5516">
        <v>0</v>
      </c>
      <c r="Y5516">
        <v>0</v>
      </c>
      <c r="Z5516">
        <v>64.151388999999995</v>
      </c>
    </row>
    <row r="5517" spans="1:26" x14ac:dyDescent="0.25">
      <c r="A5517">
        <v>2041794</v>
      </c>
      <c r="B5517">
        <v>1</v>
      </c>
      <c r="C5517" t="s">
        <v>76</v>
      </c>
      <c r="D5517" t="s">
        <v>94</v>
      </c>
      <c r="E5517" t="s">
        <v>134</v>
      </c>
      <c r="F5517" t="s">
        <v>15806</v>
      </c>
      <c r="G5517" t="s">
        <v>136</v>
      </c>
      <c r="H5517" t="s">
        <v>46</v>
      </c>
      <c r="I5517" t="s">
        <v>129</v>
      </c>
      <c r="J5517" t="s">
        <v>130</v>
      </c>
      <c r="K5517" t="s">
        <v>131</v>
      </c>
      <c r="L5517" t="s">
        <v>15807</v>
      </c>
      <c r="M5517" t="s">
        <v>15808</v>
      </c>
      <c r="N5517">
        <v>2.2725</v>
      </c>
      <c r="O5517">
        <v>0</v>
      </c>
      <c r="P5517">
        <v>1</v>
      </c>
      <c r="Q5517">
        <v>0</v>
      </c>
      <c r="R5517">
        <v>0</v>
      </c>
      <c r="S5517">
        <v>0</v>
      </c>
      <c r="T5517">
        <v>0</v>
      </c>
      <c r="U5517">
        <v>0</v>
      </c>
      <c r="V5517">
        <v>2.2725</v>
      </c>
      <c r="W5517">
        <v>0</v>
      </c>
      <c r="X5517">
        <v>0</v>
      </c>
      <c r="Y5517">
        <v>0</v>
      </c>
      <c r="Z5517">
        <v>0</v>
      </c>
    </row>
    <row r="5518" spans="1:26" x14ac:dyDescent="0.25">
      <c r="A5518">
        <v>2041791</v>
      </c>
      <c r="B5518">
        <v>1</v>
      </c>
      <c r="C5518" t="s">
        <v>76</v>
      </c>
      <c r="D5518" t="s">
        <v>101</v>
      </c>
      <c r="E5518" t="s">
        <v>134</v>
      </c>
      <c r="F5518" t="s">
        <v>15809</v>
      </c>
      <c r="G5518" t="s">
        <v>136</v>
      </c>
      <c r="H5518" t="s">
        <v>46</v>
      </c>
      <c r="I5518" t="s">
        <v>129</v>
      </c>
      <c r="J5518" t="s">
        <v>130</v>
      </c>
      <c r="K5518" t="s">
        <v>131</v>
      </c>
      <c r="L5518" t="s">
        <v>15810</v>
      </c>
      <c r="M5518" t="s">
        <v>15811</v>
      </c>
      <c r="N5518">
        <v>2.1150000000000002</v>
      </c>
      <c r="O5518">
        <v>0</v>
      </c>
      <c r="P5518">
        <v>1</v>
      </c>
      <c r="Q5518">
        <v>0</v>
      </c>
      <c r="R5518">
        <v>0</v>
      </c>
      <c r="S5518">
        <v>0</v>
      </c>
      <c r="T5518">
        <v>0</v>
      </c>
      <c r="U5518">
        <v>0</v>
      </c>
      <c r="V5518">
        <v>2.1150000000000002</v>
      </c>
      <c r="W5518">
        <v>0</v>
      </c>
      <c r="X5518">
        <v>0</v>
      </c>
      <c r="Y5518">
        <v>0</v>
      </c>
      <c r="Z5518">
        <v>0</v>
      </c>
    </row>
    <row r="5519" spans="1:26" x14ac:dyDescent="0.25">
      <c r="A5519">
        <v>2041820</v>
      </c>
      <c r="B5519">
        <v>1</v>
      </c>
      <c r="C5519" t="s">
        <v>76</v>
      </c>
      <c r="D5519" t="s">
        <v>84</v>
      </c>
      <c r="E5519" t="s">
        <v>134</v>
      </c>
      <c r="F5519" t="s">
        <v>15812</v>
      </c>
      <c r="G5519" t="s">
        <v>136</v>
      </c>
      <c r="H5519" t="s">
        <v>46</v>
      </c>
      <c r="I5519" t="s">
        <v>129</v>
      </c>
      <c r="J5519" t="s">
        <v>130</v>
      </c>
      <c r="K5519" t="s">
        <v>131</v>
      </c>
      <c r="L5519" t="s">
        <v>15813</v>
      </c>
      <c r="M5519" t="s">
        <v>15814</v>
      </c>
      <c r="N5519">
        <v>8.2933333329999996</v>
      </c>
      <c r="O5519">
        <v>0</v>
      </c>
      <c r="P5519">
        <v>1</v>
      </c>
      <c r="Q5519">
        <v>0</v>
      </c>
      <c r="R5519">
        <v>0</v>
      </c>
      <c r="S5519">
        <v>0</v>
      </c>
      <c r="T5519">
        <v>0</v>
      </c>
      <c r="U5519">
        <v>0</v>
      </c>
      <c r="V5519">
        <v>8.2933330000000005</v>
      </c>
      <c r="W5519">
        <v>0</v>
      </c>
      <c r="X5519">
        <v>0</v>
      </c>
      <c r="Y5519">
        <v>0</v>
      </c>
      <c r="Z5519">
        <v>0</v>
      </c>
    </row>
    <row r="5520" spans="1:26" x14ac:dyDescent="0.25">
      <c r="A5520">
        <v>2041797</v>
      </c>
      <c r="B5520">
        <v>1</v>
      </c>
      <c r="C5520" t="s">
        <v>76</v>
      </c>
      <c r="D5520" t="s">
        <v>84</v>
      </c>
      <c r="E5520" t="s">
        <v>134</v>
      </c>
      <c r="F5520" t="s">
        <v>15815</v>
      </c>
      <c r="G5520" t="s">
        <v>140</v>
      </c>
      <c r="H5520" t="s">
        <v>46</v>
      </c>
      <c r="I5520" t="s">
        <v>129</v>
      </c>
      <c r="J5520" t="s">
        <v>130</v>
      </c>
      <c r="K5520" t="s">
        <v>131</v>
      </c>
      <c r="L5520" t="s">
        <v>15816</v>
      </c>
      <c r="M5520" t="s">
        <v>15817</v>
      </c>
      <c r="N5520">
        <v>0.93138888799999997</v>
      </c>
      <c r="O5520">
        <v>0</v>
      </c>
      <c r="P5520">
        <v>10</v>
      </c>
      <c r="Q5520">
        <v>0</v>
      </c>
      <c r="R5520">
        <v>0</v>
      </c>
      <c r="S5520">
        <v>0</v>
      </c>
      <c r="T5520">
        <v>0</v>
      </c>
      <c r="U5520">
        <v>0</v>
      </c>
      <c r="V5520">
        <v>9.3138889999999996</v>
      </c>
      <c r="W5520">
        <v>0</v>
      </c>
      <c r="X5520">
        <v>0</v>
      </c>
      <c r="Y5520">
        <v>0</v>
      </c>
      <c r="Z5520">
        <v>0</v>
      </c>
    </row>
    <row r="5521" spans="1:26" x14ac:dyDescent="0.25">
      <c r="A5521">
        <v>2041803</v>
      </c>
      <c r="B5521">
        <v>1</v>
      </c>
      <c r="C5521" t="s">
        <v>76</v>
      </c>
      <c r="D5521" t="s">
        <v>89</v>
      </c>
      <c r="E5521" t="s">
        <v>182</v>
      </c>
      <c r="F5521" t="s">
        <v>15143</v>
      </c>
      <c r="G5521" t="s">
        <v>144</v>
      </c>
      <c r="H5521" t="s">
        <v>46</v>
      </c>
      <c r="I5521" t="s">
        <v>129</v>
      </c>
      <c r="J5521" t="s">
        <v>130</v>
      </c>
      <c r="K5521" t="s">
        <v>131</v>
      </c>
      <c r="L5521" t="s">
        <v>15818</v>
      </c>
      <c r="M5521" t="s">
        <v>15819</v>
      </c>
      <c r="N5521">
        <v>2.4827777769999999</v>
      </c>
      <c r="O5521">
        <v>0</v>
      </c>
      <c r="P5521">
        <v>20</v>
      </c>
      <c r="Q5521">
        <v>0</v>
      </c>
      <c r="R5521">
        <v>0</v>
      </c>
      <c r="S5521">
        <v>0</v>
      </c>
      <c r="T5521">
        <v>0</v>
      </c>
      <c r="U5521">
        <v>0</v>
      </c>
      <c r="V5521">
        <v>49.655555999999997</v>
      </c>
      <c r="W5521">
        <v>0</v>
      </c>
      <c r="X5521">
        <v>0</v>
      </c>
      <c r="Y5521">
        <v>0</v>
      </c>
      <c r="Z5521">
        <v>0</v>
      </c>
    </row>
    <row r="5522" spans="1:26" x14ac:dyDescent="0.25">
      <c r="A5522">
        <v>2041798</v>
      </c>
      <c r="B5522">
        <v>1</v>
      </c>
      <c r="C5522" t="s">
        <v>77</v>
      </c>
      <c r="D5522" t="s">
        <v>121</v>
      </c>
      <c r="E5522" t="s">
        <v>186</v>
      </c>
      <c r="F5522" t="s">
        <v>2683</v>
      </c>
      <c r="G5522" t="s">
        <v>163</v>
      </c>
      <c r="H5522" t="s">
        <v>47</v>
      </c>
      <c r="I5522" t="s">
        <v>129</v>
      </c>
      <c r="J5522" t="s">
        <v>130</v>
      </c>
      <c r="K5522" t="s">
        <v>131</v>
      </c>
      <c r="L5522" t="s">
        <v>15820</v>
      </c>
      <c r="M5522" t="s">
        <v>15821</v>
      </c>
      <c r="N5522">
        <v>1.0425</v>
      </c>
      <c r="O5522">
        <v>0</v>
      </c>
      <c r="P5522">
        <v>0</v>
      </c>
      <c r="Q5522">
        <v>21</v>
      </c>
      <c r="R5522">
        <v>466</v>
      </c>
      <c r="S5522">
        <v>0</v>
      </c>
      <c r="T5522">
        <v>0</v>
      </c>
      <c r="U5522">
        <v>0</v>
      </c>
      <c r="V5522">
        <v>0</v>
      </c>
      <c r="W5522">
        <v>21.892499999999998</v>
      </c>
      <c r="X5522">
        <v>485.80500000000001</v>
      </c>
      <c r="Y5522">
        <v>0</v>
      </c>
      <c r="Z5522">
        <v>0</v>
      </c>
    </row>
    <row r="5523" spans="1:26" x14ac:dyDescent="0.25">
      <c r="A5523">
        <v>2041805</v>
      </c>
      <c r="B5523">
        <v>1</v>
      </c>
      <c r="C5523" t="s">
        <v>76</v>
      </c>
      <c r="D5523" t="s">
        <v>99</v>
      </c>
      <c r="E5523" t="s">
        <v>182</v>
      </c>
      <c r="F5523" t="s">
        <v>15822</v>
      </c>
      <c r="G5523" t="s">
        <v>144</v>
      </c>
      <c r="H5523" t="s">
        <v>46</v>
      </c>
      <c r="I5523" t="s">
        <v>129</v>
      </c>
      <c r="J5523" t="s">
        <v>130</v>
      </c>
      <c r="K5523" t="s">
        <v>131</v>
      </c>
      <c r="L5523" t="s">
        <v>15823</v>
      </c>
      <c r="M5523" t="s">
        <v>15824</v>
      </c>
      <c r="N5523">
        <v>1.0674999999999999</v>
      </c>
      <c r="O5523">
        <v>0</v>
      </c>
      <c r="P5523">
        <v>5</v>
      </c>
      <c r="Q5523">
        <v>0</v>
      </c>
      <c r="R5523">
        <v>0</v>
      </c>
      <c r="S5523">
        <v>0</v>
      </c>
      <c r="T5523">
        <v>0</v>
      </c>
      <c r="U5523">
        <v>0</v>
      </c>
      <c r="V5523">
        <v>5.3375000000000004</v>
      </c>
      <c r="W5523">
        <v>0</v>
      </c>
      <c r="X5523">
        <v>0</v>
      </c>
      <c r="Y5523">
        <v>0</v>
      </c>
      <c r="Z5523">
        <v>0</v>
      </c>
    </row>
    <row r="5524" spans="1:26" x14ac:dyDescent="0.25">
      <c r="A5524">
        <v>2041811</v>
      </c>
      <c r="B5524">
        <v>1</v>
      </c>
      <c r="C5524" t="s">
        <v>77</v>
      </c>
      <c r="D5524" t="s">
        <v>111</v>
      </c>
      <c r="E5524" t="s">
        <v>182</v>
      </c>
      <c r="F5524" t="s">
        <v>15825</v>
      </c>
      <c r="G5524" t="s">
        <v>144</v>
      </c>
      <c r="H5524" t="s">
        <v>46</v>
      </c>
      <c r="I5524" t="s">
        <v>129</v>
      </c>
      <c r="J5524" t="s">
        <v>130</v>
      </c>
      <c r="K5524" t="s">
        <v>131</v>
      </c>
      <c r="L5524" t="s">
        <v>15826</v>
      </c>
      <c r="M5524" t="s">
        <v>15827</v>
      </c>
      <c r="N5524">
        <v>3.9252777769999998</v>
      </c>
      <c r="O5524">
        <v>0</v>
      </c>
      <c r="P5524">
        <v>0</v>
      </c>
      <c r="Q5524">
        <v>0</v>
      </c>
      <c r="R5524">
        <v>5</v>
      </c>
      <c r="S5524">
        <v>0</v>
      </c>
      <c r="T5524">
        <v>0</v>
      </c>
      <c r="U5524">
        <v>0</v>
      </c>
      <c r="V5524">
        <v>0</v>
      </c>
      <c r="W5524">
        <v>0</v>
      </c>
      <c r="X5524">
        <v>19.626389</v>
      </c>
      <c r="Y5524">
        <v>0</v>
      </c>
      <c r="Z5524">
        <v>0</v>
      </c>
    </row>
    <row r="5525" spans="1:26" x14ac:dyDescent="0.25">
      <c r="A5525">
        <v>2041807</v>
      </c>
      <c r="B5525">
        <v>1</v>
      </c>
      <c r="C5525" t="s">
        <v>76</v>
      </c>
      <c r="D5525" t="s">
        <v>88</v>
      </c>
      <c r="E5525" t="s">
        <v>161</v>
      </c>
      <c r="F5525" t="s">
        <v>15828</v>
      </c>
      <c r="G5525" t="s">
        <v>341</v>
      </c>
      <c r="H5525" t="s">
        <v>47</v>
      </c>
      <c r="I5525" t="s">
        <v>129</v>
      </c>
      <c r="J5525" t="s">
        <v>130</v>
      </c>
      <c r="K5525" t="s">
        <v>131</v>
      </c>
      <c r="L5525" t="s">
        <v>15829</v>
      </c>
      <c r="M5525" t="s">
        <v>15830</v>
      </c>
      <c r="N5525">
        <v>1.782777777</v>
      </c>
      <c r="O5525">
        <v>4</v>
      </c>
      <c r="P5525">
        <v>6</v>
      </c>
      <c r="Q5525">
        <v>0</v>
      </c>
      <c r="R5525">
        <v>0</v>
      </c>
      <c r="S5525">
        <v>0</v>
      </c>
      <c r="T5525">
        <v>0</v>
      </c>
      <c r="U5525">
        <v>7.1311109999999998</v>
      </c>
      <c r="V5525">
        <v>10.696667</v>
      </c>
      <c r="W5525">
        <v>0</v>
      </c>
      <c r="X5525">
        <v>0</v>
      </c>
      <c r="Y5525">
        <v>0</v>
      </c>
      <c r="Z5525">
        <v>0</v>
      </c>
    </row>
    <row r="5526" spans="1:26" x14ac:dyDescent="0.25">
      <c r="A5526">
        <v>2041817</v>
      </c>
      <c r="B5526">
        <v>1</v>
      </c>
      <c r="C5526" t="s">
        <v>76</v>
      </c>
      <c r="D5526" t="s">
        <v>84</v>
      </c>
      <c r="E5526" t="s">
        <v>134</v>
      </c>
      <c r="F5526" t="s">
        <v>15831</v>
      </c>
      <c r="G5526" t="s">
        <v>136</v>
      </c>
      <c r="H5526" t="s">
        <v>46</v>
      </c>
      <c r="I5526" t="s">
        <v>129</v>
      </c>
      <c r="J5526" t="s">
        <v>130</v>
      </c>
      <c r="K5526" t="s">
        <v>131</v>
      </c>
      <c r="L5526" t="s">
        <v>15832</v>
      </c>
      <c r="M5526" t="s">
        <v>15833</v>
      </c>
      <c r="N5526">
        <v>2.8275000000000001</v>
      </c>
      <c r="O5526">
        <v>0</v>
      </c>
      <c r="P5526">
        <v>4</v>
      </c>
      <c r="Q5526">
        <v>0</v>
      </c>
      <c r="R5526">
        <v>0</v>
      </c>
      <c r="S5526">
        <v>0</v>
      </c>
      <c r="T5526">
        <v>0</v>
      </c>
      <c r="U5526">
        <v>0</v>
      </c>
      <c r="V5526">
        <v>11.31</v>
      </c>
      <c r="W5526">
        <v>0</v>
      </c>
      <c r="X5526">
        <v>0</v>
      </c>
      <c r="Y5526">
        <v>0</v>
      </c>
      <c r="Z5526">
        <v>0</v>
      </c>
    </row>
    <row r="5527" spans="1:26" x14ac:dyDescent="0.25">
      <c r="A5527">
        <v>2041832</v>
      </c>
      <c r="B5527">
        <v>1</v>
      </c>
      <c r="C5527" t="s">
        <v>76</v>
      </c>
      <c r="D5527" t="s">
        <v>79</v>
      </c>
      <c r="E5527" t="s">
        <v>134</v>
      </c>
      <c r="F5527" t="s">
        <v>15834</v>
      </c>
      <c r="G5527" t="s">
        <v>140</v>
      </c>
      <c r="H5527" t="s">
        <v>46</v>
      </c>
      <c r="I5527" t="s">
        <v>129</v>
      </c>
      <c r="J5527" t="s">
        <v>130</v>
      </c>
      <c r="K5527" t="s">
        <v>131</v>
      </c>
      <c r="L5527" t="s">
        <v>15835</v>
      </c>
      <c r="M5527" t="s">
        <v>15836</v>
      </c>
      <c r="N5527">
        <v>6.4791666660000002</v>
      </c>
      <c r="O5527">
        <v>0</v>
      </c>
      <c r="P5527">
        <v>1</v>
      </c>
      <c r="Q5527">
        <v>0</v>
      </c>
      <c r="R5527">
        <v>0</v>
      </c>
      <c r="S5527">
        <v>0</v>
      </c>
      <c r="T5527">
        <v>0</v>
      </c>
      <c r="U5527">
        <v>0</v>
      </c>
      <c r="V5527">
        <v>6.4791670000000003</v>
      </c>
      <c r="W5527">
        <v>0</v>
      </c>
      <c r="X5527">
        <v>0</v>
      </c>
      <c r="Y5527">
        <v>0</v>
      </c>
      <c r="Z5527">
        <v>0</v>
      </c>
    </row>
    <row r="5528" spans="1:26" x14ac:dyDescent="0.25">
      <c r="A5528">
        <v>2041821</v>
      </c>
      <c r="B5528">
        <v>1</v>
      </c>
      <c r="C5528" t="s">
        <v>76</v>
      </c>
      <c r="D5528" t="s">
        <v>89</v>
      </c>
      <c r="E5528" t="s">
        <v>182</v>
      </c>
      <c r="F5528" t="s">
        <v>15837</v>
      </c>
      <c r="G5528" t="s">
        <v>144</v>
      </c>
      <c r="H5528" t="s">
        <v>46</v>
      </c>
      <c r="I5528" t="s">
        <v>129</v>
      </c>
      <c r="J5528" t="s">
        <v>130</v>
      </c>
      <c r="K5528" t="s">
        <v>131</v>
      </c>
      <c r="L5528" t="s">
        <v>15838</v>
      </c>
      <c r="M5528" t="s">
        <v>15839</v>
      </c>
      <c r="N5528">
        <v>3.386666666</v>
      </c>
      <c r="O5528">
        <v>0</v>
      </c>
      <c r="P5528">
        <v>1</v>
      </c>
      <c r="Q5528">
        <v>0</v>
      </c>
      <c r="R5528">
        <v>0</v>
      </c>
      <c r="S5528">
        <v>0</v>
      </c>
      <c r="T5528">
        <v>0</v>
      </c>
      <c r="U5528">
        <v>0</v>
      </c>
      <c r="V5528">
        <v>3.3866670000000001</v>
      </c>
      <c r="W5528">
        <v>0</v>
      </c>
      <c r="X5528">
        <v>0</v>
      </c>
      <c r="Y5528">
        <v>0</v>
      </c>
      <c r="Z5528">
        <v>0</v>
      </c>
    </row>
    <row r="5529" spans="1:26" x14ac:dyDescent="0.25">
      <c r="A5529">
        <v>2041819</v>
      </c>
      <c r="B5529">
        <v>1</v>
      </c>
      <c r="C5529" t="s">
        <v>76</v>
      </c>
      <c r="D5529" t="s">
        <v>94</v>
      </c>
      <c r="E5529" t="s">
        <v>134</v>
      </c>
      <c r="F5529" t="s">
        <v>15840</v>
      </c>
      <c r="G5529" t="s">
        <v>136</v>
      </c>
      <c r="H5529" t="s">
        <v>46</v>
      </c>
      <c r="I5529" t="s">
        <v>129</v>
      </c>
      <c r="J5529" t="s">
        <v>130</v>
      </c>
      <c r="K5529" t="s">
        <v>131</v>
      </c>
      <c r="L5529" t="s">
        <v>15841</v>
      </c>
      <c r="M5529" t="s">
        <v>15842</v>
      </c>
      <c r="N5529">
        <v>1.5794444439999999</v>
      </c>
      <c r="O5529">
        <v>0</v>
      </c>
      <c r="P5529">
        <v>0</v>
      </c>
      <c r="Q5529">
        <v>0</v>
      </c>
      <c r="R5529">
        <v>0</v>
      </c>
      <c r="S5529">
        <v>0</v>
      </c>
      <c r="T5529">
        <v>1</v>
      </c>
      <c r="U5529">
        <v>0</v>
      </c>
      <c r="V5529">
        <v>0</v>
      </c>
      <c r="W5529">
        <v>0</v>
      </c>
      <c r="X5529">
        <v>0</v>
      </c>
      <c r="Y5529">
        <v>0</v>
      </c>
      <c r="Z5529">
        <v>1.5794440000000001</v>
      </c>
    </row>
    <row r="5530" spans="1:26" x14ac:dyDescent="0.25">
      <c r="A5530">
        <v>2041823</v>
      </c>
      <c r="B5530">
        <v>1</v>
      </c>
      <c r="C5530" t="s">
        <v>76</v>
      </c>
      <c r="D5530" t="s">
        <v>81</v>
      </c>
      <c r="E5530" t="s">
        <v>182</v>
      </c>
      <c r="F5530" t="s">
        <v>15843</v>
      </c>
      <c r="G5530" t="s">
        <v>294</v>
      </c>
      <c r="H5530" t="s">
        <v>46</v>
      </c>
      <c r="I5530" t="s">
        <v>129</v>
      </c>
      <c r="J5530" t="s">
        <v>130</v>
      </c>
      <c r="K5530" t="s">
        <v>131</v>
      </c>
      <c r="L5530" t="s">
        <v>15844</v>
      </c>
      <c r="M5530" t="s">
        <v>15845</v>
      </c>
      <c r="N5530">
        <v>5.1349999999999998</v>
      </c>
      <c r="O5530">
        <v>0</v>
      </c>
      <c r="P5530">
        <v>115</v>
      </c>
      <c r="Q5530">
        <v>0</v>
      </c>
      <c r="R5530">
        <v>0</v>
      </c>
      <c r="S5530">
        <v>0</v>
      </c>
      <c r="T5530">
        <v>0</v>
      </c>
      <c r="U5530">
        <v>0</v>
      </c>
      <c r="V5530">
        <v>590.52499999999998</v>
      </c>
      <c r="W5530">
        <v>0</v>
      </c>
      <c r="X5530">
        <v>0</v>
      </c>
      <c r="Y5530">
        <v>0</v>
      </c>
      <c r="Z5530">
        <v>0</v>
      </c>
    </row>
    <row r="5531" spans="1:26" x14ac:dyDescent="0.25">
      <c r="A5531">
        <v>2041826</v>
      </c>
      <c r="B5531">
        <v>1</v>
      </c>
      <c r="C5531" t="s">
        <v>76</v>
      </c>
      <c r="D5531" t="s">
        <v>92</v>
      </c>
      <c r="E5531" t="s">
        <v>134</v>
      </c>
      <c r="F5531" t="s">
        <v>15846</v>
      </c>
      <c r="G5531" t="s">
        <v>136</v>
      </c>
      <c r="H5531" t="s">
        <v>46</v>
      </c>
      <c r="I5531" t="s">
        <v>129</v>
      </c>
      <c r="J5531" t="s">
        <v>130</v>
      </c>
      <c r="K5531" t="s">
        <v>131</v>
      </c>
      <c r="L5531" t="s">
        <v>15847</v>
      </c>
      <c r="M5531" t="s">
        <v>15848</v>
      </c>
      <c r="N5531">
        <v>4.3683333329999998</v>
      </c>
      <c r="O5531">
        <v>0</v>
      </c>
      <c r="P5531">
        <v>0</v>
      </c>
      <c r="Q5531">
        <v>0</v>
      </c>
      <c r="R5531">
        <v>2</v>
      </c>
      <c r="S5531">
        <v>0</v>
      </c>
      <c r="T5531">
        <v>0</v>
      </c>
      <c r="U5531">
        <v>0</v>
      </c>
      <c r="V5531">
        <v>0</v>
      </c>
      <c r="W5531">
        <v>0</v>
      </c>
      <c r="X5531">
        <v>8.7366670000000006</v>
      </c>
      <c r="Y5531">
        <v>0</v>
      </c>
      <c r="Z5531">
        <v>0</v>
      </c>
    </row>
    <row r="5532" spans="1:26" x14ac:dyDescent="0.25">
      <c r="A5532">
        <v>2041827</v>
      </c>
      <c r="B5532">
        <v>1</v>
      </c>
      <c r="C5532" t="s">
        <v>76</v>
      </c>
      <c r="D5532" t="s">
        <v>78</v>
      </c>
      <c r="E5532" t="s">
        <v>166</v>
      </c>
      <c r="F5532" t="s">
        <v>15849</v>
      </c>
      <c r="G5532" t="s">
        <v>128</v>
      </c>
      <c r="H5532" t="s">
        <v>46</v>
      </c>
      <c r="I5532" t="s">
        <v>129</v>
      </c>
      <c r="J5532" t="s">
        <v>130</v>
      </c>
      <c r="K5532" t="s">
        <v>131</v>
      </c>
      <c r="L5532" t="s">
        <v>15850</v>
      </c>
      <c r="M5532" t="s">
        <v>15851</v>
      </c>
      <c r="N5532">
        <v>0.49444444399999998</v>
      </c>
      <c r="O5532">
        <v>0</v>
      </c>
      <c r="P5532">
        <v>782</v>
      </c>
      <c r="Q5532">
        <v>0</v>
      </c>
      <c r="R5532">
        <v>0</v>
      </c>
      <c r="S5532">
        <v>0</v>
      </c>
      <c r="T5532">
        <v>0</v>
      </c>
      <c r="U5532">
        <v>0</v>
      </c>
      <c r="V5532">
        <v>386.65555499999999</v>
      </c>
      <c r="W5532">
        <v>0</v>
      </c>
      <c r="X5532">
        <v>0</v>
      </c>
      <c r="Y5532">
        <v>0</v>
      </c>
      <c r="Z5532">
        <v>0</v>
      </c>
    </row>
    <row r="5533" spans="1:26" x14ac:dyDescent="0.25">
      <c r="A5533">
        <v>2041824</v>
      </c>
      <c r="B5533">
        <v>1</v>
      </c>
      <c r="C5533" t="s">
        <v>76</v>
      </c>
      <c r="D5533" t="s">
        <v>104</v>
      </c>
      <c r="E5533" t="s">
        <v>186</v>
      </c>
      <c r="F5533" t="s">
        <v>15852</v>
      </c>
      <c r="G5533" t="s">
        <v>163</v>
      </c>
      <c r="H5533" t="s">
        <v>47</v>
      </c>
      <c r="I5533" t="s">
        <v>129</v>
      </c>
      <c r="J5533" t="s">
        <v>130</v>
      </c>
      <c r="K5533" t="s">
        <v>131</v>
      </c>
      <c r="L5533" t="s">
        <v>15853</v>
      </c>
      <c r="M5533" t="s">
        <v>15854</v>
      </c>
      <c r="N5533">
        <v>0.69194444399999999</v>
      </c>
      <c r="O5533">
        <v>0</v>
      </c>
      <c r="P5533">
        <v>0</v>
      </c>
      <c r="Q5533">
        <v>1</v>
      </c>
      <c r="R5533">
        <v>378</v>
      </c>
      <c r="S5533">
        <v>1</v>
      </c>
      <c r="T5533">
        <v>417</v>
      </c>
      <c r="U5533">
        <v>0</v>
      </c>
      <c r="V5533">
        <v>0</v>
      </c>
      <c r="W5533">
        <v>0.691944</v>
      </c>
      <c r="X5533">
        <v>261.55500000000001</v>
      </c>
      <c r="Y5533">
        <v>0.691944</v>
      </c>
      <c r="Z5533">
        <v>288.54083300000002</v>
      </c>
    </row>
    <row r="5534" spans="1:26" x14ac:dyDescent="0.25">
      <c r="A5534">
        <v>2041830</v>
      </c>
      <c r="B5534">
        <v>1</v>
      </c>
      <c r="C5534" t="s">
        <v>77</v>
      </c>
      <c r="D5534" t="s">
        <v>109</v>
      </c>
      <c r="E5534" t="s">
        <v>134</v>
      </c>
      <c r="F5534" t="s">
        <v>15855</v>
      </c>
      <c r="G5534" t="s">
        <v>136</v>
      </c>
      <c r="H5534" t="s">
        <v>46</v>
      </c>
      <c r="I5534" t="s">
        <v>129</v>
      </c>
      <c r="J5534" t="s">
        <v>130</v>
      </c>
      <c r="K5534" t="s">
        <v>131</v>
      </c>
      <c r="L5534" t="s">
        <v>15856</v>
      </c>
      <c r="M5534" t="s">
        <v>15857</v>
      </c>
      <c r="N5534">
        <v>2.6511111110000001</v>
      </c>
      <c r="O5534">
        <v>0</v>
      </c>
      <c r="P5534">
        <v>0</v>
      </c>
      <c r="Q5534">
        <v>0</v>
      </c>
      <c r="R5534">
        <v>0</v>
      </c>
      <c r="S5534">
        <v>0</v>
      </c>
      <c r="T5534">
        <v>1</v>
      </c>
      <c r="U5534">
        <v>0</v>
      </c>
      <c r="V5534">
        <v>0</v>
      </c>
      <c r="W5534">
        <v>0</v>
      </c>
      <c r="X5534">
        <v>0</v>
      </c>
      <c r="Y5534">
        <v>0</v>
      </c>
      <c r="Z5534">
        <v>2.6511110000000002</v>
      </c>
    </row>
    <row r="5535" spans="1:26" x14ac:dyDescent="0.25">
      <c r="A5535">
        <v>2041847</v>
      </c>
      <c r="B5535">
        <v>1</v>
      </c>
      <c r="C5535" t="s">
        <v>76</v>
      </c>
      <c r="D5535" t="s">
        <v>84</v>
      </c>
      <c r="E5535" t="s">
        <v>134</v>
      </c>
      <c r="F5535" t="s">
        <v>15858</v>
      </c>
      <c r="G5535" t="s">
        <v>238</v>
      </c>
      <c r="H5535" t="s">
        <v>46</v>
      </c>
      <c r="I5535" t="s">
        <v>129</v>
      </c>
      <c r="J5535" t="s">
        <v>130</v>
      </c>
      <c r="K5535" t="s">
        <v>131</v>
      </c>
      <c r="L5535" t="s">
        <v>15859</v>
      </c>
      <c r="M5535" t="s">
        <v>15860</v>
      </c>
      <c r="N5535">
        <v>6.8030555550000003</v>
      </c>
      <c r="O5535">
        <v>0</v>
      </c>
      <c r="P5535">
        <v>5</v>
      </c>
      <c r="Q5535">
        <v>0</v>
      </c>
      <c r="R5535">
        <v>0</v>
      </c>
      <c r="S5535">
        <v>0</v>
      </c>
      <c r="T5535">
        <v>0</v>
      </c>
      <c r="U5535">
        <v>0</v>
      </c>
      <c r="V5535">
        <v>34.015278000000002</v>
      </c>
      <c r="W5535">
        <v>0</v>
      </c>
      <c r="X5535">
        <v>0</v>
      </c>
      <c r="Y5535">
        <v>0</v>
      </c>
      <c r="Z5535">
        <v>0</v>
      </c>
    </row>
    <row r="5536" spans="1:26" x14ac:dyDescent="0.25">
      <c r="A5536">
        <v>2041835</v>
      </c>
      <c r="B5536">
        <v>1</v>
      </c>
      <c r="C5536" t="s">
        <v>77</v>
      </c>
      <c r="D5536" t="s">
        <v>118</v>
      </c>
      <c r="E5536" t="s">
        <v>182</v>
      </c>
      <c r="F5536" t="s">
        <v>15861</v>
      </c>
      <c r="G5536" t="s">
        <v>144</v>
      </c>
      <c r="H5536" t="s">
        <v>46</v>
      </c>
      <c r="I5536" t="s">
        <v>129</v>
      </c>
      <c r="J5536" t="s">
        <v>130</v>
      </c>
      <c r="K5536" t="s">
        <v>131</v>
      </c>
      <c r="L5536" t="s">
        <v>15862</v>
      </c>
      <c r="M5536" t="s">
        <v>15863</v>
      </c>
      <c r="N5536">
        <v>0.748611111</v>
      </c>
      <c r="O5536">
        <v>0</v>
      </c>
      <c r="P5536">
        <v>69</v>
      </c>
      <c r="Q5536">
        <v>0</v>
      </c>
      <c r="R5536">
        <v>0</v>
      </c>
      <c r="S5536">
        <v>0</v>
      </c>
      <c r="T5536">
        <v>0</v>
      </c>
      <c r="U5536">
        <v>0</v>
      </c>
      <c r="V5536">
        <v>51.654167000000001</v>
      </c>
      <c r="W5536">
        <v>0</v>
      </c>
      <c r="X5536">
        <v>0</v>
      </c>
      <c r="Y5536">
        <v>0</v>
      </c>
      <c r="Z5536">
        <v>0</v>
      </c>
    </row>
    <row r="5537" spans="1:26" x14ac:dyDescent="0.25">
      <c r="A5537">
        <v>2041836</v>
      </c>
      <c r="B5537">
        <v>1</v>
      </c>
      <c r="C5537" t="s">
        <v>76</v>
      </c>
      <c r="D5537" t="s">
        <v>84</v>
      </c>
      <c r="E5537" t="s">
        <v>134</v>
      </c>
      <c r="F5537" t="s">
        <v>8453</v>
      </c>
      <c r="G5537" t="s">
        <v>238</v>
      </c>
      <c r="H5537" t="s">
        <v>46</v>
      </c>
      <c r="I5537" t="s">
        <v>129</v>
      </c>
      <c r="J5537" t="s">
        <v>130</v>
      </c>
      <c r="K5537" t="s">
        <v>131</v>
      </c>
      <c r="L5537" t="s">
        <v>15864</v>
      </c>
      <c r="M5537" t="s">
        <v>15865</v>
      </c>
      <c r="N5537">
        <v>6.5247222220000003</v>
      </c>
      <c r="O5537">
        <v>0</v>
      </c>
      <c r="P5537">
        <v>6</v>
      </c>
      <c r="Q5537">
        <v>0</v>
      </c>
      <c r="R5537">
        <v>0</v>
      </c>
      <c r="S5537">
        <v>0</v>
      </c>
      <c r="T5537">
        <v>0</v>
      </c>
      <c r="U5537">
        <v>0</v>
      </c>
      <c r="V5537">
        <v>39.148333000000001</v>
      </c>
      <c r="W5537">
        <v>0</v>
      </c>
      <c r="X5537">
        <v>0</v>
      </c>
      <c r="Y5537">
        <v>0</v>
      </c>
      <c r="Z5537">
        <v>0</v>
      </c>
    </row>
    <row r="5538" spans="1:26" x14ac:dyDescent="0.25">
      <c r="A5538">
        <v>2041839</v>
      </c>
      <c r="B5538">
        <v>1</v>
      </c>
      <c r="C5538" t="s">
        <v>76</v>
      </c>
      <c r="D5538" t="s">
        <v>106</v>
      </c>
      <c r="E5538" t="s">
        <v>134</v>
      </c>
      <c r="F5538" t="s">
        <v>15866</v>
      </c>
      <c r="G5538" t="s">
        <v>136</v>
      </c>
      <c r="H5538" t="s">
        <v>46</v>
      </c>
      <c r="I5538" t="s">
        <v>129</v>
      </c>
      <c r="J5538" t="s">
        <v>130</v>
      </c>
      <c r="K5538" t="s">
        <v>131</v>
      </c>
      <c r="L5538" t="s">
        <v>15867</v>
      </c>
      <c r="M5538" t="s">
        <v>15868</v>
      </c>
      <c r="N5538">
        <v>7.6030555550000001</v>
      </c>
      <c r="O5538">
        <v>0</v>
      </c>
      <c r="P5538">
        <v>3</v>
      </c>
      <c r="Q5538">
        <v>0</v>
      </c>
      <c r="R5538">
        <v>0</v>
      </c>
      <c r="S5538">
        <v>0</v>
      </c>
      <c r="T5538">
        <v>0</v>
      </c>
      <c r="U5538">
        <v>0</v>
      </c>
      <c r="V5538">
        <v>22.809166999999999</v>
      </c>
      <c r="W5538">
        <v>0</v>
      </c>
      <c r="X5538">
        <v>0</v>
      </c>
      <c r="Y5538">
        <v>0</v>
      </c>
      <c r="Z5538">
        <v>0</v>
      </c>
    </row>
    <row r="5539" spans="1:26" x14ac:dyDescent="0.25">
      <c r="A5539">
        <v>2041837</v>
      </c>
      <c r="B5539">
        <v>1</v>
      </c>
      <c r="C5539" t="s">
        <v>76</v>
      </c>
      <c r="D5539" t="s">
        <v>100</v>
      </c>
      <c r="E5539" t="s">
        <v>134</v>
      </c>
      <c r="F5539" t="s">
        <v>15869</v>
      </c>
      <c r="G5539" t="s">
        <v>136</v>
      </c>
      <c r="H5539" t="s">
        <v>46</v>
      </c>
      <c r="I5539" t="s">
        <v>129</v>
      </c>
      <c r="J5539" t="s">
        <v>130</v>
      </c>
      <c r="K5539" t="s">
        <v>131</v>
      </c>
      <c r="L5539" t="s">
        <v>15870</v>
      </c>
      <c r="M5539" t="s">
        <v>15871</v>
      </c>
      <c r="N5539">
        <v>1.183888888</v>
      </c>
      <c r="O5539">
        <v>0</v>
      </c>
      <c r="P5539">
        <v>1</v>
      </c>
      <c r="Q5539">
        <v>0</v>
      </c>
      <c r="R5539">
        <v>0</v>
      </c>
      <c r="S5539">
        <v>0</v>
      </c>
      <c r="T5539">
        <v>0</v>
      </c>
      <c r="U5539">
        <v>0</v>
      </c>
      <c r="V5539">
        <v>1.183889</v>
      </c>
      <c r="W5539">
        <v>0</v>
      </c>
      <c r="X5539">
        <v>0</v>
      </c>
      <c r="Y5539">
        <v>0</v>
      </c>
      <c r="Z5539">
        <v>0</v>
      </c>
    </row>
    <row r="5540" spans="1:26" x14ac:dyDescent="0.25">
      <c r="A5540">
        <v>2041843</v>
      </c>
      <c r="B5540">
        <v>1</v>
      </c>
      <c r="C5540" t="s">
        <v>77</v>
      </c>
      <c r="D5540" t="s">
        <v>118</v>
      </c>
      <c r="E5540" t="s">
        <v>134</v>
      </c>
      <c r="F5540" t="s">
        <v>15872</v>
      </c>
      <c r="G5540" t="s">
        <v>238</v>
      </c>
      <c r="H5540" t="s">
        <v>46</v>
      </c>
      <c r="I5540" t="s">
        <v>129</v>
      </c>
      <c r="J5540" t="s">
        <v>130</v>
      </c>
      <c r="K5540" t="s">
        <v>131</v>
      </c>
      <c r="L5540" t="s">
        <v>15873</v>
      </c>
      <c r="M5540" t="s">
        <v>15874</v>
      </c>
      <c r="N5540">
        <v>0.67166666600000002</v>
      </c>
      <c r="O5540">
        <v>0</v>
      </c>
      <c r="P5540">
        <v>3</v>
      </c>
      <c r="Q5540">
        <v>0</v>
      </c>
      <c r="R5540">
        <v>0</v>
      </c>
      <c r="S5540">
        <v>0</v>
      </c>
      <c r="T5540">
        <v>0</v>
      </c>
      <c r="U5540">
        <v>0</v>
      </c>
      <c r="V5540">
        <v>2.0150000000000001</v>
      </c>
      <c r="W5540">
        <v>0</v>
      </c>
      <c r="X5540">
        <v>0</v>
      </c>
      <c r="Y5540">
        <v>0</v>
      </c>
      <c r="Z5540">
        <v>0</v>
      </c>
    </row>
    <row r="5541" spans="1:26" x14ac:dyDescent="0.25">
      <c r="A5541">
        <v>2041846</v>
      </c>
      <c r="B5541">
        <v>1</v>
      </c>
      <c r="C5541" t="s">
        <v>77</v>
      </c>
      <c r="D5541" t="s">
        <v>123</v>
      </c>
      <c r="E5541" t="s">
        <v>134</v>
      </c>
      <c r="F5541" t="s">
        <v>15875</v>
      </c>
      <c r="G5541" t="s">
        <v>136</v>
      </c>
      <c r="H5541" t="s">
        <v>46</v>
      </c>
      <c r="I5541" t="s">
        <v>129</v>
      </c>
      <c r="J5541" t="s">
        <v>130</v>
      </c>
      <c r="K5541" t="s">
        <v>131</v>
      </c>
      <c r="L5541" t="s">
        <v>15876</v>
      </c>
      <c r="M5541" t="s">
        <v>15877</v>
      </c>
      <c r="N5541">
        <v>3.0519444440000001</v>
      </c>
      <c r="O5541">
        <v>0</v>
      </c>
      <c r="P5541">
        <v>1</v>
      </c>
      <c r="Q5541">
        <v>0</v>
      </c>
      <c r="R5541">
        <v>0</v>
      </c>
      <c r="S5541">
        <v>0</v>
      </c>
      <c r="T5541">
        <v>0</v>
      </c>
      <c r="U5541">
        <v>0</v>
      </c>
      <c r="V5541">
        <v>3.0519440000000002</v>
      </c>
      <c r="W5541">
        <v>0</v>
      </c>
      <c r="X5541">
        <v>0</v>
      </c>
      <c r="Y5541">
        <v>0</v>
      </c>
      <c r="Z5541">
        <v>0</v>
      </c>
    </row>
    <row r="5542" spans="1:26" x14ac:dyDescent="0.25">
      <c r="A5542">
        <v>2041848</v>
      </c>
      <c r="B5542">
        <v>1</v>
      </c>
      <c r="C5542" t="s">
        <v>77</v>
      </c>
      <c r="D5542" t="s">
        <v>123</v>
      </c>
      <c r="E5542" t="s">
        <v>166</v>
      </c>
      <c r="F5542" t="s">
        <v>15878</v>
      </c>
      <c r="G5542" t="s">
        <v>657</v>
      </c>
      <c r="H5542" t="s">
        <v>46</v>
      </c>
      <c r="I5542" t="s">
        <v>129</v>
      </c>
      <c r="J5542" t="s">
        <v>130</v>
      </c>
      <c r="K5542" t="s">
        <v>131</v>
      </c>
      <c r="L5542" t="s">
        <v>15879</v>
      </c>
      <c r="M5542" t="s">
        <v>15880</v>
      </c>
      <c r="N5542">
        <v>1.875277777</v>
      </c>
      <c r="O5542">
        <v>0</v>
      </c>
      <c r="P5542">
        <v>112</v>
      </c>
      <c r="Q5542">
        <v>0</v>
      </c>
      <c r="R5542">
        <v>0</v>
      </c>
      <c r="S5542">
        <v>0</v>
      </c>
      <c r="T5542">
        <v>0</v>
      </c>
      <c r="U5542">
        <v>0</v>
      </c>
      <c r="V5542">
        <v>210.03111100000001</v>
      </c>
      <c r="W5542">
        <v>0</v>
      </c>
      <c r="X5542">
        <v>0</v>
      </c>
      <c r="Y5542">
        <v>0</v>
      </c>
      <c r="Z5542">
        <v>0</v>
      </c>
    </row>
    <row r="5543" spans="1:26" x14ac:dyDescent="0.25">
      <c r="A5543">
        <v>2041849</v>
      </c>
      <c r="B5543">
        <v>1</v>
      </c>
      <c r="C5543" t="s">
        <v>76</v>
      </c>
      <c r="D5543" t="s">
        <v>84</v>
      </c>
      <c r="E5543" t="s">
        <v>134</v>
      </c>
      <c r="F5543" t="s">
        <v>15881</v>
      </c>
      <c r="G5543" t="s">
        <v>140</v>
      </c>
      <c r="H5543" t="s">
        <v>46</v>
      </c>
      <c r="I5543" t="s">
        <v>129</v>
      </c>
      <c r="J5543" t="s">
        <v>130</v>
      </c>
      <c r="K5543" t="s">
        <v>131</v>
      </c>
      <c r="L5543" t="s">
        <v>15882</v>
      </c>
      <c r="M5543" t="s">
        <v>15883</v>
      </c>
      <c r="N5543">
        <v>6.4516666660000004</v>
      </c>
      <c r="O5543">
        <v>0</v>
      </c>
      <c r="P5543">
        <v>4</v>
      </c>
      <c r="Q5543">
        <v>0</v>
      </c>
      <c r="R5543">
        <v>0</v>
      </c>
      <c r="S5543">
        <v>0</v>
      </c>
      <c r="T5543">
        <v>0</v>
      </c>
      <c r="U5543">
        <v>0</v>
      </c>
      <c r="V5543">
        <v>25.806667000000001</v>
      </c>
      <c r="W5543">
        <v>0</v>
      </c>
      <c r="X5543">
        <v>0</v>
      </c>
      <c r="Y5543">
        <v>0</v>
      </c>
      <c r="Z5543">
        <v>0</v>
      </c>
    </row>
    <row r="5544" spans="1:26" x14ac:dyDescent="0.25">
      <c r="A5544">
        <v>2041852</v>
      </c>
      <c r="B5544">
        <v>1</v>
      </c>
      <c r="C5544" t="s">
        <v>76</v>
      </c>
      <c r="D5544" t="s">
        <v>86</v>
      </c>
      <c r="E5544" t="s">
        <v>150</v>
      </c>
      <c r="F5544" t="s">
        <v>15073</v>
      </c>
      <c r="G5544" t="s">
        <v>152</v>
      </c>
      <c r="H5544" t="s">
        <v>47</v>
      </c>
      <c r="I5544" t="s">
        <v>129</v>
      </c>
      <c r="J5544" t="s">
        <v>130</v>
      </c>
      <c r="K5544" t="s">
        <v>154</v>
      </c>
      <c r="L5544" t="s">
        <v>15884</v>
      </c>
      <c r="M5544" t="s">
        <v>15885</v>
      </c>
      <c r="N5544">
        <v>6.6666665999999999E-2</v>
      </c>
      <c r="O5544">
        <v>1</v>
      </c>
      <c r="P5544">
        <v>5392</v>
      </c>
      <c r="Q5544">
        <v>0</v>
      </c>
      <c r="R5544">
        <v>0</v>
      </c>
      <c r="S5544">
        <v>0</v>
      </c>
      <c r="T5544">
        <v>0</v>
      </c>
      <c r="U5544">
        <v>6.6667000000000004E-2</v>
      </c>
      <c r="V5544">
        <v>359.46666299999998</v>
      </c>
      <c r="W5544">
        <v>0</v>
      </c>
      <c r="X5544">
        <v>0</v>
      </c>
      <c r="Y5544">
        <v>0</v>
      </c>
      <c r="Z5544">
        <v>0</v>
      </c>
    </row>
    <row r="5545" spans="1:26" x14ac:dyDescent="0.25">
      <c r="A5545">
        <v>2041857</v>
      </c>
      <c r="B5545">
        <v>1</v>
      </c>
      <c r="C5545" t="s">
        <v>76</v>
      </c>
      <c r="D5545" t="s">
        <v>80</v>
      </c>
      <c r="E5545" t="s">
        <v>161</v>
      </c>
      <c r="F5545" t="s">
        <v>15886</v>
      </c>
      <c r="G5545" t="s">
        <v>152</v>
      </c>
      <c r="H5545" t="s">
        <v>47</v>
      </c>
      <c r="I5545" t="s">
        <v>257</v>
      </c>
      <c r="J5545" t="s">
        <v>130</v>
      </c>
      <c r="K5545" t="s">
        <v>154</v>
      </c>
      <c r="L5545" t="s">
        <v>15887</v>
      </c>
      <c r="M5545" t="s">
        <v>15888</v>
      </c>
      <c r="N5545">
        <v>4.6082221999999999E-2</v>
      </c>
      <c r="O5545">
        <v>0</v>
      </c>
      <c r="P5545">
        <v>529</v>
      </c>
      <c r="Q5545">
        <v>0</v>
      </c>
      <c r="R5545">
        <v>0</v>
      </c>
      <c r="S5545">
        <v>0</v>
      </c>
      <c r="T5545">
        <v>0</v>
      </c>
      <c r="U5545">
        <v>0</v>
      </c>
      <c r="V5545">
        <v>24.377495</v>
      </c>
      <c r="W5545">
        <v>0</v>
      </c>
      <c r="X5545">
        <v>0</v>
      </c>
      <c r="Y5545">
        <v>0</v>
      </c>
      <c r="Z5545">
        <v>0</v>
      </c>
    </row>
    <row r="5546" spans="1:26" x14ac:dyDescent="0.25">
      <c r="A5546">
        <v>2041858</v>
      </c>
      <c r="B5546">
        <v>1</v>
      </c>
      <c r="C5546" t="s">
        <v>77</v>
      </c>
      <c r="D5546" t="s">
        <v>115</v>
      </c>
      <c r="E5546" t="s">
        <v>186</v>
      </c>
      <c r="F5546" t="s">
        <v>4515</v>
      </c>
      <c r="G5546" t="s">
        <v>163</v>
      </c>
      <c r="H5546" t="s">
        <v>47</v>
      </c>
      <c r="I5546" t="s">
        <v>257</v>
      </c>
      <c r="J5546" t="s">
        <v>130</v>
      </c>
      <c r="K5546" t="s">
        <v>131</v>
      </c>
      <c r="L5546" t="s">
        <v>15889</v>
      </c>
      <c r="M5546" t="s">
        <v>15890</v>
      </c>
      <c r="N5546">
        <v>8.3333330000000001E-3</v>
      </c>
      <c r="O5546">
        <v>0</v>
      </c>
      <c r="P5546">
        <v>0</v>
      </c>
      <c r="Q5546">
        <v>0</v>
      </c>
      <c r="R5546">
        <v>0</v>
      </c>
      <c r="S5546">
        <v>114</v>
      </c>
      <c r="T5546">
        <v>1552</v>
      </c>
      <c r="U5546">
        <v>0</v>
      </c>
      <c r="V5546">
        <v>0</v>
      </c>
      <c r="W5546">
        <v>0</v>
      </c>
      <c r="X5546">
        <v>0</v>
      </c>
      <c r="Y5546">
        <v>0.95</v>
      </c>
      <c r="Z5546">
        <v>12.933332999999999</v>
      </c>
    </row>
    <row r="5547" spans="1:26" x14ac:dyDescent="0.25">
      <c r="A5547">
        <v>2041859</v>
      </c>
      <c r="B5547">
        <v>1</v>
      </c>
      <c r="C5547" t="s">
        <v>76</v>
      </c>
      <c r="D5547" t="s">
        <v>78</v>
      </c>
      <c r="E5547" t="s">
        <v>182</v>
      </c>
      <c r="F5547" t="s">
        <v>15891</v>
      </c>
      <c r="G5547" t="s">
        <v>128</v>
      </c>
      <c r="H5547" t="s">
        <v>46</v>
      </c>
      <c r="I5547" t="s">
        <v>129</v>
      </c>
      <c r="J5547" t="s">
        <v>130</v>
      </c>
      <c r="K5547" t="s">
        <v>131</v>
      </c>
      <c r="L5547" t="s">
        <v>15892</v>
      </c>
      <c r="M5547" t="s">
        <v>15893</v>
      </c>
      <c r="N5547">
        <v>1.5805555549999999</v>
      </c>
      <c r="O5547">
        <v>0</v>
      </c>
      <c r="P5547">
        <v>65</v>
      </c>
      <c r="Q5547">
        <v>0</v>
      </c>
      <c r="R5547">
        <v>0</v>
      </c>
      <c r="S5547">
        <v>0</v>
      </c>
      <c r="T5547">
        <v>0</v>
      </c>
      <c r="U5547">
        <v>0</v>
      </c>
      <c r="V5547">
        <v>102.73611099999999</v>
      </c>
      <c r="W5547">
        <v>0</v>
      </c>
      <c r="X5547">
        <v>0</v>
      </c>
      <c r="Y5547">
        <v>0</v>
      </c>
      <c r="Z5547">
        <v>0</v>
      </c>
    </row>
    <row r="5548" spans="1:26" x14ac:dyDescent="0.25">
      <c r="A5548">
        <v>2041862</v>
      </c>
      <c r="B5548">
        <v>1</v>
      </c>
      <c r="C5548" t="s">
        <v>76</v>
      </c>
      <c r="D5548" t="s">
        <v>79</v>
      </c>
      <c r="E5548" t="s">
        <v>150</v>
      </c>
      <c r="F5548" t="s">
        <v>12202</v>
      </c>
      <c r="G5548" t="s">
        <v>152</v>
      </c>
      <c r="H5548" t="s">
        <v>47</v>
      </c>
      <c r="I5548" t="s">
        <v>129</v>
      </c>
      <c r="J5548" t="s">
        <v>130</v>
      </c>
      <c r="K5548" t="s">
        <v>154</v>
      </c>
      <c r="L5548" t="s">
        <v>15894</v>
      </c>
      <c r="M5548" t="s">
        <v>15895</v>
      </c>
      <c r="N5548">
        <v>5.3333332999999997E-2</v>
      </c>
      <c r="O5548">
        <v>0</v>
      </c>
      <c r="P5548">
        <v>3598</v>
      </c>
      <c r="Q5548">
        <v>0</v>
      </c>
      <c r="R5548">
        <v>0</v>
      </c>
      <c r="S5548">
        <v>0</v>
      </c>
      <c r="T5548">
        <v>0</v>
      </c>
      <c r="U5548">
        <v>0</v>
      </c>
      <c r="V5548">
        <v>191.89333199999999</v>
      </c>
      <c r="W5548">
        <v>0</v>
      </c>
      <c r="X5548">
        <v>0</v>
      </c>
      <c r="Y5548">
        <v>0</v>
      </c>
      <c r="Z5548">
        <v>0</v>
      </c>
    </row>
    <row r="5549" spans="1:26" x14ac:dyDescent="0.25">
      <c r="A5549">
        <v>2041864</v>
      </c>
      <c r="B5549">
        <v>1</v>
      </c>
      <c r="C5549" t="s">
        <v>76</v>
      </c>
      <c r="D5549" t="s">
        <v>79</v>
      </c>
      <c r="E5549" t="s">
        <v>134</v>
      </c>
      <c r="F5549" t="s">
        <v>14668</v>
      </c>
      <c r="G5549" t="s">
        <v>140</v>
      </c>
      <c r="H5549" t="s">
        <v>46</v>
      </c>
      <c r="I5549" t="s">
        <v>129</v>
      </c>
      <c r="J5549" t="s">
        <v>130</v>
      </c>
      <c r="K5549" t="s">
        <v>131</v>
      </c>
      <c r="L5549" t="s">
        <v>15896</v>
      </c>
      <c r="M5549" t="s">
        <v>15897</v>
      </c>
      <c r="N5549">
        <v>2.2547222219999998</v>
      </c>
      <c r="O5549">
        <v>0</v>
      </c>
      <c r="P5549">
        <v>1</v>
      </c>
      <c r="Q5549">
        <v>0</v>
      </c>
      <c r="R5549">
        <v>0</v>
      </c>
      <c r="S5549">
        <v>0</v>
      </c>
      <c r="T5549">
        <v>0</v>
      </c>
      <c r="U5549">
        <v>0</v>
      </c>
      <c r="V5549">
        <v>2.2547220000000001</v>
      </c>
      <c r="W5549">
        <v>0</v>
      </c>
      <c r="X5549">
        <v>0</v>
      </c>
      <c r="Y5549">
        <v>0</v>
      </c>
      <c r="Z5549">
        <v>0</v>
      </c>
    </row>
    <row r="5550" spans="1:26" x14ac:dyDescent="0.25">
      <c r="A5550">
        <v>2041879</v>
      </c>
      <c r="B5550">
        <v>1</v>
      </c>
      <c r="C5550" t="s">
        <v>76</v>
      </c>
      <c r="D5550" t="s">
        <v>78</v>
      </c>
      <c r="E5550" t="s">
        <v>126</v>
      </c>
      <c r="F5550" t="s">
        <v>15898</v>
      </c>
      <c r="G5550" t="s">
        <v>144</v>
      </c>
      <c r="H5550" t="s">
        <v>46</v>
      </c>
      <c r="I5550" t="s">
        <v>129</v>
      </c>
      <c r="J5550" t="s">
        <v>130</v>
      </c>
      <c r="K5550" t="s">
        <v>131</v>
      </c>
      <c r="L5550" t="s">
        <v>15899</v>
      </c>
      <c r="M5550" t="s">
        <v>15900</v>
      </c>
      <c r="N5550">
        <v>4.6152777770000002</v>
      </c>
      <c r="O5550">
        <v>0</v>
      </c>
      <c r="P5550">
        <v>104</v>
      </c>
      <c r="Q5550">
        <v>0</v>
      </c>
      <c r="R5550">
        <v>0</v>
      </c>
      <c r="S5550">
        <v>0</v>
      </c>
      <c r="T5550">
        <v>0</v>
      </c>
      <c r="U5550">
        <v>0</v>
      </c>
      <c r="V5550">
        <v>479.98888899999997</v>
      </c>
      <c r="W5550">
        <v>0</v>
      </c>
      <c r="X5550">
        <v>0</v>
      </c>
      <c r="Y5550">
        <v>0</v>
      </c>
      <c r="Z5550">
        <v>0</v>
      </c>
    </row>
    <row r="5551" spans="1:26" x14ac:dyDescent="0.25">
      <c r="A5551">
        <v>2041863</v>
      </c>
      <c r="B5551">
        <v>1</v>
      </c>
      <c r="C5551" t="s">
        <v>76</v>
      </c>
      <c r="D5551" t="s">
        <v>79</v>
      </c>
      <c r="E5551" t="s">
        <v>161</v>
      </c>
      <c r="F5551" t="s">
        <v>15901</v>
      </c>
      <c r="G5551" t="s">
        <v>152</v>
      </c>
      <c r="H5551" t="s">
        <v>47</v>
      </c>
      <c r="I5551" t="s">
        <v>257</v>
      </c>
      <c r="J5551" t="s">
        <v>130</v>
      </c>
      <c r="K5551" t="s">
        <v>154</v>
      </c>
      <c r="L5551" t="s">
        <v>15902</v>
      </c>
      <c r="M5551" t="s">
        <v>15903</v>
      </c>
      <c r="N5551">
        <v>1.8888888E-2</v>
      </c>
      <c r="O5551">
        <v>6</v>
      </c>
      <c r="P5551">
        <v>227</v>
      </c>
      <c r="Q5551">
        <v>0</v>
      </c>
      <c r="R5551">
        <v>0</v>
      </c>
      <c r="S5551">
        <v>0</v>
      </c>
      <c r="T5551">
        <v>0</v>
      </c>
      <c r="U5551">
        <v>0.113333</v>
      </c>
      <c r="V5551">
        <v>4.2877780000000003</v>
      </c>
      <c r="W5551">
        <v>0</v>
      </c>
      <c r="X5551">
        <v>0</v>
      </c>
      <c r="Y5551">
        <v>0</v>
      </c>
      <c r="Z5551">
        <v>0</v>
      </c>
    </row>
    <row r="5552" spans="1:26" x14ac:dyDescent="0.25">
      <c r="A5552">
        <v>2041866</v>
      </c>
      <c r="B5552">
        <v>1</v>
      </c>
      <c r="C5552" t="s">
        <v>76</v>
      </c>
      <c r="D5552" t="s">
        <v>102</v>
      </c>
      <c r="E5552" t="s">
        <v>186</v>
      </c>
      <c r="F5552" t="s">
        <v>15904</v>
      </c>
      <c r="G5552" t="s">
        <v>163</v>
      </c>
      <c r="H5552" t="s">
        <v>47</v>
      </c>
      <c r="I5552" t="s">
        <v>129</v>
      </c>
      <c r="J5552" t="s">
        <v>130</v>
      </c>
      <c r="K5552" t="s">
        <v>131</v>
      </c>
      <c r="L5552" t="s">
        <v>15905</v>
      </c>
      <c r="M5552" t="s">
        <v>15906</v>
      </c>
      <c r="N5552">
        <v>4.1813888879999999</v>
      </c>
      <c r="O5552">
        <v>3</v>
      </c>
      <c r="P5552">
        <v>507</v>
      </c>
      <c r="Q5552">
        <v>0</v>
      </c>
      <c r="R5552">
        <v>0</v>
      </c>
      <c r="S5552">
        <v>0</v>
      </c>
      <c r="T5552">
        <v>0</v>
      </c>
      <c r="U5552">
        <v>12.544167</v>
      </c>
      <c r="V5552">
        <v>2119.9641660000002</v>
      </c>
      <c r="W5552">
        <v>0</v>
      </c>
      <c r="X5552">
        <v>0</v>
      </c>
      <c r="Y5552">
        <v>0</v>
      </c>
      <c r="Z5552">
        <v>0</v>
      </c>
    </row>
    <row r="5553" spans="1:26" x14ac:dyDescent="0.25">
      <c r="A5553">
        <v>2041867</v>
      </c>
      <c r="B5553">
        <v>1</v>
      </c>
      <c r="C5553" t="s">
        <v>77</v>
      </c>
      <c r="D5553" t="s">
        <v>116</v>
      </c>
      <c r="E5553" t="s">
        <v>166</v>
      </c>
      <c r="F5553" t="s">
        <v>11717</v>
      </c>
      <c r="G5553" t="s">
        <v>657</v>
      </c>
      <c r="H5553" t="s">
        <v>46</v>
      </c>
      <c r="I5553" t="s">
        <v>129</v>
      </c>
      <c r="J5553" t="s">
        <v>130</v>
      </c>
      <c r="K5553" t="s">
        <v>131</v>
      </c>
      <c r="L5553" t="s">
        <v>15907</v>
      </c>
      <c r="M5553" t="s">
        <v>15908</v>
      </c>
      <c r="N5553">
        <v>0.85388888799999996</v>
      </c>
      <c r="O5553">
        <v>0</v>
      </c>
      <c r="P5553">
        <v>0</v>
      </c>
      <c r="Q5553">
        <v>0</v>
      </c>
      <c r="R5553">
        <v>0</v>
      </c>
      <c r="S5553">
        <v>0</v>
      </c>
      <c r="T5553">
        <v>180</v>
      </c>
      <c r="U5553">
        <v>0</v>
      </c>
      <c r="V5553">
        <v>0</v>
      </c>
      <c r="W5553">
        <v>0</v>
      </c>
      <c r="X5553">
        <v>0</v>
      </c>
      <c r="Y5553">
        <v>0</v>
      </c>
      <c r="Z5553">
        <v>153.69999999999999</v>
      </c>
    </row>
    <row r="5554" spans="1:26" x14ac:dyDescent="0.25">
      <c r="A5554">
        <v>2041871</v>
      </c>
      <c r="B5554">
        <v>1</v>
      </c>
      <c r="C5554" t="s">
        <v>76</v>
      </c>
      <c r="D5554" t="s">
        <v>81</v>
      </c>
      <c r="E5554" t="s">
        <v>150</v>
      </c>
      <c r="F5554" t="s">
        <v>15909</v>
      </c>
      <c r="G5554" t="s">
        <v>152</v>
      </c>
      <c r="H5554" t="s">
        <v>47</v>
      </c>
      <c r="I5554" t="s">
        <v>129</v>
      </c>
      <c r="J5554" t="s">
        <v>130</v>
      </c>
      <c r="K5554" t="s">
        <v>154</v>
      </c>
      <c r="L5554" t="s">
        <v>15910</v>
      </c>
      <c r="M5554" t="s">
        <v>15911</v>
      </c>
      <c r="N5554">
        <v>6.4166665999999997E-2</v>
      </c>
      <c r="O5554">
        <v>0</v>
      </c>
      <c r="P5554">
        <v>5976</v>
      </c>
      <c r="Q5554">
        <v>0</v>
      </c>
      <c r="R5554">
        <v>0</v>
      </c>
      <c r="S5554">
        <v>0</v>
      </c>
      <c r="T5554">
        <v>0</v>
      </c>
      <c r="U5554">
        <v>0</v>
      </c>
      <c r="V5554">
        <v>383.45999599999999</v>
      </c>
      <c r="W5554">
        <v>0</v>
      </c>
      <c r="X5554">
        <v>0</v>
      </c>
      <c r="Y5554">
        <v>0</v>
      </c>
      <c r="Z5554">
        <v>0</v>
      </c>
    </row>
    <row r="5555" spans="1:26" x14ac:dyDescent="0.25">
      <c r="A5555">
        <v>2041876</v>
      </c>
      <c r="B5555">
        <v>1</v>
      </c>
      <c r="C5555" t="s">
        <v>76</v>
      </c>
      <c r="D5555" t="s">
        <v>81</v>
      </c>
      <c r="E5555" t="s">
        <v>134</v>
      </c>
      <c r="F5555" t="s">
        <v>15912</v>
      </c>
      <c r="G5555" t="s">
        <v>238</v>
      </c>
      <c r="H5555" t="s">
        <v>46</v>
      </c>
      <c r="I5555" t="s">
        <v>129</v>
      </c>
      <c r="J5555" t="s">
        <v>130</v>
      </c>
      <c r="K5555" t="s">
        <v>131</v>
      </c>
      <c r="L5555" t="s">
        <v>15913</v>
      </c>
      <c r="M5555" t="s">
        <v>15914</v>
      </c>
      <c r="N5555">
        <v>2.73</v>
      </c>
      <c r="O5555">
        <v>0</v>
      </c>
      <c r="P5555">
        <v>1</v>
      </c>
      <c r="Q5555">
        <v>0</v>
      </c>
      <c r="R5555">
        <v>0</v>
      </c>
      <c r="S5555">
        <v>0</v>
      </c>
      <c r="T5555">
        <v>0</v>
      </c>
      <c r="U5555">
        <v>0</v>
      </c>
      <c r="V5555">
        <v>2.73</v>
      </c>
      <c r="W5555">
        <v>0</v>
      </c>
      <c r="X5555">
        <v>0</v>
      </c>
      <c r="Y5555">
        <v>0</v>
      </c>
      <c r="Z5555">
        <v>0</v>
      </c>
    </row>
    <row r="5556" spans="1:26" x14ac:dyDescent="0.25">
      <c r="A5556">
        <v>2041874</v>
      </c>
      <c r="B5556">
        <v>1</v>
      </c>
      <c r="C5556" t="s">
        <v>76</v>
      </c>
      <c r="D5556" t="s">
        <v>92</v>
      </c>
      <c r="E5556" t="s">
        <v>150</v>
      </c>
      <c r="F5556" t="s">
        <v>12749</v>
      </c>
      <c r="G5556" t="s">
        <v>163</v>
      </c>
      <c r="H5556" t="s">
        <v>153</v>
      </c>
      <c r="I5556" t="s">
        <v>129</v>
      </c>
      <c r="J5556" t="s">
        <v>130</v>
      </c>
      <c r="K5556" t="s">
        <v>131</v>
      </c>
      <c r="L5556" t="s">
        <v>15915</v>
      </c>
      <c r="M5556" t="s">
        <v>15916</v>
      </c>
      <c r="N5556">
        <v>1.0222222219999999</v>
      </c>
      <c r="O5556">
        <v>0</v>
      </c>
      <c r="P5556">
        <v>0</v>
      </c>
      <c r="Q5556">
        <v>10</v>
      </c>
      <c r="R5556">
        <v>0</v>
      </c>
      <c r="S5556">
        <v>30</v>
      </c>
      <c r="T5556">
        <v>307</v>
      </c>
      <c r="U5556">
        <v>0</v>
      </c>
      <c r="V5556">
        <v>0</v>
      </c>
      <c r="W5556">
        <v>10.222222</v>
      </c>
      <c r="X5556">
        <v>0</v>
      </c>
      <c r="Y5556">
        <v>30.666667</v>
      </c>
      <c r="Z5556">
        <v>313.82222200000001</v>
      </c>
    </row>
    <row r="5557" spans="1:26" x14ac:dyDescent="0.25">
      <c r="A5557">
        <v>2041875</v>
      </c>
      <c r="B5557">
        <v>1</v>
      </c>
      <c r="C5557" t="s">
        <v>77</v>
      </c>
      <c r="D5557" t="s">
        <v>109</v>
      </c>
      <c r="E5557" t="s">
        <v>134</v>
      </c>
      <c r="F5557" t="s">
        <v>15917</v>
      </c>
      <c r="G5557" t="s">
        <v>136</v>
      </c>
      <c r="H5557" t="s">
        <v>46</v>
      </c>
      <c r="I5557" t="s">
        <v>129</v>
      </c>
      <c r="J5557" t="s">
        <v>130</v>
      </c>
      <c r="K5557" t="s">
        <v>131</v>
      </c>
      <c r="L5557" t="s">
        <v>15918</v>
      </c>
      <c r="M5557" t="s">
        <v>15919</v>
      </c>
      <c r="N5557">
        <v>1.741666666</v>
      </c>
      <c r="O5557">
        <v>0</v>
      </c>
      <c r="P5557">
        <v>1</v>
      </c>
      <c r="Q5557">
        <v>0</v>
      </c>
      <c r="R5557">
        <v>0</v>
      </c>
      <c r="S5557">
        <v>0</v>
      </c>
      <c r="T5557">
        <v>0</v>
      </c>
      <c r="U5557">
        <v>0</v>
      </c>
      <c r="V5557">
        <v>1.7416670000000001</v>
      </c>
      <c r="W5557">
        <v>0</v>
      </c>
      <c r="X5557">
        <v>0</v>
      </c>
      <c r="Y5557">
        <v>0</v>
      </c>
      <c r="Z5557">
        <v>0</v>
      </c>
    </row>
    <row r="5558" spans="1:26" x14ac:dyDescent="0.25">
      <c r="A5558">
        <v>2041877</v>
      </c>
      <c r="B5558">
        <v>1</v>
      </c>
      <c r="C5558" t="s">
        <v>76</v>
      </c>
      <c r="D5558" t="s">
        <v>99</v>
      </c>
      <c r="E5558" t="s">
        <v>186</v>
      </c>
      <c r="F5558" t="s">
        <v>15920</v>
      </c>
      <c r="G5558" t="s">
        <v>168</v>
      </c>
      <c r="H5558" t="s">
        <v>47</v>
      </c>
      <c r="I5558" t="s">
        <v>129</v>
      </c>
      <c r="J5558" t="s">
        <v>130</v>
      </c>
      <c r="K5558" t="s">
        <v>154</v>
      </c>
      <c r="L5558" t="s">
        <v>15921</v>
      </c>
      <c r="M5558" t="s">
        <v>15922</v>
      </c>
      <c r="N5558">
        <v>0.70335166599999999</v>
      </c>
      <c r="O5558">
        <v>7</v>
      </c>
      <c r="P5558">
        <v>1</v>
      </c>
      <c r="Q5558">
        <v>0</v>
      </c>
      <c r="R5558">
        <v>0</v>
      </c>
      <c r="S5558">
        <v>0</v>
      </c>
      <c r="T5558">
        <v>0</v>
      </c>
      <c r="U5558">
        <v>4.9234619999999998</v>
      </c>
      <c r="V5558">
        <v>0.70335199999999998</v>
      </c>
      <c r="W5558">
        <v>0</v>
      </c>
      <c r="X5558">
        <v>0</v>
      </c>
      <c r="Y5558">
        <v>0</v>
      </c>
      <c r="Z5558">
        <v>0</v>
      </c>
    </row>
    <row r="5559" spans="1:26" x14ac:dyDescent="0.25">
      <c r="A5559">
        <v>2041878</v>
      </c>
      <c r="B5559">
        <v>1</v>
      </c>
      <c r="C5559" t="s">
        <v>77</v>
      </c>
      <c r="D5559" t="s">
        <v>123</v>
      </c>
      <c r="E5559" t="s">
        <v>161</v>
      </c>
      <c r="F5559" t="s">
        <v>15923</v>
      </c>
      <c r="G5559" t="s">
        <v>163</v>
      </c>
      <c r="H5559" t="s">
        <v>47</v>
      </c>
      <c r="I5559" t="s">
        <v>129</v>
      </c>
      <c r="J5559" t="s">
        <v>130</v>
      </c>
      <c r="K5559" t="s">
        <v>131</v>
      </c>
      <c r="L5559" t="s">
        <v>15924</v>
      </c>
      <c r="M5559" t="s">
        <v>15925</v>
      </c>
      <c r="N5559">
        <v>2.5480555549999999</v>
      </c>
      <c r="O5559">
        <v>1</v>
      </c>
      <c r="P5559">
        <v>443</v>
      </c>
      <c r="Q5559">
        <v>0</v>
      </c>
      <c r="R5559">
        <v>0</v>
      </c>
      <c r="S5559">
        <v>0</v>
      </c>
      <c r="T5559">
        <v>0</v>
      </c>
      <c r="U5559">
        <v>2.5480559999999999</v>
      </c>
      <c r="V5559">
        <v>1128.7886109999999</v>
      </c>
      <c r="W5559">
        <v>0</v>
      </c>
      <c r="X5559">
        <v>0</v>
      </c>
      <c r="Y5559">
        <v>0</v>
      </c>
      <c r="Z5559">
        <v>0</v>
      </c>
    </row>
    <row r="5560" spans="1:26" x14ac:dyDescent="0.25">
      <c r="A5560">
        <v>2041880</v>
      </c>
      <c r="B5560">
        <v>1</v>
      </c>
      <c r="C5560" t="s">
        <v>77</v>
      </c>
      <c r="D5560" t="s">
        <v>116</v>
      </c>
      <c r="E5560" t="s">
        <v>166</v>
      </c>
      <c r="F5560" t="s">
        <v>15926</v>
      </c>
      <c r="G5560" t="s">
        <v>657</v>
      </c>
      <c r="H5560" t="s">
        <v>46</v>
      </c>
      <c r="I5560" t="s">
        <v>129</v>
      </c>
      <c r="J5560" t="s">
        <v>130</v>
      </c>
      <c r="K5560" t="s">
        <v>131</v>
      </c>
      <c r="L5560" t="s">
        <v>15927</v>
      </c>
      <c r="M5560" t="s">
        <v>15928</v>
      </c>
      <c r="N5560">
        <v>2.4449999999999998</v>
      </c>
      <c r="O5560">
        <v>1</v>
      </c>
      <c r="P5560">
        <v>0</v>
      </c>
      <c r="Q5560">
        <v>0</v>
      </c>
      <c r="R5560">
        <v>0</v>
      </c>
      <c r="S5560">
        <v>0</v>
      </c>
      <c r="T5560">
        <v>0</v>
      </c>
      <c r="U5560">
        <v>2.4449999999999998</v>
      </c>
      <c r="V5560">
        <v>0</v>
      </c>
      <c r="W5560">
        <v>0</v>
      </c>
      <c r="X5560">
        <v>0</v>
      </c>
      <c r="Y5560">
        <v>0</v>
      </c>
      <c r="Z5560">
        <v>0</v>
      </c>
    </row>
    <row r="5561" spans="1:26" x14ac:dyDescent="0.25">
      <c r="A5561">
        <v>2041902</v>
      </c>
      <c r="B5561">
        <v>1</v>
      </c>
      <c r="C5561" t="s">
        <v>76</v>
      </c>
      <c r="D5561" t="s">
        <v>84</v>
      </c>
      <c r="E5561" t="s">
        <v>134</v>
      </c>
      <c r="F5561" t="s">
        <v>15929</v>
      </c>
      <c r="G5561" t="s">
        <v>238</v>
      </c>
      <c r="H5561" t="s">
        <v>46</v>
      </c>
      <c r="I5561" t="s">
        <v>129</v>
      </c>
      <c r="J5561" t="s">
        <v>130</v>
      </c>
      <c r="K5561" t="s">
        <v>131</v>
      </c>
      <c r="L5561" t="s">
        <v>15930</v>
      </c>
      <c r="M5561" t="s">
        <v>15931</v>
      </c>
      <c r="N5561">
        <v>2.364166666</v>
      </c>
      <c r="O5561">
        <v>0</v>
      </c>
      <c r="P5561">
        <v>2</v>
      </c>
      <c r="Q5561">
        <v>0</v>
      </c>
      <c r="R5561">
        <v>0</v>
      </c>
      <c r="S5561">
        <v>0</v>
      </c>
      <c r="T5561">
        <v>0</v>
      </c>
      <c r="U5561">
        <v>0</v>
      </c>
      <c r="V5561">
        <v>4.7283330000000001</v>
      </c>
      <c r="W5561">
        <v>0</v>
      </c>
      <c r="X5561">
        <v>0</v>
      </c>
      <c r="Y5561">
        <v>0</v>
      </c>
      <c r="Z5561">
        <v>0</v>
      </c>
    </row>
    <row r="5562" spans="1:26" x14ac:dyDescent="0.25">
      <c r="A5562">
        <v>2041883</v>
      </c>
      <c r="B5562">
        <v>1</v>
      </c>
      <c r="C5562" t="s">
        <v>76</v>
      </c>
      <c r="D5562" t="s">
        <v>105</v>
      </c>
      <c r="E5562" t="s">
        <v>182</v>
      </c>
      <c r="F5562" t="s">
        <v>15932</v>
      </c>
      <c r="G5562" t="s">
        <v>144</v>
      </c>
      <c r="H5562" t="s">
        <v>46</v>
      </c>
      <c r="I5562" t="s">
        <v>129</v>
      </c>
      <c r="J5562" t="s">
        <v>130</v>
      </c>
      <c r="K5562" t="s">
        <v>131</v>
      </c>
      <c r="L5562" t="s">
        <v>15933</v>
      </c>
      <c r="M5562" t="s">
        <v>15934</v>
      </c>
      <c r="N5562">
        <v>1.44</v>
      </c>
      <c r="O5562">
        <v>0</v>
      </c>
      <c r="P5562">
        <v>0</v>
      </c>
      <c r="Q5562">
        <v>0</v>
      </c>
      <c r="R5562">
        <v>33</v>
      </c>
      <c r="S5562">
        <v>0</v>
      </c>
      <c r="T5562">
        <v>0</v>
      </c>
      <c r="U5562">
        <v>0</v>
      </c>
      <c r="V5562">
        <v>0</v>
      </c>
      <c r="W5562">
        <v>0</v>
      </c>
      <c r="X5562">
        <v>47.52</v>
      </c>
      <c r="Y5562">
        <v>0</v>
      </c>
      <c r="Z5562">
        <v>0</v>
      </c>
    </row>
    <row r="5563" spans="1:26" x14ac:dyDescent="0.25">
      <c r="A5563">
        <v>2041885</v>
      </c>
      <c r="B5563">
        <v>1</v>
      </c>
      <c r="C5563" t="s">
        <v>76</v>
      </c>
      <c r="D5563" t="s">
        <v>101</v>
      </c>
      <c r="E5563" t="s">
        <v>161</v>
      </c>
      <c r="F5563" t="s">
        <v>15935</v>
      </c>
      <c r="G5563" t="s">
        <v>341</v>
      </c>
      <c r="H5563" t="s">
        <v>47</v>
      </c>
      <c r="I5563" t="s">
        <v>129</v>
      </c>
      <c r="J5563" t="s">
        <v>130</v>
      </c>
      <c r="K5563" t="s">
        <v>131</v>
      </c>
      <c r="L5563" t="s">
        <v>15936</v>
      </c>
      <c r="M5563" t="s">
        <v>15937</v>
      </c>
      <c r="N5563">
        <v>1.7666666660000001</v>
      </c>
      <c r="O5563">
        <v>1</v>
      </c>
      <c r="P5563">
        <v>0</v>
      </c>
      <c r="Q5563">
        <v>0</v>
      </c>
      <c r="R5563">
        <v>0</v>
      </c>
      <c r="S5563">
        <v>0</v>
      </c>
      <c r="T5563">
        <v>0</v>
      </c>
      <c r="U5563">
        <v>1.766667</v>
      </c>
      <c r="V5563">
        <v>0</v>
      </c>
      <c r="W5563">
        <v>0</v>
      </c>
      <c r="X5563">
        <v>0</v>
      </c>
      <c r="Y5563">
        <v>0</v>
      </c>
      <c r="Z5563">
        <v>0</v>
      </c>
    </row>
    <row r="5564" spans="1:26" x14ac:dyDescent="0.25">
      <c r="A5564">
        <v>2041886</v>
      </c>
      <c r="B5564">
        <v>1</v>
      </c>
      <c r="C5564" t="s">
        <v>76</v>
      </c>
      <c r="D5564" t="s">
        <v>103</v>
      </c>
      <c r="E5564" t="s">
        <v>186</v>
      </c>
      <c r="F5564" t="s">
        <v>5276</v>
      </c>
      <c r="G5564" t="s">
        <v>163</v>
      </c>
      <c r="H5564" t="s">
        <v>47</v>
      </c>
      <c r="I5564" t="s">
        <v>129</v>
      </c>
      <c r="J5564" t="s">
        <v>130</v>
      </c>
      <c r="K5564" t="s">
        <v>131</v>
      </c>
      <c r="L5564" t="s">
        <v>15938</v>
      </c>
      <c r="M5564" t="s">
        <v>15939</v>
      </c>
      <c r="N5564">
        <v>2.139444444</v>
      </c>
      <c r="O5564">
        <v>0</v>
      </c>
      <c r="P5564">
        <v>0</v>
      </c>
      <c r="Q5564">
        <v>0</v>
      </c>
      <c r="R5564">
        <v>0</v>
      </c>
      <c r="S5564">
        <v>2</v>
      </c>
      <c r="T5564">
        <v>11</v>
      </c>
      <c r="U5564">
        <v>0</v>
      </c>
      <c r="V5564">
        <v>0</v>
      </c>
      <c r="W5564">
        <v>0</v>
      </c>
      <c r="X5564">
        <v>0</v>
      </c>
      <c r="Y5564">
        <v>4.2788890000000004</v>
      </c>
      <c r="Z5564">
        <v>23.533888999999999</v>
      </c>
    </row>
    <row r="5565" spans="1:26" x14ac:dyDescent="0.25">
      <c r="A5565">
        <v>2041887</v>
      </c>
      <c r="B5565">
        <v>1</v>
      </c>
      <c r="C5565" t="s">
        <v>76</v>
      </c>
      <c r="D5565" t="s">
        <v>89</v>
      </c>
      <c r="E5565" t="s">
        <v>182</v>
      </c>
      <c r="F5565" t="s">
        <v>15940</v>
      </c>
      <c r="G5565" t="s">
        <v>144</v>
      </c>
      <c r="H5565" t="s">
        <v>46</v>
      </c>
      <c r="I5565" t="s">
        <v>129</v>
      </c>
      <c r="J5565" t="s">
        <v>130</v>
      </c>
      <c r="K5565" t="s">
        <v>131</v>
      </c>
      <c r="L5565" t="s">
        <v>15941</v>
      </c>
      <c r="M5565" t="s">
        <v>15942</v>
      </c>
      <c r="N5565">
        <v>1.548333333</v>
      </c>
      <c r="O5565">
        <v>0</v>
      </c>
      <c r="P5565">
        <v>8</v>
      </c>
      <c r="Q5565">
        <v>0</v>
      </c>
      <c r="R5565">
        <v>0</v>
      </c>
      <c r="S5565">
        <v>0</v>
      </c>
      <c r="T5565">
        <v>0</v>
      </c>
      <c r="U5565">
        <v>0</v>
      </c>
      <c r="V5565">
        <v>12.386666999999999</v>
      </c>
      <c r="W5565">
        <v>0</v>
      </c>
      <c r="X5565">
        <v>0</v>
      </c>
      <c r="Y5565">
        <v>0</v>
      </c>
      <c r="Z5565">
        <v>0</v>
      </c>
    </row>
    <row r="5566" spans="1:26" x14ac:dyDescent="0.25">
      <c r="A5566">
        <v>2041889</v>
      </c>
      <c r="B5566">
        <v>1</v>
      </c>
      <c r="C5566" t="s">
        <v>77</v>
      </c>
      <c r="D5566" t="s">
        <v>119</v>
      </c>
      <c r="E5566" t="s">
        <v>171</v>
      </c>
      <c r="F5566" t="s">
        <v>12453</v>
      </c>
      <c r="G5566" t="s">
        <v>163</v>
      </c>
      <c r="H5566" t="s">
        <v>47</v>
      </c>
      <c r="I5566" t="s">
        <v>129</v>
      </c>
      <c r="J5566" t="s">
        <v>130</v>
      </c>
      <c r="K5566" t="s">
        <v>131</v>
      </c>
      <c r="L5566" t="s">
        <v>15943</v>
      </c>
      <c r="M5566" t="s">
        <v>15944</v>
      </c>
      <c r="N5566">
        <v>0.73</v>
      </c>
      <c r="O5566">
        <v>84</v>
      </c>
      <c r="P5566">
        <v>0</v>
      </c>
      <c r="Q5566">
        <v>0</v>
      </c>
      <c r="R5566">
        <v>0</v>
      </c>
      <c r="S5566">
        <v>0</v>
      </c>
      <c r="T5566">
        <v>0</v>
      </c>
      <c r="U5566">
        <v>61.32</v>
      </c>
      <c r="V5566">
        <v>0</v>
      </c>
      <c r="W5566">
        <v>0</v>
      </c>
      <c r="X5566">
        <v>0</v>
      </c>
      <c r="Y5566">
        <v>0</v>
      </c>
      <c r="Z5566">
        <v>0</v>
      </c>
    </row>
    <row r="5567" spans="1:26" x14ac:dyDescent="0.25">
      <c r="A5567">
        <v>2041892</v>
      </c>
      <c r="B5567">
        <v>1</v>
      </c>
      <c r="C5567" t="s">
        <v>76</v>
      </c>
      <c r="D5567" t="s">
        <v>100</v>
      </c>
      <c r="E5567" t="s">
        <v>161</v>
      </c>
      <c r="F5567" t="s">
        <v>15945</v>
      </c>
      <c r="G5567" t="s">
        <v>8171</v>
      </c>
      <c r="H5567" t="s">
        <v>47</v>
      </c>
      <c r="I5567" t="s">
        <v>129</v>
      </c>
      <c r="J5567" t="s">
        <v>130</v>
      </c>
      <c r="K5567" t="s">
        <v>131</v>
      </c>
      <c r="L5567" t="s">
        <v>15946</v>
      </c>
      <c r="M5567" t="s">
        <v>15947</v>
      </c>
      <c r="N5567">
        <v>5.4905555550000003</v>
      </c>
      <c r="O5567">
        <v>0</v>
      </c>
      <c r="P5567">
        <v>14</v>
      </c>
      <c r="Q5567">
        <v>0</v>
      </c>
      <c r="R5567">
        <v>0</v>
      </c>
      <c r="S5567">
        <v>0</v>
      </c>
      <c r="T5567">
        <v>0</v>
      </c>
      <c r="U5567">
        <v>0</v>
      </c>
      <c r="V5567">
        <v>76.867778000000001</v>
      </c>
      <c r="W5567">
        <v>0</v>
      </c>
      <c r="X5567">
        <v>0</v>
      </c>
      <c r="Y5567">
        <v>0</v>
      </c>
      <c r="Z5567">
        <v>0</v>
      </c>
    </row>
    <row r="5568" spans="1:26" x14ac:dyDescent="0.25">
      <c r="A5568">
        <v>2041890</v>
      </c>
      <c r="B5568">
        <v>1</v>
      </c>
      <c r="C5568" t="s">
        <v>76</v>
      </c>
      <c r="D5568" t="s">
        <v>102</v>
      </c>
      <c r="E5568" t="s">
        <v>171</v>
      </c>
      <c r="F5568" t="s">
        <v>15948</v>
      </c>
      <c r="G5568" t="s">
        <v>163</v>
      </c>
      <c r="H5568" t="s">
        <v>47</v>
      </c>
      <c r="I5568" t="s">
        <v>129</v>
      </c>
      <c r="J5568" t="s">
        <v>130</v>
      </c>
      <c r="K5568" t="s">
        <v>131</v>
      </c>
      <c r="L5568" t="s">
        <v>15949</v>
      </c>
      <c r="M5568" t="s">
        <v>15950</v>
      </c>
      <c r="N5568">
        <v>6.1944444000000001E-2</v>
      </c>
      <c r="O5568">
        <v>68</v>
      </c>
      <c r="P5568">
        <v>1612</v>
      </c>
      <c r="Q5568">
        <v>0</v>
      </c>
      <c r="R5568">
        <v>0</v>
      </c>
      <c r="S5568">
        <v>15</v>
      </c>
      <c r="T5568">
        <v>431</v>
      </c>
      <c r="U5568">
        <v>4.2122219999999997</v>
      </c>
      <c r="V5568">
        <v>99.854444000000001</v>
      </c>
      <c r="W5568">
        <v>0</v>
      </c>
      <c r="X5568">
        <v>0</v>
      </c>
      <c r="Y5568">
        <v>0.92916699999999997</v>
      </c>
      <c r="Z5568">
        <v>26.698055</v>
      </c>
    </row>
    <row r="5569" spans="1:26" x14ac:dyDescent="0.25">
      <c r="A5569">
        <v>2041891</v>
      </c>
      <c r="B5569">
        <v>1</v>
      </c>
      <c r="C5569" t="s">
        <v>76</v>
      </c>
      <c r="D5569" t="s">
        <v>102</v>
      </c>
      <c r="E5569" t="s">
        <v>186</v>
      </c>
      <c r="F5569" t="s">
        <v>15951</v>
      </c>
      <c r="G5569" t="s">
        <v>163</v>
      </c>
      <c r="H5569" t="s">
        <v>47</v>
      </c>
      <c r="I5569" t="s">
        <v>257</v>
      </c>
      <c r="J5569" t="s">
        <v>130</v>
      </c>
      <c r="K5569" t="s">
        <v>131</v>
      </c>
      <c r="L5569" t="s">
        <v>15952</v>
      </c>
      <c r="M5569" t="s">
        <v>15953</v>
      </c>
      <c r="N5569">
        <v>8.3333330000000001E-3</v>
      </c>
      <c r="O5569">
        <v>9</v>
      </c>
      <c r="P5569">
        <v>618</v>
      </c>
      <c r="Q5569">
        <v>0</v>
      </c>
      <c r="R5569">
        <v>0</v>
      </c>
      <c r="S5569">
        <v>87</v>
      </c>
      <c r="T5569">
        <v>169</v>
      </c>
      <c r="U5569">
        <v>7.4999999999999997E-2</v>
      </c>
      <c r="V5569">
        <v>5.15</v>
      </c>
      <c r="W5569">
        <v>0</v>
      </c>
      <c r="X5569">
        <v>0</v>
      </c>
      <c r="Y5569">
        <v>0.72499999999999998</v>
      </c>
      <c r="Z5569">
        <v>1.4083330000000001</v>
      </c>
    </row>
    <row r="5570" spans="1:26" x14ac:dyDescent="0.25">
      <c r="A5570">
        <v>2041895</v>
      </c>
      <c r="B5570">
        <v>1</v>
      </c>
      <c r="C5570" t="s">
        <v>76</v>
      </c>
      <c r="D5570" t="s">
        <v>101</v>
      </c>
      <c r="E5570" t="s">
        <v>134</v>
      </c>
      <c r="F5570" t="s">
        <v>5687</v>
      </c>
      <c r="G5570" t="s">
        <v>238</v>
      </c>
      <c r="H5570" t="s">
        <v>46</v>
      </c>
      <c r="I5570" t="s">
        <v>129</v>
      </c>
      <c r="J5570" t="s">
        <v>130</v>
      </c>
      <c r="K5570" t="s">
        <v>131</v>
      </c>
      <c r="L5570" t="s">
        <v>15954</v>
      </c>
      <c r="M5570" t="s">
        <v>15955</v>
      </c>
      <c r="N5570">
        <v>4.0813888880000002</v>
      </c>
      <c r="O5570">
        <v>0</v>
      </c>
      <c r="P5570">
        <v>8</v>
      </c>
      <c r="Q5570">
        <v>0</v>
      </c>
      <c r="R5570">
        <v>0</v>
      </c>
      <c r="S5570">
        <v>0</v>
      </c>
      <c r="T5570">
        <v>0</v>
      </c>
      <c r="U5570">
        <v>0</v>
      </c>
      <c r="V5570">
        <v>32.651111</v>
      </c>
      <c r="W5570">
        <v>0</v>
      </c>
      <c r="X5570">
        <v>0</v>
      </c>
      <c r="Y5570">
        <v>0</v>
      </c>
      <c r="Z5570">
        <v>0</v>
      </c>
    </row>
    <row r="5571" spans="1:26" x14ac:dyDescent="0.25">
      <c r="A5571">
        <v>2041951</v>
      </c>
      <c r="B5571">
        <v>1</v>
      </c>
      <c r="C5571" t="s">
        <v>77</v>
      </c>
      <c r="D5571" t="s">
        <v>124</v>
      </c>
      <c r="E5571" t="s">
        <v>161</v>
      </c>
      <c r="F5571" t="s">
        <v>15956</v>
      </c>
      <c r="G5571" t="s">
        <v>168</v>
      </c>
      <c r="H5571" t="s">
        <v>47</v>
      </c>
      <c r="I5571" t="s">
        <v>129</v>
      </c>
      <c r="J5571" t="s">
        <v>130</v>
      </c>
      <c r="K5571" t="s">
        <v>154</v>
      </c>
      <c r="L5571" t="s">
        <v>15957</v>
      </c>
      <c r="M5571" t="s">
        <v>15958</v>
      </c>
      <c r="N5571">
        <v>9.7358333330000004</v>
      </c>
      <c r="O5571">
        <v>0</v>
      </c>
      <c r="P5571">
        <v>331</v>
      </c>
      <c r="Q5571">
        <v>0</v>
      </c>
      <c r="R5571">
        <v>0</v>
      </c>
      <c r="S5571">
        <v>0</v>
      </c>
      <c r="T5571">
        <v>0</v>
      </c>
      <c r="U5571">
        <v>0</v>
      </c>
      <c r="V5571">
        <v>3222.560833</v>
      </c>
      <c r="W5571">
        <v>0</v>
      </c>
      <c r="X5571">
        <v>0</v>
      </c>
      <c r="Y5571">
        <v>0</v>
      </c>
      <c r="Z5571">
        <v>0</v>
      </c>
    </row>
    <row r="5572" spans="1:26" x14ac:dyDescent="0.25">
      <c r="A5572">
        <v>2041896</v>
      </c>
      <c r="B5572">
        <v>1</v>
      </c>
      <c r="C5572" t="s">
        <v>77</v>
      </c>
      <c r="D5572" t="s">
        <v>116</v>
      </c>
      <c r="E5572" t="s">
        <v>166</v>
      </c>
      <c r="F5572" t="s">
        <v>15959</v>
      </c>
      <c r="G5572" t="s">
        <v>5365</v>
      </c>
      <c r="H5572" t="s">
        <v>46</v>
      </c>
      <c r="I5572" t="s">
        <v>129</v>
      </c>
      <c r="J5572" t="s">
        <v>130</v>
      </c>
      <c r="K5572" t="s">
        <v>131</v>
      </c>
      <c r="L5572" t="s">
        <v>15960</v>
      </c>
      <c r="M5572" t="s">
        <v>15961</v>
      </c>
      <c r="N5572">
        <v>2.9622222219999998</v>
      </c>
      <c r="O5572">
        <v>0</v>
      </c>
      <c r="P5572">
        <v>5</v>
      </c>
      <c r="Q5572">
        <v>0</v>
      </c>
      <c r="R5572">
        <v>0</v>
      </c>
      <c r="S5572">
        <v>0</v>
      </c>
      <c r="T5572">
        <v>0</v>
      </c>
      <c r="U5572">
        <v>0</v>
      </c>
      <c r="V5572">
        <v>14.811111</v>
      </c>
      <c r="W5572">
        <v>0</v>
      </c>
      <c r="X5572">
        <v>0</v>
      </c>
      <c r="Y5572">
        <v>0</v>
      </c>
      <c r="Z5572">
        <v>0</v>
      </c>
    </row>
    <row r="5573" spans="1:26" x14ac:dyDescent="0.25">
      <c r="A5573">
        <v>2041900</v>
      </c>
      <c r="B5573">
        <v>1</v>
      </c>
      <c r="C5573" t="s">
        <v>76</v>
      </c>
      <c r="D5573" t="s">
        <v>100</v>
      </c>
      <c r="E5573" t="s">
        <v>134</v>
      </c>
      <c r="F5573" t="s">
        <v>15962</v>
      </c>
      <c r="G5573" t="s">
        <v>136</v>
      </c>
      <c r="H5573" t="s">
        <v>46</v>
      </c>
      <c r="I5573" t="s">
        <v>129</v>
      </c>
      <c r="J5573" t="s">
        <v>130</v>
      </c>
      <c r="K5573" t="s">
        <v>131</v>
      </c>
      <c r="L5573" t="s">
        <v>15963</v>
      </c>
      <c r="M5573" t="s">
        <v>15964</v>
      </c>
      <c r="N5573">
        <v>1.3919444439999999</v>
      </c>
      <c r="O5573">
        <v>0</v>
      </c>
      <c r="P5573">
        <v>2</v>
      </c>
      <c r="Q5573">
        <v>0</v>
      </c>
      <c r="R5573">
        <v>0</v>
      </c>
      <c r="S5573">
        <v>0</v>
      </c>
      <c r="T5573">
        <v>0</v>
      </c>
      <c r="U5573">
        <v>0</v>
      </c>
      <c r="V5573">
        <v>2.7838889999999998</v>
      </c>
      <c r="W5573">
        <v>0</v>
      </c>
      <c r="X5573">
        <v>0</v>
      </c>
      <c r="Y5573">
        <v>0</v>
      </c>
      <c r="Z5573">
        <v>0</v>
      </c>
    </row>
    <row r="5574" spans="1:26" x14ac:dyDescent="0.25">
      <c r="A5574">
        <v>2041897</v>
      </c>
      <c r="B5574">
        <v>1</v>
      </c>
      <c r="C5574" t="s">
        <v>77</v>
      </c>
      <c r="D5574" t="s">
        <v>113</v>
      </c>
      <c r="E5574" t="s">
        <v>186</v>
      </c>
      <c r="F5574" t="s">
        <v>913</v>
      </c>
      <c r="G5574" t="s">
        <v>163</v>
      </c>
      <c r="H5574" t="s">
        <v>47</v>
      </c>
      <c r="I5574" t="s">
        <v>257</v>
      </c>
      <c r="J5574" t="s">
        <v>130</v>
      </c>
      <c r="K5574" t="s">
        <v>131</v>
      </c>
      <c r="L5574" t="s">
        <v>15965</v>
      </c>
      <c r="M5574" t="s">
        <v>15966</v>
      </c>
      <c r="N5574">
        <v>1.3888888E-2</v>
      </c>
      <c r="O5574">
        <v>0</v>
      </c>
      <c r="P5574">
        <v>0</v>
      </c>
      <c r="Q5574">
        <v>15</v>
      </c>
      <c r="R5574">
        <v>1110</v>
      </c>
      <c r="S5574">
        <v>0</v>
      </c>
      <c r="T5574">
        <v>0</v>
      </c>
      <c r="U5574">
        <v>0</v>
      </c>
      <c r="V5574">
        <v>0</v>
      </c>
      <c r="W5574">
        <v>0.20833299999999999</v>
      </c>
      <c r="X5574">
        <v>15.416665999999999</v>
      </c>
      <c r="Y5574">
        <v>0</v>
      </c>
      <c r="Z5574">
        <v>0</v>
      </c>
    </row>
    <row r="5575" spans="1:26" x14ac:dyDescent="0.25">
      <c r="A5575">
        <v>2041899</v>
      </c>
      <c r="B5575">
        <v>1</v>
      </c>
      <c r="C5575" t="s">
        <v>77</v>
      </c>
      <c r="D5575" t="s">
        <v>115</v>
      </c>
      <c r="E5575" t="s">
        <v>171</v>
      </c>
      <c r="F5575" t="s">
        <v>5116</v>
      </c>
      <c r="G5575" t="s">
        <v>152</v>
      </c>
      <c r="H5575" t="s">
        <v>47</v>
      </c>
      <c r="I5575" t="s">
        <v>257</v>
      </c>
      <c r="J5575" t="s">
        <v>130</v>
      </c>
      <c r="K5575" t="s">
        <v>131</v>
      </c>
      <c r="L5575" t="s">
        <v>15967</v>
      </c>
      <c r="M5575" t="s">
        <v>15968</v>
      </c>
      <c r="N5575">
        <v>6.1111109999999998E-3</v>
      </c>
      <c r="O5575">
        <v>0</v>
      </c>
      <c r="P5575">
        <v>0</v>
      </c>
      <c r="Q5575">
        <v>20</v>
      </c>
      <c r="R5575">
        <v>106</v>
      </c>
      <c r="S5575">
        <v>27</v>
      </c>
      <c r="T5575">
        <v>490</v>
      </c>
      <c r="U5575">
        <v>0</v>
      </c>
      <c r="V5575">
        <v>0</v>
      </c>
      <c r="W5575">
        <v>0.122222</v>
      </c>
      <c r="X5575">
        <v>0.64777799999999996</v>
      </c>
      <c r="Y5575">
        <v>0.16500000000000001</v>
      </c>
      <c r="Z5575">
        <v>2.9944440000000001</v>
      </c>
    </row>
    <row r="5576" spans="1:26" x14ac:dyDescent="0.25">
      <c r="A5576">
        <v>2041901</v>
      </c>
      <c r="B5576">
        <v>1</v>
      </c>
      <c r="C5576" t="s">
        <v>77</v>
      </c>
      <c r="D5576" t="s">
        <v>115</v>
      </c>
      <c r="E5576" t="s">
        <v>171</v>
      </c>
      <c r="F5576" t="s">
        <v>15969</v>
      </c>
      <c r="G5576" t="s">
        <v>163</v>
      </c>
      <c r="H5576" t="s">
        <v>47</v>
      </c>
      <c r="I5576" t="s">
        <v>257</v>
      </c>
      <c r="J5576" t="s">
        <v>130</v>
      </c>
      <c r="K5576" t="s">
        <v>131</v>
      </c>
      <c r="L5576" t="s">
        <v>15970</v>
      </c>
      <c r="M5576" t="s">
        <v>15971</v>
      </c>
      <c r="N5576">
        <v>1.1111111E-2</v>
      </c>
      <c r="O5576">
        <v>0</v>
      </c>
      <c r="P5576">
        <v>0</v>
      </c>
      <c r="Q5576">
        <v>20</v>
      </c>
      <c r="R5576">
        <v>106</v>
      </c>
      <c r="S5576">
        <v>27</v>
      </c>
      <c r="T5576">
        <v>490</v>
      </c>
      <c r="U5576">
        <v>0</v>
      </c>
      <c r="V5576">
        <v>0</v>
      </c>
      <c r="W5576">
        <v>0.222222</v>
      </c>
      <c r="X5576">
        <v>1.177778</v>
      </c>
      <c r="Y5576">
        <v>0.3</v>
      </c>
      <c r="Z5576">
        <v>5.4444439999999998</v>
      </c>
    </row>
    <row r="5577" spans="1:26" x14ac:dyDescent="0.25">
      <c r="A5577">
        <v>2041903</v>
      </c>
      <c r="B5577">
        <v>1</v>
      </c>
      <c r="C5577" t="s">
        <v>76</v>
      </c>
      <c r="D5577" t="s">
        <v>83</v>
      </c>
      <c r="E5577" t="s">
        <v>166</v>
      </c>
      <c r="F5577" t="s">
        <v>10110</v>
      </c>
      <c r="G5577" t="s">
        <v>168</v>
      </c>
      <c r="H5577" t="s">
        <v>46</v>
      </c>
      <c r="I5577" t="s">
        <v>129</v>
      </c>
      <c r="J5577" t="s">
        <v>130</v>
      </c>
      <c r="K5577" t="s">
        <v>154</v>
      </c>
      <c r="L5577" t="s">
        <v>15972</v>
      </c>
      <c r="M5577" t="s">
        <v>15973</v>
      </c>
      <c r="N5577">
        <v>1.1546230550000001</v>
      </c>
      <c r="O5577">
        <v>0</v>
      </c>
      <c r="P5577">
        <v>643</v>
      </c>
      <c r="Q5577">
        <v>0</v>
      </c>
      <c r="R5577">
        <v>0</v>
      </c>
      <c r="S5577">
        <v>0</v>
      </c>
      <c r="T5577">
        <v>0</v>
      </c>
      <c r="U5577">
        <v>0</v>
      </c>
      <c r="V5577">
        <v>742.42262400000004</v>
      </c>
      <c r="W5577">
        <v>0</v>
      </c>
      <c r="X5577">
        <v>0</v>
      </c>
      <c r="Y5577">
        <v>0</v>
      </c>
      <c r="Z5577">
        <v>0</v>
      </c>
    </row>
    <row r="5578" spans="1:26" x14ac:dyDescent="0.25">
      <c r="A5578">
        <v>2041929</v>
      </c>
      <c r="B5578">
        <v>1</v>
      </c>
      <c r="C5578" t="s">
        <v>77</v>
      </c>
      <c r="D5578" t="s">
        <v>117</v>
      </c>
      <c r="E5578" t="s">
        <v>182</v>
      </c>
      <c r="F5578" t="s">
        <v>14986</v>
      </c>
      <c r="G5578" t="s">
        <v>144</v>
      </c>
      <c r="H5578" t="s">
        <v>46</v>
      </c>
      <c r="I5578" t="s">
        <v>129</v>
      </c>
      <c r="J5578" t="s">
        <v>130</v>
      </c>
      <c r="K5578" t="s">
        <v>131</v>
      </c>
      <c r="L5578" t="s">
        <v>15974</v>
      </c>
      <c r="M5578" t="s">
        <v>15975</v>
      </c>
      <c r="N5578">
        <v>1.4566666660000001</v>
      </c>
      <c r="O5578">
        <v>0</v>
      </c>
      <c r="P5578">
        <v>0</v>
      </c>
      <c r="Q5578">
        <v>0</v>
      </c>
      <c r="R5578">
        <v>0</v>
      </c>
      <c r="S5578">
        <v>0</v>
      </c>
      <c r="T5578">
        <v>10</v>
      </c>
      <c r="U5578">
        <v>0</v>
      </c>
      <c r="V5578">
        <v>0</v>
      </c>
      <c r="W5578">
        <v>0</v>
      </c>
      <c r="X5578">
        <v>0</v>
      </c>
      <c r="Y5578">
        <v>0</v>
      </c>
      <c r="Z5578">
        <v>14.566667000000001</v>
      </c>
    </row>
    <row r="5579" spans="1:26" x14ac:dyDescent="0.25">
      <c r="A5579">
        <v>2041904</v>
      </c>
      <c r="B5579">
        <v>1</v>
      </c>
      <c r="C5579" t="s">
        <v>76</v>
      </c>
      <c r="D5579" t="s">
        <v>87</v>
      </c>
      <c r="E5579" t="s">
        <v>186</v>
      </c>
      <c r="F5579" t="s">
        <v>7712</v>
      </c>
      <c r="G5579" t="s">
        <v>168</v>
      </c>
      <c r="H5579" t="s">
        <v>47</v>
      </c>
      <c r="I5579" t="s">
        <v>129</v>
      </c>
      <c r="J5579" t="s">
        <v>130</v>
      </c>
      <c r="K5579" t="s">
        <v>154</v>
      </c>
      <c r="L5579" t="s">
        <v>15976</v>
      </c>
      <c r="M5579" t="s">
        <v>15977</v>
      </c>
      <c r="N5579">
        <v>8.2327322219999992</v>
      </c>
      <c r="O5579">
        <v>0</v>
      </c>
      <c r="P5579">
        <v>0</v>
      </c>
      <c r="Q5579">
        <v>0</v>
      </c>
      <c r="R5579">
        <v>0</v>
      </c>
      <c r="S5579">
        <v>6</v>
      </c>
      <c r="T5579">
        <v>0</v>
      </c>
      <c r="U5579">
        <v>0</v>
      </c>
      <c r="V5579">
        <v>0</v>
      </c>
      <c r="W5579">
        <v>0</v>
      </c>
      <c r="X5579">
        <v>0</v>
      </c>
      <c r="Y5579">
        <v>49.396393000000003</v>
      </c>
      <c r="Z5579">
        <v>0</v>
      </c>
    </row>
    <row r="5580" spans="1:26" x14ac:dyDescent="0.25">
      <c r="A5580">
        <v>2041906</v>
      </c>
      <c r="B5580">
        <v>1</v>
      </c>
      <c r="C5580" t="s">
        <v>76</v>
      </c>
      <c r="D5580" t="s">
        <v>103</v>
      </c>
      <c r="E5580" t="s">
        <v>134</v>
      </c>
      <c r="F5580" t="s">
        <v>15978</v>
      </c>
      <c r="G5580" t="s">
        <v>238</v>
      </c>
      <c r="H5580" t="s">
        <v>46</v>
      </c>
      <c r="I5580" t="s">
        <v>129</v>
      </c>
      <c r="J5580" t="s">
        <v>130</v>
      </c>
      <c r="K5580" t="s">
        <v>131</v>
      </c>
      <c r="L5580" t="s">
        <v>15979</v>
      </c>
      <c r="M5580" t="s">
        <v>15980</v>
      </c>
      <c r="N5580">
        <v>2.8941666659999998</v>
      </c>
      <c r="O5580">
        <v>0</v>
      </c>
      <c r="P5580">
        <v>0</v>
      </c>
      <c r="Q5580">
        <v>0</v>
      </c>
      <c r="R5580">
        <v>6</v>
      </c>
      <c r="S5580">
        <v>0</v>
      </c>
      <c r="T5580">
        <v>0</v>
      </c>
      <c r="U5580">
        <v>0</v>
      </c>
      <c r="V5580">
        <v>0</v>
      </c>
      <c r="W5580">
        <v>0</v>
      </c>
      <c r="X5580">
        <v>17.364999999999998</v>
      </c>
      <c r="Y5580">
        <v>0</v>
      </c>
      <c r="Z5580">
        <v>0</v>
      </c>
    </row>
    <row r="5581" spans="1:26" x14ac:dyDescent="0.25">
      <c r="A5581">
        <v>2041905</v>
      </c>
      <c r="B5581">
        <v>1</v>
      </c>
      <c r="C5581" t="s">
        <v>77</v>
      </c>
      <c r="D5581" t="s">
        <v>108</v>
      </c>
      <c r="E5581" t="s">
        <v>161</v>
      </c>
      <c r="F5581" t="s">
        <v>5976</v>
      </c>
      <c r="G5581" t="s">
        <v>163</v>
      </c>
      <c r="H5581" t="s">
        <v>47</v>
      </c>
      <c r="I5581" t="s">
        <v>257</v>
      </c>
      <c r="J5581" t="s">
        <v>130</v>
      </c>
      <c r="K5581" t="s">
        <v>131</v>
      </c>
      <c r="L5581" t="s">
        <v>15981</v>
      </c>
      <c r="M5581" t="s">
        <v>15982</v>
      </c>
      <c r="N5581">
        <v>5.5555550000000002E-3</v>
      </c>
      <c r="O5581">
        <v>20</v>
      </c>
      <c r="P5581">
        <v>745</v>
      </c>
      <c r="Q5581">
        <v>0</v>
      </c>
      <c r="R5581">
        <v>0</v>
      </c>
      <c r="S5581">
        <v>99</v>
      </c>
      <c r="T5581">
        <v>44</v>
      </c>
      <c r="U5581">
        <v>0.111111</v>
      </c>
      <c r="V5581">
        <v>4.1388879999999997</v>
      </c>
      <c r="W5581">
        <v>0</v>
      </c>
      <c r="X5581">
        <v>0</v>
      </c>
      <c r="Y5581">
        <v>0.55000000000000004</v>
      </c>
      <c r="Z5581">
        <v>0.24444399999999999</v>
      </c>
    </row>
    <row r="5582" spans="1:26" x14ac:dyDescent="0.25">
      <c r="A5582">
        <v>2041907</v>
      </c>
      <c r="B5582">
        <v>1</v>
      </c>
      <c r="C5582" t="s">
        <v>76</v>
      </c>
      <c r="D5582" t="s">
        <v>102</v>
      </c>
      <c r="E5582" t="s">
        <v>186</v>
      </c>
      <c r="F5582" t="s">
        <v>15983</v>
      </c>
      <c r="G5582" t="s">
        <v>163</v>
      </c>
      <c r="H5582" t="s">
        <v>47</v>
      </c>
      <c r="I5582" t="s">
        <v>129</v>
      </c>
      <c r="J5582" t="s">
        <v>130</v>
      </c>
      <c r="K5582" t="s">
        <v>131</v>
      </c>
      <c r="L5582" t="s">
        <v>15984</v>
      </c>
      <c r="M5582" t="s">
        <v>15985</v>
      </c>
      <c r="N5582">
        <v>1.6258333330000001</v>
      </c>
      <c r="O5582">
        <v>19</v>
      </c>
      <c r="P5582">
        <v>59</v>
      </c>
      <c r="Q5582">
        <v>0</v>
      </c>
      <c r="R5582">
        <v>0</v>
      </c>
      <c r="S5582">
        <v>0</v>
      </c>
      <c r="T5582">
        <v>0</v>
      </c>
      <c r="U5582">
        <v>30.890833000000001</v>
      </c>
      <c r="V5582">
        <v>95.924166999999997</v>
      </c>
      <c r="W5582">
        <v>0</v>
      </c>
      <c r="X5582">
        <v>0</v>
      </c>
      <c r="Y5582">
        <v>0</v>
      </c>
      <c r="Z5582">
        <v>0</v>
      </c>
    </row>
    <row r="5583" spans="1:26" x14ac:dyDescent="0.25">
      <c r="A5583">
        <v>2041932</v>
      </c>
      <c r="B5583">
        <v>1</v>
      </c>
      <c r="C5583" t="s">
        <v>77</v>
      </c>
      <c r="D5583" t="s">
        <v>121</v>
      </c>
      <c r="E5583" t="s">
        <v>134</v>
      </c>
      <c r="F5583" t="s">
        <v>15986</v>
      </c>
      <c r="G5583" t="s">
        <v>140</v>
      </c>
      <c r="H5583" t="s">
        <v>46</v>
      </c>
      <c r="I5583" t="s">
        <v>129</v>
      </c>
      <c r="J5583" t="s">
        <v>130</v>
      </c>
      <c r="K5583" t="s">
        <v>131</v>
      </c>
      <c r="L5583" t="s">
        <v>15987</v>
      </c>
      <c r="M5583" t="s">
        <v>15988</v>
      </c>
      <c r="N5583">
        <v>1.7122222220000001</v>
      </c>
      <c r="O5583">
        <v>0</v>
      </c>
      <c r="P5583">
        <v>0</v>
      </c>
      <c r="Q5583">
        <v>0</v>
      </c>
      <c r="R5583">
        <v>1</v>
      </c>
      <c r="S5583">
        <v>0</v>
      </c>
      <c r="T5583">
        <v>0</v>
      </c>
      <c r="U5583">
        <v>0</v>
      </c>
      <c r="V5583">
        <v>0</v>
      </c>
      <c r="W5583">
        <v>0</v>
      </c>
      <c r="X5583">
        <v>1.7122219999999999</v>
      </c>
      <c r="Y5583">
        <v>0</v>
      </c>
      <c r="Z5583">
        <v>0</v>
      </c>
    </row>
    <row r="5584" spans="1:26" x14ac:dyDescent="0.25">
      <c r="A5584">
        <v>2041937</v>
      </c>
      <c r="B5584">
        <v>1</v>
      </c>
      <c r="C5584" t="s">
        <v>77</v>
      </c>
      <c r="D5584" t="s">
        <v>109</v>
      </c>
      <c r="E5584" t="s">
        <v>186</v>
      </c>
      <c r="F5584" t="s">
        <v>15989</v>
      </c>
      <c r="G5584" t="s">
        <v>163</v>
      </c>
      <c r="H5584" t="s">
        <v>47</v>
      </c>
      <c r="I5584" t="s">
        <v>129</v>
      </c>
      <c r="J5584" t="s">
        <v>130</v>
      </c>
      <c r="K5584" t="s">
        <v>131</v>
      </c>
      <c r="L5584" t="s">
        <v>15990</v>
      </c>
      <c r="M5584" t="s">
        <v>15991</v>
      </c>
      <c r="N5584">
        <v>1.144722222</v>
      </c>
      <c r="O5584">
        <v>22</v>
      </c>
      <c r="P5584">
        <v>273</v>
      </c>
      <c r="Q5584">
        <v>0</v>
      </c>
      <c r="R5584">
        <v>0</v>
      </c>
      <c r="S5584">
        <v>0</v>
      </c>
      <c r="T5584">
        <v>0</v>
      </c>
      <c r="U5584">
        <v>25.183889000000001</v>
      </c>
      <c r="V5584">
        <v>312.50916699999999</v>
      </c>
      <c r="W5584">
        <v>0</v>
      </c>
      <c r="X5584">
        <v>0</v>
      </c>
      <c r="Y5584">
        <v>0</v>
      </c>
      <c r="Z5584">
        <v>0</v>
      </c>
    </row>
    <row r="5585" spans="1:26" x14ac:dyDescent="0.25">
      <c r="A5585">
        <v>2041909</v>
      </c>
      <c r="B5585">
        <v>1</v>
      </c>
      <c r="C5585" t="s">
        <v>77</v>
      </c>
      <c r="D5585" t="s">
        <v>108</v>
      </c>
      <c r="E5585" t="s">
        <v>182</v>
      </c>
      <c r="F5585" t="s">
        <v>15992</v>
      </c>
      <c r="G5585" t="s">
        <v>168</v>
      </c>
      <c r="H5585" t="s">
        <v>46</v>
      </c>
      <c r="I5585" t="s">
        <v>129</v>
      </c>
      <c r="J5585" t="s">
        <v>130</v>
      </c>
      <c r="K5585" t="s">
        <v>154</v>
      </c>
      <c r="L5585" t="s">
        <v>15993</v>
      </c>
      <c r="M5585" t="s">
        <v>15994</v>
      </c>
      <c r="N5585">
        <v>5.5955452770000003</v>
      </c>
      <c r="O5585">
        <v>0</v>
      </c>
      <c r="P5585">
        <v>115</v>
      </c>
      <c r="Q5585">
        <v>0</v>
      </c>
      <c r="R5585">
        <v>0</v>
      </c>
      <c r="S5585">
        <v>0</v>
      </c>
      <c r="T5585">
        <v>0</v>
      </c>
      <c r="U5585">
        <v>0</v>
      </c>
      <c r="V5585">
        <v>643.487707</v>
      </c>
      <c r="W5585">
        <v>0</v>
      </c>
      <c r="X5585">
        <v>0</v>
      </c>
      <c r="Y5585">
        <v>0</v>
      </c>
      <c r="Z5585">
        <v>0</v>
      </c>
    </row>
    <row r="5586" spans="1:26" x14ac:dyDescent="0.25">
      <c r="A5586">
        <v>2041914</v>
      </c>
      <c r="B5586">
        <v>1</v>
      </c>
      <c r="C5586" t="s">
        <v>76</v>
      </c>
      <c r="D5586" t="s">
        <v>96</v>
      </c>
      <c r="E5586" t="s">
        <v>134</v>
      </c>
      <c r="F5586" t="s">
        <v>15995</v>
      </c>
      <c r="G5586" t="s">
        <v>136</v>
      </c>
      <c r="H5586" t="s">
        <v>46</v>
      </c>
      <c r="I5586" t="s">
        <v>129</v>
      </c>
      <c r="J5586" t="s">
        <v>130</v>
      </c>
      <c r="K5586" t="s">
        <v>131</v>
      </c>
      <c r="L5586" t="s">
        <v>15996</v>
      </c>
      <c r="M5586" t="s">
        <v>15997</v>
      </c>
      <c r="N5586">
        <v>1.0275000000000001</v>
      </c>
      <c r="O5586">
        <v>0</v>
      </c>
      <c r="P5586">
        <v>1</v>
      </c>
      <c r="Q5586">
        <v>0</v>
      </c>
      <c r="R5586">
        <v>0</v>
      </c>
      <c r="S5586">
        <v>0</v>
      </c>
      <c r="T5586">
        <v>0</v>
      </c>
      <c r="U5586">
        <v>0</v>
      </c>
      <c r="V5586">
        <v>1.0275000000000001</v>
      </c>
      <c r="W5586">
        <v>0</v>
      </c>
      <c r="X5586">
        <v>0</v>
      </c>
      <c r="Y5586">
        <v>0</v>
      </c>
      <c r="Z5586">
        <v>0</v>
      </c>
    </row>
    <row r="5587" spans="1:26" x14ac:dyDescent="0.25">
      <c r="A5587">
        <v>2041916</v>
      </c>
      <c r="B5587">
        <v>1</v>
      </c>
      <c r="C5587" t="s">
        <v>76</v>
      </c>
      <c r="D5587" t="s">
        <v>96</v>
      </c>
      <c r="E5587" t="s">
        <v>134</v>
      </c>
      <c r="F5587" t="s">
        <v>15998</v>
      </c>
      <c r="G5587" t="s">
        <v>128</v>
      </c>
      <c r="H5587" t="s">
        <v>46</v>
      </c>
      <c r="I5587" t="s">
        <v>129</v>
      </c>
      <c r="J5587" t="s">
        <v>130</v>
      </c>
      <c r="K5587" t="s">
        <v>131</v>
      </c>
      <c r="L5587" t="s">
        <v>15999</v>
      </c>
      <c r="M5587" t="s">
        <v>16000</v>
      </c>
      <c r="N5587">
        <v>1.035555555</v>
      </c>
      <c r="O5587">
        <v>0</v>
      </c>
      <c r="P5587">
        <v>1</v>
      </c>
      <c r="Q5587">
        <v>0</v>
      </c>
      <c r="R5587">
        <v>0</v>
      </c>
      <c r="S5587">
        <v>0</v>
      </c>
      <c r="T5587">
        <v>0</v>
      </c>
      <c r="U5587">
        <v>0</v>
      </c>
      <c r="V5587">
        <v>1.0355559999999999</v>
      </c>
      <c r="W5587">
        <v>0</v>
      </c>
      <c r="X5587">
        <v>0</v>
      </c>
      <c r="Y5587">
        <v>0</v>
      </c>
      <c r="Z5587">
        <v>0</v>
      </c>
    </row>
    <row r="5588" spans="1:26" x14ac:dyDescent="0.25">
      <c r="A5588">
        <v>2041935</v>
      </c>
      <c r="B5588">
        <v>1</v>
      </c>
      <c r="C5588" t="s">
        <v>76</v>
      </c>
      <c r="D5588" t="s">
        <v>80</v>
      </c>
      <c r="E5588" t="s">
        <v>161</v>
      </c>
      <c r="F5588" t="s">
        <v>16001</v>
      </c>
      <c r="G5588" t="s">
        <v>341</v>
      </c>
      <c r="H5588" t="s">
        <v>47</v>
      </c>
      <c r="I5588" t="s">
        <v>129</v>
      </c>
      <c r="J5588" t="s">
        <v>130</v>
      </c>
      <c r="K5588" t="s">
        <v>131</v>
      </c>
      <c r="L5588" t="s">
        <v>16002</v>
      </c>
      <c r="M5588" t="s">
        <v>16003</v>
      </c>
      <c r="N5588">
        <v>3.8505555550000001</v>
      </c>
      <c r="O5588">
        <v>0</v>
      </c>
      <c r="P5588">
        <v>75</v>
      </c>
      <c r="Q5588">
        <v>0</v>
      </c>
      <c r="R5588">
        <v>0</v>
      </c>
      <c r="S5588">
        <v>0</v>
      </c>
      <c r="T5588">
        <v>0</v>
      </c>
      <c r="U5588">
        <v>0</v>
      </c>
      <c r="V5588">
        <v>288.79166700000002</v>
      </c>
      <c r="W5588">
        <v>0</v>
      </c>
      <c r="X5588">
        <v>0</v>
      </c>
      <c r="Y5588">
        <v>0</v>
      </c>
      <c r="Z5588">
        <v>0</v>
      </c>
    </row>
    <row r="5589" spans="1:26" x14ac:dyDescent="0.25">
      <c r="A5589">
        <v>2041922</v>
      </c>
      <c r="B5589">
        <v>1</v>
      </c>
      <c r="C5589" t="s">
        <v>76</v>
      </c>
      <c r="D5589" t="s">
        <v>78</v>
      </c>
      <c r="E5589" t="s">
        <v>161</v>
      </c>
      <c r="F5589" t="s">
        <v>16004</v>
      </c>
      <c r="G5589" t="s">
        <v>3074</v>
      </c>
      <c r="H5589" t="s">
        <v>47</v>
      </c>
      <c r="I5589" t="s">
        <v>129</v>
      </c>
      <c r="J5589" t="s">
        <v>130</v>
      </c>
      <c r="K5589" t="s">
        <v>154</v>
      </c>
      <c r="L5589" t="s">
        <v>16005</v>
      </c>
      <c r="M5589" t="s">
        <v>16006</v>
      </c>
      <c r="N5589">
        <v>7.3986111110000001</v>
      </c>
      <c r="O5589">
        <v>1</v>
      </c>
      <c r="P5589">
        <v>3098</v>
      </c>
      <c r="Q5589">
        <v>0</v>
      </c>
      <c r="R5589">
        <v>0</v>
      </c>
      <c r="S5589">
        <v>0</v>
      </c>
      <c r="T5589">
        <v>0</v>
      </c>
      <c r="U5589">
        <v>7.3986109999999998</v>
      </c>
      <c r="V5589">
        <v>22920.897222</v>
      </c>
      <c r="W5589">
        <v>0</v>
      </c>
      <c r="X5589">
        <v>0</v>
      </c>
      <c r="Y5589">
        <v>0</v>
      </c>
      <c r="Z5589">
        <v>0</v>
      </c>
    </row>
    <row r="5590" spans="1:26" x14ac:dyDescent="0.25">
      <c r="A5590">
        <v>2041915</v>
      </c>
      <c r="B5590">
        <v>1</v>
      </c>
      <c r="C5590" t="s">
        <v>77</v>
      </c>
      <c r="D5590" t="s">
        <v>118</v>
      </c>
      <c r="E5590" t="s">
        <v>161</v>
      </c>
      <c r="F5590" t="s">
        <v>16007</v>
      </c>
      <c r="G5590" t="s">
        <v>168</v>
      </c>
      <c r="H5590" t="s">
        <v>47</v>
      </c>
      <c r="I5590" t="s">
        <v>129</v>
      </c>
      <c r="J5590" t="s">
        <v>130</v>
      </c>
      <c r="K5590" t="s">
        <v>154</v>
      </c>
      <c r="L5590" t="s">
        <v>16008</v>
      </c>
      <c r="M5590" t="s">
        <v>16009</v>
      </c>
      <c r="N5590">
        <v>4.26</v>
      </c>
      <c r="O5590">
        <v>1</v>
      </c>
      <c r="P5590">
        <v>1171</v>
      </c>
      <c r="Q5590">
        <v>0</v>
      </c>
      <c r="R5590">
        <v>0</v>
      </c>
      <c r="S5590">
        <v>0</v>
      </c>
      <c r="T5590">
        <v>0</v>
      </c>
      <c r="U5590">
        <v>4.26</v>
      </c>
      <c r="V5590">
        <v>4988.46</v>
      </c>
      <c r="W5590">
        <v>0</v>
      </c>
      <c r="X5590">
        <v>0</v>
      </c>
      <c r="Y5590">
        <v>0</v>
      </c>
      <c r="Z5590">
        <v>0</v>
      </c>
    </row>
    <row r="5591" spans="1:26" x14ac:dyDescent="0.25">
      <c r="A5591">
        <v>2041919</v>
      </c>
      <c r="B5591">
        <v>1</v>
      </c>
      <c r="C5591" t="s">
        <v>77</v>
      </c>
      <c r="D5591" t="s">
        <v>109</v>
      </c>
      <c r="E5591" t="s">
        <v>182</v>
      </c>
      <c r="F5591" t="s">
        <v>16010</v>
      </c>
      <c r="G5591" t="s">
        <v>144</v>
      </c>
      <c r="H5591" t="s">
        <v>46</v>
      </c>
      <c r="I5591" t="s">
        <v>129</v>
      </c>
      <c r="J5591" t="s">
        <v>130</v>
      </c>
      <c r="K5591" t="s">
        <v>131</v>
      </c>
      <c r="L5591" t="s">
        <v>16011</v>
      </c>
      <c r="M5591" t="s">
        <v>16012</v>
      </c>
      <c r="N5591">
        <v>0.93583333300000004</v>
      </c>
      <c r="O5591">
        <v>0</v>
      </c>
      <c r="P5591">
        <v>14</v>
      </c>
      <c r="Q5591">
        <v>0</v>
      </c>
      <c r="R5591">
        <v>0</v>
      </c>
      <c r="S5591">
        <v>0</v>
      </c>
      <c r="T5591">
        <v>0</v>
      </c>
      <c r="U5591">
        <v>0</v>
      </c>
      <c r="V5591">
        <v>13.101667000000001</v>
      </c>
      <c r="W5591">
        <v>0</v>
      </c>
      <c r="X5591">
        <v>0</v>
      </c>
      <c r="Y5591">
        <v>0</v>
      </c>
      <c r="Z5591">
        <v>0</v>
      </c>
    </row>
    <row r="5592" spans="1:26" x14ac:dyDescent="0.25">
      <c r="A5592">
        <v>2041923</v>
      </c>
      <c r="B5592">
        <v>1</v>
      </c>
      <c r="C5592" t="s">
        <v>76</v>
      </c>
      <c r="D5592" t="s">
        <v>92</v>
      </c>
      <c r="E5592" t="s">
        <v>134</v>
      </c>
      <c r="F5592" t="s">
        <v>16013</v>
      </c>
      <c r="G5592" t="s">
        <v>128</v>
      </c>
      <c r="H5592" t="s">
        <v>46</v>
      </c>
      <c r="I5592" t="s">
        <v>129</v>
      </c>
      <c r="J5592" t="s">
        <v>130</v>
      </c>
      <c r="K5592" t="s">
        <v>131</v>
      </c>
      <c r="L5592" t="s">
        <v>16014</v>
      </c>
      <c r="M5592" t="s">
        <v>16015</v>
      </c>
      <c r="N5592">
        <v>1.3777777769999999</v>
      </c>
      <c r="O5592">
        <v>0</v>
      </c>
      <c r="P5592">
        <v>0</v>
      </c>
      <c r="Q5592">
        <v>0</v>
      </c>
      <c r="R5592">
        <v>0</v>
      </c>
      <c r="S5592">
        <v>0</v>
      </c>
      <c r="T5592">
        <v>2</v>
      </c>
      <c r="U5592">
        <v>0</v>
      </c>
      <c r="V5592">
        <v>0</v>
      </c>
      <c r="W5592">
        <v>0</v>
      </c>
      <c r="X5592">
        <v>0</v>
      </c>
      <c r="Y5592">
        <v>0</v>
      </c>
      <c r="Z5592">
        <v>2.7555559999999999</v>
      </c>
    </row>
    <row r="5593" spans="1:26" x14ac:dyDescent="0.25">
      <c r="A5593">
        <v>2041912</v>
      </c>
      <c r="B5593">
        <v>1</v>
      </c>
      <c r="C5593" t="s">
        <v>76</v>
      </c>
      <c r="D5593" t="s">
        <v>104</v>
      </c>
      <c r="E5593" t="s">
        <v>166</v>
      </c>
      <c r="F5593" t="s">
        <v>8257</v>
      </c>
      <c r="G5593" t="s">
        <v>168</v>
      </c>
      <c r="H5593" t="s">
        <v>46</v>
      </c>
      <c r="I5593" t="s">
        <v>129</v>
      </c>
      <c r="J5593" t="s">
        <v>130</v>
      </c>
      <c r="K5593" t="s">
        <v>154</v>
      </c>
      <c r="L5593" t="s">
        <v>16016</v>
      </c>
      <c r="M5593" t="s">
        <v>16017</v>
      </c>
      <c r="N5593">
        <v>8.1447222220000004</v>
      </c>
      <c r="O5593">
        <v>0</v>
      </c>
      <c r="P5593">
        <v>0</v>
      </c>
      <c r="Q5593">
        <v>0</v>
      </c>
      <c r="R5593">
        <v>0</v>
      </c>
      <c r="S5593">
        <v>0</v>
      </c>
      <c r="T5593">
        <v>44</v>
      </c>
      <c r="U5593">
        <v>0</v>
      </c>
      <c r="V5593">
        <v>0</v>
      </c>
      <c r="W5593">
        <v>0</v>
      </c>
      <c r="X5593">
        <v>0</v>
      </c>
      <c r="Y5593">
        <v>0</v>
      </c>
      <c r="Z5593">
        <v>358.36777799999999</v>
      </c>
    </row>
    <row r="5594" spans="1:26" x14ac:dyDescent="0.25">
      <c r="A5594">
        <v>2041918</v>
      </c>
      <c r="B5594">
        <v>1</v>
      </c>
      <c r="C5594" t="s">
        <v>77</v>
      </c>
      <c r="D5594" t="s">
        <v>119</v>
      </c>
      <c r="E5594" t="s">
        <v>171</v>
      </c>
      <c r="F5594" t="s">
        <v>16018</v>
      </c>
      <c r="G5594" t="s">
        <v>179</v>
      </c>
      <c r="H5594" t="s">
        <v>47</v>
      </c>
      <c r="I5594" t="s">
        <v>129</v>
      </c>
      <c r="J5594" t="s">
        <v>130</v>
      </c>
      <c r="K5594" t="s">
        <v>154</v>
      </c>
      <c r="L5594" t="s">
        <v>16019</v>
      </c>
      <c r="M5594" t="s">
        <v>16020</v>
      </c>
      <c r="N5594">
        <v>4.4697222219999997</v>
      </c>
      <c r="O5594">
        <v>0</v>
      </c>
      <c r="P5594">
        <v>146</v>
      </c>
      <c r="Q5594">
        <v>0</v>
      </c>
      <c r="R5594">
        <v>0</v>
      </c>
      <c r="S5594">
        <v>5</v>
      </c>
      <c r="T5594">
        <v>4</v>
      </c>
      <c r="U5594">
        <v>0</v>
      </c>
      <c r="V5594">
        <v>652.57944399999997</v>
      </c>
      <c r="W5594">
        <v>0</v>
      </c>
      <c r="X5594">
        <v>0</v>
      </c>
      <c r="Y5594">
        <v>22.348610999999998</v>
      </c>
      <c r="Z5594">
        <v>17.878889000000001</v>
      </c>
    </row>
    <row r="5595" spans="1:26" x14ac:dyDescent="0.25">
      <c r="A5595">
        <v>2041917</v>
      </c>
      <c r="B5595">
        <v>1</v>
      </c>
      <c r="C5595" t="s">
        <v>77</v>
      </c>
      <c r="D5595" t="s">
        <v>118</v>
      </c>
      <c r="E5595" t="s">
        <v>161</v>
      </c>
      <c r="F5595" t="s">
        <v>16021</v>
      </c>
      <c r="G5595" t="s">
        <v>168</v>
      </c>
      <c r="H5595" t="s">
        <v>47</v>
      </c>
      <c r="I5595" t="s">
        <v>129</v>
      </c>
      <c r="J5595" t="s">
        <v>130</v>
      </c>
      <c r="K5595" t="s">
        <v>154</v>
      </c>
      <c r="L5595" t="s">
        <v>16022</v>
      </c>
      <c r="M5595" t="s">
        <v>16023</v>
      </c>
      <c r="N5595">
        <v>4.1972888880000001</v>
      </c>
      <c r="O5595">
        <v>0</v>
      </c>
      <c r="P5595">
        <v>383</v>
      </c>
      <c r="Q5595">
        <v>0</v>
      </c>
      <c r="R5595">
        <v>0</v>
      </c>
      <c r="S5595">
        <v>0</v>
      </c>
      <c r="T5595">
        <v>0</v>
      </c>
      <c r="U5595">
        <v>0</v>
      </c>
      <c r="V5595">
        <v>1607.5616439999999</v>
      </c>
      <c r="W5595">
        <v>0</v>
      </c>
      <c r="X5595">
        <v>0</v>
      </c>
      <c r="Y5595">
        <v>0</v>
      </c>
      <c r="Z5595">
        <v>0</v>
      </c>
    </row>
    <row r="5596" spans="1:26" x14ac:dyDescent="0.25">
      <c r="A5596">
        <v>2041920</v>
      </c>
      <c r="B5596">
        <v>1</v>
      </c>
      <c r="C5596" t="s">
        <v>76</v>
      </c>
      <c r="D5596" t="s">
        <v>94</v>
      </c>
      <c r="E5596" t="s">
        <v>186</v>
      </c>
      <c r="F5596" t="s">
        <v>4590</v>
      </c>
      <c r="G5596" t="s">
        <v>168</v>
      </c>
      <c r="H5596" t="s">
        <v>47</v>
      </c>
      <c r="I5596" t="s">
        <v>129</v>
      </c>
      <c r="J5596" t="s">
        <v>130</v>
      </c>
      <c r="K5596" t="s">
        <v>154</v>
      </c>
      <c r="L5596" t="s">
        <v>16024</v>
      </c>
      <c r="M5596" t="s">
        <v>16025</v>
      </c>
      <c r="N5596">
        <v>6.3511166660000002</v>
      </c>
      <c r="O5596">
        <v>3</v>
      </c>
      <c r="P5596">
        <v>988</v>
      </c>
      <c r="Q5596">
        <v>0</v>
      </c>
      <c r="R5596">
        <v>0</v>
      </c>
      <c r="S5596">
        <v>0</v>
      </c>
      <c r="T5596">
        <v>252</v>
      </c>
      <c r="U5596">
        <v>19.053349999999998</v>
      </c>
      <c r="V5596">
        <v>6274.9032660000003</v>
      </c>
      <c r="W5596">
        <v>0</v>
      </c>
      <c r="X5596">
        <v>0</v>
      </c>
      <c r="Y5596">
        <v>0</v>
      </c>
      <c r="Z5596">
        <v>1600.4813999999999</v>
      </c>
    </row>
    <row r="5597" spans="1:26" x14ac:dyDescent="0.25">
      <c r="A5597">
        <v>2041924</v>
      </c>
      <c r="B5597">
        <v>1</v>
      </c>
      <c r="C5597" t="s">
        <v>77</v>
      </c>
      <c r="D5597" t="s">
        <v>108</v>
      </c>
      <c r="E5597" t="s">
        <v>171</v>
      </c>
      <c r="F5597" t="s">
        <v>4564</v>
      </c>
      <c r="G5597" t="s">
        <v>163</v>
      </c>
      <c r="H5597" t="s">
        <v>47</v>
      </c>
      <c r="I5597" t="s">
        <v>257</v>
      </c>
      <c r="J5597" t="s">
        <v>130</v>
      </c>
      <c r="K5597" t="s">
        <v>131</v>
      </c>
      <c r="L5597" t="s">
        <v>16026</v>
      </c>
      <c r="M5597" t="s">
        <v>16027</v>
      </c>
      <c r="N5597">
        <v>2.7777769999999999E-3</v>
      </c>
      <c r="O5597">
        <v>36</v>
      </c>
      <c r="P5597">
        <v>315</v>
      </c>
      <c r="Q5597">
        <v>0</v>
      </c>
      <c r="R5597">
        <v>0</v>
      </c>
      <c r="S5597">
        <v>2</v>
      </c>
      <c r="T5597">
        <v>289</v>
      </c>
      <c r="U5597">
        <v>0.1</v>
      </c>
      <c r="V5597">
        <v>0.875</v>
      </c>
      <c r="W5597">
        <v>0</v>
      </c>
      <c r="X5597">
        <v>0</v>
      </c>
      <c r="Y5597">
        <v>5.5560000000000002E-3</v>
      </c>
      <c r="Z5597">
        <v>0.80277799999999999</v>
      </c>
    </row>
    <row r="5598" spans="1:26" x14ac:dyDescent="0.25">
      <c r="A5598">
        <v>2041925</v>
      </c>
      <c r="B5598">
        <v>1</v>
      </c>
      <c r="C5598" t="s">
        <v>76</v>
      </c>
      <c r="D5598" t="s">
        <v>100</v>
      </c>
      <c r="E5598" t="s">
        <v>161</v>
      </c>
      <c r="F5598" t="s">
        <v>4071</v>
      </c>
      <c r="G5598" t="s">
        <v>168</v>
      </c>
      <c r="H5598" t="s">
        <v>47</v>
      </c>
      <c r="I5598" t="s">
        <v>129</v>
      </c>
      <c r="J5598" t="s">
        <v>130</v>
      </c>
      <c r="K5598" t="s">
        <v>154</v>
      </c>
      <c r="L5598" t="s">
        <v>16028</v>
      </c>
      <c r="M5598" t="s">
        <v>16029</v>
      </c>
      <c r="N5598">
        <v>7.9003361109999997</v>
      </c>
      <c r="O5598">
        <v>60</v>
      </c>
      <c r="P5598">
        <v>13</v>
      </c>
      <c r="Q5598">
        <v>0</v>
      </c>
      <c r="R5598">
        <v>0</v>
      </c>
      <c r="S5598">
        <v>0</v>
      </c>
      <c r="T5598">
        <v>0</v>
      </c>
      <c r="U5598">
        <v>474.02016700000001</v>
      </c>
      <c r="V5598">
        <v>102.704369</v>
      </c>
      <c r="W5598">
        <v>0</v>
      </c>
      <c r="X5598">
        <v>0</v>
      </c>
      <c r="Y5598">
        <v>0</v>
      </c>
      <c r="Z5598">
        <v>0</v>
      </c>
    </row>
    <row r="5599" spans="1:26" x14ac:dyDescent="0.25">
      <c r="A5599">
        <v>2041967</v>
      </c>
      <c r="B5599">
        <v>1</v>
      </c>
      <c r="C5599" t="s">
        <v>76</v>
      </c>
      <c r="D5599" t="s">
        <v>107</v>
      </c>
      <c r="E5599" t="s">
        <v>166</v>
      </c>
      <c r="F5599" t="s">
        <v>16030</v>
      </c>
      <c r="G5599" t="s">
        <v>179</v>
      </c>
      <c r="H5599" t="s">
        <v>46</v>
      </c>
      <c r="I5599" t="s">
        <v>129</v>
      </c>
      <c r="J5599" t="s">
        <v>130</v>
      </c>
      <c r="K5599" t="s">
        <v>154</v>
      </c>
      <c r="L5599" t="s">
        <v>16031</v>
      </c>
      <c r="M5599" t="s">
        <v>16032</v>
      </c>
      <c r="N5599">
        <v>0.96944444399999996</v>
      </c>
      <c r="O5599">
        <v>0</v>
      </c>
      <c r="P5599">
        <v>57</v>
      </c>
      <c r="Q5599">
        <v>0</v>
      </c>
      <c r="R5599">
        <v>0</v>
      </c>
      <c r="S5599">
        <v>0</v>
      </c>
      <c r="T5599">
        <v>0</v>
      </c>
      <c r="U5599">
        <v>0</v>
      </c>
      <c r="V5599">
        <v>55.258333</v>
      </c>
      <c r="W5599">
        <v>0</v>
      </c>
      <c r="X5599">
        <v>0</v>
      </c>
      <c r="Y5599">
        <v>0</v>
      </c>
      <c r="Z5599">
        <v>0</v>
      </c>
    </row>
    <row r="5600" spans="1:26" x14ac:dyDescent="0.25">
      <c r="A5600">
        <v>2041926</v>
      </c>
      <c r="B5600">
        <v>1</v>
      </c>
      <c r="C5600" t="s">
        <v>76</v>
      </c>
      <c r="D5600" t="s">
        <v>80</v>
      </c>
      <c r="E5600" t="s">
        <v>182</v>
      </c>
      <c r="F5600" t="s">
        <v>12311</v>
      </c>
      <c r="G5600" t="s">
        <v>168</v>
      </c>
      <c r="H5600" t="s">
        <v>46</v>
      </c>
      <c r="I5600" t="s">
        <v>129</v>
      </c>
      <c r="J5600" t="s">
        <v>130</v>
      </c>
      <c r="K5600" t="s">
        <v>154</v>
      </c>
      <c r="L5600" t="s">
        <v>16033</v>
      </c>
      <c r="M5600" t="s">
        <v>16034</v>
      </c>
      <c r="N5600">
        <v>6.7852777770000001</v>
      </c>
      <c r="O5600">
        <v>0</v>
      </c>
      <c r="P5600">
        <v>144</v>
      </c>
      <c r="Q5600">
        <v>0</v>
      </c>
      <c r="R5600">
        <v>0</v>
      </c>
      <c r="S5600">
        <v>0</v>
      </c>
      <c r="T5600">
        <v>0</v>
      </c>
      <c r="U5600">
        <v>0</v>
      </c>
      <c r="V5600">
        <v>977.08</v>
      </c>
      <c r="W5600">
        <v>0</v>
      </c>
      <c r="X5600">
        <v>0</v>
      </c>
      <c r="Y5600">
        <v>0</v>
      </c>
      <c r="Z5600">
        <v>0</v>
      </c>
    </row>
    <row r="5601" spans="1:26" x14ac:dyDescent="0.25">
      <c r="A5601">
        <v>2041940</v>
      </c>
      <c r="B5601">
        <v>1</v>
      </c>
      <c r="C5601" t="s">
        <v>76</v>
      </c>
      <c r="D5601" t="s">
        <v>80</v>
      </c>
      <c r="E5601" t="s">
        <v>134</v>
      </c>
      <c r="F5601" t="s">
        <v>16035</v>
      </c>
      <c r="G5601" t="s">
        <v>136</v>
      </c>
      <c r="H5601" t="s">
        <v>46</v>
      </c>
      <c r="I5601" t="s">
        <v>129</v>
      </c>
      <c r="J5601" t="s">
        <v>130</v>
      </c>
      <c r="K5601" t="s">
        <v>131</v>
      </c>
      <c r="L5601" t="s">
        <v>16033</v>
      </c>
      <c r="M5601" t="s">
        <v>16036</v>
      </c>
      <c r="N5601">
        <v>4.625555555</v>
      </c>
      <c r="O5601">
        <v>0</v>
      </c>
      <c r="P5601">
        <v>2</v>
      </c>
      <c r="Q5601">
        <v>0</v>
      </c>
      <c r="R5601">
        <v>0</v>
      </c>
      <c r="S5601">
        <v>0</v>
      </c>
      <c r="T5601">
        <v>0</v>
      </c>
      <c r="U5601">
        <v>0</v>
      </c>
      <c r="V5601">
        <v>9.2511109999999999</v>
      </c>
      <c r="W5601">
        <v>0</v>
      </c>
      <c r="X5601">
        <v>0</v>
      </c>
      <c r="Y5601">
        <v>0</v>
      </c>
      <c r="Z5601">
        <v>0</v>
      </c>
    </row>
    <row r="5602" spans="1:26" x14ac:dyDescent="0.25">
      <c r="A5602">
        <v>2041927</v>
      </c>
      <c r="B5602">
        <v>1</v>
      </c>
      <c r="C5602" t="s">
        <v>77</v>
      </c>
      <c r="D5602" t="s">
        <v>114</v>
      </c>
      <c r="E5602" t="s">
        <v>161</v>
      </c>
      <c r="F5602" t="s">
        <v>6462</v>
      </c>
      <c r="G5602" t="s">
        <v>168</v>
      </c>
      <c r="H5602" t="s">
        <v>47</v>
      </c>
      <c r="I5602" t="s">
        <v>129</v>
      </c>
      <c r="J5602" t="s">
        <v>130</v>
      </c>
      <c r="K5602" t="s">
        <v>154</v>
      </c>
      <c r="L5602" t="s">
        <v>16037</v>
      </c>
      <c r="M5602" t="s">
        <v>16038</v>
      </c>
      <c r="N5602">
        <v>8.2687461110000005</v>
      </c>
      <c r="O5602">
        <v>0</v>
      </c>
      <c r="P5602">
        <v>0</v>
      </c>
      <c r="Q5602">
        <v>0</v>
      </c>
      <c r="R5602">
        <v>0</v>
      </c>
      <c r="S5602">
        <v>36</v>
      </c>
      <c r="T5602">
        <v>14</v>
      </c>
      <c r="U5602">
        <v>0</v>
      </c>
      <c r="V5602">
        <v>0</v>
      </c>
      <c r="W5602">
        <v>0</v>
      </c>
      <c r="X5602">
        <v>0</v>
      </c>
      <c r="Y5602">
        <v>297.67486000000002</v>
      </c>
      <c r="Z5602">
        <v>115.762446</v>
      </c>
    </row>
    <row r="5603" spans="1:26" x14ac:dyDescent="0.25">
      <c r="A5603">
        <v>2041930</v>
      </c>
      <c r="B5603">
        <v>1</v>
      </c>
      <c r="C5603" t="s">
        <v>77</v>
      </c>
      <c r="D5603" t="s">
        <v>118</v>
      </c>
      <c r="E5603" t="s">
        <v>161</v>
      </c>
      <c r="F5603" t="s">
        <v>16039</v>
      </c>
      <c r="G5603" t="s">
        <v>168</v>
      </c>
      <c r="H5603" t="s">
        <v>47</v>
      </c>
      <c r="I5603" t="s">
        <v>129</v>
      </c>
      <c r="J5603" t="s">
        <v>130</v>
      </c>
      <c r="K5603" t="s">
        <v>154</v>
      </c>
      <c r="L5603" t="s">
        <v>16040</v>
      </c>
      <c r="M5603" t="s">
        <v>16041</v>
      </c>
      <c r="N5603">
        <v>4.1091905549999996</v>
      </c>
      <c r="O5603">
        <v>0</v>
      </c>
      <c r="P5603">
        <v>667</v>
      </c>
      <c r="Q5603">
        <v>0</v>
      </c>
      <c r="R5603">
        <v>0</v>
      </c>
      <c r="S5603">
        <v>0</v>
      </c>
      <c r="T5603">
        <v>0</v>
      </c>
      <c r="U5603">
        <v>0</v>
      </c>
      <c r="V5603">
        <v>2740.8301000000001</v>
      </c>
      <c r="W5603">
        <v>0</v>
      </c>
      <c r="X5603">
        <v>0</v>
      </c>
      <c r="Y5603">
        <v>0</v>
      </c>
      <c r="Z5603">
        <v>0</v>
      </c>
    </row>
    <row r="5604" spans="1:26" x14ac:dyDescent="0.25">
      <c r="A5604">
        <v>2041931</v>
      </c>
      <c r="B5604">
        <v>1</v>
      </c>
      <c r="C5604" t="s">
        <v>77</v>
      </c>
      <c r="D5604" t="s">
        <v>123</v>
      </c>
      <c r="E5604" t="s">
        <v>186</v>
      </c>
      <c r="F5604" t="s">
        <v>2969</v>
      </c>
      <c r="G5604" t="s">
        <v>163</v>
      </c>
      <c r="H5604" t="s">
        <v>47</v>
      </c>
      <c r="I5604" t="s">
        <v>257</v>
      </c>
      <c r="J5604" t="s">
        <v>130</v>
      </c>
      <c r="K5604" t="s">
        <v>131</v>
      </c>
      <c r="L5604" t="s">
        <v>16042</v>
      </c>
      <c r="M5604" t="s">
        <v>16043</v>
      </c>
      <c r="N5604">
        <v>1.6388888000000001E-2</v>
      </c>
      <c r="O5604">
        <v>35</v>
      </c>
      <c r="P5604">
        <v>1422</v>
      </c>
      <c r="Q5604">
        <v>0</v>
      </c>
      <c r="R5604">
        <v>0</v>
      </c>
      <c r="S5604">
        <v>0</v>
      </c>
      <c r="T5604">
        <v>0</v>
      </c>
      <c r="U5604">
        <v>0.57361099999999998</v>
      </c>
      <c r="V5604">
        <v>23.304998999999999</v>
      </c>
      <c r="W5604">
        <v>0</v>
      </c>
      <c r="X5604">
        <v>0</v>
      </c>
      <c r="Y5604">
        <v>0</v>
      </c>
      <c r="Z5604">
        <v>0</v>
      </c>
    </row>
    <row r="5605" spans="1:26" x14ac:dyDescent="0.25">
      <c r="A5605">
        <v>2041933</v>
      </c>
      <c r="B5605">
        <v>1</v>
      </c>
      <c r="C5605" t="s">
        <v>76</v>
      </c>
      <c r="D5605" t="s">
        <v>94</v>
      </c>
      <c r="E5605" t="s">
        <v>186</v>
      </c>
      <c r="F5605" t="s">
        <v>16044</v>
      </c>
      <c r="G5605" t="s">
        <v>168</v>
      </c>
      <c r="H5605" t="s">
        <v>47</v>
      </c>
      <c r="I5605" t="s">
        <v>129</v>
      </c>
      <c r="J5605" t="s">
        <v>130</v>
      </c>
      <c r="K5605" t="s">
        <v>154</v>
      </c>
      <c r="L5605" t="s">
        <v>16045</v>
      </c>
      <c r="M5605" t="s">
        <v>16046</v>
      </c>
      <c r="N5605">
        <v>3.1355555549999998</v>
      </c>
      <c r="O5605">
        <v>0</v>
      </c>
      <c r="P5605">
        <v>0</v>
      </c>
      <c r="Q5605">
        <v>8</v>
      </c>
      <c r="R5605">
        <v>1093</v>
      </c>
      <c r="S5605">
        <v>0</v>
      </c>
      <c r="T5605">
        <v>67</v>
      </c>
      <c r="U5605">
        <v>0</v>
      </c>
      <c r="V5605">
        <v>0</v>
      </c>
      <c r="W5605">
        <v>25.084444000000001</v>
      </c>
      <c r="X5605">
        <v>3427.1622219999999</v>
      </c>
      <c r="Y5605">
        <v>0</v>
      </c>
      <c r="Z5605">
        <v>210.082222</v>
      </c>
    </row>
    <row r="5606" spans="1:26" x14ac:dyDescent="0.25">
      <c r="A5606">
        <v>2041958</v>
      </c>
      <c r="B5606">
        <v>1</v>
      </c>
      <c r="C5606" t="s">
        <v>77</v>
      </c>
      <c r="D5606" t="s">
        <v>119</v>
      </c>
      <c r="E5606" t="s">
        <v>166</v>
      </c>
      <c r="F5606" t="s">
        <v>5822</v>
      </c>
      <c r="G5606" t="s">
        <v>168</v>
      </c>
      <c r="H5606" t="s">
        <v>46</v>
      </c>
      <c r="I5606" t="s">
        <v>129</v>
      </c>
      <c r="J5606" t="s">
        <v>130</v>
      </c>
      <c r="K5606" t="s">
        <v>154</v>
      </c>
      <c r="L5606" t="s">
        <v>16047</v>
      </c>
      <c r="M5606" t="s">
        <v>16048</v>
      </c>
      <c r="N5606">
        <v>8.7347222220000003</v>
      </c>
      <c r="O5606">
        <v>0</v>
      </c>
      <c r="P5606">
        <v>112</v>
      </c>
      <c r="Q5606">
        <v>0</v>
      </c>
      <c r="R5606">
        <v>0</v>
      </c>
      <c r="S5606">
        <v>0</v>
      </c>
      <c r="T5606">
        <v>0</v>
      </c>
      <c r="U5606">
        <v>0</v>
      </c>
      <c r="V5606">
        <v>978.28888900000004</v>
      </c>
      <c r="W5606">
        <v>0</v>
      </c>
      <c r="X5606">
        <v>0</v>
      </c>
      <c r="Y5606">
        <v>0</v>
      </c>
      <c r="Z5606">
        <v>0</v>
      </c>
    </row>
    <row r="5607" spans="1:26" x14ac:dyDescent="0.25">
      <c r="A5607">
        <v>2041938</v>
      </c>
      <c r="B5607">
        <v>1</v>
      </c>
      <c r="C5607" t="s">
        <v>76</v>
      </c>
      <c r="D5607" t="s">
        <v>79</v>
      </c>
      <c r="E5607" t="s">
        <v>182</v>
      </c>
      <c r="F5607" t="s">
        <v>16049</v>
      </c>
      <c r="G5607" t="s">
        <v>179</v>
      </c>
      <c r="H5607" t="s">
        <v>46</v>
      </c>
      <c r="I5607" t="s">
        <v>129</v>
      </c>
      <c r="J5607" t="s">
        <v>130</v>
      </c>
      <c r="K5607" t="s">
        <v>154</v>
      </c>
      <c r="L5607" t="s">
        <v>16050</v>
      </c>
      <c r="M5607" t="s">
        <v>16051</v>
      </c>
      <c r="N5607">
        <v>0.82826944400000002</v>
      </c>
      <c r="O5607">
        <v>0</v>
      </c>
      <c r="P5607">
        <v>201</v>
      </c>
      <c r="Q5607">
        <v>0</v>
      </c>
      <c r="R5607">
        <v>0</v>
      </c>
      <c r="S5607">
        <v>0</v>
      </c>
      <c r="T5607">
        <v>0</v>
      </c>
      <c r="U5607">
        <v>0</v>
      </c>
      <c r="V5607">
        <v>166.482158</v>
      </c>
      <c r="W5607">
        <v>0</v>
      </c>
      <c r="X5607">
        <v>0</v>
      </c>
      <c r="Y5607">
        <v>0</v>
      </c>
      <c r="Z5607">
        <v>0</v>
      </c>
    </row>
    <row r="5608" spans="1:26" x14ac:dyDescent="0.25">
      <c r="A5608">
        <v>2041941</v>
      </c>
      <c r="B5608">
        <v>1</v>
      </c>
      <c r="C5608" t="s">
        <v>76</v>
      </c>
      <c r="D5608" t="s">
        <v>93</v>
      </c>
      <c r="E5608" t="s">
        <v>182</v>
      </c>
      <c r="F5608" t="s">
        <v>16052</v>
      </c>
      <c r="G5608" t="s">
        <v>168</v>
      </c>
      <c r="H5608" t="s">
        <v>46</v>
      </c>
      <c r="I5608" t="s">
        <v>129</v>
      </c>
      <c r="J5608" t="s">
        <v>130</v>
      </c>
      <c r="K5608" t="s">
        <v>154</v>
      </c>
      <c r="L5608" t="s">
        <v>16053</v>
      </c>
      <c r="M5608" t="s">
        <v>16054</v>
      </c>
      <c r="N5608">
        <v>7.7328730549999998</v>
      </c>
      <c r="O5608">
        <v>0</v>
      </c>
      <c r="P5608">
        <v>34</v>
      </c>
      <c r="Q5608">
        <v>0</v>
      </c>
      <c r="R5608">
        <v>0</v>
      </c>
      <c r="S5608">
        <v>0</v>
      </c>
      <c r="T5608">
        <v>0</v>
      </c>
      <c r="U5608">
        <v>0</v>
      </c>
      <c r="V5608">
        <v>262.91768400000001</v>
      </c>
      <c r="W5608">
        <v>0</v>
      </c>
      <c r="X5608">
        <v>0</v>
      </c>
      <c r="Y5608">
        <v>0</v>
      </c>
      <c r="Z5608">
        <v>0</v>
      </c>
    </row>
    <row r="5609" spans="1:26" x14ac:dyDescent="0.25">
      <c r="A5609">
        <v>2041960</v>
      </c>
      <c r="B5609">
        <v>1</v>
      </c>
      <c r="C5609" t="s">
        <v>76</v>
      </c>
      <c r="D5609" t="s">
        <v>106</v>
      </c>
      <c r="E5609" t="s">
        <v>134</v>
      </c>
      <c r="F5609" t="s">
        <v>16055</v>
      </c>
      <c r="G5609" t="s">
        <v>250</v>
      </c>
      <c r="H5609" t="s">
        <v>46</v>
      </c>
      <c r="I5609" t="s">
        <v>129</v>
      </c>
      <c r="J5609" t="s">
        <v>15</v>
      </c>
      <c r="K5609" t="s">
        <v>131</v>
      </c>
      <c r="L5609" t="s">
        <v>16056</v>
      </c>
      <c r="M5609" t="s">
        <v>16057</v>
      </c>
      <c r="N5609">
        <v>4.6063888879999997</v>
      </c>
      <c r="O5609">
        <v>0</v>
      </c>
      <c r="P5609">
        <v>44</v>
      </c>
      <c r="Q5609">
        <v>0</v>
      </c>
      <c r="R5609">
        <v>0</v>
      </c>
      <c r="S5609">
        <v>0</v>
      </c>
      <c r="T5609">
        <v>0</v>
      </c>
      <c r="U5609">
        <v>0</v>
      </c>
      <c r="V5609">
        <v>202.68111099999999</v>
      </c>
      <c r="W5609">
        <v>0</v>
      </c>
      <c r="X5609">
        <v>0</v>
      </c>
      <c r="Y5609">
        <v>0</v>
      </c>
      <c r="Z5609">
        <v>0</v>
      </c>
    </row>
    <row r="5610" spans="1:26" x14ac:dyDescent="0.25">
      <c r="A5610">
        <v>2041942</v>
      </c>
      <c r="B5610">
        <v>1</v>
      </c>
      <c r="C5610" t="s">
        <v>77</v>
      </c>
      <c r="D5610" t="s">
        <v>110</v>
      </c>
      <c r="E5610" t="s">
        <v>186</v>
      </c>
      <c r="F5610" t="s">
        <v>12234</v>
      </c>
      <c r="G5610" t="s">
        <v>163</v>
      </c>
      <c r="H5610" t="s">
        <v>47</v>
      </c>
      <c r="I5610" t="s">
        <v>257</v>
      </c>
      <c r="J5610" t="s">
        <v>130</v>
      </c>
      <c r="K5610" t="s">
        <v>131</v>
      </c>
      <c r="L5610" t="s">
        <v>16058</v>
      </c>
      <c r="M5610" t="s">
        <v>16059</v>
      </c>
      <c r="N5610">
        <v>5.5555550000000002E-3</v>
      </c>
      <c r="O5610">
        <v>0</v>
      </c>
      <c r="P5610">
        <v>0</v>
      </c>
      <c r="Q5610">
        <v>0</v>
      </c>
      <c r="R5610">
        <v>0</v>
      </c>
      <c r="S5610">
        <v>7</v>
      </c>
      <c r="T5610">
        <v>547</v>
      </c>
      <c r="U5610">
        <v>0</v>
      </c>
      <c r="V5610">
        <v>0</v>
      </c>
      <c r="W5610">
        <v>0</v>
      </c>
      <c r="X5610">
        <v>0</v>
      </c>
      <c r="Y5610">
        <v>3.8889E-2</v>
      </c>
      <c r="Z5610">
        <v>3.0388890000000002</v>
      </c>
    </row>
    <row r="5611" spans="1:26" x14ac:dyDescent="0.25">
      <c r="A5611">
        <v>2041943</v>
      </c>
      <c r="B5611">
        <v>1</v>
      </c>
      <c r="C5611" t="s">
        <v>76</v>
      </c>
      <c r="D5611" t="s">
        <v>91</v>
      </c>
      <c r="E5611" t="s">
        <v>182</v>
      </c>
      <c r="F5611" t="s">
        <v>4506</v>
      </c>
      <c r="G5611" t="s">
        <v>168</v>
      </c>
      <c r="H5611" t="s">
        <v>46</v>
      </c>
      <c r="I5611" t="s">
        <v>129</v>
      </c>
      <c r="J5611" t="s">
        <v>130</v>
      </c>
      <c r="K5611" t="s">
        <v>154</v>
      </c>
      <c r="L5611" t="s">
        <v>16060</v>
      </c>
      <c r="M5611" t="s">
        <v>16061</v>
      </c>
      <c r="N5611">
        <v>8.0880341659999999</v>
      </c>
      <c r="O5611">
        <v>0</v>
      </c>
      <c r="P5611">
        <v>128</v>
      </c>
      <c r="Q5611">
        <v>0</v>
      </c>
      <c r="R5611">
        <v>0</v>
      </c>
      <c r="S5611">
        <v>0</v>
      </c>
      <c r="T5611">
        <v>0</v>
      </c>
      <c r="U5611">
        <v>0</v>
      </c>
      <c r="V5611">
        <v>1035.2683730000001</v>
      </c>
      <c r="W5611">
        <v>0</v>
      </c>
      <c r="X5611">
        <v>0</v>
      </c>
      <c r="Y5611">
        <v>0</v>
      </c>
      <c r="Z5611">
        <v>0</v>
      </c>
    </row>
    <row r="5612" spans="1:26" x14ac:dyDescent="0.25">
      <c r="A5612">
        <v>2041944</v>
      </c>
      <c r="B5612">
        <v>1</v>
      </c>
      <c r="C5612" t="s">
        <v>76</v>
      </c>
      <c r="D5612" t="s">
        <v>85</v>
      </c>
      <c r="E5612" t="s">
        <v>161</v>
      </c>
      <c r="F5612" t="s">
        <v>16062</v>
      </c>
      <c r="G5612" t="s">
        <v>168</v>
      </c>
      <c r="H5612" t="s">
        <v>47</v>
      </c>
      <c r="I5612" t="s">
        <v>129</v>
      </c>
      <c r="J5612" t="s">
        <v>130</v>
      </c>
      <c r="K5612" t="s">
        <v>154</v>
      </c>
      <c r="L5612" t="s">
        <v>16063</v>
      </c>
      <c r="M5612" t="s">
        <v>16064</v>
      </c>
      <c r="N5612">
        <v>8.5043222220000008</v>
      </c>
      <c r="O5612">
        <v>5</v>
      </c>
      <c r="P5612">
        <v>439</v>
      </c>
      <c r="Q5612">
        <v>0</v>
      </c>
      <c r="R5612">
        <v>0</v>
      </c>
      <c r="S5612">
        <v>0</v>
      </c>
      <c r="T5612">
        <v>0</v>
      </c>
      <c r="U5612">
        <v>42.521611</v>
      </c>
      <c r="V5612">
        <v>3733.3974549999998</v>
      </c>
      <c r="W5612">
        <v>0</v>
      </c>
      <c r="X5612">
        <v>0</v>
      </c>
      <c r="Y5612">
        <v>0</v>
      </c>
      <c r="Z5612">
        <v>0</v>
      </c>
    </row>
    <row r="5613" spans="1:26" x14ac:dyDescent="0.25">
      <c r="A5613">
        <v>2041945</v>
      </c>
      <c r="B5613">
        <v>1</v>
      </c>
      <c r="C5613" t="s">
        <v>76</v>
      </c>
      <c r="D5613" t="s">
        <v>101</v>
      </c>
      <c r="E5613" t="s">
        <v>161</v>
      </c>
      <c r="F5613" t="s">
        <v>16065</v>
      </c>
      <c r="G5613" t="s">
        <v>179</v>
      </c>
      <c r="H5613" t="s">
        <v>47</v>
      </c>
      <c r="I5613" t="s">
        <v>129</v>
      </c>
      <c r="J5613" t="s">
        <v>130</v>
      </c>
      <c r="K5613" t="s">
        <v>154</v>
      </c>
      <c r="L5613" t="s">
        <v>16066</v>
      </c>
      <c r="M5613" t="s">
        <v>16067</v>
      </c>
      <c r="N5613">
        <v>2.6367444440000001</v>
      </c>
      <c r="O5613">
        <v>0</v>
      </c>
      <c r="P5613">
        <v>3708</v>
      </c>
      <c r="Q5613">
        <v>0</v>
      </c>
      <c r="R5613">
        <v>0</v>
      </c>
      <c r="S5613">
        <v>0</v>
      </c>
      <c r="T5613">
        <v>0</v>
      </c>
      <c r="U5613">
        <v>0</v>
      </c>
      <c r="V5613">
        <v>9777.0483980000008</v>
      </c>
      <c r="W5613">
        <v>0</v>
      </c>
      <c r="X5613">
        <v>0</v>
      </c>
      <c r="Y5613">
        <v>0</v>
      </c>
      <c r="Z5613">
        <v>0</v>
      </c>
    </row>
    <row r="5614" spans="1:26" x14ac:dyDescent="0.25">
      <c r="A5614">
        <v>2041947</v>
      </c>
      <c r="B5614">
        <v>1</v>
      </c>
      <c r="C5614" t="s">
        <v>77</v>
      </c>
      <c r="D5614" t="s">
        <v>124</v>
      </c>
      <c r="E5614" t="s">
        <v>186</v>
      </c>
      <c r="F5614" t="s">
        <v>8041</v>
      </c>
      <c r="G5614" t="s">
        <v>163</v>
      </c>
      <c r="H5614" t="s">
        <v>47</v>
      </c>
      <c r="I5614" t="s">
        <v>129</v>
      </c>
      <c r="J5614" t="s">
        <v>130</v>
      </c>
      <c r="K5614" t="s">
        <v>131</v>
      </c>
      <c r="L5614" t="s">
        <v>16068</v>
      </c>
      <c r="M5614" t="s">
        <v>16069</v>
      </c>
      <c r="N5614">
        <v>9.5277776999999994E-2</v>
      </c>
      <c r="O5614">
        <v>38</v>
      </c>
      <c r="P5614">
        <v>1352</v>
      </c>
      <c r="Q5614">
        <v>0</v>
      </c>
      <c r="R5614">
        <v>0</v>
      </c>
      <c r="S5614">
        <v>0</v>
      </c>
      <c r="T5614">
        <v>0</v>
      </c>
      <c r="U5614">
        <v>3.6205560000000001</v>
      </c>
      <c r="V5614">
        <v>128.81555499999999</v>
      </c>
      <c r="W5614">
        <v>0</v>
      </c>
      <c r="X5614">
        <v>0</v>
      </c>
      <c r="Y5614">
        <v>0</v>
      </c>
      <c r="Z5614">
        <v>0</v>
      </c>
    </row>
    <row r="5615" spans="1:26" x14ac:dyDescent="0.25">
      <c r="A5615">
        <v>2041959</v>
      </c>
      <c r="B5615">
        <v>1</v>
      </c>
      <c r="C5615" t="s">
        <v>76</v>
      </c>
      <c r="D5615" t="s">
        <v>92</v>
      </c>
      <c r="E5615" t="s">
        <v>134</v>
      </c>
      <c r="F5615" t="s">
        <v>16070</v>
      </c>
      <c r="G5615" t="s">
        <v>238</v>
      </c>
      <c r="H5615" t="s">
        <v>46</v>
      </c>
      <c r="I5615" t="s">
        <v>129</v>
      </c>
      <c r="J5615" t="s">
        <v>130</v>
      </c>
      <c r="K5615" t="s">
        <v>131</v>
      </c>
      <c r="L5615" t="s">
        <v>16071</v>
      </c>
      <c r="M5615" t="s">
        <v>16072</v>
      </c>
      <c r="N5615">
        <v>1.3252777769999999</v>
      </c>
      <c r="O5615">
        <v>0</v>
      </c>
      <c r="P5615">
        <v>0</v>
      </c>
      <c r="Q5615">
        <v>0</v>
      </c>
      <c r="R5615">
        <v>0</v>
      </c>
      <c r="S5615">
        <v>0</v>
      </c>
      <c r="T5615">
        <v>1</v>
      </c>
      <c r="U5615">
        <v>0</v>
      </c>
      <c r="V5615">
        <v>0</v>
      </c>
      <c r="W5615">
        <v>0</v>
      </c>
      <c r="X5615">
        <v>0</v>
      </c>
      <c r="Y5615">
        <v>0</v>
      </c>
      <c r="Z5615">
        <v>1.325278</v>
      </c>
    </row>
    <row r="5616" spans="1:26" x14ac:dyDescent="0.25">
      <c r="A5616">
        <v>2041950</v>
      </c>
      <c r="B5616">
        <v>1</v>
      </c>
      <c r="C5616" t="s">
        <v>76</v>
      </c>
      <c r="D5616" t="s">
        <v>104</v>
      </c>
      <c r="E5616" t="s">
        <v>134</v>
      </c>
      <c r="F5616" t="s">
        <v>16073</v>
      </c>
      <c r="G5616" t="s">
        <v>140</v>
      </c>
      <c r="H5616" t="s">
        <v>46</v>
      </c>
      <c r="I5616" t="s">
        <v>129</v>
      </c>
      <c r="J5616" t="s">
        <v>130</v>
      </c>
      <c r="K5616" t="s">
        <v>131</v>
      </c>
      <c r="L5616" t="s">
        <v>16074</v>
      </c>
      <c r="M5616" t="s">
        <v>16075</v>
      </c>
      <c r="N5616">
        <v>4.4969444440000004</v>
      </c>
      <c r="O5616">
        <v>0</v>
      </c>
      <c r="P5616">
        <v>0</v>
      </c>
      <c r="Q5616">
        <v>0</v>
      </c>
      <c r="R5616">
        <v>1</v>
      </c>
      <c r="S5616">
        <v>0</v>
      </c>
      <c r="T5616">
        <v>0</v>
      </c>
      <c r="U5616">
        <v>0</v>
      </c>
      <c r="V5616">
        <v>0</v>
      </c>
      <c r="W5616">
        <v>0</v>
      </c>
      <c r="X5616">
        <v>4.4969440000000001</v>
      </c>
      <c r="Y5616">
        <v>0</v>
      </c>
      <c r="Z5616">
        <v>0</v>
      </c>
    </row>
    <row r="5617" spans="1:26" x14ac:dyDescent="0.25">
      <c r="A5617">
        <v>2041956</v>
      </c>
      <c r="B5617">
        <v>1</v>
      </c>
      <c r="C5617" t="s">
        <v>76</v>
      </c>
      <c r="D5617" t="s">
        <v>96</v>
      </c>
      <c r="E5617" t="s">
        <v>134</v>
      </c>
      <c r="F5617" t="s">
        <v>16076</v>
      </c>
      <c r="G5617" t="s">
        <v>128</v>
      </c>
      <c r="H5617" t="s">
        <v>46</v>
      </c>
      <c r="I5617" t="s">
        <v>129</v>
      </c>
      <c r="J5617" t="s">
        <v>130</v>
      </c>
      <c r="K5617" t="s">
        <v>131</v>
      </c>
      <c r="L5617" t="s">
        <v>16077</v>
      </c>
      <c r="M5617" t="s">
        <v>16078</v>
      </c>
      <c r="N5617">
        <v>1.0505555550000001</v>
      </c>
      <c r="O5617">
        <v>0</v>
      </c>
      <c r="P5617">
        <v>1</v>
      </c>
      <c r="Q5617">
        <v>0</v>
      </c>
      <c r="R5617">
        <v>0</v>
      </c>
      <c r="S5617">
        <v>0</v>
      </c>
      <c r="T5617">
        <v>0</v>
      </c>
      <c r="U5617">
        <v>0</v>
      </c>
      <c r="V5617">
        <v>1.050556</v>
      </c>
      <c r="W5617">
        <v>0</v>
      </c>
      <c r="X5617">
        <v>0</v>
      </c>
      <c r="Y5617">
        <v>0</v>
      </c>
      <c r="Z5617">
        <v>0</v>
      </c>
    </row>
    <row r="5618" spans="1:26" x14ac:dyDescent="0.25">
      <c r="A5618">
        <v>2041949</v>
      </c>
      <c r="B5618">
        <v>1</v>
      </c>
      <c r="C5618" t="s">
        <v>76</v>
      </c>
      <c r="D5618" t="s">
        <v>90</v>
      </c>
      <c r="E5618" t="s">
        <v>161</v>
      </c>
      <c r="F5618" t="s">
        <v>16079</v>
      </c>
      <c r="G5618" t="s">
        <v>179</v>
      </c>
      <c r="H5618" t="s">
        <v>47</v>
      </c>
      <c r="I5618" t="s">
        <v>129</v>
      </c>
      <c r="J5618" t="s">
        <v>130</v>
      </c>
      <c r="K5618" t="s">
        <v>154</v>
      </c>
      <c r="L5618" t="s">
        <v>16080</v>
      </c>
      <c r="M5618" t="s">
        <v>16081</v>
      </c>
      <c r="N5618">
        <v>4.3919444439999999</v>
      </c>
      <c r="O5618">
        <v>0</v>
      </c>
      <c r="P5618">
        <v>359</v>
      </c>
      <c r="Q5618">
        <v>0</v>
      </c>
      <c r="R5618">
        <v>0</v>
      </c>
      <c r="S5618">
        <v>0</v>
      </c>
      <c r="T5618">
        <v>0</v>
      </c>
      <c r="U5618">
        <v>0</v>
      </c>
      <c r="V5618">
        <v>1576.7080550000001</v>
      </c>
      <c r="W5618">
        <v>0</v>
      </c>
      <c r="X5618">
        <v>0</v>
      </c>
      <c r="Y5618">
        <v>0</v>
      </c>
      <c r="Z5618">
        <v>0</v>
      </c>
    </row>
    <row r="5619" spans="1:26" x14ac:dyDescent="0.25">
      <c r="A5619">
        <v>2041952</v>
      </c>
      <c r="B5619">
        <v>1</v>
      </c>
      <c r="C5619" t="s">
        <v>77</v>
      </c>
      <c r="D5619" t="s">
        <v>114</v>
      </c>
      <c r="E5619" t="s">
        <v>186</v>
      </c>
      <c r="F5619" t="s">
        <v>2237</v>
      </c>
      <c r="G5619" t="s">
        <v>163</v>
      </c>
      <c r="H5619" t="s">
        <v>47</v>
      </c>
      <c r="I5619" t="s">
        <v>129</v>
      </c>
      <c r="J5619" t="s">
        <v>130</v>
      </c>
      <c r="K5619" t="s">
        <v>131</v>
      </c>
      <c r="L5619" t="s">
        <v>16082</v>
      </c>
      <c r="M5619" t="s">
        <v>16083</v>
      </c>
      <c r="N5619">
        <v>6.6666665999999999E-2</v>
      </c>
      <c r="O5619">
        <v>4</v>
      </c>
      <c r="P5619">
        <v>0</v>
      </c>
      <c r="Q5619">
        <v>0</v>
      </c>
      <c r="R5619">
        <v>0</v>
      </c>
      <c r="S5619">
        <v>125</v>
      </c>
      <c r="T5619">
        <v>488</v>
      </c>
      <c r="U5619">
        <v>0.26666699999999999</v>
      </c>
      <c r="V5619">
        <v>0</v>
      </c>
      <c r="W5619">
        <v>0</v>
      </c>
      <c r="X5619">
        <v>0</v>
      </c>
      <c r="Y5619">
        <v>8.3333329999999997</v>
      </c>
      <c r="Z5619">
        <v>32.533332999999999</v>
      </c>
    </row>
    <row r="5620" spans="1:26" x14ac:dyDescent="0.25">
      <c r="A5620">
        <v>2041953</v>
      </c>
      <c r="B5620">
        <v>1</v>
      </c>
      <c r="C5620" t="s">
        <v>77</v>
      </c>
      <c r="D5620" t="s">
        <v>114</v>
      </c>
      <c r="E5620" t="s">
        <v>150</v>
      </c>
      <c r="F5620" t="s">
        <v>16084</v>
      </c>
      <c r="G5620" t="s">
        <v>163</v>
      </c>
      <c r="H5620" t="s">
        <v>47</v>
      </c>
      <c r="I5620" t="s">
        <v>129</v>
      </c>
      <c r="J5620" t="s">
        <v>130</v>
      </c>
      <c r="K5620" t="s">
        <v>131</v>
      </c>
      <c r="L5620" t="s">
        <v>16085</v>
      </c>
      <c r="M5620" t="s">
        <v>16086</v>
      </c>
      <c r="N5620">
        <v>7.1767499999999998E-2</v>
      </c>
      <c r="O5620">
        <v>20</v>
      </c>
      <c r="P5620">
        <v>122</v>
      </c>
      <c r="Q5620">
        <v>0</v>
      </c>
      <c r="R5620">
        <v>0</v>
      </c>
      <c r="S5620">
        <v>143</v>
      </c>
      <c r="T5620">
        <v>1417</v>
      </c>
      <c r="U5620">
        <v>1.4353499999999999</v>
      </c>
      <c r="V5620">
        <v>8.7556349999999998</v>
      </c>
      <c r="W5620">
        <v>0</v>
      </c>
      <c r="X5620">
        <v>0</v>
      </c>
      <c r="Y5620">
        <v>10.262753</v>
      </c>
      <c r="Z5620">
        <v>101.694548</v>
      </c>
    </row>
    <row r="5621" spans="1:26" x14ac:dyDescent="0.25">
      <c r="A5621">
        <v>2041954</v>
      </c>
      <c r="B5621">
        <v>1</v>
      </c>
      <c r="C5621" t="s">
        <v>76</v>
      </c>
      <c r="D5621" t="s">
        <v>91</v>
      </c>
      <c r="E5621" t="s">
        <v>182</v>
      </c>
      <c r="F5621" t="s">
        <v>16087</v>
      </c>
      <c r="G5621" t="s">
        <v>168</v>
      </c>
      <c r="H5621" t="s">
        <v>46</v>
      </c>
      <c r="I5621" t="s">
        <v>129</v>
      </c>
      <c r="J5621" t="s">
        <v>130</v>
      </c>
      <c r="K5621" t="s">
        <v>154</v>
      </c>
      <c r="L5621" t="s">
        <v>16088</v>
      </c>
      <c r="M5621" t="s">
        <v>16089</v>
      </c>
      <c r="N5621">
        <v>7.8603527770000001</v>
      </c>
      <c r="O5621">
        <v>0</v>
      </c>
      <c r="P5621">
        <v>41</v>
      </c>
      <c r="Q5621">
        <v>0</v>
      </c>
      <c r="R5621">
        <v>0</v>
      </c>
      <c r="S5621">
        <v>0</v>
      </c>
      <c r="T5621">
        <v>0</v>
      </c>
      <c r="U5621">
        <v>0</v>
      </c>
      <c r="V5621">
        <v>322.27446400000002</v>
      </c>
      <c r="W5621">
        <v>0</v>
      </c>
      <c r="X5621">
        <v>0</v>
      </c>
      <c r="Y5621">
        <v>0</v>
      </c>
      <c r="Z5621">
        <v>0</v>
      </c>
    </row>
    <row r="5622" spans="1:26" x14ac:dyDescent="0.25">
      <c r="A5622">
        <v>2041955</v>
      </c>
      <c r="B5622">
        <v>1</v>
      </c>
      <c r="C5622" t="s">
        <v>76</v>
      </c>
      <c r="D5622" t="s">
        <v>103</v>
      </c>
      <c r="E5622" t="s">
        <v>166</v>
      </c>
      <c r="F5622" t="s">
        <v>16090</v>
      </c>
      <c r="G5622" t="s">
        <v>179</v>
      </c>
      <c r="H5622" t="s">
        <v>46</v>
      </c>
      <c r="I5622" t="s">
        <v>129</v>
      </c>
      <c r="J5622" t="s">
        <v>130</v>
      </c>
      <c r="K5622" t="s">
        <v>154</v>
      </c>
      <c r="L5622" t="s">
        <v>16091</v>
      </c>
      <c r="M5622" t="s">
        <v>16092</v>
      </c>
      <c r="N5622">
        <v>3.6821472220000002</v>
      </c>
      <c r="O5622">
        <v>0</v>
      </c>
      <c r="P5622">
        <v>0</v>
      </c>
      <c r="Q5622">
        <v>0</v>
      </c>
      <c r="R5622">
        <v>1122</v>
      </c>
      <c r="S5622">
        <v>0</v>
      </c>
      <c r="T5622">
        <v>0</v>
      </c>
      <c r="U5622">
        <v>0</v>
      </c>
      <c r="V5622">
        <v>0</v>
      </c>
      <c r="W5622">
        <v>0</v>
      </c>
      <c r="X5622">
        <v>4131.3691829999998</v>
      </c>
      <c r="Y5622">
        <v>0</v>
      </c>
      <c r="Z5622">
        <v>0</v>
      </c>
    </row>
    <row r="5623" spans="1:26" x14ac:dyDescent="0.25">
      <c r="A5623">
        <v>2041968</v>
      </c>
      <c r="B5623">
        <v>1</v>
      </c>
      <c r="C5623" t="s">
        <v>76</v>
      </c>
      <c r="D5623" t="s">
        <v>84</v>
      </c>
      <c r="E5623" t="s">
        <v>134</v>
      </c>
      <c r="F5623" t="s">
        <v>16093</v>
      </c>
      <c r="G5623" t="s">
        <v>140</v>
      </c>
      <c r="H5623" t="s">
        <v>46</v>
      </c>
      <c r="I5623" t="s">
        <v>129</v>
      </c>
      <c r="J5623" t="s">
        <v>130</v>
      </c>
      <c r="K5623" t="s">
        <v>131</v>
      </c>
      <c r="L5623" t="s">
        <v>16094</v>
      </c>
      <c r="M5623" t="s">
        <v>16095</v>
      </c>
      <c r="N5623">
        <v>4.8769444440000003</v>
      </c>
      <c r="O5623">
        <v>0</v>
      </c>
      <c r="P5623">
        <v>4</v>
      </c>
      <c r="Q5623">
        <v>0</v>
      </c>
      <c r="R5623">
        <v>0</v>
      </c>
      <c r="S5623">
        <v>0</v>
      </c>
      <c r="T5623">
        <v>0</v>
      </c>
      <c r="U5623">
        <v>0</v>
      </c>
      <c r="V5623">
        <v>19.507777999999998</v>
      </c>
      <c r="W5623">
        <v>0</v>
      </c>
      <c r="X5623">
        <v>0</v>
      </c>
      <c r="Y5623">
        <v>0</v>
      </c>
      <c r="Z5623">
        <v>0</v>
      </c>
    </row>
    <row r="5624" spans="1:26" x14ac:dyDescent="0.25">
      <c r="A5624">
        <v>2041961</v>
      </c>
      <c r="B5624">
        <v>1</v>
      </c>
      <c r="C5624" t="s">
        <v>76</v>
      </c>
      <c r="D5624" t="s">
        <v>100</v>
      </c>
      <c r="E5624" t="s">
        <v>171</v>
      </c>
      <c r="F5624" t="s">
        <v>16096</v>
      </c>
      <c r="G5624" t="s">
        <v>179</v>
      </c>
      <c r="H5624" t="s">
        <v>47</v>
      </c>
      <c r="I5624" t="s">
        <v>129</v>
      </c>
      <c r="J5624" t="s">
        <v>130</v>
      </c>
      <c r="K5624" t="s">
        <v>154</v>
      </c>
      <c r="L5624" t="s">
        <v>16097</v>
      </c>
      <c r="M5624" t="s">
        <v>16015</v>
      </c>
      <c r="N5624">
        <v>0.67111833300000001</v>
      </c>
      <c r="O5624">
        <v>3</v>
      </c>
      <c r="P5624">
        <v>0</v>
      </c>
      <c r="Q5624">
        <v>0</v>
      </c>
      <c r="R5624">
        <v>0</v>
      </c>
      <c r="S5624">
        <v>0</v>
      </c>
      <c r="T5624">
        <v>0</v>
      </c>
      <c r="U5624">
        <v>2.0133549999999998</v>
      </c>
      <c r="V5624">
        <v>0</v>
      </c>
      <c r="W5624">
        <v>0</v>
      </c>
      <c r="X5624">
        <v>0</v>
      </c>
      <c r="Y5624">
        <v>0</v>
      </c>
      <c r="Z5624">
        <v>0</v>
      </c>
    </row>
    <row r="5625" spans="1:26" x14ac:dyDescent="0.25">
      <c r="A5625">
        <v>2041963</v>
      </c>
      <c r="B5625">
        <v>1</v>
      </c>
      <c r="C5625" t="s">
        <v>76</v>
      </c>
      <c r="D5625" t="s">
        <v>79</v>
      </c>
      <c r="E5625" t="s">
        <v>182</v>
      </c>
      <c r="F5625" t="s">
        <v>16098</v>
      </c>
      <c r="G5625" t="s">
        <v>179</v>
      </c>
      <c r="H5625" t="s">
        <v>46</v>
      </c>
      <c r="I5625" t="s">
        <v>129</v>
      </c>
      <c r="J5625" t="s">
        <v>130</v>
      </c>
      <c r="K5625" t="s">
        <v>154</v>
      </c>
      <c r="L5625" t="s">
        <v>16099</v>
      </c>
      <c r="M5625" t="s">
        <v>16100</v>
      </c>
      <c r="N5625">
        <v>0.72709611100000004</v>
      </c>
      <c r="O5625">
        <v>0</v>
      </c>
      <c r="P5625">
        <v>16</v>
      </c>
      <c r="Q5625">
        <v>0</v>
      </c>
      <c r="R5625">
        <v>0</v>
      </c>
      <c r="S5625">
        <v>0</v>
      </c>
      <c r="T5625">
        <v>0</v>
      </c>
      <c r="U5625">
        <v>0</v>
      </c>
      <c r="V5625">
        <v>11.633538</v>
      </c>
      <c r="W5625">
        <v>0</v>
      </c>
      <c r="X5625">
        <v>0</v>
      </c>
      <c r="Y5625">
        <v>0</v>
      </c>
      <c r="Z5625">
        <v>0</v>
      </c>
    </row>
    <row r="5626" spans="1:26" x14ac:dyDescent="0.25">
      <c r="A5626">
        <v>2041970</v>
      </c>
      <c r="B5626">
        <v>1</v>
      </c>
      <c r="C5626" t="s">
        <v>76</v>
      </c>
      <c r="D5626" t="s">
        <v>93</v>
      </c>
      <c r="E5626" t="s">
        <v>134</v>
      </c>
      <c r="F5626" t="s">
        <v>16101</v>
      </c>
      <c r="G5626" t="s">
        <v>136</v>
      </c>
      <c r="H5626" t="s">
        <v>46</v>
      </c>
      <c r="I5626" t="s">
        <v>129</v>
      </c>
      <c r="J5626" t="s">
        <v>130</v>
      </c>
      <c r="K5626" t="s">
        <v>131</v>
      </c>
      <c r="L5626" t="s">
        <v>16102</v>
      </c>
      <c r="M5626" t="s">
        <v>16103</v>
      </c>
      <c r="N5626">
        <v>1.1475</v>
      </c>
      <c r="O5626">
        <v>0</v>
      </c>
      <c r="P5626">
        <v>1</v>
      </c>
      <c r="Q5626">
        <v>0</v>
      </c>
      <c r="R5626">
        <v>0</v>
      </c>
      <c r="S5626">
        <v>0</v>
      </c>
      <c r="T5626">
        <v>0</v>
      </c>
      <c r="U5626">
        <v>0</v>
      </c>
      <c r="V5626">
        <v>1.1475</v>
      </c>
      <c r="W5626">
        <v>0</v>
      </c>
      <c r="X5626">
        <v>0</v>
      </c>
      <c r="Y5626">
        <v>0</v>
      </c>
      <c r="Z5626">
        <v>0</v>
      </c>
    </row>
    <row r="5627" spans="1:26" x14ac:dyDescent="0.25">
      <c r="A5627">
        <v>2041976</v>
      </c>
      <c r="B5627">
        <v>1</v>
      </c>
      <c r="C5627" t="s">
        <v>76</v>
      </c>
      <c r="D5627" t="s">
        <v>85</v>
      </c>
      <c r="E5627" t="s">
        <v>134</v>
      </c>
      <c r="F5627" t="s">
        <v>16104</v>
      </c>
      <c r="G5627" t="s">
        <v>250</v>
      </c>
      <c r="H5627" t="s">
        <v>46</v>
      </c>
      <c r="I5627" t="s">
        <v>129</v>
      </c>
      <c r="J5627" t="s">
        <v>15</v>
      </c>
      <c r="K5627" t="s">
        <v>131</v>
      </c>
      <c r="L5627" t="s">
        <v>16105</v>
      </c>
      <c r="M5627" t="s">
        <v>16106</v>
      </c>
      <c r="N5627">
        <v>7.5505555549999999</v>
      </c>
      <c r="O5627">
        <v>0</v>
      </c>
      <c r="P5627">
        <v>5</v>
      </c>
      <c r="Q5627">
        <v>0</v>
      </c>
      <c r="R5627">
        <v>0</v>
      </c>
      <c r="S5627">
        <v>0</v>
      </c>
      <c r="T5627">
        <v>0</v>
      </c>
      <c r="U5627">
        <v>0</v>
      </c>
      <c r="V5627">
        <v>37.752777999999999</v>
      </c>
      <c r="W5627">
        <v>0</v>
      </c>
      <c r="X5627">
        <v>0</v>
      </c>
      <c r="Y5627">
        <v>0</v>
      </c>
      <c r="Z5627">
        <v>0</v>
      </c>
    </row>
    <row r="5628" spans="1:26" x14ac:dyDescent="0.25">
      <c r="A5628">
        <v>2041980</v>
      </c>
      <c r="B5628">
        <v>1</v>
      </c>
      <c r="C5628" t="s">
        <v>76</v>
      </c>
      <c r="D5628" t="s">
        <v>80</v>
      </c>
      <c r="E5628" t="s">
        <v>134</v>
      </c>
      <c r="F5628" t="s">
        <v>16107</v>
      </c>
      <c r="G5628" t="s">
        <v>136</v>
      </c>
      <c r="H5628" t="s">
        <v>46</v>
      </c>
      <c r="I5628" t="s">
        <v>129</v>
      </c>
      <c r="J5628" t="s">
        <v>130</v>
      </c>
      <c r="K5628" t="s">
        <v>131</v>
      </c>
      <c r="L5628" t="s">
        <v>16108</v>
      </c>
      <c r="M5628" t="s">
        <v>16109</v>
      </c>
      <c r="N5628">
        <v>5.9330555550000001</v>
      </c>
      <c r="O5628">
        <v>0</v>
      </c>
      <c r="P5628">
        <v>1</v>
      </c>
      <c r="Q5628">
        <v>0</v>
      </c>
      <c r="R5628">
        <v>0</v>
      </c>
      <c r="S5628">
        <v>0</v>
      </c>
      <c r="T5628">
        <v>0</v>
      </c>
      <c r="U5628">
        <v>0</v>
      </c>
      <c r="V5628">
        <v>5.9330559999999997</v>
      </c>
      <c r="W5628">
        <v>0</v>
      </c>
      <c r="X5628">
        <v>0</v>
      </c>
      <c r="Y5628">
        <v>0</v>
      </c>
      <c r="Z5628">
        <v>0</v>
      </c>
    </row>
    <row r="5629" spans="1:26" x14ac:dyDescent="0.25">
      <c r="A5629">
        <v>2041993</v>
      </c>
      <c r="B5629">
        <v>1</v>
      </c>
      <c r="C5629" t="s">
        <v>76</v>
      </c>
      <c r="D5629" t="s">
        <v>79</v>
      </c>
      <c r="E5629" t="s">
        <v>182</v>
      </c>
      <c r="F5629" t="s">
        <v>16110</v>
      </c>
      <c r="G5629" t="s">
        <v>179</v>
      </c>
      <c r="H5629" t="s">
        <v>46</v>
      </c>
      <c r="I5629" t="s">
        <v>129</v>
      </c>
      <c r="J5629" t="s">
        <v>130</v>
      </c>
      <c r="K5629" t="s">
        <v>154</v>
      </c>
      <c r="L5629" t="s">
        <v>16111</v>
      </c>
      <c r="M5629" t="s">
        <v>16112</v>
      </c>
      <c r="N5629">
        <v>0.58333333300000001</v>
      </c>
      <c r="O5629">
        <v>0</v>
      </c>
      <c r="P5629">
        <v>268</v>
      </c>
      <c r="Q5629">
        <v>0</v>
      </c>
      <c r="R5629">
        <v>0</v>
      </c>
      <c r="S5629">
        <v>0</v>
      </c>
      <c r="T5629">
        <v>0</v>
      </c>
      <c r="U5629">
        <v>0</v>
      </c>
      <c r="V5629">
        <v>156.33333300000001</v>
      </c>
      <c r="W5629">
        <v>0</v>
      </c>
      <c r="X5629">
        <v>0</v>
      </c>
      <c r="Y5629">
        <v>0</v>
      </c>
      <c r="Z5629">
        <v>0</v>
      </c>
    </row>
    <row r="5630" spans="1:26" x14ac:dyDescent="0.25">
      <c r="A5630">
        <v>2041982</v>
      </c>
      <c r="B5630">
        <v>1</v>
      </c>
      <c r="C5630" t="s">
        <v>77</v>
      </c>
      <c r="D5630" t="s">
        <v>108</v>
      </c>
      <c r="E5630" t="s">
        <v>161</v>
      </c>
      <c r="F5630" t="s">
        <v>16113</v>
      </c>
      <c r="G5630" t="s">
        <v>341</v>
      </c>
      <c r="H5630" t="s">
        <v>47</v>
      </c>
      <c r="I5630" t="s">
        <v>129</v>
      </c>
      <c r="J5630" t="s">
        <v>130</v>
      </c>
      <c r="K5630" t="s">
        <v>131</v>
      </c>
      <c r="L5630" t="s">
        <v>16114</v>
      </c>
      <c r="M5630" t="s">
        <v>16115</v>
      </c>
      <c r="N5630">
        <v>2.0013888880000001</v>
      </c>
      <c r="O5630">
        <v>5</v>
      </c>
      <c r="P5630">
        <v>5</v>
      </c>
      <c r="Q5630">
        <v>0</v>
      </c>
      <c r="R5630">
        <v>0</v>
      </c>
      <c r="S5630">
        <v>0</v>
      </c>
      <c r="T5630">
        <v>0</v>
      </c>
      <c r="U5630">
        <v>10.006944000000001</v>
      </c>
      <c r="V5630">
        <v>10.006944000000001</v>
      </c>
      <c r="W5630">
        <v>0</v>
      </c>
      <c r="X5630">
        <v>0</v>
      </c>
      <c r="Y5630">
        <v>0</v>
      </c>
      <c r="Z5630">
        <v>0</v>
      </c>
    </row>
    <row r="5631" spans="1:26" x14ac:dyDescent="0.25">
      <c r="A5631">
        <v>2041974</v>
      </c>
      <c r="B5631">
        <v>1</v>
      </c>
      <c r="C5631" t="s">
        <v>76</v>
      </c>
      <c r="D5631" t="s">
        <v>87</v>
      </c>
      <c r="E5631" t="s">
        <v>161</v>
      </c>
      <c r="F5631" t="s">
        <v>16116</v>
      </c>
      <c r="G5631" t="s">
        <v>179</v>
      </c>
      <c r="H5631" t="s">
        <v>47</v>
      </c>
      <c r="I5631" t="s">
        <v>129</v>
      </c>
      <c r="J5631" t="s">
        <v>130</v>
      </c>
      <c r="K5631" t="s">
        <v>154</v>
      </c>
      <c r="L5631" t="s">
        <v>16117</v>
      </c>
      <c r="M5631" t="s">
        <v>16118</v>
      </c>
      <c r="N5631">
        <v>2.9707841660000001</v>
      </c>
      <c r="O5631">
        <v>0</v>
      </c>
      <c r="P5631">
        <v>0</v>
      </c>
      <c r="Q5631">
        <v>0</v>
      </c>
      <c r="R5631">
        <v>240</v>
      </c>
      <c r="S5631">
        <v>0</v>
      </c>
      <c r="T5631">
        <v>0</v>
      </c>
      <c r="U5631">
        <v>0</v>
      </c>
      <c r="V5631">
        <v>0</v>
      </c>
      <c r="W5631">
        <v>0</v>
      </c>
      <c r="X5631">
        <v>712.98820000000001</v>
      </c>
      <c r="Y5631">
        <v>0</v>
      </c>
      <c r="Z5631">
        <v>0</v>
      </c>
    </row>
    <row r="5632" spans="1:26" x14ac:dyDescent="0.25">
      <c r="A5632">
        <v>2041975</v>
      </c>
      <c r="B5632">
        <v>1</v>
      </c>
      <c r="C5632" t="s">
        <v>77</v>
      </c>
      <c r="D5632" t="s">
        <v>123</v>
      </c>
      <c r="E5632" t="s">
        <v>186</v>
      </c>
      <c r="F5632" t="s">
        <v>16119</v>
      </c>
      <c r="G5632" t="s">
        <v>163</v>
      </c>
      <c r="H5632" t="s">
        <v>47</v>
      </c>
      <c r="I5632" t="s">
        <v>129</v>
      </c>
      <c r="J5632" t="s">
        <v>130</v>
      </c>
      <c r="K5632" t="s">
        <v>131</v>
      </c>
      <c r="L5632" t="s">
        <v>16120</v>
      </c>
      <c r="M5632" t="s">
        <v>16121</v>
      </c>
      <c r="N5632">
        <v>2.3525</v>
      </c>
      <c r="O5632">
        <v>95</v>
      </c>
      <c r="P5632">
        <v>538</v>
      </c>
      <c r="Q5632">
        <v>0</v>
      </c>
      <c r="R5632">
        <v>0</v>
      </c>
      <c r="S5632">
        <v>0</v>
      </c>
      <c r="T5632">
        <v>0</v>
      </c>
      <c r="U5632">
        <v>223.48750000000001</v>
      </c>
      <c r="V5632">
        <v>1265.645</v>
      </c>
      <c r="W5632">
        <v>0</v>
      </c>
      <c r="X5632">
        <v>0</v>
      </c>
      <c r="Y5632">
        <v>0</v>
      </c>
      <c r="Z5632">
        <v>0</v>
      </c>
    </row>
    <row r="5633" spans="1:26" x14ac:dyDescent="0.25">
      <c r="A5633">
        <v>2041977</v>
      </c>
      <c r="B5633">
        <v>1</v>
      </c>
      <c r="C5633" t="s">
        <v>76</v>
      </c>
      <c r="D5633" t="s">
        <v>92</v>
      </c>
      <c r="E5633" t="s">
        <v>134</v>
      </c>
      <c r="F5633" t="s">
        <v>16122</v>
      </c>
      <c r="G5633" t="s">
        <v>140</v>
      </c>
      <c r="H5633" t="s">
        <v>46</v>
      </c>
      <c r="I5633" t="s">
        <v>129</v>
      </c>
      <c r="J5633" t="s">
        <v>130</v>
      </c>
      <c r="K5633" t="s">
        <v>131</v>
      </c>
      <c r="L5633" t="s">
        <v>16123</v>
      </c>
      <c r="M5633" t="s">
        <v>16124</v>
      </c>
      <c r="N5633">
        <v>0.60527777699999996</v>
      </c>
      <c r="O5633">
        <v>0</v>
      </c>
      <c r="P5633">
        <v>0</v>
      </c>
      <c r="Q5633">
        <v>0</v>
      </c>
      <c r="R5633">
        <v>1</v>
      </c>
      <c r="S5633">
        <v>0</v>
      </c>
      <c r="T5633">
        <v>0</v>
      </c>
      <c r="U5633">
        <v>0</v>
      </c>
      <c r="V5633">
        <v>0</v>
      </c>
      <c r="W5633">
        <v>0</v>
      </c>
      <c r="X5633">
        <v>0.60527799999999998</v>
      </c>
      <c r="Y5633">
        <v>0</v>
      </c>
      <c r="Z5633">
        <v>0</v>
      </c>
    </row>
    <row r="5634" spans="1:26" x14ac:dyDescent="0.25">
      <c r="A5634">
        <v>2042004</v>
      </c>
      <c r="B5634">
        <v>1</v>
      </c>
      <c r="C5634" t="s">
        <v>76</v>
      </c>
      <c r="D5634" t="s">
        <v>79</v>
      </c>
      <c r="E5634" t="s">
        <v>182</v>
      </c>
      <c r="F5634" t="s">
        <v>16125</v>
      </c>
      <c r="G5634" t="s">
        <v>812</v>
      </c>
      <c r="H5634" t="s">
        <v>46</v>
      </c>
      <c r="I5634" t="s">
        <v>129</v>
      </c>
      <c r="J5634" t="s">
        <v>130</v>
      </c>
      <c r="K5634" t="s">
        <v>131</v>
      </c>
      <c r="L5634" t="s">
        <v>16126</v>
      </c>
      <c r="M5634" t="s">
        <v>16127</v>
      </c>
      <c r="N5634">
        <v>2.761111111</v>
      </c>
      <c r="O5634">
        <v>0</v>
      </c>
      <c r="P5634">
        <v>71</v>
      </c>
      <c r="Q5634">
        <v>0</v>
      </c>
      <c r="R5634">
        <v>0</v>
      </c>
      <c r="S5634">
        <v>0</v>
      </c>
      <c r="T5634">
        <v>0</v>
      </c>
      <c r="U5634">
        <v>0</v>
      </c>
      <c r="V5634">
        <v>196.03888900000001</v>
      </c>
      <c r="W5634">
        <v>0</v>
      </c>
      <c r="X5634">
        <v>0</v>
      </c>
      <c r="Y5634">
        <v>0</v>
      </c>
      <c r="Z5634">
        <v>0</v>
      </c>
    </row>
    <row r="5635" spans="1:26" x14ac:dyDescent="0.25">
      <c r="A5635">
        <v>2041986</v>
      </c>
      <c r="B5635">
        <v>1</v>
      </c>
      <c r="C5635" t="s">
        <v>77</v>
      </c>
      <c r="D5635" t="s">
        <v>114</v>
      </c>
      <c r="E5635" t="s">
        <v>166</v>
      </c>
      <c r="F5635" t="s">
        <v>16128</v>
      </c>
      <c r="G5635" t="s">
        <v>657</v>
      </c>
      <c r="H5635" t="s">
        <v>46</v>
      </c>
      <c r="I5635" t="s">
        <v>129</v>
      </c>
      <c r="J5635" t="s">
        <v>130</v>
      </c>
      <c r="K5635" t="s">
        <v>131</v>
      </c>
      <c r="L5635" t="s">
        <v>16129</v>
      </c>
      <c r="M5635" t="s">
        <v>16130</v>
      </c>
      <c r="N5635">
        <v>1.466388888</v>
      </c>
      <c r="O5635">
        <v>0</v>
      </c>
      <c r="P5635">
        <v>0</v>
      </c>
      <c r="Q5635">
        <v>0</v>
      </c>
      <c r="R5635">
        <v>0</v>
      </c>
      <c r="S5635">
        <v>0</v>
      </c>
      <c r="T5635">
        <v>140</v>
      </c>
      <c r="U5635">
        <v>0</v>
      </c>
      <c r="V5635">
        <v>0</v>
      </c>
      <c r="W5635">
        <v>0</v>
      </c>
      <c r="X5635">
        <v>0</v>
      </c>
      <c r="Y5635">
        <v>0</v>
      </c>
      <c r="Z5635">
        <v>205.294444</v>
      </c>
    </row>
    <row r="5636" spans="1:26" x14ac:dyDescent="0.25">
      <c r="A5636">
        <v>2041990</v>
      </c>
      <c r="B5636">
        <v>1</v>
      </c>
      <c r="C5636" t="s">
        <v>77</v>
      </c>
      <c r="D5636" t="s">
        <v>113</v>
      </c>
      <c r="E5636" t="s">
        <v>134</v>
      </c>
      <c r="F5636" t="s">
        <v>16131</v>
      </c>
      <c r="G5636" t="s">
        <v>250</v>
      </c>
      <c r="H5636" t="s">
        <v>46</v>
      </c>
      <c r="I5636" t="s">
        <v>129</v>
      </c>
      <c r="J5636" t="s">
        <v>130</v>
      </c>
      <c r="K5636" t="s">
        <v>131</v>
      </c>
      <c r="L5636" t="s">
        <v>16132</v>
      </c>
      <c r="M5636" t="s">
        <v>16133</v>
      </c>
      <c r="N5636">
        <v>2.6086111110000001</v>
      </c>
      <c r="O5636">
        <v>0</v>
      </c>
      <c r="P5636">
        <v>0</v>
      </c>
      <c r="Q5636">
        <v>0</v>
      </c>
      <c r="R5636">
        <v>1</v>
      </c>
      <c r="S5636">
        <v>0</v>
      </c>
      <c r="T5636">
        <v>0</v>
      </c>
      <c r="U5636">
        <v>0</v>
      </c>
      <c r="V5636">
        <v>0</v>
      </c>
      <c r="W5636">
        <v>0</v>
      </c>
      <c r="X5636">
        <v>2.6086109999999998</v>
      </c>
      <c r="Y5636">
        <v>0</v>
      </c>
      <c r="Z5636">
        <v>0</v>
      </c>
    </row>
    <row r="5637" spans="1:26" x14ac:dyDescent="0.25">
      <c r="A5637">
        <v>2041983</v>
      </c>
      <c r="B5637">
        <v>1</v>
      </c>
      <c r="C5637" t="s">
        <v>76</v>
      </c>
      <c r="D5637" t="s">
        <v>89</v>
      </c>
      <c r="E5637" t="s">
        <v>126</v>
      </c>
      <c r="F5637" t="s">
        <v>16134</v>
      </c>
      <c r="G5637" t="s">
        <v>250</v>
      </c>
      <c r="H5637" t="s">
        <v>46</v>
      </c>
      <c r="I5637" t="s">
        <v>129</v>
      </c>
      <c r="J5637" t="s">
        <v>130</v>
      </c>
      <c r="K5637" t="s">
        <v>131</v>
      </c>
      <c r="L5637" t="s">
        <v>16135</v>
      </c>
      <c r="M5637" t="s">
        <v>16136</v>
      </c>
      <c r="N5637">
        <v>0.635833333</v>
      </c>
      <c r="O5637">
        <v>0</v>
      </c>
      <c r="P5637">
        <v>33</v>
      </c>
      <c r="Q5637">
        <v>0</v>
      </c>
      <c r="R5637">
        <v>0</v>
      </c>
      <c r="S5637">
        <v>0</v>
      </c>
      <c r="T5637">
        <v>0</v>
      </c>
      <c r="U5637">
        <v>0</v>
      </c>
      <c r="V5637">
        <v>20.982500000000002</v>
      </c>
      <c r="W5637">
        <v>0</v>
      </c>
      <c r="X5637">
        <v>0</v>
      </c>
      <c r="Y5637">
        <v>0</v>
      </c>
      <c r="Z5637">
        <v>0</v>
      </c>
    </row>
    <row r="5638" spans="1:26" x14ac:dyDescent="0.25">
      <c r="A5638">
        <v>2041992</v>
      </c>
      <c r="B5638">
        <v>1</v>
      </c>
      <c r="C5638" t="s">
        <v>76</v>
      </c>
      <c r="D5638" t="s">
        <v>92</v>
      </c>
      <c r="E5638" t="s">
        <v>182</v>
      </c>
      <c r="F5638" t="s">
        <v>16137</v>
      </c>
      <c r="G5638" t="s">
        <v>294</v>
      </c>
      <c r="H5638" t="s">
        <v>46</v>
      </c>
      <c r="I5638" t="s">
        <v>129</v>
      </c>
      <c r="J5638" t="s">
        <v>130</v>
      </c>
      <c r="K5638" t="s">
        <v>131</v>
      </c>
      <c r="L5638" t="s">
        <v>16138</v>
      </c>
      <c r="M5638" t="s">
        <v>16139</v>
      </c>
      <c r="N5638">
        <v>3.6330555549999999</v>
      </c>
      <c r="O5638">
        <v>0</v>
      </c>
      <c r="P5638">
        <v>0</v>
      </c>
      <c r="Q5638">
        <v>0</v>
      </c>
      <c r="R5638">
        <v>32</v>
      </c>
      <c r="S5638">
        <v>0</v>
      </c>
      <c r="T5638">
        <v>0</v>
      </c>
      <c r="U5638">
        <v>0</v>
      </c>
      <c r="V5638">
        <v>0</v>
      </c>
      <c r="W5638">
        <v>0</v>
      </c>
      <c r="X5638">
        <v>116.257778</v>
      </c>
      <c r="Y5638">
        <v>0</v>
      </c>
      <c r="Z5638">
        <v>0</v>
      </c>
    </row>
    <row r="5639" spans="1:26" x14ac:dyDescent="0.25">
      <c r="A5639">
        <v>2041984</v>
      </c>
      <c r="B5639">
        <v>1</v>
      </c>
      <c r="C5639" t="s">
        <v>76</v>
      </c>
      <c r="D5639" t="s">
        <v>91</v>
      </c>
      <c r="E5639" t="s">
        <v>182</v>
      </c>
      <c r="F5639" t="s">
        <v>16140</v>
      </c>
      <c r="G5639" t="s">
        <v>294</v>
      </c>
      <c r="H5639" t="s">
        <v>46</v>
      </c>
      <c r="I5639" t="s">
        <v>129</v>
      </c>
      <c r="J5639" t="s">
        <v>130</v>
      </c>
      <c r="K5639" t="s">
        <v>131</v>
      </c>
      <c r="L5639" t="s">
        <v>16141</v>
      </c>
      <c r="M5639" t="s">
        <v>16142</v>
      </c>
      <c r="N5639">
        <v>1.112777777</v>
      </c>
      <c r="O5639">
        <v>0</v>
      </c>
      <c r="P5639">
        <v>34</v>
      </c>
      <c r="Q5639">
        <v>0</v>
      </c>
      <c r="R5639">
        <v>0</v>
      </c>
      <c r="S5639">
        <v>0</v>
      </c>
      <c r="T5639">
        <v>0</v>
      </c>
      <c r="U5639">
        <v>0</v>
      </c>
      <c r="V5639">
        <v>37.834443999999998</v>
      </c>
      <c r="W5639">
        <v>0</v>
      </c>
      <c r="X5639">
        <v>0</v>
      </c>
      <c r="Y5639">
        <v>0</v>
      </c>
      <c r="Z5639">
        <v>0</v>
      </c>
    </row>
    <row r="5640" spans="1:26" x14ac:dyDescent="0.25">
      <c r="A5640">
        <v>2041991</v>
      </c>
      <c r="B5640">
        <v>1</v>
      </c>
      <c r="C5640" t="s">
        <v>76</v>
      </c>
      <c r="D5640" t="s">
        <v>92</v>
      </c>
      <c r="E5640" t="s">
        <v>182</v>
      </c>
      <c r="F5640" t="s">
        <v>16143</v>
      </c>
      <c r="G5640" t="s">
        <v>128</v>
      </c>
      <c r="H5640" t="s">
        <v>46</v>
      </c>
      <c r="I5640" t="s">
        <v>129</v>
      </c>
      <c r="J5640" t="s">
        <v>130</v>
      </c>
      <c r="K5640" t="s">
        <v>131</v>
      </c>
      <c r="L5640" t="s">
        <v>16144</v>
      </c>
      <c r="M5640" t="s">
        <v>16145</v>
      </c>
      <c r="N5640">
        <v>0.48333333299999998</v>
      </c>
      <c r="O5640">
        <v>0</v>
      </c>
      <c r="P5640">
        <v>0</v>
      </c>
      <c r="Q5640">
        <v>0</v>
      </c>
      <c r="R5640">
        <v>2</v>
      </c>
      <c r="S5640">
        <v>0</v>
      </c>
      <c r="T5640">
        <v>0</v>
      </c>
      <c r="U5640">
        <v>0</v>
      </c>
      <c r="V5640">
        <v>0</v>
      </c>
      <c r="W5640">
        <v>0</v>
      </c>
      <c r="X5640">
        <v>0.96666700000000005</v>
      </c>
      <c r="Y5640">
        <v>0</v>
      </c>
      <c r="Z5640">
        <v>0</v>
      </c>
    </row>
    <row r="5641" spans="1:26" x14ac:dyDescent="0.25">
      <c r="A5641">
        <v>2041989</v>
      </c>
      <c r="B5641">
        <v>1</v>
      </c>
      <c r="C5641" t="s">
        <v>76</v>
      </c>
      <c r="D5641" t="s">
        <v>80</v>
      </c>
      <c r="E5641" t="s">
        <v>134</v>
      </c>
      <c r="F5641" t="s">
        <v>3805</v>
      </c>
      <c r="G5641" t="s">
        <v>238</v>
      </c>
      <c r="H5641" t="s">
        <v>46</v>
      </c>
      <c r="I5641" t="s">
        <v>129</v>
      </c>
      <c r="J5641" t="s">
        <v>130</v>
      </c>
      <c r="K5641" t="s">
        <v>131</v>
      </c>
      <c r="L5641" t="s">
        <v>16146</v>
      </c>
      <c r="M5641" t="s">
        <v>16147</v>
      </c>
      <c r="N5641">
        <v>9.0852777769999999</v>
      </c>
      <c r="O5641">
        <v>0</v>
      </c>
      <c r="P5641">
        <v>23</v>
      </c>
      <c r="Q5641">
        <v>0</v>
      </c>
      <c r="R5641">
        <v>0</v>
      </c>
      <c r="S5641">
        <v>0</v>
      </c>
      <c r="T5641">
        <v>0</v>
      </c>
      <c r="U5641">
        <v>0</v>
      </c>
      <c r="V5641">
        <v>208.961389</v>
      </c>
      <c r="W5641">
        <v>0</v>
      </c>
      <c r="X5641">
        <v>0</v>
      </c>
      <c r="Y5641">
        <v>0</v>
      </c>
      <c r="Z5641">
        <v>0</v>
      </c>
    </row>
    <row r="5642" spans="1:26" x14ac:dyDescent="0.25">
      <c r="A5642">
        <v>2042005</v>
      </c>
      <c r="B5642">
        <v>1</v>
      </c>
      <c r="C5642" t="s">
        <v>76</v>
      </c>
      <c r="D5642" t="s">
        <v>89</v>
      </c>
      <c r="E5642" t="s">
        <v>171</v>
      </c>
      <c r="F5642" t="s">
        <v>688</v>
      </c>
      <c r="G5642" t="s">
        <v>163</v>
      </c>
      <c r="H5642" t="s">
        <v>47</v>
      </c>
      <c r="I5642" t="s">
        <v>129</v>
      </c>
      <c r="J5642" t="s">
        <v>130</v>
      </c>
      <c r="K5642" t="s">
        <v>131</v>
      </c>
      <c r="L5642" t="s">
        <v>16148</v>
      </c>
      <c r="M5642" t="s">
        <v>16149</v>
      </c>
      <c r="N5642">
        <v>1.611388888</v>
      </c>
      <c r="O5642">
        <v>53</v>
      </c>
      <c r="P5642">
        <v>216</v>
      </c>
      <c r="Q5642">
        <v>0</v>
      </c>
      <c r="R5642">
        <v>0</v>
      </c>
      <c r="S5642">
        <v>0</v>
      </c>
      <c r="T5642">
        <v>0</v>
      </c>
      <c r="U5642">
        <v>85.403610999999998</v>
      </c>
      <c r="V5642">
        <v>348.06</v>
      </c>
      <c r="W5642">
        <v>0</v>
      </c>
      <c r="X5642">
        <v>0</v>
      </c>
      <c r="Y5642">
        <v>0</v>
      </c>
      <c r="Z5642">
        <v>0</v>
      </c>
    </row>
    <row r="5643" spans="1:26" x14ac:dyDescent="0.25">
      <c r="A5643">
        <v>2042002</v>
      </c>
      <c r="B5643">
        <v>1</v>
      </c>
      <c r="C5643" t="s">
        <v>77</v>
      </c>
      <c r="D5643" t="s">
        <v>124</v>
      </c>
      <c r="E5643" t="s">
        <v>166</v>
      </c>
      <c r="F5643" t="s">
        <v>10988</v>
      </c>
      <c r="G5643" t="s">
        <v>657</v>
      </c>
      <c r="H5643" t="s">
        <v>46</v>
      </c>
      <c r="I5643" t="s">
        <v>129</v>
      </c>
      <c r="J5643" t="s">
        <v>130</v>
      </c>
      <c r="K5643" t="s">
        <v>131</v>
      </c>
      <c r="L5643" t="s">
        <v>16150</v>
      </c>
      <c r="M5643" t="s">
        <v>16151</v>
      </c>
      <c r="N5643">
        <v>2.8394444440000002</v>
      </c>
      <c r="O5643">
        <v>0</v>
      </c>
      <c r="P5643">
        <v>36</v>
      </c>
      <c r="Q5643">
        <v>0</v>
      </c>
      <c r="R5643">
        <v>0</v>
      </c>
      <c r="S5643">
        <v>0</v>
      </c>
      <c r="T5643">
        <v>0</v>
      </c>
      <c r="U5643">
        <v>0</v>
      </c>
      <c r="V5643">
        <v>102.22</v>
      </c>
      <c r="W5643">
        <v>0</v>
      </c>
      <c r="X5643">
        <v>0</v>
      </c>
      <c r="Y5643">
        <v>0</v>
      </c>
      <c r="Z5643">
        <v>0</v>
      </c>
    </row>
    <row r="5644" spans="1:26" x14ac:dyDescent="0.25">
      <c r="A5644">
        <v>2041997</v>
      </c>
      <c r="B5644">
        <v>1</v>
      </c>
      <c r="C5644" t="s">
        <v>77</v>
      </c>
      <c r="D5644" t="s">
        <v>118</v>
      </c>
      <c r="E5644" t="s">
        <v>182</v>
      </c>
      <c r="F5644" t="s">
        <v>16152</v>
      </c>
      <c r="G5644" t="s">
        <v>144</v>
      </c>
      <c r="H5644" t="s">
        <v>46</v>
      </c>
      <c r="I5644" t="s">
        <v>129</v>
      </c>
      <c r="J5644" t="s">
        <v>130</v>
      </c>
      <c r="K5644" t="s">
        <v>131</v>
      </c>
      <c r="L5644" t="s">
        <v>16153</v>
      </c>
      <c r="M5644" t="s">
        <v>16154</v>
      </c>
      <c r="N5644">
        <v>2.4502777770000002</v>
      </c>
      <c r="O5644">
        <v>0</v>
      </c>
      <c r="P5644">
        <v>8</v>
      </c>
      <c r="Q5644">
        <v>0</v>
      </c>
      <c r="R5644">
        <v>0</v>
      </c>
      <c r="S5644">
        <v>0</v>
      </c>
      <c r="T5644">
        <v>0</v>
      </c>
      <c r="U5644">
        <v>0</v>
      </c>
      <c r="V5644">
        <v>19.602222000000001</v>
      </c>
      <c r="W5644">
        <v>0</v>
      </c>
      <c r="X5644">
        <v>0</v>
      </c>
      <c r="Y5644">
        <v>0</v>
      </c>
      <c r="Z5644">
        <v>0</v>
      </c>
    </row>
    <row r="5645" spans="1:26" x14ac:dyDescent="0.25">
      <c r="A5645">
        <v>2042027</v>
      </c>
      <c r="B5645">
        <v>1</v>
      </c>
      <c r="C5645" t="s">
        <v>76</v>
      </c>
      <c r="D5645" t="s">
        <v>92</v>
      </c>
      <c r="E5645" t="s">
        <v>161</v>
      </c>
      <c r="F5645" t="s">
        <v>16155</v>
      </c>
      <c r="G5645" t="s">
        <v>341</v>
      </c>
      <c r="H5645" t="s">
        <v>47</v>
      </c>
      <c r="I5645" t="s">
        <v>129</v>
      </c>
      <c r="J5645" t="s">
        <v>130</v>
      </c>
      <c r="K5645" t="s">
        <v>131</v>
      </c>
      <c r="L5645" t="s">
        <v>16156</v>
      </c>
      <c r="M5645" t="s">
        <v>16157</v>
      </c>
      <c r="N5645">
        <v>1.2541666659999999</v>
      </c>
      <c r="O5645">
        <v>0</v>
      </c>
      <c r="P5645">
        <v>0</v>
      </c>
      <c r="Q5645">
        <v>0</v>
      </c>
      <c r="R5645">
        <v>0</v>
      </c>
      <c r="S5645">
        <v>0</v>
      </c>
      <c r="T5645">
        <v>182</v>
      </c>
      <c r="U5645">
        <v>0</v>
      </c>
      <c r="V5645">
        <v>0</v>
      </c>
      <c r="W5645">
        <v>0</v>
      </c>
      <c r="X5645">
        <v>0</v>
      </c>
      <c r="Y5645">
        <v>0</v>
      </c>
      <c r="Z5645">
        <v>228.25833299999999</v>
      </c>
    </row>
    <row r="5646" spans="1:26" x14ac:dyDescent="0.25">
      <c r="A5646">
        <v>2042015</v>
      </c>
      <c r="B5646">
        <v>1</v>
      </c>
      <c r="C5646" t="s">
        <v>76</v>
      </c>
      <c r="D5646" t="s">
        <v>104</v>
      </c>
      <c r="E5646" t="s">
        <v>182</v>
      </c>
      <c r="F5646" t="s">
        <v>16158</v>
      </c>
      <c r="G5646" t="s">
        <v>294</v>
      </c>
      <c r="H5646" t="s">
        <v>46</v>
      </c>
      <c r="I5646" t="s">
        <v>129</v>
      </c>
      <c r="J5646" t="s">
        <v>130</v>
      </c>
      <c r="K5646" t="s">
        <v>131</v>
      </c>
      <c r="L5646" t="s">
        <v>16159</v>
      </c>
      <c r="M5646" t="s">
        <v>16160</v>
      </c>
      <c r="N5646">
        <v>2.6833333330000002</v>
      </c>
      <c r="O5646">
        <v>0</v>
      </c>
      <c r="P5646">
        <v>0</v>
      </c>
      <c r="Q5646">
        <v>0</v>
      </c>
      <c r="R5646">
        <v>0</v>
      </c>
      <c r="S5646">
        <v>0</v>
      </c>
      <c r="T5646">
        <v>13</v>
      </c>
      <c r="U5646">
        <v>0</v>
      </c>
      <c r="V5646">
        <v>0</v>
      </c>
      <c r="W5646">
        <v>0</v>
      </c>
      <c r="X5646">
        <v>0</v>
      </c>
      <c r="Y5646">
        <v>0</v>
      </c>
      <c r="Z5646">
        <v>34.883333</v>
      </c>
    </row>
    <row r="5647" spans="1:26" x14ac:dyDescent="0.25">
      <c r="A5647">
        <v>2042014</v>
      </c>
      <c r="B5647">
        <v>1</v>
      </c>
      <c r="C5647" t="s">
        <v>76</v>
      </c>
      <c r="D5647" t="s">
        <v>80</v>
      </c>
      <c r="E5647" t="s">
        <v>134</v>
      </c>
      <c r="F5647" t="s">
        <v>16161</v>
      </c>
      <c r="G5647" t="s">
        <v>140</v>
      </c>
      <c r="H5647" t="s">
        <v>46</v>
      </c>
      <c r="I5647" t="s">
        <v>129</v>
      </c>
      <c r="J5647" t="s">
        <v>130</v>
      </c>
      <c r="K5647" t="s">
        <v>131</v>
      </c>
      <c r="L5647" t="s">
        <v>16162</v>
      </c>
      <c r="M5647" t="s">
        <v>16163</v>
      </c>
      <c r="N5647">
        <v>8.0097222220000006</v>
      </c>
      <c r="O5647">
        <v>0</v>
      </c>
      <c r="P5647">
        <v>5</v>
      </c>
      <c r="Q5647">
        <v>0</v>
      </c>
      <c r="R5647">
        <v>0</v>
      </c>
      <c r="S5647">
        <v>0</v>
      </c>
      <c r="T5647">
        <v>0</v>
      </c>
      <c r="U5647">
        <v>0</v>
      </c>
      <c r="V5647">
        <v>40.048611000000001</v>
      </c>
      <c r="W5647">
        <v>0</v>
      </c>
      <c r="X5647">
        <v>0</v>
      </c>
      <c r="Y5647">
        <v>0</v>
      </c>
      <c r="Z5647">
        <v>0</v>
      </c>
    </row>
    <row r="5648" spans="1:26" x14ac:dyDescent="0.25">
      <c r="A5648">
        <v>2042007</v>
      </c>
      <c r="B5648">
        <v>1</v>
      </c>
      <c r="C5648" t="s">
        <v>77</v>
      </c>
      <c r="D5648" t="s">
        <v>115</v>
      </c>
      <c r="E5648" t="s">
        <v>166</v>
      </c>
      <c r="F5648" t="s">
        <v>16164</v>
      </c>
      <c r="G5648" t="s">
        <v>657</v>
      </c>
      <c r="H5648" t="s">
        <v>46</v>
      </c>
      <c r="I5648" t="s">
        <v>129</v>
      </c>
      <c r="J5648" t="s">
        <v>130</v>
      </c>
      <c r="K5648" t="s">
        <v>131</v>
      </c>
      <c r="L5648" t="s">
        <v>16165</v>
      </c>
      <c r="M5648" t="s">
        <v>16166</v>
      </c>
      <c r="N5648">
        <v>1.3272222220000001</v>
      </c>
      <c r="O5648">
        <v>0</v>
      </c>
      <c r="P5648">
        <v>0</v>
      </c>
      <c r="Q5648">
        <v>0</v>
      </c>
      <c r="R5648">
        <v>101</v>
      </c>
      <c r="S5648">
        <v>0</v>
      </c>
      <c r="T5648">
        <v>0</v>
      </c>
      <c r="U5648">
        <v>0</v>
      </c>
      <c r="V5648">
        <v>0</v>
      </c>
      <c r="W5648">
        <v>0</v>
      </c>
      <c r="X5648">
        <v>134.04944399999999</v>
      </c>
      <c r="Y5648">
        <v>0</v>
      </c>
      <c r="Z5648">
        <v>0</v>
      </c>
    </row>
    <row r="5649" spans="1:26" x14ac:dyDescent="0.25">
      <c r="A5649">
        <v>2042033</v>
      </c>
      <c r="B5649">
        <v>1</v>
      </c>
      <c r="C5649" t="s">
        <v>76</v>
      </c>
      <c r="D5649" t="s">
        <v>88</v>
      </c>
      <c r="E5649" t="s">
        <v>134</v>
      </c>
      <c r="F5649" t="s">
        <v>16167</v>
      </c>
      <c r="G5649" t="s">
        <v>238</v>
      </c>
      <c r="H5649" t="s">
        <v>46</v>
      </c>
      <c r="I5649" t="s">
        <v>129</v>
      </c>
      <c r="J5649" t="s">
        <v>130</v>
      </c>
      <c r="K5649" t="s">
        <v>131</v>
      </c>
      <c r="L5649" t="s">
        <v>16168</v>
      </c>
      <c r="M5649" t="s">
        <v>16169</v>
      </c>
      <c r="N5649">
        <v>2.2275</v>
      </c>
      <c r="O5649">
        <v>0</v>
      </c>
      <c r="P5649">
        <v>12</v>
      </c>
      <c r="Q5649">
        <v>0</v>
      </c>
      <c r="R5649">
        <v>0</v>
      </c>
      <c r="S5649">
        <v>0</v>
      </c>
      <c r="T5649">
        <v>0</v>
      </c>
      <c r="U5649">
        <v>0</v>
      </c>
      <c r="V5649">
        <v>26.73</v>
      </c>
      <c r="W5649">
        <v>0</v>
      </c>
      <c r="X5649">
        <v>0</v>
      </c>
      <c r="Y5649">
        <v>0</v>
      </c>
      <c r="Z5649">
        <v>0</v>
      </c>
    </row>
    <row r="5650" spans="1:26" x14ac:dyDescent="0.25">
      <c r="A5650">
        <v>2042021</v>
      </c>
      <c r="B5650">
        <v>1</v>
      </c>
      <c r="C5650" t="s">
        <v>77</v>
      </c>
      <c r="D5650" t="s">
        <v>109</v>
      </c>
      <c r="E5650" t="s">
        <v>182</v>
      </c>
      <c r="F5650" t="s">
        <v>16170</v>
      </c>
      <c r="G5650" t="s">
        <v>144</v>
      </c>
      <c r="H5650" t="s">
        <v>46</v>
      </c>
      <c r="I5650" t="s">
        <v>129</v>
      </c>
      <c r="J5650" t="s">
        <v>130</v>
      </c>
      <c r="K5650" t="s">
        <v>131</v>
      </c>
      <c r="L5650" t="s">
        <v>16171</v>
      </c>
      <c r="M5650" t="s">
        <v>16172</v>
      </c>
      <c r="N5650">
        <v>1.2597222219999999</v>
      </c>
      <c r="O5650">
        <v>0</v>
      </c>
      <c r="P5650">
        <v>3</v>
      </c>
      <c r="Q5650">
        <v>0</v>
      </c>
      <c r="R5650">
        <v>0</v>
      </c>
      <c r="S5650">
        <v>0</v>
      </c>
      <c r="T5650">
        <v>0</v>
      </c>
      <c r="U5650">
        <v>0</v>
      </c>
      <c r="V5650">
        <v>3.7791670000000002</v>
      </c>
      <c r="W5650">
        <v>0</v>
      </c>
      <c r="X5650">
        <v>0</v>
      </c>
      <c r="Y5650">
        <v>0</v>
      </c>
      <c r="Z5650">
        <v>0</v>
      </c>
    </row>
    <row r="5651" spans="1:26" x14ac:dyDescent="0.25">
      <c r="A5651">
        <v>2042023</v>
      </c>
      <c r="B5651">
        <v>1</v>
      </c>
      <c r="C5651" t="s">
        <v>77</v>
      </c>
      <c r="D5651" t="s">
        <v>122</v>
      </c>
      <c r="E5651" t="s">
        <v>182</v>
      </c>
      <c r="F5651" t="s">
        <v>16173</v>
      </c>
      <c r="G5651" t="s">
        <v>144</v>
      </c>
      <c r="H5651" t="s">
        <v>46</v>
      </c>
      <c r="I5651" t="s">
        <v>129</v>
      </c>
      <c r="J5651" t="s">
        <v>130</v>
      </c>
      <c r="K5651" t="s">
        <v>131</v>
      </c>
      <c r="L5651" t="s">
        <v>16174</v>
      </c>
      <c r="M5651" t="s">
        <v>16175</v>
      </c>
      <c r="N5651">
        <v>1.116944444</v>
      </c>
      <c r="O5651">
        <v>0</v>
      </c>
      <c r="P5651">
        <v>0</v>
      </c>
      <c r="Q5651">
        <v>0</v>
      </c>
      <c r="R5651">
        <v>0</v>
      </c>
      <c r="S5651">
        <v>0</v>
      </c>
      <c r="T5651">
        <v>3</v>
      </c>
      <c r="U5651">
        <v>0</v>
      </c>
      <c r="V5651">
        <v>0</v>
      </c>
      <c r="W5651">
        <v>0</v>
      </c>
      <c r="X5651">
        <v>0</v>
      </c>
      <c r="Y5651">
        <v>0</v>
      </c>
      <c r="Z5651">
        <v>3.3508330000000002</v>
      </c>
    </row>
    <row r="5652" spans="1:26" x14ac:dyDescent="0.25">
      <c r="A5652">
        <v>2042000</v>
      </c>
      <c r="B5652">
        <v>1</v>
      </c>
      <c r="C5652" t="s">
        <v>77</v>
      </c>
      <c r="D5652" t="s">
        <v>119</v>
      </c>
      <c r="E5652" t="s">
        <v>161</v>
      </c>
      <c r="F5652" t="s">
        <v>10522</v>
      </c>
      <c r="G5652" t="s">
        <v>163</v>
      </c>
      <c r="H5652" t="s">
        <v>47</v>
      </c>
      <c r="I5652" t="s">
        <v>129</v>
      </c>
      <c r="J5652" t="s">
        <v>130</v>
      </c>
      <c r="K5652" t="s">
        <v>131</v>
      </c>
      <c r="L5652" t="s">
        <v>16176</v>
      </c>
      <c r="M5652" t="s">
        <v>16177</v>
      </c>
      <c r="N5652">
        <v>0.59250000000000003</v>
      </c>
      <c r="O5652">
        <v>211</v>
      </c>
      <c r="P5652">
        <v>150</v>
      </c>
      <c r="Q5652">
        <v>0</v>
      </c>
      <c r="R5652">
        <v>0</v>
      </c>
      <c r="S5652">
        <v>0</v>
      </c>
      <c r="T5652">
        <v>0</v>
      </c>
      <c r="U5652">
        <v>125.0175</v>
      </c>
      <c r="V5652">
        <v>88.875</v>
      </c>
      <c r="W5652">
        <v>0</v>
      </c>
      <c r="X5652">
        <v>0</v>
      </c>
      <c r="Y5652">
        <v>0</v>
      </c>
      <c r="Z5652">
        <v>0</v>
      </c>
    </row>
    <row r="5653" spans="1:26" x14ac:dyDescent="0.25">
      <c r="A5653">
        <v>2042001</v>
      </c>
      <c r="B5653">
        <v>1</v>
      </c>
      <c r="C5653" t="s">
        <v>77</v>
      </c>
      <c r="D5653" t="s">
        <v>119</v>
      </c>
      <c r="E5653" t="s">
        <v>182</v>
      </c>
      <c r="F5653" t="s">
        <v>16178</v>
      </c>
      <c r="G5653" t="s">
        <v>294</v>
      </c>
      <c r="H5653" t="s">
        <v>46</v>
      </c>
      <c r="I5653" t="s">
        <v>129</v>
      </c>
      <c r="J5653" t="s">
        <v>130</v>
      </c>
      <c r="K5653" t="s">
        <v>131</v>
      </c>
      <c r="L5653" t="s">
        <v>16179</v>
      </c>
      <c r="M5653" t="s">
        <v>16180</v>
      </c>
      <c r="N5653">
        <v>2.2366666660000001</v>
      </c>
      <c r="O5653">
        <v>0</v>
      </c>
      <c r="P5653">
        <v>95</v>
      </c>
      <c r="Q5653">
        <v>0</v>
      </c>
      <c r="R5653">
        <v>0</v>
      </c>
      <c r="S5653">
        <v>0</v>
      </c>
      <c r="T5653">
        <v>0</v>
      </c>
      <c r="U5653">
        <v>0</v>
      </c>
      <c r="V5653">
        <v>212.48333299999999</v>
      </c>
      <c r="W5653">
        <v>0</v>
      </c>
      <c r="X5653">
        <v>0</v>
      </c>
      <c r="Y5653">
        <v>0</v>
      </c>
      <c r="Z5653">
        <v>0</v>
      </c>
    </row>
    <row r="5654" spans="1:26" x14ac:dyDescent="0.25">
      <c r="A5654">
        <v>2041999</v>
      </c>
      <c r="B5654">
        <v>1</v>
      </c>
      <c r="C5654" t="s">
        <v>76</v>
      </c>
      <c r="D5654" t="s">
        <v>101</v>
      </c>
      <c r="E5654" t="s">
        <v>186</v>
      </c>
      <c r="F5654" t="s">
        <v>16181</v>
      </c>
      <c r="G5654" t="s">
        <v>168</v>
      </c>
      <c r="H5654" t="s">
        <v>47</v>
      </c>
      <c r="I5654" t="s">
        <v>129</v>
      </c>
      <c r="J5654" t="s">
        <v>130</v>
      </c>
      <c r="K5654" t="s">
        <v>154</v>
      </c>
      <c r="L5654" t="s">
        <v>16182</v>
      </c>
      <c r="M5654" t="s">
        <v>16183</v>
      </c>
      <c r="N5654">
        <v>2.4861916659999999</v>
      </c>
      <c r="O5654">
        <v>8</v>
      </c>
      <c r="P5654">
        <v>10</v>
      </c>
      <c r="Q5654">
        <v>0</v>
      </c>
      <c r="R5654">
        <v>0</v>
      </c>
      <c r="S5654">
        <v>0</v>
      </c>
      <c r="T5654">
        <v>0</v>
      </c>
      <c r="U5654">
        <v>19.889533</v>
      </c>
      <c r="V5654">
        <v>24.861916999999998</v>
      </c>
      <c r="W5654">
        <v>0</v>
      </c>
      <c r="X5654">
        <v>0</v>
      </c>
      <c r="Y5654">
        <v>0</v>
      </c>
      <c r="Z5654">
        <v>0</v>
      </c>
    </row>
    <row r="5655" spans="1:26" x14ac:dyDescent="0.25">
      <c r="A5655">
        <v>2042003</v>
      </c>
      <c r="B5655">
        <v>1</v>
      </c>
      <c r="C5655" t="s">
        <v>77</v>
      </c>
      <c r="D5655" t="s">
        <v>111</v>
      </c>
      <c r="E5655" t="s">
        <v>134</v>
      </c>
      <c r="F5655" t="s">
        <v>16184</v>
      </c>
      <c r="G5655" t="s">
        <v>250</v>
      </c>
      <c r="H5655" t="s">
        <v>46</v>
      </c>
      <c r="I5655" t="s">
        <v>129</v>
      </c>
      <c r="J5655" t="s">
        <v>15</v>
      </c>
      <c r="K5655" t="s">
        <v>131</v>
      </c>
      <c r="L5655" t="s">
        <v>16185</v>
      </c>
      <c r="M5655" t="s">
        <v>16186</v>
      </c>
      <c r="N5655">
        <v>2.0363888879999998</v>
      </c>
      <c r="O5655">
        <v>0</v>
      </c>
      <c r="P5655">
        <v>0</v>
      </c>
      <c r="Q5655">
        <v>0</v>
      </c>
      <c r="R5655">
        <v>8</v>
      </c>
      <c r="S5655">
        <v>0</v>
      </c>
      <c r="T5655">
        <v>0</v>
      </c>
      <c r="U5655">
        <v>0</v>
      </c>
      <c r="V5655">
        <v>0</v>
      </c>
      <c r="W5655">
        <v>0</v>
      </c>
      <c r="X5655">
        <v>16.291111000000001</v>
      </c>
      <c r="Y5655">
        <v>0</v>
      </c>
      <c r="Z5655">
        <v>0</v>
      </c>
    </row>
    <row r="5656" spans="1:26" x14ac:dyDescent="0.25">
      <c r="A5656">
        <v>2042012</v>
      </c>
      <c r="B5656">
        <v>1</v>
      </c>
      <c r="C5656" t="s">
        <v>76</v>
      </c>
      <c r="D5656" t="s">
        <v>106</v>
      </c>
      <c r="E5656" t="s">
        <v>182</v>
      </c>
      <c r="F5656" t="s">
        <v>16187</v>
      </c>
      <c r="G5656" t="s">
        <v>179</v>
      </c>
      <c r="H5656" t="s">
        <v>46</v>
      </c>
      <c r="I5656" t="s">
        <v>129</v>
      </c>
      <c r="J5656" t="s">
        <v>130</v>
      </c>
      <c r="K5656" t="s">
        <v>154</v>
      </c>
      <c r="L5656" t="s">
        <v>16188</v>
      </c>
      <c r="M5656" t="s">
        <v>16189</v>
      </c>
      <c r="N5656">
        <v>0.81666666600000004</v>
      </c>
      <c r="O5656">
        <v>0</v>
      </c>
      <c r="P5656">
        <v>79</v>
      </c>
      <c r="Q5656">
        <v>0</v>
      </c>
      <c r="R5656">
        <v>0</v>
      </c>
      <c r="S5656">
        <v>0</v>
      </c>
      <c r="T5656">
        <v>0</v>
      </c>
      <c r="U5656">
        <v>0</v>
      </c>
      <c r="V5656">
        <v>64.516666999999998</v>
      </c>
      <c r="W5656">
        <v>0</v>
      </c>
      <c r="X5656">
        <v>0</v>
      </c>
      <c r="Y5656">
        <v>0</v>
      </c>
      <c r="Z5656">
        <v>0</v>
      </c>
    </row>
    <row r="5657" spans="1:26" x14ac:dyDescent="0.25">
      <c r="A5657">
        <v>2042006</v>
      </c>
      <c r="B5657">
        <v>1</v>
      </c>
      <c r="C5657" t="s">
        <v>76</v>
      </c>
      <c r="D5657" t="s">
        <v>99</v>
      </c>
      <c r="E5657" t="s">
        <v>126</v>
      </c>
      <c r="F5657" t="s">
        <v>16190</v>
      </c>
      <c r="G5657" t="s">
        <v>168</v>
      </c>
      <c r="H5657" t="s">
        <v>46</v>
      </c>
      <c r="I5657" t="s">
        <v>129</v>
      </c>
      <c r="J5657" t="s">
        <v>130</v>
      </c>
      <c r="K5657" t="s">
        <v>154</v>
      </c>
      <c r="L5657" t="s">
        <v>16191</v>
      </c>
      <c r="M5657" t="s">
        <v>16192</v>
      </c>
      <c r="N5657">
        <v>4.4249127770000003</v>
      </c>
      <c r="O5657">
        <v>0</v>
      </c>
      <c r="P5657">
        <v>20</v>
      </c>
      <c r="Q5657">
        <v>0</v>
      </c>
      <c r="R5657">
        <v>0</v>
      </c>
      <c r="S5657">
        <v>0</v>
      </c>
      <c r="T5657">
        <v>0</v>
      </c>
      <c r="U5657">
        <v>0</v>
      </c>
      <c r="V5657">
        <v>88.498255999999998</v>
      </c>
      <c r="W5657">
        <v>0</v>
      </c>
      <c r="X5657">
        <v>0</v>
      </c>
      <c r="Y5657">
        <v>0</v>
      </c>
      <c r="Z5657">
        <v>0</v>
      </c>
    </row>
    <row r="5658" spans="1:26" x14ac:dyDescent="0.25">
      <c r="A5658">
        <v>2042022</v>
      </c>
      <c r="B5658">
        <v>1</v>
      </c>
      <c r="C5658" t="s">
        <v>76</v>
      </c>
      <c r="D5658" t="s">
        <v>89</v>
      </c>
      <c r="E5658" t="s">
        <v>134</v>
      </c>
      <c r="F5658" t="s">
        <v>16193</v>
      </c>
      <c r="G5658" t="s">
        <v>140</v>
      </c>
      <c r="H5658" t="s">
        <v>46</v>
      </c>
      <c r="I5658" t="s">
        <v>129</v>
      </c>
      <c r="J5658" t="s">
        <v>130</v>
      </c>
      <c r="K5658" t="s">
        <v>131</v>
      </c>
      <c r="L5658" t="s">
        <v>16194</v>
      </c>
      <c r="M5658" t="s">
        <v>16195</v>
      </c>
      <c r="N5658">
        <v>4.8088888880000003</v>
      </c>
      <c r="O5658">
        <v>0</v>
      </c>
      <c r="P5658">
        <v>2</v>
      </c>
      <c r="Q5658">
        <v>0</v>
      </c>
      <c r="R5658">
        <v>0</v>
      </c>
      <c r="S5658">
        <v>0</v>
      </c>
      <c r="T5658">
        <v>0</v>
      </c>
      <c r="U5658">
        <v>0</v>
      </c>
      <c r="V5658">
        <v>9.6177779999999995</v>
      </c>
      <c r="W5658">
        <v>0</v>
      </c>
      <c r="X5658">
        <v>0</v>
      </c>
      <c r="Y5658">
        <v>0</v>
      </c>
      <c r="Z5658">
        <v>0</v>
      </c>
    </row>
    <row r="5659" spans="1:26" x14ac:dyDescent="0.25">
      <c r="A5659">
        <v>2042009</v>
      </c>
      <c r="B5659">
        <v>1</v>
      </c>
      <c r="C5659" t="s">
        <v>77</v>
      </c>
      <c r="D5659" t="s">
        <v>124</v>
      </c>
      <c r="E5659" t="s">
        <v>134</v>
      </c>
      <c r="F5659" t="s">
        <v>16196</v>
      </c>
      <c r="G5659" t="s">
        <v>136</v>
      </c>
      <c r="H5659" t="s">
        <v>46</v>
      </c>
      <c r="I5659" t="s">
        <v>129</v>
      </c>
      <c r="J5659" t="s">
        <v>130</v>
      </c>
      <c r="K5659" t="s">
        <v>131</v>
      </c>
      <c r="L5659" t="s">
        <v>16197</v>
      </c>
      <c r="M5659" t="s">
        <v>16198</v>
      </c>
      <c r="N5659">
        <v>0.86472222200000004</v>
      </c>
      <c r="O5659">
        <v>0</v>
      </c>
      <c r="P5659">
        <v>1</v>
      </c>
      <c r="Q5659">
        <v>0</v>
      </c>
      <c r="R5659">
        <v>0</v>
      </c>
      <c r="S5659">
        <v>0</v>
      </c>
      <c r="T5659">
        <v>0</v>
      </c>
      <c r="U5659">
        <v>0</v>
      </c>
      <c r="V5659">
        <v>0.86472199999999999</v>
      </c>
      <c r="W5659">
        <v>0</v>
      </c>
      <c r="X5659">
        <v>0</v>
      </c>
      <c r="Y5659">
        <v>0</v>
      </c>
      <c r="Z5659">
        <v>0</v>
      </c>
    </row>
    <row r="5660" spans="1:26" x14ac:dyDescent="0.25">
      <c r="A5660">
        <v>2042011</v>
      </c>
      <c r="B5660">
        <v>1</v>
      </c>
      <c r="C5660" t="s">
        <v>77</v>
      </c>
      <c r="D5660" t="s">
        <v>118</v>
      </c>
      <c r="E5660" t="s">
        <v>161</v>
      </c>
      <c r="F5660" t="s">
        <v>16199</v>
      </c>
      <c r="G5660" t="s">
        <v>179</v>
      </c>
      <c r="H5660" t="s">
        <v>47</v>
      </c>
      <c r="I5660" t="s">
        <v>129</v>
      </c>
      <c r="J5660" t="s">
        <v>130</v>
      </c>
      <c r="K5660" t="s">
        <v>154</v>
      </c>
      <c r="L5660" t="s">
        <v>16200</v>
      </c>
      <c r="M5660" t="s">
        <v>16201</v>
      </c>
      <c r="N5660">
        <v>6.0429305549999999</v>
      </c>
      <c r="O5660">
        <v>0</v>
      </c>
      <c r="P5660">
        <v>0</v>
      </c>
      <c r="Q5660">
        <v>0</v>
      </c>
      <c r="R5660">
        <v>0</v>
      </c>
      <c r="S5660">
        <v>1</v>
      </c>
      <c r="T5660">
        <v>104</v>
      </c>
      <c r="U5660">
        <v>0</v>
      </c>
      <c r="V5660">
        <v>0</v>
      </c>
      <c r="W5660">
        <v>0</v>
      </c>
      <c r="X5660">
        <v>0</v>
      </c>
      <c r="Y5660">
        <v>6.0429310000000003</v>
      </c>
      <c r="Z5660">
        <v>628.46477800000002</v>
      </c>
    </row>
    <row r="5661" spans="1:26" x14ac:dyDescent="0.25">
      <c r="A5661">
        <v>2042013</v>
      </c>
      <c r="B5661">
        <v>1</v>
      </c>
      <c r="C5661" t="s">
        <v>76</v>
      </c>
      <c r="D5661" t="s">
        <v>89</v>
      </c>
      <c r="E5661" t="s">
        <v>171</v>
      </c>
      <c r="F5661" t="s">
        <v>16202</v>
      </c>
      <c r="G5661" t="s">
        <v>242</v>
      </c>
      <c r="H5661" t="s">
        <v>47</v>
      </c>
      <c r="I5661" t="s">
        <v>129</v>
      </c>
      <c r="J5661" t="s">
        <v>130</v>
      </c>
      <c r="K5661" t="s">
        <v>131</v>
      </c>
      <c r="L5661" t="s">
        <v>16203</v>
      </c>
      <c r="M5661" t="s">
        <v>16204</v>
      </c>
      <c r="N5661">
        <v>0.22750000000000001</v>
      </c>
      <c r="O5661">
        <v>0</v>
      </c>
      <c r="P5661">
        <v>0</v>
      </c>
      <c r="Q5661">
        <v>11</v>
      </c>
      <c r="R5661">
        <v>285</v>
      </c>
      <c r="S5661">
        <v>54</v>
      </c>
      <c r="T5661">
        <v>629</v>
      </c>
      <c r="U5661">
        <v>0</v>
      </c>
      <c r="V5661">
        <v>0</v>
      </c>
      <c r="W5661">
        <v>2.5024999999999999</v>
      </c>
      <c r="X5661">
        <v>64.837500000000006</v>
      </c>
      <c r="Y5661">
        <v>12.285</v>
      </c>
      <c r="Z5661">
        <v>143.0975</v>
      </c>
    </row>
    <row r="5662" spans="1:26" x14ac:dyDescent="0.25">
      <c r="A5662">
        <v>2042016</v>
      </c>
      <c r="B5662">
        <v>1</v>
      </c>
      <c r="C5662" t="s">
        <v>77</v>
      </c>
      <c r="D5662" t="s">
        <v>118</v>
      </c>
      <c r="E5662" t="s">
        <v>161</v>
      </c>
      <c r="F5662" t="s">
        <v>16205</v>
      </c>
      <c r="G5662" t="s">
        <v>179</v>
      </c>
      <c r="H5662" t="s">
        <v>47</v>
      </c>
      <c r="I5662" t="s">
        <v>129</v>
      </c>
      <c r="J5662" t="s">
        <v>130</v>
      </c>
      <c r="K5662" t="s">
        <v>154</v>
      </c>
      <c r="L5662" t="s">
        <v>16206</v>
      </c>
      <c r="M5662" t="s">
        <v>16207</v>
      </c>
      <c r="N5662">
        <v>5.8561127769999999</v>
      </c>
      <c r="O5662">
        <v>0</v>
      </c>
      <c r="P5662">
        <v>0</v>
      </c>
      <c r="Q5662">
        <v>0</v>
      </c>
      <c r="R5662">
        <v>0</v>
      </c>
      <c r="S5662">
        <v>0</v>
      </c>
      <c r="T5662">
        <v>10</v>
      </c>
      <c r="U5662">
        <v>0</v>
      </c>
      <c r="V5662">
        <v>0</v>
      </c>
      <c r="W5662">
        <v>0</v>
      </c>
      <c r="X5662">
        <v>0</v>
      </c>
      <c r="Y5662">
        <v>0</v>
      </c>
      <c r="Z5662">
        <v>58.561127999999997</v>
      </c>
    </row>
    <row r="5663" spans="1:26" x14ac:dyDescent="0.25">
      <c r="A5663">
        <v>2042042</v>
      </c>
      <c r="B5663">
        <v>1</v>
      </c>
      <c r="C5663" t="s">
        <v>76</v>
      </c>
      <c r="D5663" t="s">
        <v>84</v>
      </c>
      <c r="E5663" t="s">
        <v>182</v>
      </c>
      <c r="F5663" t="s">
        <v>16208</v>
      </c>
      <c r="G5663" t="s">
        <v>294</v>
      </c>
      <c r="H5663" t="s">
        <v>46</v>
      </c>
      <c r="I5663" t="s">
        <v>129</v>
      </c>
      <c r="J5663" t="s">
        <v>130</v>
      </c>
      <c r="K5663" t="s">
        <v>131</v>
      </c>
      <c r="L5663" t="s">
        <v>16209</v>
      </c>
      <c r="M5663" t="s">
        <v>16210</v>
      </c>
      <c r="N5663">
        <v>1.4852777770000001</v>
      </c>
      <c r="O5663">
        <v>0</v>
      </c>
      <c r="P5663">
        <v>70</v>
      </c>
      <c r="Q5663">
        <v>0</v>
      </c>
      <c r="R5663">
        <v>0</v>
      </c>
      <c r="S5663">
        <v>0</v>
      </c>
      <c r="T5663">
        <v>0</v>
      </c>
      <c r="U5663">
        <v>0</v>
      </c>
      <c r="V5663">
        <v>103.969444</v>
      </c>
      <c r="W5663">
        <v>0</v>
      </c>
      <c r="X5663">
        <v>0</v>
      </c>
      <c r="Y5663">
        <v>0</v>
      </c>
      <c r="Z5663">
        <v>0</v>
      </c>
    </row>
    <row r="5664" spans="1:26" x14ac:dyDescent="0.25">
      <c r="A5664">
        <v>2042018</v>
      </c>
      <c r="B5664">
        <v>1</v>
      </c>
      <c r="C5664" t="s">
        <v>77</v>
      </c>
      <c r="D5664" t="s">
        <v>118</v>
      </c>
      <c r="E5664" t="s">
        <v>161</v>
      </c>
      <c r="F5664" t="s">
        <v>15333</v>
      </c>
      <c r="G5664" t="s">
        <v>179</v>
      </c>
      <c r="H5664" t="s">
        <v>47</v>
      </c>
      <c r="I5664" t="s">
        <v>129</v>
      </c>
      <c r="J5664" t="s">
        <v>130</v>
      </c>
      <c r="K5664" t="s">
        <v>154</v>
      </c>
      <c r="L5664" t="s">
        <v>16211</v>
      </c>
      <c r="M5664" t="s">
        <v>16212</v>
      </c>
      <c r="N5664">
        <v>5.8553683330000004</v>
      </c>
      <c r="O5664">
        <v>0</v>
      </c>
      <c r="P5664">
        <v>0</v>
      </c>
      <c r="Q5664">
        <v>0</v>
      </c>
      <c r="R5664">
        <v>0</v>
      </c>
      <c r="S5664">
        <v>1</v>
      </c>
      <c r="T5664">
        <v>12</v>
      </c>
      <c r="U5664">
        <v>0</v>
      </c>
      <c r="V5664">
        <v>0</v>
      </c>
      <c r="W5664">
        <v>0</v>
      </c>
      <c r="X5664">
        <v>0</v>
      </c>
      <c r="Y5664">
        <v>5.8553680000000004</v>
      </c>
      <c r="Z5664">
        <v>70.264420000000001</v>
      </c>
    </row>
    <row r="5665" spans="1:26" x14ac:dyDescent="0.25">
      <c r="A5665">
        <v>2042020</v>
      </c>
      <c r="B5665">
        <v>1</v>
      </c>
      <c r="C5665" t="s">
        <v>77</v>
      </c>
      <c r="D5665" t="s">
        <v>108</v>
      </c>
      <c r="E5665" t="s">
        <v>161</v>
      </c>
      <c r="F5665" t="s">
        <v>16213</v>
      </c>
      <c r="G5665" t="s">
        <v>163</v>
      </c>
      <c r="H5665" t="s">
        <v>47</v>
      </c>
      <c r="I5665" t="s">
        <v>129</v>
      </c>
      <c r="J5665" t="s">
        <v>130</v>
      </c>
      <c r="K5665" t="s">
        <v>131</v>
      </c>
      <c r="L5665" t="s">
        <v>16214</v>
      </c>
      <c r="M5665" t="s">
        <v>16215</v>
      </c>
      <c r="N5665">
        <v>0.38777777699999999</v>
      </c>
      <c r="O5665">
        <v>0</v>
      </c>
      <c r="P5665">
        <v>2334</v>
      </c>
      <c r="Q5665">
        <v>0</v>
      </c>
      <c r="R5665">
        <v>0</v>
      </c>
      <c r="S5665">
        <v>0</v>
      </c>
      <c r="T5665">
        <v>0</v>
      </c>
      <c r="U5665">
        <v>0</v>
      </c>
      <c r="V5665">
        <v>905.07333200000005</v>
      </c>
      <c r="W5665">
        <v>0</v>
      </c>
      <c r="X5665">
        <v>0</v>
      </c>
      <c r="Y5665">
        <v>0</v>
      </c>
      <c r="Z5665">
        <v>0</v>
      </c>
    </row>
    <row r="5666" spans="1:26" x14ac:dyDescent="0.25">
      <c r="A5666">
        <v>2042024</v>
      </c>
      <c r="B5666">
        <v>1</v>
      </c>
      <c r="C5666" t="s">
        <v>76</v>
      </c>
      <c r="D5666" t="s">
        <v>103</v>
      </c>
      <c r="E5666" t="s">
        <v>171</v>
      </c>
      <c r="F5666" t="s">
        <v>16216</v>
      </c>
      <c r="G5666" t="s">
        <v>163</v>
      </c>
      <c r="H5666" t="s">
        <v>47</v>
      </c>
      <c r="I5666" t="s">
        <v>129</v>
      </c>
      <c r="J5666" t="s">
        <v>130</v>
      </c>
      <c r="K5666" t="s">
        <v>131</v>
      </c>
      <c r="L5666" t="s">
        <v>16217</v>
      </c>
      <c r="M5666" t="s">
        <v>16218</v>
      </c>
      <c r="N5666">
        <v>0.68194444399999998</v>
      </c>
      <c r="O5666">
        <v>0</v>
      </c>
      <c r="P5666">
        <v>0</v>
      </c>
      <c r="Q5666">
        <v>4</v>
      </c>
      <c r="R5666">
        <v>8169</v>
      </c>
      <c r="S5666">
        <v>0</v>
      </c>
      <c r="T5666">
        <v>0</v>
      </c>
      <c r="U5666">
        <v>0</v>
      </c>
      <c r="V5666">
        <v>0</v>
      </c>
      <c r="W5666">
        <v>2.7277779999999998</v>
      </c>
      <c r="X5666">
        <v>5570.8041629999998</v>
      </c>
      <c r="Y5666">
        <v>0</v>
      </c>
      <c r="Z5666">
        <v>0</v>
      </c>
    </row>
    <row r="5667" spans="1:26" x14ac:dyDescent="0.25">
      <c r="A5667">
        <v>2042026</v>
      </c>
      <c r="B5667">
        <v>1</v>
      </c>
      <c r="C5667" t="s">
        <v>76</v>
      </c>
      <c r="D5667" t="s">
        <v>105</v>
      </c>
      <c r="E5667" t="s">
        <v>134</v>
      </c>
      <c r="F5667" t="s">
        <v>16219</v>
      </c>
      <c r="G5667" t="s">
        <v>136</v>
      </c>
      <c r="H5667" t="s">
        <v>46</v>
      </c>
      <c r="I5667" t="s">
        <v>129</v>
      </c>
      <c r="J5667" t="s">
        <v>130</v>
      </c>
      <c r="K5667" t="s">
        <v>131</v>
      </c>
      <c r="L5667" t="s">
        <v>16220</v>
      </c>
      <c r="M5667" t="s">
        <v>16221</v>
      </c>
      <c r="N5667">
        <v>1.135555555</v>
      </c>
      <c r="O5667">
        <v>0</v>
      </c>
      <c r="P5667">
        <v>0</v>
      </c>
      <c r="Q5667">
        <v>0</v>
      </c>
      <c r="R5667">
        <v>1</v>
      </c>
      <c r="S5667">
        <v>0</v>
      </c>
      <c r="T5667">
        <v>0</v>
      </c>
      <c r="U5667">
        <v>0</v>
      </c>
      <c r="V5667">
        <v>0</v>
      </c>
      <c r="W5667">
        <v>0</v>
      </c>
      <c r="X5667">
        <v>1.135556</v>
      </c>
      <c r="Y5667">
        <v>0</v>
      </c>
      <c r="Z5667">
        <v>0</v>
      </c>
    </row>
    <row r="5668" spans="1:26" x14ac:dyDescent="0.25">
      <c r="A5668">
        <v>2042030</v>
      </c>
      <c r="B5668">
        <v>1</v>
      </c>
      <c r="C5668" t="s">
        <v>77</v>
      </c>
      <c r="D5668" t="s">
        <v>118</v>
      </c>
      <c r="E5668" t="s">
        <v>134</v>
      </c>
      <c r="F5668" t="s">
        <v>16222</v>
      </c>
      <c r="G5668" t="s">
        <v>128</v>
      </c>
      <c r="H5668" t="s">
        <v>46</v>
      </c>
      <c r="I5668" t="s">
        <v>129</v>
      </c>
      <c r="J5668" t="s">
        <v>130</v>
      </c>
      <c r="K5668" t="s">
        <v>131</v>
      </c>
      <c r="L5668" t="s">
        <v>16223</v>
      </c>
      <c r="M5668" t="s">
        <v>16224</v>
      </c>
      <c r="N5668">
        <v>3.3869444440000001</v>
      </c>
      <c r="O5668">
        <v>0</v>
      </c>
      <c r="P5668">
        <v>1</v>
      </c>
      <c r="Q5668">
        <v>0</v>
      </c>
      <c r="R5668">
        <v>0</v>
      </c>
      <c r="S5668">
        <v>0</v>
      </c>
      <c r="T5668">
        <v>0</v>
      </c>
      <c r="U5668">
        <v>0</v>
      </c>
      <c r="V5668">
        <v>3.3869440000000002</v>
      </c>
      <c r="W5668">
        <v>0</v>
      </c>
      <c r="X5668">
        <v>0</v>
      </c>
      <c r="Y5668">
        <v>0</v>
      </c>
      <c r="Z5668">
        <v>0</v>
      </c>
    </row>
    <row r="5669" spans="1:26" x14ac:dyDescent="0.25">
      <c r="A5669">
        <v>2042032</v>
      </c>
      <c r="B5669">
        <v>1</v>
      </c>
      <c r="C5669" t="s">
        <v>76</v>
      </c>
      <c r="D5669" t="s">
        <v>79</v>
      </c>
      <c r="E5669" t="s">
        <v>150</v>
      </c>
      <c r="F5669" t="s">
        <v>16225</v>
      </c>
      <c r="G5669" t="s">
        <v>163</v>
      </c>
      <c r="H5669" t="s">
        <v>47</v>
      </c>
      <c r="I5669" t="s">
        <v>129</v>
      </c>
      <c r="J5669" t="s">
        <v>130</v>
      </c>
      <c r="K5669" t="s">
        <v>131</v>
      </c>
      <c r="L5669" t="s">
        <v>16226</v>
      </c>
      <c r="M5669" t="s">
        <v>16227</v>
      </c>
      <c r="N5669">
        <v>0.59750000000000003</v>
      </c>
      <c r="O5669">
        <v>47</v>
      </c>
      <c r="P5669">
        <v>263</v>
      </c>
      <c r="Q5669">
        <v>0</v>
      </c>
      <c r="R5669">
        <v>0</v>
      </c>
      <c r="S5669">
        <v>0</v>
      </c>
      <c r="T5669">
        <v>0</v>
      </c>
      <c r="U5669">
        <v>28.0825</v>
      </c>
      <c r="V5669">
        <v>157.14250000000001</v>
      </c>
      <c r="W5669">
        <v>0</v>
      </c>
      <c r="X5669">
        <v>0</v>
      </c>
      <c r="Y5669">
        <v>0</v>
      </c>
      <c r="Z5669">
        <v>0</v>
      </c>
    </row>
    <row r="5670" spans="1:26" x14ac:dyDescent="0.25">
      <c r="A5670">
        <v>2042037</v>
      </c>
      <c r="B5670">
        <v>1</v>
      </c>
      <c r="C5670" t="s">
        <v>76</v>
      </c>
      <c r="D5670" t="s">
        <v>95</v>
      </c>
      <c r="E5670" t="s">
        <v>134</v>
      </c>
      <c r="F5670" t="s">
        <v>16228</v>
      </c>
      <c r="G5670" t="s">
        <v>136</v>
      </c>
      <c r="H5670" t="s">
        <v>46</v>
      </c>
      <c r="I5670" t="s">
        <v>129</v>
      </c>
      <c r="J5670" t="s">
        <v>130</v>
      </c>
      <c r="K5670" t="s">
        <v>131</v>
      </c>
      <c r="L5670" t="s">
        <v>16229</v>
      </c>
      <c r="M5670" t="s">
        <v>16230</v>
      </c>
      <c r="N5670">
        <v>3.5016666660000002</v>
      </c>
      <c r="O5670">
        <v>0</v>
      </c>
      <c r="P5670">
        <v>0</v>
      </c>
      <c r="Q5670">
        <v>0</v>
      </c>
      <c r="R5670">
        <v>0</v>
      </c>
      <c r="S5670">
        <v>0</v>
      </c>
      <c r="T5670">
        <v>1</v>
      </c>
      <c r="U5670">
        <v>0</v>
      </c>
      <c r="V5670">
        <v>0</v>
      </c>
      <c r="W5670">
        <v>0</v>
      </c>
      <c r="X5670">
        <v>0</v>
      </c>
      <c r="Y5670">
        <v>0</v>
      </c>
      <c r="Z5670">
        <v>3.5016669999999999</v>
      </c>
    </row>
    <row r="5671" spans="1:26" x14ac:dyDescent="0.25">
      <c r="A5671">
        <v>2042036</v>
      </c>
      <c r="B5671">
        <v>1</v>
      </c>
      <c r="C5671" t="s">
        <v>76</v>
      </c>
      <c r="D5671" t="s">
        <v>99</v>
      </c>
      <c r="E5671" t="s">
        <v>186</v>
      </c>
      <c r="F5671" t="s">
        <v>16231</v>
      </c>
      <c r="G5671" t="s">
        <v>163</v>
      </c>
      <c r="H5671" t="s">
        <v>47</v>
      </c>
      <c r="I5671" t="s">
        <v>129</v>
      </c>
      <c r="J5671" t="s">
        <v>130</v>
      </c>
      <c r="K5671" t="s">
        <v>131</v>
      </c>
      <c r="L5671" t="s">
        <v>16232</v>
      </c>
      <c r="M5671" t="s">
        <v>16233</v>
      </c>
      <c r="N5671">
        <v>1.123888888</v>
      </c>
      <c r="O5671">
        <v>31</v>
      </c>
      <c r="P5671">
        <v>1962</v>
      </c>
      <c r="Q5671">
        <v>0</v>
      </c>
      <c r="R5671">
        <v>0</v>
      </c>
      <c r="S5671">
        <v>0</v>
      </c>
      <c r="T5671">
        <v>0</v>
      </c>
      <c r="U5671">
        <v>34.840555999999999</v>
      </c>
      <c r="V5671">
        <v>2205.0699979999999</v>
      </c>
      <c r="W5671">
        <v>0</v>
      </c>
      <c r="X5671">
        <v>0</v>
      </c>
      <c r="Y5671">
        <v>0</v>
      </c>
      <c r="Z5671">
        <v>0</v>
      </c>
    </row>
    <row r="5672" spans="1:26" x14ac:dyDescent="0.25">
      <c r="A5672">
        <v>2042045</v>
      </c>
      <c r="B5672">
        <v>1</v>
      </c>
      <c r="C5672" t="s">
        <v>76</v>
      </c>
      <c r="D5672" t="s">
        <v>92</v>
      </c>
      <c r="E5672" t="s">
        <v>134</v>
      </c>
      <c r="F5672" t="s">
        <v>16234</v>
      </c>
      <c r="G5672" t="s">
        <v>238</v>
      </c>
      <c r="H5672" t="s">
        <v>46</v>
      </c>
      <c r="I5672" t="s">
        <v>129</v>
      </c>
      <c r="J5672" t="s">
        <v>130</v>
      </c>
      <c r="K5672" t="s">
        <v>131</v>
      </c>
      <c r="L5672" t="s">
        <v>16235</v>
      </c>
      <c r="M5672" t="s">
        <v>16236</v>
      </c>
      <c r="N5672">
        <v>1.2313888879999999</v>
      </c>
      <c r="O5672">
        <v>0</v>
      </c>
      <c r="P5672">
        <v>0</v>
      </c>
      <c r="Q5672">
        <v>0</v>
      </c>
      <c r="R5672">
        <v>2</v>
      </c>
      <c r="S5672">
        <v>0</v>
      </c>
      <c r="T5672">
        <v>0</v>
      </c>
      <c r="U5672">
        <v>0</v>
      </c>
      <c r="V5672">
        <v>0</v>
      </c>
      <c r="W5672">
        <v>0</v>
      </c>
      <c r="X5672">
        <v>2.4627780000000001</v>
      </c>
      <c r="Y5672">
        <v>0</v>
      </c>
      <c r="Z5672">
        <v>0</v>
      </c>
    </row>
    <row r="5673" spans="1:26" x14ac:dyDescent="0.25">
      <c r="A5673">
        <v>2042053</v>
      </c>
      <c r="B5673">
        <v>1</v>
      </c>
      <c r="C5673" t="s">
        <v>77</v>
      </c>
      <c r="D5673" t="s">
        <v>108</v>
      </c>
      <c r="E5673" t="s">
        <v>134</v>
      </c>
      <c r="F5673" t="s">
        <v>16237</v>
      </c>
      <c r="G5673" t="s">
        <v>136</v>
      </c>
      <c r="H5673" t="s">
        <v>46</v>
      </c>
      <c r="I5673" t="s">
        <v>129</v>
      </c>
      <c r="J5673" t="s">
        <v>130</v>
      </c>
      <c r="K5673" t="s">
        <v>131</v>
      </c>
      <c r="L5673" t="s">
        <v>16238</v>
      </c>
      <c r="M5673" t="s">
        <v>16239</v>
      </c>
      <c r="N5673">
        <v>8.2280555549999992</v>
      </c>
      <c r="O5673">
        <v>0</v>
      </c>
      <c r="P5673">
        <v>1</v>
      </c>
      <c r="Q5673">
        <v>0</v>
      </c>
      <c r="R5673">
        <v>0</v>
      </c>
      <c r="S5673">
        <v>0</v>
      </c>
      <c r="T5673">
        <v>0</v>
      </c>
      <c r="U5673">
        <v>0</v>
      </c>
      <c r="V5673">
        <v>8.2280560000000005</v>
      </c>
      <c r="W5673">
        <v>0</v>
      </c>
      <c r="X5673">
        <v>0</v>
      </c>
      <c r="Y5673">
        <v>0</v>
      </c>
      <c r="Z5673">
        <v>0</v>
      </c>
    </row>
    <row r="5674" spans="1:26" x14ac:dyDescent="0.25">
      <c r="A5674">
        <v>2042043</v>
      </c>
      <c r="B5674">
        <v>1</v>
      </c>
      <c r="C5674" t="s">
        <v>76</v>
      </c>
      <c r="D5674" t="s">
        <v>100</v>
      </c>
      <c r="E5674" t="s">
        <v>134</v>
      </c>
      <c r="F5674" t="s">
        <v>16240</v>
      </c>
      <c r="G5674" t="s">
        <v>140</v>
      </c>
      <c r="H5674" t="s">
        <v>46</v>
      </c>
      <c r="I5674" t="s">
        <v>129</v>
      </c>
      <c r="J5674" t="s">
        <v>130</v>
      </c>
      <c r="K5674" t="s">
        <v>131</v>
      </c>
      <c r="L5674" t="s">
        <v>16241</v>
      </c>
      <c r="M5674" t="s">
        <v>16242</v>
      </c>
      <c r="N5674">
        <v>3.6202777770000001</v>
      </c>
      <c r="O5674">
        <v>0</v>
      </c>
      <c r="P5674">
        <v>1</v>
      </c>
      <c r="Q5674">
        <v>0</v>
      </c>
      <c r="R5674">
        <v>0</v>
      </c>
      <c r="S5674">
        <v>0</v>
      </c>
      <c r="T5674">
        <v>0</v>
      </c>
      <c r="U5674">
        <v>0</v>
      </c>
      <c r="V5674">
        <v>3.6202779999999999</v>
      </c>
      <c r="W5674">
        <v>0</v>
      </c>
      <c r="X5674">
        <v>0</v>
      </c>
      <c r="Y5674">
        <v>0</v>
      </c>
      <c r="Z5674">
        <v>0</v>
      </c>
    </row>
    <row r="5675" spans="1:26" x14ac:dyDescent="0.25">
      <c r="A5675">
        <v>2042044</v>
      </c>
      <c r="B5675">
        <v>1</v>
      </c>
      <c r="C5675" t="s">
        <v>77</v>
      </c>
      <c r="D5675" t="s">
        <v>124</v>
      </c>
      <c r="E5675" t="s">
        <v>134</v>
      </c>
      <c r="F5675" t="s">
        <v>16243</v>
      </c>
      <c r="G5675" t="s">
        <v>136</v>
      </c>
      <c r="H5675" t="s">
        <v>46</v>
      </c>
      <c r="I5675" t="s">
        <v>129</v>
      </c>
      <c r="J5675" t="s">
        <v>130</v>
      </c>
      <c r="K5675" t="s">
        <v>131</v>
      </c>
      <c r="L5675" t="s">
        <v>16244</v>
      </c>
      <c r="M5675" t="s">
        <v>16245</v>
      </c>
      <c r="N5675">
        <v>3.7780555549999999</v>
      </c>
      <c r="O5675">
        <v>0</v>
      </c>
      <c r="P5675">
        <v>1</v>
      </c>
      <c r="Q5675">
        <v>0</v>
      </c>
      <c r="R5675">
        <v>0</v>
      </c>
      <c r="S5675">
        <v>0</v>
      </c>
      <c r="T5675">
        <v>0</v>
      </c>
      <c r="U5675">
        <v>0</v>
      </c>
      <c r="V5675">
        <v>3.7780559999999999</v>
      </c>
      <c r="W5675">
        <v>0</v>
      </c>
      <c r="X5675">
        <v>0</v>
      </c>
      <c r="Y5675">
        <v>0</v>
      </c>
      <c r="Z5675">
        <v>0</v>
      </c>
    </row>
    <row r="5676" spans="1:26" x14ac:dyDescent="0.25">
      <c r="A5676">
        <v>2042048</v>
      </c>
      <c r="B5676">
        <v>1</v>
      </c>
      <c r="C5676" t="s">
        <v>76</v>
      </c>
      <c r="D5676" t="s">
        <v>92</v>
      </c>
      <c r="E5676" t="s">
        <v>134</v>
      </c>
      <c r="F5676" t="s">
        <v>16246</v>
      </c>
      <c r="G5676" t="s">
        <v>238</v>
      </c>
      <c r="H5676" t="s">
        <v>46</v>
      </c>
      <c r="I5676" t="s">
        <v>129</v>
      </c>
      <c r="J5676" t="s">
        <v>130</v>
      </c>
      <c r="K5676" t="s">
        <v>131</v>
      </c>
      <c r="L5676" t="s">
        <v>16247</v>
      </c>
      <c r="M5676" t="s">
        <v>16248</v>
      </c>
      <c r="N5676">
        <v>0.77805555500000001</v>
      </c>
      <c r="O5676">
        <v>0</v>
      </c>
      <c r="P5676">
        <v>0</v>
      </c>
      <c r="Q5676">
        <v>0</v>
      </c>
      <c r="R5676">
        <v>0</v>
      </c>
      <c r="S5676">
        <v>0</v>
      </c>
      <c r="T5676">
        <v>1</v>
      </c>
      <c r="U5676">
        <v>0</v>
      </c>
      <c r="V5676">
        <v>0</v>
      </c>
      <c r="W5676">
        <v>0</v>
      </c>
      <c r="X5676">
        <v>0</v>
      </c>
      <c r="Y5676">
        <v>0</v>
      </c>
      <c r="Z5676">
        <v>0.77805599999999997</v>
      </c>
    </row>
    <row r="5677" spans="1:26" x14ac:dyDescent="0.25">
      <c r="A5677">
        <v>2042047</v>
      </c>
      <c r="B5677">
        <v>1</v>
      </c>
      <c r="C5677" t="s">
        <v>76</v>
      </c>
      <c r="D5677" t="s">
        <v>79</v>
      </c>
      <c r="E5677" t="s">
        <v>161</v>
      </c>
      <c r="F5677" t="s">
        <v>16249</v>
      </c>
      <c r="G5677" t="s">
        <v>250</v>
      </c>
      <c r="H5677" t="s">
        <v>47</v>
      </c>
      <c r="I5677" t="s">
        <v>129</v>
      </c>
      <c r="J5677" t="s">
        <v>15</v>
      </c>
      <c r="K5677" t="s">
        <v>131</v>
      </c>
      <c r="L5677" t="s">
        <v>16250</v>
      </c>
      <c r="M5677" t="s">
        <v>16251</v>
      </c>
      <c r="N5677">
        <v>2.3486111109999999</v>
      </c>
      <c r="O5677">
        <v>10</v>
      </c>
      <c r="P5677">
        <v>173</v>
      </c>
      <c r="Q5677">
        <v>0</v>
      </c>
      <c r="R5677">
        <v>0</v>
      </c>
      <c r="S5677">
        <v>0</v>
      </c>
      <c r="T5677">
        <v>0</v>
      </c>
      <c r="U5677">
        <v>23.486111000000001</v>
      </c>
      <c r="V5677">
        <v>406.30972200000002</v>
      </c>
      <c r="W5677">
        <v>0</v>
      </c>
      <c r="X5677">
        <v>0</v>
      </c>
      <c r="Y5677">
        <v>0</v>
      </c>
      <c r="Z5677">
        <v>0</v>
      </c>
    </row>
    <row r="5678" spans="1:26" x14ac:dyDescent="0.25">
      <c r="A5678">
        <v>2042056</v>
      </c>
      <c r="B5678">
        <v>1</v>
      </c>
      <c r="C5678" t="s">
        <v>77</v>
      </c>
      <c r="D5678" t="s">
        <v>124</v>
      </c>
      <c r="E5678" t="s">
        <v>182</v>
      </c>
      <c r="F5678" t="s">
        <v>16252</v>
      </c>
      <c r="G5678" t="s">
        <v>310</v>
      </c>
      <c r="H5678" t="s">
        <v>46</v>
      </c>
      <c r="I5678" t="s">
        <v>129</v>
      </c>
      <c r="J5678" t="s">
        <v>130</v>
      </c>
      <c r="K5678" t="s">
        <v>131</v>
      </c>
      <c r="L5678" t="s">
        <v>16253</v>
      </c>
      <c r="M5678" t="s">
        <v>16254</v>
      </c>
      <c r="N5678">
        <v>2.3961111110000002</v>
      </c>
      <c r="O5678">
        <v>0</v>
      </c>
      <c r="P5678">
        <v>111</v>
      </c>
      <c r="Q5678">
        <v>0</v>
      </c>
      <c r="R5678">
        <v>0</v>
      </c>
      <c r="S5678">
        <v>0</v>
      </c>
      <c r="T5678">
        <v>0</v>
      </c>
      <c r="U5678">
        <v>0</v>
      </c>
      <c r="V5678">
        <v>265.96833299999997</v>
      </c>
      <c r="W5678">
        <v>0</v>
      </c>
      <c r="X5678">
        <v>0</v>
      </c>
      <c r="Y5678">
        <v>0</v>
      </c>
      <c r="Z5678">
        <v>0</v>
      </c>
    </row>
    <row r="5679" spans="1:26" x14ac:dyDescent="0.25">
      <c r="A5679">
        <v>2042058</v>
      </c>
      <c r="B5679">
        <v>1</v>
      </c>
      <c r="C5679" t="s">
        <v>77</v>
      </c>
      <c r="D5679" t="s">
        <v>108</v>
      </c>
      <c r="E5679" t="s">
        <v>126</v>
      </c>
      <c r="F5679" t="s">
        <v>16255</v>
      </c>
      <c r="G5679" t="s">
        <v>503</v>
      </c>
      <c r="H5679" t="s">
        <v>46</v>
      </c>
      <c r="I5679" t="s">
        <v>129</v>
      </c>
      <c r="J5679" t="s">
        <v>130</v>
      </c>
      <c r="K5679" t="s">
        <v>131</v>
      </c>
      <c r="L5679" t="s">
        <v>16256</v>
      </c>
      <c r="M5679" t="s">
        <v>16257</v>
      </c>
      <c r="N5679">
        <v>2.2991666660000001</v>
      </c>
      <c r="O5679">
        <v>0</v>
      </c>
      <c r="P5679">
        <v>147</v>
      </c>
      <c r="Q5679">
        <v>0</v>
      </c>
      <c r="R5679">
        <v>0</v>
      </c>
      <c r="S5679">
        <v>0</v>
      </c>
      <c r="T5679">
        <v>0</v>
      </c>
      <c r="U5679">
        <v>0</v>
      </c>
      <c r="V5679">
        <v>337.97750000000002</v>
      </c>
      <c r="W5679">
        <v>0</v>
      </c>
      <c r="X5679">
        <v>0</v>
      </c>
      <c r="Y5679">
        <v>0</v>
      </c>
      <c r="Z5679">
        <v>0</v>
      </c>
    </row>
    <row r="5680" spans="1:26" x14ac:dyDescent="0.25">
      <c r="A5680">
        <v>2042057</v>
      </c>
      <c r="B5680">
        <v>1</v>
      </c>
      <c r="C5680" t="s">
        <v>76</v>
      </c>
      <c r="D5680" t="s">
        <v>98</v>
      </c>
      <c r="E5680" t="s">
        <v>161</v>
      </c>
      <c r="F5680" t="s">
        <v>5885</v>
      </c>
      <c r="G5680" t="s">
        <v>341</v>
      </c>
      <c r="H5680" t="s">
        <v>47</v>
      </c>
      <c r="I5680" t="s">
        <v>129</v>
      </c>
      <c r="J5680" t="s">
        <v>130</v>
      </c>
      <c r="K5680" t="s">
        <v>131</v>
      </c>
      <c r="L5680" t="s">
        <v>16258</v>
      </c>
      <c r="M5680" t="s">
        <v>16259</v>
      </c>
      <c r="N5680">
        <v>0.27750000000000002</v>
      </c>
      <c r="O5680">
        <v>0</v>
      </c>
      <c r="P5680">
        <v>0</v>
      </c>
      <c r="Q5680">
        <v>2</v>
      </c>
      <c r="R5680">
        <v>189</v>
      </c>
      <c r="S5680">
        <v>2</v>
      </c>
      <c r="T5680">
        <v>610</v>
      </c>
      <c r="U5680">
        <v>0</v>
      </c>
      <c r="V5680">
        <v>0</v>
      </c>
      <c r="W5680">
        <v>0.55500000000000005</v>
      </c>
      <c r="X5680">
        <v>52.447499999999998</v>
      </c>
      <c r="Y5680">
        <v>0.55500000000000005</v>
      </c>
      <c r="Z5680">
        <v>169.27500000000001</v>
      </c>
    </row>
    <row r="5681" spans="1:26" x14ac:dyDescent="0.25">
      <c r="A5681">
        <v>2042051</v>
      </c>
      <c r="B5681">
        <v>1</v>
      </c>
      <c r="C5681" t="s">
        <v>76</v>
      </c>
      <c r="D5681" t="s">
        <v>102</v>
      </c>
      <c r="E5681" t="s">
        <v>186</v>
      </c>
      <c r="F5681" t="s">
        <v>16260</v>
      </c>
      <c r="G5681" t="s">
        <v>152</v>
      </c>
      <c r="H5681" t="s">
        <v>47</v>
      </c>
      <c r="I5681" t="s">
        <v>129</v>
      </c>
      <c r="J5681" t="s">
        <v>130</v>
      </c>
      <c r="K5681" t="s">
        <v>131</v>
      </c>
      <c r="L5681" t="s">
        <v>16261</v>
      </c>
      <c r="M5681" t="s">
        <v>16262</v>
      </c>
      <c r="N5681">
        <v>0.62083333299999999</v>
      </c>
      <c r="O5681">
        <v>33</v>
      </c>
      <c r="P5681">
        <v>610</v>
      </c>
      <c r="Q5681">
        <v>13</v>
      </c>
      <c r="R5681">
        <v>6</v>
      </c>
      <c r="S5681">
        <v>0</v>
      </c>
      <c r="T5681">
        <v>0</v>
      </c>
      <c r="U5681">
        <v>20.487500000000001</v>
      </c>
      <c r="V5681">
        <v>378.70833299999998</v>
      </c>
      <c r="W5681">
        <v>8.0708330000000004</v>
      </c>
      <c r="X5681">
        <v>3.7250000000000001</v>
      </c>
      <c r="Y5681">
        <v>0</v>
      </c>
      <c r="Z5681">
        <v>0</v>
      </c>
    </row>
    <row r="5682" spans="1:26" x14ac:dyDescent="0.25">
      <c r="A5682">
        <v>2042059</v>
      </c>
      <c r="B5682">
        <v>1</v>
      </c>
      <c r="C5682" t="s">
        <v>77</v>
      </c>
      <c r="D5682" t="s">
        <v>108</v>
      </c>
      <c r="E5682" t="s">
        <v>171</v>
      </c>
      <c r="F5682" t="s">
        <v>1880</v>
      </c>
      <c r="G5682" t="s">
        <v>163</v>
      </c>
      <c r="H5682" t="s">
        <v>47</v>
      </c>
      <c r="I5682" t="s">
        <v>257</v>
      </c>
      <c r="J5682" t="s">
        <v>130</v>
      </c>
      <c r="K5682" t="s">
        <v>131</v>
      </c>
      <c r="L5682" t="s">
        <v>16263</v>
      </c>
      <c r="M5682" t="s">
        <v>16264</v>
      </c>
      <c r="N5682">
        <v>8.3333330000000001E-3</v>
      </c>
      <c r="O5682">
        <v>155</v>
      </c>
      <c r="P5682">
        <v>425</v>
      </c>
      <c r="Q5682">
        <v>0</v>
      </c>
      <c r="R5682">
        <v>0</v>
      </c>
      <c r="S5682">
        <v>0</v>
      </c>
      <c r="T5682">
        <v>0</v>
      </c>
      <c r="U5682">
        <v>1.2916669999999999</v>
      </c>
      <c r="V5682">
        <v>3.5416669999999999</v>
      </c>
      <c r="W5682">
        <v>0</v>
      </c>
      <c r="X5682">
        <v>0</v>
      </c>
      <c r="Y5682">
        <v>0</v>
      </c>
      <c r="Z5682">
        <v>0</v>
      </c>
    </row>
    <row r="5683" spans="1:26" x14ac:dyDescent="0.25">
      <c r="A5683">
        <v>2042061</v>
      </c>
      <c r="B5683">
        <v>1</v>
      </c>
      <c r="C5683" t="s">
        <v>76</v>
      </c>
      <c r="D5683" t="s">
        <v>96</v>
      </c>
      <c r="E5683" t="s">
        <v>134</v>
      </c>
      <c r="F5683" t="s">
        <v>16265</v>
      </c>
      <c r="G5683" t="s">
        <v>136</v>
      </c>
      <c r="H5683" t="s">
        <v>46</v>
      </c>
      <c r="I5683" t="s">
        <v>129</v>
      </c>
      <c r="J5683" t="s">
        <v>130</v>
      </c>
      <c r="K5683" t="s">
        <v>131</v>
      </c>
      <c r="L5683" t="s">
        <v>16266</v>
      </c>
      <c r="M5683" t="s">
        <v>16267</v>
      </c>
      <c r="N5683">
        <v>3.696388888</v>
      </c>
      <c r="O5683">
        <v>0</v>
      </c>
      <c r="P5683">
        <v>1</v>
      </c>
      <c r="Q5683">
        <v>0</v>
      </c>
      <c r="R5683">
        <v>0</v>
      </c>
      <c r="S5683">
        <v>0</v>
      </c>
      <c r="T5683">
        <v>0</v>
      </c>
      <c r="U5683">
        <v>0</v>
      </c>
      <c r="V5683">
        <v>3.6963889999999999</v>
      </c>
      <c r="W5683">
        <v>0</v>
      </c>
      <c r="X5683">
        <v>0</v>
      </c>
      <c r="Y5683">
        <v>0</v>
      </c>
      <c r="Z5683">
        <v>0</v>
      </c>
    </row>
    <row r="5684" spans="1:26" x14ac:dyDescent="0.25">
      <c r="A5684">
        <v>2042078</v>
      </c>
      <c r="B5684">
        <v>1</v>
      </c>
      <c r="C5684" t="s">
        <v>76</v>
      </c>
      <c r="D5684" t="s">
        <v>79</v>
      </c>
      <c r="E5684" t="s">
        <v>134</v>
      </c>
      <c r="F5684" t="s">
        <v>16268</v>
      </c>
      <c r="G5684" t="s">
        <v>250</v>
      </c>
      <c r="H5684" t="s">
        <v>46</v>
      </c>
      <c r="I5684" t="s">
        <v>129</v>
      </c>
      <c r="J5684" t="s">
        <v>130</v>
      </c>
      <c r="K5684" t="s">
        <v>131</v>
      </c>
      <c r="L5684" t="s">
        <v>16269</v>
      </c>
      <c r="M5684" t="s">
        <v>16270</v>
      </c>
      <c r="N5684">
        <v>4.9783333330000001</v>
      </c>
      <c r="O5684">
        <v>0</v>
      </c>
      <c r="P5684">
        <v>1</v>
      </c>
      <c r="Q5684">
        <v>0</v>
      </c>
      <c r="R5684">
        <v>0</v>
      </c>
      <c r="S5684">
        <v>0</v>
      </c>
      <c r="T5684">
        <v>0</v>
      </c>
      <c r="U5684">
        <v>0</v>
      </c>
      <c r="V5684">
        <v>4.9783330000000001</v>
      </c>
      <c r="W5684">
        <v>0</v>
      </c>
      <c r="X5684">
        <v>0</v>
      </c>
      <c r="Y5684">
        <v>0</v>
      </c>
      <c r="Z5684">
        <v>0</v>
      </c>
    </row>
    <row r="5685" spans="1:26" x14ac:dyDescent="0.25">
      <c r="A5685">
        <v>2042071</v>
      </c>
      <c r="B5685">
        <v>1</v>
      </c>
      <c r="C5685" t="s">
        <v>76</v>
      </c>
      <c r="D5685" t="s">
        <v>92</v>
      </c>
      <c r="E5685" t="s">
        <v>134</v>
      </c>
      <c r="F5685" t="s">
        <v>16070</v>
      </c>
      <c r="G5685" t="s">
        <v>140</v>
      </c>
      <c r="H5685" t="s">
        <v>46</v>
      </c>
      <c r="I5685" t="s">
        <v>129</v>
      </c>
      <c r="J5685" t="s">
        <v>130</v>
      </c>
      <c r="K5685" t="s">
        <v>131</v>
      </c>
      <c r="L5685" t="s">
        <v>16271</v>
      </c>
      <c r="M5685" t="s">
        <v>16272</v>
      </c>
      <c r="N5685">
        <v>3.2116666660000002</v>
      </c>
      <c r="O5685">
        <v>0</v>
      </c>
      <c r="P5685">
        <v>0</v>
      </c>
      <c r="Q5685">
        <v>0</v>
      </c>
      <c r="R5685">
        <v>0</v>
      </c>
      <c r="S5685">
        <v>0</v>
      </c>
      <c r="T5685">
        <v>1</v>
      </c>
      <c r="U5685">
        <v>0</v>
      </c>
      <c r="V5685">
        <v>0</v>
      </c>
      <c r="W5685">
        <v>0</v>
      </c>
      <c r="X5685">
        <v>0</v>
      </c>
      <c r="Y5685">
        <v>0</v>
      </c>
      <c r="Z5685">
        <v>3.2116669999999998</v>
      </c>
    </row>
    <row r="5686" spans="1:26" x14ac:dyDescent="0.25">
      <c r="A5686">
        <v>2042065</v>
      </c>
      <c r="B5686">
        <v>1</v>
      </c>
      <c r="C5686" t="s">
        <v>76</v>
      </c>
      <c r="D5686" t="s">
        <v>83</v>
      </c>
      <c r="E5686" t="s">
        <v>166</v>
      </c>
      <c r="F5686" t="s">
        <v>16273</v>
      </c>
      <c r="G5686" t="s">
        <v>168</v>
      </c>
      <c r="H5686" t="s">
        <v>46</v>
      </c>
      <c r="I5686" t="s">
        <v>129</v>
      </c>
      <c r="J5686" t="s">
        <v>130</v>
      </c>
      <c r="K5686" t="s">
        <v>154</v>
      </c>
      <c r="L5686" t="s">
        <v>16274</v>
      </c>
      <c r="M5686" t="s">
        <v>16275</v>
      </c>
      <c r="N5686">
        <v>3.437679444</v>
      </c>
      <c r="O5686">
        <v>0</v>
      </c>
      <c r="P5686">
        <v>52</v>
      </c>
      <c r="Q5686">
        <v>0</v>
      </c>
      <c r="R5686">
        <v>0</v>
      </c>
      <c r="S5686">
        <v>0</v>
      </c>
      <c r="T5686">
        <v>0</v>
      </c>
      <c r="U5686">
        <v>0</v>
      </c>
      <c r="V5686">
        <v>178.759331</v>
      </c>
      <c r="W5686">
        <v>0</v>
      </c>
      <c r="X5686">
        <v>0</v>
      </c>
      <c r="Y5686">
        <v>0</v>
      </c>
      <c r="Z5686">
        <v>0</v>
      </c>
    </row>
    <row r="5687" spans="1:26" x14ac:dyDescent="0.25">
      <c r="A5687">
        <v>2042076</v>
      </c>
      <c r="B5687">
        <v>1</v>
      </c>
      <c r="C5687" t="s">
        <v>76</v>
      </c>
      <c r="D5687" t="s">
        <v>79</v>
      </c>
      <c r="E5687" t="s">
        <v>134</v>
      </c>
      <c r="F5687" t="s">
        <v>16276</v>
      </c>
      <c r="G5687" t="s">
        <v>136</v>
      </c>
      <c r="H5687" t="s">
        <v>46</v>
      </c>
      <c r="I5687" t="s">
        <v>129</v>
      </c>
      <c r="J5687" t="s">
        <v>130</v>
      </c>
      <c r="K5687" t="s">
        <v>131</v>
      </c>
      <c r="L5687" t="s">
        <v>16277</v>
      </c>
      <c r="M5687" t="s">
        <v>16278</v>
      </c>
      <c r="N5687">
        <v>1.632777777</v>
      </c>
      <c r="O5687">
        <v>0</v>
      </c>
      <c r="P5687">
        <v>1</v>
      </c>
      <c r="Q5687">
        <v>0</v>
      </c>
      <c r="R5687">
        <v>0</v>
      </c>
      <c r="S5687">
        <v>0</v>
      </c>
      <c r="T5687">
        <v>0</v>
      </c>
      <c r="U5687">
        <v>0</v>
      </c>
      <c r="V5687">
        <v>1.6327780000000001</v>
      </c>
      <c r="W5687">
        <v>0</v>
      </c>
      <c r="X5687">
        <v>0</v>
      </c>
      <c r="Y5687">
        <v>0</v>
      </c>
      <c r="Z5687">
        <v>0</v>
      </c>
    </row>
    <row r="5688" spans="1:26" x14ac:dyDescent="0.25">
      <c r="A5688">
        <v>2042074</v>
      </c>
      <c r="B5688">
        <v>1</v>
      </c>
      <c r="C5688" t="s">
        <v>76</v>
      </c>
      <c r="D5688" t="s">
        <v>106</v>
      </c>
      <c r="E5688" t="s">
        <v>134</v>
      </c>
      <c r="F5688" t="s">
        <v>16279</v>
      </c>
      <c r="G5688" t="s">
        <v>136</v>
      </c>
      <c r="H5688" t="s">
        <v>46</v>
      </c>
      <c r="I5688" t="s">
        <v>129</v>
      </c>
      <c r="J5688" t="s">
        <v>130</v>
      </c>
      <c r="K5688" t="s">
        <v>131</v>
      </c>
      <c r="L5688" t="s">
        <v>16280</v>
      </c>
      <c r="M5688" t="s">
        <v>16281</v>
      </c>
      <c r="N5688">
        <v>0.81305555500000004</v>
      </c>
      <c r="O5688">
        <v>0</v>
      </c>
      <c r="P5688">
        <v>1</v>
      </c>
      <c r="Q5688">
        <v>0</v>
      </c>
      <c r="R5688">
        <v>0</v>
      </c>
      <c r="S5688">
        <v>0</v>
      </c>
      <c r="T5688">
        <v>0</v>
      </c>
      <c r="U5688">
        <v>0</v>
      </c>
      <c r="V5688">
        <v>0.813056</v>
      </c>
      <c r="W5688">
        <v>0</v>
      </c>
      <c r="X5688">
        <v>0</v>
      </c>
      <c r="Y5688">
        <v>0</v>
      </c>
      <c r="Z5688">
        <v>0</v>
      </c>
    </row>
    <row r="5689" spans="1:26" x14ac:dyDescent="0.25">
      <c r="A5689">
        <v>2042067</v>
      </c>
      <c r="B5689">
        <v>1</v>
      </c>
      <c r="C5689" t="s">
        <v>76</v>
      </c>
      <c r="D5689" t="s">
        <v>95</v>
      </c>
      <c r="E5689" t="s">
        <v>182</v>
      </c>
      <c r="F5689" t="s">
        <v>16282</v>
      </c>
      <c r="G5689" t="s">
        <v>812</v>
      </c>
      <c r="H5689" t="s">
        <v>46</v>
      </c>
      <c r="I5689" t="s">
        <v>129</v>
      </c>
      <c r="J5689" t="s">
        <v>130</v>
      </c>
      <c r="K5689" t="s">
        <v>131</v>
      </c>
      <c r="L5689" t="s">
        <v>16283</v>
      </c>
      <c r="M5689" t="s">
        <v>16284</v>
      </c>
      <c r="N5689">
        <v>2.0127777770000002</v>
      </c>
      <c r="O5689">
        <v>0</v>
      </c>
      <c r="P5689">
        <v>0</v>
      </c>
      <c r="Q5689">
        <v>0</v>
      </c>
      <c r="R5689">
        <v>0</v>
      </c>
      <c r="S5689">
        <v>0</v>
      </c>
      <c r="T5689">
        <v>34</v>
      </c>
      <c r="U5689">
        <v>0</v>
      </c>
      <c r="V5689">
        <v>0</v>
      </c>
      <c r="W5689">
        <v>0</v>
      </c>
      <c r="X5689">
        <v>0</v>
      </c>
      <c r="Y5689">
        <v>0</v>
      </c>
      <c r="Z5689">
        <v>68.434443999999999</v>
      </c>
    </row>
    <row r="5690" spans="1:26" x14ac:dyDescent="0.25">
      <c r="A5690">
        <v>2042080</v>
      </c>
      <c r="B5690">
        <v>1</v>
      </c>
      <c r="C5690" t="s">
        <v>77</v>
      </c>
      <c r="D5690" t="s">
        <v>109</v>
      </c>
      <c r="E5690" t="s">
        <v>182</v>
      </c>
      <c r="F5690" t="s">
        <v>16285</v>
      </c>
      <c r="G5690" t="s">
        <v>144</v>
      </c>
      <c r="H5690" t="s">
        <v>46</v>
      </c>
      <c r="I5690" t="s">
        <v>129</v>
      </c>
      <c r="J5690" t="s">
        <v>130</v>
      </c>
      <c r="K5690" t="s">
        <v>131</v>
      </c>
      <c r="L5690" t="s">
        <v>16286</v>
      </c>
      <c r="M5690" t="s">
        <v>16287</v>
      </c>
      <c r="N5690">
        <v>2.0605555550000001</v>
      </c>
      <c r="O5690">
        <v>0</v>
      </c>
      <c r="P5690">
        <v>86</v>
      </c>
      <c r="Q5690">
        <v>0</v>
      </c>
      <c r="R5690">
        <v>0</v>
      </c>
      <c r="S5690">
        <v>0</v>
      </c>
      <c r="T5690">
        <v>0</v>
      </c>
      <c r="U5690">
        <v>0</v>
      </c>
      <c r="V5690">
        <v>177.20777799999999</v>
      </c>
      <c r="W5690">
        <v>0</v>
      </c>
      <c r="X5690">
        <v>0</v>
      </c>
      <c r="Y5690">
        <v>0</v>
      </c>
      <c r="Z5690">
        <v>0</v>
      </c>
    </row>
    <row r="5691" spans="1:26" x14ac:dyDescent="0.25">
      <c r="A5691">
        <v>2042072</v>
      </c>
      <c r="B5691">
        <v>1</v>
      </c>
      <c r="C5691" t="s">
        <v>76</v>
      </c>
      <c r="D5691" t="s">
        <v>80</v>
      </c>
      <c r="E5691" t="s">
        <v>182</v>
      </c>
      <c r="F5691" t="s">
        <v>16288</v>
      </c>
      <c r="G5691" t="s">
        <v>144</v>
      </c>
      <c r="H5691" t="s">
        <v>46</v>
      </c>
      <c r="I5691" t="s">
        <v>129</v>
      </c>
      <c r="J5691" t="s">
        <v>130</v>
      </c>
      <c r="K5691" t="s">
        <v>131</v>
      </c>
      <c r="L5691" t="s">
        <v>16289</v>
      </c>
      <c r="M5691" t="s">
        <v>16290</v>
      </c>
      <c r="N5691">
        <v>4.2561111110000001</v>
      </c>
      <c r="O5691">
        <v>0</v>
      </c>
      <c r="P5691">
        <v>90</v>
      </c>
      <c r="Q5691">
        <v>0</v>
      </c>
      <c r="R5691">
        <v>0</v>
      </c>
      <c r="S5691">
        <v>0</v>
      </c>
      <c r="T5691">
        <v>0</v>
      </c>
      <c r="U5691">
        <v>0</v>
      </c>
      <c r="V5691">
        <v>383.05</v>
      </c>
      <c r="W5691">
        <v>0</v>
      </c>
      <c r="X5691">
        <v>0</v>
      </c>
      <c r="Y5691">
        <v>0</v>
      </c>
      <c r="Z5691">
        <v>0</v>
      </c>
    </row>
    <row r="5692" spans="1:26" x14ac:dyDescent="0.25">
      <c r="A5692">
        <v>2042095</v>
      </c>
      <c r="B5692">
        <v>1</v>
      </c>
      <c r="C5692" t="s">
        <v>76</v>
      </c>
      <c r="D5692" t="s">
        <v>88</v>
      </c>
      <c r="E5692" t="s">
        <v>134</v>
      </c>
      <c r="F5692" t="s">
        <v>16291</v>
      </c>
      <c r="G5692" t="s">
        <v>238</v>
      </c>
      <c r="H5692" t="s">
        <v>46</v>
      </c>
      <c r="I5692" t="s">
        <v>129</v>
      </c>
      <c r="J5692" t="s">
        <v>130</v>
      </c>
      <c r="K5692" t="s">
        <v>131</v>
      </c>
      <c r="L5692" t="s">
        <v>16292</v>
      </c>
      <c r="M5692" t="s">
        <v>16293</v>
      </c>
      <c r="N5692">
        <v>1.6019444439999999</v>
      </c>
      <c r="O5692">
        <v>0</v>
      </c>
      <c r="P5692">
        <v>1</v>
      </c>
      <c r="Q5692">
        <v>0</v>
      </c>
      <c r="R5692">
        <v>0</v>
      </c>
      <c r="S5692">
        <v>0</v>
      </c>
      <c r="T5692">
        <v>0</v>
      </c>
      <c r="U5692">
        <v>0</v>
      </c>
      <c r="V5692">
        <v>1.601944</v>
      </c>
      <c r="W5692">
        <v>0</v>
      </c>
      <c r="X5692">
        <v>0</v>
      </c>
      <c r="Y5692">
        <v>0</v>
      </c>
      <c r="Z5692">
        <v>0</v>
      </c>
    </row>
    <row r="5693" spans="1:26" x14ac:dyDescent="0.25">
      <c r="A5693">
        <v>2042073</v>
      </c>
      <c r="B5693">
        <v>1</v>
      </c>
      <c r="C5693" t="s">
        <v>76</v>
      </c>
      <c r="D5693" t="s">
        <v>103</v>
      </c>
      <c r="E5693" t="s">
        <v>134</v>
      </c>
      <c r="F5693" t="s">
        <v>16294</v>
      </c>
      <c r="G5693" t="s">
        <v>128</v>
      </c>
      <c r="H5693" t="s">
        <v>46</v>
      </c>
      <c r="I5693" t="s">
        <v>129</v>
      </c>
      <c r="J5693" t="s">
        <v>130</v>
      </c>
      <c r="K5693" t="s">
        <v>131</v>
      </c>
      <c r="L5693" t="s">
        <v>16295</v>
      </c>
      <c r="M5693" t="s">
        <v>16296</v>
      </c>
      <c r="N5693">
        <v>1.653888888</v>
      </c>
      <c r="O5693">
        <v>0</v>
      </c>
      <c r="P5693">
        <v>0</v>
      </c>
      <c r="Q5693">
        <v>0</v>
      </c>
      <c r="R5693">
        <v>1</v>
      </c>
      <c r="S5693">
        <v>0</v>
      </c>
      <c r="T5693">
        <v>0</v>
      </c>
      <c r="U5693">
        <v>0</v>
      </c>
      <c r="V5693">
        <v>0</v>
      </c>
      <c r="W5693">
        <v>0</v>
      </c>
      <c r="X5693">
        <v>1.6538889999999999</v>
      </c>
      <c r="Y5693">
        <v>0</v>
      </c>
      <c r="Z5693">
        <v>0</v>
      </c>
    </row>
    <row r="5694" spans="1:26" x14ac:dyDescent="0.25">
      <c r="A5694">
        <v>2042096</v>
      </c>
      <c r="B5694">
        <v>1</v>
      </c>
      <c r="C5694" t="s">
        <v>76</v>
      </c>
      <c r="D5694" t="s">
        <v>88</v>
      </c>
      <c r="E5694" t="s">
        <v>134</v>
      </c>
      <c r="F5694" t="s">
        <v>16297</v>
      </c>
      <c r="G5694" t="s">
        <v>238</v>
      </c>
      <c r="H5694" t="s">
        <v>46</v>
      </c>
      <c r="I5694" t="s">
        <v>129</v>
      </c>
      <c r="J5694" t="s">
        <v>130</v>
      </c>
      <c r="K5694" t="s">
        <v>131</v>
      </c>
      <c r="L5694" t="s">
        <v>16298</v>
      </c>
      <c r="M5694" t="s">
        <v>16299</v>
      </c>
      <c r="N5694">
        <v>2.4227777769999999</v>
      </c>
      <c r="O5694">
        <v>0</v>
      </c>
      <c r="P5694">
        <v>1</v>
      </c>
      <c r="Q5694">
        <v>0</v>
      </c>
      <c r="R5694">
        <v>0</v>
      </c>
      <c r="S5694">
        <v>0</v>
      </c>
      <c r="T5694">
        <v>0</v>
      </c>
      <c r="U5694">
        <v>0</v>
      </c>
      <c r="V5694">
        <v>2.4227780000000001</v>
      </c>
      <c r="W5694">
        <v>0</v>
      </c>
      <c r="X5694">
        <v>0</v>
      </c>
      <c r="Y5694">
        <v>0</v>
      </c>
      <c r="Z5694">
        <v>0</v>
      </c>
    </row>
    <row r="5695" spans="1:26" x14ac:dyDescent="0.25">
      <c r="A5695">
        <v>2042075</v>
      </c>
      <c r="B5695">
        <v>1</v>
      </c>
      <c r="C5695" t="s">
        <v>76</v>
      </c>
      <c r="D5695" t="s">
        <v>92</v>
      </c>
      <c r="E5695" t="s">
        <v>134</v>
      </c>
      <c r="F5695" t="s">
        <v>16300</v>
      </c>
      <c r="G5695" t="s">
        <v>136</v>
      </c>
      <c r="H5695" t="s">
        <v>46</v>
      </c>
      <c r="I5695" t="s">
        <v>129</v>
      </c>
      <c r="J5695" t="s">
        <v>130</v>
      </c>
      <c r="K5695" t="s">
        <v>131</v>
      </c>
      <c r="L5695" t="s">
        <v>16301</v>
      </c>
      <c r="M5695" t="s">
        <v>16302</v>
      </c>
      <c r="N5695">
        <v>2.2866666659999999</v>
      </c>
      <c r="O5695">
        <v>0</v>
      </c>
      <c r="P5695">
        <v>0</v>
      </c>
      <c r="Q5695">
        <v>0</v>
      </c>
      <c r="R5695">
        <v>1</v>
      </c>
      <c r="S5695">
        <v>0</v>
      </c>
      <c r="T5695">
        <v>0</v>
      </c>
      <c r="U5695">
        <v>0</v>
      </c>
      <c r="V5695">
        <v>0</v>
      </c>
      <c r="W5695">
        <v>0</v>
      </c>
      <c r="X5695">
        <v>2.286667</v>
      </c>
      <c r="Y5695">
        <v>0</v>
      </c>
      <c r="Z5695">
        <v>0</v>
      </c>
    </row>
    <row r="5696" spans="1:26" x14ac:dyDescent="0.25">
      <c r="A5696">
        <v>2042090</v>
      </c>
      <c r="B5696">
        <v>1</v>
      </c>
      <c r="C5696" t="s">
        <v>76</v>
      </c>
      <c r="D5696" t="s">
        <v>99</v>
      </c>
      <c r="E5696" t="s">
        <v>161</v>
      </c>
      <c r="F5696" t="s">
        <v>16303</v>
      </c>
      <c r="G5696" t="s">
        <v>242</v>
      </c>
      <c r="H5696" t="s">
        <v>47</v>
      </c>
      <c r="I5696" t="s">
        <v>129</v>
      </c>
      <c r="J5696" t="s">
        <v>130</v>
      </c>
      <c r="K5696" t="s">
        <v>131</v>
      </c>
      <c r="L5696" t="s">
        <v>16304</v>
      </c>
      <c r="M5696" t="s">
        <v>16305</v>
      </c>
      <c r="N5696">
        <v>1.6483333330000001</v>
      </c>
      <c r="O5696">
        <v>1</v>
      </c>
      <c r="P5696">
        <v>0</v>
      </c>
      <c r="Q5696">
        <v>0</v>
      </c>
      <c r="R5696">
        <v>0</v>
      </c>
      <c r="S5696">
        <v>0</v>
      </c>
      <c r="T5696">
        <v>0</v>
      </c>
      <c r="U5696">
        <v>1.648333</v>
      </c>
      <c r="V5696">
        <v>0</v>
      </c>
      <c r="W5696">
        <v>0</v>
      </c>
      <c r="X5696">
        <v>0</v>
      </c>
      <c r="Y5696">
        <v>0</v>
      </c>
      <c r="Z5696">
        <v>0</v>
      </c>
    </row>
    <row r="5697" spans="1:26" x14ac:dyDescent="0.25">
      <c r="A5697">
        <v>2042079</v>
      </c>
      <c r="B5697">
        <v>1</v>
      </c>
      <c r="C5697" t="s">
        <v>76</v>
      </c>
      <c r="D5697" t="s">
        <v>89</v>
      </c>
      <c r="E5697" t="s">
        <v>182</v>
      </c>
      <c r="F5697" t="s">
        <v>16306</v>
      </c>
      <c r="G5697" t="s">
        <v>294</v>
      </c>
      <c r="H5697" t="s">
        <v>46</v>
      </c>
      <c r="I5697" t="s">
        <v>129</v>
      </c>
      <c r="J5697" t="s">
        <v>130</v>
      </c>
      <c r="K5697" t="s">
        <v>131</v>
      </c>
      <c r="L5697" t="s">
        <v>16307</v>
      </c>
      <c r="M5697" t="s">
        <v>16230</v>
      </c>
      <c r="N5697">
        <v>1.7963888880000001</v>
      </c>
      <c r="O5697">
        <v>0</v>
      </c>
      <c r="P5697">
        <v>20</v>
      </c>
      <c r="Q5697">
        <v>0</v>
      </c>
      <c r="R5697">
        <v>0</v>
      </c>
      <c r="S5697">
        <v>0</v>
      </c>
      <c r="T5697">
        <v>0</v>
      </c>
      <c r="U5697">
        <v>0</v>
      </c>
      <c r="V5697">
        <v>35.927778000000004</v>
      </c>
      <c r="W5697">
        <v>0</v>
      </c>
      <c r="X5697">
        <v>0</v>
      </c>
      <c r="Y5697">
        <v>0</v>
      </c>
      <c r="Z5697">
        <v>0</v>
      </c>
    </row>
    <row r="5698" spans="1:26" x14ac:dyDescent="0.25">
      <c r="A5698">
        <v>2042077</v>
      </c>
      <c r="B5698">
        <v>1</v>
      </c>
      <c r="C5698" t="s">
        <v>76</v>
      </c>
      <c r="D5698" t="s">
        <v>101</v>
      </c>
      <c r="E5698" t="s">
        <v>126</v>
      </c>
      <c r="F5698" t="s">
        <v>16308</v>
      </c>
      <c r="G5698" t="s">
        <v>250</v>
      </c>
      <c r="H5698" t="s">
        <v>46</v>
      </c>
      <c r="I5698" t="s">
        <v>129</v>
      </c>
      <c r="J5698" t="s">
        <v>15</v>
      </c>
      <c r="K5698" t="s">
        <v>131</v>
      </c>
      <c r="L5698" t="s">
        <v>16309</v>
      </c>
      <c r="M5698" t="s">
        <v>16310</v>
      </c>
      <c r="N5698">
        <v>2.5783333329999998</v>
      </c>
      <c r="O5698">
        <v>0</v>
      </c>
      <c r="P5698">
        <v>151</v>
      </c>
      <c r="Q5698">
        <v>0</v>
      </c>
      <c r="R5698">
        <v>0</v>
      </c>
      <c r="S5698">
        <v>0</v>
      </c>
      <c r="T5698">
        <v>0</v>
      </c>
      <c r="U5698">
        <v>0</v>
      </c>
      <c r="V5698">
        <v>389.32833299999999</v>
      </c>
      <c r="W5698">
        <v>0</v>
      </c>
      <c r="X5698">
        <v>0</v>
      </c>
      <c r="Y5698">
        <v>0</v>
      </c>
      <c r="Z5698">
        <v>0</v>
      </c>
    </row>
    <row r="5699" spans="1:26" x14ac:dyDescent="0.25">
      <c r="A5699">
        <v>2042081</v>
      </c>
      <c r="B5699">
        <v>1</v>
      </c>
      <c r="C5699" t="s">
        <v>76</v>
      </c>
      <c r="D5699" t="s">
        <v>103</v>
      </c>
      <c r="E5699" t="s">
        <v>134</v>
      </c>
      <c r="F5699" t="s">
        <v>16311</v>
      </c>
      <c r="G5699" t="s">
        <v>140</v>
      </c>
      <c r="H5699" t="s">
        <v>46</v>
      </c>
      <c r="I5699" t="s">
        <v>129</v>
      </c>
      <c r="J5699" t="s">
        <v>130</v>
      </c>
      <c r="K5699" t="s">
        <v>131</v>
      </c>
      <c r="L5699" t="s">
        <v>16312</v>
      </c>
      <c r="M5699" t="s">
        <v>16313</v>
      </c>
      <c r="N5699">
        <v>2.5819444439999999</v>
      </c>
      <c r="O5699">
        <v>0</v>
      </c>
      <c r="P5699">
        <v>0</v>
      </c>
      <c r="Q5699">
        <v>0</v>
      </c>
      <c r="R5699">
        <v>5</v>
      </c>
      <c r="S5699">
        <v>0</v>
      </c>
      <c r="T5699">
        <v>0</v>
      </c>
      <c r="U5699">
        <v>0</v>
      </c>
      <c r="V5699">
        <v>0</v>
      </c>
      <c r="W5699">
        <v>0</v>
      </c>
      <c r="X5699">
        <v>12.909722</v>
      </c>
      <c r="Y5699">
        <v>0</v>
      </c>
      <c r="Z5699">
        <v>0</v>
      </c>
    </row>
    <row r="5700" spans="1:26" x14ac:dyDescent="0.25">
      <c r="A5700">
        <v>2042086</v>
      </c>
      <c r="B5700">
        <v>1</v>
      </c>
      <c r="C5700" t="s">
        <v>77</v>
      </c>
      <c r="D5700" t="s">
        <v>113</v>
      </c>
      <c r="E5700" t="s">
        <v>186</v>
      </c>
      <c r="F5700" t="s">
        <v>10624</v>
      </c>
      <c r="G5700" t="s">
        <v>163</v>
      </c>
      <c r="H5700" t="s">
        <v>47</v>
      </c>
      <c r="I5700" t="s">
        <v>257</v>
      </c>
      <c r="J5700" t="s">
        <v>130</v>
      </c>
      <c r="K5700" t="s">
        <v>131</v>
      </c>
      <c r="L5700" t="s">
        <v>16314</v>
      </c>
      <c r="M5700" t="s">
        <v>16315</v>
      </c>
      <c r="N5700">
        <v>8.3333330000000001E-3</v>
      </c>
      <c r="O5700">
        <v>0</v>
      </c>
      <c r="P5700">
        <v>0</v>
      </c>
      <c r="Q5700">
        <v>0</v>
      </c>
      <c r="R5700">
        <v>0</v>
      </c>
      <c r="S5700">
        <v>10</v>
      </c>
      <c r="T5700">
        <v>825</v>
      </c>
      <c r="U5700">
        <v>0</v>
      </c>
      <c r="V5700">
        <v>0</v>
      </c>
      <c r="W5700">
        <v>0</v>
      </c>
      <c r="X5700">
        <v>0</v>
      </c>
      <c r="Y5700">
        <v>8.3333000000000004E-2</v>
      </c>
      <c r="Z5700">
        <v>6.875</v>
      </c>
    </row>
    <row r="5701" spans="1:26" x14ac:dyDescent="0.25">
      <c r="A5701">
        <v>2042107</v>
      </c>
      <c r="B5701">
        <v>1</v>
      </c>
      <c r="C5701" t="s">
        <v>76</v>
      </c>
      <c r="D5701" t="s">
        <v>99</v>
      </c>
      <c r="E5701" t="s">
        <v>171</v>
      </c>
      <c r="F5701" t="s">
        <v>16316</v>
      </c>
      <c r="G5701" t="s">
        <v>250</v>
      </c>
      <c r="H5701" t="s">
        <v>47</v>
      </c>
      <c r="I5701" t="s">
        <v>129</v>
      </c>
      <c r="J5701" t="s">
        <v>130</v>
      </c>
      <c r="K5701" t="s">
        <v>131</v>
      </c>
      <c r="L5701" t="s">
        <v>16317</v>
      </c>
      <c r="M5701" t="s">
        <v>16318</v>
      </c>
      <c r="N5701">
        <v>3.5505555549999999</v>
      </c>
      <c r="O5701">
        <v>2</v>
      </c>
      <c r="P5701">
        <v>54</v>
      </c>
      <c r="Q5701">
        <v>0</v>
      </c>
      <c r="R5701">
        <v>0</v>
      </c>
      <c r="S5701">
        <v>0</v>
      </c>
      <c r="T5701">
        <v>0</v>
      </c>
      <c r="U5701">
        <v>7.1011110000000004</v>
      </c>
      <c r="V5701">
        <v>191.73</v>
      </c>
      <c r="W5701">
        <v>0</v>
      </c>
      <c r="X5701">
        <v>0</v>
      </c>
      <c r="Y5701">
        <v>0</v>
      </c>
      <c r="Z5701">
        <v>0</v>
      </c>
    </row>
    <row r="5702" spans="1:26" x14ac:dyDescent="0.25">
      <c r="A5702">
        <v>2042098</v>
      </c>
      <c r="B5702">
        <v>1</v>
      </c>
      <c r="C5702" t="s">
        <v>76</v>
      </c>
      <c r="D5702" t="s">
        <v>92</v>
      </c>
      <c r="E5702" t="s">
        <v>134</v>
      </c>
      <c r="F5702" t="s">
        <v>16319</v>
      </c>
      <c r="G5702" t="s">
        <v>140</v>
      </c>
      <c r="H5702" t="s">
        <v>46</v>
      </c>
      <c r="I5702" t="s">
        <v>129</v>
      </c>
      <c r="J5702" t="s">
        <v>130</v>
      </c>
      <c r="K5702" t="s">
        <v>131</v>
      </c>
      <c r="L5702" t="s">
        <v>16320</v>
      </c>
      <c r="M5702" t="s">
        <v>16321</v>
      </c>
      <c r="N5702">
        <v>3.1102777769999999</v>
      </c>
      <c r="O5702">
        <v>0</v>
      </c>
      <c r="P5702">
        <v>0</v>
      </c>
      <c r="Q5702">
        <v>0</v>
      </c>
      <c r="R5702">
        <v>1</v>
      </c>
      <c r="S5702">
        <v>0</v>
      </c>
      <c r="T5702">
        <v>0</v>
      </c>
      <c r="U5702">
        <v>0</v>
      </c>
      <c r="V5702">
        <v>0</v>
      </c>
      <c r="W5702">
        <v>0</v>
      </c>
      <c r="X5702">
        <v>3.1102780000000001</v>
      </c>
      <c r="Y5702">
        <v>0</v>
      </c>
      <c r="Z5702">
        <v>0</v>
      </c>
    </row>
    <row r="5703" spans="1:26" x14ac:dyDescent="0.25">
      <c r="A5703">
        <v>2042109</v>
      </c>
      <c r="B5703">
        <v>1</v>
      </c>
      <c r="C5703" t="s">
        <v>76</v>
      </c>
      <c r="D5703" t="s">
        <v>100</v>
      </c>
      <c r="E5703" t="s">
        <v>134</v>
      </c>
      <c r="F5703" t="s">
        <v>16322</v>
      </c>
      <c r="G5703" t="s">
        <v>136</v>
      </c>
      <c r="H5703" t="s">
        <v>46</v>
      </c>
      <c r="I5703" t="s">
        <v>129</v>
      </c>
      <c r="J5703" t="s">
        <v>130</v>
      </c>
      <c r="K5703" t="s">
        <v>131</v>
      </c>
      <c r="L5703" t="s">
        <v>16323</v>
      </c>
      <c r="M5703" t="s">
        <v>16324</v>
      </c>
      <c r="N5703">
        <v>6.471666666</v>
      </c>
      <c r="O5703">
        <v>0</v>
      </c>
      <c r="P5703">
        <v>1</v>
      </c>
      <c r="Q5703">
        <v>0</v>
      </c>
      <c r="R5703">
        <v>0</v>
      </c>
      <c r="S5703">
        <v>0</v>
      </c>
      <c r="T5703">
        <v>0</v>
      </c>
      <c r="U5703">
        <v>0</v>
      </c>
      <c r="V5703">
        <v>6.4716670000000001</v>
      </c>
      <c r="W5703">
        <v>0</v>
      </c>
      <c r="X5703">
        <v>0</v>
      </c>
      <c r="Y5703">
        <v>0</v>
      </c>
      <c r="Z5703">
        <v>0</v>
      </c>
    </row>
    <row r="5704" spans="1:26" x14ac:dyDescent="0.25">
      <c r="A5704">
        <v>2042101</v>
      </c>
      <c r="B5704">
        <v>1</v>
      </c>
      <c r="C5704" t="s">
        <v>77</v>
      </c>
      <c r="D5704" t="s">
        <v>113</v>
      </c>
      <c r="E5704" t="s">
        <v>182</v>
      </c>
      <c r="F5704" t="s">
        <v>16325</v>
      </c>
      <c r="G5704" t="s">
        <v>144</v>
      </c>
      <c r="H5704" t="s">
        <v>46</v>
      </c>
      <c r="I5704" t="s">
        <v>129</v>
      </c>
      <c r="J5704" t="s">
        <v>130</v>
      </c>
      <c r="K5704" t="s">
        <v>131</v>
      </c>
      <c r="L5704" t="s">
        <v>16326</v>
      </c>
      <c r="M5704" t="s">
        <v>16327</v>
      </c>
      <c r="N5704">
        <v>1.5494444439999999</v>
      </c>
      <c r="O5704">
        <v>0</v>
      </c>
      <c r="P5704">
        <v>0</v>
      </c>
      <c r="Q5704">
        <v>0</v>
      </c>
      <c r="R5704">
        <v>0</v>
      </c>
      <c r="S5704">
        <v>0</v>
      </c>
      <c r="T5704">
        <v>21</v>
      </c>
      <c r="U5704">
        <v>0</v>
      </c>
      <c r="V5704">
        <v>0</v>
      </c>
      <c r="W5704">
        <v>0</v>
      </c>
      <c r="X5704">
        <v>0</v>
      </c>
      <c r="Y5704">
        <v>0</v>
      </c>
      <c r="Z5704">
        <v>32.538333000000002</v>
      </c>
    </row>
    <row r="5705" spans="1:26" x14ac:dyDescent="0.25">
      <c r="A5705">
        <v>2042092</v>
      </c>
      <c r="B5705">
        <v>1</v>
      </c>
      <c r="C5705" t="s">
        <v>76</v>
      </c>
      <c r="D5705" t="s">
        <v>91</v>
      </c>
      <c r="E5705" t="s">
        <v>186</v>
      </c>
      <c r="F5705" t="s">
        <v>16328</v>
      </c>
      <c r="G5705" t="s">
        <v>163</v>
      </c>
      <c r="H5705" t="s">
        <v>47</v>
      </c>
      <c r="I5705" t="s">
        <v>129</v>
      </c>
      <c r="J5705" t="s">
        <v>130</v>
      </c>
      <c r="K5705" t="s">
        <v>131</v>
      </c>
      <c r="L5705" t="s">
        <v>16329</v>
      </c>
      <c r="M5705" t="s">
        <v>16330</v>
      </c>
      <c r="N5705">
        <v>0.235555555</v>
      </c>
      <c r="O5705">
        <v>4</v>
      </c>
      <c r="P5705">
        <v>0</v>
      </c>
      <c r="Q5705">
        <v>0</v>
      </c>
      <c r="R5705">
        <v>0</v>
      </c>
      <c r="S5705">
        <v>0</v>
      </c>
      <c r="T5705">
        <v>0</v>
      </c>
      <c r="U5705">
        <v>0.942222</v>
      </c>
      <c r="V5705">
        <v>0</v>
      </c>
      <c r="W5705">
        <v>0</v>
      </c>
      <c r="X5705">
        <v>0</v>
      </c>
      <c r="Y5705">
        <v>0</v>
      </c>
      <c r="Z5705">
        <v>0</v>
      </c>
    </row>
    <row r="5706" spans="1:26" x14ac:dyDescent="0.25">
      <c r="A5706">
        <v>2042097</v>
      </c>
      <c r="B5706">
        <v>1</v>
      </c>
      <c r="C5706" t="s">
        <v>77</v>
      </c>
      <c r="D5706" t="s">
        <v>123</v>
      </c>
      <c r="E5706" t="s">
        <v>134</v>
      </c>
      <c r="F5706" t="s">
        <v>16331</v>
      </c>
      <c r="G5706" t="s">
        <v>238</v>
      </c>
      <c r="H5706" t="s">
        <v>46</v>
      </c>
      <c r="I5706" t="s">
        <v>129</v>
      </c>
      <c r="J5706" t="s">
        <v>130</v>
      </c>
      <c r="K5706" t="s">
        <v>131</v>
      </c>
      <c r="L5706" t="s">
        <v>16332</v>
      </c>
      <c r="M5706" t="s">
        <v>16333</v>
      </c>
      <c r="N5706">
        <v>1.7761111110000001</v>
      </c>
      <c r="O5706">
        <v>0</v>
      </c>
      <c r="P5706">
        <v>4</v>
      </c>
      <c r="Q5706">
        <v>0</v>
      </c>
      <c r="R5706">
        <v>0</v>
      </c>
      <c r="S5706">
        <v>0</v>
      </c>
      <c r="T5706">
        <v>0</v>
      </c>
      <c r="U5706">
        <v>0</v>
      </c>
      <c r="V5706">
        <v>7.104444</v>
      </c>
      <c r="W5706">
        <v>0</v>
      </c>
      <c r="X5706">
        <v>0</v>
      </c>
      <c r="Y5706">
        <v>0</v>
      </c>
      <c r="Z5706">
        <v>0</v>
      </c>
    </row>
    <row r="5707" spans="1:26" x14ac:dyDescent="0.25">
      <c r="A5707">
        <v>2042106</v>
      </c>
      <c r="B5707">
        <v>1</v>
      </c>
      <c r="C5707" t="s">
        <v>76</v>
      </c>
      <c r="D5707" t="s">
        <v>92</v>
      </c>
      <c r="E5707" t="s">
        <v>182</v>
      </c>
      <c r="F5707" t="s">
        <v>16334</v>
      </c>
      <c r="G5707" t="s">
        <v>144</v>
      </c>
      <c r="H5707" t="s">
        <v>46</v>
      </c>
      <c r="I5707" t="s">
        <v>129</v>
      </c>
      <c r="J5707" t="s">
        <v>130</v>
      </c>
      <c r="K5707" t="s">
        <v>131</v>
      </c>
      <c r="L5707" t="s">
        <v>16335</v>
      </c>
      <c r="M5707" t="s">
        <v>16336</v>
      </c>
      <c r="N5707">
        <v>0.84361111099999997</v>
      </c>
      <c r="O5707">
        <v>0</v>
      </c>
      <c r="P5707">
        <v>0</v>
      </c>
      <c r="Q5707">
        <v>0</v>
      </c>
      <c r="R5707">
        <v>0</v>
      </c>
      <c r="S5707">
        <v>0</v>
      </c>
      <c r="T5707">
        <v>149</v>
      </c>
      <c r="U5707">
        <v>0</v>
      </c>
      <c r="V5707">
        <v>0</v>
      </c>
      <c r="W5707">
        <v>0</v>
      </c>
      <c r="X5707">
        <v>0</v>
      </c>
      <c r="Y5707">
        <v>0</v>
      </c>
      <c r="Z5707">
        <v>125.69805599999999</v>
      </c>
    </row>
    <row r="5708" spans="1:26" x14ac:dyDescent="0.25">
      <c r="A5708">
        <v>2042100</v>
      </c>
      <c r="B5708">
        <v>1</v>
      </c>
      <c r="C5708" t="s">
        <v>76</v>
      </c>
      <c r="D5708" t="s">
        <v>90</v>
      </c>
      <c r="E5708" t="s">
        <v>171</v>
      </c>
      <c r="F5708" t="s">
        <v>16337</v>
      </c>
      <c r="G5708" t="s">
        <v>163</v>
      </c>
      <c r="H5708" t="s">
        <v>47</v>
      </c>
      <c r="I5708" t="s">
        <v>129</v>
      </c>
      <c r="J5708" t="s">
        <v>130</v>
      </c>
      <c r="K5708" t="s">
        <v>131</v>
      </c>
      <c r="L5708" t="s">
        <v>16338</v>
      </c>
      <c r="M5708" t="s">
        <v>16339</v>
      </c>
      <c r="N5708">
        <v>0.58194444400000001</v>
      </c>
      <c r="O5708">
        <v>1</v>
      </c>
      <c r="P5708">
        <v>3566</v>
      </c>
      <c r="Q5708">
        <v>0</v>
      </c>
      <c r="R5708">
        <v>0</v>
      </c>
      <c r="S5708">
        <v>0</v>
      </c>
      <c r="T5708">
        <v>0</v>
      </c>
      <c r="U5708">
        <v>0.58194400000000002</v>
      </c>
      <c r="V5708">
        <v>2075.2138869999999</v>
      </c>
      <c r="W5708">
        <v>0</v>
      </c>
      <c r="X5708">
        <v>0</v>
      </c>
      <c r="Y5708">
        <v>0</v>
      </c>
      <c r="Z5708">
        <v>0</v>
      </c>
    </row>
    <row r="5709" spans="1:26" x14ac:dyDescent="0.25">
      <c r="A5709">
        <v>2042104</v>
      </c>
      <c r="B5709">
        <v>1</v>
      </c>
      <c r="C5709" t="s">
        <v>76</v>
      </c>
      <c r="D5709" t="s">
        <v>95</v>
      </c>
      <c r="E5709" t="s">
        <v>134</v>
      </c>
      <c r="F5709" t="s">
        <v>16340</v>
      </c>
      <c r="G5709" t="s">
        <v>136</v>
      </c>
      <c r="H5709" t="s">
        <v>46</v>
      </c>
      <c r="I5709" t="s">
        <v>129</v>
      </c>
      <c r="J5709" t="s">
        <v>130</v>
      </c>
      <c r="K5709" t="s">
        <v>131</v>
      </c>
      <c r="L5709" t="s">
        <v>16341</v>
      </c>
      <c r="M5709" t="s">
        <v>16342</v>
      </c>
      <c r="N5709">
        <v>1.8277777770000001</v>
      </c>
      <c r="O5709">
        <v>0</v>
      </c>
      <c r="P5709">
        <v>0</v>
      </c>
      <c r="Q5709">
        <v>0</v>
      </c>
      <c r="R5709">
        <v>1</v>
      </c>
      <c r="S5709">
        <v>0</v>
      </c>
      <c r="T5709">
        <v>0</v>
      </c>
      <c r="U5709">
        <v>0</v>
      </c>
      <c r="V5709">
        <v>0</v>
      </c>
      <c r="W5709">
        <v>0</v>
      </c>
      <c r="X5709">
        <v>1.8277779999999999</v>
      </c>
      <c r="Y5709">
        <v>0</v>
      </c>
      <c r="Z5709">
        <v>0</v>
      </c>
    </row>
    <row r="5710" spans="1:26" x14ac:dyDescent="0.25">
      <c r="A5710">
        <v>2042105</v>
      </c>
      <c r="B5710">
        <v>1</v>
      </c>
      <c r="C5710" t="s">
        <v>76</v>
      </c>
      <c r="D5710" t="s">
        <v>107</v>
      </c>
      <c r="E5710" t="s">
        <v>134</v>
      </c>
      <c r="F5710" t="s">
        <v>16343</v>
      </c>
      <c r="G5710" t="s">
        <v>140</v>
      </c>
      <c r="H5710" t="s">
        <v>46</v>
      </c>
      <c r="I5710" t="s">
        <v>129</v>
      </c>
      <c r="J5710" t="s">
        <v>130</v>
      </c>
      <c r="K5710" t="s">
        <v>131</v>
      </c>
      <c r="L5710" t="s">
        <v>16344</v>
      </c>
      <c r="M5710" t="s">
        <v>16345</v>
      </c>
      <c r="N5710">
        <v>3.701944444</v>
      </c>
      <c r="O5710">
        <v>0</v>
      </c>
      <c r="P5710">
        <v>6</v>
      </c>
      <c r="Q5710">
        <v>0</v>
      </c>
      <c r="R5710">
        <v>0</v>
      </c>
      <c r="S5710">
        <v>0</v>
      </c>
      <c r="T5710">
        <v>0</v>
      </c>
      <c r="U5710">
        <v>0</v>
      </c>
      <c r="V5710">
        <v>22.211666999999998</v>
      </c>
      <c r="W5710">
        <v>0</v>
      </c>
      <c r="X5710">
        <v>0</v>
      </c>
      <c r="Y5710">
        <v>0</v>
      </c>
      <c r="Z5710">
        <v>0</v>
      </c>
    </row>
    <row r="5711" spans="1:26" x14ac:dyDescent="0.25">
      <c r="A5711">
        <v>2042103</v>
      </c>
      <c r="B5711">
        <v>1</v>
      </c>
      <c r="C5711" t="s">
        <v>76</v>
      </c>
      <c r="D5711" t="s">
        <v>106</v>
      </c>
      <c r="E5711" t="s">
        <v>182</v>
      </c>
      <c r="F5711" t="s">
        <v>16346</v>
      </c>
      <c r="G5711" t="s">
        <v>904</v>
      </c>
      <c r="H5711" t="s">
        <v>46</v>
      </c>
      <c r="I5711" t="s">
        <v>129</v>
      </c>
      <c r="J5711" t="s">
        <v>130</v>
      </c>
      <c r="K5711" t="s">
        <v>131</v>
      </c>
      <c r="L5711" t="s">
        <v>16347</v>
      </c>
      <c r="M5711" t="s">
        <v>16348</v>
      </c>
      <c r="N5711">
        <v>0.21944444399999999</v>
      </c>
      <c r="O5711">
        <v>0</v>
      </c>
      <c r="P5711">
        <v>148</v>
      </c>
      <c r="Q5711">
        <v>0</v>
      </c>
      <c r="R5711">
        <v>0</v>
      </c>
      <c r="S5711">
        <v>0</v>
      </c>
      <c r="T5711">
        <v>0</v>
      </c>
      <c r="U5711">
        <v>0</v>
      </c>
      <c r="V5711">
        <v>32.477778000000001</v>
      </c>
      <c r="W5711">
        <v>0</v>
      </c>
      <c r="X5711">
        <v>0</v>
      </c>
      <c r="Y5711">
        <v>0</v>
      </c>
      <c r="Z5711">
        <v>0</v>
      </c>
    </row>
    <row r="5712" spans="1:26" x14ac:dyDescent="0.25">
      <c r="A5712">
        <v>2042108</v>
      </c>
      <c r="B5712">
        <v>1</v>
      </c>
      <c r="C5712" t="s">
        <v>76</v>
      </c>
      <c r="D5712" t="s">
        <v>92</v>
      </c>
      <c r="E5712" t="s">
        <v>134</v>
      </c>
      <c r="F5712" t="s">
        <v>16349</v>
      </c>
      <c r="G5712" t="s">
        <v>136</v>
      </c>
      <c r="H5712" t="s">
        <v>46</v>
      </c>
      <c r="I5712" t="s">
        <v>129</v>
      </c>
      <c r="J5712" t="s">
        <v>130</v>
      </c>
      <c r="K5712" t="s">
        <v>131</v>
      </c>
      <c r="L5712" t="s">
        <v>16350</v>
      </c>
      <c r="M5712" t="s">
        <v>16351</v>
      </c>
      <c r="N5712">
        <v>1.5436111109999999</v>
      </c>
      <c r="O5712">
        <v>0</v>
      </c>
      <c r="P5712">
        <v>0</v>
      </c>
      <c r="Q5712">
        <v>0</v>
      </c>
      <c r="R5712">
        <v>0</v>
      </c>
      <c r="S5712">
        <v>0</v>
      </c>
      <c r="T5712">
        <v>1</v>
      </c>
      <c r="U5712">
        <v>0</v>
      </c>
      <c r="V5712">
        <v>0</v>
      </c>
      <c r="W5712">
        <v>0</v>
      </c>
      <c r="X5712">
        <v>0</v>
      </c>
      <c r="Y5712">
        <v>0</v>
      </c>
      <c r="Z5712">
        <v>1.5436110000000001</v>
      </c>
    </row>
    <row r="5713" spans="1:26" x14ac:dyDescent="0.25">
      <c r="A5713">
        <v>2042110</v>
      </c>
      <c r="B5713">
        <v>1</v>
      </c>
      <c r="C5713" t="s">
        <v>76</v>
      </c>
      <c r="D5713" t="s">
        <v>88</v>
      </c>
      <c r="E5713" t="s">
        <v>134</v>
      </c>
      <c r="F5713" t="s">
        <v>16352</v>
      </c>
      <c r="G5713" t="s">
        <v>238</v>
      </c>
      <c r="H5713" t="s">
        <v>46</v>
      </c>
      <c r="I5713" t="s">
        <v>129</v>
      </c>
      <c r="J5713" t="s">
        <v>130</v>
      </c>
      <c r="K5713" t="s">
        <v>131</v>
      </c>
      <c r="L5713" t="s">
        <v>16353</v>
      </c>
      <c r="M5713" t="s">
        <v>16354</v>
      </c>
      <c r="N5713">
        <v>1.8052777769999999</v>
      </c>
      <c r="O5713">
        <v>0</v>
      </c>
      <c r="P5713">
        <v>1</v>
      </c>
      <c r="Q5713">
        <v>0</v>
      </c>
      <c r="R5713">
        <v>0</v>
      </c>
      <c r="S5713">
        <v>0</v>
      </c>
      <c r="T5713">
        <v>0</v>
      </c>
      <c r="U5713">
        <v>0</v>
      </c>
      <c r="V5713">
        <v>1.8052779999999999</v>
      </c>
      <c r="W5713">
        <v>0</v>
      </c>
      <c r="X5713">
        <v>0</v>
      </c>
      <c r="Y5713">
        <v>0</v>
      </c>
      <c r="Z5713">
        <v>0</v>
      </c>
    </row>
    <row r="5714" spans="1:26" x14ac:dyDescent="0.25">
      <c r="A5714">
        <v>2042112</v>
      </c>
      <c r="B5714">
        <v>1</v>
      </c>
      <c r="C5714" t="s">
        <v>76</v>
      </c>
      <c r="D5714" t="s">
        <v>101</v>
      </c>
      <c r="E5714" t="s">
        <v>182</v>
      </c>
      <c r="F5714" t="s">
        <v>855</v>
      </c>
      <c r="G5714" t="s">
        <v>144</v>
      </c>
      <c r="H5714" t="s">
        <v>46</v>
      </c>
      <c r="I5714" t="s">
        <v>129</v>
      </c>
      <c r="J5714" t="s">
        <v>130</v>
      </c>
      <c r="K5714" t="s">
        <v>131</v>
      </c>
      <c r="L5714" t="s">
        <v>16355</v>
      </c>
      <c r="M5714" t="s">
        <v>16356</v>
      </c>
      <c r="N5714">
        <v>0.888055555</v>
      </c>
      <c r="O5714">
        <v>0</v>
      </c>
      <c r="P5714">
        <v>82</v>
      </c>
      <c r="Q5714">
        <v>0</v>
      </c>
      <c r="R5714">
        <v>0</v>
      </c>
      <c r="S5714">
        <v>0</v>
      </c>
      <c r="T5714">
        <v>0</v>
      </c>
      <c r="U5714">
        <v>0</v>
      </c>
      <c r="V5714">
        <v>72.820555999999996</v>
      </c>
      <c r="W5714">
        <v>0</v>
      </c>
      <c r="X5714">
        <v>0</v>
      </c>
      <c r="Y5714">
        <v>0</v>
      </c>
      <c r="Z5714">
        <v>0</v>
      </c>
    </row>
    <row r="5715" spans="1:26" x14ac:dyDescent="0.25">
      <c r="A5715">
        <v>2042116</v>
      </c>
      <c r="B5715">
        <v>1</v>
      </c>
      <c r="C5715" t="s">
        <v>77</v>
      </c>
      <c r="D5715" t="s">
        <v>118</v>
      </c>
      <c r="E5715" t="s">
        <v>182</v>
      </c>
      <c r="F5715" t="s">
        <v>16357</v>
      </c>
      <c r="G5715" t="s">
        <v>405</v>
      </c>
      <c r="H5715" t="s">
        <v>46</v>
      </c>
      <c r="I5715" t="s">
        <v>129</v>
      </c>
      <c r="J5715" t="s">
        <v>130</v>
      </c>
      <c r="K5715" t="s">
        <v>131</v>
      </c>
      <c r="L5715" t="s">
        <v>16358</v>
      </c>
      <c r="M5715" t="s">
        <v>16359</v>
      </c>
      <c r="N5715">
        <v>2.5138888879999999</v>
      </c>
      <c r="O5715">
        <v>0</v>
      </c>
      <c r="P5715">
        <v>48</v>
      </c>
      <c r="Q5715">
        <v>0</v>
      </c>
      <c r="R5715">
        <v>0</v>
      </c>
      <c r="S5715">
        <v>0</v>
      </c>
      <c r="T5715">
        <v>0</v>
      </c>
      <c r="U5715">
        <v>0</v>
      </c>
      <c r="V5715">
        <v>120.666667</v>
      </c>
      <c r="W5715">
        <v>0</v>
      </c>
      <c r="X5715">
        <v>0</v>
      </c>
      <c r="Y5715">
        <v>0</v>
      </c>
      <c r="Z5715">
        <v>0</v>
      </c>
    </row>
    <row r="5716" spans="1:26" x14ac:dyDescent="0.25">
      <c r="A5716">
        <v>2042113</v>
      </c>
      <c r="B5716">
        <v>1</v>
      </c>
      <c r="C5716" t="s">
        <v>76</v>
      </c>
      <c r="D5716" t="s">
        <v>89</v>
      </c>
      <c r="E5716" t="s">
        <v>134</v>
      </c>
      <c r="F5716" t="s">
        <v>16360</v>
      </c>
      <c r="G5716" t="s">
        <v>250</v>
      </c>
      <c r="H5716" t="s">
        <v>46</v>
      </c>
      <c r="I5716" t="s">
        <v>129</v>
      </c>
      <c r="J5716" t="s">
        <v>130</v>
      </c>
      <c r="K5716" t="s">
        <v>131</v>
      </c>
      <c r="L5716" t="s">
        <v>16361</v>
      </c>
      <c r="M5716" t="s">
        <v>16362</v>
      </c>
      <c r="N5716">
        <v>0.95444444399999995</v>
      </c>
      <c r="O5716">
        <v>0</v>
      </c>
      <c r="P5716">
        <v>2</v>
      </c>
      <c r="Q5716">
        <v>0</v>
      </c>
      <c r="R5716">
        <v>0</v>
      </c>
      <c r="S5716">
        <v>0</v>
      </c>
      <c r="T5716">
        <v>0</v>
      </c>
      <c r="U5716">
        <v>0</v>
      </c>
      <c r="V5716">
        <v>1.9088890000000001</v>
      </c>
      <c r="W5716">
        <v>0</v>
      </c>
      <c r="X5716">
        <v>0</v>
      </c>
      <c r="Y5716">
        <v>0</v>
      </c>
      <c r="Z5716">
        <v>0</v>
      </c>
    </row>
    <row r="5717" spans="1:26" x14ac:dyDescent="0.25">
      <c r="A5717">
        <v>2042114</v>
      </c>
      <c r="B5717">
        <v>1</v>
      </c>
      <c r="C5717" t="s">
        <v>76</v>
      </c>
      <c r="D5717" t="s">
        <v>90</v>
      </c>
      <c r="E5717" t="s">
        <v>161</v>
      </c>
      <c r="F5717" t="s">
        <v>16363</v>
      </c>
      <c r="G5717" t="s">
        <v>203</v>
      </c>
      <c r="H5717" t="s">
        <v>47</v>
      </c>
      <c r="I5717" t="s">
        <v>129</v>
      </c>
      <c r="J5717" t="s">
        <v>130</v>
      </c>
      <c r="K5717" t="s">
        <v>131</v>
      </c>
      <c r="L5717" t="s">
        <v>16364</v>
      </c>
      <c r="M5717" t="s">
        <v>16365</v>
      </c>
      <c r="N5717">
        <v>2.9083333329999999</v>
      </c>
      <c r="O5717">
        <v>0</v>
      </c>
      <c r="P5717">
        <v>233</v>
      </c>
      <c r="Q5717">
        <v>0</v>
      </c>
      <c r="R5717">
        <v>0</v>
      </c>
      <c r="S5717">
        <v>0</v>
      </c>
      <c r="T5717">
        <v>0</v>
      </c>
      <c r="U5717">
        <v>0</v>
      </c>
      <c r="V5717">
        <v>677.64166699999998</v>
      </c>
      <c r="W5717">
        <v>0</v>
      </c>
      <c r="X5717">
        <v>0</v>
      </c>
      <c r="Y5717">
        <v>0</v>
      </c>
      <c r="Z5717">
        <v>0</v>
      </c>
    </row>
    <row r="5718" spans="1:26" x14ac:dyDescent="0.25">
      <c r="A5718">
        <v>2042155</v>
      </c>
      <c r="B5718">
        <v>1</v>
      </c>
      <c r="C5718" t="s">
        <v>76</v>
      </c>
      <c r="D5718" t="s">
        <v>107</v>
      </c>
      <c r="E5718" t="s">
        <v>182</v>
      </c>
      <c r="F5718" t="s">
        <v>16366</v>
      </c>
      <c r="G5718" t="s">
        <v>128</v>
      </c>
      <c r="H5718" t="s">
        <v>46</v>
      </c>
      <c r="I5718" t="s">
        <v>129</v>
      </c>
      <c r="J5718" t="s">
        <v>130</v>
      </c>
      <c r="K5718" t="s">
        <v>131</v>
      </c>
      <c r="L5718" t="s">
        <v>16367</v>
      </c>
      <c r="M5718" t="s">
        <v>16368</v>
      </c>
      <c r="N5718">
        <v>3.1344444440000001</v>
      </c>
      <c r="O5718">
        <v>0</v>
      </c>
      <c r="P5718">
        <v>56</v>
      </c>
      <c r="Q5718">
        <v>0</v>
      </c>
      <c r="R5718">
        <v>0</v>
      </c>
      <c r="S5718">
        <v>0</v>
      </c>
      <c r="T5718">
        <v>0</v>
      </c>
      <c r="U5718">
        <v>0</v>
      </c>
      <c r="V5718">
        <v>175.52888899999999</v>
      </c>
      <c r="W5718">
        <v>0</v>
      </c>
      <c r="X5718">
        <v>0</v>
      </c>
      <c r="Y5718">
        <v>0</v>
      </c>
      <c r="Z5718">
        <v>0</v>
      </c>
    </row>
    <row r="5719" spans="1:26" x14ac:dyDescent="0.25">
      <c r="A5719">
        <v>2042115</v>
      </c>
      <c r="B5719">
        <v>1</v>
      </c>
      <c r="C5719" t="s">
        <v>76</v>
      </c>
      <c r="D5719" t="s">
        <v>106</v>
      </c>
      <c r="E5719" t="s">
        <v>182</v>
      </c>
      <c r="F5719" t="s">
        <v>16369</v>
      </c>
      <c r="G5719" t="s">
        <v>904</v>
      </c>
      <c r="H5719" t="s">
        <v>46</v>
      </c>
      <c r="I5719" t="s">
        <v>129</v>
      </c>
      <c r="J5719" t="s">
        <v>130</v>
      </c>
      <c r="K5719" t="s">
        <v>131</v>
      </c>
      <c r="L5719" t="s">
        <v>16370</v>
      </c>
      <c r="M5719" t="s">
        <v>16371</v>
      </c>
      <c r="N5719">
        <v>0.64805555500000001</v>
      </c>
      <c r="O5719">
        <v>0</v>
      </c>
      <c r="P5719">
        <v>215</v>
      </c>
      <c r="Q5719">
        <v>0</v>
      </c>
      <c r="R5719">
        <v>0</v>
      </c>
      <c r="S5719">
        <v>0</v>
      </c>
      <c r="T5719">
        <v>0</v>
      </c>
      <c r="U5719">
        <v>0</v>
      </c>
      <c r="V5719">
        <v>139.33194399999999</v>
      </c>
      <c r="W5719">
        <v>0</v>
      </c>
      <c r="X5719">
        <v>0</v>
      </c>
      <c r="Y5719">
        <v>0</v>
      </c>
      <c r="Z5719">
        <v>0</v>
      </c>
    </row>
    <row r="5720" spans="1:26" x14ac:dyDescent="0.25">
      <c r="A5720">
        <v>2042118</v>
      </c>
      <c r="B5720">
        <v>1</v>
      </c>
      <c r="C5720" t="s">
        <v>76</v>
      </c>
      <c r="D5720" t="s">
        <v>88</v>
      </c>
      <c r="E5720" t="s">
        <v>134</v>
      </c>
      <c r="F5720" t="s">
        <v>16372</v>
      </c>
      <c r="G5720" t="s">
        <v>250</v>
      </c>
      <c r="H5720" t="s">
        <v>46</v>
      </c>
      <c r="I5720" t="s">
        <v>129</v>
      </c>
      <c r="J5720" t="s">
        <v>130</v>
      </c>
      <c r="K5720" t="s">
        <v>131</v>
      </c>
      <c r="L5720" t="s">
        <v>16373</v>
      </c>
      <c r="M5720" t="s">
        <v>16374</v>
      </c>
      <c r="N5720">
        <v>3.7308333330000001</v>
      </c>
      <c r="O5720">
        <v>0</v>
      </c>
      <c r="P5720">
        <v>1</v>
      </c>
      <c r="Q5720">
        <v>0</v>
      </c>
      <c r="R5720">
        <v>0</v>
      </c>
      <c r="S5720">
        <v>0</v>
      </c>
      <c r="T5720">
        <v>0</v>
      </c>
      <c r="U5720">
        <v>0</v>
      </c>
      <c r="V5720">
        <v>3.7308330000000001</v>
      </c>
      <c r="W5720">
        <v>0</v>
      </c>
      <c r="X5720">
        <v>0</v>
      </c>
      <c r="Y5720">
        <v>0</v>
      </c>
      <c r="Z5720">
        <v>0</v>
      </c>
    </row>
    <row r="5721" spans="1:26" x14ac:dyDescent="0.25">
      <c r="A5721">
        <v>2042117</v>
      </c>
      <c r="B5721">
        <v>1</v>
      </c>
      <c r="C5721" t="s">
        <v>76</v>
      </c>
      <c r="D5721" t="s">
        <v>84</v>
      </c>
      <c r="E5721" t="s">
        <v>126</v>
      </c>
      <c r="F5721" t="s">
        <v>3635</v>
      </c>
      <c r="G5721" t="s">
        <v>250</v>
      </c>
      <c r="H5721" t="s">
        <v>46</v>
      </c>
      <c r="I5721" t="s">
        <v>129</v>
      </c>
      <c r="J5721" t="s">
        <v>15</v>
      </c>
      <c r="K5721" t="s">
        <v>131</v>
      </c>
      <c r="L5721" t="s">
        <v>16375</v>
      </c>
      <c r="M5721" t="s">
        <v>16376</v>
      </c>
      <c r="N5721">
        <v>2.6724999999999999</v>
      </c>
      <c r="O5721">
        <v>0</v>
      </c>
      <c r="P5721">
        <v>130</v>
      </c>
      <c r="Q5721">
        <v>0</v>
      </c>
      <c r="R5721">
        <v>0</v>
      </c>
      <c r="S5721">
        <v>0</v>
      </c>
      <c r="T5721">
        <v>0</v>
      </c>
      <c r="U5721">
        <v>0</v>
      </c>
      <c r="V5721">
        <v>347.42500000000001</v>
      </c>
      <c r="W5721">
        <v>0</v>
      </c>
      <c r="X5721">
        <v>0</v>
      </c>
      <c r="Y5721">
        <v>0</v>
      </c>
      <c r="Z5721">
        <v>0</v>
      </c>
    </row>
    <row r="5722" spans="1:26" x14ac:dyDescent="0.25">
      <c r="A5722">
        <v>2042119</v>
      </c>
      <c r="B5722">
        <v>1</v>
      </c>
      <c r="C5722" t="s">
        <v>77</v>
      </c>
      <c r="D5722" t="s">
        <v>109</v>
      </c>
      <c r="E5722" t="s">
        <v>166</v>
      </c>
      <c r="F5722" t="s">
        <v>16377</v>
      </c>
      <c r="G5722" t="s">
        <v>657</v>
      </c>
      <c r="H5722" t="s">
        <v>46</v>
      </c>
      <c r="I5722" t="s">
        <v>129</v>
      </c>
      <c r="J5722" t="s">
        <v>130</v>
      </c>
      <c r="K5722" t="s">
        <v>131</v>
      </c>
      <c r="L5722" t="s">
        <v>16378</v>
      </c>
      <c r="M5722" t="s">
        <v>16379</v>
      </c>
      <c r="N5722">
        <v>1.2594444440000001</v>
      </c>
      <c r="O5722">
        <v>0</v>
      </c>
      <c r="P5722">
        <v>95</v>
      </c>
      <c r="Q5722">
        <v>0</v>
      </c>
      <c r="R5722">
        <v>0</v>
      </c>
      <c r="S5722">
        <v>0</v>
      </c>
      <c r="T5722">
        <v>0</v>
      </c>
      <c r="U5722">
        <v>0</v>
      </c>
      <c r="V5722">
        <v>119.647222</v>
      </c>
      <c r="W5722">
        <v>0</v>
      </c>
      <c r="X5722">
        <v>0</v>
      </c>
      <c r="Y5722">
        <v>0</v>
      </c>
      <c r="Z5722">
        <v>0</v>
      </c>
    </row>
    <row r="5723" spans="1:26" x14ac:dyDescent="0.25">
      <c r="A5723">
        <v>2042120</v>
      </c>
      <c r="B5723">
        <v>1</v>
      </c>
      <c r="C5723" t="s">
        <v>76</v>
      </c>
      <c r="D5723" t="s">
        <v>94</v>
      </c>
      <c r="E5723" t="s">
        <v>161</v>
      </c>
      <c r="F5723" t="s">
        <v>6365</v>
      </c>
      <c r="G5723" t="s">
        <v>242</v>
      </c>
      <c r="H5723" t="s">
        <v>47</v>
      </c>
      <c r="I5723" t="s">
        <v>129</v>
      </c>
      <c r="J5723" t="s">
        <v>130</v>
      </c>
      <c r="K5723" t="s">
        <v>131</v>
      </c>
      <c r="L5723" t="s">
        <v>16380</v>
      </c>
      <c r="M5723" t="s">
        <v>16381</v>
      </c>
      <c r="N5723">
        <v>1.146111111</v>
      </c>
      <c r="O5723">
        <v>0</v>
      </c>
      <c r="P5723">
        <v>14</v>
      </c>
      <c r="Q5723">
        <v>0</v>
      </c>
      <c r="R5723">
        <v>0</v>
      </c>
      <c r="S5723">
        <v>0</v>
      </c>
      <c r="T5723">
        <v>0</v>
      </c>
      <c r="U5723">
        <v>0</v>
      </c>
      <c r="V5723">
        <v>16.045556000000001</v>
      </c>
      <c r="W5723">
        <v>0</v>
      </c>
      <c r="X5723">
        <v>0</v>
      </c>
      <c r="Y5723">
        <v>0</v>
      </c>
      <c r="Z5723">
        <v>0</v>
      </c>
    </row>
    <row r="5724" spans="1:26" x14ac:dyDescent="0.25">
      <c r="A5724">
        <v>2042125</v>
      </c>
      <c r="B5724">
        <v>1</v>
      </c>
      <c r="C5724" t="s">
        <v>76</v>
      </c>
      <c r="D5724" t="s">
        <v>99</v>
      </c>
      <c r="E5724" t="s">
        <v>134</v>
      </c>
      <c r="F5724" t="s">
        <v>16382</v>
      </c>
      <c r="G5724" t="s">
        <v>250</v>
      </c>
      <c r="H5724" t="s">
        <v>46</v>
      </c>
      <c r="I5724" t="s">
        <v>129</v>
      </c>
      <c r="J5724" t="s">
        <v>15</v>
      </c>
      <c r="K5724" t="s">
        <v>131</v>
      </c>
      <c r="L5724" t="s">
        <v>16383</v>
      </c>
      <c r="M5724" t="s">
        <v>16384</v>
      </c>
      <c r="N5724">
        <v>4.2544444439999998</v>
      </c>
      <c r="O5724">
        <v>0</v>
      </c>
      <c r="P5724">
        <v>1</v>
      </c>
      <c r="Q5724">
        <v>0</v>
      </c>
      <c r="R5724">
        <v>0</v>
      </c>
      <c r="S5724">
        <v>0</v>
      </c>
      <c r="T5724">
        <v>0</v>
      </c>
      <c r="U5724">
        <v>0</v>
      </c>
      <c r="V5724">
        <v>4.2544440000000003</v>
      </c>
      <c r="W5724">
        <v>0</v>
      </c>
      <c r="X5724">
        <v>0</v>
      </c>
      <c r="Y5724">
        <v>0</v>
      </c>
      <c r="Z5724">
        <v>0</v>
      </c>
    </row>
    <row r="5725" spans="1:26" x14ac:dyDescent="0.25">
      <c r="A5725">
        <v>2042122</v>
      </c>
      <c r="B5725">
        <v>1</v>
      </c>
      <c r="C5725" t="s">
        <v>77</v>
      </c>
      <c r="D5725" t="s">
        <v>124</v>
      </c>
      <c r="E5725" t="s">
        <v>171</v>
      </c>
      <c r="F5725" t="s">
        <v>5347</v>
      </c>
      <c r="G5725" t="s">
        <v>163</v>
      </c>
      <c r="H5725" t="s">
        <v>47</v>
      </c>
      <c r="I5725" t="s">
        <v>129</v>
      </c>
      <c r="J5725" t="s">
        <v>130</v>
      </c>
      <c r="K5725" t="s">
        <v>131</v>
      </c>
      <c r="L5725" t="s">
        <v>16385</v>
      </c>
      <c r="M5725" t="s">
        <v>16386</v>
      </c>
      <c r="N5725">
        <v>0.73666666599999997</v>
      </c>
      <c r="O5725">
        <v>5</v>
      </c>
      <c r="P5725">
        <v>676</v>
      </c>
      <c r="Q5725">
        <v>0</v>
      </c>
      <c r="R5725">
        <v>0</v>
      </c>
      <c r="S5725">
        <v>0</v>
      </c>
      <c r="T5725">
        <v>0</v>
      </c>
      <c r="U5725">
        <v>3.6833330000000002</v>
      </c>
      <c r="V5725">
        <v>497.98666600000001</v>
      </c>
      <c r="W5725">
        <v>0</v>
      </c>
      <c r="X5725">
        <v>0</v>
      </c>
      <c r="Y5725">
        <v>0</v>
      </c>
      <c r="Z5725">
        <v>0</v>
      </c>
    </row>
    <row r="5726" spans="1:26" x14ac:dyDescent="0.25">
      <c r="A5726">
        <v>2042124</v>
      </c>
      <c r="B5726">
        <v>1</v>
      </c>
      <c r="C5726" t="s">
        <v>76</v>
      </c>
      <c r="D5726" t="s">
        <v>78</v>
      </c>
      <c r="E5726" t="s">
        <v>134</v>
      </c>
      <c r="F5726" t="s">
        <v>16387</v>
      </c>
      <c r="G5726" t="s">
        <v>238</v>
      </c>
      <c r="H5726" t="s">
        <v>46</v>
      </c>
      <c r="I5726" t="s">
        <v>129</v>
      </c>
      <c r="J5726" t="s">
        <v>130</v>
      </c>
      <c r="K5726" t="s">
        <v>131</v>
      </c>
      <c r="L5726" t="s">
        <v>16388</v>
      </c>
      <c r="M5726" t="s">
        <v>16389</v>
      </c>
      <c r="N5726">
        <v>0.90666666600000001</v>
      </c>
      <c r="O5726">
        <v>0</v>
      </c>
      <c r="P5726">
        <v>15</v>
      </c>
      <c r="Q5726">
        <v>0</v>
      </c>
      <c r="R5726">
        <v>0</v>
      </c>
      <c r="S5726">
        <v>0</v>
      </c>
      <c r="T5726">
        <v>0</v>
      </c>
      <c r="U5726">
        <v>0</v>
      </c>
      <c r="V5726">
        <v>13.6</v>
      </c>
      <c r="W5726">
        <v>0</v>
      </c>
      <c r="X5726">
        <v>0</v>
      </c>
      <c r="Y5726">
        <v>0</v>
      </c>
      <c r="Z5726">
        <v>0</v>
      </c>
    </row>
    <row r="5727" spans="1:26" x14ac:dyDescent="0.25">
      <c r="A5727">
        <v>2042132</v>
      </c>
      <c r="B5727">
        <v>1</v>
      </c>
      <c r="C5727" t="s">
        <v>76</v>
      </c>
      <c r="D5727" t="s">
        <v>97</v>
      </c>
      <c r="E5727" t="s">
        <v>134</v>
      </c>
      <c r="F5727" t="s">
        <v>16390</v>
      </c>
      <c r="G5727" t="s">
        <v>136</v>
      </c>
      <c r="H5727" t="s">
        <v>46</v>
      </c>
      <c r="I5727" t="s">
        <v>129</v>
      </c>
      <c r="J5727" t="s">
        <v>130</v>
      </c>
      <c r="K5727" t="s">
        <v>131</v>
      </c>
      <c r="L5727" t="s">
        <v>16391</v>
      </c>
      <c r="M5727" t="s">
        <v>16392</v>
      </c>
      <c r="N5727">
        <v>1.5861111109999999</v>
      </c>
      <c r="O5727">
        <v>0</v>
      </c>
      <c r="P5727">
        <v>1</v>
      </c>
      <c r="Q5727">
        <v>0</v>
      </c>
      <c r="R5727">
        <v>0</v>
      </c>
      <c r="S5727">
        <v>0</v>
      </c>
      <c r="T5727">
        <v>0</v>
      </c>
      <c r="U5727">
        <v>0</v>
      </c>
      <c r="V5727">
        <v>1.586111</v>
      </c>
      <c r="W5727">
        <v>0</v>
      </c>
      <c r="X5727">
        <v>0</v>
      </c>
      <c r="Y5727">
        <v>0</v>
      </c>
      <c r="Z5727">
        <v>0</v>
      </c>
    </row>
    <row r="5728" spans="1:26" x14ac:dyDescent="0.25">
      <c r="A5728">
        <v>2042126</v>
      </c>
      <c r="B5728">
        <v>1</v>
      </c>
      <c r="C5728" t="s">
        <v>76</v>
      </c>
      <c r="D5728" t="s">
        <v>89</v>
      </c>
      <c r="E5728" t="s">
        <v>182</v>
      </c>
      <c r="F5728" t="s">
        <v>16393</v>
      </c>
      <c r="G5728" t="s">
        <v>144</v>
      </c>
      <c r="H5728" t="s">
        <v>46</v>
      </c>
      <c r="I5728" t="s">
        <v>129</v>
      </c>
      <c r="J5728" t="s">
        <v>130</v>
      </c>
      <c r="K5728" t="s">
        <v>131</v>
      </c>
      <c r="L5728" t="s">
        <v>16394</v>
      </c>
      <c r="M5728" t="s">
        <v>16395</v>
      </c>
      <c r="N5728">
        <v>2.0036111110000001</v>
      </c>
      <c r="O5728">
        <v>0</v>
      </c>
      <c r="P5728">
        <v>2</v>
      </c>
      <c r="Q5728">
        <v>0</v>
      </c>
      <c r="R5728">
        <v>0</v>
      </c>
      <c r="S5728">
        <v>0</v>
      </c>
      <c r="T5728">
        <v>0</v>
      </c>
      <c r="U5728">
        <v>0</v>
      </c>
      <c r="V5728">
        <v>4.0072219999999996</v>
      </c>
      <c r="W5728">
        <v>0</v>
      </c>
      <c r="X5728">
        <v>0</v>
      </c>
      <c r="Y5728">
        <v>0</v>
      </c>
      <c r="Z5728">
        <v>0</v>
      </c>
    </row>
    <row r="5729" spans="1:26" x14ac:dyDescent="0.25">
      <c r="A5729">
        <v>2042127</v>
      </c>
      <c r="B5729">
        <v>1</v>
      </c>
      <c r="C5729" t="s">
        <v>76</v>
      </c>
      <c r="D5729" t="s">
        <v>90</v>
      </c>
      <c r="E5729" t="s">
        <v>161</v>
      </c>
      <c r="F5729" t="s">
        <v>16396</v>
      </c>
      <c r="G5729" t="s">
        <v>341</v>
      </c>
      <c r="H5729" t="s">
        <v>47</v>
      </c>
      <c r="I5729" t="s">
        <v>129</v>
      </c>
      <c r="J5729" t="s">
        <v>130</v>
      </c>
      <c r="K5729" t="s">
        <v>131</v>
      </c>
      <c r="L5729" t="s">
        <v>16397</v>
      </c>
      <c r="M5729" t="s">
        <v>16398</v>
      </c>
      <c r="N5729">
        <v>3.7675000000000001</v>
      </c>
      <c r="O5729">
        <v>0</v>
      </c>
      <c r="P5729">
        <v>213</v>
      </c>
      <c r="Q5729">
        <v>0</v>
      </c>
      <c r="R5729">
        <v>0</v>
      </c>
      <c r="S5729">
        <v>0</v>
      </c>
      <c r="T5729">
        <v>0</v>
      </c>
      <c r="U5729">
        <v>0</v>
      </c>
      <c r="V5729">
        <v>802.47749999999996</v>
      </c>
      <c r="W5729">
        <v>0</v>
      </c>
      <c r="X5729">
        <v>0</v>
      </c>
      <c r="Y5729">
        <v>0</v>
      </c>
      <c r="Z5729">
        <v>0</v>
      </c>
    </row>
    <row r="5730" spans="1:26" x14ac:dyDescent="0.25">
      <c r="A5730">
        <v>2042142</v>
      </c>
      <c r="B5730">
        <v>1</v>
      </c>
      <c r="C5730" t="s">
        <v>76</v>
      </c>
      <c r="D5730" t="s">
        <v>86</v>
      </c>
      <c r="E5730" t="s">
        <v>126</v>
      </c>
      <c r="F5730" t="s">
        <v>16399</v>
      </c>
      <c r="G5730" t="s">
        <v>452</v>
      </c>
      <c r="H5730" t="s">
        <v>46</v>
      </c>
      <c r="I5730" t="s">
        <v>129</v>
      </c>
      <c r="J5730" t="s">
        <v>130</v>
      </c>
      <c r="K5730" t="s">
        <v>131</v>
      </c>
      <c r="L5730" t="s">
        <v>16400</v>
      </c>
      <c r="M5730" t="s">
        <v>16401</v>
      </c>
      <c r="N5730">
        <v>5.187777777</v>
      </c>
      <c r="O5730">
        <v>0</v>
      </c>
      <c r="P5730">
        <v>34</v>
      </c>
      <c r="Q5730">
        <v>0</v>
      </c>
      <c r="R5730">
        <v>0</v>
      </c>
      <c r="S5730">
        <v>0</v>
      </c>
      <c r="T5730">
        <v>0</v>
      </c>
      <c r="U5730">
        <v>0</v>
      </c>
      <c r="V5730">
        <v>176.384444</v>
      </c>
      <c r="W5730">
        <v>0</v>
      </c>
      <c r="X5730">
        <v>0</v>
      </c>
      <c r="Y5730">
        <v>0</v>
      </c>
      <c r="Z5730">
        <v>0</v>
      </c>
    </row>
    <row r="5731" spans="1:26" x14ac:dyDescent="0.25">
      <c r="A5731">
        <v>2042143</v>
      </c>
      <c r="B5731">
        <v>1</v>
      </c>
      <c r="C5731" t="s">
        <v>76</v>
      </c>
      <c r="D5731" t="s">
        <v>93</v>
      </c>
      <c r="E5731" t="s">
        <v>134</v>
      </c>
      <c r="F5731" t="s">
        <v>16402</v>
      </c>
      <c r="G5731" t="s">
        <v>140</v>
      </c>
      <c r="H5731" t="s">
        <v>46</v>
      </c>
      <c r="I5731" t="s">
        <v>129</v>
      </c>
      <c r="J5731" t="s">
        <v>130</v>
      </c>
      <c r="K5731" t="s">
        <v>131</v>
      </c>
      <c r="L5731" t="s">
        <v>16403</v>
      </c>
      <c r="M5731" t="s">
        <v>16404</v>
      </c>
      <c r="N5731">
        <v>5.3977777769999999</v>
      </c>
      <c r="O5731">
        <v>0</v>
      </c>
      <c r="P5731">
        <v>1</v>
      </c>
      <c r="Q5731">
        <v>0</v>
      </c>
      <c r="R5731">
        <v>0</v>
      </c>
      <c r="S5731">
        <v>0</v>
      </c>
      <c r="T5731">
        <v>0</v>
      </c>
      <c r="U5731">
        <v>0</v>
      </c>
      <c r="V5731">
        <v>5.3977779999999997</v>
      </c>
      <c r="W5731">
        <v>0</v>
      </c>
      <c r="X5731">
        <v>0</v>
      </c>
      <c r="Y5731">
        <v>0</v>
      </c>
      <c r="Z5731">
        <v>0</v>
      </c>
    </row>
    <row r="5732" spans="1:26" x14ac:dyDescent="0.25">
      <c r="A5732">
        <v>2042140</v>
      </c>
      <c r="B5732">
        <v>1</v>
      </c>
      <c r="C5732" t="s">
        <v>77</v>
      </c>
      <c r="D5732" t="s">
        <v>116</v>
      </c>
      <c r="E5732" t="s">
        <v>182</v>
      </c>
      <c r="F5732" t="s">
        <v>16405</v>
      </c>
      <c r="G5732" t="s">
        <v>144</v>
      </c>
      <c r="H5732" t="s">
        <v>46</v>
      </c>
      <c r="I5732" t="s">
        <v>129</v>
      </c>
      <c r="J5732" t="s">
        <v>130</v>
      </c>
      <c r="K5732" t="s">
        <v>131</v>
      </c>
      <c r="L5732" t="s">
        <v>16406</v>
      </c>
      <c r="M5732" t="s">
        <v>16407</v>
      </c>
      <c r="N5732">
        <v>1.545555555</v>
      </c>
      <c r="O5732">
        <v>0</v>
      </c>
      <c r="P5732">
        <v>49</v>
      </c>
      <c r="Q5732">
        <v>0</v>
      </c>
      <c r="R5732">
        <v>0</v>
      </c>
      <c r="S5732">
        <v>0</v>
      </c>
      <c r="T5732">
        <v>0</v>
      </c>
      <c r="U5732">
        <v>0</v>
      </c>
      <c r="V5732">
        <v>75.732221999999993</v>
      </c>
      <c r="W5732">
        <v>0</v>
      </c>
      <c r="X5732">
        <v>0</v>
      </c>
      <c r="Y5732">
        <v>0</v>
      </c>
      <c r="Z5732">
        <v>0</v>
      </c>
    </row>
    <row r="5733" spans="1:26" x14ac:dyDescent="0.25">
      <c r="A5733">
        <v>2042138</v>
      </c>
      <c r="B5733">
        <v>1</v>
      </c>
      <c r="C5733" t="s">
        <v>76</v>
      </c>
      <c r="D5733" t="s">
        <v>80</v>
      </c>
      <c r="E5733" t="s">
        <v>134</v>
      </c>
      <c r="F5733" t="s">
        <v>16408</v>
      </c>
      <c r="G5733" t="s">
        <v>136</v>
      </c>
      <c r="H5733" t="s">
        <v>46</v>
      </c>
      <c r="I5733" t="s">
        <v>129</v>
      </c>
      <c r="J5733" t="s">
        <v>130</v>
      </c>
      <c r="K5733" t="s">
        <v>131</v>
      </c>
      <c r="L5733" t="s">
        <v>16409</v>
      </c>
      <c r="M5733" t="s">
        <v>16410</v>
      </c>
      <c r="N5733">
        <v>4.74</v>
      </c>
      <c r="O5733">
        <v>0</v>
      </c>
      <c r="P5733">
        <v>2</v>
      </c>
      <c r="Q5733">
        <v>0</v>
      </c>
      <c r="R5733">
        <v>0</v>
      </c>
      <c r="S5733">
        <v>0</v>
      </c>
      <c r="T5733">
        <v>0</v>
      </c>
      <c r="U5733">
        <v>0</v>
      </c>
      <c r="V5733">
        <v>9.48</v>
      </c>
      <c r="W5733">
        <v>0</v>
      </c>
      <c r="X5733">
        <v>0</v>
      </c>
      <c r="Y5733">
        <v>0</v>
      </c>
      <c r="Z5733">
        <v>0</v>
      </c>
    </row>
    <row r="5734" spans="1:26" x14ac:dyDescent="0.25">
      <c r="A5734">
        <v>2042149</v>
      </c>
      <c r="B5734">
        <v>1</v>
      </c>
      <c r="C5734" t="s">
        <v>76</v>
      </c>
      <c r="D5734" t="s">
        <v>89</v>
      </c>
      <c r="E5734" t="s">
        <v>134</v>
      </c>
      <c r="F5734" t="s">
        <v>16411</v>
      </c>
      <c r="G5734" t="s">
        <v>238</v>
      </c>
      <c r="H5734" t="s">
        <v>46</v>
      </c>
      <c r="I5734" t="s">
        <v>129</v>
      </c>
      <c r="J5734" t="s">
        <v>130</v>
      </c>
      <c r="K5734" t="s">
        <v>131</v>
      </c>
      <c r="L5734" t="s">
        <v>16412</v>
      </c>
      <c r="M5734" t="s">
        <v>16413</v>
      </c>
      <c r="N5734">
        <v>3.798333333</v>
      </c>
      <c r="O5734">
        <v>0</v>
      </c>
      <c r="P5734">
        <v>1</v>
      </c>
      <c r="Q5734">
        <v>0</v>
      </c>
      <c r="R5734">
        <v>0</v>
      </c>
      <c r="S5734">
        <v>0</v>
      </c>
      <c r="T5734">
        <v>0</v>
      </c>
      <c r="U5734">
        <v>0</v>
      </c>
      <c r="V5734">
        <v>3.798333</v>
      </c>
      <c r="W5734">
        <v>0</v>
      </c>
      <c r="X5734">
        <v>0</v>
      </c>
      <c r="Y5734">
        <v>0</v>
      </c>
      <c r="Z5734">
        <v>0</v>
      </c>
    </row>
    <row r="5735" spans="1:26" x14ac:dyDescent="0.25">
      <c r="A5735">
        <v>2042147</v>
      </c>
      <c r="B5735">
        <v>1</v>
      </c>
      <c r="C5735" t="s">
        <v>76</v>
      </c>
      <c r="D5735" t="s">
        <v>78</v>
      </c>
      <c r="E5735" t="s">
        <v>134</v>
      </c>
      <c r="F5735" t="s">
        <v>16414</v>
      </c>
      <c r="G5735" t="s">
        <v>136</v>
      </c>
      <c r="H5735" t="s">
        <v>46</v>
      </c>
      <c r="I5735" t="s">
        <v>129</v>
      </c>
      <c r="J5735" t="s">
        <v>130</v>
      </c>
      <c r="K5735" t="s">
        <v>131</v>
      </c>
      <c r="L5735" t="s">
        <v>16415</v>
      </c>
      <c r="M5735" t="s">
        <v>16416</v>
      </c>
      <c r="N5735">
        <v>2.102222222</v>
      </c>
      <c r="O5735">
        <v>0</v>
      </c>
      <c r="P5735">
        <v>4</v>
      </c>
      <c r="Q5735">
        <v>0</v>
      </c>
      <c r="R5735">
        <v>0</v>
      </c>
      <c r="S5735">
        <v>0</v>
      </c>
      <c r="T5735">
        <v>0</v>
      </c>
      <c r="U5735">
        <v>0</v>
      </c>
      <c r="V5735">
        <v>8.4088890000000003</v>
      </c>
      <c r="W5735">
        <v>0</v>
      </c>
      <c r="X5735">
        <v>0</v>
      </c>
      <c r="Y5735">
        <v>0</v>
      </c>
      <c r="Z5735">
        <v>0</v>
      </c>
    </row>
    <row r="5736" spans="1:26" x14ac:dyDescent="0.25">
      <c r="A5736">
        <v>2042144</v>
      </c>
      <c r="B5736">
        <v>1</v>
      </c>
      <c r="C5736" t="s">
        <v>76</v>
      </c>
      <c r="D5736" t="s">
        <v>101</v>
      </c>
      <c r="E5736" t="s">
        <v>134</v>
      </c>
      <c r="F5736" t="s">
        <v>16417</v>
      </c>
      <c r="G5736" t="s">
        <v>136</v>
      </c>
      <c r="H5736" t="s">
        <v>46</v>
      </c>
      <c r="I5736" t="s">
        <v>129</v>
      </c>
      <c r="J5736" t="s">
        <v>130</v>
      </c>
      <c r="K5736" t="s">
        <v>131</v>
      </c>
      <c r="L5736" t="s">
        <v>16418</v>
      </c>
      <c r="M5736" t="s">
        <v>16419</v>
      </c>
      <c r="N5736">
        <v>1.4524999999999999</v>
      </c>
      <c r="O5736">
        <v>0</v>
      </c>
      <c r="P5736">
        <v>1</v>
      </c>
      <c r="Q5736">
        <v>0</v>
      </c>
      <c r="R5736">
        <v>0</v>
      </c>
      <c r="S5736">
        <v>0</v>
      </c>
      <c r="T5736">
        <v>0</v>
      </c>
      <c r="U5736">
        <v>0</v>
      </c>
      <c r="V5736">
        <v>1.4524999999999999</v>
      </c>
      <c r="W5736">
        <v>0</v>
      </c>
      <c r="X5736">
        <v>0</v>
      </c>
      <c r="Y5736">
        <v>0</v>
      </c>
      <c r="Z5736">
        <v>0</v>
      </c>
    </row>
    <row r="5737" spans="1:26" x14ac:dyDescent="0.25">
      <c r="A5737">
        <v>2042145</v>
      </c>
      <c r="B5737">
        <v>1</v>
      </c>
      <c r="C5737" t="s">
        <v>77</v>
      </c>
      <c r="D5737" t="s">
        <v>113</v>
      </c>
      <c r="E5737" t="s">
        <v>161</v>
      </c>
      <c r="F5737" t="s">
        <v>16420</v>
      </c>
      <c r="G5737" t="s">
        <v>3239</v>
      </c>
      <c r="H5737" t="s">
        <v>47</v>
      </c>
      <c r="I5737" t="s">
        <v>129</v>
      </c>
      <c r="J5737" t="s">
        <v>130</v>
      </c>
      <c r="K5737" t="s">
        <v>131</v>
      </c>
      <c r="L5737" t="s">
        <v>16421</v>
      </c>
      <c r="M5737" t="s">
        <v>16422</v>
      </c>
      <c r="N5737">
        <v>5.8036111110000004</v>
      </c>
      <c r="O5737">
        <v>0</v>
      </c>
      <c r="P5737">
        <v>0</v>
      </c>
      <c r="Q5737">
        <v>0</v>
      </c>
      <c r="R5737">
        <v>0</v>
      </c>
      <c r="S5737">
        <v>0</v>
      </c>
      <c r="T5737">
        <v>46</v>
      </c>
      <c r="U5737">
        <v>0</v>
      </c>
      <c r="V5737">
        <v>0</v>
      </c>
      <c r="W5737">
        <v>0</v>
      </c>
      <c r="X5737">
        <v>0</v>
      </c>
      <c r="Y5737">
        <v>0</v>
      </c>
      <c r="Z5737">
        <v>266.96611100000001</v>
      </c>
    </row>
    <row r="5738" spans="1:26" x14ac:dyDescent="0.25">
      <c r="A5738">
        <v>2042146</v>
      </c>
      <c r="B5738">
        <v>1</v>
      </c>
      <c r="C5738" t="s">
        <v>76</v>
      </c>
      <c r="D5738" t="s">
        <v>106</v>
      </c>
      <c r="E5738" t="s">
        <v>161</v>
      </c>
      <c r="F5738" t="s">
        <v>16423</v>
      </c>
      <c r="G5738" t="s">
        <v>1699</v>
      </c>
      <c r="H5738" t="s">
        <v>47</v>
      </c>
      <c r="I5738" t="s">
        <v>129</v>
      </c>
      <c r="J5738" t="s">
        <v>130</v>
      </c>
      <c r="K5738" t="s">
        <v>131</v>
      </c>
      <c r="L5738" t="s">
        <v>16424</v>
      </c>
      <c r="M5738" t="s">
        <v>16425</v>
      </c>
      <c r="N5738">
        <v>0.38750000000000001</v>
      </c>
      <c r="O5738">
        <v>0</v>
      </c>
      <c r="P5738">
        <v>692</v>
      </c>
      <c r="Q5738">
        <v>0</v>
      </c>
      <c r="R5738">
        <v>0</v>
      </c>
      <c r="S5738">
        <v>0</v>
      </c>
      <c r="T5738">
        <v>0</v>
      </c>
      <c r="U5738">
        <v>0</v>
      </c>
      <c r="V5738">
        <v>268.14999999999998</v>
      </c>
      <c r="W5738">
        <v>0</v>
      </c>
      <c r="X5738">
        <v>0</v>
      </c>
      <c r="Y5738">
        <v>0</v>
      </c>
      <c r="Z5738">
        <v>0</v>
      </c>
    </row>
    <row r="5739" spans="1:26" x14ac:dyDescent="0.25">
      <c r="A5739">
        <v>2042162</v>
      </c>
      <c r="B5739">
        <v>1</v>
      </c>
      <c r="C5739" t="s">
        <v>77</v>
      </c>
      <c r="D5739" t="s">
        <v>124</v>
      </c>
      <c r="E5739" t="s">
        <v>161</v>
      </c>
      <c r="F5739" t="s">
        <v>16426</v>
      </c>
      <c r="G5739" t="s">
        <v>163</v>
      </c>
      <c r="H5739" t="s">
        <v>47</v>
      </c>
      <c r="I5739" t="s">
        <v>129</v>
      </c>
      <c r="J5739" t="s">
        <v>130</v>
      </c>
      <c r="K5739" t="s">
        <v>131</v>
      </c>
      <c r="L5739" t="s">
        <v>16427</v>
      </c>
      <c r="M5739" t="s">
        <v>16428</v>
      </c>
      <c r="N5739">
        <v>1.5</v>
      </c>
      <c r="O5739">
        <v>0</v>
      </c>
      <c r="P5739">
        <v>71</v>
      </c>
      <c r="Q5739">
        <v>0</v>
      </c>
      <c r="R5739">
        <v>0</v>
      </c>
      <c r="S5739">
        <v>0</v>
      </c>
      <c r="T5739">
        <v>0</v>
      </c>
      <c r="U5739">
        <v>0</v>
      </c>
      <c r="V5739">
        <v>106.5</v>
      </c>
      <c r="W5739">
        <v>0</v>
      </c>
      <c r="X5739">
        <v>0</v>
      </c>
      <c r="Y5739">
        <v>0</v>
      </c>
      <c r="Z5739">
        <v>0</v>
      </c>
    </row>
    <row r="5740" spans="1:26" x14ac:dyDescent="0.25">
      <c r="A5740">
        <v>2042150</v>
      </c>
      <c r="B5740">
        <v>1</v>
      </c>
      <c r="C5740" t="s">
        <v>76</v>
      </c>
      <c r="D5740" t="s">
        <v>78</v>
      </c>
      <c r="E5740" t="s">
        <v>134</v>
      </c>
      <c r="F5740" t="s">
        <v>16429</v>
      </c>
      <c r="G5740" t="s">
        <v>140</v>
      </c>
      <c r="H5740" t="s">
        <v>46</v>
      </c>
      <c r="I5740" t="s">
        <v>129</v>
      </c>
      <c r="J5740" t="s">
        <v>130</v>
      </c>
      <c r="K5740" t="s">
        <v>131</v>
      </c>
      <c r="L5740" t="s">
        <v>16430</v>
      </c>
      <c r="M5740" t="s">
        <v>16431</v>
      </c>
      <c r="N5740">
        <v>1.6272222220000001</v>
      </c>
      <c r="O5740">
        <v>0</v>
      </c>
      <c r="P5740">
        <v>9</v>
      </c>
      <c r="Q5740">
        <v>0</v>
      </c>
      <c r="R5740">
        <v>0</v>
      </c>
      <c r="S5740">
        <v>0</v>
      </c>
      <c r="T5740">
        <v>0</v>
      </c>
      <c r="U5740">
        <v>0</v>
      </c>
      <c r="V5740">
        <v>14.645</v>
      </c>
      <c r="W5740">
        <v>0</v>
      </c>
      <c r="X5740">
        <v>0</v>
      </c>
      <c r="Y5740">
        <v>0</v>
      </c>
      <c r="Z5740">
        <v>0</v>
      </c>
    </row>
    <row r="5741" spans="1:26" x14ac:dyDescent="0.25">
      <c r="A5741">
        <v>2042153</v>
      </c>
      <c r="B5741">
        <v>1</v>
      </c>
      <c r="C5741" t="s">
        <v>76</v>
      </c>
      <c r="D5741" t="s">
        <v>92</v>
      </c>
      <c r="E5741" t="s">
        <v>182</v>
      </c>
      <c r="F5741" t="s">
        <v>16432</v>
      </c>
      <c r="G5741" t="s">
        <v>405</v>
      </c>
      <c r="H5741" t="s">
        <v>46</v>
      </c>
      <c r="I5741" t="s">
        <v>129</v>
      </c>
      <c r="J5741" t="s">
        <v>130</v>
      </c>
      <c r="K5741" t="s">
        <v>131</v>
      </c>
      <c r="L5741" t="s">
        <v>16433</v>
      </c>
      <c r="M5741" t="s">
        <v>16434</v>
      </c>
      <c r="N5741">
        <v>0.946111111</v>
      </c>
      <c r="O5741">
        <v>0</v>
      </c>
      <c r="P5741">
        <v>0</v>
      </c>
      <c r="Q5741">
        <v>0</v>
      </c>
      <c r="R5741">
        <v>0</v>
      </c>
      <c r="S5741">
        <v>0</v>
      </c>
      <c r="T5741">
        <v>85</v>
      </c>
      <c r="U5741">
        <v>0</v>
      </c>
      <c r="V5741">
        <v>0</v>
      </c>
      <c r="W5741">
        <v>0</v>
      </c>
      <c r="X5741">
        <v>0</v>
      </c>
      <c r="Y5741">
        <v>0</v>
      </c>
      <c r="Z5741">
        <v>80.419443999999999</v>
      </c>
    </row>
    <row r="5742" spans="1:26" x14ac:dyDescent="0.25">
      <c r="A5742">
        <v>2042151</v>
      </c>
      <c r="B5742">
        <v>1</v>
      </c>
      <c r="C5742" t="s">
        <v>77</v>
      </c>
      <c r="D5742" t="s">
        <v>123</v>
      </c>
      <c r="E5742" t="s">
        <v>186</v>
      </c>
      <c r="F5742" t="s">
        <v>2969</v>
      </c>
      <c r="G5742" t="s">
        <v>163</v>
      </c>
      <c r="H5742" t="s">
        <v>47</v>
      </c>
      <c r="I5742" t="s">
        <v>257</v>
      </c>
      <c r="J5742" t="s">
        <v>130</v>
      </c>
      <c r="K5742" t="s">
        <v>131</v>
      </c>
      <c r="L5742" t="s">
        <v>16435</v>
      </c>
      <c r="M5742" t="s">
        <v>16436</v>
      </c>
      <c r="N5742">
        <v>1.3888888E-2</v>
      </c>
      <c r="O5742">
        <v>35</v>
      </c>
      <c r="P5742">
        <v>1422</v>
      </c>
      <c r="Q5742">
        <v>0</v>
      </c>
      <c r="R5742">
        <v>0</v>
      </c>
      <c r="S5742">
        <v>0</v>
      </c>
      <c r="T5742">
        <v>0</v>
      </c>
      <c r="U5742">
        <v>0.48611100000000002</v>
      </c>
      <c r="V5742">
        <v>19.749998999999999</v>
      </c>
      <c r="W5742">
        <v>0</v>
      </c>
      <c r="X5742">
        <v>0</v>
      </c>
      <c r="Y5742">
        <v>0</v>
      </c>
      <c r="Z5742">
        <v>0</v>
      </c>
    </row>
    <row r="5743" spans="1:26" x14ac:dyDescent="0.25">
      <c r="A5743">
        <v>2042161</v>
      </c>
      <c r="B5743">
        <v>1</v>
      </c>
      <c r="C5743" t="s">
        <v>77</v>
      </c>
      <c r="D5743" t="s">
        <v>108</v>
      </c>
      <c r="E5743" t="s">
        <v>134</v>
      </c>
      <c r="F5743" t="s">
        <v>16437</v>
      </c>
      <c r="G5743" t="s">
        <v>136</v>
      </c>
      <c r="H5743" t="s">
        <v>46</v>
      </c>
      <c r="I5743" t="s">
        <v>129</v>
      </c>
      <c r="J5743" t="s">
        <v>130</v>
      </c>
      <c r="K5743" t="s">
        <v>131</v>
      </c>
      <c r="L5743" t="s">
        <v>16438</v>
      </c>
      <c r="M5743" t="s">
        <v>16439</v>
      </c>
      <c r="N5743">
        <v>3.7455555550000001</v>
      </c>
      <c r="O5743">
        <v>0</v>
      </c>
      <c r="P5743">
        <v>1</v>
      </c>
      <c r="Q5743">
        <v>0</v>
      </c>
      <c r="R5743">
        <v>0</v>
      </c>
      <c r="S5743">
        <v>0</v>
      </c>
      <c r="T5743">
        <v>0</v>
      </c>
      <c r="U5743">
        <v>0</v>
      </c>
      <c r="V5743">
        <v>3.7455560000000001</v>
      </c>
      <c r="W5743">
        <v>0</v>
      </c>
      <c r="X5743">
        <v>0</v>
      </c>
      <c r="Y5743">
        <v>0</v>
      </c>
      <c r="Z5743">
        <v>0</v>
      </c>
    </row>
    <row r="5744" spans="1:26" x14ac:dyDescent="0.25">
      <c r="A5744">
        <v>2042158</v>
      </c>
      <c r="B5744">
        <v>1</v>
      </c>
      <c r="C5744" t="s">
        <v>76</v>
      </c>
      <c r="D5744" t="s">
        <v>93</v>
      </c>
      <c r="E5744" t="s">
        <v>182</v>
      </c>
      <c r="F5744" t="s">
        <v>16440</v>
      </c>
      <c r="G5744" t="s">
        <v>144</v>
      </c>
      <c r="H5744" t="s">
        <v>46</v>
      </c>
      <c r="I5744" t="s">
        <v>129</v>
      </c>
      <c r="J5744" t="s">
        <v>130</v>
      </c>
      <c r="K5744" t="s">
        <v>131</v>
      </c>
      <c r="L5744" t="s">
        <v>16441</v>
      </c>
      <c r="M5744" t="s">
        <v>16442</v>
      </c>
      <c r="N5744">
        <v>1.933888888</v>
      </c>
      <c r="O5744">
        <v>0</v>
      </c>
      <c r="P5744">
        <v>37</v>
      </c>
      <c r="Q5744">
        <v>0</v>
      </c>
      <c r="R5744">
        <v>0</v>
      </c>
      <c r="S5744">
        <v>0</v>
      </c>
      <c r="T5744">
        <v>0</v>
      </c>
      <c r="U5744">
        <v>0</v>
      </c>
      <c r="V5744">
        <v>71.553888999999998</v>
      </c>
      <c r="W5744">
        <v>0</v>
      </c>
      <c r="X5744">
        <v>0</v>
      </c>
      <c r="Y5744">
        <v>0</v>
      </c>
      <c r="Z5744">
        <v>0</v>
      </c>
    </row>
    <row r="5745" spans="1:26" x14ac:dyDescent="0.25">
      <c r="A5745">
        <v>2042159</v>
      </c>
      <c r="B5745">
        <v>1</v>
      </c>
      <c r="C5745" t="s">
        <v>77</v>
      </c>
      <c r="D5745" t="s">
        <v>109</v>
      </c>
      <c r="E5745" t="s">
        <v>171</v>
      </c>
      <c r="F5745" t="s">
        <v>16443</v>
      </c>
      <c r="G5745" t="s">
        <v>163</v>
      </c>
      <c r="H5745" t="s">
        <v>47</v>
      </c>
      <c r="I5745" t="s">
        <v>257</v>
      </c>
      <c r="J5745" t="s">
        <v>130</v>
      </c>
      <c r="K5745" t="s">
        <v>131</v>
      </c>
      <c r="L5745" t="s">
        <v>16444</v>
      </c>
      <c r="M5745" t="s">
        <v>16445</v>
      </c>
      <c r="N5745">
        <v>1.6666666E-2</v>
      </c>
      <c r="O5745">
        <v>0</v>
      </c>
      <c r="P5745">
        <v>1</v>
      </c>
      <c r="Q5745">
        <v>40</v>
      </c>
      <c r="R5745">
        <v>10</v>
      </c>
      <c r="S5745">
        <v>126</v>
      </c>
      <c r="T5745">
        <v>497</v>
      </c>
      <c r="U5745">
        <v>0</v>
      </c>
      <c r="V5745">
        <v>1.6667000000000001E-2</v>
      </c>
      <c r="W5745">
        <v>0.66666700000000001</v>
      </c>
      <c r="X5745">
        <v>0.16666700000000001</v>
      </c>
      <c r="Y5745">
        <v>2.1</v>
      </c>
      <c r="Z5745">
        <v>8.2833330000000007</v>
      </c>
    </row>
    <row r="5746" spans="1:26" x14ac:dyDescent="0.25">
      <c r="A5746">
        <v>2042163</v>
      </c>
      <c r="B5746">
        <v>1</v>
      </c>
      <c r="C5746" t="s">
        <v>76</v>
      </c>
      <c r="D5746" t="s">
        <v>103</v>
      </c>
      <c r="E5746" t="s">
        <v>134</v>
      </c>
      <c r="F5746" t="s">
        <v>16446</v>
      </c>
      <c r="G5746" t="s">
        <v>238</v>
      </c>
      <c r="H5746" t="s">
        <v>46</v>
      </c>
      <c r="I5746" t="s">
        <v>129</v>
      </c>
      <c r="J5746" t="s">
        <v>130</v>
      </c>
      <c r="K5746" t="s">
        <v>131</v>
      </c>
      <c r="L5746" t="s">
        <v>16447</v>
      </c>
      <c r="M5746" t="s">
        <v>16448</v>
      </c>
      <c r="N5746">
        <v>1.1344444440000001</v>
      </c>
      <c r="O5746">
        <v>0</v>
      </c>
      <c r="P5746">
        <v>0</v>
      </c>
      <c r="Q5746">
        <v>0</v>
      </c>
      <c r="R5746">
        <v>13</v>
      </c>
      <c r="S5746">
        <v>0</v>
      </c>
      <c r="T5746">
        <v>0</v>
      </c>
      <c r="U5746">
        <v>0</v>
      </c>
      <c r="V5746">
        <v>0</v>
      </c>
      <c r="W5746">
        <v>0</v>
      </c>
      <c r="X5746">
        <v>14.747778</v>
      </c>
      <c r="Y5746">
        <v>0</v>
      </c>
      <c r="Z5746">
        <v>0</v>
      </c>
    </row>
    <row r="5747" spans="1:26" x14ac:dyDescent="0.25">
      <c r="A5747">
        <v>2042170</v>
      </c>
      <c r="B5747">
        <v>1</v>
      </c>
      <c r="C5747" t="s">
        <v>76</v>
      </c>
      <c r="D5747" t="s">
        <v>92</v>
      </c>
      <c r="E5747" t="s">
        <v>134</v>
      </c>
      <c r="F5747" t="s">
        <v>16449</v>
      </c>
      <c r="G5747" t="s">
        <v>140</v>
      </c>
      <c r="H5747" t="s">
        <v>46</v>
      </c>
      <c r="I5747" t="s">
        <v>129</v>
      </c>
      <c r="J5747" t="s">
        <v>130</v>
      </c>
      <c r="K5747" t="s">
        <v>131</v>
      </c>
      <c r="L5747" t="s">
        <v>16450</v>
      </c>
      <c r="M5747" t="s">
        <v>16451</v>
      </c>
      <c r="N5747">
        <v>1.6441666660000001</v>
      </c>
      <c r="O5747">
        <v>0</v>
      </c>
      <c r="P5747">
        <v>0</v>
      </c>
      <c r="Q5747">
        <v>0</v>
      </c>
      <c r="R5747">
        <v>2</v>
      </c>
      <c r="S5747">
        <v>0</v>
      </c>
      <c r="T5747">
        <v>0</v>
      </c>
      <c r="U5747">
        <v>0</v>
      </c>
      <c r="V5747">
        <v>0</v>
      </c>
      <c r="W5747">
        <v>0</v>
      </c>
      <c r="X5747">
        <v>3.2883330000000002</v>
      </c>
      <c r="Y5747">
        <v>0</v>
      </c>
      <c r="Z5747">
        <v>0</v>
      </c>
    </row>
    <row r="5748" spans="1:26" x14ac:dyDescent="0.25">
      <c r="A5748">
        <v>2042187</v>
      </c>
      <c r="B5748">
        <v>1</v>
      </c>
      <c r="C5748" t="s">
        <v>76</v>
      </c>
      <c r="D5748" t="s">
        <v>88</v>
      </c>
      <c r="E5748" t="s">
        <v>134</v>
      </c>
      <c r="F5748" t="s">
        <v>16452</v>
      </c>
      <c r="G5748" t="s">
        <v>136</v>
      </c>
      <c r="H5748" t="s">
        <v>46</v>
      </c>
      <c r="I5748" t="s">
        <v>129</v>
      </c>
      <c r="J5748" t="s">
        <v>130</v>
      </c>
      <c r="K5748" t="s">
        <v>131</v>
      </c>
      <c r="L5748" t="s">
        <v>16453</v>
      </c>
      <c r="M5748" t="s">
        <v>16454</v>
      </c>
      <c r="N5748">
        <v>4.869444444</v>
      </c>
      <c r="O5748">
        <v>0</v>
      </c>
      <c r="P5748">
        <v>17</v>
      </c>
      <c r="Q5748">
        <v>0</v>
      </c>
      <c r="R5748">
        <v>0</v>
      </c>
      <c r="S5748">
        <v>0</v>
      </c>
      <c r="T5748">
        <v>0</v>
      </c>
      <c r="U5748">
        <v>0</v>
      </c>
      <c r="V5748">
        <v>82.780556000000004</v>
      </c>
      <c r="W5748">
        <v>0</v>
      </c>
      <c r="X5748">
        <v>0</v>
      </c>
      <c r="Y5748">
        <v>0</v>
      </c>
      <c r="Z5748">
        <v>0</v>
      </c>
    </row>
    <row r="5749" spans="1:26" x14ac:dyDescent="0.25">
      <c r="A5749">
        <v>2042166</v>
      </c>
      <c r="B5749">
        <v>1</v>
      </c>
      <c r="C5749" t="s">
        <v>77</v>
      </c>
      <c r="D5749" t="s">
        <v>108</v>
      </c>
      <c r="E5749" t="s">
        <v>134</v>
      </c>
      <c r="F5749" t="s">
        <v>16455</v>
      </c>
      <c r="G5749" t="s">
        <v>136</v>
      </c>
      <c r="H5749" t="s">
        <v>46</v>
      </c>
      <c r="I5749" t="s">
        <v>129</v>
      </c>
      <c r="J5749" t="s">
        <v>130</v>
      </c>
      <c r="K5749" t="s">
        <v>131</v>
      </c>
      <c r="L5749" t="s">
        <v>16456</v>
      </c>
      <c r="M5749" t="s">
        <v>16457</v>
      </c>
      <c r="N5749">
        <v>1.5694444439999999</v>
      </c>
      <c r="O5749">
        <v>0</v>
      </c>
      <c r="P5749">
        <v>1</v>
      </c>
      <c r="Q5749">
        <v>0</v>
      </c>
      <c r="R5749">
        <v>0</v>
      </c>
      <c r="S5749">
        <v>0</v>
      </c>
      <c r="T5749">
        <v>0</v>
      </c>
      <c r="U5749">
        <v>0</v>
      </c>
      <c r="V5749">
        <v>1.5694440000000001</v>
      </c>
      <c r="W5749">
        <v>0</v>
      </c>
      <c r="X5749">
        <v>0</v>
      </c>
      <c r="Y5749">
        <v>0</v>
      </c>
      <c r="Z5749">
        <v>0</v>
      </c>
    </row>
    <row r="5750" spans="1:26" x14ac:dyDescent="0.25">
      <c r="A5750">
        <v>2042169</v>
      </c>
      <c r="B5750">
        <v>1</v>
      </c>
      <c r="C5750" t="s">
        <v>76</v>
      </c>
      <c r="D5750" t="s">
        <v>100</v>
      </c>
      <c r="E5750" t="s">
        <v>161</v>
      </c>
      <c r="F5750" t="s">
        <v>3666</v>
      </c>
      <c r="G5750" t="s">
        <v>341</v>
      </c>
      <c r="H5750" t="s">
        <v>47</v>
      </c>
      <c r="I5750" t="s">
        <v>129</v>
      </c>
      <c r="J5750" t="s">
        <v>130</v>
      </c>
      <c r="K5750" t="s">
        <v>131</v>
      </c>
      <c r="L5750" t="s">
        <v>16458</v>
      </c>
      <c r="M5750" t="s">
        <v>16459</v>
      </c>
      <c r="N5750">
        <v>2.0180555550000001</v>
      </c>
      <c r="O5750">
        <v>0</v>
      </c>
      <c r="P5750">
        <v>439</v>
      </c>
      <c r="Q5750">
        <v>0</v>
      </c>
      <c r="R5750">
        <v>0</v>
      </c>
      <c r="S5750">
        <v>0</v>
      </c>
      <c r="T5750">
        <v>0</v>
      </c>
      <c r="U5750">
        <v>0</v>
      </c>
      <c r="V5750">
        <v>885.92638899999997</v>
      </c>
      <c r="W5750">
        <v>0</v>
      </c>
      <c r="X5750">
        <v>0</v>
      </c>
      <c r="Y5750">
        <v>0</v>
      </c>
      <c r="Z5750">
        <v>0</v>
      </c>
    </row>
    <row r="5751" spans="1:26" x14ac:dyDescent="0.25">
      <c r="A5751">
        <v>2042164</v>
      </c>
      <c r="B5751">
        <v>1</v>
      </c>
      <c r="C5751" t="s">
        <v>77</v>
      </c>
      <c r="D5751" t="s">
        <v>119</v>
      </c>
      <c r="E5751" t="s">
        <v>134</v>
      </c>
      <c r="F5751" t="s">
        <v>16460</v>
      </c>
      <c r="G5751" t="s">
        <v>136</v>
      </c>
      <c r="H5751" t="s">
        <v>46</v>
      </c>
      <c r="I5751" t="s">
        <v>129</v>
      </c>
      <c r="J5751" t="s">
        <v>130</v>
      </c>
      <c r="K5751" t="s">
        <v>131</v>
      </c>
      <c r="L5751" t="s">
        <v>16461</v>
      </c>
      <c r="M5751" t="s">
        <v>16462</v>
      </c>
      <c r="N5751">
        <v>1.8036111109999999</v>
      </c>
      <c r="O5751">
        <v>0</v>
      </c>
      <c r="P5751">
        <v>1</v>
      </c>
      <c r="Q5751">
        <v>0</v>
      </c>
      <c r="R5751">
        <v>0</v>
      </c>
      <c r="S5751">
        <v>0</v>
      </c>
      <c r="T5751">
        <v>0</v>
      </c>
      <c r="U5751">
        <v>0</v>
      </c>
      <c r="V5751">
        <v>1.8036110000000001</v>
      </c>
      <c r="W5751">
        <v>0</v>
      </c>
      <c r="X5751">
        <v>0</v>
      </c>
      <c r="Y5751">
        <v>0</v>
      </c>
      <c r="Z5751">
        <v>0</v>
      </c>
    </row>
    <row r="5752" spans="1:26" x14ac:dyDescent="0.25">
      <c r="A5752">
        <v>2042175</v>
      </c>
      <c r="B5752">
        <v>1</v>
      </c>
      <c r="C5752" t="s">
        <v>77</v>
      </c>
      <c r="D5752" t="s">
        <v>112</v>
      </c>
      <c r="E5752" t="s">
        <v>134</v>
      </c>
      <c r="F5752" t="s">
        <v>16463</v>
      </c>
      <c r="G5752" t="s">
        <v>136</v>
      </c>
      <c r="H5752" t="s">
        <v>46</v>
      </c>
      <c r="I5752" t="s">
        <v>129</v>
      </c>
      <c r="J5752" t="s">
        <v>130</v>
      </c>
      <c r="K5752" t="s">
        <v>131</v>
      </c>
      <c r="L5752" t="s">
        <v>16464</v>
      </c>
      <c r="M5752" t="s">
        <v>16465</v>
      </c>
      <c r="N5752">
        <v>3.349722222</v>
      </c>
      <c r="O5752">
        <v>0</v>
      </c>
      <c r="P5752">
        <v>0</v>
      </c>
      <c r="Q5752">
        <v>0</v>
      </c>
      <c r="R5752">
        <v>0</v>
      </c>
      <c r="S5752">
        <v>0</v>
      </c>
      <c r="T5752">
        <v>1</v>
      </c>
      <c r="U5752">
        <v>0</v>
      </c>
      <c r="V5752">
        <v>0</v>
      </c>
      <c r="W5752">
        <v>0</v>
      </c>
      <c r="X5752">
        <v>0</v>
      </c>
      <c r="Y5752">
        <v>0</v>
      </c>
      <c r="Z5752">
        <v>3.3497219999999999</v>
      </c>
    </row>
    <row r="5753" spans="1:26" x14ac:dyDescent="0.25">
      <c r="A5753">
        <v>2042167</v>
      </c>
      <c r="B5753">
        <v>1</v>
      </c>
      <c r="C5753" t="s">
        <v>76</v>
      </c>
      <c r="D5753" t="s">
        <v>107</v>
      </c>
      <c r="E5753" t="s">
        <v>134</v>
      </c>
      <c r="F5753" t="s">
        <v>16466</v>
      </c>
      <c r="G5753" t="s">
        <v>250</v>
      </c>
      <c r="H5753" t="s">
        <v>46</v>
      </c>
      <c r="I5753" t="s">
        <v>129</v>
      </c>
      <c r="J5753" t="s">
        <v>15</v>
      </c>
      <c r="K5753" t="s">
        <v>131</v>
      </c>
      <c r="L5753" t="s">
        <v>16467</v>
      </c>
      <c r="M5753" t="s">
        <v>16468</v>
      </c>
      <c r="N5753">
        <v>1.1902777769999999</v>
      </c>
      <c r="O5753">
        <v>0</v>
      </c>
      <c r="P5753">
        <v>7</v>
      </c>
      <c r="Q5753">
        <v>0</v>
      </c>
      <c r="R5753">
        <v>0</v>
      </c>
      <c r="S5753">
        <v>0</v>
      </c>
      <c r="T5753">
        <v>0</v>
      </c>
      <c r="U5753">
        <v>0</v>
      </c>
      <c r="V5753">
        <v>8.331944</v>
      </c>
      <c r="W5753">
        <v>0</v>
      </c>
      <c r="X5753">
        <v>0</v>
      </c>
      <c r="Y5753">
        <v>0</v>
      </c>
      <c r="Z5753">
        <v>0</v>
      </c>
    </row>
    <row r="5754" spans="1:26" x14ac:dyDescent="0.25">
      <c r="A5754">
        <v>2042168</v>
      </c>
      <c r="B5754">
        <v>1</v>
      </c>
      <c r="C5754" t="s">
        <v>77</v>
      </c>
      <c r="D5754" t="s">
        <v>114</v>
      </c>
      <c r="E5754" t="s">
        <v>161</v>
      </c>
      <c r="F5754" t="s">
        <v>16469</v>
      </c>
      <c r="G5754" t="s">
        <v>242</v>
      </c>
      <c r="H5754" t="s">
        <v>47</v>
      </c>
      <c r="I5754" t="s">
        <v>129</v>
      </c>
      <c r="J5754" t="s">
        <v>130</v>
      </c>
      <c r="K5754" t="s">
        <v>131</v>
      </c>
      <c r="L5754" t="s">
        <v>16470</v>
      </c>
      <c r="M5754" t="s">
        <v>16471</v>
      </c>
      <c r="N5754">
        <v>1.017222222</v>
      </c>
      <c r="O5754">
        <v>0</v>
      </c>
      <c r="P5754">
        <v>0</v>
      </c>
      <c r="Q5754">
        <v>10</v>
      </c>
      <c r="R5754">
        <v>0</v>
      </c>
      <c r="S5754">
        <v>0</v>
      </c>
      <c r="T5754">
        <v>0</v>
      </c>
      <c r="U5754">
        <v>0</v>
      </c>
      <c r="V5754">
        <v>0</v>
      </c>
      <c r="W5754">
        <v>10.172222</v>
      </c>
      <c r="X5754">
        <v>0</v>
      </c>
      <c r="Y5754">
        <v>0</v>
      </c>
      <c r="Z5754">
        <v>0</v>
      </c>
    </row>
    <row r="5755" spans="1:26" x14ac:dyDescent="0.25">
      <c r="A5755">
        <v>2042180</v>
      </c>
      <c r="B5755">
        <v>1</v>
      </c>
      <c r="C5755" t="s">
        <v>76</v>
      </c>
      <c r="D5755" t="s">
        <v>89</v>
      </c>
      <c r="E5755" t="s">
        <v>171</v>
      </c>
      <c r="F5755" t="s">
        <v>16472</v>
      </c>
      <c r="G5755" t="s">
        <v>163</v>
      </c>
      <c r="H5755" t="s">
        <v>47</v>
      </c>
      <c r="I5755" t="s">
        <v>129</v>
      </c>
      <c r="J5755" t="s">
        <v>130</v>
      </c>
      <c r="K5755" t="s">
        <v>131</v>
      </c>
      <c r="L5755" t="s">
        <v>16473</v>
      </c>
      <c r="M5755" t="s">
        <v>16474</v>
      </c>
      <c r="N5755">
        <v>1.233055555</v>
      </c>
      <c r="O5755">
        <v>8</v>
      </c>
      <c r="P5755">
        <v>55</v>
      </c>
      <c r="Q5755">
        <v>1</v>
      </c>
      <c r="R5755">
        <v>1</v>
      </c>
      <c r="S5755">
        <v>9</v>
      </c>
      <c r="T5755">
        <v>507</v>
      </c>
      <c r="U5755">
        <v>9.8644440000000007</v>
      </c>
      <c r="V5755">
        <v>67.818055999999999</v>
      </c>
      <c r="W5755">
        <v>1.2330559999999999</v>
      </c>
      <c r="X5755">
        <v>1.2330559999999999</v>
      </c>
      <c r="Y5755">
        <v>11.0975</v>
      </c>
      <c r="Z5755">
        <v>625.15916600000003</v>
      </c>
    </row>
    <row r="5756" spans="1:26" x14ac:dyDescent="0.25">
      <c r="A5756">
        <v>2042177</v>
      </c>
      <c r="B5756">
        <v>1</v>
      </c>
      <c r="C5756" t="s">
        <v>76</v>
      </c>
      <c r="D5756" t="s">
        <v>90</v>
      </c>
      <c r="E5756" t="s">
        <v>134</v>
      </c>
      <c r="F5756" t="s">
        <v>16475</v>
      </c>
      <c r="G5756" t="s">
        <v>136</v>
      </c>
      <c r="H5756" t="s">
        <v>46</v>
      </c>
      <c r="I5756" t="s">
        <v>129</v>
      </c>
      <c r="J5756" t="s">
        <v>130</v>
      </c>
      <c r="K5756" t="s">
        <v>131</v>
      </c>
      <c r="L5756" t="s">
        <v>16476</v>
      </c>
      <c r="M5756" t="s">
        <v>16477</v>
      </c>
      <c r="N5756">
        <v>2.389444444</v>
      </c>
      <c r="O5756">
        <v>0</v>
      </c>
      <c r="P5756">
        <v>1</v>
      </c>
      <c r="Q5756">
        <v>0</v>
      </c>
      <c r="R5756">
        <v>0</v>
      </c>
      <c r="S5756">
        <v>0</v>
      </c>
      <c r="T5756">
        <v>0</v>
      </c>
      <c r="U5756">
        <v>0</v>
      </c>
      <c r="V5756">
        <v>2.3894440000000001</v>
      </c>
      <c r="W5756">
        <v>0</v>
      </c>
      <c r="X5756">
        <v>0</v>
      </c>
      <c r="Y5756">
        <v>0</v>
      </c>
      <c r="Z5756">
        <v>0</v>
      </c>
    </row>
    <row r="5757" spans="1:26" x14ac:dyDescent="0.25">
      <c r="A5757">
        <v>2042188</v>
      </c>
      <c r="B5757">
        <v>1</v>
      </c>
      <c r="C5757" t="s">
        <v>76</v>
      </c>
      <c r="D5757" t="s">
        <v>89</v>
      </c>
      <c r="E5757" t="s">
        <v>134</v>
      </c>
      <c r="F5757" t="s">
        <v>16478</v>
      </c>
      <c r="G5757" t="s">
        <v>136</v>
      </c>
      <c r="H5757" t="s">
        <v>46</v>
      </c>
      <c r="I5757" t="s">
        <v>129</v>
      </c>
      <c r="J5757" t="s">
        <v>130</v>
      </c>
      <c r="K5757" t="s">
        <v>131</v>
      </c>
      <c r="L5757" t="s">
        <v>16479</v>
      </c>
      <c r="M5757" t="s">
        <v>16480</v>
      </c>
      <c r="N5757">
        <v>1.9472222219999999</v>
      </c>
      <c r="O5757">
        <v>0</v>
      </c>
      <c r="P5757">
        <v>1</v>
      </c>
      <c r="Q5757">
        <v>0</v>
      </c>
      <c r="R5757">
        <v>0</v>
      </c>
      <c r="S5757">
        <v>0</v>
      </c>
      <c r="T5757">
        <v>0</v>
      </c>
      <c r="U5757">
        <v>0</v>
      </c>
      <c r="V5757">
        <v>1.947222</v>
      </c>
      <c r="W5757">
        <v>0</v>
      </c>
      <c r="X5757">
        <v>0</v>
      </c>
      <c r="Y5757">
        <v>0</v>
      </c>
      <c r="Z5757">
        <v>0</v>
      </c>
    </row>
    <row r="5758" spans="1:26" x14ac:dyDescent="0.25">
      <c r="A5758">
        <v>2042176</v>
      </c>
      <c r="B5758">
        <v>1</v>
      </c>
      <c r="C5758" t="s">
        <v>76</v>
      </c>
      <c r="D5758" t="s">
        <v>94</v>
      </c>
      <c r="E5758" t="s">
        <v>134</v>
      </c>
      <c r="F5758" t="s">
        <v>3973</v>
      </c>
      <c r="G5758" t="s">
        <v>136</v>
      </c>
      <c r="H5758" t="s">
        <v>46</v>
      </c>
      <c r="I5758" t="s">
        <v>129</v>
      </c>
      <c r="J5758" t="s">
        <v>130</v>
      </c>
      <c r="K5758" t="s">
        <v>131</v>
      </c>
      <c r="L5758" t="s">
        <v>16481</v>
      </c>
      <c r="M5758" t="s">
        <v>16482</v>
      </c>
      <c r="N5758">
        <v>2</v>
      </c>
      <c r="O5758">
        <v>0</v>
      </c>
      <c r="P5758">
        <v>0</v>
      </c>
      <c r="Q5758">
        <v>0</v>
      </c>
      <c r="R5758">
        <v>1</v>
      </c>
      <c r="S5758">
        <v>0</v>
      </c>
      <c r="T5758">
        <v>0</v>
      </c>
      <c r="U5758">
        <v>0</v>
      </c>
      <c r="V5758">
        <v>0</v>
      </c>
      <c r="W5758">
        <v>0</v>
      </c>
      <c r="X5758">
        <v>2</v>
      </c>
      <c r="Y5758">
        <v>0</v>
      </c>
      <c r="Z5758">
        <v>0</v>
      </c>
    </row>
    <row r="5759" spans="1:26" x14ac:dyDescent="0.25">
      <c r="A5759">
        <v>2042184</v>
      </c>
      <c r="B5759">
        <v>1</v>
      </c>
      <c r="C5759" t="s">
        <v>76</v>
      </c>
      <c r="D5759" t="s">
        <v>96</v>
      </c>
      <c r="E5759" t="s">
        <v>134</v>
      </c>
      <c r="F5759" t="s">
        <v>16483</v>
      </c>
      <c r="G5759" t="s">
        <v>136</v>
      </c>
      <c r="H5759" t="s">
        <v>46</v>
      </c>
      <c r="I5759" t="s">
        <v>129</v>
      </c>
      <c r="J5759" t="s">
        <v>130</v>
      </c>
      <c r="K5759" t="s">
        <v>131</v>
      </c>
      <c r="L5759" t="s">
        <v>16484</v>
      </c>
      <c r="M5759" t="s">
        <v>16485</v>
      </c>
      <c r="N5759">
        <v>1.078888888</v>
      </c>
      <c r="O5759">
        <v>0</v>
      </c>
      <c r="P5759">
        <v>1</v>
      </c>
      <c r="Q5759">
        <v>0</v>
      </c>
      <c r="R5759">
        <v>0</v>
      </c>
      <c r="S5759">
        <v>0</v>
      </c>
      <c r="T5759">
        <v>0</v>
      </c>
      <c r="U5759">
        <v>0</v>
      </c>
      <c r="V5759">
        <v>1.078889</v>
      </c>
      <c r="W5759">
        <v>0</v>
      </c>
      <c r="X5759">
        <v>0</v>
      </c>
      <c r="Y5759">
        <v>0</v>
      </c>
      <c r="Z5759">
        <v>0</v>
      </c>
    </row>
    <row r="5760" spans="1:26" x14ac:dyDescent="0.25">
      <c r="A5760">
        <v>2042178</v>
      </c>
      <c r="B5760">
        <v>1</v>
      </c>
      <c r="C5760" t="s">
        <v>76</v>
      </c>
      <c r="D5760" t="s">
        <v>102</v>
      </c>
      <c r="E5760" t="s">
        <v>134</v>
      </c>
      <c r="F5760" t="s">
        <v>16486</v>
      </c>
      <c r="G5760" t="s">
        <v>238</v>
      </c>
      <c r="H5760" t="s">
        <v>46</v>
      </c>
      <c r="I5760" t="s">
        <v>129</v>
      </c>
      <c r="J5760" t="s">
        <v>130</v>
      </c>
      <c r="K5760" t="s">
        <v>131</v>
      </c>
      <c r="L5760" t="s">
        <v>16487</v>
      </c>
      <c r="M5760" t="s">
        <v>16488</v>
      </c>
      <c r="N5760">
        <v>2.3180555549999999</v>
      </c>
      <c r="O5760">
        <v>0</v>
      </c>
      <c r="P5760">
        <v>1</v>
      </c>
      <c r="Q5760">
        <v>0</v>
      </c>
      <c r="R5760">
        <v>0</v>
      </c>
      <c r="S5760">
        <v>0</v>
      </c>
      <c r="T5760">
        <v>0</v>
      </c>
      <c r="U5760">
        <v>0</v>
      </c>
      <c r="V5760">
        <v>2.3180559999999999</v>
      </c>
      <c r="W5760">
        <v>0</v>
      </c>
      <c r="X5760">
        <v>0</v>
      </c>
      <c r="Y5760">
        <v>0</v>
      </c>
      <c r="Z5760">
        <v>0</v>
      </c>
    </row>
    <row r="5761" spans="1:26" x14ac:dyDescent="0.25">
      <c r="A5761">
        <v>2042182</v>
      </c>
      <c r="B5761">
        <v>1</v>
      </c>
      <c r="C5761" t="s">
        <v>76</v>
      </c>
      <c r="D5761" t="s">
        <v>80</v>
      </c>
      <c r="E5761" t="s">
        <v>134</v>
      </c>
      <c r="F5761" t="s">
        <v>16489</v>
      </c>
      <c r="G5761" t="s">
        <v>140</v>
      </c>
      <c r="H5761" t="s">
        <v>46</v>
      </c>
      <c r="I5761" t="s">
        <v>129</v>
      </c>
      <c r="J5761" t="s">
        <v>130</v>
      </c>
      <c r="K5761" t="s">
        <v>131</v>
      </c>
      <c r="L5761" t="s">
        <v>16490</v>
      </c>
      <c r="M5761" t="s">
        <v>16491</v>
      </c>
      <c r="N5761">
        <v>8.3961111109999997</v>
      </c>
      <c r="O5761">
        <v>0</v>
      </c>
      <c r="P5761">
        <v>1</v>
      </c>
      <c r="Q5761">
        <v>0</v>
      </c>
      <c r="R5761">
        <v>0</v>
      </c>
      <c r="S5761">
        <v>0</v>
      </c>
      <c r="T5761">
        <v>0</v>
      </c>
      <c r="U5761">
        <v>0</v>
      </c>
      <c r="V5761">
        <v>8.3961109999999994</v>
      </c>
      <c r="W5761">
        <v>0</v>
      </c>
      <c r="X5761">
        <v>0</v>
      </c>
      <c r="Y5761">
        <v>0</v>
      </c>
      <c r="Z5761">
        <v>0</v>
      </c>
    </row>
    <row r="5762" spans="1:26" x14ac:dyDescent="0.25">
      <c r="A5762">
        <v>2042189</v>
      </c>
      <c r="B5762">
        <v>1</v>
      </c>
      <c r="C5762" t="s">
        <v>77</v>
      </c>
      <c r="D5762" t="s">
        <v>113</v>
      </c>
      <c r="E5762" t="s">
        <v>171</v>
      </c>
      <c r="F5762" t="s">
        <v>4900</v>
      </c>
      <c r="G5762" t="s">
        <v>163</v>
      </c>
      <c r="H5762" t="s">
        <v>47</v>
      </c>
      <c r="I5762" t="s">
        <v>257</v>
      </c>
      <c r="J5762" t="s">
        <v>130</v>
      </c>
      <c r="K5762" t="s">
        <v>131</v>
      </c>
      <c r="L5762" t="s">
        <v>16492</v>
      </c>
      <c r="M5762" t="s">
        <v>16493</v>
      </c>
      <c r="N5762">
        <v>3.1111111E-2</v>
      </c>
      <c r="O5762">
        <v>0</v>
      </c>
      <c r="P5762">
        <v>11</v>
      </c>
      <c r="Q5762">
        <v>2</v>
      </c>
      <c r="R5762">
        <v>185</v>
      </c>
      <c r="S5762">
        <v>11</v>
      </c>
      <c r="T5762">
        <v>340</v>
      </c>
      <c r="U5762">
        <v>0</v>
      </c>
      <c r="V5762">
        <v>0.34222200000000003</v>
      </c>
      <c r="W5762">
        <v>6.2222E-2</v>
      </c>
      <c r="X5762">
        <v>5.7555560000000003</v>
      </c>
      <c r="Y5762">
        <v>0.34222200000000003</v>
      </c>
      <c r="Z5762">
        <v>10.577778</v>
      </c>
    </row>
    <row r="5763" spans="1:26" x14ac:dyDescent="0.25">
      <c r="A5763">
        <v>2042191</v>
      </c>
      <c r="B5763">
        <v>1</v>
      </c>
      <c r="C5763" t="s">
        <v>76</v>
      </c>
      <c r="D5763" t="s">
        <v>89</v>
      </c>
      <c r="E5763" t="s">
        <v>182</v>
      </c>
      <c r="F5763" t="s">
        <v>16494</v>
      </c>
      <c r="G5763" t="s">
        <v>294</v>
      </c>
      <c r="H5763" t="s">
        <v>46</v>
      </c>
      <c r="I5763" t="s">
        <v>129</v>
      </c>
      <c r="J5763" t="s">
        <v>130</v>
      </c>
      <c r="K5763" t="s">
        <v>131</v>
      </c>
      <c r="L5763" t="s">
        <v>16495</v>
      </c>
      <c r="M5763" t="s">
        <v>16496</v>
      </c>
      <c r="N5763">
        <v>0.60805555499999997</v>
      </c>
      <c r="O5763">
        <v>0</v>
      </c>
      <c r="P5763">
        <v>12</v>
      </c>
      <c r="Q5763">
        <v>0</v>
      </c>
      <c r="R5763">
        <v>0</v>
      </c>
      <c r="S5763">
        <v>0</v>
      </c>
      <c r="T5763">
        <v>0</v>
      </c>
      <c r="U5763">
        <v>0</v>
      </c>
      <c r="V5763">
        <v>7.2966670000000002</v>
      </c>
      <c r="W5763">
        <v>0</v>
      </c>
      <c r="X5763">
        <v>0</v>
      </c>
      <c r="Y5763">
        <v>0</v>
      </c>
      <c r="Z5763">
        <v>0</v>
      </c>
    </row>
    <row r="5764" spans="1:26" x14ac:dyDescent="0.25">
      <c r="A5764">
        <v>2042190</v>
      </c>
      <c r="B5764">
        <v>1</v>
      </c>
      <c r="C5764" t="s">
        <v>76</v>
      </c>
      <c r="D5764" t="s">
        <v>89</v>
      </c>
      <c r="E5764" t="s">
        <v>171</v>
      </c>
      <c r="F5764" t="s">
        <v>16497</v>
      </c>
      <c r="G5764" t="s">
        <v>163</v>
      </c>
      <c r="H5764" t="s">
        <v>47</v>
      </c>
      <c r="I5764" t="s">
        <v>129</v>
      </c>
      <c r="J5764" t="s">
        <v>130</v>
      </c>
      <c r="K5764" t="s">
        <v>131</v>
      </c>
      <c r="L5764" t="s">
        <v>16498</v>
      </c>
      <c r="M5764" t="s">
        <v>16499</v>
      </c>
      <c r="N5764">
        <v>0.955555555</v>
      </c>
      <c r="O5764">
        <v>45</v>
      </c>
      <c r="P5764">
        <v>562</v>
      </c>
      <c r="Q5764">
        <v>0</v>
      </c>
      <c r="R5764">
        <v>0</v>
      </c>
      <c r="S5764">
        <v>0</v>
      </c>
      <c r="T5764">
        <v>0</v>
      </c>
      <c r="U5764">
        <v>43</v>
      </c>
      <c r="V5764">
        <v>537.02222200000006</v>
      </c>
      <c r="W5764">
        <v>0</v>
      </c>
      <c r="X5764">
        <v>0</v>
      </c>
      <c r="Y5764">
        <v>0</v>
      </c>
      <c r="Z5764">
        <v>0</v>
      </c>
    </row>
    <row r="5765" spans="1:26" x14ac:dyDescent="0.25">
      <c r="A5765">
        <v>2042192</v>
      </c>
      <c r="B5765">
        <v>1</v>
      </c>
      <c r="C5765" t="s">
        <v>77</v>
      </c>
      <c r="D5765" t="s">
        <v>109</v>
      </c>
      <c r="E5765" t="s">
        <v>134</v>
      </c>
      <c r="F5765" t="s">
        <v>16500</v>
      </c>
      <c r="G5765" t="s">
        <v>136</v>
      </c>
      <c r="H5765" t="s">
        <v>46</v>
      </c>
      <c r="I5765" t="s">
        <v>129</v>
      </c>
      <c r="J5765" t="s">
        <v>130</v>
      </c>
      <c r="K5765" t="s">
        <v>131</v>
      </c>
      <c r="L5765" t="s">
        <v>16501</v>
      </c>
      <c r="M5765" t="s">
        <v>16502</v>
      </c>
      <c r="N5765">
        <v>2.0227777769999999</v>
      </c>
      <c r="O5765">
        <v>0</v>
      </c>
      <c r="P5765">
        <v>1</v>
      </c>
      <c r="Q5765">
        <v>0</v>
      </c>
      <c r="R5765">
        <v>0</v>
      </c>
      <c r="S5765">
        <v>0</v>
      </c>
      <c r="T5765">
        <v>0</v>
      </c>
      <c r="U5765">
        <v>0</v>
      </c>
      <c r="V5765">
        <v>2.0227780000000002</v>
      </c>
      <c r="W5765">
        <v>0</v>
      </c>
      <c r="X5765">
        <v>0</v>
      </c>
      <c r="Y5765">
        <v>0</v>
      </c>
      <c r="Z5765">
        <v>0</v>
      </c>
    </row>
    <row r="5766" spans="1:26" x14ac:dyDescent="0.25">
      <c r="A5766">
        <v>2042193</v>
      </c>
      <c r="B5766">
        <v>1</v>
      </c>
      <c r="C5766" t="s">
        <v>77</v>
      </c>
      <c r="D5766" t="s">
        <v>112</v>
      </c>
      <c r="E5766" t="s">
        <v>166</v>
      </c>
      <c r="F5766" t="s">
        <v>16503</v>
      </c>
      <c r="G5766" t="s">
        <v>657</v>
      </c>
      <c r="H5766" t="s">
        <v>46</v>
      </c>
      <c r="I5766" t="s">
        <v>129</v>
      </c>
      <c r="J5766" t="s">
        <v>130</v>
      </c>
      <c r="K5766" t="s">
        <v>131</v>
      </c>
      <c r="L5766" t="s">
        <v>16504</v>
      </c>
      <c r="M5766" t="s">
        <v>16505</v>
      </c>
      <c r="N5766">
        <v>0.25305555499999999</v>
      </c>
      <c r="O5766">
        <v>0</v>
      </c>
      <c r="P5766">
        <v>0</v>
      </c>
      <c r="Q5766">
        <v>0</v>
      </c>
      <c r="R5766">
        <v>319</v>
      </c>
      <c r="S5766">
        <v>0</v>
      </c>
      <c r="T5766">
        <v>0</v>
      </c>
      <c r="U5766">
        <v>0</v>
      </c>
      <c r="V5766">
        <v>0</v>
      </c>
      <c r="W5766">
        <v>0</v>
      </c>
      <c r="X5766">
        <v>80.724722</v>
      </c>
      <c r="Y5766">
        <v>0</v>
      </c>
      <c r="Z5766">
        <v>0</v>
      </c>
    </row>
    <row r="5767" spans="1:26" x14ac:dyDescent="0.25">
      <c r="A5767">
        <v>2042197</v>
      </c>
      <c r="B5767">
        <v>1</v>
      </c>
      <c r="C5767" t="s">
        <v>76</v>
      </c>
      <c r="D5767" t="s">
        <v>96</v>
      </c>
      <c r="E5767" t="s">
        <v>182</v>
      </c>
      <c r="F5767" t="s">
        <v>16506</v>
      </c>
      <c r="G5767" t="s">
        <v>524</v>
      </c>
      <c r="H5767" t="s">
        <v>46</v>
      </c>
      <c r="I5767" t="s">
        <v>129</v>
      </c>
      <c r="J5767" t="s">
        <v>130</v>
      </c>
      <c r="K5767" t="s">
        <v>131</v>
      </c>
      <c r="L5767" t="s">
        <v>16507</v>
      </c>
      <c r="M5767" t="s">
        <v>16508</v>
      </c>
      <c r="N5767">
        <v>1.2075</v>
      </c>
      <c r="O5767">
        <v>0</v>
      </c>
      <c r="P5767">
        <v>53</v>
      </c>
      <c r="Q5767">
        <v>0</v>
      </c>
      <c r="R5767">
        <v>0</v>
      </c>
      <c r="S5767">
        <v>0</v>
      </c>
      <c r="T5767">
        <v>0</v>
      </c>
      <c r="U5767">
        <v>0</v>
      </c>
      <c r="V5767">
        <v>63.997500000000002</v>
      </c>
      <c r="W5767">
        <v>0</v>
      </c>
      <c r="X5767">
        <v>0</v>
      </c>
      <c r="Y5767">
        <v>0</v>
      </c>
      <c r="Z5767">
        <v>0</v>
      </c>
    </row>
    <row r="5768" spans="1:26" x14ac:dyDescent="0.25">
      <c r="A5768">
        <v>2042195</v>
      </c>
      <c r="B5768">
        <v>1</v>
      </c>
      <c r="C5768" t="s">
        <v>76</v>
      </c>
      <c r="D5768" t="s">
        <v>100</v>
      </c>
      <c r="E5768" t="s">
        <v>186</v>
      </c>
      <c r="F5768" t="s">
        <v>3747</v>
      </c>
      <c r="G5768" t="s">
        <v>163</v>
      </c>
      <c r="H5768" t="s">
        <v>47</v>
      </c>
      <c r="I5768" t="s">
        <v>129</v>
      </c>
      <c r="J5768" t="s">
        <v>130</v>
      </c>
      <c r="K5768" t="s">
        <v>131</v>
      </c>
      <c r="L5768" t="s">
        <v>16509</v>
      </c>
      <c r="M5768" t="s">
        <v>16510</v>
      </c>
      <c r="N5768">
        <v>0.19777777699999999</v>
      </c>
      <c r="O5768">
        <v>32</v>
      </c>
      <c r="P5768">
        <v>1598</v>
      </c>
      <c r="Q5768">
        <v>0</v>
      </c>
      <c r="R5768">
        <v>0</v>
      </c>
      <c r="S5768">
        <v>0</v>
      </c>
      <c r="T5768">
        <v>0</v>
      </c>
      <c r="U5768">
        <v>6.3288890000000002</v>
      </c>
      <c r="V5768">
        <v>316.04888799999998</v>
      </c>
      <c r="W5768">
        <v>0</v>
      </c>
      <c r="X5768">
        <v>0</v>
      </c>
      <c r="Y5768">
        <v>0</v>
      </c>
      <c r="Z5768">
        <v>0</v>
      </c>
    </row>
    <row r="5769" spans="1:26" x14ac:dyDescent="0.25">
      <c r="A5769">
        <v>2042214</v>
      </c>
      <c r="B5769">
        <v>1</v>
      </c>
      <c r="C5769" t="s">
        <v>77</v>
      </c>
      <c r="D5769" t="s">
        <v>122</v>
      </c>
      <c r="E5769" t="s">
        <v>134</v>
      </c>
      <c r="F5769" t="s">
        <v>16511</v>
      </c>
      <c r="G5769" t="s">
        <v>136</v>
      </c>
      <c r="H5769" t="s">
        <v>46</v>
      </c>
      <c r="I5769" t="s">
        <v>129</v>
      </c>
      <c r="J5769" t="s">
        <v>130</v>
      </c>
      <c r="K5769" t="s">
        <v>131</v>
      </c>
      <c r="L5769" t="s">
        <v>16512</v>
      </c>
      <c r="M5769" t="s">
        <v>16513</v>
      </c>
      <c r="N5769">
        <v>1.8725000000000001</v>
      </c>
      <c r="O5769">
        <v>0</v>
      </c>
      <c r="P5769">
        <v>0</v>
      </c>
      <c r="Q5769">
        <v>0</v>
      </c>
      <c r="R5769">
        <v>0</v>
      </c>
      <c r="S5769">
        <v>0</v>
      </c>
      <c r="T5769">
        <v>1</v>
      </c>
      <c r="U5769">
        <v>0</v>
      </c>
      <c r="V5769">
        <v>0</v>
      </c>
      <c r="W5769">
        <v>0</v>
      </c>
      <c r="X5769">
        <v>0</v>
      </c>
      <c r="Y5769">
        <v>0</v>
      </c>
      <c r="Z5769">
        <v>1.8725000000000001</v>
      </c>
    </row>
    <row r="5770" spans="1:26" x14ac:dyDescent="0.25">
      <c r="A5770">
        <v>2042196</v>
      </c>
      <c r="B5770">
        <v>1</v>
      </c>
      <c r="C5770" t="s">
        <v>77</v>
      </c>
      <c r="D5770" t="s">
        <v>123</v>
      </c>
      <c r="E5770" t="s">
        <v>161</v>
      </c>
      <c r="F5770" t="s">
        <v>15923</v>
      </c>
      <c r="G5770" t="s">
        <v>163</v>
      </c>
      <c r="H5770" t="s">
        <v>47</v>
      </c>
      <c r="I5770" t="s">
        <v>129</v>
      </c>
      <c r="J5770" t="s">
        <v>130</v>
      </c>
      <c r="K5770" t="s">
        <v>131</v>
      </c>
      <c r="L5770" t="s">
        <v>16514</v>
      </c>
      <c r="M5770" t="s">
        <v>16515</v>
      </c>
      <c r="N5770">
        <v>0.515833333</v>
      </c>
      <c r="O5770">
        <v>1</v>
      </c>
      <c r="P5770">
        <v>443</v>
      </c>
      <c r="Q5770">
        <v>0</v>
      </c>
      <c r="R5770">
        <v>0</v>
      </c>
      <c r="S5770">
        <v>0</v>
      </c>
      <c r="T5770">
        <v>0</v>
      </c>
      <c r="U5770">
        <v>0.51583299999999999</v>
      </c>
      <c r="V5770">
        <v>228.51416699999999</v>
      </c>
      <c r="W5770">
        <v>0</v>
      </c>
      <c r="X5770">
        <v>0</v>
      </c>
      <c r="Y5770">
        <v>0</v>
      </c>
      <c r="Z5770">
        <v>0</v>
      </c>
    </row>
    <row r="5771" spans="1:26" x14ac:dyDescent="0.25">
      <c r="A5771">
        <v>2042199</v>
      </c>
      <c r="B5771">
        <v>1</v>
      </c>
      <c r="C5771" t="s">
        <v>77</v>
      </c>
      <c r="D5771" t="s">
        <v>124</v>
      </c>
      <c r="E5771" t="s">
        <v>161</v>
      </c>
      <c r="F5771" t="s">
        <v>16516</v>
      </c>
      <c r="G5771" t="s">
        <v>163</v>
      </c>
      <c r="H5771" t="s">
        <v>47</v>
      </c>
      <c r="I5771" t="s">
        <v>129</v>
      </c>
      <c r="J5771" t="s">
        <v>130</v>
      </c>
      <c r="K5771" t="s">
        <v>131</v>
      </c>
      <c r="L5771" t="s">
        <v>16517</v>
      </c>
      <c r="M5771" t="s">
        <v>15958</v>
      </c>
      <c r="N5771">
        <v>0.438611111</v>
      </c>
      <c r="O5771">
        <v>0</v>
      </c>
      <c r="P5771">
        <v>523</v>
      </c>
      <c r="Q5771">
        <v>0</v>
      </c>
      <c r="R5771">
        <v>0</v>
      </c>
      <c r="S5771">
        <v>0</v>
      </c>
      <c r="T5771">
        <v>0</v>
      </c>
      <c r="U5771">
        <v>0</v>
      </c>
      <c r="V5771">
        <v>229.39361099999999</v>
      </c>
      <c r="W5771">
        <v>0</v>
      </c>
      <c r="X5771">
        <v>0</v>
      </c>
      <c r="Y5771">
        <v>0</v>
      </c>
      <c r="Z5771">
        <v>0</v>
      </c>
    </row>
    <row r="5772" spans="1:26" x14ac:dyDescent="0.25">
      <c r="A5772">
        <v>2042203</v>
      </c>
      <c r="B5772">
        <v>1</v>
      </c>
      <c r="C5772" t="s">
        <v>77</v>
      </c>
      <c r="D5772" t="s">
        <v>116</v>
      </c>
      <c r="E5772" t="s">
        <v>182</v>
      </c>
      <c r="F5772" t="s">
        <v>16518</v>
      </c>
      <c r="G5772" t="s">
        <v>144</v>
      </c>
      <c r="H5772" t="s">
        <v>46</v>
      </c>
      <c r="I5772" t="s">
        <v>129</v>
      </c>
      <c r="J5772" t="s">
        <v>130</v>
      </c>
      <c r="K5772" t="s">
        <v>131</v>
      </c>
      <c r="L5772" t="s">
        <v>16519</v>
      </c>
      <c r="M5772" t="s">
        <v>16520</v>
      </c>
      <c r="N5772">
        <v>1.2763888880000001</v>
      </c>
      <c r="O5772">
        <v>0</v>
      </c>
      <c r="P5772">
        <v>3</v>
      </c>
      <c r="Q5772">
        <v>0</v>
      </c>
      <c r="R5772">
        <v>0</v>
      </c>
      <c r="S5772">
        <v>0</v>
      </c>
      <c r="T5772">
        <v>0</v>
      </c>
      <c r="U5772">
        <v>0</v>
      </c>
      <c r="V5772">
        <v>3.829167</v>
      </c>
      <c r="W5772">
        <v>0</v>
      </c>
      <c r="X5772">
        <v>0</v>
      </c>
      <c r="Y5772">
        <v>0</v>
      </c>
      <c r="Z5772">
        <v>0</v>
      </c>
    </row>
    <row r="5773" spans="1:26" x14ac:dyDescent="0.25">
      <c r="A5773">
        <v>2042207</v>
      </c>
      <c r="B5773">
        <v>1</v>
      </c>
      <c r="C5773" t="s">
        <v>76</v>
      </c>
      <c r="D5773" t="s">
        <v>103</v>
      </c>
      <c r="E5773" t="s">
        <v>182</v>
      </c>
      <c r="F5773" t="s">
        <v>16521</v>
      </c>
      <c r="G5773" t="s">
        <v>452</v>
      </c>
      <c r="H5773" t="s">
        <v>46</v>
      </c>
      <c r="I5773" t="s">
        <v>129</v>
      </c>
      <c r="J5773" t="s">
        <v>130</v>
      </c>
      <c r="K5773" t="s">
        <v>131</v>
      </c>
      <c r="L5773" t="s">
        <v>16522</v>
      </c>
      <c r="M5773" t="s">
        <v>16523</v>
      </c>
      <c r="N5773">
        <v>0.90583333300000002</v>
      </c>
      <c r="O5773">
        <v>0</v>
      </c>
      <c r="P5773">
        <v>0</v>
      </c>
      <c r="Q5773">
        <v>0</v>
      </c>
      <c r="R5773">
        <v>185</v>
      </c>
      <c r="S5773">
        <v>0</v>
      </c>
      <c r="T5773">
        <v>0</v>
      </c>
      <c r="U5773">
        <v>0</v>
      </c>
      <c r="V5773">
        <v>0</v>
      </c>
      <c r="W5773">
        <v>0</v>
      </c>
      <c r="X5773">
        <v>167.57916700000001</v>
      </c>
      <c r="Y5773">
        <v>0</v>
      </c>
      <c r="Z5773">
        <v>0</v>
      </c>
    </row>
    <row r="5774" spans="1:26" x14ac:dyDescent="0.25">
      <c r="A5774">
        <v>2042217</v>
      </c>
      <c r="B5774">
        <v>1</v>
      </c>
      <c r="C5774" t="s">
        <v>76</v>
      </c>
      <c r="D5774" t="s">
        <v>99</v>
      </c>
      <c r="E5774" t="s">
        <v>186</v>
      </c>
      <c r="F5774" t="s">
        <v>16524</v>
      </c>
      <c r="G5774" t="s">
        <v>163</v>
      </c>
      <c r="H5774" t="s">
        <v>47</v>
      </c>
      <c r="I5774" t="s">
        <v>129</v>
      </c>
      <c r="J5774" t="s">
        <v>130</v>
      </c>
      <c r="K5774" t="s">
        <v>131</v>
      </c>
      <c r="L5774" t="s">
        <v>16525</v>
      </c>
      <c r="M5774" t="s">
        <v>16526</v>
      </c>
      <c r="N5774">
        <v>0.58472222200000001</v>
      </c>
      <c r="O5774">
        <v>4</v>
      </c>
      <c r="P5774">
        <v>0</v>
      </c>
      <c r="Q5774">
        <v>0</v>
      </c>
      <c r="R5774">
        <v>0</v>
      </c>
      <c r="S5774">
        <v>0</v>
      </c>
      <c r="T5774">
        <v>0</v>
      </c>
      <c r="U5774">
        <v>2.338889</v>
      </c>
      <c r="V5774">
        <v>0</v>
      </c>
      <c r="W5774">
        <v>0</v>
      </c>
      <c r="X5774">
        <v>0</v>
      </c>
      <c r="Y5774">
        <v>0</v>
      </c>
      <c r="Z5774">
        <v>0</v>
      </c>
    </row>
    <row r="5775" spans="1:26" x14ac:dyDescent="0.25">
      <c r="A5775">
        <v>2042208</v>
      </c>
      <c r="B5775">
        <v>1</v>
      </c>
      <c r="C5775" t="s">
        <v>76</v>
      </c>
      <c r="D5775" t="s">
        <v>95</v>
      </c>
      <c r="E5775" t="s">
        <v>134</v>
      </c>
      <c r="F5775" t="s">
        <v>15427</v>
      </c>
      <c r="G5775" t="s">
        <v>136</v>
      </c>
      <c r="H5775" t="s">
        <v>46</v>
      </c>
      <c r="I5775" t="s">
        <v>129</v>
      </c>
      <c r="J5775" t="s">
        <v>130</v>
      </c>
      <c r="K5775" t="s">
        <v>131</v>
      </c>
      <c r="L5775" t="s">
        <v>16527</v>
      </c>
      <c r="M5775" t="s">
        <v>16528</v>
      </c>
      <c r="N5775">
        <v>1.2708333329999999</v>
      </c>
      <c r="O5775">
        <v>0</v>
      </c>
      <c r="P5775">
        <v>0</v>
      </c>
      <c r="Q5775">
        <v>0</v>
      </c>
      <c r="R5775">
        <v>1</v>
      </c>
      <c r="S5775">
        <v>0</v>
      </c>
      <c r="T5775">
        <v>0</v>
      </c>
      <c r="U5775">
        <v>0</v>
      </c>
      <c r="V5775">
        <v>0</v>
      </c>
      <c r="W5775">
        <v>0</v>
      </c>
      <c r="X5775">
        <v>1.2708330000000001</v>
      </c>
      <c r="Y5775">
        <v>0</v>
      </c>
      <c r="Z5775">
        <v>0</v>
      </c>
    </row>
    <row r="5776" spans="1:26" x14ac:dyDescent="0.25">
      <c r="A5776">
        <v>2042209</v>
      </c>
      <c r="B5776">
        <v>1</v>
      </c>
      <c r="C5776" t="s">
        <v>76</v>
      </c>
      <c r="D5776" t="s">
        <v>92</v>
      </c>
      <c r="E5776" t="s">
        <v>186</v>
      </c>
      <c r="F5776" t="s">
        <v>16529</v>
      </c>
      <c r="G5776" t="s">
        <v>163</v>
      </c>
      <c r="H5776" t="s">
        <v>47</v>
      </c>
      <c r="I5776" t="s">
        <v>129</v>
      </c>
      <c r="J5776" t="s">
        <v>130</v>
      </c>
      <c r="K5776" t="s">
        <v>131</v>
      </c>
      <c r="L5776" t="s">
        <v>16530</v>
      </c>
      <c r="M5776" t="s">
        <v>16531</v>
      </c>
      <c r="N5776">
        <v>0.841388888</v>
      </c>
      <c r="O5776">
        <v>0</v>
      </c>
      <c r="P5776">
        <v>0</v>
      </c>
      <c r="Q5776">
        <v>0</v>
      </c>
      <c r="R5776">
        <v>0</v>
      </c>
      <c r="S5776">
        <v>23</v>
      </c>
      <c r="T5776">
        <v>307</v>
      </c>
      <c r="U5776">
        <v>0</v>
      </c>
      <c r="V5776">
        <v>0</v>
      </c>
      <c r="W5776">
        <v>0</v>
      </c>
      <c r="X5776">
        <v>0</v>
      </c>
      <c r="Y5776">
        <v>19.351944</v>
      </c>
      <c r="Z5776">
        <v>258.30638900000002</v>
      </c>
    </row>
    <row r="5777" spans="1:26" x14ac:dyDescent="0.25">
      <c r="A5777">
        <v>2042210</v>
      </c>
      <c r="B5777">
        <v>1</v>
      </c>
      <c r="C5777" t="s">
        <v>76</v>
      </c>
      <c r="D5777" t="s">
        <v>92</v>
      </c>
      <c r="E5777" t="s">
        <v>161</v>
      </c>
      <c r="F5777" t="s">
        <v>16532</v>
      </c>
      <c r="G5777" t="s">
        <v>2786</v>
      </c>
      <c r="H5777" t="s">
        <v>47</v>
      </c>
      <c r="I5777" t="s">
        <v>129</v>
      </c>
      <c r="J5777" t="s">
        <v>130</v>
      </c>
      <c r="K5777" t="s">
        <v>131</v>
      </c>
      <c r="L5777" t="s">
        <v>16533</v>
      </c>
      <c r="M5777" t="s">
        <v>16534</v>
      </c>
      <c r="N5777">
        <v>1.507777777</v>
      </c>
      <c r="O5777">
        <v>0</v>
      </c>
      <c r="P5777">
        <v>0</v>
      </c>
      <c r="Q5777">
        <v>2</v>
      </c>
      <c r="R5777">
        <v>0</v>
      </c>
      <c r="S5777">
        <v>2</v>
      </c>
      <c r="T5777">
        <v>0</v>
      </c>
      <c r="U5777">
        <v>0</v>
      </c>
      <c r="V5777">
        <v>0</v>
      </c>
      <c r="W5777">
        <v>3.0155560000000001</v>
      </c>
      <c r="X5777">
        <v>0</v>
      </c>
      <c r="Y5777">
        <v>3.0155560000000001</v>
      </c>
      <c r="Z5777">
        <v>0</v>
      </c>
    </row>
    <row r="5778" spans="1:26" x14ac:dyDescent="0.25">
      <c r="A5778">
        <v>2042211</v>
      </c>
      <c r="B5778">
        <v>1</v>
      </c>
      <c r="C5778" t="s">
        <v>76</v>
      </c>
      <c r="D5778" t="s">
        <v>81</v>
      </c>
      <c r="E5778" t="s">
        <v>134</v>
      </c>
      <c r="F5778" t="s">
        <v>16535</v>
      </c>
      <c r="G5778" t="s">
        <v>136</v>
      </c>
      <c r="H5778" t="s">
        <v>46</v>
      </c>
      <c r="I5778" t="s">
        <v>129</v>
      </c>
      <c r="J5778" t="s">
        <v>130</v>
      </c>
      <c r="K5778" t="s">
        <v>131</v>
      </c>
      <c r="L5778" t="s">
        <v>16536</v>
      </c>
      <c r="M5778" t="s">
        <v>16537</v>
      </c>
      <c r="N5778">
        <v>1.311388888</v>
      </c>
      <c r="O5778">
        <v>0</v>
      </c>
      <c r="P5778">
        <v>4</v>
      </c>
      <c r="Q5778">
        <v>0</v>
      </c>
      <c r="R5778">
        <v>0</v>
      </c>
      <c r="S5778">
        <v>0</v>
      </c>
      <c r="T5778">
        <v>0</v>
      </c>
      <c r="U5778">
        <v>0</v>
      </c>
      <c r="V5778">
        <v>5.2455559999999997</v>
      </c>
      <c r="W5778">
        <v>0</v>
      </c>
      <c r="X5778">
        <v>0</v>
      </c>
      <c r="Y5778">
        <v>0</v>
      </c>
      <c r="Z5778">
        <v>0</v>
      </c>
    </row>
    <row r="5779" spans="1:26" x14ac:dyDescent="0.25">
      <c r="A5779">
        <v>2042218</v>
      </c>
      <c r="B5779">
        <v>1</v>
      </c>
      <c r="C5779" t="s">
        <v>76</v>
      </c>
      <c r="D5779" t="s">
        <v>88</v>
      </c>
      <c r="E5779" t="s">
        <v>134</v>
      </c>
      <c r="F5779" t="s">
        <v>16538</v>
      </c>
      <c r="G5779" t="s">
        <v>136</v>
      </c>
      <c r="H5779" t="s">
        <v>46</v>
      </c>
      <c r="I5779" t="s">
        <v>129</v>
      </c>
      <c r="J5779" t="s">
        <v>130</v>
      </c>
      <c r="K5779" t="s">
        <v>131</v>
      </c>
      <c r="L5779" t="s">
        <v>16539</v>
      </c>
      <c r="M5779" t="s">
        <v>16540</v>
      </c>
      <c r="N5779">
        <v>2.7613888879999999</v>
      </c>
      <c r="O5779">
        <v>0</v>
      </c>
      <c r="P5779">
        <v>1</v>
      </c>
      <c r="Q5779">
        <v>0</v>
      </c>
      <c r="R5779">
        <v>0</v>
      </c>
      <c r="S5779">
        <v>0</v>
      </c>
      <c r="T5779">
        <v>0</v>
      </c>
      <c r="U5779">
        <v>0</v>
      </c>
      <c r="V5779">
        <v>2.7613889999999999</v>
      </c>
      <c r="W5779">
        <v>0</v>
      </c>
      <c r="X5779">
        <v>0</v>
      </c>
      <c r="Y5779">
        <v>0</v>
      </c>
      <c r="Z5779">
        <v>0</v>
      </c>
    </row>
    <row r="5780" spans="1:26" x14ac:dyDescent="0.25">
      <c r="A5780">
        <v>2042213</v>
      </c>
      <c r="B5780">
        <v>1</v>
      </c>
      <c r="C5780" t="s">
        <v>76</v>
      </c>
      <c r="D5780" t="s">
        <v>79</v>
      </c>
      <c r="E5780" t="s">
        <v>150</v>
      </c>
      <c r="F5780" t="s">
        <v>3369</v>
      </c>
      <c r="G5780" t="s">
        <v>8171</v>
      </c>
      <c r="H5780" t="s">
        <v>47</v>
      </c>
      <c r="I5780" t="s">
        <v>129</v>
      </c>
      <c r="J5780" t="s">
        <v>130</v>
      </c>
      <c r="K5780" t="s">
        <v>131</v>
      </c>
      <c r="L5780" t="s">
        <v>16541</v>
      </c>
      <c r="M5780" t="s">
        <v>16542</v>
      </c>
      <c r="N5780">
        <v>0.72972222200000003</v>
      </c>
      <c r="O5780">
        <v>4</v>
      </c>
      <c r="P5780">
        <v>410</v>
      </c>
      <c r="Q5780">
        <v>0</v>
      </c>
      <c r="R5780">
        <v>0</v>
      </c>
      <c r="S5780">
        <v>0</v>
      </c>
      <c r="T5780">
        <v>0</v>
      </c>
      <c r="U5780">
        <v>2.9188890000000001</v>
      </c>
      <c r="V5780">
        <v>299.18611099999998</v>
      </c>
      <c r="W5780">
        <v>0</v>
      </c>
      <c r="X5780">
        <v>0</v>
      </c>
      <c r="Y5780">
        <v>0</v>
      </c>
      <c r="Z5780">
        <v>0</v>
      </c>
    </row>
    <row r="5781" spans="1:26" x14ac:dyDescent="0.25">
      <c r="A5781">
        <v>2042216</v>
      </c>
      <c r="B5781">
        <v>1</v>
      </c>
      <c r="C5781" t="s">
        <v>76</v>
      </c>
      <c r="D5781" t="s">
        <v>103</v>
      </c>
      <c r="E5781" t="s">
        <v>166</v>
      </c>
      <c r="F5781" t="s">
        <v>16543</v>
      </c>
      <c r="G5781" t="s">
        <v>144</v>
      </c>
      <c r="H5781" t="s">
        <v>46</v>
      </c>
      <c r="I5781" t="s">
        <v>129</v>
      </c>
      <c r="J5781" t="s">
        <v>130</v>
      </c>
      <c r="K5781" t="s">
        <v>131</v>
      </c>
      <c r="L5781" t="s">
        <v>16544</v>
      </c>
      <c r="M5781" t="s">
        <v>16545</v>
      </c>
      <c r="N5781">
        <v>1.1486111109999999</v>
      </c>
      <c r="O5781">
        <v>0</v>
      </c>
      <c r="P5781">
        <v>0</v>
      </c>
      <c r="Q5781">
        <v>0</v>
      </c>
      <c r="R5781">
        <v>0</v>
      </c>
      <c r="S5781">
        <v>0</v>
      </c>
      <c r="T5781">
        <v>2</v>
      </c>
      <c r="U5781">
        <v>0</v>
      </c>
      <c r="V5781">
        <v>0</v>
      </c>
      <c r="W5781">
        <v>0</v>
      </c>
      <c r="X5781">
        <v>0</v>
      </c>
      <c r="Y5781">
        <v>0</v>
      </c>
      <c r="Z5781">
        <v>2.2972220000000001</v>
      </c>
    </row>
    <row r="5782" spans="1:26" x14ac:dyDescent="0.25">
      <c r="A5782">
        <v>2042281</v>
      </c>
      <c r="B5782">
        <v>1</v>
      </c>
      <c r="C5782" t="s">
        <v>76</v>
      </c>
      <c r="D5782" t="s">
        <v>86</v>
      </c>
      <c r="E5782" t="s">
        <v>166</v>
      </c>
      <c r="F5782" t="s">
        <v>16546</v>
      </c>
      <c r="G5782" t="s">
        <v>657</v>
      </c>
      <c r="H5782" t="s">
        <v>46</v>
      </c>
      <c r="I5782" t="s">
        <v>129</v>
      </c>
      <c r="J5782" t="s">
        <v>130</v>
      </c>
      <c r="K5782" t="s">
        <v>131</v>
      </c>
      <c r="L5782" t="s">
        <v>16547</v>
      </c>
      <c r="M5782" t="s">
        <v>16548</v>
      </c>
      <c r="N5782">
        <v>3.690555555</v>
      </c>
      <c r="O5782">
        <v>0</v>
      </c>
      <c r="P5782">
        <v>384</v>
      </c>
      <c r="Q5782">
        <v>0</v>
      </c>
      <c r="R5782">
        <v>0</v>
      </c>
      <c r="S5782">
        <v>0</v>
      </c>
      <c r="T5782">
        <v>0</v>
      </c>
      <c r="U5782">
        <v>0</v>
      </c>
      <c r="V5782">
        <v>1417.173333</v>
      </c>
      <c r="W5782">
        <v>0</v>
      </c>
      <c r="X5782">
        <v>0</v>
      </c>
      <c r="Y5782">
        <v>0</v>
      </c>
      <c r="Z5782">
        <v>0</v>
      </c>
    </row>
    <row r="5783" spans="1:26" x14ac:dyDescent="0.25">
      <c r="A5783">
        <v>2042223</v>
      </c>
      <c r="B5783">
        <v>1</v>
      </c>
      <c r="C5783" t="s">
        <v>77</v>
      </c>
      <c r="D5783" t="s">
        <v>124</v>
      </c>
      <c r="E5783" t="s">
        <v>161</v>
      </c>
      <c r="F5783" t="s">
        <v>16549</v>
      </c>
      <c r="G5783" t="s">
        <v>341</v>
      </c>
      <c r="H5783" t="s">
        <v>47</v>
      </c>
      <c r="I5783" t="s">
        <v>129</v>
      </c>
      <c r="J5783" t="s">
        <v>130</v>
      </c>
      <c r="K5783" t="s">
        <v>131</v>
      </c>
      <c r="L5783" t="s">
        <v>16550</v>
      </c>
      <c r="M5783" t="s">
        <v>16551</v>
      </c>
      <c r="N5783">
        <v>1.659444444</v>
      </c>
      <c r="O5783">
        <v>0</v>
      </c>
      <c r="P5783">
        <v>729</v>
      </c>
      <c r="Q5783">
        <v>0</v>
      </c>
      <c r="R5783">
        <v>0</v>
      </c>
      <c r="S5783">
        <v>0</v>
      </c>
      <c r="T5783">
        <v>0</v>
      </c>
      <c r="U5783">
        <v>0</v>
      </c>
      <c r="V5783">
        <v>1209.7349999999999</v>
      </c>
      <c r="W5783">
        <v>0</v>
      </c>
      <c r="X5783">
        <v>0</v>
      </c>
      <c r="Y5783">
        <v>0</v>
      </c>
      <c r="Z5783">
        <v>0</v>
      </c>
    </row>
    <row r="5784" spans="1:26" x14ac:dyDescent="0.25">
      <c r="A5784">
        <v>2042225</v>
      </c>
      <c r="B5784">
        <v>1</v>
      </c>
      <c r="C5784" t="s">
        <v>76</v>
      </c>
      <c r="D5784" t="s">
        <v>104</v>
      </c>
      <c r="E5784" t="s">
        <v>182</v>
      </c>
      <c r="F5784" t="s">
        <v>2910</v>
      </c>
      <c r="G5784" t="s">
        <v>144</v>
      </c>
      <c r="H5784" t="s">
        <v>46</v>
      </c>
      <c r="I5784" t="s">
        <v>129</v>
      </c>
      <c r="J5784" t="s">
        <v>130</v>
      </c>
      <c r="K5784" t="s">
        <v>131</v>
      </c>
      <c r="L5784" t="s">
        <v>16552</v>
      </c>
      <c r="M5784" t="s">
        <v>16553</v>
      </c>
      <c r="N5784">
        <v>1.2213888879999999</v>
      </c>
      <c r="O5784">
        <v>0</v>
      </c>
      <c r="P5784">
        <v>0</v>
      </c>
      <c r="Q5784">
        <v>0</v>
      </c>
      <c r="R5784">
        <v>31</v>
      </c>
      <c r="S5784">
        <v>0</v>
      </c>
      <c r="T5784">
        <v>0</v>
      </c>
      <c r="U5784">
        <v>0</v>
      </c>
      <c r="V5784">
        <v>0</v>
      </c>
      <c r="W5784">
        <v>0</v>
      </c>
      <c r="X5784">
        <v>37.863056</v>
      </c>
      <c r="Y5784">
        <v>0</v>
      </c>
      <c r="Z5784">
        <v>0</v>
      </c>
    </row>
    <row r="5785" spans="1:26" x14ac:dyDescent="0.25">
      <c r="A5785">
        <v>2042219</v>
      </c>
      <c r="B5785">
        <v>1</v>
      </c>
      <c r="C5785" t="s">
        <v>76</v>
      </c>
      <c r="D5785" t="s">
        <v>91</v>
      </c>
      <c r="E5785" t="s">
        <v>186</v>
      </c>
      <c r="F5785" t="s">
        <v>16554</v>
      </c>
      <c r="G5785" t="s">
        <v>163</v>
      </c>
      <c r="H5785" t="s">
        <v>47</v>
      </c>
      <c r="I5785" t="s">
        <v>129</v>
      </c>
      <c r="J5785" t="s">
        <v>130</v>
      </c>
      <c r="K5785" t="s">
        <v>131</v>
      </c>
      <c r="L5785" t="s">
        <v>16555</v>
      </c>
      <c r="M5785" t="s">
        <v>16556</v>
      </c>
      <c r="N5785">
        <v>0.36611111099999999</v>
      </c>
      <c r="O5785">
        <v>20</v>
      </c>
      <c r="P5785">
        <v>184</v>
      </c>
      <c r="Q5785">
        <v>0</v>
      </c>
      <c r="R5785">
        <v>0</v>
      </c>
      <c r="S5785">
        <v>0</v>
      </c>
      <c r="T5785">
        <v>0</v>
      </c>
      <c r="U5785">
        <v>7.322222</v>
      </c>
      <c r="V5785">
        <v>67.364444000000006</v>
      </c>
      <c r="W5785">
        <v>0</v>
      </c>
      <c r="X5785">
        <v>0</v>
      </c>
      <c r="Y5785">
        <v>0</v>
      </c>
      <c r="Z5785">
        <v>0</v>
      </c>
    </row>
    <row r="5786" spans="1:26" x14ac:dyDescent="0.25">
      <c r="A5786">
        <v>2042224</v>
      </c>
      <c r="B5786">
        <v>1</v>
      </c>
      <c r="C5786" t="s">
        <v>77</v>
      </c>
      <c r="D5786" t="s">
        <v>124</v>
      </c>
      <c r="E5786" t="s">
        <v>134</v>
      </c>
      <c r="F5786" t="s">
        <v>16557</v>
      </c>
      <c r="G5786" t="s">
        <v>238</v>
      </c>
      <c r="H5786" t="s">
        <v>46</v>
      </c>
      <c r="I5786" t="s">
        <v>129</v>
      </c>
      <c r="J5786" t="s">
        <v>130</v>
      </c>
      <c r="K5786" t="s">
        <v>131</v>
      </c>
      <c r="L5786" t="s">
        <v>16558</v>
      </c>
      <c r="M5786" t="s">
        <v>16559</v>
      </c>
      <c r="N5786">
        <v>0.88500000000000001</v>
      </c>
      <c r="O5786">
        <v>0</v>
      </c>
      <c r="P5786">
        <v>9</v>
      </c>
      <c r="Q5786">
        <v>0</v>
      </c>
      <c r="R5786">
        <v>0</v>
      </c>
      <c r="S5786">
        <v>0</v>
      </c>
      <c r="T5786">
        <v>0</v>
      </c>
      <c r="U5786">
        <v>0</v>
      </c>
      <c r="V5786">
        <v>7.9649999999999999</v>
      </c>
      <c r="W5786">
        <v>0</v>
      </c>
      <c r="X5786">
        <v>0</v>
      </c>
      <c r="Y5786">
        <v>0</v>
      </c>
      <c r="Z5786">
        <v>0</v>
      </c>
    </row>
    <row r="5787" spans="1:26" x14ac:dyDescent="0.25">
      <c r="A5787">
        <v>2042228</v>
      </c>
      <c r="B5787">
        <v>1</v>
      </c>
      <c r="C5787" t="s">
        <v>77</v>
      </c>
      <c r="D5787" t="s">
        <v>114</v>
      </c>
      <c r="E5787" t="s">
        <v>134</v>
      </c>
      <c r="F5787" t="s">
        <v>16560</v>
      </c>
      <c r="G5787" t="s">
        <v>140</v>
      </c>
      <c r="H5787" t="s">
        <v>46</v>
      </c>
      <c r="I5787" t="s">
        <v>129</v>
      </c>
      <c r="J5787" t="s">
        <v>130</v>
      </c>
      <c r="K5787" t="s">
        <v>131</v>
      </c>
      <c r="L5787" t="s">
        <v>16561</v>
      </c>
      <c r="M5787" t="s">
        <v>16562</v>
      </c>
      <c r="N5787">
        <v>2.3061111109999999</v>
      </c>
      <c r="O5787">
        <v>0</v>
      </c>
      <c r="P5787">
        <v>0</v>
      </c>
      <c r="Q5787">
        <v>0</v>
      </c>
      <c r="R5787">
        <v>0</v>
      </c>
      <c r="S5787">
        <v>0</v>
      </c>
      <c r="T5787">
        <v>1</v>
      </c>
      <c r="U5787">
        <v>0</v>
      </c>
      <c r="V5787">
        <v>0</v>
      </c>
      <c r="W5787">
        <v>0</v>
      </c>
      <c r="X5787">
        <v>0</v>
      </c>
      <c r="Y5787">
        <v>0</v>
      </c>
      <c r="Z5787">
        <v>2.306111</v>
      </c>
    </row>
    <row r="5788" spans="1:26" x14ac:dyDescent="0.25">
      <c r="A5788">
        <v>2042231</v>
      </c>
      <c r="B5788">
        <v>1</v>
      </c>
      <c r="C5788" t="s">
        <v>77</v>
      </c>
      <c r="D5788" t="s">
        <v>114</v>
      </c>
      <c r="E5788" t="s">
        <v>182</v>
      </c>
      <c r="F5788" t="s">
        <v>16563</v>
      </c>
      <c r="G5788" t="s">
        <v>144</v>
      </c>
      <c r="H5788" t="s">
        <v>46</v>
      </c>
      <c r="I5788" t="s">
        <v>129</v>
      </c>
      <c r="J5788" t="s">
        <v>130</v>
      </c>
      <c r="K5788" t="s">
        <v>131</v>
      </c>
      <c r="L5788" t="s">
        <v>16564</v>
      </c>
      <c r="M5788" t="s">
        <v>16565</v>
      </c>
      <c r="N5788">
        <v>0.39250000000000002</v>
      </c>
      <c r="O5788">
        <v>0</v>
      </c>
      <c r="P5788">
        <v>0</v>
      </c>
      <c r="Q5788">
        <v>0</v>
      </c>
      <c r="R5788">
        <v>0</v>
      </c>
      <c r="S5788">
        <v>0</v>
      </c>
      <c r="T5788">
        <v>61</v>
      </c>
      <c r="U5788">
        <v>0</v>
      </c>
      <c r="V5788">
        <v>0</v>
      </c>
      <c r="W5788">
        <v>0</v>
      </c>
      <c r="X5788">
        <v>0</v>
      </c>
      <c r="Y5788">
        <v>0</v>
      </c>
      <c r="Z5788">
        <v>23.942499999999999</v>
      </c>
    </row>
    <row r="5789" spans="1:26" x14ac:dyDescent="0.25">
      <c r="A5789">
        <v>2042237</v>
      </c>
      <c r="B5789">
        <v>1</v>
      </c>
      <c r="C5789" t="s">
        <v>76</v>
      </c>
      <c r="D5789" t="s">
        <v>79</v>
      </c>
      <c r="E5789" t="s">
        <v>161</v>
      </c>
      <c r="F5789" t="s">
        <v>16566</v>
      </c>
      <c r="G5789" t="s">
        <v>8171</v>
      </c>
      <c r="H5789" t="s">
        <v>47</v>
      </c>
      <c r="I5789" t="s">
        <v>129</v>
      </c>
      <c r="J5789" t="s">
        <v>130</v>
      </c>
      <c r="K5789" t="s">
        <v>131</v>
      </c>
      <c r="L5789" t="s">
        <v>16567</v>
      </c>
      <c r="M5789" t="s">
        <v>16568</v>
      </c>
      <c r="N5789">
        <v>1.613611111</v>
      </c>
      <c r="O5789">
        <v>0</v>
      </c>
      <c r="P5789">
        <v>60</v>
      </c>
      <c r="Q5789">
        <v>0</v>
      </c>
      <c r="R5789">
        <v>0</v>
      </c>
      <c r="S5789">
        <v>0</v>
      </c>
      <c r="T5789">
        <v>0</v>
      </c>
      <c r="U5789">
        <v>0</v>
      </c>
      <c r="V5789">
        <v>96.816666999999995</v>
      </c>
      <c r="W5789">
        <v>0</v>
      </c>
      <c r="X5789">
        <v>0</v>
      </c>
      <c r="Y5789">
        <v>0</v>
      </c>
      <c r="Z5789">
        <v>0</v>
      </c>
    </row>
    <row r="5790" spans="1:26" x14ac:dyDescent="0.25">
      <c r="A5790">
        <v>2042235</v>
      </c>
      <c r="B5790">
        <v>1</v>
      </c>
      <c r="C5790" t="s">
        <v>77</v>
      </c>
      <c r="D5790" t="s">
        <v>124</v>
      </c>
      <c r="E5790" t="s">
        <v>161</v>
      </c>
      <c r="F5790" t="s">
        <v>16569</v>
      </c>
      <c r="G5790" t="s">
        <v>163</v>
      </c>
      <c r="H5790" t="s">
        <v>47</v>
      </c>
      <c r="I5790" t="s">
        <v>129</v>
      </c>
      <c r="J5790" t="s">
        <v>130</v>
      </c>
      <c r="K5790" t="s">
        <v>131</v>
      </c>
      <c r="L5790" t="s">
        <v>16570</v>
      </c>
      <c r="M5790" t="s">
        <v>16571</v>
      </c>
      <c r="N5790">
        <v>8.8888887999999999E-2</v>
      </c>
      <c r="O5790">
        <v>0</v>
      </c>
      <c r="P5790">
        <v>729</v>
      </c>
      <c r="Q5790">
        <v>0</v>
      </c>
      <c r="R5790">
        <v>0</v>
      </c>
      <c r="S5790">
        <v>0</v>
      </c>
      <c r="T5790">
        <v>0</v>
      </c>
      <c r="U5790">
        <v>0</v>
      </c>
      <c r="V5790">
        <v>64.799999</v>
      </c>
      <c r="W5790">
        <v>0</v>
      </c>
      <c r="X5790">
        <v>0</v>
      </c>
      <c r="Y5790">
        <v>0</v>
      </c>
      <c r="Z5790">
        <v>0</v>
      </c>
    </row>
    <row r="5791" spans="1:26" x14ac:dyDescent="0.25">
      <c r="A5791">
        <v>2042239</v>
      </c>
      <c r="B5791">
        <v>1</v>
      </c>
      <c r="C5791" t="s">
        <v>77</v>
      </c>
      <c r="D5791" t="s">
        <v>123</v>
      </c>
      <c r="E5791" t="s">
        <v>134</v>
      </c>
      <c r="F5791" t="s">
        <v>16572</v>
      </c>
      <c r="G5791" t="s">
        <v>136</v>
      </c>
      <c r="H5791" t="s">
        <v>46</v>
      </c>
      <c r="I5791" t="s">
        <v>129</v>
      </c>
      <c r="J5791" t="s">
        <v>130</v>
      </c>
      <c r="K5791" t="s">
        <v>131</v>
      </c>
      <c r="L5791" t="s">
        <v>16573</v>
      </c>
      <c r="M5791" t="s">
        <v>16574</v>
      </c>
      <c r="N5791">
        <v>0.92833333299999998</v>
      </c>
      <c r="O5791">
        <v>0</v>
      </c>
      <c r="P5791">
        <v>1</v>
      </c>
      <c r="Q5791">
        <v>0</v>
      </c>
      <c r="R5791">
        <v>0</v>
      </c>
      <c r="S5791">
        <v>0</v>
      </c>
      <c r="T5791">
        <v>0</v>
      </c>
      <c r="U5791">
        <v>0</v>
      </c>
      <c r="V5791">
        <v>0.92833299999999996</v>
      </c>
      <c r="W5791">
        <v>0</v>
      </c>
      <c r="X5791">
        <v>0</v>
      </c>
      <c r="Y5791">
        <v>0</v>
      </c>
      <c r="Z5791">
        <v>0</v>
      </c>
    </row>
    <row r="5792" spans="1:26" x14ac:dyDescent="0.25">
      <c r="A5792">
        <v>2042238</v>
      </c>
      <c r="B5792">
        <v>1</v>
      </c>
      <c r="C5792" t="s">
        <v>76</v>
      </c>
      <c r="D5792" t="s">
        <v>96</v>
      </c>
      <c r="E5792" t="s">
        <v>171</v>
      </c>
      <c r="F5792" t="s">
        <v>3292</v>
      </c>
      <c r="G5792" t="s">
        <v>250</v>
      </c>
      <c r="H5792" t="s">
        <v>47</v>
      </c>
      <c r="I5792" t="s">
        <v>129</v>
      </c>
      <c r="J5792" t="s">
        <v>15</v>
      </c>
      <c r="K5792" t="s">
        <v>131</v>
      </c>
      <c r="L5792" t="s">
        <v>16575</v>
      </c>
      <c r="M5792" t="s">
        <v>16576</v>
      </c>
      <c r="N5792">
        <v>2.6838888879999998</v>
      </c>
      <c r="O5792">
        <v>40</v>
      </c>
      <c r="P5792">
        <v>1273</v>
      </c>
      <c r="Q5792">
        <v>0</v>
      </c>
      <c r="R5792">
        <v>0</v>
      </c>
      <c r="S5792">
        <v>0</v>
      </c>
      <c r="T5792">
        <v>0</v>
      </c>
      <c r="U5792">
        <v>107.35555600000001</v>
      </c>
      <c r="V5792">
        <v>3416.5905539999999</v>
      </c>
      <c r="W5792">
        <v>0</v>
      </c>
      <c r="X5792">
        <v>0</v>
      </c>
      <c r="Y5792">
        <v>0</v>
      </c>
      <c r="Z5792">
        <v>0</v>
      </c>
    </row>
    <row r="5793" spans="1:26" x14ac:dyDescent="0.25">
      <c r="A5793">
        <v>2042240</v>
      </c>
      <c r="B5793">
        <v>1</v>
      </c>
      <c r="C5793" t="s">
        <v>77</v>
      </c>
      <c r="D5793" t="s">
        <v>116</v>
      </c>
      <c r="E5793" t="s">
        <v>166</v>
      </c>
      <c r="F5793" t="s">
        <v>16577</v>
      </c>
      <c r="G5793" t="s">
        <v>158</v>
      </c>
      <c r="H5793" t="s">
        <v>46</v>
      </c>
      <c r="I5793" t="s">
        <v>129</v>
      </c>
      <c r="J5793" t="s">
        <v>130</v>
      </c>
      <c r="K5793" t="s">
        <v>131</v>
      </c>
      <c r="L5793" t="s">
        <v>16578</v>
      </c>
      <c r="M5793" t="s">
        <v>16579</v>
      </c>
      <c r="N5793">
        <v>1.6291666659999999</v>
      </c>
      <c r="O5793">
        <v>0</v>
      </c>
      <c r="P5793">
        <v>45</v>
      </c>
      <c r="Q5793">
        <v>0</v>
      </c>
      <c r="R5793">
        <v>0</v>
      </c>
      <c r="S5793">
        <v>0</v>
      </c>
      <c r="T5793">
        <v>0</v>
      </c>
      <c r="U5793">
        <v>0</v>
      </c>
      <c r="V5793">
        <v>73.3125</v>
      </c>
      <c r="W5793">
        <v>0</v>
      </c>
      <c r="X5793">
        <v>0</v>
      </c>
      <c r="Y5793">
        <v>0</v>
      </c>
      <c r="Z5793">
        <v>0</v>
      </c>
    </row>
    <row r="5794" spans="1:26" x14ac:dyDescent="0.25">
      <c r="A5794">
        <v>2042243</v>
      </c>
      <c r="B5794">
        <v>1</v>
      </c>
      <c r="C5794" t="s">
        <v>76</v>
      </c>
      <c r="D5794" t="s">
        <v>89</v>
      </c>
      <c r="E5794" t="s">
        <v>182</v>
      </c>
      <c r="F5794" t="s">
        <v>16580</v>
      </c>
      <c r="G5794" t="s">
        <v>144</v>
      </c>
      <c r="H5794" t="s">
        <v>46</v>
      </c>
      <c r="I5794" t="s">
        <v>129</v>
      </c>
      <c r="J5794" t="s">
        <v>130</v>
      </c>
      <c r="K5794" t="s">
        <v>131</v>
      </c>
      <c r="L5794" t="s">
        <v>16571</v>
      </c>
      <c r="M5794" t="s">
        <v>16581</v>
      </c>
      <c r="N5794">
        <v>0.80666666600000003</v>
      </c>
      <c r="O5794">
        <v>0</v>
      </c>
      <c r="P5794">
        <v>50</v>
      </c>
      <c r="Q5794">
        <v>0</v>
      </c>
      <c r="R5794">
        <v>0</v>
      </c>
      <c r="S5794">
        <v>0</v>
      </c>
      <c r="T5794">
        <v>0</v>
      </c>
      <c r="U5794">
        <v>0</v>
      </c>
      <c r="V5794">
        <v>40.333333000000003</v>
      </c>
      <c r="W5794">
        <v>0</v>
      </c>
      <c r="X5794">
        <v>0</v>
      </c>
      <c r="Y5794">
        <v>0</v>
      </c>
      <c r="Z5794">
        <v>0</v>
      </c>
    </row>
    <row r="5795" spans="1:26" x14ac:dyDescent="0.25">
      <c r="A5795">
        <v>2042245</v>
      </c>
      <c r="B5795">
        <v>1</v>
      </c>
      <c r="C5795" t="s">
        <v>76</v>
      </c>
      <c r="D5795" t="s">
        <v>89</v>
      </c>
      <c r="E5795" t="s">
        <v>182</v>
      </c>
      <c r="F5795" t="s">
        <v>16582</v>
      </c>
      <c r="G5795" t="s">
        <v>144</v>
      </c>
      <c r="H5795" t="s">
        <v>46</v>
      </c>
      <c r="I5795" t="s">
        <v>129</v>
      </c>
      <c r="J5795" t="s">
        <v>130</v>
      </c>
      <c r="K5795" t="s">
        <v>131</v>
      </c>
      <c r="L5795" t="s">
        <v>16583</v>
      </c>
      <c r="M5795" t="s">
        <v>16584</v>
      </c>
      <c r="N5795">
        <v>5.0091666659999996</v>
      </c>
      <c r="O5795">
        <v>0</v>
      </c>
      <c r="P5795">
        <v>0</v>
      </c>
      <c r="Q5795">
        <v>0</v>
      </c>
      <c r="R5795">
        <v>0</v>
      </c>
      <c r="S5795">
        <v>0</v>
      </c>
      <c r="T5795">
        <v>7</v>
      </c>
      <c r="U5795">
        <v>0</v>
      </c>
      <c r="V5795">
        <v>0</v>
      </c>
      <c r="W5795">
        <v>0</v>
      </c>
      <c r="X5795">
        <v>0</v>
      </c>
      <c r="Y5795">
        <v>0</v>
      </c>
      <c r="Z5795">
        <v>35.064166999999998</v>
      </c>
    </row>
    <row r="5796" spans="1:26" x14ac:dyDescent="0.25">
      <c r="A5796">
        <v>2042244</v>
      </c>
      <c r="B5796">
        <v>1</v>
      </c>
      <c r="C5796" t="s">
        <v>77</v>
      </c>
      <c r="D5796" t="s">
        <v>118</v>
      </c>
      <c r="E5796" t="s">
        <v>166</v>
      </c>
      <c r="F5796" t="s">
        <v>16585</v>
      </c>
      <c r="G5796" t="s">
        <v>657</v>
      </c>
      <c r="H5796" t="s">
        <v>46</v>
      </c>
      <c r="I5796" t="s">
        <v>129</v>
      </c>
      <c r="J5796" t="s">
        <v>130</v>
      </c>
      <c r="K5796" t="s">
        <v>131</v>
      </c>
      <c r="L5796" t="s">
        <v>16586</v>
      </c>
      <c r="M5796" t="s">
        <v>16587</v>
      </c>
      <c r="N5796">
        <v>1.9627777769999999</v>
      </c>
      <c r="O5796">
        <v>0</v>
      </c>
      <c r="P5796">
        <v>361</v>
      </c>
      <c r="Q5796">
        <v>0</v>
      </c>
      <c r="R5796">
        <v>0</v>
      </c>
      <c r="S5796">
        <v>0</v>
      </c>
      <c r="T5796">
        <v>0</v>
      </c>
      <c r="U5796">
        <v>0</v>
      </c>
      <c r="V5796">
        <v>708.56277699999998</v>
      </c>
      <c r="W5796">
        <v>0</v>
      </c>
      <c r="X5796">
        <v>0</v>
      </c>
      <c r="Y5796">
        <v>0</v>
      </c>
      <c r="Z5796">
        <v>0</v>
      </c>
    </row>
    <row r="5797" spans="1:26" x14ac:dyDescent="0.25">
      <c r="A5797">
        <v>2042249</v>
      </c>
      <c r="B5797">
        <v>1</v>
      </c>
      <c r="C5797" t="s">
        <v>76</v>
      </c>
      <c r="D5797" t="s">
        <v>89</v>
      </c>
      <c r="E5797" t="s">
        <v>161</v>
      </c>
      <c r="F5797" t="s">
        <v>16588</v>
      </c>
      <c r="G5797" t="s">
        <v>341</v>
      </c>
      <c r="H5797" t="s">
        <v>47</v>
      </c>
      <c r="I5797" t="s">
        <v>129</v>
      </c>
      <c r="J5797" t="s">
        <v>130</v>
      </c>
      <c r="K5797" t="s">
        <v>131</v>
      </c>
      <c r="L5797" t="s">
        <v>16589</v>
      </c>
      <c r="M5797" t="s">
        <v>16590</v>
      </c>
      <c r="N5797">
        <v>1.6569444440000001</v>
      </c>
      <c r="O5797">
        <v>0</v>
      </c>
      <c r="P5797">
        <v>59</v>
      </c>
      <c r="Q5797">
        <v>0</v>
      </c>
      <c r="R5797">
        <v>0</v>
      </c>
      <c r="S5797">
        <v>0</v>
      </c>
      <c r="T5797">
        <v>0</v>
      </c>
      <c r="U5797">
        <v>0</v>
      </c>
      <c r="V5797">
        <v>97.759721999999996</v>
      </c>
      <c r="W5797">
        <v>0</v>
      </c>
      <c r="X5797">
        <v>0</v>
      </c>
      <c r="Y5797">
        <v>0</v>
      </c>
      <c r="Z5797">
        <v>0</v>
      </c>
    </row>
    <row r="5798" spans="1:26" x14ac:dyDescent="0.25">
      <c r="A5798">
        <v>2042248</v>
      </c>
      <c r="B5798">
        <v>1</v>
      </c>
      <c r="C5798" t="s">
        <v>77</v>
      </c>
      <c r="D5798" t="s">
        <v>116</v>
      </c>
      <c r="E5798" t="s">
        <v>171</v>
      </c>
      <c r="F5798" t="s">
        <v>12839</v>
      </c>
      <c r="G5798" t="s">
        <v>163</v>
      </c>
      <c r="H5798" t="s">
        <v>47</v>
      </c>
      <c r="I5798" t="s">
        <v>129</v>
      </c>
      <c r="J5798" t="s">
        <v>130</v>
      </c>
      <c r="K5798" t="s">
        <v>131</v>
      </c>
      <c r="L5798" t="s">
        <v>16591</v>
      </c>
      <c r="M5798" t="s">
        <v>16592</v>
      </c>
      <c r="N5798">
        <v>1.461944444</v>
      </c>
      <c r="O5798">
        <v>91</v>
      </c>
      <c r="P5798">
        <v>331</v>
      </c>
      <c r="Q5798">
        <v>0</v>
      </c>
      <c r="R5798">
        <v>0</v>
      </c>
      <c r="S5798">
        <v>0</v>
      </c>
      <c r="T5798">
        <v>0</v>
      </c>
      <c r="U5798">
        <v>133.03694400000001</v>
      </c>
      <c r="V5798">
        <v>483.90361100000001</v>
      </c>
      <c r="W5798">
        <v>0</v>
      </c>
      <c r="X5798">
        <v>0</v>
      </c>
      <c r="Y5798">
        <v>0</v>
      </c>
      <c r="Z5798">
        <v>0</v>
      </c>
    </row>
    <row r="5799" spans="1:26" x14ac:dyDescent="0.25">
      <c r="A5799">
        <v>2042255</v>
      </c>
      <c r="B5799">
        <v>1</v>
      </c>
      <c r="C5799" t="s">
        <v>76</v>
      </c>
      <c r="D5799" t="s">
        <v>91</v>
      </c>
      <c r="E5799" t="s">
        <v>134</v>
      </c>
      <c r="F5799" t="s">
        <v>16593</v>
      </c>
      <c r="G5799" t="s">
        <v>136</v>
      </c>
      <c r="H5799" t="s">
        <v>46</v>
      </c>
      <c r="I5799" t="s">
        <v>129</v>
      </c>
      <c r="J5799" t="s">
        <v>130</v>
      </c>
      <c r="K5799" t="s">
        <v>131</v>
      </c>
      <c r="L5799" t="s">
        <v>16594</v>
      </c>
      <c r="M5799" t="s">
        <v>16595</v>
      </c>
      <c r="N5799">
        <v>1.5322222219999999</v>
      </c>
      <c r="O5799">
        <v>0</v>
      </c>
      <c r="P5799">
        <v>0</v>
      </c>
      <c r="Q5799">
        <v>0</v>
      </c>
      <c r="R5799">
        <v>0</v>
      </c>
      <c r="S5799">
        <v>0</v>
      </c>
      <c r="T5799">
        <v>1</v>
      </c>
      <c r="U5799">
        <v>0</v>
      </c>
      <c r="V5799">
        <v>0</v>
      </c>
      <c r="W5799">
        <v>0</v>
      </c>
      <c r="X5799">
        <v>0</v>
      </c>
      <c r="Y5799">
        <v>0</v>
      </c>
      <c r="Z5799">
        <v>1.532222</v>
      </c>
    </row>
    <row r="5800" spans="1:26" x14ac:dyDescent="0.25">
      <c r="A5800">
        <v>2042251</v>
      </c>
      <c r="B5800">
        <v>1</v>
      </c>
      <c r="C5800" t="s">
        <v>77</v>
      </c>
      <c r="D5800" t="s">
        <v>123</v>
      </c>
      <c r="E5800" t="s">
        <v>134</v>
      </c>
      <c r="F5800" t="s">
        <v>16596</v>
      </c>
      <c r="G5800" t="s">
        <v>238</v>
      </c>
      <c r="H5800" t="s">
        <v>46</v>
      </c>
      <c r="I5800" t="s">
        <v>129</v>
      </c>
      <c r="J5800" t="s">
        <v>130</v>
      </c>
      <c r="K5800" t="s">
        <v>131</v>
      </c>
      <c r="L5800" t="s">
        <v>16597</v>
      </c>
      <c r="M5800" t="s">
        <v>16598</v>
      </c>
      <c r="N5800">
        <v>0.54916666599999997</v>
      </c>
      <c r="O5800">
        <v>0</v>
      </c>
      <c r="P5800">
        <v>1</v>
      </c>
      <c r="Q5800">
        <v>0</v>
      </c>
      <c r="R5800">
        <v>0</v>
      </c>
      <c r="S5800">
        <v>0</v>
      </c>
      <c r="T5800">
        <v>0</v>
      </c>
      <c r="U5800">
        <v>0</v>
      </c>
      <c r="V5800">
        <v>0.54916699999999996</v>
      </c>
      <c r="W5800">
        <v>0</v>
      </c>
      <c r="X5800">
        <v>0</v>
      </c>
      <c r="Y5800">
        <v>0</v>
      </c>
      <c r="Z5800">
        <v>0</v>
      </c>
    </row>
    <row r="5801" spans="1:26" x14ac:dyDescent="0.25">
      <c r="A5801">
        <v>2042252</v>
      </c>
      <c r="B5801">
        <v>1</v>
      </c>
      <c r="C5801" t="s">
        <v>77</v>
      </c>
      <c r="D5801" t="s">
        <v>108</v>
      </c>
      <c r="E5801" t="s">
        <v>134</v>
      </c>
      <c r="F5801" t="s">
        <v>16599</v>
      </c>
      <c r="G5801" t="s">
        <v>136</v>
      </c>
      <c r="H5801" t="s">
        <v>46</v>
      </c>
      <c r="I5801" t="s">
        <v>129</v>
      </c>
      <c r="J5801" t="s">
        <v>130</v>
      </c>
      <c r="K5801" t="s">
        <v>131</v>
      </c>
      <c r="L5801" t="s">
        <v>16600</v>
      </c>
      <c r="M5801" t="s">
        <v>16601</v>
      </c>
      <c r="N5801">
        <v>1.439166666</v>
      </c>
      <c r="O5801">
        <v>0</v>
      </c>
      <c r="P5801">
        <v>1</v>
      </c>
      <c r="Q5801">
        <v>0</v>
      </c>
      <c r="R5801">
        <v>0</v>
      </c>
      <c r="S5801">
        <v>0</v>
      </c>
      <c r="T5801">
        <v>0</v>
      </c>
      <c r="U5801">
        <v>0</v>
      </c>
      <c r="V5801">
        <v>1.4391670000000001</v>
      </c>
      <c r="W5801">
        <v>0</v>
      </c>
      <c r="X5801">
        <v>0</v>
      </c>
      <c r="Y5801">
        <v>0</v>
      </c>
      <c r="Z5801">
        <v>0</v>
      </c>
    </row>
    <row r="5802" spans="1:26" x14ac:dyDescent="0.25">
      <c r="A5802">
        <v>2042253</v>
      </c>
      <c r="B5802">
        <v>1</v>
      </c>
      <c r="C5802" t="s">
        <v>77</v>
      </c>
      <c r="D5802" t="s">
        <v>116</v>
      </c>
      <c r="E5802" t="s">
        <v>134</v>
      </c>
      <c r="F5802" t="s">
        <v>16602</v>
      </c>
      <c r="G5802" t="s">
        <v>136</v>
      </c>
      <c r="H5802" t="s">
        <v>46</v>
      </c>
      <c r="I5802" t="s">
        <v>129</v>
      </c>
      <c r="J5802" t="s">
        <v>130</v>
      </c>
      <c r="K5802" t="s">
        <v>131</v>
      </c>
      <c r="L5802" t="s">
        <v>16603</v>
      </c>
      <c r="M5802" t="s">
        <v>16604</v>
      </c>
      <c r="N5802">
        <v>2.113888888</v>
      </c>
      <c r="O5802">
        <v>0</v>
      </c>
      <c r="P5802">
        <v>1</v>
      </c>
      <c r="Q5802">
        <v>0</v>
      </c>
      <c r="R5802">
        <v>0</v>
      </c>
      <c r="S5802">
        <v>0</v>
      </c>
      <c r="T5802">
        <v>0</v>
      </c>
      <c r="U5802">
        <v>0</v>
      </c>
      <c r="V5802">
        <v>2.1138889999999999</v>
      </c>
      <c r="W5802">
        <v>0</v>
      </c>
      <c r="X5802">
        <v>0</v>
      </c>
      <c r="Y5802">
        <v>0</v>
      </c>
      <c r="Z5802">
        <v>0</v>
      </c>
    </row>
    <row r="5803" spans="1:26" x14ac:dyDescent="0.25">
      <c r="A5803">
        <v>2042260</v>
      </c>
      <c r="B5803">
        <v>1</v>
      </c>
      <c r="C5803" t="s">
        <v>76</v>
      </c>
      <c r="D5803" t="s">
        <v>92</v>
      </c>
      <c r="E5803" t="s">
        <v>161</v>
      </c>
      <c r="F5803" t="s">
        <v>16605</v>
      </c>
      <c r="G5803" t="s">
        <v>2786</v>
      </c>
      <c r="H5803" t="s">
        <v>47</v>
      </c>
      <c r="I5803" t="s">
        <v>129</v>
      </c>
      <c r="J5803" t="s">
        <v>130</v>
      </c>
      <c r="K5803" t="s">
        <v>131</v>
      </c>
      <c r="L5803" t="s">
        <v>16606</v>
      </c>
      <c r="M5803" t="s">
        <v>16607</v>
      </c>
      <c r="N5803">
        <v>1.849444444</v>
      </c>
      <c r="O5803">
        <v>0</v>
      </c>
      <c r="P5803">
        <v>0</v>
      </c>
      <c r="Q5803">
        <v>0</v>
      </c>
      <c r="R5803">
        <v>213</v>
      </c>
      <c r="S5803">
        <v>0</v>
      </c>
      <c r="T5803">
        <v>0</v>
      </c>
      <c r="U5803">
        <v>0</v>
      </c>
      <c r="V5803">
        <v>0</v>
      </c>
      <c r="W5803">
        <v>0</v>
      </c>
      <c r="X5803">
        <v>393.931667</v>
      </c>
      <c r="Y5803">
        <v>0</v>
      </c>
      <c r="Z5803">
        <v>0</v>
      </c>
    </row>
    <row r="5804" spans="1:26" x14ac:dyDescent="0.25">
      <c r="A5804">
        <v>2042261</v>
      </c>
      <c r="B5804">
        <v>1</v>
      </c>
      <c r="C5804" t="s">
        <v>76</v>
      </c>
      <c r="D5804" t="s">
        <v>81</v>
      </c>
      <c r="E5804" t="s">
        <v>134</v>
      </c>
      <c r="F5804" t="s">
        <v>16608</v>
      </c>
      <c r="G5804" t="s">
        <v>144</v>
      </c>
      <c r="H5804" t="s">
        <v>46</v>
      </c>
      <c r="I5804" t="s">
        <v>129</v>
      </c>
      <c r="J5804" t="s">
        <v>130</v>
      </c>
      <c r="K5804" t="s">
        <v>131</v>
      </c>
      <c r="L5804" t="s">
        <v>16609</v>
      </c>
      <c r="M5804" t="s">
        <v>16610</v>
      </c>
      <c r="N5804">
        <v>0.79583333300000003</v>
      </c>
      <c r="O5804">
        <v>0</v>
      </c>
      <c r="P5804">
        <v>17</v>
      </c>
      <c r="Q5804">
        <v>0</v>
      </c>
      <c r="R5804">
        <v>0</v>
      </c>
      <c r="S5804">
        <v>0</v>
      </c>
      <c r="T5804">
        <v>0</v>
      </c>
      <c r="U5804">
        <v>0</v>
      </c>
      <c r="V5804">
        <v>13.529166999999999</v>
      </c>
      <c r="W5804">
        <v>0</v>
      </c>
      <c r="X5804">
        <v>0</v>
      </c>
      <c r="Y5804">
        <v>0</v>
      </c>
      <c r="Z5804">
        <v>0</v>
      </c>
    </row>
    <row r="5805" spans="1:26" x14ac:dyDescent="0.25">
      <c r="A5805">
        <v>2042268</v>
      </c>
      <c r="B5805">
        <v>1</v>
      </c>
      <c r="C5805" t="s">
        <v>76</v>
      </c>
      <c r="D5805" t="s">
        <v>90</v>
      </c>
      <c r="E5805" t="s">
        <v>182</v>
      </c>
      <c r="F5805" t="s">
        <v>16611</v>
      </c>
      <c r="G5805" t="s">
        <v>812</v>
      </c>
      <c r="H5805" t="s">
        <v>46</v>
      </c>
      <c r="I5805" t="s">
        <v>129</v>
      </c>
      <c r="J5805" t="s">
        <v>130</v>
      </c>
      <c r="K5805" t="s">
        <v>131</v>
      </c>
      <c r="L5805" t="s">
        <v>16612</v>
      </c>
      <c r="M5805" t="s">
        <v>16613</v>
      </c>
      <c r="N5805">
        <v>3.860833333</v>
      </c>
      <c r="O5805">
        <v>0</v>
      </c>
      <c r="P5805">
        <v>31</v>
      </c>
      <c r="Q5805">
        <v>0</v>
      </c>
      <c r="R5805">
        <v>0</v>
      </c>
      <c r="S5805">
        <v>0</v>
      </c>
      <c r="T5805">
        <v>0</v>
      </c>
      <c r="U5805">
        <v>0</v>
      </c>
      <c r="V5805">
        <v>119.685833</v>
      </c>
      <c r="W5805">
        <v>0</v>
      </c>
      <c r="X5805">
        <v>0</v>
      </c>
      <c r="Y5805">
        <v>0</v>
      </c>
      <c r="Z5805">
        <v>0</v>
      </c>
    </row>
    <row r="5806" spans="1:26" x14ac:dyDescent="0.25">
      <c r="A5806">
        <v>2042267</v>
      </c>
      <c r="B5806">
        <v>1</v>
      </c>
      <c r="C5806" t="s">
        <v>76</v>
      </c>
      <c r="D5806" t="s">
        <v>98</v>
      </c>
      <c r="E5806" t="s">
        <v>134</v>
      </c>
      <c r="F5806" t="s">
        <v>16614</v>
      </c>
      <c r="G5806" t="s">
        <v>136</v>
      </c>
      <c r="H5806" t="s">
        <v>46</v>
      </c>
      <c r="I5806" t="s">
        <v>129</v>
      </c>
      <c r="J5806" t="s">
        <v>130</v>
      </c>
      <c r="K5806" t="s">
        <v>131</v>
      </c>
      <c r="L5806" t="s">
        <v>16615</v>
      </c>
      <c r="M5806" t="s">
        <v>16616</v>
      </c>
      <c r="N5806">
        <v>1.920555555</v>
      </c>
      <c r="O5806">
        <v>0</v>
      </c>
      <c r="P5806">
        <v>0</v>
      </c>
      <c r="Q5806">
        <v>0</v>
      </c>
      <c r="R5806">
        <v>2</v>
      </c>
      <c r="S5806">
        <v>0</v>
      </c>
      <c r="T5806">
        <v>0</v>
      </c>
      <c r="U5806">
        <v>0</v>
      </c>
      <c r="V5806">
        <v>0</v>
      </c>
      <c r="W5806">
        <v>0</v>
      </c>
      <c r="X5806">
        <v>3.8411110000000002</v>
      </c>
      <c r="Y5806">
        <v>0</v>
      </c>
      <c r="Z5806">
        <v>0</v>
      </c>
    </row>
    <row r="5807" spans="1:26" x14ac:dyDescent="0.25">
      <c r="A5807">
        <v>2042269</v>
      </c>
      <c r="B5807">
        <v>1</v>
      </c>
      <c r="C5807" t="s">
        <v>76</v>
      </c>
      <c r="D5807" t="s">
        <v>83</v>
      </c>
      <c r="E5807" t="s">
        <v>171</v>
      </c>
      <c r="F5807" t="s">
        <v>12921</v>
      </c>
      <c r="G5807" t="s">
        <v>163</v>
      </c>
      <c r="H5807" t="s">
        <v>47</v>
      </c>
      <c r="I5807" t="s">
        <v>129</v>
      </c>
      <c r="J5807" t="s">
        <v>130</v>
      </c>
      <c r="K5807" t="s">
        <v>131</v>
      </c>
      <c r="L5807" t="s">
        <v>16617</v>
      </c>
      <c r="M5807" t="s">
        <v>16618</v>
      </c>
      <c r="N5807">
        <v>0.68861111100000005</v>
      </c>
      <c r="O5807">
        <v>35</v>
      </c>
      <c r="P5807">
        <v>3610</v>
      </c>
      <c r="Q5807">
        <v>0</v>
      </c>
      <c r="R5807">
        <v>0</v>
      </c>
      <c r="S5807">
        <v>0</v>
      </c>
      <c r="T5807">
        <v>0</v>
      </c>
      <c r="U5807">
        <v>24.101389000000001</v>
      </c>
      <c r="V5807">
        <v>2485.8861109999998</v>
      </c>
      <c r="W5807">
        <v>0</v>
      </c>
      <c r="X5807">
        <v>0</v>
      </c>
      <c r="Y5807">
        <v>0</v>
      </c>
      <c r="Z5807">
        <v>0</v>
      </c>
    </row>
    <row r="5808" spans="1:26" x14ac:dyDescent="0.25">
      <c r="A5808">
        <v>2042275</v>
      </c>
      <c r="B5808">
        <v>1</v>
      </c>
      <c r="C5808" t="s">
        <v>76</v>
      </c>
      <c r="D5808" t="s">
        <v>89</v>
      </c>
      <c r="E5808" t="s">
        <v>171</v>
      </c>
      <c r="F5808" t="s">
        <v>16619</v>
      </c>
      <c r="G5808" t="s">
        <v>163</v>
      </c>
      <c r="H5808" t="s">
        <v>47</v>
      </c>
      <c r="I5808" t="s">
        <v>129</v>
      </c>
      <c r="J5808" t="s">
        <v>130</v>
      </c>
      <c r="K5808" t="s">
        <v>131</v>
      </c>
      <c r="L5808" t="s">
        <v>16620</v>
      </c>
      <c r="M5808" t="s">
        <v>16621</v>
      </c>
      <c r="N5808">
        <v>0.41666666600000002</v>
      </c>
      <c r="O5808">
        <v>35</v>
      </c>
      <c r="P5808">
        <v>0</v>
      </c>
      <c r="Q5808">
        <v>0</v>
      </c>
      <c r="R5808">
        <v>0</v>
      </c>
      <c r="S5808">
        <v>0</v>
      </c>
      <c r="T5808">
        <v>0</v>
      </c>
      <c r="U5808">
        <v>14.583333</v>
      </c>
      <c r="V5808">
        <v>0</v>
      </c>
      <c r="W5808">
        <v>0</v>
      </c>
      <c r="X5808">
        <v>0</v>
      </c>
      <c r="Y5808">
        <v>0</v>
      </c>
      <c r="Z5808">
        <v>0</v>
      </c>
    </row>
    <row r="5809" spans="1:26" x14ac:dyDescent="0.25">
      <c r="A5809">
        <v>2042277</v>
      </c>
      <c r="B5809">
        <v>1</v>
      </c>
      <c r="C5809" t="s">
        <v>76</v>
      </c>
      <c r="D5809" t="s">
        <v>92</v>
      </c>
      <c r="E5809" t="s">
        <v>134</v>
      </c>
      <c r="F5809" t="s">
        <v>16622</v>
      </c>
      <c r="G5809" t="s">
        <v>136</v>
      </c>
      <c r="H5809" t="s">
        <v>46</v>
      </c>
      <c r="I5809" t="s">
        <v>129</v>
      </c>
      <c r="J5809" t="s">
        <v>130</v>
      </c>
      <c r="K5809" t="s">
        <v>131</v>
      </c>
      <c r="L5809" t="s">
        <v>16623</v>
      </c>
      <c r="M5809" t="s">
        <v>16624</v>
      </c>
      <c r="N5809">
        <v>2.6130555549999999</v>
      </c>
      <c r="O5809">
        <v>0</v>
      </c>
      <c r="P5809">
        <v>0</v>
      </c>
      <c r="Q5809">
        <v>0</v>
      </c>
      <c r="R5809">
        <v>2</v>
      </c>
      <c r="S5809">
        <v>0</v>
      </c>
      <c r="T5809">
        <v>0</v>
      </c>
      <c r="U5809">
        <v>0</v>
      </c>
      <c r="V5809">
        <v>0</v>
      </c>
      <c r="W5809">
        <v>0</v>
      </c>
      <c r="X5809">
        <v>5.2261110000000004</v>
      </c>
      <c r="Y5809">
        <v>0</v>
      </c>
      <c r="Z5809">
        <v>0</v>
      </c>
    </row>
    <row r="5810" spans="1:26" x14ac:dyDescent="0.25">
      <c r="A5810">
        <v>2042276</v>
      </c>
      <c r="B5810">
        <v>1</v>
      </c>
      <c r="C5810" t="s">
        <v>76</v>
      </c>
      <c r="D5810" t="s">
        <v>102</v>
      </c>
      <c r="E5810" t="s">
        <v>171</v>
      </c>
      <c r="F5810" t="s">
        <v>15620</v>
      </c>
      <c r="G5810" t="s">
        <v>163</v>
      </c>
      <c r="H5810" t="s">
        <v>47</v>
      </c>
      <c r="I5810" t="s">
        <v>129</v>
      </c>
      <c r="J5810" t="s">
        <v>130</v>
      </c>
      <c r="K5810" t="s">
        <v>131</v>
      </c>
      <c r="L5810" t="s">
        <v>16625</v>
      </c>
      <c r="M5810" t="s">
        <v>16626</v>
      </c>
      <c r="N5810">
        <v>0.241388888</v>
      </c>
      <c r="O5810">
        <v>43</v>
      </c>
      <c r="P5810">
        <v>221</v>
      </c>
      <c r="Q5810">
        <v>0</v>
      </c>
      <c r="R5810">
        <v>0</v>
      </c>
      <c r="S5810">
        <v>0</v>
      </c>
      <c r="T5810">
        <v>0</v>
      </c>
      <c r="U5810">
        <v>10.379721999999999</v>
      </c>
      <c r="V5810">
        <v>53.346944000000001</v>
      </c>
      <c r="W5810">
        <v>0</v>
      </c>
      <c r="X5810">
        <v>0</v>
      </c>
      <c r="Y5810">
        <v>0</v>
      </c>
      <c r="Z5810">
        <v>0</v>
      </c>
    </row>
    <row r="5811" spans="1:26" x14ac:dyDescent="0.25">
      <c r="A5811">
        <v>2042285</v>
      </c>
      <c r="B5811">
        <v>1</v>
      </c>
      <c r="C5811" t="s">
        <v>76</v>
      </c>
      <c r="D5811" t="s">
        <v>83</v>
      </c>
      <c r="E5811" t="s">
        <v>171</v>
      </c>
      <c r="F5811" t="s">
        <v>16627</v>
      </c>
      <c r="G5811" t="s">
        <v>163</v>
      </c>
      <c r="H5811" t="s">
        <v>47</v>
      </c>
      <c r="I5811" t="s">
        <v>129</v>
      </c>
      <c r="J5811" t="s">
        <v>130</v>
      </c>
      <c r="K5811" t="s">
        <v>131</v>
      </c>
      <c r="L5811" t="s">
        <v>16628</v>
      </c>
      <c r="M5811" t="s">
        <v>16629</v>
      </c>
      <c r="N5811">
        <v>0.646666666</v>
      </c>
      <c r="O5811">
        <v>35</v>
      </c>
      <c r="P5811">
        <v>3610</v>
      </c>
      <c r="Q5811">
        <v>0</v>
      </c>
      <c r="R5811">
        <v>0</v>
      </c>
      <c r="S5811">
        <v>0</v>
      </c>
      <c r="T5811">
        <v>0</v>
      </c>
      <c r="U5811">
        <v>22.633333</v>
      </c>
      <c r="V5811">
        <v>2334.466664</v>
      </c>
      <c r="W5811">
        <v>0</v>
      </c>
      <c r="X5811">
        <v>0</v>
      </c>
      <c r="Y5811">
        <v>0</v>
      </c>
      <c r="Z5811">
        <v>0</v>
      </c>
    </row>
    <row r="5812" spans="1:26" x14ac:dyDescent="0.25">
      <c r="A5812">
        <v>2042283</v>
      </c>
      <c r="B5812">
        <v>1</v>
      </c>
      <c r="C5812" t="s">
        <v>76</v>
      </c>
      <c r="D5812" t="s">
        <v>92</v>
      </c>
      <c r="E5812" t="s">
        <v>166</v>
      </c>
      <c r="F5812" t="s">
        <v>11189</v>
      </c>
      <c r="G5812" t="s">
        <v>657</v>
      </c>
      <c r="H5812" t="s">
        <v>46</v>
      </c>
      <c r="I5812" t="s">
        <v>129</v>
      </c>
      <c r="J5812" t="s">
        <v>130</v>
      </c>
      <c r="K5812" t="s">
        <v>131</v>
      </c>
      <c r="L5812" t="s">
        <v>16630</v>
      </c>
      <c r="M5812" t="s">
        <v>16631</v>
      </c>
      <c r="N5812">
        <v>0.52861111100000002</v>
      </c>
      <c r="O5812">
        <v>0</v>
      </c>
      <c r="P5812">
        <v>0</v>
      </c>
      <c r="Q5812">
        <v>0</v>
      </c>
      <c r="R5812">
        <v>75</v>
      </c>
      <c r="S5812">
        <v>0</v>
      </c>
      <c r="T5812">
        <v>0</v>
      </c>
      <c r="U5812">
        <v>0</v>
      </c>
      <c r="V5812">
        <v>0</v>
      </c>
      <c r="W5812">
        <v>0</v>
      </c>
      <c r="X5812">
        <v>39.645833000000003</v>
      </c>
      <c r="Y5812">
        <v>0</v>
      </c>
      <c r="Z5812">
        <v>0</v>
      </c>
    </row>
    <row r="5813" spans="1:26" x14ac:dyDescent="0.25">
      <c r="A5813">
        <v>2042291</v>
      </c>
      <c r="B5813">
        <v>1</v>
      </c>
      <c r="C5813" t="s">
        <v>76</v>
      </c>
      <c r="D5813" t="s">
        <v>96</v>
      </c>
      <c r="E5813" t="s">
        <v>166</v>
      </c>
      <c r="F5813" t="s">
        <v>16632</v>
      </c>
      <c r="G5813" t="s">
        <v>128</v>
      </c>
      <c r="H5813" t="s">
        <v>46</v>
      </c>
      <c r="I5813" t="s">
        <v>129</v>
      </c>
      <c r="J5813" t="s">
        <v>130</v>
      </c>
      <c r="K5813" t="s">
        <v>131</v>
      </c>
      <c r="L5813" t="s">
        <v>16633</v>
      </c>
      <c r="M5813" t="s">
        <v>16634</v>
      </c>
      <c r="N5813">
        <v>1.076944444</v>
      </c>
      <c r="O5813">
        <v>0</v>
      </c>
      <c r="P5813">
        <v>91</v>
      </c>
      <c r="Q5813">
        <v>0</v>
      </c>
      <c r="R5813">
        <v>0</v>
      </c>
      <c r="S5813">
        <v>0</v>
      </c>
      <c r="T5813">
        <v>0</v>
      </c>
      <c r="U5813">
        <v>0</v>
      </c>
      <c r="V5813">
        <v>98.001943999999995</v>
      </c>
      <c r="W5813">
        <v>0</v>
      </c>
      <c r="X5813">
        <v>0</v>
      </c>
      <c r="Y5813">
        <v>0</v>
      </c>
      <c r="Z5813">
        <v>0</v>
      </c>
    </row>
    <row r="5814" spans="1:26" x14ac:dyDescent="0.25">
      <c r="A5814">
        <v>2042288</v>
      </c>
      <c r="B5814">
        <v>1</v>
      </c>
      <c r="C5814" t="s">
        <v>77</v>
      </c>
      <c r="D5814" t="s">
        <v>118</v>
      </c>
      <c r="E5814" t="s">
        <v>134</v>
      </c>
      <c r="F5814" t="s">
        <v>16635</v>
      </c>
      <c r="G5814" t="s">
        <v>3495</v>
      </c>
      <c r="H5814" t="s">
        <v>46</v>
      </c>
      <c r="I5814" t="s">
        <v>129</v>
      </c>
      <c r="J5814" t="s">
        <v>130</v>
      </c>
      <c r="K5814" t="s">
        <v>131</v>
      </c>
      <c r="L5814" t="s">
        <v>16636</v>
      </c>
      <c r="M5814" t="s">
        <v>16637</v>
      </c>
      <c r="N5814">
        <v>1.9030555549999999</v>
      </c>
      <c r="O5814">
        <v>0</v>
      </c>
      <c r="P5814">
        <v>6</v>
      </c>
      <c r="Q5814">
        <v>0</v>
      </c>
      <c r="R5814">
        <v>0</v>
      </c>
      <c r="S5814">
        <v>0</v>
      </c>
      <c r="T5814">
        <v>0</v>
      </c>
      <c r="U5814">
        <v>0</v>
      </c>
      <c r="V5814">
        <v>11.418333000000001</v>
      </c>
      <c r="W5814">
        <v>0</v>
      </c>
      <c r="X5814">
        <v>0</v>
      </c>
      <c r="Y5814">
        <v>0</v>
      </c>
      <c r="Z5814">
        <v>0</v>
      </c>
    </row>
    <row r="5815" spans="1:26" x14ac:dyDescent="0.25">
      <c r="A5815">
        <v>2042287</v>
      </c>
      <c r="B5815">
        <v>1</v>
      </c>
      <c r="C5815" t="s">
        <v>77</v>
      </c>
      <c r="D5815" t="s">
        <v>117</v>
      </c>
      <c r="E5815" t="s">
        <v>182</v>
      </c>
      <c r="F5815" t="s">
        <v>16638</v>
      </c>
      <c r="G5815" t="s">
        <v>144</v>
      </c>
      <c r="H5815" t="s">
        <v>46</v>
      </c>
      <c r="I5815" t="s">
        <v>129</v>
      </c>
      <c r="J5815" t="s">
        <v>130</v>
      </c>
      <c r="K5815" t="s">
        <v>131</v>
      </c>
      <c r="L5815" t="s">
        <v>16639</v>
      </c>
      <c r="M5815" t="s">
        <v>16640</v>
      </c>
      <c r="N5815">
        <v>0.91555555499999997</v>
      </c>
      <c r="O5815">
        <v>0</v>
      </c>
      <c r="P5815">
        <v>0</v>
      </c>
      <c r="Q5815">
        <v>0</v>
      </c>
      <c r="R5815">
        <v>29</v>
      </c>
      <c r="S5815">
        <v>0</v>
      </c>
      <c r="T5815">
        <v>0</v>
      </c>
      <c r="U5815">
        <v>0</v>
      </c>
      <c r="V5815">
        <v>0</v>
      </c>
      <c r="W5815">
        <v>0</v>
      </c>
      <c r="X5815">
        <v>26.551110999999999</v>
      </c>
      <c r="Y5815">
        <v>0</v>
      </c>
      <c r="Z5815">
        <v>0</v>
      </c>
    </row>
    <row r="5816" spans="1:26" x14ac:dyDescent="0.25">
      <c r="A5816">
        <v>2042292</v>
      </c>
      <c r="B5816">
        <v>1</v>
      </c>
      <c r="C5816" t="s">
        <v>76</v>
      </c>
      <c r="D5816" t="s">
        <v>92</v>
      </c>
      <c r="E5816" t="s">
        <v>161</v>
      </c>
      <c r="F5816" t="s">
        <v>16641</v>
      </c>
      <c r="G5816" t="s">
        <v>163</v>
      </c>
      <c r="H5816" t="s">
        <v>47</v>
      </c>
      <c r="I5816" t="s">
        <v>129</v>
      </c>
      <c r="J5816" t="s">
        <v>130</v>
      </c>
      <c r="K5816" t="s">
        <v>131</v>
      </c>
      <c r="L5816" t="s">
        <v>16642</v>
      </c>
      <c r="M5816" t="s">
        <v>16643</v>
      </c>
      <c r="N5816">
        <v>0.42527777700000002</v>
      </c>
      <c r="O5816">
        <v>0</v>
      </c>
      <c r="P5816">
        <v>0</v>
      </c>
      <c r="Q5816">
        <v>3</v>
      </c>
      <c r="R5816">
        <v>56</v>
      </c>
      <c r="S5816">
        <v>0</v>
      </c>
      <c r="T5816">
        <v>0</v>
      </c>
      <c r="U5816">
        <v>0</v>
      </c>
      <c r="V5816">
        <v>0</v>
      </c>
      <c r="W5816">
        <v>1.275833</v>
      </c>
      <c r="X5816">
        <v>23.815556000000001</v>
      </c>
      <c r="Y5816">
        <v>0</v>
      </c>
      <c r="Z5816">
        <v>0</v>
      </c>
    </row>
    <row r="5817" spans="1:26" x14ac:dyDescent="0.25">
      <c r="A5817">
        <v>2042298</v>
      </c>
      <c r="B5817">
        <v>1</v>
      </c>
      <c r="C5817" t="s">
        <v>77</v>
      </c>
      <c r="D5817" t="s">
        <v>108</v>
      </c>
      <c r="E5817" t="s">
        <v>182</v>
      </c>
      <c r="F5817" t="s">
        <v>16644</v>
      </c>
      <c r="G5817" t="s">
        <v>503</v>
      </c>
      <c r="H5817" t="s">
        <v>46</v>
      </c>
      <c r="I5817" t="s">
        <v>129</v>
      </c>
      <c r="J5817" t="s">
        <v>130</v>
      </c>
      <c r="K5817" t="s">
        <v>131</v>
      </c>
      <c r="L5817" t="s">
        <v>16645</v>
      </c>
      <c r="M5817" t="s">
        <v>16646</v>
      </c>
      <c r="N5817">
        <v>3.0905555549999999</v>
      </c>
      <c r="O5817">
        <v>0</v>
      </c>
      <c r="P5817">
        <v>121</v>
      </c>
      <c r="Q5817">
        <v>0</v>
      </c>
      <c r="R5817">
        <v>0</v>
      </c>
      <c r="S5817">
        <v>0</v>
      </c>
      <c r="T5817">
        <v>0</v>
      </c>
      <c r="U5817">
        <v>0</v>
      </c>
      <c r="V5817">
        <v>373.957222</v>
      </c>
      <c r="W5817">
        <v>0</v>
      </c>
      <c r="X5817">
        <v>0</v>
      </c>
      <c r="Y5817">
        <v>0</v>
      </c>
      <c r="Z5817">
        <v>0</v>
      </c>
    </row>
    <row r="5818" spans="1:26" x14ac:dyDescent="0.25">
      <c r="A5818">
        <v>2042302</v>
      </c>
      <c r="B5818">
        <v>1</v>
      </c>
      <c r="C5818" t="s">
        <v>76</v>
      </c>
      <c r="D5818" t="s">
        <v>96</v>
      </c>
      <c r="E5818" t="s">
        <v>186</v>
      </c>
      <c r="F5818" t="s">
        <v>16647</v>
      </c>
      <c r="G5818" t="s">
        <v>250</v>
      </c>
      <c r="H5818" t="s">
        <v>47</v>
      </c>
      <c r="I5818" t="s">
        <v>129</v>
      </c>
      <c r="J5818" t="s">
        <v>15</v>
      </c>
      <c r="K5818" t="s">
        <v>131</v>
      </c>
      <c r="L5818" t="s">
        <v>16648</v>
      </c>
      <c r="M5818" t="s">
        <v>16649</v>
      </c>
      <c r="N5818">
        <v>1.5238888880000001</v>
      </c>
      <c r="O5818">
        <v>14</v>
      </c>
      <c r="P5818">
        <v>566</v>
      </c>
      <c r="Q5818">
        <v>0</v>
      </c>
      <c r="R5818">
        <v>0</v>
      </c>
      <c r="S5818">
        <v>0</v>
      </c>
      <c r="T5818">
        <v>0</v>
      </c>
      <c r="U5818">
        <v>21.334444000000001</v>
      </c>
      <c r="V5818">
        <v>862.52111100000002</v>
      </c>
      <c r="W5818">
        <v>0</v>
      </c>
      <c r="X5818">
        <v>0</v>
      </c>
      <c r="Y5818">
        <v>0</v>
      </c>
      <c r="Z5818">
        <v>0</v>
      </c>
    </row>
    <row r="5819" spans="1:26" x14ac:dyDescent="0.25">
      <c r="A5819">
        <v>2042303</v>
      </c>
      <c r="B5819">
        <v>1</v>
      </c>
      <c r="C5819" t="s">
        <v>77</v>
      </c>
      <c r="D5819" t="s">
        <v>116</v>
      </c>
      <c r="E5819" t="s">
        <v>182</v>
      </c>
      <c r="F5819" t="s">
        <v>16650</v>
      </c>
      <c r="G5819" t="s">
        <v>144</v>
      </c>
      <c r="H5819" t="s">
        <v>46</v>
      </c>
      <c r="I5819" t="s">
        <v>129</v>
      </c>
      <c r="J5819" t="s">
        <v>130</v>
      </c>
      <c r="K5819" t="s">
        <v>131</v>
      </c>
      <c r="L5819" t="s">
        <v>16651</v>
      </c>
      <c r="M5819" t="s">
        <v>16652</v>
      </c>
      <c r="N5819">
        <v>0.955555555</v>
      </c>
      <c r="O5819">
        <v>0</v>
      </c>
      <c r="P5819">
        <v>28</v>
      </c>
      <c r="Q5819">
        <v>0</v>
      </c>
      <c r="R5819">
        <v>0</v>
      </c>
      <c r="S5819">
        <v>0</v>
      </c>
      <c r="T5819">
        <v>0</v>
      </c>
      <c r="U5819">
        <v>0</v>
      </c>
      <c r="V5819">
        <v>26.755555999999999</v>
      </c>
      <c r="W5819">
        <v>0</v>
      </c>
      <c r="X5819">
        <v>0</v>
      </c>
      <c r="Y5819">
        <v>0</v>
      </c>
      <c r="Z5819">
        <v>0</v>
      </c>
    </row>
    <row r="5820" spans="1:26" x14ac:dyDescent="0.25">
      <c r="A5820">
        <v>2042304</v>
      </c>
      <c r="B5820">
        <v>1</v>
      </c>
      <c r="C5820" t="s">
        <v>77</v>
      </c>
      <c r="D5820" t="s">
        <v>123</v>
      </c>
      <c r="E5820" t="s">
        <v>134</v>
      </c>
      <c r="F5820" t="s">
        <v>16653</v>
      </c>
      <c r="G5820" t="s">
        <v>136</v>
      </c>
      <c r="H5820" t="s">
        <v>46</v>
      </c>
      <c r="I5820" t="s">
        <v>129</v>
      </c>
      <c r="J5820" t="s">
        <v>130</v>
      </c>
      <c r="K5820" t="s">
        <v>131</v>
      </c>
      <c r="L5820" t="s">
        <v>16654</v>
      </c>
      <c r="M5820" t="s">
        <v>16655</v>
      </c>
      <c r="N5820">
        <v>1.7136111110000001</v>
      </c>
      <c r="O5820">
        <v>0</v>
      </c>
      <c r="P5820">
        <v>7</v>
      </c>
      <c r="Q5820">
        <v>0</v>
      </c>
      <c r="R5820">
        <v>0</v>
      </c>
      <c r="S5820">
        <v>0</v>
      </c>
      <c r="T5820">
        <v>0</v>
      </c>
      <c r="U5820">
        <v>0</v>
      </c>
      <c r="V5820">
        <v>11.995278000000001</v>
      </c>
      <c r="W5820">
        <v>0</v>
      </c>
      <c r="X5820">
        <v>0</v>
      </c>
      <c r="Y5820">
        <v>0</v>
      </c>
      <c r="Z5820">
        <v>0</v>
      </c>
    </row>
    <row r="5821" spans="1:26" x14ac:dyDescent="0.25">
      <c r="A5821">
        <v>2042305</v>
      </c>
      <c r="B5821">
        <v>1</v>
      </c>
      <c r="C5821" t="s">
        <v>76</v>
      </c>
      <c r="D5821" t="s">
        <v>88</v>
      </c>
      <c r="E5821" t="s">
        <v>171</v>
      </c>
      <c r="F5821" t="s">
        <v>1313</v>
      </c>
      <c r="G5821" t="s">
        <v>1630</v>
      </c>
      <c r="H5821" t="s">
        <v>47</v>
      </c>
      <c r="I5821" t="s">
        <v>129</v>
      </c>
      <c r="J5821" t="s">
        <v>130</v>
      </c>
      <c r="K5821" t="s">
        <v>131</v>
      </c>
      <c r="L5821" t="s">
        <v>16656</v>
      </c>
      <c r="M5821" t="s">
        <v>16657</v>
      </c>
      <c r="N5821">
        <v>0.686111111</v>
      </c>
      <c r="O5821">
        <v>9</v>
      </c>
      <c r="P5821">
        <v>1135</v>
      </c>
      <c r="Q5821">
        <v>0</v>
      </c>
      <c r="R5821">
        <v>0</v>
      </c>
      <c r="S5821">
        <v>0</v>
      </c>
      <c r="T5821">
        <v>0</v>
      </c>
      <c r="U5821">
        <v>6.1749999999999998</v>
      </c>
      <c r="V5821">
        <v>778.73611100000005</v>
      </c>
      <c r="W5821">
        <v>0</v>
      </c>
      <c r="X5821">
        <v>0</v>
      </c>
      <c r="Y5821">
        <v>0</v>
      </c>
      <c r="Z5821">
        <v>0</v>
      </c>
    </row>
    <row r="5822" spans="1:26" x14ac:dyDescent="0.25">
      <c r="A5822">
        <v>2042306</v>
      </c>
      <c r="B5822">
        <v>1</v>
      </c>
      <c r="C5822" t="s">
        <v>76</v>
      </c>
      <c r="D5822" t="s">
        <v>107</v>
      </c>
      <c r="E5822" t="s">
        <v>182</v>
      </c>
      <c r="F5822" t="s">
        <v>16366</v>
      </c>
      <c r="G5822" t="s">
        <v>128</v>
      </c>
      <c r="H5822" t="s">
        <v>46</v>
      </c>
      <c r="I5822" t="s">
        <v>129</v>
      </c>
      <c r="J5822" t="s">
        <v>130</v>
      </c>
      <c r="K5822" t="s">
        <v>131</v>
      </c>
      <c r="L5822" t="s">
        <v>16658</v>
      </c>
      <c r="M5822" t="s">
        <v>16659</v>
      </c>
      <c r="N5822">
        <v>1.089722222</v>
      </c>
      <c r="O5822">
        <v>0</v>
      </c>
      <c r="P5822">
        <v>56</v>
      </c>
      <c r="Q5822">
        <v>0</v>
      </c>
      <c r="R5822">
        <v>0</v>
      </c>
      <c r="S5822">
        <v>0</v>
      </c>
      <c r="T5822">
        <v>0</v>
      </c>
      <c r="U5822">
        <v>0</v>
      </c>
      <c r="V5822">
        <v>61.024444000000003</v>
      </c>
      <c r="W5822">
        <v>0</v>
      </c>
      <c r="X5822">
        <v>0</v>
      </c>
      <c r="Y5822">
        <v>0</v>
      </c>
      <c r="Z5822">
        <v>0</v>
      </c>
    </row>
    <row r="5823" spans="1:26" x14ac:dyDescent="0.25">
      <c r="A5823">
        <v>2042315</v>
      </c>
      <c r="B5823">
        <v>1</v>
      </c>
      <c r="C5823" t="s">
        <v>77</v>
      </c>
      <c r="D5823" t="s">
        <v>118</v>
      </c>
      <c r="E5823" t="s">
        <v>134</v>
      </c>
      <c r="F5823" t="s">
        <v>16660</v>
      </c>
      <c r="G5823" t="s">
        <v>3495</v>
      </c>
      <c r="H5823" t="s">
        <v>46</v>
      </c>
      <c r="I5823" t="s">
        <v>129</v>
      </c>
      <c r="J5823" t="s">
        <v>130</v>
      </c>
      <c r="K5823" t="s">
        <v>131</v>
      </c>
      <c r="L5823" t="s">
        <v>16661</v>
      </c>
      <c r="M5823" t="s">
        <v>16662</v>
      </c>
      <c r="N5823">
        <v>0.65138888800000005</v>
      </c>
      <c r="O5823">
        <v>0</v>
      </c>
      <c r="P5823">
        <v>11</v>
      </c>
      <c r="Q5823">
        <v>0</v>
      </c>
      <c r="R5823">
        <v>0</v>
      </c>
      <c r="S5823">
        <v>0</v>
      </c>
      <c r="T5823">
        <v>0</v>
      </c>
      <c r="U5823">
        <v>0</v>
      </c>
      <c r="V5823">
        <v>7.1652779999999998</v>
      </c>
      <c r="W5823">
        <v>0</v>
      </c>
      <c r="X5823">
        <v>0</v>
      </c>
      <c r="Y5823">
        <v>0</v>
      </c>
      <c r="Z5823">
        <v>0</v>
      </c>
    </row>
    <row r="5824" spans="1:26" x14ac:dyDescent="0.25">
      <c r="A5824">
        <v>2042317</v>
      </c>
      <c r="B5824">
        <v>1</v>
      </c>
      <c r="C5824" t="s">
        <v>76</v>
      </c>
      <c r="D5824" t="s">
        <v>87</v>
      </c>
      <c r="E5824" t="s">
        <v>166</v>
      </c>
      <c r="F5824" t="s">
        <v>16632</v>
      </c>
      <c r="G5824" t="s">
        <v>657</v>
      </c>
      <c r="H5824" t="s">
        <v>46</v>
      </c>
      <c r="I5824" t="s">
        <v>129</v>
      </c>
      <c r="J5824" t="s">
        <v>130</v>
      </c>
      <c r="K5824" t="s">
        <v>131</v>
      </c>
      <c r="L5824" t="s">
        <v>16663</v>
      </c>
      <c r="M5824" t="s">
        <v>16664</v>
      </c>
      <c r="N5824">
        <v>2.1711111110000001</v>
      </c>
      <c r="O5824">
        <v>0</v>
      </c>
      <c r="P5824">
        <v>91</v>
      </c>
      <c r="Q5824">
        <v>0</v>
      </c>
      <c r="R5824">
        <v>0</v>
      </c>
      <c r="S5824">
        <v>0</v>
      </c>
      <c r="T5824">
        <v>0</v>
      </c>
      <c r="U5824">
        <v>0</v>
      </c>
      <c r="V5824">
        <v>197.571111</v>
      </c>
      <c r="W5824">
        <v>0</v>
      </c>
      <c r="X5824">
        <v>0</v>
      </c>
      <c r="Y5824">
        <v>0</v>
      </c>
      <c r="Z5824">
        <v>0</v>
      </c>
    </row>
    <row r="5825" spans="1:26" x14ac:dyDescent="0.25">
      <c r="A5825">
        <v>2042323</v>
      </c>
      <c r="B5825">
        <v>1</v>
      </c>
      <c r="C5825" t="s">
        <v>76</v>
      </c>
      <c r="D5825" t="s">
        <v>86</v>
      </c>
      <c r="E5825" t="s">
        <v>134</v>
      </c>
      <c r="F5825" t="s">
        <v>16665</v>
      </c>
      <c r="G5825" t="s">
        <v>250</v>
      </c>
      <c r="H5825" t="s">
        <v>46</v>
      </c>
      <c r="I5825" t="s">
        <v>129</v>
      </c>
      <c r="J5825" t="s">
        <v>130</v>
      </c>
      <c r="K5825" t="s">
        <v>131</v>
      </c>
      <c r="L5825" t="s">
        <v>16666</v>
      </c>
      <c r="M5825" t="s">
        <v>16667</v>
      </c>
      <c r="N5825">
        <v>2.3005555549999999</v>
      </c>
      <c r="O5825">
        <v>0</v>
      </c>
      <c r="P5825">
        <v>2</v>
      </c>
      <c r="Q5825">
        <v>0</v>
      </c>
      <c r="R5825">
        <v>0</v>
      </c>
      <c r="S5825">
        <v>0</v>
      </c>
      <c r="T5825">
        <v>0</v>
      </c>
      <c r="U5825">
        <v>0</v>
      </c>
      <c r="V5825">
        <v>4.6011110000000004</v>
      </c>
      <c r="W5825">
        <v>0</v>
      </c>
      <c r="X5825">
        <v>0</v>
      </c>
      <c r="Y5825">
        <v>0</v>
      </c>
      <c r="Z5825">
        <v>0</v>
      </c>
    </row>
    <row r="5826" spans="1:26" x14ac:dyDescent="0.25">
      <c r="A5826">
        <v>2042324</v>
      </c>
      <c r="B5826">
        <v>1</v>
      </c>
      <c r="C5826" t="s">
        <v>76</v>
      </c>
      <c r="D5826" t="s">
        <v>78</v>
      </c>
      <c r="E5826" t="s">
        <v>150</v>
      </c>
      <c r="F5826" t="s">
        <v>16668</v>
      </c>
      <c r="G5826" t="s">
        <v>152</v>
      </c>
      <c r="H5826" t="s">
        <v>47</v>
      </c>
      <c r="I5826" t="s">
        <v>129</v>
      </c>
      <c r="J5826" t="s">
        <v>130</v>
      </c>
      <c r="K5826" t="s">
        <v>154</v>
      </c>
      <c r="L5826" t="s">
        <v>16669</v>
      </c>
      <c r="M5826" t="s">
        <v>16670</v>
      </c>
      <c r="N5826">
        <v>0.33333333300000001</v>
      </c>
      <c r="O5826">
        <v>2</v>
      </c>
      <c r="P5826">
        <v>699</v>
      </c>
      <c r="Q5826">
        <v>0</v>
      </c>
      <c r="R5826">
        <v>0</v>
      </c>
      <c r="S5826">
        <v>0</v>
      </c>
      <c r="T5826">
        <v>0</v>
      </c>
      <c r="U5826">
        <v>0.66666700000000001</v>
      </c>
      <c r="V5826">
        <v>233</v>
      </c>
      <c r="W5826">
        <v>0</v>
      </c>
      <c r="X5826">
        <v>0</v>
      </c>
      <c r="Y5826">
        <v>0</v>
      </c>
      <c r="Z5826">
        <v>0</v>
      </c>
    </row>
    <row r="5827" spans="1:26" x14ac:dyDescent="0.25">
      <c r="A5827">
        <v>2042319</v>
      </c>
      <c r="B5827">
        <v>1</v>
      </c>
      <c r="C5827" t="s">
        <v>76</v>
      </c>
      <c r="D5827" t="s">
        <v>78</v>
      </c>
      <c r="E5827" t="s">
        <v>161</v>
      </c>
      <c r="F5827" t="s">
        <v>16671</v>
      </c>
      <c r="G5827" t="s">
        <v>163</v>
      </c>
      <c r="H5827" t="s">
        <v>47</v>
      </c>
      <c r="I5827" t="s">
        <v>257</v>
      </c>
      <c r="J5827" t="s">
        <v>130</v>
      </c>
      <c r="K5827" t="s">
        <v>131</v>
      </c>
      <c r="L5827" t="s">
        <v>16672</v>
      </c>
      <c r="M5827" t="s">
        <v>16673</v>
      </c>
      <c r="N5827">
        <v>2.5000000000000001E-2</v>
      </c>
      <c r="O5827">
        <v>2</v>
      </c>
      <c r="P5827">
        <v>699</v>
      </c>
      <c r="Q5827">
        <v>0</v>
      </c>
      <c r="R5827">
        <v>0</v>
      </c>
      <c r="S5827">
        <v>0</v>
      </c>
      <c r="T5827">
        <v>0</v>
      </c>
      <c r="U5827">
        <v>0.05</v>
      </c>
      <c r="V5827">
        <v>17.475000000000001</v>
      </c>
      <c r="W5827">
        <v>0</v>
      </c>
      <c r="X5827">
        <v>0</v>
      </c>
      <c r="Y5827">
        <v>0</v>
      </c>
      <c r="Z5827">
        <v>0</v>
      </c>
    </row>
    <row r="5828" spans="1:26" x14ac:dyDescent="0.25">
      <c r="A5828">
        <v>2042744</v>
      </c>
      <c r="B5828">
        <v>1</v>
      </c>
      <c r="C5828" t="s">
        <v>76</v>
      </c>
      <c r="D5828" t="s">
        <v>84</v>
      </c>
      <c r="E5828" t="s">
        <v>150</v>
      </c>
      <c r="F5828" t="s">
        <v>16674</v>
      </c>
      <c r="G5828" t="s">
        <v>163</v>
      </c>
      <c r="H5828" t="s">
        <v>47</v>
      </c>
      <c r="I5828" t="s">
        <v>129</v>
      </c>
      <c r="J5828" t="s">
        <v>130</v>
      </c>
      <c r="K5828" t="s">
        <v>131</v>
      </c>
      <c r="L5828" t="s">
        <v>16675</v>
      </c>
      <c r="M5828" t="s">
        <v>16676</v>
      </c>
      <c r="N5828">
        <v>1.341111111</v>
      </c>
      <c r="O5828">
        <v>4</v>
      </c>
      <c r="P5828">
        <v>5838</v>
      </c>
      <c r="Q5828">
        <v>0</v>
      </c>
      <c r="R5828">
        <v>0</v>
      </c>
      <c r="S5828">
        <v>0</v>
      </c>
      <c r="T5828">
        <v>0</v>
      </c>
      <c r="U5828">
        <v>5.3644439999999998</v>
      </c>
      <c r="V5828">
        <v>7829.4066659999999</v>
      </c>
      <c r="W5828">
        <v>0</v>
      </c>
      <c r="X5828">
        <v>0</v>
      </c>
      <c r="Y5828">
        <v>0</v>
      </c>
      <c r="Z5828">
        <v>0</v>
      </c>
    </row>
    <row r="5829" spans="1:26" x14ac:dyDescent="0.25">
      <c r="A5829">
        <v>2042322</v>
      </c>
      <c r="B5829">
        <v>1</v>
      </c>
      <c r="C5829" t="s">
        <v>76</v>
      </c>
      <c r="D5829" t="s">
        <v>93</v>
      </c>
      <c r="E5829" t="s">
        <v>182</v>
      </c>
      <c r="F5829" t="s">
        <v>16677</v>
      </c>
      <c r="G5829" t="s">
        <v>294</v>
      </c>
      <c r="H5829" t="s">
        <v>46</v>
      </c>
      <c r="I5829" t="s">
        <v>129</v>
      </c>
      <c r="J5829" t="s">
        <v>130</v>
      </c>
      <c r="K5829" t="s">
        <v>131</v>
      </c>
      <c r="L5829" t="s">
        <v>16678</v>
      </c>
      <c r="M5829" t="s">
        <v>16679</v>
      </c>
      <c r="N5829">
        <v>0.59666666599999996</v>
      </c>
      <c r="O5829">
        <v>0</v>
      </c>
      <c r="P5829">
        <v>52</v>
      </c>
      <c r="Q5829">
        <v>0</v>
      </c>
      <c r="R5829">
        <v>0</v>
      </c>
      <c r="S5829">
        <v>0</v>
      </c>
      <c r="T5829">
        <v>0</v>
      </c>
      <c r="U5829">
        <v>0</v>
      </c>
      <c r="V5829">
        <v>31.026667</v>
      </c>
      <c r="W5829">
        <v>0</v>
      </c>
      <c r="X5829">
        <v>0</v>
      </c>
      <c r="Y5829">
        <v>0</v>
      </c>
      <c r="Z5829">
        <v>0</v>
      </c>
    </row>
    <row r="5830" spans="1:26" x14ac:dyDescent="0.25">
      <c r="A5830">
        <v>2042325</v>
      </c>
      <c r="B5830">
        <v>1</v>
      </c>
      <c r="C5830" t="s">
        <v>77</v>
      </c>
      <c r="D5830" t="s">
        <v>108</v>
      </c>
      <c r="E5830" t="s">
        <v>161</v>
      </c>
      <c r="F5830" t="s">
        <v>16680</v>
      </c>
      <c r="G5830" t="s">
        <v>1486</v>
      </c>
      <c r="H5830" t="s">
        <v>47</v>
      </c>
      <c r="I5830" t="s">
        <v>129</v>
      </c>
      <c r="J5830" t="s">
        <v>130</v>
      </c>
      <c r="K5830" t="s">
        <v>131</v>
      </c>
      <c r="L5830" t="s">
        <v>16681</v>
      </c>
      <c r="M5830" t="s">
        <v>16682</v>
      </c>
      <c r="N5830">
        <v>0.17638888799999999</v>
      </c>
      <c r="O5830">
        <v>0</v>
      </c>
      <c r="P5830">
        <v>554</v>
      </c>
      <c r="Q5830">
        <v>0</v>
      </c>
      <c r="R5830">
        <v>0</v>
      </c>
      <c r="S5830">
        <v>0</v>
      </c>
      <c r="T5830">
        <v>0</v>
      </c>
      <c r="U5830">
        <v>0</v>
      </c>
      <c r="V5830">
        <v>97.719443999999996</v>
      </c>
      <c r="W5830">
        <v>0</v>
      </c>
      <c r="X5830">
        <v>0</v>
      </c>
      <c r="Y5830">
        <v>0</v>
      </c>
      <c r="Z5830">
        <v>0</v>
      </c>
    </row>
    <row r="5831" spans="1:26" x14ac:dyDescent="0.25">
      <c r="A5831">
        <v>2042326</v>
      </c>
      <c r="B5831">
        <v>1</v>
      </c>
      <c r="C5831" t="s">
        <v>77</v>
      </c>
      <c r="D5831" t="s">
        <v>113</v>
      </c>
      <c r="E5831" t="s">
        <v>161</v>
      </c>
      <c r="F5831" t="s">
        <v>16683</v>
      </c>
      <c r="G5831" t="s">
        <v>152</v>
      </c>
      <c r="H5831" t="s">
        <v>47</v>
      </c>
      <c r="I5831" t="s">
        <v>129</v>
      </c>
      <c r="J5831" t="s">
        <v>130</v>
      </c>
      <c r="K5831" t="s">
        <v>154</v>
      </c>
      <c r="L5831" t="s">
        <v>16684</v>
      </c>
      <c r="M5831" t="s">
        <v>16685</v>
      </c>
      <c r="N5831">
        <v>1.1088888880000001</v>
      </c>
      <c r="O5831">
        <v>0</v>
      </c>
      <c r="P5831">
        <v>0</v>
      </c>
      <c r="Q5831">
        <v>0</v>
      </c>
      <c r="R5831">
        <v>4114</v>
      </c>
      <c r="S5831">
        <v>0</v>
      </c>
      <c r="T5831">
        <v>0</v>
      </c>
      <c r="U5831">
        <v>0</v>
      </c>
      <c r="V5831">
        <v>0</v>
      </c>
      <c r="W5831">
        <v>0</v>
      </c>
      <c r="X5831">
        <v>4561.9688850000002</v>
      </c>
      <c r="Y5831">
        <v>0</v>
      </c>
      <c r="Z5831">
        <v>0</v>
      </c>
    </row>
    <row r="5832" spans="1:26" x14ac:dyDescent="0.25">
      <c r="A5832">
        <v>2042330</v>
      </c>
      <c r="B5832">
        <v>1</v>
      </c>
      <c r="C5832" t="s">
        <v>76</v>
      </c>
      <c r="D5832" t="s">
        <v>86</v>
      </c>
      <c r="E5832" t="s">
        <v>150</v>
      </c>
      <c r="F5832" t="s">
        <v>4099</v>
      </c>
      <c r="G5832" t="s">
        <v>152</v>
      </c>
      <c r="H5832" t="s">
        <v>47</v>
      </c>
      <c r="I5832" t="s">
        <v>129</v>
      </c>
      <c r="J5832" t="s">
        <v>130</v>
      </c>
      <c r="K5832" t="s">
        <v>154</v>
      </c>
      <c r="L5832" t="s">
        <v>16686</v>
      </c>
      <c r="M5832" t="s">
        <v>16687</v>
      </c>
      <c r="N5832">
        <v>0.27797777699999998</v>
      </c>
      <c r="O5832">
        <v>2</v>
      </c>
      <c r="P5832">
        <v>1709</v>
      </c>
      <c r="Q5832">
        <v>0</v>
      </c>
      <c r="R5832">
        <v>0</v>
      </c>
      <c r="S5832">
        <v>0</v>
      </c>
      <c r="T5832">
        <v>0</v>
      </c>
      <c r="U5832">
        <v>0.55595600000000001</v>
      </c>
      <c r="V5832">
        <v>475.06402100000003</v>
      </c>
      <c r="W5832">
        <v>0</v>
      </c>
      <c r="X5832">
        <v>0</v>
      </c>
      <c r="Y5832">
        <v>0</v>
      </c>
      <c r="Z5832">
        <v>0</v>
      </c>
    </row>
    <row r="5833" spans="1:26" x14ac:dyDescent="0.25">
      <c r="A5833">
        <v>2042333</v>
      </c>
      <c r="B5833">
        <v>1</v>
      </c>
      <c r="C5833" t="s">
        <v>76</v>
      </c>
      <c r="D5833" t="s">
        <v>96</v>
      </c>
      <c r="E5833" t="s">
        <v>126</v>
      </c>
      <c r="F5833" t="s">
        <v>15545</v>
      </c>
      <c r="G5833" t="s">
        <v>144</v>
      </c>
      <c r="H5833" t="s">
        <v>46</v>
      </c>
      <c r="I5833" t="s">
        <v>129</v>
      </c>
      <c r="J5833" t="s">
        <v>130</v>
      </c>
      <c r="K5833" t="s">
        <v>131</v>
      </c>
      <c r="L5833" t="s">
        <v>16688</v>
      </c>
      <c r="M5833" t="s">
        <v>16689</v>
      </c>
      <c r="N5833">
        <v>3.6547222220000002</v>
      </c>
      <c r="O5833">
        <v>0</v>
      </c>
      <c r="P5833">
        <v>13</v>
      </c>
      <c r="Q5833">
        <v>0</v>
      </c>
      <c r="R5833">
        <v>0</v>
      </c>
      <c r="S5833">
        <v>0</v>
      </c>
      <c r="T5833">
        <v>0</v>
      </c>
      <c r="U5833">
        <v>0</v>
      </c>
      <c r="V5833">
        <v>47.511389000000001</v>
      </c>
      <c r="W5833">
        <v>0</v>
      </c>
      <c r="X5833">
        <v>0</v>
      </c>
      <c r="Y5833">
        <v>0</v>
      </c>
      <c r="Z5833">
        <v>0</v>
      </c>
    </row>
    <row r="5834" spans="1:26" x14ac:dyDescent="0.25">
      <c r="A5834">
        <v>2042334</v>
      </c>
      <c r="B5834">
        <v>1</v>
      </c>
      <c r="C5834" t="s">
        <v>77</v>
      </c>
      <c r="D5834" t="s">
        <v>108</v>
      </c>
      <c r="E5834" t="s">
        <v>186</v>
      </c>
      <c r="F5834" t="s">
        <v>11811</v>
      </c>
      <c r="G5834" t="s">
        <v>163</v>
      </c>
      <c r="H5834" t="s">
        <v>47</v>
      </c>
      <c r="I5834" t="s">
        <v>129</v>
      </c>
      <c r="J5834" t="s">
        <v>130</v>
      </c>
      <c r="K5834" t="s">
        <v>131</v>
      </c>
      <c r="L5834" t="s">
        <v>16690</v>
      </c>
      <c r="M5834" t="s">
        <v>16691</v>
      </c>
      <c r="N5834">
        <v>0.78694444399999997</v>
      </c>
      <c r="O5834">
        <v>67</v>
      </c>
      <c r="P5834">
        <v>0</v>
      </c>
      <c r="Q5834">
        <v>69</v>
      </c>
      <c r="R5834">
        <v>41</v>
      </c>
      <c r="S5834">
        <v>51</v>
      </c>
      <c r="T5834">
        <v>0</v>
      </c>
      <c r="U5834">
        <v>52.725278000000003</v>
      </c>
      <c r="V5834">
        <v>0</v>
      </c>
      <c r="W5834">
        <v>54.299166999999997</v>
      </c>
      <c r="X5834">
        <v>32.264721999999999</v>
      </c>
      <c r="Y5834">
        <v>40.134166999999998</v>
      </c>
      <c r="Z5834">
        <v>0</v>
      </c>
    </row>
    <row r="5835" spans="1:26" x14ac:dyDescent="0.25">
      <c r="A5835">
        <v>2042336</v>
      </c>
      <c r="B5835">
        <v>1</v>
      </c>
      <c r="C5835" t="s">
        <v>76</v>
      </c>
      <c r="D5835" t="s">
        <v>87</v>
      </c>
      <c r="E5835" t="s">
        <v>161</v>
      </c>
      <c r="F5835" t="s">
        <v>16692</v>
      </c>
      <c r="G5835" t="s">
        <v>163</v>
      </c>
      <c r="H5835" t="s">
        <v>47</v>
      </c>
      <c r="I5835" t="s">
        <v>257</v>
      </c>
      <c r="J5835" t="s">
        <v>130</v>
      </c>
      <c r="K5835" t="s">
        <v>131</v>
      </c>
      <c r="L5835" t="s">
        <v>16693</v>
      </c>
      <c r="M5835" t="s">
        <v>16694</v>
      </c>
      <c r="N5835">
        <v>1.9444444000000002E-2</v>
      </c>
      <c r="O5835">
        <v>0</v>
      </c>
      <c r="P5835">
        <v>0</v>
      </c>
      <c r="Q5835">
        <v>1</v>
      </c>
      <c r="R5835">
        <v>4474</v>
      </c>
      <c r="S5835">
        <v>0</v>
      </c>
      <c r="T5835">
        <v>0</v>
      </c>
      <c r="U5835">
        <v>0</v>
      </c>
      <c r="V5835">
        <v>0</v>
      </c>
      <c r="W5835">
        <v>1.9443999999999999E-2</v>
      </c>
      <c r="X5835">
        <v>86.994442000000006</v>
      </c>
      <c r="Y5835">
        <v>0</v>
      </c>
      <c r="Z5835">
        <v>0</v>
      </c>
    </row>
    <row r="5836" spans="1:26" x14ac:dyDescent="0.25">
      <c r="A5836">
        <v>2042337</v>
      </c>
      <c r="B5836">
        <v>1</v>
      </c>
      <c r="C5836" t="s">
        <v>76</v>
      </c>
      <c r="D5836" t="s">
        <v>89</v>
      </c>
      <c r="E5836" t="s">
        <v>171</v>
      </c>
      <c r="F5836" t="s">
        <v>16695</v>
      </c>
      <c r="G5836" t="s">
        <v>242</v>
      </c>
      <c r="H5836" t="s">
        <v>47</v>
      </c>
      <c r="I5836" t="s">
        <v>129</v>
      </c>
      <c r="J5836" t="s">
        <v>130</v>
      </c>
      <c r="K5836" t="s">
        <v>131</v>
      </c>
      <c r="L5836" t="s">
        <v>16696</v>
      </c>
      <c r="M5836" t="s">
        <v>16697</v>
      </c>
      <c r="N5836">
        <v>1.54</v>
      </c>
      <c r="O5836">
        <v>0</v>
      </c>
      <c r="P5836">
        <v>0</v>
      </c>
      <c r="Q5836">
        <v>0</v>
      </c>
      <c r="R5836">
        <v>2</v>
      </c>
      <c r="S5836">
        <v>2</v>
      </c>
      <c r="T5836">
        <v>1020</v>
      </c>
      <c r="U5836">
        <v>0</v>
      </c>
      <c r="V5836">
        <v>0</v>
      </c>
      <c r="W5836">
        <v>0</v>
      </c>
      <c r="X5836">
        <v>3.08</v>
      </c>
      <c r="Y5836">
        <v>3.08</v>
      </c>
      <c r="Z5836">
        <v>1570.8</v>
      </c>
    </row>
    <row r="5837" spans="1:26" x14ac:dyDescent="0.25">
      <c r="A5837">
        <v>2042339</v>
      </c>
      <c r="B5837">
        <v>1</v>
      </c>
      <c r="C5837" t="s">
        <v>76</v>
      </c>
      <c r="D5837" t="s">
        <v>93</v>
      </c>
      <c r="E5837" t="s">
        <v>171</v>
      </c>
      <c r="F5837" t="s">
        <v>16698</v>
      </c>
      <c r="G5837" t="s">
        <v>168</v>
      </c>
      <c r="H5837" t="s">
        <v>47</v>
      </c>
      <c r="I5837" t="s">
        <v>129</v>
      </c>
      <c r="J5837" t="s">
        <v>130</v>
      </c>
      <c r="K5837" t="s">
        <v>154</v>
      </c>
      <c r="L5837" t="s">
        <v>16699</v>
      </c>
      <c r="M5837" t="s">
        <v>16700</v>
      </c>
      <c r="N5837">
        <v>2.1052591660000002</v>
      </c>
      <c r="O5837">
        <v>25</v>
      </c>
      <c r="P5837">
        <v>803</v>
      </c>
      <c r="Q5837">
        <v>0</v>
      </c>
      <c r="R5837">
        <v>0</v>
      </c>
      <c r="S5837">
        <v>18</v>
      </c>
      <c r="T5837">
        <v>556</v>
      </c>
      <c r="U5837">
        <v>52.631478999999999</v>
      </c>
      <c r="V5837">
        <v>1690.5231100000001</v>
      </c>
      <c r="W5837">
        <v>0</v>
      </c>
      <c r="X5837">
        <v>0</v>
      </c>
      <c r="Y5837">
        <v>37.894665000000003</v>
      </c>
      <c r="Z5837">
        <v>1170.5240960000001</v>
      </c>
    </row>
    <row r="5838" spans="1:26" x14ac:dyDescent="0.25">
      <c r="A5838">
        <v>2042341</v>
      </c>
      <c r="B5838">
        <v>1</v>
      </c>
      <c r="C5838" t="s">
        <v>77</v>
      </c>
      <c r="D5838" t="s">
        <v>111</v>
      </c>
      <c r="E5838" t="s">
        <v>171</v>
      </c>
      <c r="F5838" t="s">
        <v>16701</v>
      </c>
      <c r="G5838" t="s">
        <v>163</v>
      </c>
      <c r="H5838" t="s">
        <v>47</v>
      </c>
      <c r="I5838" t="s">
        <v>129</v>
      </c>
      <c r="J5838" t="s">
        <v>130</v>
      </c>
      <c r="K5838" t="s">
        <v>131</v>
      </c>
      <c r="L5838" t="s">
        <v>16702</v>
      </c>
      <c r="M5838" t="s">
        <v>16703</v>
      </c>
      <c r="N5838">
        <v>0.45972222200000001</v>
      </c>
      <c r="O5838">
        <v>0</v>
      </c>
      <c r="P5838">
        <v>0</v>
      </c>
      <c r="Q5838">
        <v>1</v>
      </c>
      <c r="R5838">
        <v>613</v>
      </c>
      <c r="S5838">
        <v>12</v>
      </c>
      <c r="T5838">
        <v>2687</v>
      </c>
      <c r="U5838">
        <v>0</v>
      </c>
      <c r="V5838">
        <v>0</v>
      </c>
      <c r="W5838">
        <v>0.45972200000000002</v>
      </c>
      <c r="X5838">
        <v>281.80972200000002</v>
      </c>
      <c r="Y5838">
        <v>5.516667</v>
      </c>
      <c r="Z5838">
        <v>1235.2736110000001</v>
      </c>
    </row>
    <row r="5839" spans="1:26" x14ac:dyDescent="0.25">
      <c r="A5839">
        <v>2042347</v>
      </c>
      <c r="B5839">
        <v>1</v>
      </c>
      <c r="C5839" t="s">
        <v>76</v>
      </c>
      <c r="D5839" t="s">
        <v>88</v>
      </c>
      <c r="E5839" t="s">
        <v>126</v>
      </c>
      <c r="F5839" t="s">
        <v>16704</v>
      </c>
      <c r="G5839" t="s">
        <v>452</v>
      </c>
      <c r="H5839" t="s">
        <v>46</v>
      </c>
      <c r="I5839" t="s">
        <v>129</v>
      </c>
      <c r="J5839" t="s">
        <v>130</v>
      </c>
      <c r="K5839" t="s">
        <v>131</v>
      </c>
      <c r="L5839" t="s">
        <v>16705</v>
      </c>
      <c r="M5839" t="s">
        <v>16706</v>
      </c>
      <c r="N5839">
        <v>2.2252777770000001</v>
      </c>
      <c r="O5839">
        <v>0</v>
      </c>
      <c r="P5839">
        <v>194</v>
      </c>
      <c r="Q5839">
        <v>0</v>
      </c>
      <c r="R5839">
        <v>0</v>
      </c>
      <c r="S5839">
        <v>0</v>
      </c>
      <c r="T5839">
        <v>0</v>
      </c>
      <c r="U5839">
        <v>0</v>
      </c>
      <c r="V5839">
        <v>431.703889</v>
      </c>
      <c r="W5839">
        <v>0</v>
      </c>
      <c r="X5839">
        <v>0</v>
      </c>
      <c r="Y5839">
        <v>0</v>
      </c>
      <c r="Z5839">
        <v>0</v>
      </c>
    </row>
    <row r="5840" spans="1:26" x14ac:dyDescent="0.25">
      <c r="A5840">
        <v>2042346</v>
      </c>
      <c r="B5840">
        <v>1</v>
      </c>
      <c r="C5840" t="s">
        <v>77</v>
      </c>
      <c r="D5840" t="s">
        <v>115</v>
      </c>
      <c r="E5840" t="s">
        <v>186</v>
      </c>
      <c r="F5840" t="s">
        <v>2355</v>
      </c>
      <c r="G5840" t="s">
        <v>163</v>
      </c>
      <c r="H5840" t="s">
        <v>47</v>
      </c>
      <c r="I5840" t="s">
        <v>257</v>
      </c>
      <c r="J5840" t="s">
        <v>130</v>
      </c>
      <c r="K5840" t="s">
        <v>131</v>
      </c>
      <c r="L5840" t="s">
        <v>16707</v>
      </c>
      <c r="M5840" t="s">
        <v>16708</v>
      </c>
      <c r="N5840">
        <v>5.5555550000000002E-3</v>
      </c>
      <c r="O5840">
        <v>0</v>
      </c>
      <c r="P5840">
        <v>0</v>
      </c>
      <c r="Q5840">
        <v>26</v>
      </c>
      <c r="R5840">
        <v>628</v>
      </c>
      <c r="S5840">
        <v>68</v>
      </c>
      <c r="T5840">
        <v>1256</v>
      </c>
      <c r="U5840">
        <v>0</v>
      </c>
      <c r="V5840">
        <v>0</v>
      </c>
      <c r="W5840">
        <v>0.14444399999999999</v>
      </c>
      <c r="X5840">
        <v>3.4888889999999999</v>
      </c>
      <c r="Y5840">
        <v>0.377778</v>
      </c>
      <c r="Z5840">
        <v>6.9777769999999997</v>
      </c>
    </row>
    <row r="5841" spans="1:26" x14ac:dyDescent="0.25">
      <c r="A5841">
        <v>2042348</v>
      </c>
      <c r="B5841">
        <v>1</v>
      </c>
      <c r="C5841" t="s">
        <v>77</v>
      </c>
      <c r="D5841" t="s">
        <v>112</v>
      </c>
      <c r="E5841" t="s">
        <v>161</v>
      </c>
      <c r="F5841" t="s">
        <v>16709</v>
      </c>
      <c r="G5841" t="s">
        <v>242</v>
      </c>
      <c r="H5841" t="s">
        <v>47</v>
      </c>
      <c r="I5841" t="s">
        <v>129</v>
      </c>
      <c r="J5841" t="s">
        <v>130</v>
      </c>
      <c r="K5841" t="s">
        <v>131</v>
      </c>
      <c r="L5841" t="s">
        <v>16710</v>
      </c>
      <c r="M5841" t="s">
        <v>16711</v>
      </c>
      <c r="N5841">
        <v>2.2050000000000001</v>
      </c>
      <c r="O5841">
        <v>0</v>
      </c>
      <c r="P5841">
        <v>0</v>
      </c>
      <c r="Q5841">
        <v>0</v>
      </c>
      <c r="R5841">
        <v>18</v>
      </c>
      <c r="S5841">
        <v>0</v>
      </c>
      <c r="T5841">
        <v>0</v>
      </c>
      <c r="U5841">
        <v>0</v>
      </c>
      <c r="V5841">
        <v>0</v>
      </c>
      <c r="W5841">
        <v>0</v>
      </c>
      <c r="X5841">
        <v>39.69</v>
      </c>
      <c r="Y5841">
        <v>0</v>
      </c>
      <c r="Z5841">
        <v>0</v>
      </c>
    </row>
    <row r="5842" spans="1:26" x14ac:dyDescent="0.25">
      <c r="A5842">
        <v>2042349</v>
      </c>
      <c r="B5842">
        <v>1</v>
      </c>
      <c r="C5842" t="s">
        <v>76</v>
      </c>
      <c r="D5842" t="s">
        <v>99</v>
      </c>
      <c r="E5842" t="s">
        <v>182</v>
      </c>
      <c r="F5842" t="s">
        <v>13698</v>
      </c>
      <c r="G5842" t="s">
        <v>168</v>
      </c>
      <c r="H5842" t="s">
        <v>46</v>
      </c>
      <c r="I5842" t="s">
        <v>129</v>
      </c>
      <c r="J5842" t="s">
        <v>130</v>
      </c>
      <c r="K5842" t="s">
        <v>154</v>
      </c>
      <c r="L5842" t="s">
        <v>16712</v>
      </c>
      <c r="M5842" t="s">
        <v>16713</v>
      </c>
      <c r="N5842">
        <v>3.8833333329999999</v>
      </c>
      <c r="O5842">
        <v>0</v>
      </c>
      <c r="P5842">
        <v>12</v>
      </c>
      <c r="Q5842">
        <v>0</v>
      </c>
      <c r="R5842">
        <v>0</v>
      </c>
      <c r="S5842">
        <v>0</v>
      </c>
      <c r="T5842">
        <v>0</v>
      </c>
      <c r="U5842">
        <v>0</v>
      </c>
      <c r="V5842">
        <v>46.6</v>
      </c>
      <c r="W5842">
        <v>0</v>
      </c>
      <c r="X5842">
        <v>0</v>
      </c>
      <c r="Y5842">
        <v>0</v>
      </c>
      <c r="Z5842">
        <v>0</v>
      </c>
    </row>
    <row r="5843" spans="1:26" x14ac:dyDescent="0.25">
      <c r="A5843">
        <v>2042350</v>
      </c>
      <c r="B5843">
        <v>1</v>
      </c>
      <c r="C5843" t="s">
        <v>77</v>
      </c>
      <c r="D5843" t="s">
        <v>114</v>
      </c>
      <c r="E5843" t="s">
        <v>161</v>
      </c>
      <c r="F5843" t="s">
        <v>3726</v>
      </c>
      <c r="G5843" t="s">
        <v>163</v>
      </c>
      <c r="H5843" t="s">
        <v>47</v>
      </c>
      <c r="I5843" t="s">
        <v>257</v>
      </c>
      <c r="J5843" t="s">
        <v>130</v>
      </c>
      <c r="K5843" t="s">
        <v>131</v>
      </c>
      <c r="L5843" t="s">
        <v>16714</v>
      </c>
      <c r="M5843" t="s">
        <v>16715</v>
      </c>
      <c r="N5843">
        <v>8.3333330000000001E-3</v>
      </c>
      <c r="O5843">
        <v>0</v>
      </c>
      <c r="P5843">
        <v>437</v>
      </c>
      <c r="Q5843">
        <v>0</v>
      </c>
      <c r="R5843">
        <v>0</v>
      </c>
      <c r="S5843">
        <v>1</v>
      </c>
      <c r="T5843">
        <v>295</v>
      </c>
      <c r="U5843">
        <v>0</v>
      </c>
      <c r="V5843">
        <v>3.641667</v>
      </c>
      <c r="W5843">
        <v>0</v>
      </c>
      <c r="X5843">
        <v>0</v>
      </c>
      <c r="Y5843">
        <v>8.3330000000000001E-3</v>
      </c>
      <c r="Z5843">
        <v>2.4583330000000001</v>
      </c>
    </row>
    <row r="5844" spans="1:26" x14ac:dyDescent="0.25">
      <c r="A5844">
        <v>2042351</v>
      </c>
      <c r="B5844">
        <v>1</v>
      </c>
      <c r="C5844" t="s">
        <v>77</v>
      </c>
      <c r="D5844" t="s">
        <v>108</v>
      </c>
      <c r="E5844" t="s">
        <v>182</v>
      </c>
      <c r="F5844" t="s">
        <v>16716</v>
      </c>
      <c r="G5844" t="s">
        <v>144</v>
      </c>
      <c r="H5844" t="s">
        <v>46</v>
      </c>
      <c r="I5844" t="s">
        <v>129</v>
      </c>
      <c r="J5844" t="s">
        <v>130</v>
      </c>
      <c r="K5844" t="s">
        <v>131</v>
      </c>
      <c r="L5844" t="s">
        <v>16717</v>
      </c>
      <c r="M5844" t="s">
        <v>16718</v>
      </c>
      <c r="N5844">
        <v>3.3286111109999998</v>
      </c>
      <c r="O5844">
        <v>0</v>
      </c>
      <c r="P5844">
        <v>0</v>
      </c>
      <c r="Q5844">
        <v>0</v>
      </c>
      <c r="R5844">
        <v>0</v>
      </c>
      <c r="S5844">
        <v>0</v>
      </c>
      <c r="T5844">
        <v>32</v>
      </c>
      <c r="U5844">
        <v>0</v>
      </c>
      <c r="V5844">
        <v>0</v>
      </c>
      <c r="W5844">
        <v>0</v>
      </c>
      <c r="X5844">
        <v>0</v>
      </c>
      <c r="Y5844">
        <v>0</v>
      </c>
      <c r="Z5844">
        <v>106.515556</v>
      </c>
    </row>
    <row r="5845" spans="1:26" x14ac:dyDescent="0.25">
      <c r="A5845">
        <v>2042355</v>
      </c>
      <c r="B5845">
        <v>1</v>
      </c>
      <c r="C5845" t="s">
        <v>76</v>
      </c>
      <c r="D5845" t="s">
        <v>96</v>
      </c>
      <c r="E5845" t="s">
        <v>126</v>
      </c>
      <c r="F5845" t="s">
        <v>15545</v>
      </c>
      <c r="G5845" t="s">
        <v>503</v>
      </c>
      <c r="H5845" t="s">
        <v>46</v>
      </c>
      <c r="I5845" t="s">
        <v>129</v>
      </c>
      <c r="J5845" t="s">
        <v>130</v>
      </c>
      <c r="K5845" t="s">
        <v>131</v>
      </c>
      <c r="L5845" t="s">
        <v>16719</v>
      </c>
      <c r="M5845" t="s">
        <v>16720</v>
      </c>
      <c r="N5845">
        <v>6.2113888880000001</v>
      </c>
      <c r="O5845">
        <v>0</v>
      </c>
      <c r="P5845">
        <v>13</v>
      </c>
      <c r="Q5845">
        <v>0</v>
      </c>
      <c r="R5845">
        <v>0</v>
      </c>
      <c r="S5845">
        <v>0</v>
      </c>
      <c r="T5845">
        <v>0</v>
      </c>
      <c r="U5845">
        <v>0</v>
      </c>
      <c r="V5845">
        <v>80.748056000000005</v>
      </c>
      <c r="W5845">
        <v>0</v>
      </c>
      <c r="X5845">
        <v>0</v>
      </c>
      <c r="Y5845">
        <v>0</v>
      </c>
      <c r="Z5845">
        <v>0</v>
      </c>
    </row>
    <row r="5846" spans="1:26" x14ac:dyDescent="0.25">
      <c r="A5846">
        <v>2042358</v>
      </c>
      <c r="B5846">
        <v>1</v>
      </c>
      <c r="C5846" t="s">
        <v>76</v>
      </c>
      <c r="D5846" t="s">
        <v>89</v>
      </c>
      <c r="E5846" t="s">
        <v>182</v>
      </c>
      <c r="F5846" t="s">
        <v>16721</v>
      </c>
      <c r="G5846" t="s">
        <v>294</v>
      </c>
      <c r="H5846" t="s">
        <v>46</v>
      </c>
      <c r="I5846" t="s">
        <v>129</v>
      </c>
      <c r="J5846" t="s">
        <v>130</v>
      </c>
      <c r="K5846" t="s">
        <v>131</v>
      </c>
      <c r="L5846" t="s">
        <v>16722</v>
      </c>
      <c r="M5846" t="s">
        <v>16723</v>
      </c>
      <c r="N5846">
        <v>1.7555555549999999</v>
      </c>
      <c r="O5846">
        <v>0</v>
      </c>
      <c r="P5846">
        <v>18</v>
      </c>
      <c r="Q5846">
        <v>0</v>
      </c>
      <c r="R5846">
        <v>0</v>
      </c>
      <c r="S5846">
        <v>0</v>
      </c>
      <c r="T5846">
        <v>0</v>
      </c>
      <c r="U5846">
        <v>0</v>
      </c>
      <c r="V5846">
        <v>31.6</v>
      </c>
      <c r="W5846">
        <v>0</v>
      </c>
      <c r="X5846">
        <v>0</v>
      </c>
      <c r="Y5846">
        <v>0</v>
      </c>
      <c r="Z5846">
        <v>0</v>
      </c>
    </row>
    <row r="5847" spans="1:26" x14ac:dyDescent="0.25">
      <c r="A5847">
        <v>2042353</v>
      </c>
      <c r="B5847">
        <v>1</v>
      </c>
      <c r="C5847" t="s">
        <v>77</v>
      </c>
      <c r="D5847" t="s">
        <v>110</v>
      </c>
      <c r="E5847" t="s">
        <v>186</v>
      </c>
      <c r="F5847" t="s">
        <v>12234</v>
      </c>
      <c r="G5847" t="s">
        <v>163</v>
      </c>
      <c r="H5847" t="s">
        <v>47</v>
      </c>
      <c r="I5847" t="s">
        <v>257</v>
      </c>
      <c r="J5847" t="s">
        <v>130</v>
      </c>
      <c r="K5847" t="s">
        <v>131</v>
      </c>
      <c r="L5847" t="s">
        <v>16724</v>
      </c>
      <c r="M5847" t="s">
        <v>16725</v>
      </c>
      <c r="N5847">
        <v>1.3888888E-2</v>
      </c>
      <c r="O5847">
        <v>0</v>
      </c>
      <c r="P5847">
        <v>0</v>
      </c>
      <c r="Q5847">
        <v>0</v>
      </c>
      <c r="R5847">
        <v>0</v>
      </c>
      <c r="S5847">
        <v>7</v>
      </c>
      <c r="T5847">
        <v>547</v>
      </c>
      <c r="U5847">
        <v>0</v>
      </c>
      <c r="V5847">
        <v>0</v>
      </c>
      <c r="W5847">
        <v>0</v>
      </c>
      <c r="X5847">
        <v>0</v>
      </c>
      <c r="Y5847">
        <v>9.7222000000000003E-2</v>
      </c>
      <c r="Z5847">
        <v>7.5972220000000004</v>
      </c>
    </row>
    <row r="5848" spans="1:26" x14ac:dyDescent="0.25">
      <c r="A5848">
        <v>2042356</v>
      </c>
      <c r="B5848">
        <v>1</v>
      </c>
      <c r="C5848" t="s">
        <v>77</v>
      </c>
      <c r="D5848" t="s">
        <v>111</v>
      </c>
      <c r="E5848" t="s">
        <v>182</v>
      </c>
      <c r="F5848" t="s">
        <v>15747</v>
      </c>
      <c r="G5848" t="s">
        <v>144</v>
      </c>
      <c r="H5848" t="s">
        <v>46</v>
      </c>
      <c r="I5848" t="s">
        <v>129</v>
      </c>
      <c r="J5848" t="s">
        <v>130</v>
      </c>
      <c r="K5848" t="s">
        <v>131</v>
      </c>
      <c r="L5848" t="s">
        <v>16726</v>
      </c>
      <c r="M5848" t="s">
        <v>16727</v>
      </c>
      <c r="N5848">
        <v>1.7691666660000001</v>
      </c>
      <c r="O5848">
        <v>0</v>
      </c>
      <c r="P5848">
        <v>0</v>
      </c>
      <c r="Q5848">
        <v>0</v>
      </c>
      <c r="R5848">
        <v>0</v>
      </c>
      <c r="S5848">
        <v>0</v>
      </c>
      <c r="T5848">
        <v>37</v>
      </c>
      <c r="U5848">
        <v>0</v>
      </c>
      <c r="V5848">
        <v>0</v>
      </c>
      <c r="W5848">
        <v>0</v>
      </c>
      <c r="X5848">
        <v>0</v>
      </c>
      <c r="Y5848">
        <v>0</v>
      </c>
      <c r="Z5848">
        <v>65.459166999999994</v>
      </c>
    </row>
    <row r="5849" spans="1:26" x14ac:dyDescent="0.25">
      <c r="A5849">
        <v>2042359</v>
      </c>
      <c r="B5849">
        <v>1</v>
      </c>
      <c r="C5849" t="s">
        <v>77</v>
      </c>
      <c r="D5849" t="s">
        <v>119</v>
      </c>
      <c r="E5849" t="s">
        <v>186</v>
      </c>
      <c r="F5849" t="s">
        <v>15734</v>
      </c>
      <c r="G5849" t="s">
        <v>163</v>
      </c>
      <c r="H5849" t="s">
        <v>47</v>
      </c>
      <c r="I5849" t="s">
        <v>129</v>
      </c>
      <c r="J5849" t="s">
        <v>130</v>
      </c>
      <c r="K5849" t="s">
        <v>131</v>
      </c>
      <c r="L5849" t="s">
        <v>16728</v>
      </c>
      <c r="M5849" t="s">
        <v>16729</v>
      </c>
      <c r="N5849">
        <v>2.5747222220000001</v>
      </c>
      <c r="O5849">
        <v>41</v>
      </c>
      <c r="P5849">
        <v>87</v>
      </c>
      <c r="Q5849">
        <v>0</v>
      </c>
      <c r="R5849">
        <v>0</v>
      </c>
      <c r="S5849">
        <v>0</v>
      </c>
      <c r="T5849">
        <v>0</v>
      </c>
      <c r="U5849">
        <v>105.56361099999999</v>
      </c>
      <c r="V5849">
        <v>224.000833</v>
      </c>
      <c r="W5849">
        <v>0</v>
      </c>
      <c r="X5849">
        <v>0</v>
      </c>
      <c r="Y5849">
        <v>0</v>
      </c>
      <c r="Z5849">
        <v>0</v>
      </c>
    </row>
    <row r="5850" spans="1:26" x14ac:dyDescent="0.25">
      <c r="A5850">
        <v>2042357</v>
      </c>
      <c r="B5850">
        <v>1</v>
      </c>
      <c r="C5850" t="s">
        <v>76</v>
      </c>
      <c r="D5850" t="s">
        <v>79</v>
      </c>
      <c r="E5850" t="s">
        <v>150</v>
      </c>
      <c r="F5850" t="s">
        <v>16730</v>
      </c>
      <c r="G5850" t="s">
        <v>168</v>
      </c>
      <c r="H5850" t="s">
        <v>47</v>
      </c>
      <c r="I5850" t="s">
        <v>129</v>
      </c>
      <c r="J5850" t="s">
        <v>130</v>
      </c>
      <c r="K5850" t="s">
        <v>154</v>
      </c>
      <c r="L5850" t="s">
        <v>16731</v>
      </c>
      <c r="M5850" t="s">
        <v>16732</v>
      </c>
      <c r="N5850">
        <v>1.2397222219999999</v>
      </c>
      <c r="O5850">
        <v>135</v>
      </c>
      <c r="P5850">
        <v>2992</v>
      </c>
      <c r="Q5850">
        <v>0</v>
      </c>
      <c r="R5850">
        <v>0</v>
      </c>
      <c r="S5850">
        <v>0</v>
      </c>
      <c r="T5850">
        <v>0</v>
      </c>
      <c r="U5850">
        <v>167.36250000000001</v>
      </c>
      <c r="V5850">
        <v>3709.2488880000001</v>
      </c>
      <c r="W5850">
        <v>0</v>
      </c>
      <c r="X5850">
        <v>0</v>
      </c>
      <c r="Y5850">
        <v>0</v>
      </c>
      <c r="Z5850">
        <v>0</v>
      </c>
    </row>
    <row r="5851" spans="1:26" x14ac:dyDescent="0.25">
      <c r="A5851">
        <v>2042361</v>
      </c>
      <c r="B5851">
        <v>1</v>
      </c>
      <c r="C5851" t="s">
        <v>77</v>
      </c>
      <c r="D5851" t="s">
        <v>114</v>
      </c>
      <c r="E5851" t="s">
        <v>186</v>
      </c>
      <c r="F5851" t="s">
        <v>839</v>
      </c>
      <c r="G5851" t="s">
        <v>163</v>
      </c>
      <c r="H5851" t="s">
        <v>47</v>
      </c>
      <c r="I5851" t="s">
        <v>257</v>
      </c>
      <c r="J5851" t="s">
        <v>130</v>
      </c>
      <c r="K5851" t="s">
        <v>131</v>
      </c>
      <c r="L5851" t="s">
        <v>16733</v>
      </c>
      <c r="M5851" t="s">
        <v>16734</v>
      </c>
      <c r="N5851">
        <v>2.2222222E-2</v>
      </c>
      <c r="O5851">
        <v>0</v>
      </c>
      <c r="P5851">
        <v>0</v>
      </c>
      <c r="Q5851">
        <v>0</v>
      </c>
      <c r="R5851">
        <v>0</v>
      </c>
      <c r="S5851">
        <v>2</v>
      </c>
      <c r="T5851">
        <v>914</v>
      </c>
      <c r="U5851">
        <v>0</v>
      </c>
      <c r="V5851">
        <v>0</v>
      </c>
      <c r="W5851">
        <v>0</v>
      </c>
      <c r="X5851">
        <v>0</v>
      </c>
      <c r="Y5851">
        <v>4.4443999999999997E-2</v>
      </c>
      <c r="Z5851">
        <v>20.311111</v>
      </c>
    </row>
    <row r="5852" spans="1:26" x14ac:dyDescent="0.25">
      <c r="A5852">
        <v>2042362</v>
      </c>
      <c r="B5852">
        <v>1</v>
      </c>
      <c r="C5852" t="s">
        <v>76</v>
      </c>
      <c r="D5852" t="s">
        <v>79</v>
      </c>
      <c r="E5852" t="s">
        <v>150</v>
      </c>
      <c r="F5852" t="s">
        <v>8245</v>
      </c>
      <c r="G5852" t="s">
        <v>168</v>
      </c>
      <c r="H5852" t="s">
        <v>47</v>
      </c>
      <c r="I5852" t="s">
        <v>129</v>
      </c>
      <c r="J5852" t="s">
        <v>130</v>
      </c>
      <c r="K5852" t="s">
        <v>154</v>
      </c>
      <c r="L5852" t="s">
        <v>16733</v>
      </c>
      <c r="M5852" t="s">
        <v>16735</v>
      </c>
      <c r="N5852">
        <v>1.2494444440000001</v>
      </c>
      <c r="O5852">
        <v>75</v>
      </c>
      <c r="P5852">
        <v>1481</v>
      </c>
      <c r="Q5852">
        <v>0</v>
      </c>
      <c r="R5852">
        <v>0</v>
      </c>
      <c r="S5852">
        <v>0</v>
      </c>
      <c r="T5852">
        <v>0</v>
      </c>
      <c r="U5852">
        <v>93.708332999999996</v>
      </c>
      <c r="V5852">
        <v>1850.427222</v>
      </c>
      <c r="W5852">
        <v>0</v>
      </c>
      <c r="X5852">
        <v>0</v>
      </c>
      <c r="Y5852">
        <v>0</v>
      </c>
      <c r="Z5852">
        <v>0</v>
      </c>
    </row>
    <row r="5853" spans="1:26" x14ac:dyDescent="0.25">
      <c r="A5853">
        <v>2042404</v>
      </c>
      <c r="B5853">
        <v>1</v>
      </c>
      <c r="C5853" t="s">
        <v>77</v>
      </c>
      <c r="D5853" t="s">
        <v>114</v>
      </c>
      <c r="E5853" t="s">
        <v>186</v>
      </c>
      <c r="F5853" t="s">
        <v>14671</v>
      </c>
      <c r="G5853" t="s">
        <v>163</v>
      </c>
      <c r="H5853" t="s">
        <v>47</v>
      </c>
      <c r="I5853" t="s">
        <v>129</v>
      </c>
      <c r="J5853" t="s">
        <v>130</v>
      </c>
      <c r="K5853" t="s">
        <v>131</v>
      </c>
      <c r="L5853" t="s">
        <v>16736</v>
      </c>
      <c r="M5853" t="s">
        <v>16737</v>
      </c>
      <c r="N5853">
        <v>1.635555555</v>
      </c>
      <c r="O5853">
        <v>39</v>
      </c>
      <c r="P5853">
        <v>0</v>
      </c>
      <c r="Q5853">
        <v>0</v>
      </c>
      <c r="R5853">
        <v>0</v>
      </c>
      <c r="S5853">
        <v>0</v>
      </c>
      <c r="T5853">
        <v>0</v>
      </c>
      <c r="U5853">
        <v>63.786667000000001</v>
      </c>
      <c r="V5853">
        <v>0</v>
      </c>
      <c r="W5853">
        <v>0</v>
      </c>
      <c r="X5853">
        <v>0</v>
      </c>
      <c r="Y5853">
        <v>0</v>
      </c>
      <c r="Z5853">
        <v>0</v>
      </c>
    </row>
    <row r="5854" spans="1:26" x14ac:dyDescent="0.25">
      <c r="A5854">
        <v>2042363</v>
      </c>
      <c r="B5854">
        <v>1</v>
      </c>
      <c r="C5854" t="s">
        <v>76</v>
      </c>
      <c r="D5854" t="s">
        <v>105</v>
      </c>
      <c r="E5854" t="s">
        <v>171</v>
      </c>
      <c r="F5854" t="s">
        <v>16738</v>
      </c>
      <c r="G5854" t="s">
        <v>163</v>
      </c>
      <c r="H5854" t="s">
        <v>47</v>
      </c>
      <c r="I5854" t="s">
        <v>129</v>
      </c>
      <c r="J5854" t="s">
        <v>130</v>
      </c>
      <c r="K5854" t="s">
        <v>131</v>
      </c>
      <c r="L5854" t="s">
        <v>16739</v>
      </c>
      <c r="M5854" t="s">
        <v>16740</v>
      </c>
      <c r="N5854">
        <v>6.3888888000000005E-2</v>
      </c>
      <c r="O5854">
        <v>0</v>
      </c>
      <c r="P5854">
        <v>0</v>
      </c>
      <c r="Q5854">
        <v>10</v>
      </c>
      <c r="R5854">
        <v>182</v>
      </c>
      <c r="S5854">
        <v>3</v>
      </c>
      <c r="T5854">
        <v>761</v>
      </c>
      <c r="U5854">
        <v>0</v>
      </c>
      <c r="V5854">
        <v>0</v>
      </c>
      <c r="W5854">
        <v>0.63888900000000004</v>
      </c>
      <c r="X5854">
        <v>11.627777999999999</v>
      </c>
      <c r="Y5854">
        <v>0.191667</v>
      </c>
      <c r="Z5854">
        <v>48.619444000000001</v>
      </c>
    </row>
    <row r="5855" spans="1:26" x14ac:dyDescent="0.25">
      <c r="A5855">
        <v>2042364</v>
      </c>
      <c r="B5855">
        <v>1</v>
      </c>
      <c r="C5855" t="s">
        <v>77</v>
      </c>
      <c r="D5855" t="s">
        <v>122</v>
      </c>
      <c r="E5855" t="s">
        <v>161</v>
      </c>
      <c r="F5855" t="s">
        <v>13858</v>
      </c>
      <c r="G5855" t="s">
        <v>163</v>
      </c>
      <c r="H5855" t="s">
        <v>47</v>
      </c>
      <c r="I5855" t="s">
        <v>257</v>
      </c>
      <c r="J5855" t="s">
        <v>130</v>
      </c>
      <c r="K5855" t="s">
        <v>131</v>
      </c>
      <c r="L5855" t="s">
        <v>16741</v>
      </c>
      <c r="M5855" t="s">
        <v>16742</v>
      </c>
      <c r="N5855">
        <v>1.1111111E-2</v>
      </c>
      <c r="O5855">
        <v>0</v>
      </c>
      <c r="P5855">
        <v>2</v>
      </c>
      <c r="Q5855">
        <v>1</v>
      </c>
      <c r="R5855">
        <v>6</v>
      </c>
      <c r="S5855">
        <v>26</v>
      </c>
      <c r="T5855">
        <v>729</v>
      </c>
      <c r="U5855">
        <v>0</v>
      </c>
      <c r="V5855">
        <v>2.2221999999999999E-2</v>
      </c>
      <c r="W5855">
        <v>1.1110999999999999E-2</v>
      </c>
      <c r="X5855">
        <v>6.6667000000000004E-2</v>
      </c>
      <c r="Y5855">
        <v>0.28888900000000001</v>
      </c>
      <c r="Z5855">
        <v>8.1</v>
      </c>
    </row>
    <row r="5856" spans="1:26" x14ac:dyDescent="0.25">
      <c r="A5856">
        <v>2042407</v>
      </c>
      <c r="B5856">
        <v>1</v>
      </c>
      <c r="C5856" t="s">
        <v>77</v>
      </c>
      <c r="D5856" t="s">
        <v>109</v>
      </c>
      <c r="E5856" t="s">
        <v>182</v>
      </c>
      <c r="F5856" t="s">
        <v>16743</v>
      </c>
      <c r="G5856" t="s">
        <v>524</v>
      </c>
      <c r="H5856" t="s">
        <v>46</v>
      </c>
      <c r="I5856" t="s">
        <v>129</v>
      </c>
      <c r="J5856" t="s">
        <v>130</v>
      </c>
      <c r="K5856" t="s">
        <v>131</v>
      </c>
      <c r="L5856" t="s">
        <v>16744</v>
      </c>
      <c r="M5856" t="s">
        <v>16745</v>
      </c>
      <c r="N5856">
        <v>2.1033333330000001</v>
      </c>
      <c r="O5856">
        <v>0</v>
      </c>
      <c r="P5856">
        <v>12</v>
      </c>
      <c r="Q5856">
        <v>0</v>
      </c>
      <c r="R5856">
        <v>0</v>
      </c>
      <c r="S5856">
        <v>0</v>
      </c>
      <c r="T5856">
        <v>0</v>
      </c>
      <c r="U5856">
        <v>0</v>
      </c>
      <c r="V5856">
        <v>25.24</v>
      </c>
      <c r="W5856">
        <v>0</v>
      </c>
      <c r="X5856">
        <v>0</v>
      </c>
      <c r="Y5856">
        <v>0</v>
      </c>
      <c r="Z5856">
        <v>0</v>
      </c>
    </row>
    <row r="5857" spans="1:26" x14ac:dyDescent="0.25">
      <c r="A5857">
        <v>2042374</v>
      </c>
      <c r="B5857">
        <v>1</v>
      </c>
      <c r="C5857" t="s">
        <v>76</v>
      </c>
      <c r="D5857" t="s">
        <v>104</v>
      </c>
      <c r="E5857" t="s">
        <v>182</v>
      </c>
      <c r="F5857" t="s">
        <v>16746</v>
      </c>
      <c r="G5857" t="s">
        <v>144</v>
      </c>
      <c r="H5857" t="s">
        <v>46</v>
      </c>
      <c r="I5857" t="s">
        <v>129</v>
      </c>
      <c r="J5857" t="s">
        <v>130</v>
      </c>
      <c r="K5857" t="s">
        <v>131</v>
      </c>
      <c r="L5857" t="s">
        <v>16747</v>
      </c>
      <c r="M5857" t="s">
        <v>16748</v>
      </c>
      <c r="N5857">
        <v>1.768611111</v>
      </c>
      <c r="O5857">
        <v>0</v>
      </c>
      <c r="P5857">
        <v>0</v>
      </c>
      <c r="Q5857">
        <v>0</v>
      </c>
      <c r="R5857">
        <v>0</v>
      </c>
      <c r="S5857">
        <v>0</v>
      </c>
      <c r="T5857">
        <v>7</v>
      </c>
      <c r="U5857">
        <v>0</v>
      </c>
      <c r="V5857">
        <v>0</v>
      </c>
      <c r="W5857">
        <v>0</v>
      </c>
      <c r="X5857">
        <v>0</v>
      </c>
      <c r="Y5857">
        <v>0</v>
      </c>
      <c r="Z5857">
        <v>12.380278000000001</v>
      </c>
    </row>
    <row r="5858" spans="1:26" x14ac:dyDescent="0.25">
      <c r="A5858">
        <v>2042366</v>
      </c>
      <c r="B5858">
        <v>1</v>
      </c>
      <c r="C5858" t="s">
        <v>77</v>
      </c>
      <c r="D5858" t="s">
        <v>108</v>
      </c>
      <c r="E5858" t="s">
        <v>171</v>
      </c>
      <c r="F5858" t="s">
        <v>1511</v>
      </c>
      <c r="G5858" t="s">
        <v>163</v>
      </c>
      <c r="H5858" t="s">
        <v>47</v>
      </c>
      <c r="I5858" t="s">
        <v>129</v>
      </c>
      <c r="J5858" t="s">
        <v>130</v>
      </c>
      <c r="K5858" t="s">
        <v>131</v>
      </c>
      <c r="L5858" t="s">
        <v>16749</v>
      </c>
      <c r="M5858" t="s">
        <v>16750</v>
      </c>
      <c r="N5858">
        <v>8.3888887999999995E-2</v>
      </c>
      <c r="O5858">
        <v>124</v>
      </c>
      <c r="P5858">
        <v>542</v>
      </c>
      <c r="Q5858">
        <v>0</v>
      </c>
      <c r="R5858">
        <v>0</v>
      </c>
      <c r="S5858">
        <v>0</v>
      </c>
      <c r="T5858">
        <v>0</v>
      </c>
      <c r="U5858">
        <v>10.402222</v>
      </c>
      <c r="V5858">
        <v>45.467776999999998</v>
      </c>
      <c r="W5858">
        <v>0</v>
      </c>
      <c r="X5858">
        <v>0</v>
      </c>
      <c r="Y5858">
        <v>0</v>
      </c>
      <c r="Z5858">
        <v>0</v>
      </c>
    </row>
    <row r="5859" spans="1:26" x14ac:dyDescent="0.25">
      <c r="A5859">
        <v>2042371</v>
      </c>
      <c r="B5859">
        <v>1</v>
      </c>
      <c r="C5859" t="s">
        <v>76</v>
      </c>
      <c r="D5859" t="s">
        <v>78</v>
      </c>
      <c r="E5859" t="s">
        <v>161</v>
      </c>
      <c r="F5859" t="s">
        <v>16751</v>
      </c>
      <c r="G5859" t="s">
        <v>3074</v>
      </c>
      <c r="H5859" t="s">
        <v>47</v>
      </c>
      <c r="I5859" t="s">
        <v>129</v>
      </c>
      <c r="J5859" t="s">
        <v>130</v>
      </c>
      <c r="K5859" t="s">
        <v>154</v>
      </c>
      <c r="L5859" t="s">
        <v>16752</v>
      </c>
      <c r="M5859" t="s">
        <v>16753</v>
      </c>
      <c r="N5859">
        <v>8.4177777769999995</v>
      </c>
      <c r="O5859">
        <v>0</v>
      </c>
      <c r="P5859">
        <v>398</v>
      </c>
      <c r="Q5859">
        <v>0</v>
      </c>
      <c r="R5859">
        <v>0</v>
      </c>
      <c r="S5859">
        <v>0</v>
      </c>
      <c r="T5859">
        <v>0</v>
      </c>
      <c r="U5859">
        <v>0</v>
      </c>
      <c r="V5859">
        <v>3350.2755550000002</v>
      </c>
      <c r="W5859">
        <v>0</v>
      </c>
      <c r="X5859">
        <v>0</v>
      </c>
      <c r="Y5859">
        <v>0</v>
      </c>
      <c r="Z5859">
        <v>0</v>
      </c>
    </row>
    <row r="5860" spans="1:26" x14ac:dyDescent="0.25">
      <c r="A5860">
        <v>2042369</v>
      </c>
      <c r="B5860">
        <v>1</v>
      </c>
      <c r="C5860" t="s">
        <v>77</v>
      </c>
      <c r="D5860" t="s">
        <v>124</v>
      </c>
      <c r="E5860" t="s">
        <v>186</v>
      </c>
      <c r="F5860" t="s">
        <v>8041</v>
      </c>
      <c r="G5860" t="s">
        <v>163</v>
      </c>
      <c r="H5860" t="s">
        <v>47</v>
      </c>
      <c r="I5860" t="s">
        <v>129</v>
      </c>
      <c r="J5860" t="s">
        <v>130</v>
      </c>
      <c r="K5860" t="s">
        <v>131</v>
      </c>
      <c r="L5860" t="s">
        <v>16754</v>
      </c>
      <c r="M5860" t="s">
        <v>16755</v>
      </c>
      <c r="N5860">
        <v>0.33027777699999999</v>
      </c>
      <c r="O5860">
        <v>38</v>
      </c>
      <c r="P5860">
        <v>1352</v>
      </c>
      <c r="Q5860">
        <v>0</v>
      </c>
      <c r="R5860">
        <v>0</v>
      </c>
      <c r="S5860">
        <v>0</v>
      </c>
      <c r="T5860">
        <v>0</v>
      </c>
      <c r="U5860">
        <v>12.550556</v>
      </c>
      <c r="V5860">
        <v>446.53555499999999</v>
      </c>
      <c r="W5860">
        <v>0</v>
      </c>
      <c r="X5860">
        <v>0</v>
      </c>
      <c r="Y5860">
        <v>0</v>
      </c>
      <c r="Z5860">
        <v>0</v>
      </c>
    </row>
    <row r="5861" spans="1:26" x14ac:dyDescent="0.25">
      <c r="A5861">
        <v>2042373</v>
      </c>
      <c r="B5861">
        <v>1</v>
      </c>
      <c r="C5861" t="s">
        <v>76</v>
      </c>
      <c r="D5861" t="s">
        <v>93</v>
      </c>
      <c r="E5861" t="s">
        <v>171</v>
      </c>
      <c r="F5861" t="s">
        <v>16756</v>
      </c>
      <c r="G5861" t="s">
        <v>168</v>
      </c>
      <c r="H5861" t="s">
        <v>47</v>
      </c>
      <c r="I5861" t="s">
        <v>129</v>
      </c>
      <c r="J5861" t="s">
        <v>130</v>
      </c>
      <c r="K5861" t="s">
        <v>154</v>
      </c>
      <c r="L5861" t="s">
        <v>16757</v>
      </c>
      <c r="M5861" t="s">
        <v>16758</v>
      </c>
      <c r="N5861">
        <v>1.346666666</v>
      </c>
      <c r="O5861">
        <v>24</v>
      </c>
      <c r="P5861">
        <v>1595</v>
      </c>
      <c r="Q5861">
        <v>0</v>
      </c>
      <c r="R5861">
        <v>0</v>
      </c>
      <c r="S5861">
        <v>0</v>
      </c>
      <c r="T5861">
        <v>0</v>
      </c>
      <c r="U5861">
        <v>32.32</v>
      </c>
      <c r="V5861">
        <v>2147.9333320000001</v>
      </c>
      <c r="W5861">
        <v>0</v>
      </c>
      <c r="X5861">
        <v>0</v>
      </c>
      <c r="Y5861">
        <v>0</v>
      </c>
      <c r="Z5861">
        <v>0</v>
      </c>
    </row>
    <row r="5862" spans="1:26" x14ac:dyDescent="0.25">
      <c r="A5862">
        <v>2042372</v>
      </c>
      <c r="B5862">
        <v>1</v>
      </c>
      <c r="C5862" t="s">
        <v>77</v>
      </c>
      <c r="D5862" t="s">
        <v>108</v>
      </c>
      <c r="E5862" t="s">
        <v>182</v>
      </c>
      <c r="F5862" t="s">
        <v>16759</v>
      </c>
      <c r="G5862" t="s">
        <v>168</v>
      </c>
      <c r="H5862" t="s">
        <v>46</v>
      </c>
      <c r="I5862" t="s">
        <v>129</v>
      </c>
      <c r="J5862" t="s">
        <v>130</v>
      </c>
      <c r="K5862" t="s">
        <v>154</v>
      </c>
      <c r="L5862" t="s">
        <v>16760</v>
      </c>
      <c r="M5862" t="s">
        <v>16761</v>
      </c>
      <c r="N5862">
        <v>7.996014722</v>
      </c>
      <c r="O5862">
        <v>0</v>
      </c>
      <c r="P5862">
        <v>218</v>
      </c>
      <c r="Q5862">
        <v>0</v>
      </c>
      <c r="R5862">
        <v>0</v>
      </c>
      <c r="S5862">
        <v>0</v>
      </c>
      <c r="T5862">
        <v>0</v>
      </c>
      <c r="U5862">
        <v>0</v>
      </c>
      <c r="V5862">
        <v>1743.1312089999999</v>
      </c>
      <c r="W5862">
        <v>0</v>
      </c>
      <c r="X5862">
        <v>0</v>
      </c>
      <c r="Y5862">
        <v>0</v>
      </c>
      <c r="Z5862">
        <v>0</v>
      </c>
    </row>
    <row r="5863" spans="1:26" x14ac:dyDescent="0.25">
      <c r="A5863">
        <v>2042375</v>
      </c>
      <c r="B5863">
        <v>1</v>
      </c>
      <c r="C5863" t="s">
        <v>77</v>
      </c>
      <c r="D5863" t="s">
        <v>124</v>
      </c>
      <c r="E5863" t="s">
        <v>171</v>
      </c>
      <c r="F5863" t="s">
        <v>16762</v>
      </c>
      <c r="G5863" t="s">
        <v>163</v>
      </c>
      <c r="H5863" t="s">
        <v>47</v>
      </c>
      <c r="I5863" t="s">
        <v>129</v>
      </c>
      <c r="J5863" t="s">
        <v>130</v>
      </c>
      <c r="K5863" t="s">
        <v>131</v>
      </c>
      <c r="L5863" t="s">
        <v>16763</v>
      </c>
      <c r="M5863" t="s">
        <v>16764</v>
      </c>
      <c r="N5863">
        <v>7.1944443999999996E-2</v>
      </c>
      <c r="O5863">
        <v>45</v>
      </c>
      <c r="P5863">
        <v>77</v>
      </c>
      <c r="Q5863">
        <v>0</v>
      </c>
      <c r="R5863">
        <v>0</v>
      </c>
      <c r="S5863">
        <v>0</v>
      </c>
      <c r="T5863">
        <v>0</v>
      </c>
      <c r="U5863">
        <v>3.2374999999999998</v>
      </c>
      <c r="V5863">
        <v>5.5397220000000003</v>
      </c>
      <c r="W5863">
        <v>0</v>
      </c>
      <c r="X5863">
        <v>0</v>
      </c>
      <c r="Y5863">
        <v>0</v>
      </c>
      <c r="Z5863">
        <v>0</v>
      </c>
    </row>
    <row r="5864" spans="1:26" x14ac:dyDescent="0.25">
      <c r="A5864">
        <v>2042376</v>
      </c>
      <c r="B5864">
        <v>1</v>
      </c>
      <c r="C5864" t="s">
        <v>76</v>
      </c>
      <c r="D5864" t="s">
        <v>79</v>
      </c>
      <c r="E5864" t="s">
        <v>182</v>
      </c>
      <c r="F5864" t="s">
        <v>15046</v>
      </c>
      <c r="G5864" t="s">
        <v>524</v>
      </c>
      <c r="H5864" t="s">
        <v>46</v>
      </c>
      <c r="I5864" t="s">
        <v>129</v>
      </c>
      <c r="J5864" t="s">
        <v>130</v>
      </c>
      <c r="K5864" t="s">
        <v>131</v>
      </c>
      <c r="L5864" t="s">
        <v>16765</v>
      </c>
      <c r="M5864" t="s">
        <v>16766</v>
      </c>
      <c r="N5864">
        <v>0.53972222199999997</v>
      </c>
      <c r="O5864">
        <v>0</v>
      </c>
      <c r="P5864">
        <v>107</v>
      </c>
      <c r="Q5864">
        <v>0</v>
      </c>
      <c r="R5864">
        <v>0</v>
      </c>
      <c r="S5864">
        <v>0</v>
      </c>
      <c r="T5864">
        <v>0</v>
      </c>
      <c r="U5864">
        <v>0</v>
      </c>
      <c r="V5864">
        <v>57.750278000000002</v>
      </c>
      <c r="W5864">
        <v>0</v>
      </c>
      <c r="X5864">
        <v>0</v>
      </c>
      <c r="Y5864">
        <v>0</v>
      </c>
      <c r="Z5864">
        <v>0</v>
      </c>
    </row>
    <row r="5865" spans="1:26" x14ac:dyDescent="0.25">
      <c r="A5865">
        <v>2042388</v>
      </c>
      <c r="B5865">
        <v>1</v>
      </c>
      <c r="C5865" t="s">
        <v>76</v>
      </c>
      <c r="D5865" t="s">
        <v>94</v>
      </c>
      <c r="E5865" t="s">
        <v>171</v>
      </c>
      <c r="F5865" t="s">
        <v>1750</v>
      </c>
      <c r="G5865" t="s">
        <v>152</v>
      </c>
      <c r="H5865" t="s">
        <v>47</v>
      </c>
      <c r="I5865" t="s">
        <v>129</v>
      </c>
      <c r="J5865" t="s">
        <v>130</v>
      </c>
      <c r="K5865" t="s">
        <v>154</v>
      </c>
      <c r="L5865" t="s">
        <v>16767</v>
      </c>
      <c r="M5865" t="s">
        <v>16768</v>
      </c>
      <c r="N5865">
        <v>0.51500000000000001</v>
      </c>
      <c r="O5865">
        <v>60</v>
      </c>
      <c r="P5865">
        <v>3045</v>
      </c>
      <c r="Q5865">
        <v>0</v>
      </c>
      <c r="R5865">
        <v>0</v>
      </c>
      <c r="S5865">
        <v>0</v>
      </c>
      <c r="T5865">
        <v>252</v>
      </c>
      <c r="U5865">
        <v>30.9</v>
      </c>
      <c r="V5865">
        <v>1568.175</v>
      </c>
      <c r="W5865">
        <v>0</v>
      </c>
      <c r="X5865">
        <v>0</v>
      </c>
      <c r="Y5865">
        <v>0</v>
      </c>
      <c r="Z5865">
        <v>129.78</v>
      </c>
    </row>
    <row r="5866" spans="1:26" x14ac:dyDescent="0.25">
      <c r="A5866">
        <v>2042378</v>
      </c>
      <c r="B5866">
        <v>1</v>
      </c>
      <c r="C5866" t="s">
        <v>77</v>
      </c>
      <c r="D5866" t="s">
        <v>113</v>
      </c>
      <c r="E5866" t="s">
        <v>161</v>
      </c>
      <c r="F5866" t="s">
        <v>16683</v>
      </c>
      <c r="G5866" t="s">
        <v>168</v>
      </c>
      <c r="H5866" t="s">
        <v>47</v>
      </c>
      <c r="I5866" t="s">
        <v>129</v>
      </c>
      <c r="J5866" t="s">
        <v>130</v>
      </c>
      <c r="K5866" t="s">
        <v>154</v>
      </c>
      <c r="L5866" t="s">
        <v>16769</v>
      </c>
      <c r="M5866" t="s">
        <v>16770</v>
      </c>
      <c r="N5866">
        <v>7.1688888879999997</v>
      </c>
      <c r="O5866">
        <v>0</v>
      </c>
      <c r="P5866">
        <v>0</v>
      </c>
      <c r="Q5866">
        <v>0</v>
      </c>
      <c r="R5866">
        <v>4114</v>
      </c>
      <c r="S5866">
        <v>0</v>
      </c>
      <c r="T5866">
        <v>0</v>
      </c>
      <c r="U5866">
        <v>0</v>
      </c>
      <c r="V5866">
        <v>0</v>
      </c>
      <c r="W5866">
        <v>0</v>
      </c>
      <c r="X5866">
        <v>29492.808884999999</v>
      </c>
      <c r="Y5866">
        <v>0</v>
      </c>
      <c r="Z5866">
        <v>0</v>
      </c>
    </row>
    <row r="5867" spans="1:26" x14ac:dyDescent="0.25">
      <c r="A5867">
        <v>2042382</v>
      </c>
      <c r="B5867">
        <v>1</v>
      </c>
      <c r="C5867" t="s">
        <v>76</v>
      </c>
      <c r="D5867" t="s">
        <v>91</v>
      </c>
      <c r="E5867" t="s">
        <v>166</v>
      </c>
      <c r="F5867" t="s">
        <v>16771</v>
      </c>
      <c r="G5867" t="s">
        <v>168</v>
      </c>
      <c r="H5867" t="s">
        <v>46</v>
      </c>
      <c r="I5867" t="s">
        <v>129</v>
      </c>
      <c r="J5867" t="s">
        <v>130</v>
      </c>
      <c r="K5867" t="s">
        <v>154</v>
      </c>
      <c r="L5867" t="s">
        <v>16772</v>
      </c>
      <c r="M5867" t="s">
        <v>16773</v>
      </c>
      <c r="N5867">
        <v>8.5697222219999993</v>
      </c>
      <c r="O5867">
        <v>0</v>
      </c>
      <c r="P5867">
        <v>388</v>
      </c>
      <c r="Q5867">
        <v>0</v>
      </c>
      <c r="R5867">
        <v>0</v>
      </c>
      <c r="S5867">
        <v>0</v>
      </c>
      <c r="T5867">
        <v>0</v>
      </c>
      <c r="U5867">
        <v>0</v>
      </c>
      <c r="V5867">
        <v>3325.0522219999998</v>
      </c>
      <c r="W5867">
        <v>0</v>
      </c>
      <c r="X5867">
        <v>0</v>
      </c>
      <c r="Y5867">
        <v>0</v>
      </c>
      <c r="Z5867">
        <v>0</v>
      </c>
    </row>
    <row r="5868" spans="1:26" x14ac:dyDescent="0.25">
      <c r="A5868">
        <v>2042379</v>
      </c>
      <c r="B5868">
        <v>1</v>
      </c>
      <c r="C5868" t="s">
        <v>76</v>
      </c>
      <c r="D5868" t="s">
        <v>94</v>
      </c>
      <c r="E5868" t="s">
        <v>161</v>
      </c>
      <c r="F5868" t="s">
        <v>16774</v>
      </c>
      <c r="G5868" t="s">
        <v>168</v>
      </c>
      <c r="H5868" t="s">
        <v>47</v>
      </c>
      <c r="I5868" t="s">
        <v>129</v>
      </c>
      <c r="J5868" t="s">
        <v>130</v>
      </c>
      <c r="K5868" t="s">
        <v>154</v>
      </c>
      <c r="L5868" t="s">
        <v>16775</v>
      </c>
      <c r="M5868" t="s">
        <v>16776</v>
      </c>
      <c r="N5868">
        <v>7.733333333</v>
      </c>
      <c r="O5868">
        <v>1</v>
      </c>
      <c r="P5868">
        <v>9</v>
      </c>
      <c r="Q5868">
        <v>0</v>
      </c>
      <c r="R5868">
        <v>0</v>
      </c>
      <c r="S5868">
        <v>0</v>
      </c>
      <c r="T5868">
        <v>0</v>
      </c>
      <c r="U5868">
        <v>7.733333</v>
      </c>
      <c r="V5868">
        <v>69.599999999999994</v>
      </c>
      <c r="W5868">
        <v>0</v>
      </c>
      <c r="X5868">
        <v>0</v>
      </c>
      <c r="Y5868">
        <v>0</v>
      </c>
      <c r="Z5868">
        <v>0</v>
      </c>
    </row>
    <row r="5869" spans="1:26" x14ac:dyDescent="0.25">
      <c r="A5869">
        <v>2042381</v>
      </c>
      <c r="B5869">
        <v>1</v>
      </c>
      <c r="C5869" t="s">
        <v>76</v>
      </c>
      <c r="D5869" t="s">
        <v>104</v>
      </c>
      <c r="E5869" t="s">
        <v>161</v>
      </c>
      <c r="F5869" t="s">
        <v>16777</v>
      </c>
      <c r="G5869" t="s">
        <v>179</v>
      </c>
      <c r="H5869" t="s">
        <v>47</v>
      </c>
      <c r="I5869" t="s">
        <v>129</v>
      </c>
      <c r="J5869" t="s">
        <v>130</v>
      </c>
      <c r="K5869" t="s">
        <v>154</v>
      </c>
      <c r="L5869" t="s">
        <v>16778</v>
      </c>
      <c r="M5869" t="s">
        <v>16779</v>
      </c>
      <c r="N5869">
        <v>3.621555555</v>
      </c>
      <c r="O5869">
        <v>0</v>
      </c>
      <c r="P5869">
        <v>0</v>
      </c>
      <c r="Q5869">
        <v>2</v>
      </c>
      <c r="R5869">
        <v>239</v>
      </c>
      <c r="S5869">
        <v>0</v>
      </c>
      <c r="T5869">
        <v>0</v>
      </c>
      <c r="U5869">
        <v>0</v>
      </c>
      <c r="V5869">
        <v>0</v>
      </c>
      <c r="W5869">
        <v>7.2431109999999999</v>
      </c>
      <c r="X5869">
        <v>865.55177800000001</v>
      </c>
      <c r="Y5869">
        <v>0</v>
      </c>
      <c r="Z5869">
        <v>0</v>
      </c>
    </row>
    <row r="5870" spans="1:26" x14ac:dyDescent="0.25">
      <c r="A5870">
        <v>2042383</v>
      </c>
      <c r="B5870">
        <v>1</v>
      </c>
      <c r="C5870" t="s">
        <v>77</v>
      </c>
      <c r="D5870" t="s">
        <v>124</v>
      </c>
      <c r="E5870" t="s">
        <v>171</v>
      </c>
      <c r="F5870" t="s">
        <v>16780</v>
      </c>
      <c r="G5870" t="s">
        <v>163</v>
      </c>
      <c r="H5870" t="s">
        <v>47</v>
      </c>
      <c r="I5870" t="s">
        <v>129</v>
      </c>
      <c r="J5870" t="s">
        <v>130</v>
      </c>
      <c r="K5870" t="s">
        <v>131</v>
      </c>
      <c r="L5870" t="s">
        <v>16781</v>
      </c>
      <c r="M5870" t="s">
        <v>16782</v>
      </c>
      <c r="N5870">
        <v>0.61944444399999998</v>
      </c>
      <c r="O5870">
        <v>67</v>
      </c>
      <c r="P5870">
        <v>96</v>
      </c>
      <c r="Q5870">
        <v>0</v>
      </c>
      <c r="R5870">
        <v>0</v>
      </c>
      <c r="S5870">
        <v>0</v>
      </c>
      <c r="T5870">
        <v>0</v>
      </c>
      <c r="U5870">
        <v>41.502777999999999</v>
      </c>
      <c r="V5870">
        <v>59.466667000000001</v>
      </c>
      <c r="W5870">
        <v>0</v>
      </c>
      <c r="X5870">
        <v>0</v>
      </c>
      <c r="Y5870">
        <v>0</v>
      </c>
      <c r="Z5870">
        <v>0</v>
      </c>
    </row>
    <row r="5871" spans="1:26" x14ac:dyDescent="0.25">
      <c r="A5871">
        <v>2042384</v>
      </c>
      <c r="B5871">
        <v>1</v>
      </c>
      <c r="C5871" t="s">
        <v>76</v>
      </c>
      <c r="D5871" t="s">
        <v>102</v>
      </c>
      <c r="E5871" t="s">
        <v>186</v>
      </c>
      <c r="F5871" t="s">
        <v>16783</v>
      </c>
      <c r="G5871" t="s">
        <v>163</v>
      </c>
      <c r="H5871" t="s">
        <v>47</v>
      </c>
      <c r="I5871" t="s">
        <v>129</v>
      </c>
      <c r="J5871" t="s">
        <v>130</v>
      </c>
      <c r="K5871" t="s">
        <v>131</v>
      </c>
      <c r="L5871" t="s">
        <v>16784</v>
      </c>
      <c r="M5871" t="s">
        <v>16785</v>
      </c>
      <c r="N5871">
        <v>1.2994444439999999</v>
      </c>
      <c r="O5871">
        <v>18</v>
      </c>
      <c r="P5871">
        <v>0</v>
      </c>
      <c r="Q5871">
        <v>0</v>
      </c>
      <c r="R5871">
        <v>0</v>
      </c>
      <c r="S5871">
        <v>32</v>
      </c>
      <c r="T5871">
        <v>368</v>
      </c>
      <c r="U5871">
        <v>23.39</v>
      </c>
      <c r="V5871">
        <v>0</v>
      </c>
      <c r="W5871">
        <v>0</v>
      </c>
      <c r="X5871">
        <v>0</v>
      </c>
      <c r="Y5871">
        <v>41.582222000000002</v>
      </c>
      <c r="Z5871">
        <v>478.19555500000001</v>
      </c>
    </row>
    <row r="5872" spans="1:26" x14ac:dyDescent="0.25">
      <c r="A5872">
        <v>2042387</v>
      </c>
      <c r="B5872">
        <v>1</v>
      </c>
      <c r="C5872" t="s">
        <v>77</v>
      </c>
      <c r="D5872" t="s">
        <v>119</v>
      </c>
      <c r="E5872" t="s">
        <v>171</v>
      </c>
      <c r="F5872" t="s">
        <v>13356</v>
      </c>
      <c r="G5872" t="s">
        <v>179</v>
      </c>
      <c r="H5872" t="s">
        <v>47</v>
      </c>
      <c r="I5872" t="s">
        <v>129</v>
      </c>
      <c r="J5872" t="s">
        <v>130</v>
      </c>
      <c r="K5872" t="s">
        <v>154</v>
      </c>
      <c r="L5872" t="s">
        <v>16786</v>
      </c>
      <c r="M5872" t="s">
        <v>16787</v>
      </c>
      <c r="N5872">
        <v>7.6372222220000001</v>
      </c>
      <c r="O5872">
        <v>48</v>
      </c>
      <c r="P5872">
        <v>775</v>
      </c>
      <c r="Q5872">
        <v>0</v>
      </c>
      <c r="R5872">
        <v>0</v>
      </c>
      <c r="S5872">
        <v>0</v>
      </c>
      <c r="T5872">
        <v>0</v>
      </c>
      <c r="U5872">
        <v>366.58666699999998</v>
      </c>
      <c r="V5872">
        <v>5918.8472220000003</v>
      </c>
      <c r="W5872">
        <v>0</v>
      </c>
      <c r="X5872">
        <v>0</v>
      </c>
      <c r="Y5872">
        <v>0</v>
      </c>
      <c r="Z5872">
        <v>0</v>
      </c>
    </row>
    <row r="5873" spans="1:26" x14ac:dyDescent="0.25">
      <c r="A5873">
        <v>2042389</v>
      </c>
      <c r="B5873">
        <v>1</v>
      </c>
      <c r="C5873" t="s">
        <v>77</v>
      </c>
      <c r="D5873" t="s">
        <v>118</v>
      </c>
      <c r="E5873" t="s">
        <v>186</v>
      </c>
      <c r="F5873" t="s">
        <v>1409</v>
      </c>
      <c r="G5873" t="s">
        <v>179</v>
      </c>
      <c r="H5873" t="s">
        <v>47</v>
      </c>
      <c r="I5873" t="s">
        <v>129</v>
      </c>
      <c r="J5873" t="s">
        <v>130</v>
      </c>
      <c r="K5873" t="s">
        <v>154</v>
      </c>
      <c r="L5873" t="s">
        <v>16788</v>
      </c>
      <c r="M5873" t="s">
        <v>16789</v>
      </c>
      <c r="N5873">
        <v>2.4852777769999999</v>
      </c>
      <c r="O5873">
        <v>0</v>
      </c>
      <c r="P5873">
        <v>123</v>
      </c>
      <c r="Q5873">
        <v>0</v>
      </c>
      <c r="R5873">
        <v>0</v>
      </c>
      <c r="S5873">
        <v>0</v>
      </c>
      <c r="T5873">
        <v>0</v>
      </c>
      <c r="U5873">
        <v>0</v>
      </c>
      <c r="V5873">
        <v>305.689167</v>
      </c>
      <c r="W5873">
        <v>0</v>
      </c>
      <c r="X5873">
        <v>0</v>
      </c>
      <c r="Y5873">
        <v>0</v>
      </c>
      <c r="Z5873">
        <v>0</v>
      </c>
    </row>
    <row r="5874" spans="1:26" x14ac:dyDescent="0.25">
      <c r="A5874">
        <v>2042397</v>
      </c>
      <c r="B5874">
        <v>1</v>
      </c>
      <c r="C5874" t="s">
        <v>76</v>
      </c>
      <c r="D5874" t="s">
        <v>89</v>
      </c>
      <c r="E5874" t="s">
        <v>134</v>
      </c>
      <c r="F5874" t="s">
        <v>16790</v>
      </c>
      <c r="G5874" t="s">
        <v>136</v>
      </c>
      <c r="H5874" t="s">
        <v>46</v>
      </c>
      <c r="I5874" t="s">
        <v>129</v>
      </c>
      <c r="J5874" t="s">
        <v>130</v>
      </c>
      <c r="K5874" t="s">
        <v>131</v>
      </c>
      <c r="L5874" t="s">
        <v>16791</v>
      </c>
      <c r="M5874" t="s">
        <v>16792</v>
      </c>
      <c r="N5874">
        <v>1.183333333</v>
      </c>
      <c r="O5874">
        <v>0</v>
      </c>
      <c r="P5874">
        <v>0</v>
      </c>
      <c r="Q5874">
        <v>0</v>
      </c>
      <c r="R5874">
        <v>0</v>
      </c>
      <c r="S5874">
        <v>0</v>
      </c>
      <c r="T5874">
        <v>1</v>
      </c>
      <c r="U5874">
        <v>0</v>
      </c>
      <c r="V5874">
        <v>0</v>
      </c>
      <c r="W5874">
        <v>0</v>
      </c>
      <c r="X5874">
        <v>0</v>
      </c>
      <c r="Y5874">
        <v>0</v>
      </c>
      <c r="Z5874">
        <v>1.183333</v>
      </c>
    </row>
    <row r="5875" spans="1:26" x14ac:dyDescent="0.25">
      <c r="A5875">
        <v>2042393</v>
      </c>
      <c r="B5875">
        <v>1</v>
      </c>
      <c r="C5875" t="s">
        <v>77</v>
      </c>
      <c r="D5875" t="s">
        <v>119</v>
      </c>
      <c r="E5875" t="s">
        <v>134</v>
      </c>
      <c r="F5875" t="s">
        <v>16793</v>
      </c>
      <c r="G5875" t="s">
        <v>136</v>
      </c>
      <c r="H5875" t="s">
        <v>46</v>
      </c>
      <c r="I5875" t="s">
        <v>129</v>
      </c>
      <c r="J5875" t="s">
        <v>130</v>
      </c>
      <c r="K5875" t="s">
        <v>131</v>
      </c>
      <c r="L5875" t="s">
        <v>16794</v>
      </c>
      <c r="M5875" t="s">
        <v>16795</v>
      </c>
      <c r="N5875">
        <v>1.240555555</v>
      </c>
      <c r="O5875">
        <v>0</v>
      </c>
      <c r="P5875">
        <v>5</v>
      </c>
      <c r="Q5875">
        <v>0</v>
      </c>
      <c r="R5875">
        <v>0</v>
      </c>
      <c r="S5875">
        <v>0</v>
      </c>
      <c r="T5875">
        <v>0</v>
      </c>
      <c r="U5875">
        <v>0</v>
      </c>
      <c r="V5875">
        <v>6.2027780000000003</v>
      </c>
      <c r="W5875">
        <v>0</v>
      </c>
      <c r="X5875">
        <v>0</v>
      </c>
      <c r="Y5875">
        <v>0</v>
      </c>
      <c r="Z5875">
        <v>0</v>
      </c>
    </row>
    <row r="5876" spans="1:26" x14ac:dyDescent="0.25">
      <c r="A5876">
        <v>2042394</v>
      </c>
      <c r="B5876">
        <v>1</v>
      </c>
      <c r="C5876" t="s">
        <v>76</v>
      </c>
      <c r="D5876" t="s">
        <v>89</v>
      </c>
      <c r="E5876" t="s">
        <v>182</v>
      </c>
      <c r="F5876" t="s">
        <v>16796</v>
      </c>
      <c r="G5876" t="s">
        <v>144</v>
      </c>
      <c r="H5876" t="s">
        <v>46</v>
      </c>
      <c r="I5876" t="s">
        <v>129</v>
      </c>
      <c r="J5876" t="s">
        <v>130</v>
      </c>
      <c r="K5876" t="s">
        <v>131</v>
      </c>
      <c r="L5876" t="s">
        <v>16797</v>
      </c>
      <c r="M5876" t="s">
        <v>16798</v>
      </c>
      <c r="N5876">
        <v>3.0577777770000001</v>
      </c>
      <c r="O5876">
        <v>0</v>
      </c>
      <c r="P5876">
        <v>3</v>
      </c>
      <c r="Q5876">
        <v>0</v>
      </c>
      <c r="R5876">
        <v>0</v>
      </c>
      <c r="S5876">
        <v>0</v>
      </c>
      <c r="T5876">
        <v>0</v>
      </c>
      <c r="U5876">
        <v>0</v>
      </c>
      <c r="V5876">
        <v>9.1733329999999995</v>
      </c>
      <c r="W5876">
        <v>0</v>
      </c>
      <c r="X5876">
        <v>0</v>
      </c>
      <c r="Y5876">
        <v>0</v>
      </c>
      <c r="Z5876">
        <v>0</v>
      </c>
    </row>
    <row r="5877" spans="1:26" x14ac:dyDescent="0.25">
      <c r="A5877">
        <v>2042390</v>
      </c>
      <c r="B5877">
        <v>1</v>
      </c>
      <c r="C5877" t="s">
        <v>76</v>
      </c>
      <c r="D5877" t="s">
        <v>84</v>
      </c>
      <c r="E5877" t="s">
        <v>182</v>
      </c>
      <c r="F5877" t="s">
        <v>16799</v>
      </c>
      <c r="G5877" t="s">
        <v>168</v>
      </c>
      <c r="H5877" t="s">
        <v>46</v>
      </c>
      <c r="I5877" t="s">
        <v>129</v>
      </c>
      <c r="J5877" t="s">
        <v>130</v>
      </c>
      <c r="K5877" t="s">
        <v>154</v>
      </c>
      <c r="L5877" t="s">
        <v>16800</v>
      </c>
      <c r="M5877" t="s">
        <v>16801</v>
      </c>
      <c r="N5877">
        <v>6.5389850000000003</v>
      </c>
      <c r="O5877">
        <v>0</v>
      </c>
      <c r="P5877">
        <v>1</v>
      </c>
      <c r="Q5877">
        <v>0</v>
      </c>
      <c r="R5877">
        <v>0</v>
      </c>
      <c r="S5877">
        <v>0</v>
      </c>
      <c r="T5877">
        <v>0</v>
      </c>
      <c r="U5877">
        <v>0</v>
      </c>
      <c r="V5877">
        <v>6.5389850000000003</v>
      </c>
      <c r="W5877">
        <v>0</v>
      </c>
      <c r="X5877">
        <v>0</v>
      </c>
      <c r="Y5877">
        <v>0</v>
      </c>
      <c r="Z5877">
        <v>0</v>
      </c>
    </row>
    <row r="5878" spans="1:26" x14ac:dyDescent="0.25">
      <c r="A5878">
        <v>2042391</v>
      </c>
      <c r="B5878">
        <v>1</v>
      </c>
      <c r="C5878" t="s">
        <v>77</v>
      </c>
      <c r="D5878" t="s">
        <v>113</v>
      </c>
      <c r="E5878" t="s">
        <v>161</v>
      </c>
      <c r="F5878" t="s">
        <v>16802</v>
      </c>
      <c r="G5878" t="s">
        <v>168</v>
      </c>
      <c r="H5878" t="s">
        <v>47</v>
      </c>
      <c r="I5878" t="s">
        <v>129</v>
      </c>
      <c r="J5878" t="s">
        <v>130</v>
      </c>
      <c r="K5878" t="s">
        <v>154</v>
      </c>
      <c r="L5878" t="s">
        <v>16803</v>
      </c>
      <c r="M5878" t="s">
        <v>16804</v>
      </c>
      <c r="N5878">
        <v>7.9384536109999999</v>
      </c>
      <c r="O5878">
        <v>0</v>
      </c>
      <c r="P5878">
        <v>0</v>
      </c>
      <c r="Q5878">
        <v>0</v>
      </c>
      <c r="R5878">
        <v>58</v>
      </c>
      <c r="S5878">
        <v>0</v>
      </c>
      <c r="T5878">
        <v>0</v>
      </c>
      <c r="U5878">
        <v>0</v>
      </c>
      <c r="V5878">
        <v>0</v>
      </c>
      <c r="W5878">
        <v>0</v>
      </c>
      <c r="X5878">
        <v>460.43030900000002</v>
      </c>
      <c r="Y5878">
        <v>0</v>
      </c>
      <c r="Z5878">
        <v>0</v>
      </c>
    </row>
    <row r="5879" spans="1:26" x14ac:dyDescent="0.25">
      <c r="A5879">
        <v>2042395</v>
      </c>
      <c r="B5879">
        <v>1</v>
      </c>
      <c r="C5879" t="s">
        <v>76</v>
      </c>
      <c r="D5879" t="s">
        <v>78</v>
      </c>
      <c r="E5879" t="s">
        <v>161</v>
      </c>
      <c r="F5879" t="s">
        <v>16805</v>
      </c>
      <c r="G5879" t="s">
        <v>3074</v>
      </c>
      <c r="H5879" t="s">
        <v>47</v>
      </c>
      <c r="I5879" t="s">
        <v>129</v>
      </c>
      <c r="J5879" t="s">
        <v>130</v>
      </c>
      <c r="K5879" t="s">
        <v>154</v>
      </c>
      <c r="L5879" t="s">
        <v>16806</v>
      </c>
      <c r="M5879" t="s">
        <v>16807</v>
      </c>
      <c r="N5879">
        <v>8.3877777770000002</v>
      </c>
      <c r="O5879">
        <v>0</v>
      </c>
      <c r="P5879">
        <v>52</v>
      </c>
      <c r="Q5879">
        <v>0</v>
      </c>
      <c r="R5879">
        <v>0</v>
      </c>
      <c r="S5879">
        <v>0</v>
      </c>
      <c r="T5879">
        <v>0</v>
      </c>
      <c r="U5879">
        <v>0</v>
      </c>
      <c r="V5879">
        <v>436.164444</v>
      </c>
      <c r="W5879">
        <v>0</v>
      </c>
      <c r="X5879">
        <v>0</v>
      </c>
      <c r="Y5879">
        <v>0</v>
      </c>
      <c r="Z5879">
        <v>0</v>
      </c>
    </row>
    <row r="5880" spans="1:26" x14ac:dyDescent="0.25">
      <c r="A5880">
        <v>2042412</v>
      </c>
      <c r="B5880">
        <v>1</v>
      </c>
      <c r="C5880" t="s">
        <v>76</v>
      </c>
      <c r="D5880" t="s">
        <v>89</v>
      </c>
      <c r="E5880" t="s">
        <v>182</v>
      </c>
      <c r="F5880" t="s">
        <v>16808</v>
      </c>
      <c r="G5880" t="s">
        <v>144</v>
      </c>
      <c r="H5880" t="s">
        <v>46</v>
      </c>
      <c r="I5880" t="s">
        <v>129</v>
      </c>
      <c r="J5880" t="s">
        <v>130</v>
      </c>
      <c r="K5880" t="s">
        <v>131</v>
      </c>
      <c r="L5880" t="s">
        <v>16809</v>
      </c>
      <c r="M5880" t="s">
        <v>16810</v>
      </c>
      <c r="N5880">
        <v>1.5747222219999999</v>
      </c>
      <c r="O5880">
        <v>0</v>
      </c>
      <c r="P5880">
        <v>10</v>
      </c>
      <c r="Q5880">
        <v>0</v>
      </c>
      <c r="R5880">
        <v>0</v>
      </c>
      <c r="S5880">
        <v>0</v>
      </c>
      <c r="T5880">
        <v>0</v>
      </c>
      <c r="U5880">
        <v>0</v>
      </c>
      <c r="V5880">
        <v>15.747222000000001</v>
      </c>
      <c r="W5880">
        <v>0</v>
      </c>
      <c r="X5880">
        <v>0</v>
      </c>
      <c r="Y5880">
        <v>0</v>
      </c>
      <c r="Z5880">
        <v>0</v>
      </c>
    </row>
    <row r="5881" spans="1:26" x14ac:dyDescent="0.25">
      <c r="A5881">
        <v>2042406</v>
      </c>
      <c r="B5881">
        <v>1</v>
      </c>
      <c r="C5881" t="s">
        <v>76</v>
      </c>
      <c r="D5881" t="s">
        <v>79</v>
      </c>
      <c r="E5881" t="s">
        <v>134</v>
      </c>
      <c r="F5881" t="s">
        <v>16811</v>
      </c>
      <c r="G5881" t="s">
        <v>144</v>
      </c>
      <c r="H5881" t="s">
        <v>46</v>
      </c>
      <c r="I5881" t="s">
        <v>129</v>
      </c>
      <c r="J5881" t="s">
        <v>130</v>
      </c>
      <c r="K5881" t="s">
        <v>131</v>
      </c>
      <c r="L5881" t="s">
        <v>16812</v>
      </c>
      <c r="M5881" t="s">
        <v>16813</v>
      </c>
      <c r="N5881">
        <v>1.726388888</v>
      </c>
      <c r="O5881">
        <v>0</v>
      </c>
      <c r="P5881">
        <v>1</v>
      </c>
      <c r="Q5881">
        <v>0</v>
      </c>
      <c r="R5881">
        <v>0</v>
      </c>
      <c r="S5881">
        <v>0</v>
      </c>
      <c r="T5881">
        <v>0</v>
      </c>
      <c r="U5881">
        <v>0</v>
      </c>
      <c r="V5881">
        <v>1.726389</v>
      </c>
      <c r="W5881">
        <v>0</v>
      </c>
      <c r="X5881">
        <v>0</v>
      </c>
      <c r="Y5881">
        <v>0</v>
      </c>
      <c r="Z5881">
        <v>0</v>
      </c>
    </row>
    <row r="5882" spans="1:26" x14ac:dyDescent="0.25">
      <c r="A5882">
        <v>2042401</v>
      </c>
      <c r="B5882">
        <v>1</v>
      </c>
      <c r="C5882" t="s">
        <v>76</v>
      </c>
      <c r="D5882" t="s">
        <v>89</v>
      </c>
      <c r="E5882" t="s">
        <v>171</v>
      </c>
      <c r="F5882" t="s">
        <v>2160</v>
      </c>
      <c r="G5882" t="s">
        <v>163</v>
      </c>
      <c r="H5882" t="s">
        <v>47</v>
      </c>
      <c r="I5882" t="s">
        <v>129</v>
      </c>
      <c r="J5882" t="s">
        <v>130</v>
      </c>
      <c r="K5882" t="s">
        <v>131</v>
      </c>
      <c r="L5882" t="s">
        <v>16814</v>
      </c>
      <c r="M5882" t="s">
        <v>16815</v>
      </c>
      <c r="N5882">
        <v>0.27583333300000001</v>
      </c>
      <c r="O5882">
        <v>21</v>
      </c>
      <c r="P5882">
        <v>54</v>
      </c>
      <c r="Q5882">
        <v>0</v>
      </c>
      <c r="R5882">
        <v>0</v>
      </c>
      <c r="S5882">
        <v>14</v>
      </c>
      <c r="T5882">
        <v>63</v>
      </c>
      <c r="U5882">
        <v>5.7925000000000004</v>
      </c>
      <c r="V5882">
        <v>14.895</v>
      </c>
      <c r="W5882">
        <v>0</v>
      </c>
      <c r="X5882">
        <v>0</v>
      </c>
      <c r="Y5882">
        <v>3.8616670000000002</v>
      </c>
      <c r="Z5882">
        <v>17.377500000000001</v>
      </c>
    </row>
    <row r="5883" spans="1:26" x14ac:dyDescent="0.25">
      <c r="A5883">
        <v>2042399</v>
      </c>
      <c r="B5883">
        <v>1</v>
      </c>
      <c r="C5883" t="s">
        <v>76</v>
      </c>
      <c r="D5883" t="s">
        <v>101</v>
      </c>
      <c r="E5883" t="s">
        <v>126</v>
      </c>
      <c r="F5883" t="s">
        <v>16816</v>
      </c>
      <c r="G5883" t="s">
        <v>179</v>
      </c>
      <c r="H5883" t="s">
        <v>46</v>
      </c>
      <c r="I5883" t="s">
        <v>129</v>
      </c>
      <c r="J5883" t="s">
        <v>130</v>
      </c>
      <c r="K5883" t="s">
        <v>154</v>
      </c>
      <c r="L5883" t="s">
        <v>16817</v>
      </c>
      <c r="M5883" t="s">
        <v>16818</v>
      </c>
      <c r="N5883">
        <v>1.7478583329999999</v>
      </c>
      <c r="O5883">
        <v>0</v>
      </c>
      <c r="P5883">
        <v>42</v>
      </c>
      <c r="Q5883">
        <v>0</v>
      </c>
      <c r="R5883">
        <v>0</v>
      </c>
      <c r="S5883">
        <v>0</v>
      </c>
      <c r="T5883">
        <v>0</v>
      </c>
      <c r="U5883">
        <v>0</v>
      </c>
      <c r="V5883">
        <v>73.410049999999998</v>
      </c>
      <c r="W5883">
        <v>0</v>
      </c>
      <c r="X5883">
        <v>0</v>
      </c>
      <c r="Y5883">
        <v>0</v>
      </c>
      <c r="Z5883">
        <v>0</v>
      </c>
    </row>
    <row r="5884" spans="1:26" x14ac:dyDescent="0.25">
      <c r="A5884">
        <v>2042402</v>
      </c>
      <c r="B5884">
        <v>1</v>
      </c>
      <c r="C5884" t="s">
        <v>77</v>
      </c>
      <c r="D5884" t="s">
        <v>108</v>
      </c>
      <c r="E5884" t="s">
        <v>171</v>
      </c>
      <c r="F5884" t="s">
        <v>6383</v>
      </c>
      <c r="G5884" t="s">
        <v>163</v>
      </c>
      <c r="H5884" t="s">
        <v>47</v>
      </c>
      <c r="I5884" t="s">
        <v>257</v>
      </c>
      <c r="J5884" t="s">
        <v>130</v>
      </c>
      <c r="K5884" t="s">
        <v>131</v>
      </c>
      <c r="L5884" t="s">
        <v>16819</v>
      </c>
      <c r="M5884" t="s">
        <v>16820</v>
      </c>
      <c r="N5884">
        <v>1.6666666E-2</v>
      </c>
      <c r="O5884">
        <v>0</v>
      </c>
      <c r="P5884">
        <v>4</v>
      </c>
      <c r="Q5884">
        <v>38</v>
      </c>
      <c r="R5884">
        <v>9393</v>
      </c>
      <c r="S5884">
        <v>41</v>
      </c>
      <c r="T5884">
        <v>8557</v>
      </c>
      <c r="U5884">
        <v>0</v>
      </c>
      <c r="V5884">
        <v>6.6667000000000004E-2</v>
      </c>
      <c r="W5884">
        <v>0.63333300000000003</v>
      </c>
      <c r="X5884">
        <v>156.549994</v>
      </c>
      <c r="Y5884">
        <v>0.68333299999999997</v>
      </c>
      <c r="Z5884">
        <v>142.61666099999999</v>
      </c>
    </row>
    <row r="5885" spans="1:26" x14ac:dyDescent="0.25">
      <c r="A5885">
        <v>2042408</v>
      </c>
      <c r="B5885">
        <v>1</v>
      </c>
      <c r="C5885" t="s">
        <v>77</v>
      </c>
      <c r="D5885" t="s">
        <v>123</v>
      </c>
      <c r="E5885" t="s">
        <v>182</v>
      </c>
      <c r="F5885" t="s">
        <v>16821</v>
      </c>
      <c r="G5885" t="s">
        <v>144</v>
      </c>
      <c r="H5885" t="s">
        <v>46</v>
      </c>
      <c r="I5885" t="s">
        <v>129</v>
      </c>
      <c r="J5885" t="s">
        <v>130</v>
      </c>
      <c r="K5885" t="s">
        <v>131</v>
      </c>
      <c r="L5885" t="s">
        <v>16822</v>
      </c>
      <c r="M5885" t="s">
        <v>16823</v>
      </c>
      <c r="N5885">
        <v>3.465833333</v>
      </c>
      <c r="O5885">
        <v>0</v>
      </c>
      <c r="P5885">
        <v>38</v>
      </c>
      <c r="Q5885">
        <v>0</v>
      </c>
      <c r="R5885">
        <v>0</v>
      </c>
      <c r="S5885">
        <v>0</v>
      </c>
      <c r="T5885">
        <v>0</v>
      </c>
      <c r="U5885">
        <v>0</v>
      </c>
      <c r="V5885">
        <v>131.70166699999999</v>
      </c>
      <c r="W5885">
        <v>0</v>
      </c>
      <c r="X5885">
        <v>0</v>
      </c>
      <c r="Y5885">
        <v>0</v>
      </c>
      <c r="Z5885">
        <v>0</v>
      </c>
    </row>
    <row r="5886" spans="1:26" x14ac:dyDescent="0.25">
      <c r="A5886">
        <v>2042411</v>
      </c>
      <c r="B5886">
        <v>1</v>
      </c>
      <c r="C5886" t="s">
        <v>76</v>
      </c>
      <c r="D5886" t="s">
        <v>101</v>
      </c>
      <c r="E5886" t="s">
        <v>161</v>
      </c>
      <c r="F5886" t="s">
        <v>16824</v>
      </c>
      <c r="G5886" t="s">
        <v>341</v>
      </c>
      <c r="H5886" t="s">
        <v>47</v>
      </c>
      <c r="I5886" t="s">
        <v>129</v>
      </c>
      <c r="J5886" t="s">
        <v>130</v>
      </c>
      <c r="K5886" t="s">
        <v>131</v>
      </c>
      <c r="L5886" t="s">
        <v>16825</v>
      </c>
      <c r="M5886" t="s">
        <v>16826</v>
      </c>
      <c r="N5886">
        <v>1.3991666659999999</v>
      </c>
      <c r="O5886">
        <v>18</v>
      </c>
      <c r="P5886">
        <v>0</v>
      </c>
      <c r="Q5886">
        <v>0</v>
      </c>
      <c r="R5886">
        <v>0</v>
      </c>
      <c r="S5886">
        <v>0</v>
      </c>
      <c r="T5886">
        <v>0</v>
      </c>
      <c r="U5886">
        <v>25.184999999999999</v>
      </c>
      <c r="V5886">
        <v>0</v>
      </c>
      <c r="W5886">
        <v>0</v>
      </c>
      <c r="X5886">
        <v>0</v>
      </c>
      <c r="Y5886">
        <v>0</v>
      </c>
      <c r="Z5886">
        <v>0</v>
      </c>
    </row>
    <row r="5887" spans="1:26" x14ac:dyDescent="0.25">
      <c r="A5887">
        <v>2042409</v>
      </c>
      <c r="B5887">
        <v>1</v>
      </c>
      <c r="C5887" t="s">
        <v>76</v>
      </c>
      <c r="D5887" t="s">
        <v>99</v>
      </c>
      <c r="E5887" t="s">
        <v>186</v>
      </c>
      <c r="F5887" t="s">
        <v>16827</v>
      </c>
      <c r="G5887" t="s">
        <v>168</v>
      </c>
      <c r="H5887" t="s">
        <v>47</v>
      </c>
      <c r="I5887" t="s">
        <v>129</v>
      </c>
      <c r="J5887" t="s">
        <v>130</v>
      </c>
      <c r="K5887" t="s">
        <v>154</v>
      </c>
      <c r="L5887" t="s">
        <v>16828</v>
      </c>
      <c r="M5887" t="s">
        <v>16829</v>
      </c>
      <c r="N5887">
        <v>2.0481638879999999</v>
      </c>
      <c r="O5887">
        <v>7</v>
      </c>
      <c r="P5887">
        <v>0</v>
      </c>
      <c r="Q5887">
        <v>0</v>
      </c>
      <c r="R5887">
        <v>0</v>
      </c>
      <c r="S5887">
        <v>0</v>
      </c>
      <c r="T5887">
        <v>0</v>
      </c>
      <c r="U5887">
        <v>14.337147</v>
      </c>
      <c r="V5887">
        <v>0</v>
      </c>
      <c r="W5887">
        <v>0</v>
      </c>
      <c r="X5887">
        <v>0</v>
      </c>
      <c r="Y5887">
        <v>0</v>
      </c>
      <c r="Z5887">
        <v>0</v>
      </c>
    </row>
    <row r="5888" spans="1:26" x14ac:dyDescent="0.25">
      <c r="A5888">
        <v>2042410</v>
      </c>
      <c r="B5888">
        <v>1</v>
      </c>
      <c r="C5888" t="s">
        <v>76</v>
      </c>
      <c r="D5888" t="s">
        <v>89</v>
      </c>
      <c r="E5888" t="s">
        <v>171</v>
      </c>
      <c r="F5888" t="s">
        <v>16830</v>
      </c>
      <c r="G5888" t="s">
        <v>163</v>
      </c>
      <c r="H5888" t="s">
        <v>47</v>
      </c>
      <c r="I5888" t="s">
        <v>129</v>
      </c>
      <c r="J5888" t="s">
        <v>130</v>
      </c>
      <c r="K5888" t="s">
        <v>131</v>
      </c>
      <c r="L5888" t="s">
        <v>16831</v>
      </c>
      <c r="M5888" t="s">
        <v>16832</v>
      </c>
      <c r="N5888">
        <v>0.81888888800000004</v>
      </c>
      <c r="O5888">
        <v>8</v>
      </c>
      <c r="P5888">
        <v>55</v>
      </c>
      <c r="Q5888">
        <v>1</v>
      </c>
      <c r="R5888">
        <v>1</v>
      </c>
      <c r="S5888">
        <v>9</v>
      </c>
      <c r="T5888">
        <v>507</v>
      </c>
      <c r="U5888">
        <v>6.5511109999999997</v>
      </c>
      <c r="V5888">
        <v>45.038888999999998</v>
      </c>
      <c r="W5888">
        <v>0.81888899999999998</v>
      </c>
      <c r="X5888">
        <v>0.81888899999999998</v>
      </c>
      <c r="Y5888">
        <v>7.37</v>
      </c>
      <c r="Z5888">
        <v>415.17666600000001</v>
      </c>
    </row>
    <row r="5889" spans="1:26" x14ac:dyDescent="0.25">
      <c r="A5889">
        <v>2042414</v>
      </c>
      <c r="B5889">
        <v>1</v>
      </c>
      <c r="C5889" t="s">
        <v>76</v>
      </c>
      <c r="D5889" t="s">
        <v>79</v>
      </c>
      <c r="E5889" t="s">
        <v>161</v>
      </c>
      <c r="F5889" t="s">
        <v>16833</v>
      </c>
      <c r="G5889" t="s">
        <v>168</v>
      </c>
      <c r="H5889" t="s">
        <v>47</v>
      </c>
      <c r="I5889" t="s">
        <v>129</v>
      </c>
      <c r="J5889" t="s">
        <v>130</v>
      </c>
      <c r="K5889" t="s">
        <v>154</v>
      </c>
      <c r="L5889" t="s">
        <v>16834</v>
      </c>
      <c r="M5889" t="s">
        <v>16835</v>
      </c>
      <c r="N5889">
        <v>1.3330555550000001</v>
      </c>
      <c r="O5889">
        <v>34</v>
      </c>
      <c r="P5889">
        <v>144</v>
      </c>
      <c r="Q5889">
        <v>0</v>
      </c>
      <c r="R5889">
        <v>0</v>
      </c>
      <c r="S5889">
        <v>0</v>
      </c>
      <c r="T5889">
        <v>0</v>
      </c>
      <c r="U5889">
        <v>45.323889000000001</v>
      </c>
      <c r="V5889">
        <v>191.96</v>
      </c>
      <c r="W5889">
        <v>0</v>
      </c>
      <c r="X5889">
        <v>0</v>
      </c>
      <c r="Y5889">
        <v>0</v>
      </c>
      <c r="Z5889">
        <v>0</v>
      </c>
    </row>
    <row r="5890" spans="1:26" x14ac:dyDescent="0.25">
      <c r="A5890">
        <v>2042415</v>
      </c>
      <c r="B5890">
        <v>1</v>
      </c>
      <c r="C5890" t="s">
        <v>77</v>
      </c>
      <c r="D5890" t="s">
        <v>124</v>
      </c>
      <c r="E5890" t="s">
        <v>171</v>
      </c>
      <c r="F5890" t="s">
        <v>16762</v>
      </c>
      <c r="G5890" t="s">
        <v>163</v>
      </c>
      <c r="H5890" t="s">
        <v>47</v>
      </c>
      <c r="I5890" t="s">
        <v>257</v>
      </c>
      <c r="J5890" t="s">
        <v>130</v>
      </c>
      <c r="K5890" t="s">
        <v>131</v>
      </c>
      <c r="L5890" t="s">
        <v>16836</v>
      </c>
      <c r="M5890" t="s">
        <v>16837</v>
      </c>
      <c r="N5890">
        <v>2.3888888E-2</v>
      </c>
      <c r="O5890">
        <v>45</v>
      </c>
      <c r="P5890">
        <v>77</v>
      </c>
      <c r="Q5890">
        <v>0</v>
      </c>
      <c r="R5890">
        <v>0</v>
      </c>
      <c r="S5890">
        <v>0</v>
      </c>
      <c r="T5890">
        <v>0</v>
      </c>
      <c r="U5890">
        <v>1.075</v>
      </c>
      <c r="V5890">
        <v>1.8394440000000001</v>
      </c>
      <c r="W5890">
        <v>0</v>
      </c>
      <c r="X5890">
        <v>0</v>
      </c>
      <c r="Y5890">
        <v>0</v>
      </c>
      <c r="Z5890">
        <v>0</v>
      </c>
    </row>
    <row r="5891" spans="1:26" x14ac:dyDescent="0.25">
      <c r="A5891">
        <v>2042416</v>
      </c>
      <c r="B5891">
        <v>1</v>
      </c>
      <c r="C5891" t="s">
        <v>77</v>
      </c>
      <c r="D5891" t="s">
        <v>124</v>
      </c>
      <c r="E5891" t="s">
        <v>161</v>
      </c>
      <c r="F5891" t="s">
        <v>16838</v>
      </c>
      <c r="G5891" t="s">
        <v>168</v>
      </c>
      <c r="H5891" t="s">
        <v>47</v>
      </c>
      <c r="I5891" t="s">
        <v>129</v>
      </c>
      <c r="J5891" t="s">
        <v>130</v>
      </c>
      <c r="K5891" t="s">
        <v>154</v>
      </c>
      <c r="L5891" t="s">
        <v>16839</v>
      </c>
      <c r="M5891" t="s">
        <v>16840</v>
      </c>
      <c r="N5891">
        <v>9.690838888</v>
      </c>
      <c r="O5891">
        <v>0</v>
      </c>
      <c r="P5891">
        <v>130</v>
      </c>
      <c r="Q5891">
        <v>0</v>
      </c>
      <c r="R5891">
        <v>0</v>
      </c>
      <c r="S5891">
        <v>0</v>
      </c>
      <c r="T5891">
        <v>0</v>
      </c>
      <c r="U5891">
        <v>0</v>
      </c>
      <c r="V5891">
        <v>1259.8090549999999</v>
      </c>
      <c r="W5891">
        <v>0</v>
      </c>
      <c r="X5891">
        <v>0</v>
      </c>
      <c r="Y5891">
        <v>0</v>
      </c>
      <c r="Z5891">
        <v>0</v>
      </c>
    </row>
    <row r="5892" spans="1:26" x14ac:dyDescent="0.25">
      <c r="A5892">
        <v>2042419</v>
      </c>
      <c r="B5892">
        <v>1</v>
      </c>
      <c r="C5892" t="s">
        <v>77</v>
      </c>
      <c r="D5892" t="s">
        <v>121</v>
      </c>
      <c r="E5892" t="s">
        <v>186</v>
      </c>
      <c r="F5892" t="s">
        <v>1650</v>
      </c>
      <c r="G5892" t="s">
        <v>179</v>
      </c>
      <c r="H5892" t="s">
        <v>47</v>
      </c>
      <c r="I5892" t="s">
        <v>129</v>
      </c>
      <c r="J5892" t="s">
        <v>130</v>
      </c>
      <c r="K5892" t="s">
        <v>154</v>
      </c>
      <c r="L5892" t="s">
        <v>16841</v>
      </c>
      <c r="M5892" t="s">
        <v>16842</v>
      </c>
      <c r="N5892">
        <v>4.8294249999999996</v>
      </c>
      <c r="O5892">
        <v>0</v>
      </c>
      <c r="P5892">
        <v>0</v>
      </c>
      <c r="Q5892">
        <v>1</v>
      </c>
      <c r="R5892">
        <v>182</v>
      </c>
      <c r="S5892">
        <v>2</v>
      </c>
      <c r="T5892">
        <v>156</v>
      </c>
      <c r="U5892">
        <v>0</v>
      </c>
      <c r="V5892">
        <v>0</v>
      </c>
      <c r="W5892">
        <v>4.8294249999999996</v>
      </c>
      <c r="X5892">
        <v>878.95534999999995</v>
      </c>
      <c r="Y5892">
        <v>9.6588499999999993</v>
      </c>
      <c r="Z5892">
        <v>753.39030000000002</v>
      </c>
    </row>
    <row r="5893" spans="1:26" x14ac:dyDescent="0.25">
      <c r="A5893">
        <v>2042421</v>
      </c>
      <c r="B5893">
        <v>1</v>
      </c>
      <c r="C5893" t="s">
        <v>76</v>
      </c>
      <c r="D5893" t="s">
        <v>95</v>
      </c>
      <c r="E5893" t="s">
        <v>171</v>
      </c>
      <c r="F5893" t="s">
        <v>16843</v>
      </c>
      <c r="G5893" t="s">
        <v>179</v>
      </c>
      <c r="H5893" t="s">
        <v>47</v>
      </c>
      <c r="I5893" t="s">
        <v>129</v>
      </c>
      <c r="J5893" t="s">
        <v>130</v>
      </c>
      <c r="K5893" t="s">
        <v>154</v>
      </c>
      <c r="L5893" t="s">
        <v>16844</v>
      </c>
      <c r="M5893" t="s">
        <v>16845</v>
      </c>
      <c r="N5893">
        <v>1.423888888</v>
      </c>
      <c r="O5893">
        <v>0</v>
      </c>
      <c r="P5893">
        <v>14</v>
      </c>
      <c r="Q5893">
        <v>0</v>
      </c>
      <c r="R5893">
        <v>0</v>
      </c>
      <c r="S5893">
        <v>0</v>
      </c>
      <c r="T5893">
        <v>0</v>
      </c>
      <c r="U5893">
        <v>0</v>
      </c>
      <c r="V5893">
        <v>19.934443999999999</v>
      </c>
      <c r="W5893">
        <v>0</v>
      </c>
      <c r="X5893">
        <v>0</v>
      </c>
      <c r="Y5893">
        <v>0</v>
      </c>
      <c r="Z5893">
        <v>0</v>
      </c>
    </row>
    <row r="5894" spans="1:26" x14ac:dyDescent="0.25">
      <c r="A5894">
        <v>2042422</v>
      </c>
      <c r="B5894">
        <v>1</v>
      </c>
      <c r="C5894" t="s">
        <v>76</v>
      </c>
      <c r="D5894" t="s">
        <v>99</v>
      </c>
      <c r="E5894" t="s">
        <v>186</v>
      </c>
      <c r="F5894" t="s">
        <v>16846</v>
      </c>
      <c r="G5894" t="s">
        <v>168</v>
      </c>
      <c r="H5894" t="s">
        <v>47</v>
      </c>
      <c r="I5894" t="s">
        <v>129</v>
      </c>
      <c r="J5894" t="s">
        <v>130</v>
      </c>
      <c r="K5894" t="s">
        <v>154</v>
      </c>
      <c r="L5894" t="s">
        <v>16847</v>
      </c>
      <c r="M5894" t="s">
        <v>16848</v>
      </c>
      <c r="N5894">
        <v>5.2997222219999998</v>
      </c>
      <c r="O5894">
        <v>16</v>
      </c>
      <c r="P5894">
        <v>23</v>
      </c>
      <c r="Q5894">
        <v>0</v>
      </c>
      <c r="R5894">
        <v>0</v>
      </c>
      <c r="S5894">
        <v>0</v>
      </c>
      <c r="T5894">
        <v>0</v>
      </c>
      <c r="U5894">
        <v>84.795556000000005</v>
      </c>
      <c r="V5894">
        <v>121.89361100000001</v>
      </c>
      <c r="W5894">
        <v>0</v>
      </c>
      <c r="X5894">
        <v>0</v>
      </c>
      <c r="Y5894">
        <v>0</v>
      </c>
      <c r="Z5894">
        <v>0</v>
      </c>
    </row>
    <row r="5895" spans="1:26" x14ac:dyDescent="0.25">
      <c r="A5895">
        <v>2042368</v>
      </c>
      <c r="B5895">
        <v>1</v>
      </c>
      <c r="C5895" t="s">
        <v>76</v>
      </c>
      <c r="D5895" t="s">
        <v>99</v>
      </c>
      <c r="E5895" t="s">
        <v>186</v>
      </c>
      <c r="F5895" t="s">
        <v>16849</v>
      </c>
      <c r="G5895" t="s">
        <v>168</v>
      </c>
      <c r="H5895" t="s">
        <v>47</v>
      </c>
      <c r="I5895" t="s">
        <v>129</v>
      </c>
      <c r="J5895" t="s">
        <v>130</v>
      </c>
      <c r="K5895" t="s">
        <v>154</v>
      </c>
      <c r="L5895" t="s">
        <v>16850</v>
      </c>
      <c r="M5895" t="s">
        <v>16851</v>
      </c>
      <c r="N5895">
        <v>6.7175000000000002</v>
      </c>
      <c r="O5895">
        <v>21</v>
      </c>
      <c r="P5895">
        <v>563</v>
      </c>
      <c r="Q5895">
        <v>0</v>
      </c>
      <c r="R5895">
        <v>0</v>
      </c>
      <c r="S5895">
        <v>0</v>
      </c>
      <c r="T5895">
        <v>0</v>
      </c>
      <c r="U5895">
        <v>141.0675</v>
      </c>
      <c r="V5895">
        <v>3781.9524999999999</v>
      </c>
      <c r="W5895">
        <v>0</v>
      </c>
      <c r="X5895">
        <v>0</v>
      </c>
      <c r="Y5895">
        <v>0</v>
      </c>
      <c r="Z5895">
        <v>0</v>
      </c>
    </row>
    <row r="5896" spans="1:26" x14ac:dyDescent="0.25">
      <c r="A5896">
        <v>2042425</v>
      </c>
      <c r="B5896">
        <v>1</v>
      </c>
      <c r="C5896" t="s">
        <v>76</v>
      </c>
      <c r="D5896" t="s">
        <v>89</v>
      </c>
      <c r="E5896" t="s">
        <v>171</v>
      </c>
      <c r="F5896" t="s">
        <v>367</v>
      </c>
      <c r="G5896" t="s">
        <v>163</v>
      </c>
      <c r="H5896" t="s">
        <v>47</v>
      </c>
      <c r="I5896" t="s">
        <v>129</v>
      </c>
      <c r="J5896" t="s">
        <v>130</v>
      </c>
      <c r="K5896" t="s">
        <v>131</v>
      </c>
      <c r="L5896" t="s">
        <v>16852</v>
      </c>
      <c r="M5896" t="s">
        <v>16853</v>
      </c>
      <c r="N5896">
        <v>0.52638888800000005</v>
      </c>
      <c r="O5896">
        <v>11</v>
      </c>
      <c r="P5896">
        <v>236</v>
      </c>
      <c r="Q5896">
        <v>0</v>
      </c>
      <c r="R5896">
        <v>0</v>
      </c>
      <c r="S5896">
        <v>0</v>
      </c>
      <c r="T5896">
        <v>19</v>
      </c>
      <c r="U5896">
        <v>5.7902779999999998</v>
      </c>
      <c r="V5896">
        <v>124.227778</v>
      </c>
      <c r="W5896">
        <v>0</v>
      </c>
      <c r="X5896">
        <v>0</v>
      </c>
      <c r="Y5896">
        <v>0</v>
      </c>
      <c r="Z5896">
        <v>10.001389</v>
      </c>
    </row>
    <row r="5897" spans="1:26" x14ac:dyDescent="0.25">
      <c r="A5897">
        <v>2042426</v>
      </c>
      <c r="B5897">
        <v>1</v>
      </c>
      <c r="C5897" t="s">
        <v>77</v>
      </c>
      <c r="D5897" t="s">
        <v>108</v>
      </c>
      <c r="E5897" t="s">
        <v>171</v>
      </c>
      <c r="F5897" t="s">
        <v>1511</v>
      </c>
      <c r="G5897" t="s">
        <v>163</v>
      </c>
      <c r="H5897" t="s">
        <v>47</v>
      </c>
      <c r="I5897" t="s">
        <v>129</v>
      </c>
      <c r="J5897" t="s">
        <v>130</v>
      </c>
      <c r="K5897" t="s">
        <v>131</v>
      </c>
      <c r="L5897" t="s">
        <v>16854</v>
      </c>
      <c r="M5897" t="s">
        <v>16855</v>
      </c>
      <c r="N5897">
        <v>0.174444444</v>
      </c>
      <c r="O5897">
        <v>124</v>
      </c>
      <c r="P5897">
        <v>542</v>
      </c>
      <c r="Q5897">
        <v>0</v>
      </c>
      <c r="R5897">
        <v>0</v>
      </c>
      <c r="S5897">
        <v>0</v>
      </c>
      <c r="T5897">
        <v>0</v>
      </c>
      <c r="U5897">
        <v>21.631111000000001</v>
      </c>
      <c r="V5897">
        <v>94.548889000000003</v>
      </c>
      <c r="W5897">
        <v>0</v>
      </c>
      <c r="X5897">
        <v>0</v>
      </c>
      <c r="Y5897">
        <v>0</v>
      </c>
      <c r="Z5897">
        <v>0</v>
      </c>
    </row>
    <row r="5898" spans="1:26" x14ac:dyDescent="0.25">
      <c r="A5898">
        <v>2042435</v>
      </c>
      <c r="B5898">
        <v>1</v>
      </c>
      <c r="C5898" t="s">
        <v>77</v>
      </c>
      <c r="D5898" t="s">
        <v>124</v>
      </c>
      <c r="E5898" t="s">
        <v>161</v>
      </c>
      <c r="F5898" t="s">
        <v>16856</v>
      </c>
      <c r="G5898" t="s">
        <v>341</v>
      </c>
      <c r="H5898" t="s">
        <v>47</v>
      </c>
      <c r="I5898" t="s">
        <v>129</v>
      </c>
      <c r="J5898" t="s">
        <v>130</v>
      </c>
      <c r="K5898" t="s">
        <v>131</v>
      </c>
      <c r="L5898" t="s">
        <v>16857</v>
      </c>
      <c r="M5898" t="s">
        <v>16858</v>
      </c>
      <c r="N5898">
        <v>2.4197222219999999</v>
      </c>
      <c r="O5898">
        <v>3</v>
      </c>
      <c r="P5898">
        <v>0</v>
      </c>
      <c r="Q5898">
        <v>0</v>
      </c>
      <c r="R5898">
        <v>0</v>
      </c>
      <c r="S5898">
        <v>0</v>
      </c>
      <c r="T5898">
        <v>0</v>
      </c>
      <c r="U5898">
        <v>7.2591669999999997</v>
      </c>
      <c r="V5898">
        <v>0</v>
      </c>
      <c r="W5898">
        <v>0</v>
      </c>
      <c r="X5898">
        <v>0</v>
      </c>
      <c r="Y5898">
        <v>0</v>
      </c>
      <c r="Z5898">
        <v>0</v>
      </c>
    </row>
    <row r="5899" spans="1:26" x14ac:dyDescent="0.25">
      <c r="A5899">
        <v>2042430</v>
      </c>
      <c r="B5899">
        <v>1</v>
      </c>
      <c r="C5899" t="s">
        <v>76</v>
      </c>
      <c r="D5899" t="s">
        <v>79</v>
      </c>
      <c r="E5899" t="s">
        <v>134</v>
      </c>
      <c r="F5899" t="s">
        <v>16859</v>
      </c>
      <c r="G5899" t="s">
        <v>136</v>
      </c>
      <c r="H5899" t="s">
        <v>46</v>
      </c>
      <c r="I5899" t="s">
        <v>129</v>
      </c>
      <c r="J5899" t="s">
        <v>130</v>
      </c>
      <c r="K5899" t="s">
        <v>131</v>
      </c>
      <c r="L5899" t="s">
        <v>16860</v>
      </c>
      <c r="M5899" t="s">
        <v>16861</v>
      </c>
      <c r="N5899">
        <v>2.2144444440000002</v>
      </c>
      <c r="O5899">
        <v>0</v>
      </c>
      <c r="P5899">
        <v>4</v>
      </c>
      <c r="Q5899">
        <v>0</v>
      </c>
      <c r="R5899">
        <v>0</v>
      </c>
      <c r="S5899">
        <v>0</v>
      </c>
      <c r="T5899">
        <v>0</v>
      </c>
      <c r="U5899">
        <v>0</v>
      </c>
      <c r="V5899">
        <v>8.8577779999999997</v>
      </c>
      <c r="W5899">
        <v>0</v>
      </c>
      <c r="X5899">
        <v>0</v>
      </c>
      <c r="Y5899">
        <v>0</v>
      </c>
      <c r="Z5899">
        <v>0</v>
      </c>
    </row>
    <row r="5900" spans="1:26" x14ac:dyDescent="0.25">
      <c r="A5900">
        <v>2042433</v>
      </c>
      <c r="B5900">
        <v>1</v>
      </c>
      <c r="C5900" t="s">
        <v>76</v>
      </c>
      <c r="D5900" t="s">
        <v>96</v>
      </c>
      <c r="E5900" t="s">
        <v>134</v>
      </c>
      <c r="F5900" t="s">
        <v>16862</v>
      </c>
      <c r="G5900" t="s">
        <v>136</v>
      </c>
      <c r="H5900" t="s">
        <v>46</v>
      </c>
      <c r="I5900" t="s">
        <v>129</v>
      </c>
      <c r="J5900" t="s">
        <v>130</v>
      </c>
      <c r="K5900" t="s">
        <v>131</v>
      </c>
      <c r="L5900" t="s">
        <v>16863</v>
      </c>
      <c r="M5900" t="s">
        <v>16864</v>
      </c>
      <c r="N5900">
        <v>1.083611111</v>
      </c>
      <c r="O5900">
        <v>0</v>
      </c>
      <c r="P5900">
        <v>2</v>
      </c>
      <c r="Q5900">
        <v>0</v>
      </c>
      <c r="R5900">
        <v>0</v>
      </c>
      <c r="S5900">
        <v>0</v>
      </c>
      <c r="T5900">
        <v>0</v>
      </c>
      <c r="U5900">
        <v>0</v>
      </c>
      <c r="V5900">
        <v>2.1672220000000002</v>
      </c>
      <c r="W5900">
        <v>0</v>
      </c>
      <c r="X5900">
        <v>0</v>
      </c>
      <c r="Y5900">
        <v>0</v>
      </c>
      <c r="Z5900">
        <v>0</v>
      </c>
    </row>
    <row r="5901" spans="1:26" x14ac:dyDescent="0.25">
      <c r="A5901">
        <v>2042429</v>
      </c>
      <c r="B5901">
        <v>1</v>
      </c>
      <c r="C5901" t="s">
        <v>76</v>
      </c>
      <c r="D5901" t="s">
        <v>103</v>
      </c>
      <c r="E5901" t="s">
        <v>186</v>
      </c>
      <c r="F5901" t="s">
        <v>3407</v>
      </c>
      <c r="G5901" t="s">
        <v>163</v>
      </c>
      <c r="H5901" t="s">
        <v>47</v>
      </c>
      <c r="I5901" t="s">
        <v>129</v>
      </c>
      <c r="J5901" t="s">
        <v>130</v>
      </c>
      <c r="K5901" t="s">
        <v>131</v>
      </c>
      <c r="L5901" t="s">
        <v>16865</v>
      </c>
      <c r="M5901" t="s">
        <v>16866</v>
      </c>
      <c r="N5901">
        <v>0.445833333</v>
      </c>
      <c r="O5901">
        <v>0</v>
      </c>
      <c r="P5901">
        <v>0</v>
      </c>
      <c r="Q5901">
        <v>4</v>
      </c>
      <c r="R5901">
        <v>1178</v>
      </c>
      <c r="S5901">
        <v>0</v>
      </c>
      <c r="T5901">
        <v>0</v>
      </c>
      <c r="U5901">
        <v>0</v>
      </c>
      <c r="V5901">
        <v>0</v>
      </c>
      <c r="W5901">
        <v>1.7833330000000001</v>
      </c>
      <c r="X5901">
        <v>525.19166600000005</v>
      </c>
      <c r="Y5901">
        <v>0</v>
      </c>
      <c r="Z5901">
        <v>0</v>
      </c>
    </row>
    <row r="5902" spans="1:26" x14ac:dyDescent="0.25">
      <c r="A5902">
        <v>2042431</v>
      </c>
      <c r="B5902">
        <v>1</v>
      </c>
      <c r="C5902" t="s">
        <v>76</v>
      </c>
      <c r="D5902" t="s">
        <v>84</v>
      </c>
      <c r="E5902" t="s">
        <v>150</v>
      </c>
      <c r="F5902" t="s">
        <v>16867</v>
      </c>
      <c r="G5902" t="s">
        <v>250</v>
      </c>
      <c r="H5902" t="s">
        <v>47</v>
      </c>
      <c r="I5902" t="s">
        <v>129</v>
      </c>
      <c r="J5902" t="s">
        <v>15</v>
      </c>
      <c r="K5902" t="s">
        <v>131</v>
      </c>
      <c r="L5902" t="s">
        <v>16868</v>
      </c>
      <c r="M5902" t="s">
        <v>16869</v>
      </c>
      <c r="N5902">
        <v>0.97</v>
      </c>
      <c r="O5902">
        <v>0</v>
      </c>
      <c r="P5902">
        <v>1283</v>
      </c>
      <c r="Q5902">
        <v>0</v>
      </c>
      <c r="R5902">
        <v>0</v>
      </c>
      <c r="S5902">
        <v>0</v>
      </c>
      <c r="T5902">
        <v>0</v>
      </c>
      <c r="U5902">
        <v>0</v>
      </c>
      <c r="V5902">
        <v>1244.51</v>
      </c>
      <c r="W5902">
        <v>0</v>
      </c>
      <c r="X5902">
        <v>0</v>
      </c>
      <c r="Y5902">
        <v>0</v>
      </c>
      <c r="Z5902">
        <v>0</v>
      </c>
    </row>
    <row r="5903" spans="1:26" x14ac:dyDescent="0.25">
      <c r="A5903">
        <v>2042443</v>
      </c>
      <c r="B5903">
        <v>1</v>
      </c>
      <c r="C5903" t="s">
        <v>77</v>
      </c>
      <c r="D5903" t="s">
        <v>108</v>
      </c>
      <c r="E5903" t="s">
        <v>134</v>
      </c>
      <c r="F5903" t="s">
        <v>16870</v>
      </c>
      <c r="G5903" t="s">
        <v>136</v>
      </c>
      <c r="H5903" t="s">
        <v>46</v>
      </c>
      <c r="I5903" t="s">
        <v>129</v>
      </c>
      <c r="J5903" t="s">
        <v>130</v>
      </c>
      <c r="K5903" t="s">
        <v>131</v>
      </c>
      <c r="L5903" t="s">
        <v>16871</v>
      </c>
      <c r="M5903" t="s">
        <v>16872</v>
      </c>
      <c r="N5903">
        <v>2.1013888879999998</v>
      </c>
      <c r="O5903">
        <v>0</v>
      </c>
      <c r="P5903">
        <v>2</v>
      </c>
      <c r="Q5903">
        <v>0</v>
      </c>
      <c r="R5903">
        <v>0</v>
      </c>
      <c r="S5903">
        <v>0</v>
      </c>
      <c r="T5903">
        <v>0</v>
      </c>
      <c r="U5903">
        <v>0</v>
      </c>
      <c r="V5903">
        <v>4.2027780000000003</v>
      </c>
      <c r="W5903">
        <v>0</v>
      </c>
      <c r="X5903">
        <v>0</v>
      </c>
      <c r="Y5903">
        <v>0</v>
      </c>
      <c r="Z5903">
        <v>0</v>
      </c>
    </row>
    <row r="5904" spans="1:26" x14ac:dyDescent="0.25">
      <c r="A5904">
        <v>2042438</v>
      </c>
      <c r="B5904">
        <v>1</v>
      </c>
      <c r="C5904" t="s">
        <v>76</v>
      </c>
      <c r="D5904" t="s">
        <v>96</v>
      </c>
      <c r="E5904" t="s">
        <v>134</v>
      </c>
      <c r="F5904" t="s">
        <v>16873</v>
      </c>
      <c r="G5904" t="s">
        <v>128</v>
      </c>
      <c r="H5904" t="s">
        <v>46</v>
      </c>
      <c r="I5904" t="s">
        <v>129</v>
      </c>
      <c r="J5904" t="s">
        <v>130</v>
      </c>
      <c r="K5904" t="s">
        <v>131</v>
      </c>
      <c r="L5904" t="s">
        <v>16874</v>
      </c>
      <c r="M5904" t="s">
        <v>16875</v>
      </c>
      <c r="N5904">
        <v>0.709166666</v>
      </c>
      <c r="O5904">
        <v>0</v>
      </c>
      <c r="P5904">
        <v>5</v>
      </c>
      <c r="Q5904">
        <v>0</v>
      </c>
      <c r="R5904">
        <v>0</v>
      </c>
      <c r="S5904">
        <v>0</v>
      </c>
      <c r="T5904">
        <v>0</v>
      </c>
      <c r="U5904">
        <v>0</v>
      </c>
      <c r="V5904">
        <v>3.545833</v>
      </c>
      <c r="W5904">
        <v>0</v>
      </c>
      <c r="X5904">
        <v>0</v>
      </c>
      <c r="Y5904">
        <v>0</v>
      </c>
      <c r="Z5904">
        <v>0</v>
      </c>
    </row>
    <row r="5905" spans="1:26" x14ac:dyDescent="0.25">
      <c r="A5905">
        <v>2042440</v>
      </c>
      <c r="B5905">
        <v>1</v>
      </c>
      <c r="C5905" t="s">
        <v>76</v>
      </c>
      <c r="D5905" t="s">
        <v>85</v>
      </c>
      <c r="E5905" t="s">
        <v>134</v>
      </c>
      <c r="F5905" t="s">
        <v>16876</v>
      </c>
      <c r="G5905" t="s">
        <v>250</v>
      </c>
      <c r="H5905" t="s">
        <v>46</v>
      </c>
      <c r="I5905" t="s">
        <v>129</v>
      </c>
      <c r="J5905" t="s">
        <v>130</v>
      </c>
      <c r="K5905" t="s">
        <v>131</v>
      </c>
      <c r="L5905" t="s">
        <v>16877</v>
      </c>
      <c r="M5905" t="s">
        <v>16878</v>
      </c>
      <c r="N5905">
        <v>1.345555555</v>
      </c>
      <c r="O5905">
        <v>0</v>
      </c>
      <c r="P5905">
        <v>1</v>
      </c>
      <c r="Q5905">
        <v>0</v>
      </c>
      <c r="R5905">
        <v>0</v>
      </c>
      <c r="S5905">
        <v>0</v>
      </c>
      <c r="T5905">
        <v>0</v>
      </c>
      <c r="U5905">
        <v>0</v>
      </c>
      <c r="V5905">
        <v>1.345556</v>
      </c>
      <c r="W5905">
        <v>0</v>
      </c>
      <c r="X5905">
        <v>0</v>
      </c>
      <c r="Y5905">
        <v>0</v>
      </c>
      <c r="Z5905">
        <v>0</v>
      </c>
    </row>
    <row r="5906" spans="1:26" x14ac:dyDescent="0.25">
      <c r="A5906">
        <v>2042460</v>
      </c>
      <c r="B5906">
        <v>1</v>
      </c>
      <c r="C5906" t="s">
        <v>76</v>
      </c>
      <c r="D5906" t="s">
        <v>102</v>
      </c>
      <c r="E5906" t="s">
        <v>186</v>
      </c>
      <c r="F5906" t="s">
        <v>16879</v>
      </c>
      <c r="G5906" t="s">
        <v>163</v>
      </c>
      <c r="H5906" t="s">
        <v>47</v>
      </c>
      <c r="I5906" t="s">
        <v>129</v>
      </c>
      <c r="J5906" t="s">
        <v>130</v>
      </c>
      <c r="K5906" t="s">
        <v>131</v>
      </c>
      <c r="L5906" t="s">
        <v>16785</v>
      </c>
      <c r="M5906" t="s">
        <v>16880</v>
      </c>
      <c r="N5906">
        <v>1.906111111</v>
      </c>
      <c r="O5906">
        <v>0</v>
      </c>
      <c r="P5906">
        <v>0</v>
      </c>
      <c r="Q5906">
        <v>0</v>
      </c>
      <c r="R5906">
        <v>0</v>
      </c>
      <c r="S5906">
        <v>26</v>
      </c>
      <c r="T5906">
        <v>0</v>
      </c>
      <c r="U5906">
        <v>0</v>
      </c>
      <c r="V5906">
        <v>0</v>
      </c>
      <c r="W5906">
        <v>0</v>
      </c>
      <c r="X5906">
        <v>0</v>
      </c>
      <c r="Y5906">
        <v>49.558889000000001</v>
      </c>
      <c r="Z5906">
        <v>0</v>
      </c>
    </row>
    <row r="5907" spans="1:26" x14ac:dyDescent="0.25">
      <c r="A5907">
        <v>2042437</v>
      </c>
      <c r="B5907">
        <v>1</v>
      </c>
      <c r="C5907" t="s">
        <v>76</v>
      </c>
      <c r="D5907" t="s">
        <v>104</v>
      </c>
      <c r="E5907" t="s">
        <v>186</v>
      </c>
      <c r="F5907" t="s">
        <v>16881</v>
      </c>
      <c r="G5907" t="s">
        <v>163</v>
      </c>
      <c r="H5907" t="s">
        <v>47</v>
      </c>
      <c r="I5907" t="s">
        <v>129</v>
      </c>
      <c r="J5907" t="s">
        <v>130</v>
      </c>
      <c r="K5907" t="s">
        <v>131</v>
      </c>
      <c r="L5907" t="s">
        <v>16882</v>
      </c>
      <c r="M5907" t="s">
        <v>16883</v>
      </c>
      <c r="N5907">
        <v>1.071388888</v>
      </c>
      <c r="O5907">
        <v>0</v>
      </c>
      <c r="P5907">
        <v>0</v>
      </c>
      <c r="Q5907">
        <v>5</v>
      </c>
      <c r="R5907">
        <v>947</v>
      </c>
      <c r="S5907">
        <v>0</v>
      </c>
      <c r="T5907">
        <v>0</v>
      </c>
      <c r="U5907">
        <v>0</v>
      </c>
      <c r="V5907">
        <v>0</v>
      </c>
      <c r="W5907">
        <v>5.3569440000000004</v>
      </c>
      <c r="X5907">
        <v>1014.605277</v>
      </c>
      <c r="Y5907">
        <v>0</v>
      </c>
      <c r="Z5907">
        <v>0</v>
      </c>
    </row>
    <row r="5908" spans="1:26" x14ac:dyDescent="0.25">
      <c r="A5908">
        <v>2042455</v>
      </c>
      <c r="B5908">
        <v>1</v>
      </c>
      <c r="C5908" t="s">
        <v>76</v>
      </c>
      <c r="D5908" t="s">
        <v>93</v>
      </c>
      <c r="E5908" t="s">
        <v>182</v>
      </c>
      <c r="F5908" t="s">
        <v>16884</v>
      </c>
      <c r="G5908" t="s">
        <v>144</v>
      </c>
      <c r="H5908" t="s">
        <v>46</v>
      </c>
      <c r="I5908" t="s">
        <v>129</v>
      </c>
      <c r="J5908" t="s">
        <v>130</v>
      </c>
      <c r="K5908" t="s">
        <v>131</v>
      </c>
      <c r="L5908" t="s">
        <v>16885</v>
      </c>
      <c r="M5908" t="s">
        <v>16886</v>
      </c>
      <c r="N5908">
        <v>2.7802777769999998</v>
      </c>
      <c r="O5908">
        <v>0</v>
      </c>
      <c r="P5908">
        <v>54</v>
      </c>
      <c r="Q5908">
        <v>0</v>
      </c>
      <c r="R5908">
        <v>0</v>
      </c>
      <c r="S5908">
        <v>0</v>
      </c>
      <c r="T5908">
        <v>0</v>
      </c>
      <c r="U5908">
        <v>0</v>
      </c>
      <c r="V5908">
        <v>150.13499999999999</v>
      </c>
      <c r="W5908">
        <v>0</v>
      </c>
      <c r="X5908">
        <v>0</v>
      </c>
      <c r="Y5908">
        <v>0</v>
      </c>
      <c r="Z5908">
        <v>0</v>
      </c>
    </row>
    <row r="5909" spans="1:26" x14ac:dyDescent="0.25">
      <c r="A5909">
        <v>2042439</v>
      </c>
      <c r="B5909">
        <v>1</v>
      </c>
      <c r="C5909" t="s">
        <v>77</v>
      </c>
      <c r="D5909" t="s">
        <v>115</v>
      </c>
      <c r="E5909" t="s">
        <v>186</v>
      </c>
      <c r="F5909" t="s">
        <v>2355</v>
      </c>
      <c r="G5909" t="s">
        <v>163</v>
      </c>
      <c r="H5909" t="s">
        <v>47</v>
      </c>
      <c r="I5909" t="s">
        <v>257</v>
      </c>
      <c r="J5909" t="s">
        <v>130</v>
      </c>
      <c r="K5909" t="s">
        <v>131</v>
      </c>
      <c r="L5909" t="s">
        <v>16887</v>
      </c>
      <c r="M5909" t="s">
        <v>16888</v>
      </c>
      <c r="N5909">
        <v>1.3888888E-2</v>
      </c>
      <c r="O5909">
        <v>0</v>
      </c>
      <c r="P5909">
        <v>0</v>
      </c>
      <c r="Q5909">
        <v>26</v>
      </c>
      <c r="R5909">
        <v>628</v>
      </c>
      <c r="S5909">
        <v>68</v>
      </c>
      <c r="T5909">
        <v>1256</v>
      </c>
      <c r="U5909">
        <v>0</v>
      </c>
      <c r="V5909">
        <v>0</v>
      </c>
      <c r="W5909">
        <v>0.36111100000000002</v>
      </c>
      <c r="X5909">
        <v>8.7222220000000004</v>
      </c>
      <c r="Y5909">
        <v>0.94444399999999995</v>
      </c>
      <c r="Z5909">
        <v>17.444443</v>
      </c>
    </row>
    <row r="5910" spans="1:26" x14ac:dyDescent="0.25">
      <c r="A5910">
        <v>2042441</v>
      </c>
      <c r="B5910">
        <v>1</v>
      </c>
      <c r="C5910" t="s">
        <v>77</v>
      </c>
      <c r="D5910" t="s">
        <v>124</v>
      </c>
      <c r="E5910" t="s">
        <v>171</v>
      </c>
      <c r="F5910" t="s">
        <v>16889</v>
      </c>
      <c r="G5910" t="s">
        <v>1630</v>
      </c>
      <c r="H5910" t="s">
        <v>47</v>
      </c>
      <c r="I5910" t="s">
        <v>129</v>
      </c>
      <c r="J5910" t="s">
        <v>130</v>
      </c>
      <c r="K5910" t="s">
        <v>154</v>
      </c>
      <c r="L5910" t="s">
        <v>16890</v>
      </c>
      <c r="M5910" t="s">
        <v>16891</v>
      </c>
      <c r="N5910">
        <v>0.23223222199999999</v>
      </c>
      <c r="O5910">
        <v>8</v>
      </c>
      <c r="P5910">
        <v>0</v>
      </c>
      <c r="Q5910">
        <v>0</v>
      </c>
      <c r="R5910">
        <v>0</v>
      </c>
      <c r="S5910">
        <v>0</v>
      </c>
      <c r="T5910">
        <v>0</v>
      </c>
      <c r="U5910">
        <v>1.857858</v>
      </c>
      <c r="V5910">
        <v>0</v>
      </c>
      <c r="W5910">
        <v>0</v>
      </c>
      <c r="X5910">
        <v>0</v>
      </c>
      <c r="Y5910">
        <v>0</v>
      </c>
      <c r="Z5910">
        <v>0</v>
      </c>
    </row>
    <row r="5911" spans="1:26" x14ac:dyDescent="0.25">
      <c r="A5911">
        <v>2042444</v>
      </c>
      <c r="B5911">
        <v>1</v>
      </c>
      <c r="C5911" t="s">
        <v>76</v>
      </c>
      <c r="D5911" t="s">
        <v>93</v>
      </c>
      <c r="E5911" t="s">
        <v>186</v>
      </c>
      <c r="F5911" t="s">
        <v>16892</v>
      </c>
      <c r="G5911" t="s">
        <v>168</v>
      </c>
      <c r="H5911" t="s">
        <v>47</v>
      </c>
      <c r="I5911" t="s">
        <v>129</v>
      </c>
      <c r="J5911" t="s">
        <v>130</v>
      </c>
      <c r="K5911" t="s">
        <v>154</v>
      </c>
      <c r="L5911" t="s">
        <v>16893</v>
      </c>
      <c r="M5911" t="s">
        <v>16894</v>
      </c>
      <c r="N5911">
        <v>3.6091666660000001</v>
      </c>
      <c r="O5911">
        <v>14</v>
      </c>
      <c r="P5911">
        <v>789</v>
      </c>
      <c r="Q5911">
        <v>0</v>
      </c>
      <c r="R5911">
        <v>0</v>
      </c>
      <c r="S5911">
        <v>0</v>
      </c>
      <c r="T5911">
        <v>0</v>
      </c>
      <c r="U5911">
        <v>50.528333000000003</v>
      </c>
      <c r="V5911">
        <v>2847.6324989999998</v>
      </c>
      <c r="W5911">
        <v>0</v>
      </c>
      <c r="X5911">
        <v>0</v>
      </c>
      <c r="Y5911">
        <v>0</v>
      </c>
      <c r="Z5911">
        <v>0</v>
      </c>
    </row>
    <row r="5912" spans="1:26" x14ac:dyDescent="0.25">
      <c r="A5912">
        <v>2042449</v>
      </c>
      <c r="B5912">
        <v>1</v>
      </c>
      <c r="C5912" t="s">
        <v>76</v>
      </c>
      <c r="D5912" t="s">
        <v>96</v>
      </c>
      <c r="E5912" t="s">
        <v>171</v>
      </c>
      <c r="F5912" t="s">
        <v>7453</v>
      </c>
      <c r="G5912" t="s">
        <v>163</v>
      </c>
      <c r="H5912" t="s">
        <v>47</v>
      </c>
      <c r="I5912" t="s">
        <v>129</v>
      </c>
      <c r="J5912" t="s">
        <v>130</v>
      </c>
      <c r="K5912" t="s">
        <v>131</v>
      </c>
      <c r="L5912" t="s">
        <v>16895</v>
      </c>
      <c r="M5912" t="s">
        <v>16896</v>
      </c>
      <c r="N5912">
        <v>1.5233333330000001</v>
      </c>
      <c r="O5912">
        <v>68</v>
      </c>
      <c r="P5912">
        <v>22</v>
      </c>
      <c r="Q5912">
        <v>0</v>
      </c>
      <c r="R5912">
        <v>0</v>
      </c>
      <c r="S5912">
        <v>0</v>
      </c>
      <c r="T5912">
        <v>0</v>
      </c>
      <c r="U5912">
        <v>103.58666700000001</v>
      </c>
      <c r="V5912">
        <v>33.513333000000003</v>
      </c>
      <c r="W5912">
        <v>0</v>
      </c>
      <c r="X5912">
        <v>0</v>
      </c>
      <c r="Y5912">
        <v>0</v>
      </c>
      <c r="Z5912">
        <v>0</v>
      </c>
    </row>
    <row r="5913" spans="1:26" x14ac:dyDescent="0.25">
      <c r="A5913">
        <v>2042448</v>
      </c>
      <c r="B5913">
        <v>1</v>
      </c>
      <c r="C5913" t="s">
        <v>77</v>
      </c>
      <c r="D5913" t="s">
        <v>119</v>
      </c>
      <c r="E5913" t="s">
        <v>161</v>
      </c>
      <c r="F5913" t="s">
        <v>16897</v>
      </c>
      <c r="G5913" t="s">
        <v>163</v>
      </c>
      <c r="H5913" t="s">
        <v>47</v>
      </c>
      <c r="I5913" t="s">
        <v>129</v>
      </c>
      <c r="J5913" t="s">
        <v>130</v>
      </c>
      <c r="K5913" t="s">
        <v>131</v>
      </c>
      <c r="L5913" t="s">
        <v>16898</v>
      </c>
      <c r="M5913" t="s">
        <v>16899</v>
      </c>
      <c r="N5913">
        <v>0.73472222200000004</v>
      </c>
      <c r="O5913">
        <v>32</v>
      </c>
      <c r="P5913">
        <v>1129</v>
      </c>
      <c r="Q5913">
        <v>0</v>
      </c>
      <c r="R5913">
        <v>0</v>
      </c>
      <c r="S5913">
        <v>0</v>
      </c>
      <c r="T5913">
        <v>0</v>
      </c>
      <c r="U5913">
        <v>23.511111</v>
      </c>
      <c r="V5913">
        <v>829.50138900000002</v>
      </c>
      <c r="W5913">
        <v>0</v>
      </c>
      <c r="X5913">
        <v>0</v>
      </c>
      <c r="Y5913">
        <v>0</v>
      </c>
      <c r="Z5913">
        <v>0</v>
      </c>
    </row>
    <row r="5914" spans="1:26" x14ac:dyDescent="0.25">
      <c r="A5914">
        <v>2042453</v>
      </c>
      <c r="B5914">
        <v>1</v>
      </c>
      <c r="C5914" t="s">
        <v>77</v>
      </c>
      <c r="D5914" t="s">
        <v>109</v>
      </c>
      <c r="E5914" t="s">
        <v>186</v>
      </c>
      <c r="F5914" t="s">
        <v>5882</v>
      </c>
      <c r="G5914" t="s">
        <v>163</v>
      </c>
      <c r="H5914" t="s">
        <v>47</v>
      </c>
      <c r="I5914" t="s">
        <v>257</v>
      </c>
      <c r="J5914" t="s">
        <v>130</v>
      </c>
      <c r="K5914" t="s">
        <v>131</v>
      </c>
      <c r="L5914" t="s">
        <v>16900</v>
      </c>
      <c r="M5914" t="s">
        <v>16901</v>
      </c>
      <c r="N5914">
        <v>1.1111111E-2</v>
      </c>
      <c r="O5914">
        <v>33</v>
      </c>
      <c r="P5914">
        <v>1032</v>
      </c>
      <c r="Q5914">
        <v>0</v>
      </c>
      <c r="R5914">
        <v>0</v>
      </c>
      <c r="S5914">
        <v>0</v>
      </c>
      <c r="T5914">
        <v>0</v>
      </c>
      <c r="U5914">
        <v>0.36666700000000002</v>
      </c>
      <c r="V5914">
        <v>11.466666999999999</v>
      </c>
      <c r="W5914">
        <v>0</v>
      </c>
      <c r="X5914">
        <v>0</v>
      </c>
      <c r="Y5914">
        <v>0</v>
      </c>
      <c r="Z5914">
        <v>0</v>
      </c>
    </row>
    <row r="5915" spans="1:26" x14ac:dyDescent="0.25">
      <c r="A5915">
        <v>2042459</v>
      </c>
      <c r="B5915">
        <v>1</v>
      </c>
      <c r="C5915" t="s">
        <v>76</v>
      </c>
      <c r="D5915" t="s">
        <v>99</v>
      </c>
      <c r="E5915" t="s">
        <v>134</v>
      </c>
      <c r="F5915" t="s">
        <v>16902</v>
      </c>
      <c r="G5915" t="s">
        <v>140</v>
      </c>
      <c r="H5915" t="s">
        <v>46</v>
      </c>
      <c r="I5915" t="s">
        <v>129</v>
      </c>
      <c r="J5915" t="s">
        <v>130</v>
      </c>
      <c r="K5915" t="s">
        <v>131</v>
      </c>
      <c r="L5915" t="s">
        <v>16903</v>
      </c>
      <c r="M5915" t="s">
        <v>16904</v>
      </c>
      <c r="N5915">
        <v>2.3119444439999999</v>
      </c>
      <c r="O5915">
        <v>0</v>
      </c>
      <c r="P5915">
        <v>3</v>
      </c>
      <c r="Q5915">
        <v>0</v>
      </c>
      <c r="R5915">
        <v>0</v>
      </c>
      <c r="S5915">
        <v>0</v>
      </c>
      <c r="T5915">
        <v>0</v>
      </c>
      <c r="U5915">
        <v>0</v>
      </c>
      <c r="V5915">
        <v>6.9358329999999997</v>
      </c>
      <c r="W5915">
        <v>0</v>
      </c>
      <c r="X5915">
        <v>0</v>
      </c>
      <c r="Y5915">
        <v>0</v>
      </c>
      <c r="Z5915">
        <v>0</v>
      </c>
    </row>
    <row r="5916" spans="1:26" x14ac:dyDescent="0.25">
      <c r="A5916">
        <v>2042470</v>
      </c>
      <c r="B5916">
        <v>1</v>
      </c>
      <c r="C5916" t="s">
        <v>76</v>
      </c>
      <c r="D5916" t="s">
        <v>86</v>
      </c>
      <c r="E5916" t="s">
        <v>166</v>
      </c>
      <c r="F5916" t="s">
        <v>16905</v>
      </c>
      <c r="G5916" t="s">
        <v>310</v>
      </c>
      <c r="H5916" t="s">
        <v>46</v>
      </c>
      <c r="I5916" t="s">
        <v>129</v>
      </c>
      <c r="J5916" t="s">
        <v>130</v>
      </c>
      <c r="K5916" t="s">
        <v>131</v>
      </c>
      <c r="L5916" t="s">
        <v>16883</v>
      </c>
      <c r="M5916" t="s">
        <v>16906</v>
      </c>
      <c r="N5916">
        <v>1.9794444440000001</v>
      </c>
      <c r="O5916">
        <v>0</v>
      </c>
      <c r="P5916">
        <v>366</v>
      </c>
      <c r="Q5916">
        <v>0</v>
      </c>
      <c r="R5916">
        <v>0</v>
      </c>
      <c r="S5916">
        <v>0</v>
      </c>
      <c r="T5916">
        <v>0</v>
      </c>
      <c r="U5916">
        <v>0</v>
      </c>
      <c r="V5916">
        <v>724.47666700000002</v>
      </c>
      <c r="W5916">
        <v>0</v>
      </c>
      <c r="X5916">
        <v>0</v>
      </c>
      <c r="Y5916">
        <v>0</v>
      </c>
      <c r="Z5916">
        <v>0</v>
      </c>
    </row>
    <row r="5917" spans="1:26" x14ac:dyDescent="0.25">
      <c r="A5917">
        <v>2042462</v>
      </c>
      <c r="B5917">
        <v>1</v>
      </c>
      <c r="C5917" t="s">
        <v>76</v>
      </c>
      <c r="D5917" t="s">
        <v>83</v>
      </c>
      <c r="E5917" t="s">
        <v>134</v>
      </c>
      <c r="F5917" t="s">
        <v>16907</v>
      </c>
      <c r="G5917" t="s">
        <v>136</v>
      </c>
      <c r="H5917" t="s">
        <v>46</v>
      </c>
      <c r="I5917" t="s">
        <v>129</v>
      </c>
      <c r="J5917" t="s">
        <v>130</v>
      </c>
      <c r="K5917" t="s">
        <v>131</v>
      </c>
      <c r="L5917" t="s">
        <v>16908</v>
      </c>
      <c r="M5917" t="s">
        <v>16909</v>
      </c>
      <c r="N5917">
        <v>1.1588888879999999</v>
      </c>
      <c r="O5917">
        <v>0</v>
      </c>
      <c r="P5917">
        <v>4</v>
      </c>
      <c r="Q5917">
        <v>0</v>
      </c>
      <c r="R5917">
        <v>0</v>
      </c>
      <c r="S5917">
        <v>0</v>
      </c>
      <c r="T5917">
        <v>0</v>
      </c>
      <c r="U5917">
        <v>0</v>
      </c>
      <c r="V5917">
        <v>4.6355560000000002</v>
      </c>
      <c r="W5917">
        <v>0</v>
      </c>
      <c r="X5917">
        <v>0</v>
      </c>
      <c r="Y5917">
        <v>0</v>
      </c>
      <c r="Z5917">
        <v>0</v>
      </c>
    </row>
    <row r="5918" spans="1:26" x14ac:dyDescent="0.25">
      <c r="A5918">
        <v>2042464</v>
      </c>
      <c r="B5918">
        <v>1</v>
      </c>
      <c r="C5918" t="s">
        <v>76</v>
      </c>
      <c r="D5918" t="s">
        <v>93</v>
      </c>
      <c r="E5918" t="s">
        <v>134</v>
      </c>
      <c r="F5918" t="s">
        <v>16910</v>
      </c>
      <c r="G5918" t="s">
        <v>140</v>
      </c>
      <c r="H5918" t="s">
        <v>46</v>
      </c>
      <c r="I5918" t="s">
        <v>129</v>
      </c>
      <c r="J5918" t="s">
        <v>130</v>
      </c>
      <c r="K5918" t="s">
        <v>131</v>
      </c>
      <c r="L5918" t="s">
        <v>16911</v>
      </c>
      <c r="M5918" t="s">
        <v>16912</v>
      </c>
      <c r="N5918">
        <v>3.844166666</v>
      </c>
      <c r="O5918">
        <v>0</v>
      </c>
      <c r="P5918">
        <v>1</v>
      </c>
      <c r="Q5918">
        <v>0</v>
      </c>
      <c r="R5918">
        <v>0</v>
      </c>
      <c r="S5918">
        <v>0</v>
      </c>
      <c r="T5918">
        <v>0</v>
      </c>
      <c r="U5918">
        <v>0</v>
      </c>
      <c r="V5918">
        <v>3.8441670000000001</v>
      </c>
      <c r="W5918">
        <v>0</v>
      </c>
      <c r="X5918">
        <v>0</v>
      </c>
      <c r="Y5918">
        <v>0</v>
      </c>
      <c r="Z5918">
        <v>0</v>
      </c>
    </row>
    <row r="5919" spans="1:26" x14ac:dyDescent="0.25">
      <c r="A5919">
        <v>2042465</v>
      </c>
      <c r="B5919">
        <v>1</v>
      </c>
      <c r="C5919" t="s">
        <v>76</v>
      </c>
      <c r="D5919" t="s">
        <v>103</v>
      </c>
      <c r="E5919" t="s">
        <v>166</v>
      </c>
      <c r="F5919" t="s">
        <v>16913</v>
      </c>
      <c r="G5919" t="s">
        <v>246</v>
      </c>
      <c r="H5919" t="s">
        <v>46</v>
      </c>
      <c r="I5919" t="s">
        <v>129</v>
      </c>
      <c r="J5919" t="s">
        <v>130</v>
      </c>
      <c r="K5919" t="s">
        <v>131</v>
      </c>
      <c r="L5919" t="s">
        <v>16914</v>
      </c>
      <c r="M5919" t="s">
        <v>16915</v>
      </c>
      <c r="N5919">
        <v>2.3366666660000002</v>
      </c>
      <c r="O5919">
        <v>0</v>
      </c>
      <c r="P5919">
        <v>0</v>
      </c>
      <c r="Q5919">
        <v>0</v>
      </c>
      <c r="R5919">
        <v>20</v>
      </c>
      <c r="S5919">
        <v>0</v>
      </c>
      <c r="T5919">
        <v>0</v>
      </c>
      <c r="U5919">
        <v>0</v>
      </c>
      <c r="V5919">
        <v>0</v>
      </c>
      <c r="W5919">
        <v>0</v>
      </c>
      <c r="X5919">
        <v>46.733333000000002</v>
      </c>
      <c r="Y5919">
        <v>0</v>
      </c>
      <c r="Z5919">
        <v>0</v>
      </c>
    </row>
    <row r="5920" spans="1:26" x14ac:dyDescent="0.25">
      <c r="A5920">
        <v>2042466</v>
      </c>
      <c r="B5920">
        <v>1</v>
      </c>
      <c r="C5920" t="s">
        <v>76</v>
      </c>
      <c r="D5920" t="s">
        <v>96</v>
      </c>
      <c r="E5920" t="s">
        <v>171</v>
      </c>
      <c r="F5920" t="s">
        <v>739</v>
      </c>
      <c r="G5920" t="s">
        <v>163</v>
      </c>
      <c r="H5920" t="s">
        <v>47</v>
      </c>
      <c r="I5920" t="s">
        <v>129</v>
      </c>
      <c r="J5920" t="s">
        <v>130</v>
      </c>
      <c r="K5920" t="s">
        <v>131</v>
      </c>
      <c r="L5920" t="s">
        <v>16916</v>
      </c>
      <c r="M5920" t="s">
        <v>16917</v>
      </c>
      <c r="N5920">
        <v>0.22277777700000001</v>
      </c>
      <c r="O5920">
        <v>47</v>
      </c>
      <c r="P5920">
        <v>1468</v>
      </c>
      <c r="Q5920">
        <v>0</v>
      </c>
      <c r="R5920">
        <v>0</v>
      </c>
      <c r="S5920">
        <v>0</v>
      </c>
      <c r="T5920">
        <v>0</v>
      </c>
      <c r="U5920">
        <v>10.470556</v>
      </c>
      <c r="V5920">
        <v>327.03777700000001</v>
      </c>
      <c r="W5920">
        <v>0</v>
      </c>
      <c r="X5920">
        <v>0</v>
      </c>
      <c r="Y5920">
        <v>0</v>
      </c>
      <c r="Z5920">
        <v>0</v>
      </c>
    </row>
    <row r="5921" spans="1:26" x14ac:dyDescent="0.25">
      <c r="A5921">
        <v>2042490</v>
      </c>
      <c r="B5921">
        <v>1</v>
      </c>
      <c r="C5921" t="s">
        <v>77</v>
      </c>
      <c r="D5921" t="s">
        <v>114</v>
      </c>
      <c r="E5921" t="s">
        <v>182</v>
      </c>
      <c r="F5921" t="s">
        <v>16918</v>
      </c>
      <c r="G5921" t="s">
        <v>144</v>
      </c>
      <c r="H5921" t="s">
        <v>46</v>
      </c>
      <c r="I5921" t="s">
        <v>129</v>
      </c>
      <c r="J5921" t="s">
        <v>130</v>
      </c>
      <c r="K5921" t="s">
        <v>131</v>
      </c>
      <c r="L5921" t="s">
        <v>16919</v>
      </c>
      <c r="M5921" t="s">
        <v>16920</v>
      </c>
      <c r="N5921">
        <v>1.4283333330000001</v>
      </c>
      <c r="O5921">
        <v>0</v>
      </c>
      <c r="P5921">
        <v>0</v>
      </c>
      <c r="Q5921">
        <v>0</v>
      </c>
      <c r="R5921">
        <v>0</v>
      </c>
      <c r="S5921">
        <v>0</v>
      </c>
      <c r="T5921">
        <v>11</v>
      </c>
      <c r="U5921">
        <v>0</v>
      </c>
      <c r="V5921">
        <v>0</v>
      </c>
      <c r="W5921">
        <v>0</v>
      </c>
      <c r="X5921">
        <v>0</v>
      </c>
      <c r="Y5921">
        <v>0</v>
      </c>
      <c r="Z5921">
        <v>15.711667</v>
      </c>
    </row>
    <row r="5922" spans="1:26" x14ac:dyDescent="0.25">
      <c r="A5922">
        <v>2042469</v>
      </c>
      <c r="B5922">
        <v>1</v>
      </c>
      <c r="C5922" t="s">
        <v>76</v>
      </c>
      <c r="D5922" t="s">
        <v>90</v>
      </c>
      <c r="E5922" t="s">
        <v>161</v>
      </c>
      <c r="F5922" t="s">
        <v>16921</v>
      </c>
      <c r="G5922" t="s">
        <v>163</v>
      </c>
      <c r="H5922" t="s">
        <v>47</v>
      </c>
      <c r="I5922" t="s">
        <v>129</v>
      </c>
      <c r="J5922" t="s">
        <v>130</v>
      </c>
      <c r="K5922" t="s">
        <v>131</v>
      </c>
      <c r="L5922" t="s">
        <v>16922</v>
      </c>
      <c r="M5922" t="s">
        <v>16923</v>
      </c>
      <c r="N5922">
        <v>1.0533333330000001</v>
      </c>
      <c r="O5922">
        <v>0</v>
      </c>
      <c r="P5922">
        <v>424</v>
      </c>
      <c r="Q5922">
        <v>0</v>
      </c>
      <c r="R5922">
        <v>0</v>
      </c>
      <c r="S5922">
        <v>0</v>
      </c>
      <c r="T5922">
        <v>0</v>
      </c>
      <c r="U5922">
        <v>0</v>
      </c>
      <c r="V5922">
        <v>446.61333300000001</v>
      </c>
      <c r="W5922">
        <v>0</v>
      </c>
      <c r="X5922">
        <v>0</v>
      </c>
      <c r="Y5922">
        <v>0</v>
      </c>
      <c r="Z5922">
        <v>0</v>
      </c>
    </row>
    <row r="5923" spans="1:26" x14ac:dyDescent="0.25">
      <c r="A5923">
        <v>2042471</v>
      </c>
      <c r="B5923">
        <v>1</v>
      </c>
      <c r="C5923" t="s">
        <v>76</v>
      </c>
      <c r="D5923" t="s">
        <v>103</v>
      </c>
      <c r="E5923" t="s">
        <v>134</v>
      </c>
      <c r="F5923" t="s">
        <v>16924</v>
      </c>
      <c r="G5923" t="s">
        <v>238</v>
      </c>
      <c r="H5923" t="s">
        <v>46</v>
      </c>
      <c r="I5923" t="s">
        <v>129</v>
      </c>
      <c r="J5923" t="s">
        <v>130</v>
      </c>
      <c r="K5923" t="s">
        <v>131</v>
      </c>
      <c r="L5923" t="s">
        <v>16925</v>
      </c>
      <c r="M5923" t="s">
        <v>16926</v>
      </c>
      <c r="N5923">
        <v>2.5213888880000002</v>
      </c>
      <c r="O5923">
        <v>0</v>
      </c>
      <c r="P5923">
        <v>0</v>
      </c>
      <c r="Q5923">
        <v>0</v>
      </c>
      <c r="R5923">
        <v>1</v>
      </c>
      <c r="S5923">
        <v>0</v>
      </c>
      <c r="T5923">
        <v>0</v>
      </c>
      <c r="U5923">
        <v>0</v>
      </c>
      <c r="V5923">
        <v>0</v>
      </c>
      <c r="W5923">
        <v>0</v>
      </c>
      <c r="X5923">
        <v>2.5213890000000001</v>
      </c>
      <c r="Y5923">
        <v>0</v>
      </c>
      <c r="Z5923">
        <v>0</v>
      </c>
    </row>
    <row r="5924" spans="1:26" x14ac:dyDescent="0.25">
      <c r="A5924">
        <v>2042479</v>
      </c>
      <c r="B5924">
        <v>1</v>
      </c>
      <c r="C5924" t="s">
        <v>76</v>
      </c>
      <c r="D5924" t="s">
        <v>96</v>
      </c>
      <c r="E5924" t="s">
        <v>166</v>
      </c>
      <c r="F5924" t="s">
        <v>16927</v>
      </c>
      <c r="G5924" t="s">
        <v>904</v>
      </c>
      <c r="H5924" t="s">
        <v>46</v>
      </c>
      <c r="I5924" t="s">
        <v>129</v>
      </c>
      <c r="J5924" t="s">
        <v>130</v>
      </c>
      <c r="K5924" t="s">
        <v>131</v>
      </c>
      <c r="L5924" t="s">
        <v>16928</v>
      </c>
      <c r="M5924" t="s">
        <v>16929</v>
      </c>
      <c r="N5924">
        <v>1.8825000000000001</v>
      </c>
      <c r="O5924">
        <v>0</v>
      </c>
      <c r="P5924">
        <v>108</v>
      </c>
      <c r="Q5924">
        <v>0</v>
      </c>
      <c r="R5924">
        <v>0</v>
      </c>
      <c r="S5924">
        <v>0</v>
      </c>
      <c r="T5924">
        <v>0</v>
      </c>
      <c r="U5924">
        <v>0</v>
      </c>
      <c r="V5924">
        <v>203.31</v>
      </c>
      <c r="W5924">
        <v>0</v>
      </c>
      <c r="X5924">
        <v>0</v>
      </c>
      <c r="Y5924">
        <v>0</v>
      </c>
      <c r="Z5924">
        <v>0</v>
      </c>
    </row>
    <row r="5925" spans="1:26" x14ac:dyDescent="0.25">
      <c r="A5925">
        <v>2042478</v>
      </c>
      <c r="B5925">
        <v>1</v>
      </c>
      <c r="C5925" t="s">
        <v>76</v>
      </c>
      <c r="D5925" t="s">
        <v>99</v>
      </c>
      <c r="E5925" t="s">
        <v>182</v>
      </c>
      <c r="F5925" t="s">
        <v>16930</v>
      </c>
      <c r="G5925" t="s">
        <v>144</v>
      </c>
      <c r="H5925" t="s">
        <v>46</v>
      </c>
      <c r="I5925" t="s">
        <v>129</v>
      </c>
      <c r="J5925" t="s">
        <v>130</v>
      </c>
      <c r="K5925" t="s">
        <v>131</v>
      </c>
      <c r="L5925" t="s">
        <v>16931</v>
      </c>
      <c r="M5925" t="s">
        <v>16932</v>
      </c>
      <c r="N5925">
        <v>1.558333333</v>
      </c>
      <c r="O5925">
        <v>0</v>
      </c>
      <c r="P5925">
        <v>79</v>
      </c>
      <c r="Q5925">
        <v>0</v>
      </c>
      <c r="R5925">
        <v>0</v>
      </c>
      <c r="S5925">
        <v>0</v>
      </c>
      <c r="T5925">
        <v>0</v>
      </c>
      <c r="U5925">
        <v>0</v>
      </c>
      <c r="V5925">
        <v>123.108333</v>
      </c>
      <c r="W5925">
        <v>0</v>
      </c>
      <c r="X5925">
        <v>0</v>
      </c>
      <c r="Y5925">
        <v>0</v>
      </c>
      <c r="Z5925">
        <v>0</v>
      </c>
    </row>
    <row r="5926" spans="1:26" x14ac:dyDescent="0.25">
      <c r="A5926">
        <v>2042474</v>
      </c>
      <c r="B5926">
        <v>1</v>
      </c>
      <c r="C5926" t="s">
        <v>76</v>
      </c>
      <c r="D5926" t="s">
        <v>104</v>
      </c>
      <c r="E5926" t="s">
        <v>134</v>
      </c>
      <c r="F5926" t="s">
        <v>16933</v>
      </c>
      <c r="G5926" t="s">
        <v>136</v>
      </c>
      <c r="H5926" t="s">
        <v>46</v>
      </c>
      <c r="I5926" t="s">
        <v>129</v>
      </c>
      <c r="J5926" t="s">
        <v>130</v>
      </c>
      <c r="K5926" t="s">
        <v>131</v>
      </c>
      <c r="L5926" t="s">
        <v>16934</v>
      </c>
      <c r="M5926" t="s">
        <v>16935</v>
      </c>
      <c r="N5926">
        <v>2.3897222220000001</v>
      </c>
      <c r="O5926">
        <v>0</v>
      </c>
      <c r="P5926">
        <v>0</v>
      </c>
      <c r="Q5926">
        <v>0</v>
      </c>
      <c r="R5926">
        <v>2</v>
      </c>
      <c r="S5926">
        <v>0</v>
      </c>
      <c r="T5926">
        <v>0</v>
      </c>
      <c r="U5926">
        <v>0</v>
      </c>
      <c r="V5926">
        <v>0</v>
      </c>
      <c r="W5926">
        <v>0</v>
      </c>
      <c r="X5926">
        <v>4.7794439999999998</v>
      </c>
      <c r="Y5926">
        <v>0</v>
      </c>
      <c r="Z5926">
        <v>0</v>
      </c>
    </row>
    <row r="5927" spans="1:26" x14ac:dyDescent="0.25">
      <c r="A5927">
        <v>2042475</v>
      </c>
      <c r="B5927">
        <v>1</v>
      </c>
      <c r="C5927" t="s">
        <v>76</v>
      </c>
      <c r="D5927" t="s">
        <v>88</v>
      </c>
      <c r="E5927" t="s">
        <v>182</v>
      </c>
      <c r="F5927" t="s">
        <v>16936</v>
      </c>
      <c r="G5927" t="s">
        <v>144</v>
      </c>
      <c r="H5927" t="s">
        <v>46</v>
      </c>
      <c r="I5927" t="s">
        <v>129</v>
      </c>
      <c r="J5927" t="s">
        <v>130</v>
      </c>
      <c r="K5927" t="s">
        <v>131</v>
      </c>
      <c r="L5927" t="s">
        <v>16937</v>
      </c>
      <c r="M5927" t="s">
        <v>16938</v>
      </c>
      <c r="N5927">
        <v>2.6319444440000002</v>
      </c>
      <c r="O5927">
        <v>0</v>
      </c>
      <c r="P5927">
        <v>3</v>
      </c>
      <c r="Q5927">
        <v>0</v>
      </c>
      <c r="R5927">
        <v>0</v>
      </c>
      <c r="S5927">
        <v>0</v>
      </c>
      <c r="T5927">
        <v>0</v>
      </c>
      <c r="U5927">
        <v>0</v>
      </c>
      <c r="V5927">
        <v>7.8958329999999997</v>
      </c>
      <c r="W5927">
        <v>0</v>
      </c>
      <c r="X5927">
        <v>0</v>
      </c>
      <c r="Y5927">
        <v>0</v>
      </c>
      <c r="Z5927">
        <v>0</v>
      </c>
    </row>
    <row r="5928" spans="1:26" x14ac:dyDescent="0.25">
      <c r="A5928">
        <v>2042477</v>
      </c>
      <c r="B5928">
        <v>1</v>
      </c>
      <c r="C5928" t="s">
        <v>76</v>
      </c>
      <c r="D5928" t="s">
        <v>88</v>
      </c>
      <c r="E5928" t="s">
        <v>134</v>
      </c>
      <c r="F5928" t="s">
        <v>16939</v>
      </c>
      <c r="G5928" t="s">
        <v>136</v>
      </c>
      <c r="H5928" t="s">
        <v>46</v>
      </c>
      <c r="I5928" t="s">
        <v>129</v>
      </c>
      <c r="J5928" t="s">
        <v>130</v>
      </c>
      <c r="K5928" t="s">
        <v>131</v>
      </c>
      <c r="L5928" t="s">
        <v>16940</v>
      </c>
      <c r="M5928" t="s">
        <v>16941</v>
      </c>
      <c r="N5928">
        <v>3.1191666659999999</v>
      </c>
      <c r="O5928">
        <v>0</v>
      </c>
      <c r="P5928">
        <v>1</v>
      </c>
      <c r="Q5928">
        <v>0</v>
      </c>
      <c r="R5928">
        <v>0</v>
      </c>
      <c r="S5928">
        <v>0</v>
      </c>
      <c r="T5928">
        <v>0</v>
      </c>
      <c r="U5928">
        <v>0</v>
      </c>
      <c r="V5928">
        <v>3.119167</v>
      </c>
      <c r="W5928">
        <v>0</v>
      </c>
      <c r="X5928">
        <v>0</v>
      </c>
      <c r="Y5928">
        <v>0</v>
      </c>
      <c r="Z5928">
        <v>0</v>
      </c>
    </row>
    <row r="5929" spans="1:26" x14ac:dyDescent="0.25">
      <c r="A5929">
        <v>2042481</v>
      </c>
      <c r="B5929">
        <v>1</v>
      </c>
      <c r="C5929" t="s">
        <v>76</v>
      </c>
      <c r="D5929" t="s">
        <v>81</v>
      </c>
      <c r="E5929" t="s">
        <v>134</v>
      </c>
      <c r="F5929" t="s">
        <v>16942</v>
      </c>
      <c r="G5929" t="s">
        <v>238</v>
      </c>
      <c r="H5929" t="s">
        <v>46</v>
      </c>
      <c r="I5929" t="s">
        <v>129</v>
      </c>
      <c r="J5929" t="s">
        <v>130</v>
      </c>
      <c r="K5929" t="s">
        <v>131</v>
      </c>
      <c r="L5929" t="s">
        <v>16943</v>
      </c>
      <c r="M5929" t="s">
        <v>16944</v>
      </c>
      <c r="N5929">
        <v>0.89805555500000001</v>
      </c>
      <c r="O5929">
        <v>0</v>
      </c>
      <c r="P5929">
        <v>1</v>
      </c>
      <c r="Q5929">
        <v>0</v>
      </c>
      <c r="R5929">
        <v>0</v>
      </c>
      <c r="S5929">
        <v>0</v>
      </c>
      <c r="T5929">
        <v>0</v>
      </c>
      <c r="U5929">
        <v>0</v>
      </c>
      <c r="V5929">
        <v>0.89805599999999997</v>
      </c>
      <c r="W5929">
        <v>0</v>
      </c>
      <c r="X5929">
        <v>0</v>
      </c>
      <c r="Y5929">
        <v>0</v>
      </c>
      <c r="Z5929">
        <v>0</v>
      </c>
    </row>
    <row r="5930" spans="1:26" x14ac:dyDescent="0.25">
      <c r="A5930">
        <v>2042482</v>
      </c>
      <c r="B5930">
        <v>1</v>
      </c>
      <c r="C5930" t="s">
        <v>76</v>
      </c>
      <c r="D5930" t="s">
        <v>106</v>
      </c>
      <c r="E5930" t="s">
        <v>126</v>
      </c>
      <c r="F5930" t="s">
        <v>16945</v>
      </c>
      <c r="G5930" t="s">
        <v>144</v>
      </c>
      <c r="H5930" t="s">
        <v>46</v>
      </c>
      <c r="I5930" t="s">
        <v>129</v>
      </c>
      <c r="J5930" t="s">
        <v>130</v>
      </c>
      <c r="K5930" t="s">
        <v>131</v>
      </c>
      <c r="L5930" t="s">
        <v>16946</v>
      </c>
      <c r="M5930" t="s">
        <v>16947</v>
      </c>
      <c r="N5930">
        <v>3.525833333</v>
      </c>
      <c r="O5930">
        <v>0</v>
      </c>
      <c r="P5930">
        <v>37</v>
      </c>
      <c r="Q5930">
        <v>0</v>
      </c>
      <c r="R5930">
        <v>0</v>
      </c>
      <c r="S5930">
        <v>0</v>
      </c>
      <c r="T5930">
        <v>0</v>
      </c>
      <c r="U5930">
        <v>0</v>
      </c>
      <c r="V5930">
        <v>130.45583300000001</v>
      </c>
      <c r="W5930">
        <v>0</v>
      </c>
      <c r="X5930">
        <v>0</v>
      </c>
      <c r="Y5930">
        <v>0</v>
      </c>
      <c r="Z5930">
        <v>0</v>
      </c>
    </row>
    <row r="5931" spans="1:26" x14ac:dyDescent="0.25">
      <c r="A5931">
        <v>2042485</v>
      </c>
      <c r="B5931">
        <v>1</v>
      </c>
      <c r="C5931" t="s">
        <v>76</v>
      </c>
      <c r="D5931" t="s">
        <v>102</v>
      </c>
      <c r="E5931" t="s">
        <v>134</v>
      </c>
      <c r="F5931" t="s">
        <v>16948</v>
      </c>
      <c r="G5931" t="s">
        <v>136</v>
      </c>
      <c r="H5931" t="s">
        <v>46</v>
      </c>
      <c r="I5931" t="s">
        <v>129</v>
      </c>
      <c r="J5931" t="s">
        <v>130</v>
      </c>
      <c r="K5931" t="s">
        <v>131</v>
      </c>
      <c r="L5931" t="s">
        <v>16949</v>
      </c>
      <c r="M5931" t="s">
        <v>16950</v>
      </c>
      <c r="N5931">
        <v>0.79361111100000004</v>
      </c>
      <c r="O5931">
        <v>0</v>
      </c>
      <c r="P5931">
        <v>0</v>
      </c>
      <c r="Q5931">
        <v>0</v>
      </c>
      <c r="R5931">
        <v>0</v>
      </c>
      <c r="S5931">
        <v>0</v>
      </c>
      <c r="T5931">
        <v>1</v>
      </c>
      <c r="U5931">
        <v>0</v>
      </c>
      <c r="V5931">
        <v>0</v>
      </c>
      <c r="W5931">
        <v>0</v>
      </c>
      <c r="X5931">
        <v>0</v>
      </c>
      <c r="Y5931">
        <v>0</v>
      </c>
      <c r="Z5931">
        <v>0.79361099999999996</v>
      </c>
    </row>
    <row r="5932" spans="1:26" x14ac:dyDescent="0.25">
      <c r="A5932">
        <v>2042495</v>
      </c>
      <c r="B5932">
        <v>1</v>
      </c>
      <c r="C5932" t="s">
        <v>76</v>
      </c>
      <c r="D5932" t="s">
        <v>93</v>
      </c>
      <c r="E5932" t="s">
        <v>182</v>
      </c>
      <c r="F5932" t="s">
        <v>16951</v>
      </c>
      <c r="G5932" t="s">
        <v>144</v>
      </c>
      <c r="H5932" t="s">
        <v>46</v>
      </c>
      <c r="I5932" t="s">
        <v>129</v>
      </c>
      <c r="J5932" t="s">
        <v>130</v>
      </c>
      <c r="K5932" t="s">
        <v>131</v>
      </c>
      <c r="L5932" t="s">
        <v>16952</v>
      </c>
      <c r="M5932" t="s">
        <v>16953</v>
      </c>
      <c r="N5932">
        <v>3.2777777769999998</v>
      </c>
      <c r="O5932">
        <v>0</v>
      </c>
      <c r="P5932">
        <v>23</v>
      </c>
      <c r="Q5932">
        <v>0</v>
      </c>
      <c r="R5932">
        <v>0</v>
      </c>
      <c r="S5932">
        <v>0</v>
      </c>
      <c r="T5932">
        <v>0</v>
      </c>
      <c r="U5932">
        <v>0</v>
      </c>
      <c r="V5932">
        <v>75.388889000000006</v>
      </c>
      <c r="W5932">
        <v>0</v>
      </c>
      <c r="X5932">
        <v>0</v>
      </c>
      <c r="Y5932">
        <v>0</v>
      </c>
      <c r="Z5932">
        <v>0</v>
      </c>
    </row>
    <row r="5933" spans="1:26" x14ac:dyDescent="0.25">
      <c r="A5933">
        <v>2042492</v>
      </c>
      <c r="B5933">
        <v>1</v>
      </c>
      <c r="C5933" t="s">
        <v>76</v>
      </c>
      <c r="D5933" t="s">
        <v>78</v>
      </c>
      <c r="E5933" t="s">
        <v>134</v>
      </c>
      <c r="F5933" t="s">
        <v>16954</v>
      </c>
      <c r="G5933" t="s">
        <v>136</v>
      </c>
      <c r="H5933" t="s">
        <v>46</v>
      </c>
      <c r="I5933" t="s">
        <v>129</v>
      </c>
      <c r="J5933" t="s">
        <v>130</v>
      </c>
      <c r="K5933" t="s">
        <v>131</v>
      </c>
      <c r="L5933" t="s">
        <v>16955</v>
      </c>
      <c r="M5933" t="s">
        <v>16956</v>
      </c>
      <c r="N5933">
        <v>4.165277777</v>
      </c>
      <c r="O5933">
        <v>0</v>
      </c>
      <c r="P5933">
        <v>1</v>
      </c>
      <c r="Q5933">
        <v>0</v>
      </c>
      <c r="R5933">
        <v>0</v>
      </c>
      <c r="S5933">
        <v>0</v>
      </c>
      <c r="T5933">
        <v>0</v>
      </c>
      <c r="U5933">
        <v>0</v>
      </c>
      <c r="V5933">
        <v>4.1652779999999998</v>
      </c>
      <c r="W5933">
        <v>0</v>
      </c>
      <c r="X5933">
        <v>0</v>
      </c>
      <c r="Y5933">
        <v>0</v>
      </c>
      <c r="Z5933">
        <v>0</v>
      </c>
    </row>
    <row r="5934" spans="1:26" x14ac:dyDescent="0.25">
      <c r="A5934">
        <v>2042496</v>
      </c>
      <c r="B5934">
        <v>1</v>
      </c>
      <c r="C5934" t="s">
        <v>76</v>
      </c>
      <c r="D5934" t="s">
        <v>92</v>
      </c>
      <c r="E5934" t="s">
        <v>134</v>
      </c>
      <c r="F5934" t="s">
        <v>16957</v>
      </c>
      <c r="G5934" t="s">
        <v>136</v>
      </c>
      <c r="H5934" t="s">
        <v>46</v>
      </c>
      <c r="I5934" t="s">
        <v>129</v>
      </c>
      <c r="J5934" t="s">
        <v>130</v>
      </c>
      <c r="K5934" t="s">
        <v>131</v>
      </c>
      <c r="L5934" t="s">
        <v>16958</v>
      </c>
      <c r="M5934" t="s">
        <v>16959</v>
      </c>
      <c r="N5934">
        <v>1.913333333</v>
      </c>
      <c r="O5934">
        <v>0</v>
      </c>
      <c r="P5934">
        <v>0</v>
      </c>
      <c r="Q5934">
        <v>0</v>
      </c>
      <c r="R5934">
        <v>0</v>
      </c>
      <c r="S5934">
        <v>0</v>
      </c>
      <c r="T5934">
        <v>3</v>
      </c>
      <c r="U5934">
        <v>0</v>
      </c>
      <c r="V5934">
        <v>0</v>
      </c>
      <c r="W5934">
        <v>0</v>
      </c>
      <c r="X5934">
        <v>0</v>
      </c>
      <c r="Y5934">
        <v>0</v>
      </c>
      <c r="Z5934">
        <v>5.74</v>
      </c>
    </row>
    <row r="5935" spans="1:26" x14ac:dyDescent="0.25">
      <c r="A5935">
        <v>2042501</v>
      </c>
      <c r="B5935">
        <v>1</v>
      </c>
      <c r="C5935" t="s">
        <v>76</v>
      </c>
      <c r="D5935" t="s">
        <v>79</v>
      </c>
      <c r="E5935" t="s">
        <v>134</v>
      </c>
      <c r="F5935" t="s">
        <v>16960</v>
      </c>
      <c r="G5935" t="s">
        <v>136</v>
      </c>
      <c r="H5935" t="s">
        <v>46</v>
      </c>
      <c r="I5935" t="s">
        <v>129</v>
      </c>
      <c r="J5935" t="s">
        <v>130</v>
      </c>
      <c r="K5935" t="s">
        <v>131</v>
      </c>
      <c r="L5935" t="s">
        <v>16961</v>
      </c>
      <c r="M5935" t="s">
        <v>16962</v>
      </c>
      <c r="N5935">
        <v>1.815833333</v>
      </c>
      <c r="O5935">
        <v>0</v>
      </c>
      <c r="P5935">
        <v>2</v>
      </c>
      <c r="Q5935">
        <v>0</v>
      </c>
      <c r="R5935">
        <v>0</v>
      </c>
      <c r="S5935">
        <v>0</v>
      </c>
      <c r="T5935">
        <v>0</v>
      </c>
      <c r="U5935">
        <v>0</v>
      </c>
      <c r="V5935">
        <v>3.6316670000000002</v>
      </c>
      <c r="W5935">
        <v>0</v>
      </c>
      <c r="X5935">
        <v>0</v>
      </c>
      <c r="Y5935">
        <v>0</v>
      </c>
      <c r="Z5935">
        <v>0</v>
      </c>
    </row>
    <row r="5936" spans="1:26" x14ac:dyDescent="0.25">
      <c r="A5936">
        <v>2042504</v>
      </c>
      <c r="B5936">
        <v>1</v>
      </c>
      <c r="C5936" t="s">
        <v>76</v>
      </c>
      <c r="D5936" t="s">
        <v>97</v>
      </c>
      <c r="E5936" t="s">
        <v>134</v>
      </c>
      <c r="F5936" t="s">
        <v>16963</v>
      </c>
      <c r="G5936" t="s">
        <v>136</v>
      </c>
      <c r="H5936" t="s">
        <v>46</v>
      </c>
      <c r="I5936" t="s">
        <v>129</v>
      </c>
      <c r="J5936" t="s">
        <v>130</v>
      </c>
      <c r="K5936" t="s">
        <v>131</v>
      </c>
      <c r="L5936" t="s">
        <v>16964</v>
      </c>
      <c r="M5936" t="s">
        <v>16965</v>
      </c>
      <c r="N5936">
        <v>1.1702777769999999</v>
      </c>
      <c r="O5936">
        <v>0</v>
      </c>
      <c r="P5936">
        <v>2</v>
      </c>
      <c r="Q5936">
        <v>0</v>
      </c>
      <c r="R5936">
        <v>0</v>
      </c>
      <c r="S5936">
        <v>0</v>
      </c>
      <c r="T5936">
        <v>0</v>
      </c>
      <c r="U5936">
        <v>0</v>
      </c>
      <c r="V5936">
        <v>2.3405559999999999</v>
      </c>
      <c r="W5936">
        <v>0</v>
      </c>
      <c r="X5936">
        <v>0</v>
      </c>
      <c r="Y5936">
        <v>0</v>
      </c>
      <c r="Z5936">
        <v>0</v>
      </c>
    </row>
    <row r="5937" spans="1:26" x14ac:dyDescent="0.25">
      <c r="A5937">
        <v>2042508</v>
      </c>
      <c r="B5937">
        <v>1</v>
      </c>
      <c r="C5937" t="s">
        <v>76</v>
      </c>
      <c r="D5937" t="s">
        <v>96</v>
      </c>
      <c r="E5937" t="s">
        <v>134</v>
      </c>
      <c r="F5937" t="s">
        <v>16966</v>
      </c>
      <c r="G5937" t="s">
        <v>136</v>
      </c>
      <c r="H5937" t="s">
        <v>46</v>
      </c>
      <c r="I5937" t="s">
        <v>129</v>
      </c>
      <c r="J5937" t="s">
        <v>130</v>
      </c>
      <c r="K5937" t="s">
        <v>131</v>
      </c>
      <c r="L5937" t="s">
        <v>16967</v>
      </c>
      <c r="M5937" t="s">
        <v>16968</v>
      </c>
      <c r="N5937">
        <v>0.58916666600000001</v>
      </c>
      <c r="O5937">
        <v>0</v>
      </c>
      <c r="P5937">
        <v>6</v>
      </c>
      <c r="Q5937">
        <v>0</v>
      </c>
      <c r="R5937">
        <v>0</v>
      </c>
      <c r="S5937">
        <v>0</v>
      </c>
      <c r="T5937">
        <v>0</v>
      </c>
      <c r="U5937">
        <v>0</v>
      </c>
      <c r="V5937">
        <v>3.5350000000000001</v>
      </c>
      <c r="W5937">
        <v>0</v>
      </c>
      <c r="X5937">
        <v>0</v>
      </c>
      <c r="Y5937">
        <v>0</v>
      </c>
      <c r="Z5937">
        <v>0</v>
      </c>
    </row>
    <row r="5938" spans="1:26" x14ac:dyDescent="0.25">
      <c r="A5938">
        <v>2042506</v>
      </c>
      <c r="B5938">
        <v>1</v>
      </c>
      <c r="C5938" t="s">
        <v>76</v>
      </c>
      <c r="D5938" t="s">
        <v>90</v>
      </c>
      <c r="E5938" t="s">
        <v>134</v>
      </c>
      <c r="F5938" t="s">
        <v>16969</v>
      </c>
      <c r="G5938" t="s">
        <v>238</v>
      </c>
      <c r="H5938" t="s">
        <v>46</v>
      </c>
      <c r="I5938" t="s">
        <v>129</v>
      </c>
      <c r="J5938" t="s">
        <v>130</v>
      </c>
      <c r="K5938" t="s">
        <v>131</v>
      </c>
      <c r="L5938" t="s">
        <v>16970</v>
      </c>
      <c r="M5938" t="s">
        <v>16971</v>
      </c>
      <c r="N5938">
        <v>5.1405555549999997</v>
      </c>
      <c r="O5938">
        <v>0</v>
      </c>
      <c r="P5938">
        <v>3</v>
      </c>
      <c r="Q5938">
        <v>0</v>
      </c>
      <c r="R5938">
        <v>0</v>
      </c>
      <c r="S5938">
        <v>0</v>
      </c>
      <c r="T5938">
        <v>0</v>
      </c>
      <c r="U5938">
        <v>0</v>
      </c>
      <c r="V5938">
        <v>15.421666999999999</v>
      </c>
      <c r="W5938">
        <v>0</v>
      </c>
      <c r="X5938">
        <v>0</v>
      </c>
      <c r="Y5938">
        <v>0</v>
      </c>
      <c r="Z5938">
        <v>0</v>
      </c>
    </row>
    <row r="5939" spans="1:26" x14ac:dyDescent="0.25">
      <c r="A5939">
        <v>2042513</v>
      </c>
      <c r="B5939">
        <v>1</v>
      </c>
      <c r="C5939" t="s">
        <v>76</v>
      </c>
      <c r="D5939" t="s">
        <v>100</v>
      </c>
      <c r="E5939" t="s">
        <v>134</v>
      </c>
      <c r="F5939" t="s">
        <v>16972</v>
      </c>
      <c r="G5939" t="s">
        <v>136</v>
      </c>
      <c r="H5939" t="s">
        <v>46</v>
      </c>
      <c r="I5939" t="s">
        <v>129</v>
      </c>
      <c r="J5939" t="s">
        <v>130</v>
      </c>
      <c r="K5939" t="s">
        <v>131</v>
      </c>
      <c r="L5939" t="s">
        <v>16973</v>
      </c>
      <c r="M5939" t="s">
        <v>16974</v>
      </c>
      <c r="N5939">
        <v>2.071111111</v>
      </c>
      <c r="O5939">
        <v>0</v>
      </c>
      <c r="P5939">
        <v>4</v>
      </c>
      <c r="Q5939">
        <v>0</v>
      </c>
      <c r="R5939">
        <v>0</v>
      </c>
      <c r="S5939">
        <v>0</v>
      </c>
      <c r="T5939">
        <v>0</v>
      </c>
      <c r="U5939">
        <v>0</v>
      </c>
      <c r="V5939">
        <v>8.2844440000000006</v>
      </c>
      <c r="W5939">
        <v>0</v>
      </c>
      <c r="X5939">
        <v>0</v>
      </c>
      <c r="Y5939">
        <v>0</v>
      </c>
      <c r="Z5939">
        <v>0</v>
      </c>
    </row>
    <row r="5940" spans="1:26" x14ac:dyDescent="0.25">
      <c r="A5940">
        <v>2042521</v>
      </c>
      <c r="B5940">
        <v>1</v>
      </c>
      <c r="C5940" t="s">
        <v>76</v>
      </c>
      <c r="D5940" t="s">
        <v>93</v>
      </c>
      <c r="E5940" t="s">
        <v>134</v>
      </c>
      <c r="F5940" t="s">
        <v>16975</v>
      </c>
      <c r="G5940" t="s">
        <v>238</v>
      </c>
      <c r="H5940" t="s">
        <v>46</v>
      </c>
      <c r="I5940" t="s">
        <v>129</v>
      </c>
      <c r="J5940" t="s">
        <v>130</v>
      </c>
      <c r="K5940" t="s">
        <v>131</v>
      </c>
      <c r="L5940" t="s">
        <v>16976</v>
      </c>
      <c r="M5940" t="s">
        <v>16977</v>
      </c>
      <c r="N5940">
        <v>1.3802777770000001</v>
      </c>
      <c r="O5940">
        <v>0</v>
      </c>
      <c r="P5940">
        <v>1</v>
      </c>
      <c r="Q5940">
        <v>0</v>
      </c>
      <c r="R5940">
        <v>0</v>
      </c>
      <c r="S5940">
        <v>0</v>
      </c>
      <c r="T5940">
        <v>0</v>
      </c>
      <c r="U5940">
        <v>0</v>
      </c>
      <c r="V5940">
        <v>1.3802779999999999</v>
      </c>
      <c r="W5940">
        <v>0</v>
      </c>
      <c r="X5940">
        <v>0</v>
      </c>
      <c r="Y5940">
        <v>0</v>
      </c>
      <c r="Z5940">
        <v>0</v>
      </c>
    </row>
    <row r="5941" spans="1:26" x14ac:dyDescent="0.25">
      <c r="A5941">
        <v>2042519</v>
      </c>
      <c r="B5941">
        <v>1</v>
      </c>
      <c r="C5941" t="s">
        <v>76</v>
      </c>
      <c r="D5941" t="s">
        <v>80</v>
      </c>
      <c r="E5941" t="s">
        <v>134</v>
      </c>
      <c r="F5941" t="s">
        <v>16978</v>
      </c>
      <c r="G5941" t="s">
        <v>238</v>
      </c>
      <c r="H5941" t="s">
        <v>46</v>
      </c>
      <c r="I5941" t="s">
        <v>129</v>
      </c>
      <c r="J5941" t="s">
        <v>130</v>
      </c>
      <c r="K5941" t="s">
        <v>131</v>
      </c>
      <c r="L5941" t="s">
        <v>16979</v>
      </c>
      <c r="M5941" t="s">
        <v>16980</v>
      </c>
      <c r="N5941">
        <v>4.4027777769999998</v>
      </c>
      <c r="O5941">
        <v>0</v>
      </c>
      <c r="P5941">
        <v>1</v>
      </c>
      <c r="Q5941">
        <v>0</v>
      </c>
      <c r="R5941">
        <v>0</v>
      </c>
      <c r="S5941">
        <v>0</v>
      </c>
      <c r="T5941">
        <v>0</v>
      </c>
      <c r="U5941">
        <v>0</v>
      </c>
      <c r="V5941">
        <v>4.4027779999999996</v>
      </c>
      <c r="W5941">
        <v>0</v>
      </c>
      <c r="X5941">
        <v>0</v>
      </c>
      <c r="Y5941">
        <v>0</v>
      </c>
      <c r="Z5941">
        <v>0</v>
      </c>
    </row>
    <row r="5942" spans="1:26" x14ac:dyDescent="0.25">
      <c r="A5942">
        <v>2042518</v>
      </c>
      <c r="B5942">
        <v>1</v>
      </c>
      <c r="C5942" t="s">
        <v>76</v>
      </c>
      <c r="D5942" t="s">
        <v>101</v>
      </c>
      <c r="E5942" t="s">
        <v>186</v>
      </c>
      <c r="F5942" t="s">
        <v>11743</v>
      </c>
      <c r="G5942" t="s">
        <v>341</v>
      </c>
      <c r="H5942" t="s">
        <v>47</v>
      </c>
      <c r="I5942" t="s">
        <v>129</v>
      </c>
      <c r="J5942" t="s">
        <v>130</v>
      </c>
      <c r="K5942" t="s">
        <v>131</v>
      </c>
      <c r="L5942" t="s">
        <v>16981</v>
      </c>
      <c r="M5942" t="s">
        <v>16982</v>
      </c>
      <c r="N5942">
        <v>1.689166666</v>
      </c>
      <c r="O5942">
        <v>16</v>
      </c>
      <c r="P5942">
        <v>81</v>
      </c>
      <c r="Q5942">
        <v>0</v>
      </c>
      <c r="R5942">
        <v>0</v>
      </c>
      <c r="S5942">
        <v>0</v>
      </c>
      <c r="T5942">
        <v>0</v>
      </c>
      <c r="U5942">
        <v>27.026667</v>
      </c>
      <c r="V5942">
        <v>136.82249999999999</v>
      </c>
      <c r="W5942">
        <v>0</v>
      </c>
      <c r="X5942">
        <v>0</v>
      </c>
      <c r="Y5942">
        <v>0</v>
      </c>
      <c r="Z5942">
        <v>0</v>
      </c>
    </row>
    <row r="5943" spans="1:26" x14ac:dyDescent="0.25">
      <c r="A5943">
        <v>2042522</v>
      </c>
      <c r="B5943">
        <v>1</v>
      </c>
      <c r="C5943" t="s">
        <v>77</v>
      </c>
      <c r="D5943" t="s">
        <v>115</v>
      </c>
      <c r="E5943" t="s">
        <v>166</v>
      </c>
      <c r="F5943" t="s">
        <v>16983</v>
      </c>
      <c r="G5943" t="s">
        <v>657</v>
      </c>
      <c r="H5943" t="s">
        <v>46</v>
      </c>
      <c r="I5943" t="s">
        <v>129</v>
      </c>
      <c r="J5943" t="s">
        <v>130</v>
      </c>
      <c r="K5943" t="s">
        <v>131</v>
      </c>
      <c r="L5943" t="s">
        <v>16984</v>
      </c>
      <c r="M5943" t="s">
        <v>16985</v>
      </c>
      <c r="N5943">
        <v>1.61</v>
      </c>
      <c r="O5943">
        <v>0</v>
      </c>
      <c r="P5943">
        <v>0</v>
      </c>
      <c r="Q5943">
        <v>0</v>
      </c>
      <c r="R5943">
        <v>0</v>
      </c>
      <c r="S5943">
        <v>0</v>
      </c>
      <c r="T5943">
        <v>124</v>
      </c>
      <c r="U5943">
        <v>0</v>
      </c>
      <c r="V5943">
        <v>0</v>
      </c>
      <c r="W5943">
        <v>0</v>
      </c>
      <c r="X5943">
        <v>0</v>
      </c>
      <c r="Y5943">
        <v>0</v>
      </c>
      <c r="Z5943">
        <v>199.64</v>
      </c>
    </row>
    <row r="5944" spans="1:26" x14ac:dyDescent="0.25">
      <c r="A5944">
        <v>2042524</v>
      </c>
      <c r="B5944">
        <v>1</v>
      </c>
      <c r="C5944" t="s">
        <v>76</v>
      </c>
      <c r="D5944" t="s">
        <v>89</v>
      </c>
      <c r="E5944" t="s">
        <v>182</v>
      </c>
      <c r="F5944" t="s">
        <v>16986</v>
      </c>
      <c r="G5944" t="s">
        <v>144</v>
      </c>
      <c r="H5944" t="s">
        <v>46</v>
      </c>
      <c r="I5944" t="s">
        <v>129</v>
      </c>
      <c r="J5944" t="s">
        <v>130</v>
      </c>
      <c r="K5944" t="s">
        <v>131</v>
      </c>
      <c r="L5944" t="s">
        <v>16987</v>
      </c>
      <c r="M5944" t="s">
        <v>16988</v>
      </c>
      <c r="N5944">
        <v>0.52055555499999995</v>
      </c>
      <c r="O5944">
        <v>0</v>
      </c>
      <c r="P5944">
        <v>4</v>
      </c>
      <c r="Q5944">
        <v>0</v>
      </c>
      <c r="R5944">
        <v>0</v>
      </c>
      <c r="S5944">
        <v>0</v>
      </c>
      <c r="T5944">
        <v>0</v>
      </c>
      <c r="U5944">
        <v>0</v>
      </c>
      <c r="V5944">
        <v>2.0822219999999998</v>
      </c>
      <c r="W5944">
        <v>0</v>
      </c>
      <c r="X5944">
        <v>0</v>
      </c>
      <c r="Y5944">
        <v>0</v>
      </c>
      <c r="Z5944">
        <v>0</v>
      </c>
    </row>
    <row r="5945" spans="1:26" x14ac:dyDescent="0.25">
      <c r="A5945">
        <v>2042527</v>
      </c>
      <c r="B5945">
        <v>1</v>
      </c>
      <c r="C5945" t="s">
        <v>76</v>
      </c>
      <c r="D5945" t="s">
        <v>90</v>
      </c>
      <c r="E5945" t="s">
        <v>134</v>
      </c>
      <c r="F5945" t="s">
        <v>16989</v>
      </c>
      <c r="G5945" t="s">
        <v>136</v>
      </c>
      <c r="H5945" t="s">
        <v>46</v>
      </c>
      <c r="I5945" t="s">
        <v>129</v>
      </c>
      <c r="J5945" t="s">
        <v>130</v>
      </c>
      <c r="K5945" t="s">
        <v>131</v>
      </c>
      <c r="L5945" t="s">
        <v>16990</v>
      </c>
      <c r="M5945" t="s">
        <v>16991</v>
      </c>
      <c r="N5945">
        <v>0.64027777699999999</v>
      </c>
      <c r="O5945">
        <v>0</v>
      </c>
      <c r="P5945">
        <v>1</v>
      </c>
      <c r="Q5945">
        <v>0</v>
      </c>
      <c r="R5945">
        <v>0</v>
      </c>
      <c r="S5945">
        <v>0</v>
      </c>
      <c r="T5945">
        <v>0</v>
      </c>
      <c r="U5945">
        <v>0</v>
      </c>
      <c r="V5945">
        <v>0.64027800000000001</v>
      </c>
      <c r="W5945">
        <v>0</v>
      </c>
      <c r="X5945">
        <v>0</v>
      </c>
      <c r="Y5945">
        <v>0</v>
      </c>
      <c r="Z5945">
        <v>0</v>
      </c>
    </row>
    <row r="5946" spans="1:26" x14ac:dyDescent="0.25">
      <c r="A5946">
        <v>2042533</v>
      </c>
      <c r="B5946">
        <v>1</v>
      </c>
      <c r="C5946" t="s">
        <v>77</v>
      </c>
      <c r="D5946" t="s">
        <v>124</v>
      </c>
      <c r="E5946" t="s">
        <v>171</v>
      </c>
      <c r="F5946" t="s">
        <v>16992</v>
      </c>
      <c r="G5946" t="s">
        <v>163</v>
      </c>
      <c r="H5946" t="s">
        <v>47</v>
      </c>
      <c r="I5946" t="s">
        <v>129</v>
      </c>
      <c r="J5946" t="s">
        <v>130</v>
      </c>
      <c r="K5946" t="s">
        <v>131</v>
      </c>
      <c r="L5946" t="s">
        <v>16993</v>
      </c>
      <c r="M5946" t="s">
        <v>16994</v>
      </c>
      <c r="N5946">
        <v>2.554166666</v>
      </c>
      <c r="O5946">
        <v>1</v>
      </c>
      <c r="P5946">
        <v>8</v>
      </c>
      <c r="Q5946">
        <v>0</v>
      </c>
      <c r="R5946">
        <v>0</v>
      </c>
      <c r="S5946">
        <v>0</v>
      </c>
      <c r="T5946">
        <v>0</v>
      </c>
      <c r="U5946">
        <v>2.5541670000000001</v>
      </c>
      <c r="V5946">
        <v>20.433333000000001</v>
      </c>
      <c r="W5946">
        <v>0</v>
      </c>
      <c r="X5946">
        <v>0</v>
      </c>
      <c r="Y5946">
        <v>0</v>
      </c>
      <c r="Z5946">
        <v>0</v>
      </c>
    </row>
    <row r="5947" spans="1:26" x14ac:dyDescent="0.25">
      <c r="A5947">
        <v>2042532</v>
      </c>
      <c r="B5947">
        <v>1</v>
      </c>
      <c r="C5947" t="s">
        <v>76</v>
      </c>
      <c r="D5947" t="s">
        <v>95</v>
      </c>
      <c r="E5947" t="s">
        <v>134</v>
      </c>
      <c r="F5947" t="s">
        <v>16995</v>
      </c>
      <c r="G5947" t="s">
        <v>136</v>
      </c>
      <c r="H5947" t="s">
        <v>46</v>
      </c>
      <c r="I5947" t="s">
        <v>129</v>
      </c>
      <c r="J5947" t="s">
        <v>130</v>
      </c>
      <c r="K5947" t="s">
        <v>131</v>
      </c>
      <c r="L5947" t="s">
        <v>16996</v>
      </c>
      <c r="M5947" t="s">
        <v>16997</v>
      </c>
      <c r="N5947">
        <v>1.9297222220000001</v>
      </c>
      <c r="O5947">
        <v>0</v>
      </c>
      <c r="P5947">
        <v>1</v>
      </c>
      <c r="Q5947">
        <v>0</v>
      </c>
      <c r="R5947">
        <v>0</v>
      </c>
      <c r="S5947">
        <v>0</v>
      </c>
      <c r="T5947">
        <v>0</v>
      </c>
      <c r="U5947">
        <v>0</v>
      </c>
      <c r="V5947">
        <v>1.9297219999999999</v>
      </c>
      <c r="W5947">
        <v>0</v>
      </c>
      <c r="X5947">
        <v>0</v>
      </c>
      <c r="Y5947">
        <v>0</v>
      </c>
      <c r="Z5947">
        <v>0</v>
      </c>
    </row>
    <row r="5948" spans="1:26" x14ac:dyDescent="0.25">
      <c r="A5948">
        <v>2042531</v>
      </c>
      <c r="B5948">
        <v>1</v>
      </c>
      <c r="C5948" t="s">
        <v>77</v>
      </c>
      <c r="D5948" t="s">
        <v>114</v>
      </c>
      <c r="E5948" t="s">
        <v>186</v>
      </c>
      <c r="F5948" t="s">
        <v>2237</v>
      </c>
      <c r="G5948" t="s">
        <v>163</v>
      </c>
      <c r="H5948" t="s">
        <v>47</v>
      </c>
      <c r="I5948" t="s">
        <v>129</v>
      </c>
      <c r="J5948" t="s">
        <v>130</v>
      </c>
      <c r="K5948" t="s">
        <v>131</v>
      </c>
      <c r="L5948" t="s">
        <v>16998</v>
      </c>
      <c r="M5948" t="s">
        <v>16999</v>
      </c>
      <c r="N5948">
        <v>5.2777776999999998E-2</v>
      </c>
      <c r="O5948">
        <v>4</v>
      </c>
      <c r="P5948">
        <v>0</v>
      </c>
      <c r="Q5948">
        <v>0</v>
      </c>
      <c r="R5948">
        <v>0</v>
      </c>
      <c r="S5948">
        <v>125</v>
      </c>
      <c r="T5948">
        <v>488</v>
      </c>
      <c r="U5948">
        <v>0.21111099999999999</v>
      </c>
      <c r="V5948">
        <v>0</v>
      </c>
      <c r="W5948">
        <v>0</v>
      </c>
      <c r="X5948">
        <v>0</v>
      </c>
      <c r="Y5948">
        <v>6.5972220000000004</v>
      </c>
      <c r="Z5948">
        <v>25.755555000000001</v>
      </c>
    </row>
    <row r="5949" spans="1:26" x14ac:dyDescent="0.25">
      <c r="A5949">
        <v>2042536</v>
      </c>
      <c r="B5949">
        <v>1</v>
      </c>
      <c r="C5949" t="s">
        <v>77</v>
      </c>
      <c r="D5949" t="s">
        <v>116</v>
      </c>
      <c r="E5949" t="s">
        <v>134</v>
      </c>
      <c r="F5949" t="s">
        <v>17000</v>
      </c>
      <c r="G5949" t="s">
        <v>136</v>
      </c>
      <c r="H5949" t="s">
        <v>46</v>
      </c>
      <c r="I5949" t="s">
        <v>129</v>
      </c>
      <c r="J5949" t="s">
        <v>130</v>
      </c>
      <c r="K5949" t="s">
        <v>131</v>
      </c>
      <c r="L5949" t="s">
        <v>17001</v>
      </c>
      <c r="M5949" t="s">
        <v>17002</v>
      </c>
      <c r="N5949">
        <v>1.291111111</v>
      </c>
      <c r="O5949">
        <v>0</v>
      </c>
      <c r="P5949">
        <v>0</v>
      </c>
      <c r="Q5949">
        <v>0</v>
      </c>
      <c r="R5949">
        <v>0</v>
      </c>
      <c r="S5949">
        <v>0</v>
      </c>
      <c r="T5949">
        <v>1</v>
      </c>
      <c r="U5949">
        <v>0</v>
      </c>
      <c r="V5949">
        <v>0</v>
      </c>
      <c r="W5949">
        <v>0</v>
      </c>
      <c r="X5949">
        <v>0</v>
      </c>
      <c r="Y5949">
        <v>0</v>
      </c>
      <c r="Z5949">
        <v>1.2911109999999999</v>
      </c>
    </row>
    <row r="5950" spans="1:26" x14ac:dyDescent="0.25">
      <c r="A5950">
        <v>2042537</v>
      </c>
      <c r="B5950">
        <v>1</v>
      </c>
      <c r="C5950" t="s">
        <v>77</v>
      </c>
      <c r="D5950" t="s">
        <v>114</v>
      </c>
      <c r="E5950" t="s">
        <v>161</v>
      </c>
      <c r="F5950" t="s">
        <v>17003</v>
      </c>
      <c r="G5950" t="s">
        <v>341</v>
      </c>
      <c r="H5950" t="s">
        <v>47</v>
      </c>
      <c r="I5950" t="s">
        <v>129</v>
      </c>
      <c r="J5950" t="s">
        <v>130</v>
      </c>
      <c r="K5950" t="s">
        <v>131</v>
      </c>
      <c r="L5950" t="s">
        <v>17004</v>
      </c>
      <c r="M5950" t="s">
        <v>17005</v>
      </c>
      <c r="N5950">
        <v>1.1477777769999999</v>
      </c>
      <c r="O5950">
        <v>0</v>
      </c>
      <c r="P5950">
        <v>0</v>
      </c>
      <c r="Q5950">
        <v>0</v>
      </c>
      <c r="R5950">
        <v>0</v>
      </c>
      <c r="S5950">
        <v>7</v>
      </c>
      <c r="T5950">
        <v>10</v>
      </c>
      <c r="U5950">
        <v>0</v>
      </c>
      <c r="V5950">
        <v>0</v>
      </c>
      <c r="W5950">
        <v>0</v>
      </c>
      <c r="X5950">
        <v>0</v>
      </c>
      <c r="Y5950">
        <v>8.0344440000000006</v>
      </c>
      <c r="Z5950">
        <v>11.477778000000001</v>
      </c>
    </row>
    <row r="5951" spans="1:26" x14ac:dyDescent="0.25">
      <c r="A5951">
        <v>2042540</v>
      </c>
      <c r="B5951">
        <v>1</v>
      </c>
      <c r="C5951" t="s">
        <v>76</v>
      </c>
      <c r="D5951" t="s">
        <v>95</v>
      </c>
      <c r="E5951" t="s">
        <v>134</v>
      </c>
      <c r="F5951" t="s">
        <v>17006</v>
      </c>
      <c r="G5951" t="s">
        <v>136</v>
      </c>
      <c r="H5951" t="s">
        <v>46</v>
      </c>
      <c r="I5951" t="s">
        <v>129</v>
      </c>
      <c r="J5951" t="s">
        <v>130</v>
      </c>
      <c r="K5951" t="s">
        <v>131</v>
      </c>
      <c r="L5951" t="s">
        <v>17007</v>
      </c>
      <c r="M5951" t="s">
        <v>17008</v>
      </c>
      <c r="N5951">
        <v>3.3955555550000001</v>
      </c>
      <c r="O5951">
        <v>0</v>
      </c>
      <c r="P5951">
        <v>0</v>
      </c>
      <c r="Q5951">
        <v>0</v>
      </c>
      <c r="R5951">
        <v>1</v>
      </c>
      <c r="S5951">
        <v>0</v>
      </c>
      <c r="T5951">
        <v>0</v>
      </c>
      <c r="U5951">
        <v>0</v>
      </c>
      <c r="V5951">
        <v>0</v>
      </c>
      <c r="W5951">
        <v>0</v>
      </c>
      <c r="X5951">
        <v>3.395556</v>
      </c>
      <c r="Y5951">
        <v>0</v>
      </c>
      <c r="Z5951">
        <v>0</v>
      </c>
    </row>
    <row r="5952" spans="1:26" x14ac:dyDescent="0.25">
      <c r="A5952">
        <v>2042541</v>
      </c>
      <c r="B5952">
        <v>1</v>
      </c>
      <c r="C5952" t="s">
        <v>76</v>
      </c>
      <c r="D5952" t="s">
        <v>99</v>
      </c>
      <c r="E5952" t="s">
        <v>186</v>
      </c>
      <c r="F5952" t="s">
        <v>17009</v>
      </c>
      <c r="G5952" t="s">
        <v>168</v>
      </c>
      <c r="H5952" t="s">
        <v>47</v>
      </c>
      <c r="I5952" t="s">
        <v>129</v>
      </c>
      <c r="J5952" t="s">
        <v>130</v>
      </c>
      <c r="K5952" t="s">
        <v>154</v>
      </c>
      <c r="L5952" t="s">
        <v>17010</v>
      </c>
      <c r="M5952" t="s">
        <v>17011</v>
      </c>
      <c r="N5952">
        <v>0.42472222199999998</v>
      </c>
      <c r="O5952">
        <v>7</v>
      </c>
      <c r="P5952">
        <v>1</v>
      </c>
      <c r="Q5952">
        <v>0</v>
      </c>
      <c r="R5952">
        <v>0</v>
      </c>
      <c r="S5952">
        <v>0</v>
      </c>
      <c r="T5952">
        <v>0</v>
      </c>
      <c r="U5952">
        <v>2.9730560000000001</v>
      </c>
      <c r="V5952">
        <v>0.42472199999999999</v>
      </c>
      <c r="W5952">
        <v>0</v>
      </c>
      <c r="X5952">
        <v>0</v>
      </c>
      <c r="Y5952">
        <v>0</v>
      </c>
      <c r="Z5952">
        <v>0</v>
      </c>
    </row>
    <row r="5953" spans="1:26" x14ac:dyDescent="0.25">
      <c r="A5953">
        <v>2042577</v>
      </c>
      <c r="B5953">
        <v>1</v>
      </c>
      <c r="C5953" t="s">
        <v>77</v>
      </c>
      <c r="D5953" t="s">
        <v>109</v>
      </c>
      <c r="E5953" t="s">
        <v>166</v>
      </c>
      <c r="F5953" t="s">
        <v>17012</v>
      </c>
      <c r="G5953" t="s">
        <v>657</v>
      </c>
      <c r="H5953" t="s">
        <v>46</v>
      </c>
      <c r="I5953" t="s">
        <v>129</v>
      </c>
      <c r="J5953" t="s">
        <v>130</v>
      </c>
      <c r="K5953" t="s">
        <v>131</v>
      </c>
      <c r="L5953" t="s">
        <v>17013</v>
      </c>
      <c r="M5953" t="s">
        <v>17014</v>
      </c>
      <c r="N5953">
        <v>2.6749999999999998</v>
      </c>
      <c r="O5953">
        <v>0</v>
      </c>
      <c r="P5953">
        <v>52</v>
      </c>
      <c r="Q5953">
        <v>0</v>
      </c>
      <c r="R5953">
        <v>0</v>
      </c>
      <c r="S5953">
        <v>0</v>
      </c>
      <c r="T5953">
        <v>0</v>
      </c>
      <c r="U5953">
        <v>0</v>
      </c>
      <c r="V5953">
        <v>139.1</v>
      </c>
      <c r="W5953">
        <v>0</v>
      </c>
      <c r="X5953">
        <v>0</v>
      </c>
      <c r="Y5953">
        <v>0</v>
      </c>
      <c r="Z5953">
        <v>0</v>
      </c>
    </row>
    <row r="5954" spans="1:26" x14ac:dyDescent="0.25">
      <c r="A5954">
        <v>2042544</v>
      </c>
      <c r="B5954">
        <v>1</v>
      </c>
      <c r="C5954" t="s">
        <v>77</v>
      </c>
      <c r="D5954" t="s">
        <v>111</v>
      </c>
      <c r="E5954" t="s">
        <v>161</v>
      </c>
      <c r="F5954" t="s">
        <v>17015</v>
      </c>
      <c r="G5954" t="s">
        <v>242</v>
      </c>
      <c r="H5954" t="s">
        <v>47</v>
      </c>
      <c r="I5954" t="s">
        <v>129</v>
      </c>
      <c r="J5954" t="s">
        <v>130</v>
      </c>
      <c r="K5954" t="s">
        <v>131</v>
      </c>
      <c r="L5954" t="s">
        <v>17016</v>
      </c>
      <c r="M5954" t="s">
        <v>17017</v>
      </c>
      <c r="N5954">
        <v>2.278333333</v>
      </c>
      <c r="O5954">
        <v>0</v>
      </c>
      <c r="P5954">
        <v>0</v>
      </c>
      <c r="Q5954">
        <v>0</v>
      </c>
      <c r="R5954">
        <v>0</v>
      </c>
      <c r="S5954">
        <v>3</v>
      </c>
      <c r="T5954">
        <v>225</v>
      </c>
      <c r="U5954">
        <v>0</v>
      </c>
      <c r="V5954">
        <v>0</v>
      </c>
      <c r="W5954">
        <v>0</v>
      </c>
      <c r="X5954">
        <v>0</v>
      </c>
      <c r="Y5954">
        <v>6.835</v>
      </c>
      <c r="Z5954">
        <v>512.625</v>
      </c>
    </row>
    <row r="5955" spans="1:26" x14ac:dyDescent="0.25">
      <c r="A5955">
        <v>2042543</v>
      </c>
      <c r="B5955">
        <v>1</v>
      </c>
      <c r="C5955" t="s">
        <v>77</v>
      </c>
      <c r="D5955" t="s">
        <v>108</v>
      </c>
      <c r="E5955" t="s">
        <v>134</v>
      </c>
      <c r="F5955" t="s">
        <v>17018</v>
      </c>
      <c r="G5955" t="s">
        <v>136</v>
      </c>
      <c r="H5955" t="s">
        <v>46</v>
      </c>
      <c r="I5955" t="s">
        <v>129</v>
      </c>
      <c r="J5955" t="s">
        <v>130</v>
      </c>
      <c r="K5955" t="s">
        <v>131</v>
      </c>
      <c r="L5955" t="s">
        <v>17019</v>
      </c>
      <c r="M5955" t="s">
        <v>17020</v>
      </c>
      <c r="N5955">
        <v>3.1669444439999999</v>
      </c>
      <c r="O5955">
        <v>0</v>
      </c>
      <c r="P5955">
        <v>1</v>
      </c>
      <c r="Q5955">
        <v>0</v>
      </c>
      <c r="R5955">
        <v>0</v>
      </c>
      <c r="S5955">
        <v>0</v>
      </c>
      <c r="T5955">
        <v>0</v>
      </c>
      <c r="U5955">
        <v>0</v>
      </c>
      <c r="V5955">
        <v>3.166944</v>
      </c>
      <c r="W5955">
        <v>0</v>
      </c>
      <c r="X5955">
        <v>0</v>
      </c>
      <c r="Y5955">
        <v>0</v>
      </c>
      <c r="Z5955">
        <v>0</v>
      </c>
    </row>
    <row r="5956" spans="1:26" x14ac:dyDescent="0.25">
      <c r="A5956">
        <v>2042550</v>
      </c>
      <c r="B5956">
        <v>1</v>
      </c>
      <c r="C5956" t="s">
        <v>76</v>
      </c>
      <c r="D5956" t="s">
        <v>92</v>
      </c>
      <c r="E5956" t="s">
        <v>150</v>
      </c>
      <c r="F5956" t="s">
        <v>17021</v>
      </c>
      <c r="G5956" t="s">
        <v>163</v>
      </c>
      <c r="H5956" t="s">
        <v>153</v>
      </c>
      <c r="I5956" t="s">
        <v>129</v>
      </c>
      <c r="J5956" t="s">
        <v>130</v>
      </c>
      <c r="K5956" t="s">
        <v>131</v>
      </c>
      <c r="L5956" t="s">
        <v>17022</v>
      </c>
      <c r="M5956" t="s">
        <v>17023</v>
      </c>
      <c r="N5956">
        <v>0.53500000000000003</v>
      </c>
      <c r="O5956">
        <v>0</v>
      </c>
      <c r="P5956">
        <v>0</v>
      </c>
      <c r="Q5956">
        <v>10</v>
      </c>
      <c r="R5956">
        <v>0</v>
      </c>
      <c r="S5956">
        <v>30</v>
      </c>
      <c r="T5956">
        <v>307</v>
      </c>
      <c r="U5956">
        <v>0</v>
      </c>
      <c r="V5956">
        <v>0</v>
      </c>
      <c r="W5956">
        <v>5.35</v>
      </c>
      <c r="X5956">
        <v>0</v>
      </c>
      <c r="Y5956">
        <v>16.05</v>
      </c>
      <c r="Z5956">
        <v>164.245</v>
      </c>
    </row>
    <row r="5957" spans="1:26" x14ac:dyDescent="0.25">
      <c r="A5957">
        <v>2042552</v>
      </c>
      <c r="B5957">
        <v>1</v>
      </c>
      <c r="C5957" t="s">
        <v>77</v>
      </c>
      <c r="D5957" t="s">
        <v>124</v>
      </c>
      <c r="E5957" t="s">
        <v>161</v>
      </c>
      <c r="F5957" t="s">
        <v>8949</v>
      </c>
      <c r="G5957" t="s">
        <v>163</v>
      </c>
      <c r="H5957" t="s">
        <v>47</v>
      </c>
      <c r="I5957" t="s">
        <v>129</v>
      </c>
      <c r="J5957" t="s">
        <v>130</v>
      </c>
      <c r="K5957" t="s">
        <v>131</v>
      </c>
      <c r="L5957" t="s">
        <v>17024</v>
      </c>
      <c r="M5957" t="s">
        <v>17025</v>
      </c>
      <c r="N5957">
        <v>1.5055555549999999</v>
      </c>
      <c r="O5957">
        <v>10</v>
      </c>
      <c r="P5957">
        <v>38</v>
      </c>
      <c r="Q5957">
        <v>0</v>
      </c>
      <c r="R5957">
        <v>0</v>
      </c>
      <c r="S5957">
        <v>0</v>
      </c>
      <c r="T5957">
        <v>0</v>
      </c>
      <c r="U5957">
        <v>15.055555999999999</v>
      </c>
      <c r="V5957">
        <v>57.211111000000002</v>
      </c>
      <c r="W5957">
        <v>0</v>
      </c>
      <c r="X5957">
        <v>0</v>
      </c>
      <c r="Y5957">
        <v>0</v>
      </c>
      <c r="Z5957">
        <v>0</v>
      </c>
    </row>
    <row r="5958" spans="1:26" x14ac:dyDescent="0.25">
      <c r="A5958">
        <v>2042556</v>
      </c>
      <c r="B5958">
        <v>1</v>
      </c>
      <c r="C5958" t="s">
        <v>76</v>
      </c>
      <c r="D5958" t="s">
        <v>97</v>
      </c>
      <c r="E5958" t="s">
        <v>182</v>
      </c>
      <c r="F5958" t="s">
        <v>17026</v>
      </c>
      <c r="G5958" t="s">
        <v>128</v>
      </c>
      <c r="H5958" t="s">
        <v>46</v>
      </c>
      <c r="I5958" t="s">
        <v>129</v>
      </c>
      <c r="J5958" t="s">
        <v>130</v>
      </c>
      <c r="K5958" t="s">
        <v>131</v>
      </c>
      <c r="L5958" t="s">
        <v>17027</v>
      </c>
      <c r="M5958" t="s">
        <v>17028</v>
      </c>
      <c r="N5958">
        <v>0.89916666599999995</v>
      </c>
      <c r="O5958">
        <v>0</v>
      </c>
      <c r="P5958">
        <v>20</v>
      </c>
      <c r="Q5958">
        <v>0</v>
      </c>
      <c r="R5958">
        <v>0</v>
      </c>
      <c r="S5958">
        <v>0</v>
      </c>
      <c r="T5958">
        <v>0</v>
      </c>
      <c r="U5958">
        <v>0</v>
      </c>
      <c r="V5958">
        <v>17.983332999999998</v>
      </c>
      <c r="W5958">
        <v>0</v>
      </c>
      <c r="X5958">
        <v>0</v>
      </c>
      <c r="Y5958">
        <v>0</v>
      </c>
      <c r="Z5958">
        <v>0</v>
      </c>
    </row>
    <row r="5959" spans="1:26" x14ac:dyDescent="0.25">
      <c r="A5959">
        <v>2042554</v>
      </c>
      <c r="B5959">
        <v>1</v>
      </c>
      <c r="C5959" t="s">
        <v>76</v>
      </c>
      <c r="D5959" t="s">
        <v>96</v>
      </c>
      <c r="E5959" t="s">
        <v>182</v>
      </c>
      <c r="F5959" t="s">
        <v>17029</v>
      </c>
      <c r="G5959" t="s">
        <v>158</v>
      </c>
      <c r="H5959" t="s">
        <v>46</v>
      </c>
      <c r="I5959" t="s">
        <v>129</v>
      </c>
      <c r="J5959" t="s">
        <v>130</v>
      </c>
      <c r="K5959" t="s">
        <v>131</v>
      </c>
      <c r="L5959" t="s">
        <v>17030</v>
      </c>
      <c r="M5959" t="s">
        <v>17031</v>
      </c>
      <c r="N5959">
        <v>0.72444444399999997</v>
      </c>
      <c r="O5959">
        <v>0</v>
      </c>
      <c r="P5959">
        <v>38</v>
      </c>
      <c r="Q5959">
        <v>0</v>
      </c>
      <c r="R5959">
        <v>0</v>
      </c>
      <c r="S5959">
        <v>0</v>
      </c>
      <c r="T5959">
        <v>0</v>
      </c>
      <c r="U5959">
        <v>0</v>
      </c>
      <c r="V5959">
        <v>27.528888999999999</v>
      </c>
      <c r="W5959">
        <v>0</v>
      </c>
      <c r="X5959">
        <v>0</v>
      </c>
      <c r="Y5959">
        <v>0</v>
      </c>
      <c r="Z5959">
        <v>0</v>
      </c>
    </row>
    <row r="5960" spans="1:26" x14ac:dyDescent="0.25">
      <c r="A5960">
        <v>2042555</v>
      </c>
      <c r="B5960">
        <v>1</v>
      </c>
      <c r="C5960" t="s">
        <v>76</v>
      </c>
      <c r="D5960" t="s">
        <v>106</v>
      </c>
      <c r="E5960" t="s">
        <v>134</v>
      </c>
      <c r="F5960" t="s">
        <v>17032</v>
      </c>
      <c r="G5960" t="s">
        <v>136</v>
      </c>
      <c r="H5960" t="s">
        <v>46</v>
      </c>
      <c r="I5960" t="s">
        <v>129</v>
      </c>
      <c r="J5960" t="s">
        <v>130</v>
      </c>
      <c r="K5960" t="s">
        <v>131</v>
      </c>
      <c r="L5960" t="s">
        <v>17033</v>
      </c>
      <c r="M5960" t="s">
        <v>17034</v>
      </c>
      <c r="N5960">
        <v>2.2952777769999999</v>
      </c>
      <c r="O5960">
        <v>0</v>
      </c>
      <c r="P5960">
        <v>1</v>
      </c>
      <c r="Q5960">
        <v>0</v>
      </c>
      <c r="R5960">
        <v>0</v>
      </c>
      <c r="S5960">
        <v>0</v>
      </c>
      <c r="T5960">
        <v>0</v>
      </c>
      <c r="U5960">
        <v>0</v>
      </c>
      <c r="V5960">
        <v>2.2952780000000002</v>
      </c>
      <c r="W5960">
        <v>0</v>
      </c>
      <c r="X5960">
        <v>0</v>
      </c>
      <c r="Y5960">
        <v>0</v>
      </c>
      <c r="Z5960">
        <v>0</v>
      </c>
    </row>
    <row r="5961" spans="1:26" x14ac:dyDescent="0.25">
      <c r="A5961">
        <v>2042560</v>
      </c>
      <c r="B5961">
        <v>1</v>
      </c>
      <c r="C5961" t="s">
        <v>77</v>
      </c>
      <c r="D5961" t="s">
        <v>124</v>
      </c>
      <c r="E5961" t="s">
        <v>171</v>
      </c>
      <c r="F5961" t="s">
        <v>3875</v>
      </c>
      <c r="G5961" t="s">
        <v>163</v>
      </c>
      <c r="H5961" t="s">
        <v>47</v>
      </c>
      <c r="I5961" t="s">
        <v>129</v>
      </c>
      <c r="J5961" t="s">
        <v>130</v>
      </c>
      <c r="K5961" t="s">
        <v>131</v>
      </c>
      <c r="L5961" t="s">
        <v>17035</v>
      </c>
      <c r="M5961" t="s">
        <v>17036</v>
      </c>
      <c r="N5961">
        <v>1.143888888</v>
      </c>
      <c r="O5961">
        <v>10</v>
      </c>
      <c r="P5961">
        <v>0</v>
      </c>
      <c r="Q5961">
        <v>0</v>
      </c>
      <c r="R5961">
        <v>0</v>
      </c>
      <c r="S5961">
        <v>0</v>
      </c>
      <c r="T5961">
        <v>0</v>
      </c>
      <c r="U5961">
        <v>11.438889</v>
      </c>
      <c r="V5961">
        <v>0</v>
      </c>
      <c r="W5961">
        <v>0</v>
      </c>
      <c r="X5961">
        <v>0</v>
      </c>
      <c r="Y5961">
        <v>0</v>
      </c>
      <c r="Z5961">
        <v>0</v>
      </c>
    </row>
    <row r="5962" spans="1:26" x14ac:dyDescent="0.25">
      <c r="A5962">
        <v>2042563</v>
      </c>
      <c r="B5962">
        <v>1</v>
      </c>
      <c r="C5962" t="s">
        <v>76</v>
      </c>
      <c r="D5962" t="s">
        <v>91</v>
      </c>
      <c r="E5962" t="s">
        <v>161</v>
      </c>
      <c r="F5962" t="s">
        <v>8295</v>
      </c>
      <c r="G5962" t="s">
        <v>341</v>
      </c>
      <c r="H5962" t="s">
        <v>47</v>
      </c>
      <c r="I5962" t="s">
        <v>129</v>
      </c>
      <c r="J5962" t="s">
        <v>130</v>
      </c>
      <c r="K5962" t="s">
        <v>131</v>
      </c>
      <c r="L5962" t="s">
        <v>17037</v>
      </c>
      <c r="M5962" t="s">
        <v>17038</v>
      </c>
      <c r="N5962">
        <v>1.3688888880000001</v>
      </c>
      <c r="O5962">
        <v>6</v>
      </c>
      <c r="P5962">
        <v>0</v>
      </c>
      <c r="Q5962">
        <v>0</v>
      </c>
      <c r="R5962">
        <v>0</v>
      </c>
      <c r="S5962">
        <v>0</v>
      </c>
      <c r="T5962">
        <v>0</v>
      </c>
      <c r="U5962">
        <v>8.2133330000000004</v>
      </c>
      <c r="V5962">
        <v>0</v>
      </c>
      <c r="W5962">
        <v>0</v>
      </c>
      <c r="X5962">
        <v>0</v>
      </c>
      <c r="Y5962">
        <v>0</v>
      </c>
      <c r="Z5962">
        <v>0</v>
      </c>
    </row>
    <row r="5963" spans="1:26" x14ac:dyDescent="0.25">
      <c r="A5963">
        <v>2042567</v>
      </c>
      <c r="B5963">
        <v>1</v>
      </c>
      <c r="C5963" t="s">
        <v>76</v>
      </c>
      <c r="D5963" t="s">
        <v>90</v>
      </c>
      <c r="E5963" t="s">
        <v>161</v>
      </c>
      <c r="F5963" t="s">
        <v>17039</v>
      </c>
      <c r="G5963" t="s">
        <v>2786</v>
      </c>
      <c r="H5963" t="s">
        <v>47</v>
      </c>
      <c r="I5963" t="s">
        <v>129</v>
      </c>
      <c r="J5963" t="s">
        <v>130</v>
      </c>
      <c r="K5963" t="s">
        <v>131</v>
      </c>
      <c r="L5963" t="s">
        <v>17040</v>
      </c>
      <c r="M5963" t="s">
        <v>17041</v>
      </c>
      <c r="N5963">
        <v>2.170833333</v>
      </c>
      <c r="O5963">
        <v>0</v>
      </c>
      <c r="P5963">
        <v>6</v>
      </c>
      <c r="Q5963">
        <v>0</v>
      </c>
      <c r="R5963">
        <v>0</v>
      </c>
      <c r="S5963">
        <v>0</v>
      </c>
      <c r="T5963">
        <v>0</v>
      </c>
      <c r="U5963">
        <v>0</v>
      </c>
      <c r="V5963">
        <v>13.025</v>
      </c>
      <c r="W5963">
        <v>0</v>
      </c>
      <c r="X5963">
        <v>0</v>
      </c>
      <c r="Y5963">
        <v>0</v>
      </c>
      <c r="Z5963">
        <v>0</v>
      </c>
    </row>
    <row r="5964" spans="1:26" x14ac:dyDescent="0.25">
      <c r="A5964">
        <v>2042570</v>
      </c>
      <c r="B5964">
        <v>1</v>
      </c>
      <c r="C5964" t="s">
        <v>76</v>
      </c>
      <c r="D5964" t="s">
        <v>104</v>
      </c>
      <c r="E5964" t="s">
        <v>134</v>
      </c>
      <c r="F5964" t="s">
        <v>17042</v>
      </c>
      <c r="G5964" t="s">
        <v>136</v>
      </c>
      <c r="H5964" t="s">
        <v>46</v>
      </c>
      <c r="I5964" t="s">
        <v>129</v>
      </c>
      <c r="J5964" t="s">
        <v>130</v>
      </c>
      <c r="K5964" t="s">
        <v>131</v>
      </c>
      <c r="L5964" t="s">
        <v>17043</v>
      </c>
      <c r="M5964" t="s">
        <v>17044</v>
      </c>
      <c r="N5964">
        <v>5.4836111110000001</v>
      </c>
      <c r="O5964">
        <v>0</v>
      </c>
      <c r="P5964">
        <v>0</v>
      </c>
      <c r="Q5964">
        <v>0</v>
      </c>
      <c r="R5964">
        <v>1</v>
      </c>
      <c r="S5964">
        <v>0</v>
      </c>
      <c r="T5964">
        <v>0</v>
      </c>
      <c r="U5964">
        <v>0</v>
      </c>
      <c r="V5964">
        <v>0</v>
      </c>
      <c r="W5964">
        <v>0</v>
      </c>
      <c r="X5964">
        <v>5.4836109999999998</v>
      </c>
      <c r="Y5964">
        <v>0</v>
      </c>
      <c r="Z5964">
        <v>0</v>
      </c>
    </row>
    <row r="5965" spans="1:26" x14ac:dyDescent="0.25">
      <c r="A5965">
        <v>2042575</v>
      </c>
      <c r="B5965">
        <v>1</v>
      </c>
      <c r="C5965" t="s">
        <v>76</v>
      </c>
      <c r="D5965" t="s">
        <v>84</v>
      </c>
      <c r="E5965" t="s">
        <v>134</v>
      </c>
      <c r="F5965" t="s">
        <v>17045</v>
      </c>
      <c r="G5965" t="s">
        <v>250</v>
      </c>
      <c r="H5965" t="s">
        <v>46</v>
      </c>
      <c r="I5965" t="s">
        <v>129</v>
      </c>
      <c r="J5965" t="s">
        <v>15</v>
      </c>
      <c r="K5965" t="s">
        <v>131</v>
      </c>
      <c r="L5965" t="s">
        <v>17046</v>
      </c>
      <c r="M5965" t="s">
        <v>17047</v>
      </c>
      <c r="N5965">
        <v>0.67749999999999999</v>
      </c>
      <c r="O5965">
        <v>0</v>
      </c>
      <c r="P5965">
        <v>21</v>
      </c>
      <c r="Q5965">
        <v>0</v>
      </c>
      <c r="R5965">
        <v>0</v>
      </c>
      <c r="S5965">
        <v>0</v>
      </c>
      <c r="T5965">
        <v>0</v>
      </c>
      <c r="U5965">
        <v>0</v>
      </c>
      <c r="V5965">
        <v>14.227499999999999</v>
      </c>
      <c r="W5965">
        <v>0</v>
      </c>
      <c r="X5965">
        <v>0</v>
      </c>
      <c r="Y5965">
        <v>0</v>
      </c>
      <c r="Z5965">
        <v>0</v>
      </c>
    </row>
    <row r="5966" spans="1:26" x14ac:dyDescent="0.25">
      <c r="A5966">
        <v>2042578</v>
      </c>
      <c r="B5966">
        <v>1</v>
      </c>
      <c r="C5966" t="s">
        <v>76</v>
      </c>
      <c r="D5966" t="s">
        <v>107</v>
      </c>
      <c r="E5966" t="s">
        <v>182</v>
      </c>
      <c r="F5966" t="s">
        <v>17048</v>
      </c>
      <c r="G5966" t="s">
        <v>812</v>
      </c>
      <c r="H5966" t="s">
        <v>46</v>
      </c>
      <c r="I5966" t="s">
        <v>129</v>
      </c>
      <c r="J5966" t="s">
        <v>130</v>
      </c>
      <c r="K5966" t="s">
        <v>131</v>
      </c>
      <c r="L5966" t="s">
        <v>17049</v>
      </c>
      <c r="M5966" t="s">
        <v>17050</v>
      </c>
      <c r="N5966">
        <v>2.0755555550000002</v>
      </c>
      <c r="O5966">
        <v>0</v>
      </c>
      <c r="P5966">
        <v>282</v>
      </c>
      <c r="Q5966">
        <v>0</v>
      </c>
      <c r="R5966">
        <v>0</v>
      </c>
      <c r="S5966">
        <v>0</v>
      </c>
      <c r="T5966">
        <v>0</v>
      </c>
      <c r="U5966">
        <v>0</v>
      </c>
      <c r="V5966">
        <v>585.30666699999995</v>
      </c>
      <c r="W5966">
        <v>0</v>
      </c>
      <c r="X5966">
        <v>0</v>
      </c>
      <c r="Y5966">
        <v>0</v>
      </c>
      <c r="Z5966">
        <v>0</v>
      </c>
    </row>
    <row r="5967" spans="1:26" x14ac:dyDescent="0.25">
      <c r="A5967">
        <v>2042580</v>
      </c>
      <c r="B5967">
        <v>1</v>
      </c>
      <c r="C5967" t="s">
        <v>77</v>
      </c>
      <c r="D5967" t="s">
        <v>117</v>
      </c>
      <c r="E5967" t="s">
        <v>186</v>
      </c>
      <c r="F5967" t="s">
        <v>7665</v>
      </c>
      <c r="G5967" t="s">
        <v>163</v>
      </c>
      <c r="H5967" t="s">
        <v>47</v>
      </c>
      <c r="I5967" t="s">
        <v>129</v>
      </c>
      <c r="J5967" t="s">
        <v>130</v>
      </c>
      <c r="K5967" t="s">
        <v>131</v>
      </c>
      <c r="L5967" t="s">
        <v>17051</v>
      </c>
      <c r="M5967" t="s">
        <v>17052</v>
      </c>
      <c r="N5967">
        <v>0.81722222200000005</v>
      </c>
      <c r="O5967">
        <v>0</v>
      </c>
      <c r="P5967">
        <v>0</v>
      </c>
      <c r="Q5967">
        <v>1</v>
      </c>
      <c r="R5967">
        <v>74</v>
      </c>
      <c r="S5967">
        <v>6</v>
      </c>
      <c r="T5967">
        <v>222</v>
      </c>
      <c r="U5967">
        <v>0</v>
      </c>
      <c r="V5967">
        <v>0</v>
      </c>
      <c r="W5967">
        <v>0.817222</v>
      </c>
      <c r="X5967">
        <v>60.474443999999998</v>
      </c>
      <c r="Y5967">
        <v>4.9033329999999999</v>
      </c>
      <c r="Z5967">
        <v>181.42333300000001</v>
      </c>
    </row>
    <row r="5968" spans="1:26" x14ac:dyDescent="0.25">
      <c r="A5968">
        <v>2042582</v>
      </c>
      <c r="B5968">
        <v>1</v>
      </c>
      <c r="C5968" t="s">
        <v>77</v>
      </c>
      <c r="D5968" t="s">
        <v>114</v>
      </c>
      <c r="E5968" t="s">
        <v>166</v>
      </c>
      <c r="F5968" t="s">
        <v>17053</v>
      </c>
      <c r="G5968" t="s">
        <v>657</v>
      </c>
      <c r="H5968" t="s">
        <v>46</v>
      </c>
      <c r="I5968" t="s">
        <v>129</v>
      </c>
      <c r="J5968" t="s">
        <v>130</v>
      </c>
      <c r="K5968" t="s">
        <v>131</v>
      </c>
      <c r="L5968" t="s">
        <v>17054</v>
      </c>
      <c r="M5968" t="s">
        <v>17055</v>
      </c>
      <c r="N5968">
        <v>0.76333333299999995</v>
      </c>
      <c r="O5968">
        <v>0</v>
      </c>
      <c r="P5968">
        <v>0</v>
      </c>
      <c r="Q5968">
        <v>0</v>
      </c>
      <c r="R5968">
        <v>0</v>
      </c>
      <c r="S5968">
        <v>0</v>
      </c>
      <c r="T5968">
        <v>104</v>
      </c>
      <c r="U5968">
        <v>0</v>
      </c>
      <c r="V5968">
        <v>0</v>
      </c>
      <c r="W5968">
        <v>0</v>
      </c>
      <c r="X5968">
        <v>0</v>
      </c>
      <c r="Y5968">
        <v>0</v>
      </c>
      <c r="Z5968">
        <v>79.386667000000003</v>
      </c>
    </row>
    <row r="5969" spans="1:26" x14ac:dyDescent="0.25">
      <c r="A5969">
        <v>2042589</v>
      </c>
      <c r="B5969">
        <v>1</v>
      </c>
      <c r="C5969" t="s">
        <v>76</v>
      </c>
      <c r="D5969" t="s">
        <v>93</v>
      </c>
      <c r="E5969" t="s">
        <v>166</v>
      </c>
      <c r="F5969" t="s">
        <v>17056</v>
      </c>
      <c r="G5969" t="s">
        <v>349</v>
      </c>
      <c r="H5969" t="s">
        <v>46</v>
      </c>
      <c r="I5969" t="s">
        <v>129</v>
      </c>
      <c r="J5969" t="s">
        <v>130</v>
      </c>
      <c r="K5969" t="s">
        <v>131</v>
      </c>
      <c r="L5969" t="s">
        <v>17057</v>
      </c>
      <c r="M5969" t="s">
        <v>17058</v>
      </c>
      <c r="N5969">
        <v>0.375</v>
      </c>
      <c r="O5969">
        <v>0</v>
      </c>
      <c r="P5969">
        <v>210</v>
      </c>
      <c r="Q5969">
        <v>0</v>
      </c>
      <c r="R5969">
        <v>0</v>
      </c>
      <c r="S5969">
        <v>0</v>
      </c>
      <c r="T5969">
        <v>0</v>
      </c>
      <c r="U5969">
        <v>0</v>
      </c>
      <c r="V5969">
        <v>78.75</v>
      </c>
      <c r="W5969">
        <v>0</v>
      </c>
      <c r="X5969">
        <v>0</v>
      </c>
      <c r="Y5969">
        <v>0</v>
      </c>
      <c r="Z5969">
        <v>0</v>
      </c>
    </row>
    <row r="5970" spans="1:26" x14ac:dyDescent="0.25">
      <c r="A5970">
        <v>2042591</v>
      </c>
      <c r="B5970">
        <v>1</v>
      </c>
      <c r="C5970" t="s">
        <v>76</v>
      </c>
      <c r="D5970" t="s">
        <v>84</v>
      </c>
      <c r="E5970" t="s">
        <v>134</v>
      </c>
      <c r="F5970" t="s">
        <v>17059</v>
      </c>
      <c r="G5970" t="s">
        <v>250</v>
      </c>
      <c r="H5970" t="s">
        <v>46</v>
      </c>
      <c r="I5970" t="s">
        <v>129</v>
      </c>
      <c r="J5970" t="s">
        <v>15</v>
      </c>
      <c r="K5970" t="s">
        <v>131</v>
      </c>
      <c r="L5970" t="s">
        <v>17060</v>
      </c>
      <c r="M5970" t="s">
        <v>17061</v>
      </c>
      <c r="N5970">
        <v>1.865555555</v>
      </c>
      <c r="O5970">
        <v>0</v>
      </c>
      <c r="P5970">
        <v>7</v>
      </c>
      <c r="Q5970">
        <v>0</v>
      </c>
      <c r="R5970">
        <v>0</v>
      </c>
      <c r="S5970">
        <v>0</v>
      </c>
      <c r="T5970">
        <v>0</v>
      </c>
      <c r="U5970">
        <v>0</v>
      </c>
      <c r="V5970">
        <v>13.058889000000001</v>
      </c>
      <c r="W5970">
        <v>0</v>
      </c>
      <c r="X5970">
        <v>0</v>
      </c>
      <c r="Y5970">
        <v>0</v>
      </c>
      <c r="Z5970">
        <v>0</v>
      </c>
    </row>
    <row r="5971" spans="1:26" x14ac:dyDescent="0.25">
      <c r="A5971">
        <v>2042594</v>
      </c>
      <c r="B5971">
        <v>1</v>
      </c>
      <c r="C5971" t="s">
        <v>77</v>
      </c>
      <c r="D5971" t="s">
        <v>113</v>
      </c>
      <c r="E5971" t="s">
        <v>182</v>
      </c>
      <c r="F5971" t="s">
        <v>417</v>
      </c>
      <c r="G5971" t="s">
        <v>144</v>
      </c>
      <c r="H5971" t="s">
        <v>46</v>
      </c>
      <c r="I5971" t="s">
        <v>129</v>
      </c>
      <c r="J5971" t="s">
        <v>130</v>
      </c>
      <c r="K5971" t="s">
        <v>131</v>
      </c>
      <c r="L5971" t="s">
        <v>17062</v>
      </c>
      <c r="M5971" t="s">
        <v>17063</v>
      </c>
      <c r="N5971">
        <v>2.1955555549999999</v>
      </c>
      <c r="O5971">
        <v>0</v>
      </c>
      <c r="P5971">
        <v>0</v>
      </c>
      <c r="Q5971">
        <v>0</v>
      </c>
      <c r="R5971">
        <v>0</v>
      </c>
      <c r="S5971">
        <v>0</v>
      </c>
      <c r="T5971">
        <v>8</v>
      </c>
      <c r="U5971">
        <v>0</v>
      </c>
      <c r="V5971">
        <v>0</v>
      </c>
      <c r="W5971">
        <v>0</v>
      </c>
      <c r="X5971">
        <v>0</v>
      </c>
      <c r="Y5971">
        <v>0</v>
      </c>
      <c r="Z5971">
        <v>17.564444000000002</v>
      </c>
    </row>
    <row r="5972" spans="1:26" x14ac:dyDescent="0.25">
      <c r="A5972">
        <v>2042603</v>
      </c>
      <c r="B5972">
        <v>1</v>
      </c>
      <c r="C5972" t="s">
        <v>76</v>
      </c>
      <c r="D5972" t="s">
        <v>96</v>
      </c>
      <c r="E5972" t="s">
        <v>134</v>
      </c>
      <c r="F5972" t="s">
        <v>17064</v>
      </c>
      <c r="G5972" t="s">
        <v>136</v>
      </c>
      <c r="H5972" t="s">
        <v>46</v>
      </c>
      <c r="I5972" t="s">
        <v>129</v>
      </c>
      <c r="J5972" t="s">
        <v>130</v>
      </c>
      <c r="K5972" t="s">
        <v>131</v>
      </c>
      <c r="L5972" t="s">
        <v>17065</v>
      </c>
      <c r="M5972" t="s">
        <v>17066</v>
      </c>
      <c r="N5972">
        <v>1.189444444</v>
      </c>
      <c r="O5972">
        <v>0</v>
      </c>
      <c r="P5972">
        <v>1</v>
      </c>
      <c r="Q5972">
        <v>0</v>
      </c>
      <c r="R5972">
        <v>0</v>
      </c>
      <c r="S5972">
        <v>0</v>
      </c>
      <c r="T5972">
        <v>0</v>
      </c>
      <c r="U5972">
        <v>0</v>
      </c>
      <c r="V5972">
        <v>1.1894439999999999</v>
      </c>
      <c r="W5972">
        <v>0</v>
      </c>
      <c r="X5972">
        <v>0</v>
      </c>
      <c r="Y5972">
        <v>0</v>
      </c>
      <c r="Z5972">
        <v>0</v>
      </c>
    </row>
    <row r="5973" spans="1:26" x14ac:dyDescent="0.25">
      <c r="A5973">
        <v>2042593</v>
      </c>
      <c r="B5973">
        <v>1</v>
      </c>
      <c r="C5973" t="s">
        <v>76</v>
      </c>
      <c r="D5973" t="s">
        <v>92</v>
      </c>
      <c r="E5973" t="s">
        <v>134</v>
      </c>
      <c r="F5973" t="s">
        <v>17067</v>
      </c>
      <c r="G5973" t="s">
        <v>136</v>
      </c>
      <c r="H5973" t="s">
        <v>46</v>
      </c>
      <c r="I5973" t="s">
        <v>129</v>
      </c>
      <c r="J5973" t="s">
        <v>130</v>
      </c>
      <c r="K5973" t="s">
        <v>131</v>
      </c>
      <c r="L5973" t="s">
        <v>17068</v>
      </c>
      <c r="M5973" t="s">
        <v>17069</v>
      </c>
      <c r="N5973">
        <v>1.3049999999999999</v>
      </c>
      <c r="O5973">
        <v>0</v>
      </c>
      <c r="P5973">
        <v>0</v>
      </c>
      <c r="Q5973">
        <v>0</v>
      </c>
      <c r="R5973">
        <v>1</v>
      </c>
      <c r="S5973">
        <v>0</v>
      </c>
      <c r="T5973">
        <v>0</v>
      </c>
      <c r="U5973">
        <v>0</v>
      </c>
      <c r="V5973">
        <v>0</v>
      </c>
      <c r="W5973">
        <v>0</v>
      </c>
      <c r="X5973">
        <v>1.3049999999999999</v>
      </c>
      <c r="Y5973">
        <v>0</v>
      </c>
      <c r="Z5973">
        <v>0</v>
      </c>
    </row>
    <row r="5974" spans="1:26" x14ac:dyDescent="0.25">
      <c r="A5974">
        <v>2042592</v>
      </c>
      <c r="B5974">
        <v>1</v>
      </c>
      <c r="C5974" t="s">
        <v>76</v>
      </c>
      <c r="D5974" t="s">
        <v>90</v>
      </c>
      <c r="E5974" t="s">
        <v>186</v>
      </c>
      <c r="F5974" t="s">
        <v>17070</v>
      </c>
      <c r="G5974" t="s">
        <v>2786</v>
      </c>
      <c r="H5974" t="s">
        <v>47</v>
      </c>
      <c r="I5974" t="s">
        <v>129</v>
      </c>
      <c r="J5974" t="s">
        <v>130</v>
      </c>
      <c r="K5974" t="s">
        <v>131</v>
      </c>
      <c r="L5974" t="s">
        <v>17071</v>
      </c>
      <c r="M5974" t="s">
        <v>17072</v>
      </c>
      <c r="N5974">
        <v>1.121388888</v>
      </c>
      <c r="O5974">
        <v>18</v>
      </c>
      <c r="P5974">
        <v>518</v>
      </c>
      <c r="Q5974">
        <v>0</v>
      </c>
      <c r="R5974">
        <v>0</v>
      </c>
      <c r="S5974">
        <v>0</v>
      </c>
      <c r="T5974">
        <v>0</v>
      </c>
      <c r="U5974">
        <v>20.184999999999999</v>
      </c>
      <c r="V5974">
        <v>580.87944400000003</v>
      </c>
      <c r="W5974">
        <v>0</v>
      </c>
      <c r="X5974">
        <v>0</v>
      </c>
      <c r="Y5974">
        <v>0</v>
      </c>
      <c r="Z5974">
        <v>0</v>
      </c>
    </row>
    <row r="5975" spans="1:26" x14ac:dyDescent="0.25">
      <c r="A5975">
        <v>2042602</v>
      </c>
      <c r="B5975">
        <v>1</v>
      </c>
      <c r="C5975" t="s">
        <v>76</v>
      </c>
      <c r="D5975" t="s">
        <v>100</v>
      </c>
      <c r="E5975" t="s">
        <v>134</v>
      </c>
      <c r="F5975" t="s">
        <v>17073</v>
      </c>
      <c r="G5975" t="s">
        <v>136</v>
      </c>
      <c r="H5975" t="s">
        <v>46</v>
      </c>
      <c r="I5975" t="s">
        <v>129</v>
      </c>
      <c r="J5975" t="s">
        <v>130</v>
      </c>
      <c r="K5975" t="s">
        <v>131</v>
      </c>
      <c r="L5975" t="s">
        <v>17074</v>
      </c>
      <c r="M5975" t="s">
        <v>17075</v>
      </c>
      <c r="N5975">
        <v>3.55</v>
      </c>
      <c r="O5975">
        <v>0</v>
      </c>
      <c r="P5975">
        <v>1</v>
      </c>
      <c r="Q5975">
        <v>0</v>
      </c>
      <c r="R5975">
        <v>0</v>
      </c>
      <c r="S5975">
        <v>0</v>
      </c>
      <c r="T5975">
        <v>0</v>
      </c>
      <c r="U5975">
        <v>0</v>
      </c>
      <c r="V5975">
        <v>3.55</v>
      </c>
      <c r="W5975">
        <v>0</v>
      </c>
      <c r="X5975">
        <v>0</v>
      </c>
      <c r="Y5975">
        <v>0</v>
      </c>
      <c r="Z5975">
        <v>0</v>
      </c>
    </row>
    <row r="5976" spans="1:26" x14ac:dyDescent="0.25">
      <c r="A5976">
        <v>2042597</v>
      </c>
      <c r="B5976">
        <v>1</v>
      </c>
      <c r="C5976" t="s">
        <v>76</v>
      </c>
      <c r="D5976" t="s">
        <v>92</v>
      </c>
      <c r="E5976" t="s">
        <v>134</v>
      </c>
      <c r="F5976" t="s">
        <v>17076</v>
      </c>
      <c r="G5976" t="s">
        <v>136</v>
      </c>
      <c r="H5976" t="s">
        <v>46</v>
      </c>
      <c r="I5976" t="s">
        <v>129</v>
      </c>
      <c r="J5976" t="s">
        <v>130</v>
      </c>
      <c r="K5976" t="s">
        <v>131</v>
      </c>
      <c r="L5976" t="s">
        <v>17077</v>
      </c>
      <c r="M5976" t="s">
        <v>17078</v>
      </c>
      <c r="N5976">
        <v>1.2055555549999999</v>
      </c>
      <c r="O5976">
        <v>0</v>
      </c>
      <c r="P5976">
        <v>0</v>
      </c>
      <c r="Q5976">
        <v>0</v>
      </c>
      <c r="R5976">
        <v>0</v>
      </c>
      <c r="S5976">
        <v>0</v>
      </c>
      <c r="T5976">
        <v>1</v>
      </c>
      <c r="U5976">
        <v>0</v>
      </c>
      <c r="V5976">
        <v>0</v>
      </c>
      <c r="W5976">
        <v>0</v>
      </c>
      <c r="X5976">
        <v>0</v>
      </c>
      <c r="Y5976">
        <v>0</v>
      </c>
      <c r="Z5976">
        <v>1.2055560000000001</v>
      </c>
    </row>
    <row r="5977" spans="1:26" x14ac:dyDescent="0.25">
      <c r="A5977">
        <v>2042600</v>
      </c>
      <c r="B5977">
        <v>1</v>
      </c>
      <c r="C5977" t="s">
        <v>77</v>
      </c>
      <c r="D5977" t="s">
        <v>123</v>
      </c>
      <c r="E5977" t="s">
        <v>186</v>
      </c>
      <c r="F5977" t="s">
        <v>2743</v>
      </c>
      <c r="G5977" t="s">
        <v>163</v>
      </c>
      <c r="H5977" t="s">
        <v>47</v>
      </c>
      <c r="I5977" t="s">
        <v>129</v>
      </c>
      <c r="J5977" t="s">
        <v>130</v>
      </c>
      <c r="K5977" t="s">
        <v>131</v>
      </c>
      <c r="L5977" t="s">
        <v>17079</v>
      </c>
      <c r="M5977" t="s">
        <v>17080</v>
      </c>
      <c r="N5977">
        <v>3.9561111109999998</v>
      </c>
      <c r="O5977">
        <v>82</v>
      </c>
      <c r="P5977">
        <v>131</v>
      </c>
      <c r="Q5977">
        <v>0</v>
      </c>
      <c r="R5977">
        <v>0</v>
      </c>
      <c r="S5977">
        <v>0</v>
      </c>
      <c r="T5977">
        <v>0</v>
      </c>
      <c r="U5977">
        <v>324.40111100000001</v>
      </c>
      <c r="V5977">
        <v>518.25055599999996</v>
      </c>
      <c r="W5977">
        <v>0</v>
      </c>
      <c r="X5977">
        <v>0</v>
      </c>
      <c r="Y5977">
        <v>0</v>
      </c>
      <c r="Z5977">
        <v>0</v>
      </c>
    </row>
    <row r="5978" spans="1:26" x14ac:dyDescent="0.25">
      <c r="A5978">
        <v>2042610</v>
      </c>
      <c r="B5978">
        <v>1</v>
      </c>
      <c r="C5978" t="s">
        <v>76</v>
      </c>
      <c r="D5978" t="s">
        <v>96</v>
      </c>
      <c r="E5978" t="s">
        <v>161</v>
      </c>
      <c r="F5978" t="s">
        <v>17081</v>
      </c>
      <c r="G5978" t="s">
        <v>341</v>
      </c>
      <c r="H5978" t="s">
        <v>47</v>
      </c>
      <c r="I5978" t="s">
        <v>129</v>
      </c>
      <c r="J5978" t="s">
        <v>130</v>
      </c>
      <c r="K5978" t="s">
        <v>131</v>
      </c>
      <c r="L5978" t="s">
        <v>17082</v>
      </c>
      <c r="M5978" t="s">
        <v>17083</v>
      </c>
      <c r="N5978">
        <v>0.87833333300000005</v>
      </c>
      <c r="O5978">
        <v>0</v>
      </c>
      <c r="P5978">
        <v>113</v>
      </c>
      <c r="Q5978">
        <v>0</v>
      </c>
      <c r="R5978">
        <v>0</v>
      </c>
      <c r="S5978">
        <v>0</v>
      </c>
      <c r="T5978">
        <v>0</v>
      </c>
      <c r="U5978">
        <v>0</v>
      </c>
      <c r="V5978">
        <v>99.251666999999998</v>
      </c>
      <c r="W5978">
        <v>0</v>
      </c>
      <c r="X5978">
        <v>0</v>
      </c>
      <c r="Y5978">
        <v>0</v>
      </c>
      <c r="Z5978">
        <v>0</v>
      </c>
    </row>
    <row r="5979" spans="1:26" x14ac:dyDescent="0.25">
      <c r="A5979">
        <v>2042612</v>
      </c>
      <c r="B5979">
        <v>1</v>
      </c>
      <c r="C5979" t="s">
        <v>76</v>
      </c>
      <c r="D5979" t="s">
        <v>93</v>
      </c>
      <c r="E5979" t="s">
        <v>134</v>
      </c>
      <c r="F5979" t="s">
        <v>17084</v>
      </c>
      <c r="G5979" t="s">
        <v>136</v>
      </c>
      <c r="H5979" t="s">
        <v>46</v>
      </c>
      <c r="I5979" t="s">
        <v>129</v>
      </c>
      <c r="J5979" t="s">
        <v>130</v>
      </c>
      <c r="K5979" t="s">
        <v>131</v>
      </c>
      <c r="L5979" t="s">
        <v>17085</v>
      </c>
      <c r="M5979" t="s">
        <v>17086</v>
      </c>
      <c r="N5979">
        <v>1.415277777</v>
      </c>
      <c r="O5979">
        <v>0</v>
      </c>
      <c r="P5979">
        <v>1</v>
      </c>
      <c r="Q5979">
        <v>0</v>
      </c>
      <c r="R5979">
        <v>0</v>
      </c>
      <c r="S5979">
        <v>0</v>
      </c>
      <c r="T5979">
        <v>0</v>
      </c>
      <c r="U5979">
        <v>0</v>
      </c>
      <c r="V5979">
        <v>1.415278</v>
      </c>
      <c r="W5979">
        <v>0</v>
      </c>
      <c r="X5979">
        <v>0</v>
      </c>
      <c r="Y5979">
        <v>0</v>
      </c>
      <c r="Z5979">
        <v>0</v>
      </c>
    </row>
    <row r="5980" spans="1:26" x14ac:dyDescent="0.25">
      <c r="A5980">
        <v>2042605</v>
      </c>
      <c r="B5980">
        <v>1</v>
      </c>
      <c r="C5980" t="s">
        <v>76</v>
      </c>
      <c r="D5980" t="s">
        <v>99</v>
      </c>
      <c r="E5980" t="s">
        <v>150</v>
      </c>
      <c r="F5980" t="s">
        <v>13822</v>
      </c>
      <c r="G5980" t="s">
        <v>163</v>
      </c>
      <c r="H5980" t="s">
        <v>47</v>
      </c>
      <c r="I5980" t="s">
        <v>129</v>
      </c>
      <c r="J5980" t="s">
        <v>130</v>
      </c>
      <c r="K5980" t="s">
        <v>131</v>
      </c>
      <c r="L5980" t="s">
        <v>17087</v>
      </c>
      <c r="M5980" t="s">
        <v>17088</v>
      </c>
      <c r="N5980">
        <v>5.5074999999999999E-2</v>
      </c>
      <c r="O5980">
        <v>46</v>
      </c>
      <c r="P5980">
        <v>1970</v>
      </c>
      <c r="Q5980">
        <v>0</v>
      </c>
      <c r="R5980">
        <v>0</v>
      </c>
      <c r="S5980">
        <v>0</v>
      </c>
      <c r="T5980">
        <v>0</v>
      </c>
      <c r="U5980">
        <v>2.5334500000000002</v>
      </c>
      <c r="V5980">
        <v>108.49775</v>
      </c>
      <c r="W5980">
        <v>0</v>
      </c>
      <c r="X5980">
        <v>0</v>
      </c>
      <c r="Y5980">
        <v>0</v>
      </c>
      <c r="Z5980">
        <v>0</v>
      </c>
    </row>
    <row r="5981" spans="1:26" x14ac:dyDescent="0.25">
      <c r="A5981">
        <v>2042606</v>
      </c>
      <c r="B5981">
        <v>1</v>
      </c>
      <c r="C5981" t="s">
        <v>77</v>
      </c>
      <c r="D5981" t="s">
        <v>112</v>
      </c>
      <c r="E5981" t="s">
        <v>186</v>
      </c>
      <c r="F5981" t="s">
        <v>9450</v>
      </c>
      <c r="G5981" t="s">
        <v>163</v>
      </c>
      <c r="H5981" t="s">
        <v>47</v>
      </c>
      <c r="I5981" t="s">
        <v>129</v>
      </c>
      <c r="J5981" t="s">
        <v>130</v>
      </c>
      <c r="K5981" t="s">
        <v>131</v>
      </c>
      <c r="L5981" t="s">
        <v>17089</v>
      </c>
      <c r="M5981" t="s">
        <v>17090</v>
      </c>
      <c r="N5981">
        <v>0.461666666</v>
      </c>
      <c r="O5981">
        <v>0</v>
      </c>
      <c r="P5981">
        <v>0</v>
      </c>
      <c r="Q5981">
        <v>5</v>
      </c>
      <c r="R5981">
        <v>1654</v>
      </c>
      <c r="S5981">
        <v>0</v>
      </c>
      <c r="T5981">
        <v>0</v>
      </c>
      <c r="U5981">
        <v>0</v>
      </c>
      <c r="V5981">
        <v>0</v>
      </c>
      <c r="W5981">
        <v>2.3083330000000002</v>
      </c>
      <c r="X5981">
        <v>763.59666600000003</v>
      </c>
      <c r="Y5981">
        <v>0</v>
      </c>
      <c r="Z5981">
        <v>0</v>
      </c>
    </row>
    <row r="5982" spans="1:26" x14ac:dyDescent="0.25">
      <c r="A5982">
        <v>2042613</v>
      </c>
      <c r="B5982">
        <v>1</v>
      </c>
      <c r="C5982" t="s">
        <v>76</v>
      </c>
      <c r="D5982" t="s">
        <v>91</v>
      </c>
      <c r="E5982" t="s">
        <v>182</v>
      </c>
      <c r="F5982" t="s">
        <v>17091</v>
      </c>
      <c r="G5982" t="s">
        <v>405</v>
      </c>
      <c r="H5982" t="s">
        <v>46</v>
      </c>
      <c r="I5982" t="s">
        <v>129</v>
      </c>
      <c r="J5982" t="s">
        <v>130</v>
      </c>
      <c r="K5982" t="s">
        <v>131</v>
      </c>
      <c r="L5982" t="s">
        <v>17092</v>
      </c>
      <c r="M5982" t="s">
        <v>17093</v>
      </c>
      <c r="N5982">
        <v>2.9758333330000002</v>
      </c>
      <c r="O5982">
        <v>0</v>
      </c>
      <c r="P5982">
        <v>147</v>
      </c>
      <c r="Q5982">
        <v>0</v>
      </c>
      <c r="R5982">
        <v>0</v>
      </c>
      <c r="S5982">
        <v>0</v>
      </c>
      <c r="T5982">
        <v>0</v>
      </c>
      <c r="U5982">
        <v>0</v>
      </c>
      <c r="V5982">
        <v>437.44749999999999</v>
      </c>
      <c r="W5982">
        <v>0</v>
      </c>
      <c r="X5982">
        <v>0</v>
      </c>
      <c r="Y5982">
        <v>0</v>
      </c>
      <c r="Z5982">
        <v>0</v>
      </c>
    </row>
    <row r="5983" spans="1:26" x14ac:dyDescent="0.25">
      <c r="A5983">
        <v>2042608</v>
      </c>
      <c r="B5983">
        <v>1</v>
      </c>
      <c r="C5983" t="s">
        <v>77</v>
      </c>
      <c r="D5983" t="s">
        <v>123</v>
      </c>
      <c r="E5983" t="s">
        <v>161</v>
      </c>
      <c r="F5983" t="s">
        <v>554</v>
      </c>
      <c r="G5983" t="s">
        <v>163</v>
      </c>
      <c r="H5983" t="s">
        <v>47</v>
      </c>
      <c r="I5983" t="s">
        <v>257</v>
      </c>
      <c r="J5983" t="s">
        <v>130</v>
      </c>
      <c r="K5983" t="s">
        <v>131</v>
      </c>
      <c r="L5983" t="s">
        <v>17094</v>
      </c>
      <c r="M5983" t="s">
        <v>17095</v>
      </c>
      <c r="N5983">
        <v>1.3888888E-2</v>
      </c>
      <c r="O5983">
        <v>107</v>
      </c>
      <c r="P5983">
        <v>518</v>
      </c>
      <c r="Q5983">
        <v>0</v>
      </c>
      <c r="R5983">
        <v>0</v>
      </c>
      <c r="S5983">
        <v>0</v>
      </c>
      <c r="T5983">
        <v>0</v>
      </c>
      <c r="U5983">
        <v>1.486111</v>
      </c>
      <c r="V5983">
        <v>7.1944439999999998</v>
      </c>
      <c r="W5983">
        <v>0</v>
      </c>
      <c r="X5983">
        <v>0</v>
      </c>
      <c r="Y5983">
        <v>0</v>
      </c>
      <c r="Z5983">
        <v>0</v>
      </c>
    </row>
    <row r="5984" spans="1:26" x14ac:dyDescent="0.25">
      <c r="A5984">
        <v>2042614</v>
      </c>
      <c r="B5984">
        <v>1</v>
      </c>
      <c r="C5984" t="s">
        <v>76</v>
      </c>
      <c r="D5984" t="s">
        <v>88</v>
      </c>
      <c r="E5984" t="s">
        <v>134</v>
      </c>
      <c r="F5984" t="s">
        <v>17096</v>
      </c>
      <c r="G5984" t="s">
        <v>136</v>
      </c>
      <c r="H5984" t="s">
        <v>46</v>
      </c>
      <c r="I5984" t="s">
        <v>129</v>
      </c>
      <c r="J5984" t="s">
        <v>130</v>
      </c>
      <c r="K5984" t="s">
        <v>131</v>
      </c>
      <c r="L5984" t="s">
        <v>17097</v>
      </c>
      <c r="M5984" t="s">
        <v>17098</v>
      </c>
      <c r="N5984">
        <v>1.5563888880000001</v>
      </c>
      <c r="O5984">
        <v>0</v>
      </c>
      <c r="P5984">
        <v>11</v>
      </c>
      <c r="Q5984">
        <v>0</v>
      </c>
      <c r="R5984">
        <v>0</v>
      </c>
      <c r="S5984">
        <v>0</v>
      </c>
      <c r="T5984">
        <v>0</v>
      </c>
      <c r="U5984">
        <v>0</v>
      </c>
      <c r="V5984">
        <v>17.120277999999999</v>
      </c>
      <c r="W5984">
        <v>0</v>
      </c>
      <c r="X5984">
        <v>0</v>
      </c>
      <c r="Y5984">
        <v>0</v>
      </c>
      <c r="Z5984">
        <v>0</v>
      </c>
    </row>
    <row r="5985" spans="1:26" x14ac:dyDescent="0.25">
      <c r="A5985">
        <v>2042616</v>
      </c>
      <c r="B5985">
        <v>1</v>
      </c>
      <c r="C5985" t="s">
        <v>77</v>
      </c>
      <c r="D5985" t="s">
        <v>111</v>
      </c>
      <c r="E5985" t="s">
        <v>182</v>
      </c>
      <c r="F5985" t="s">
        <v>231</v>
      </c>
      <c r="G5985" t="s">
        <v>144</v>
      </c>
      <c r="H5985" t="s">
        <v>46</v>
      </c>
      <c r="I5985" t="s">
        <v>129</v>
      </c>
      <c r="J5985" t="s">
        <v>130</v>
      </c>
      <c r="K5985" t="s">
        <v>131</v>
      </c>
      <c r="L5985" t="s">
        <v>17099</v>
      </c>
      <c r="M5985" t="s">
        <v>17100</v>
      </c>
      <c r="N5985">
        <v>1.141388888</v>
      </c>
      <c r="O5985">
        <v>0</v>
      </c>
      <c r="P5985">
        <v>0</v>
      </c>
      <c r="Q5985">
        <v>0</v>
      </c>
      <c r="R5985">
        <v>0</v>
      </c>
      <c r="S5985">
        <v>0</v>
      </c>
      <c r="T5985">
        <v>8</v>
      </c>
      <c r="U5985">
        <v>0</v>
      </c>
      <c r="V5985">
        <v>0</v>
      </c>
      <c r="W5985">
        <v>0</v>
      </c>
      <c r="X5985">
        <v>0</v>
      </c>
      <c r="Y5985">
        <v>0</v>
      </c>
      <c r="Z5985">
        <v>9.1311110000000006</v>
      </c>
    </row>
    <row r="5986" spans="1:26" x14ac:dyDescent="0.25">
      <c r="A5986">
        <v>2042615</v>
      </c>
      <c r="B5986">
        <v>1</v>
      </c>
      <c r="C5986" t="s">
        <v>77</v>
      </c>
      <c r="D5986" t="s">
        <v>113</v>
      </c>
      <c r="E5986" t="s">
        <v>134</v>
      </c>
      <c r="F5986" t="s">
        <v>17101</v>
      </c>
      <c r="G5986" t="s">
        <v>136</v>
      </c>
      <c r="H5986" t="s">
        <v>46</v>
      </c>
      <c r="I5986" t="s">
        <v>129</v>
      </c>
      <c r="J5986" t="s">
        <v>130</v>
      </c>
      <c r="K5986" t="s">
        <v>131</v>
      </c>
      <c r="L5986" t="s">
        <v>17102</v>
      </c>
      <c r="M5986" t="s">
        <v>17103</v>
      </c>
      <c r="N5986">
        <v>2.4874999999999998</v>
      </c>
      <c r="O5986">
        <v>0</v>
      </c>
      <c r="P5986">
        <v>0</v>
      </c>
      <c r="Q5986">
        <v>0</v>
      </c>
      <c r="R5986">
        <v>1</v>
      </c>
      <c r="S5986">
        <v>0</v>
      </c>
      <c r="T5986">
        <v>0</v>
      </c>
      <c r="U5986">
        <v>0</v>
      </c>
      <c r="V5986">
        <v>0</v>
      </c>
      <c r="W5986">
        <v>0</v>
      </c>
      <c r="X5986">
        <v>2.4874999999999998</v>
      </c>
      <c r="Y5986">
        <v>0</v>
      </c>
      <c r="Z5986">
        <v>0</v>
      </c>
    </row>
    <row r="5987" spans="1:26" x14ac:dyDescent="0.25">
      <c r="A5987">
        <v>2042618</v>
      </c>
      <c r="B5987">
        <v>1</v>
      </c>
      <c r="C5987" t="s">
        <v>77</v>
      </c>
      <c r="D5987" t="s">
        <v>114</v>
      </c>
      <c r="E5987" t="s">
        <v>134</v>
      </c>
      <c r="F5987" t="s">
        <v>17104</v>
      </c>
      <c r="G5987" t="s">
        <v>128</v>
      </c>
      <c r="H5987" t="s">
        <v>46</v>
      </c>
      <c r="I5987" t="s">
        <v>129</v>
      </c>
      <c r="J5987" t="s">
        <v>130</v>
      </c>
      <c r="K5987" t="s">
        <v>131</v>
      </c>
      <c r="L5987" t="s">
        <v>17105</v>
      </c>
      <c r="M5987" t="s">
        <v>17106</v>
      </c>
      <c r="N5987">
        <v>0.65472222199999996</v>
      </c>
      <c r="O5987">
        <v>0</v>
      </c>
      <c r="P5987">
        <v>3</v>
      </c>
      <c r="Q5987">
        <v>0</v>
      </c>
      <c r="R5987">
        <v>0</v>
      </c>
      <c r="S5987">
        <v>0</v>
      </c>
      <c r="T5987">
        <v>0</v>
      </c>
      <c r="U5987">
        <v>0</v>
      </c>
      <c r="V5987">
        <v>1.964167</v>
      </c>
      <c r="W5987">
        <v>0</v>
      </c>
      <c r="X5987">
        <v>0</v>
      </c>
      <c r="Y5987">
        <v>0</v>
      </c>
      <c r="Z5987">
        <v>0</v>
      </c>
    </row>
    <row r="5988" spans="1:26" x14ac:dyDescent="0.25">
      <c r="A5988">
        <v>2042617</v>
      </c>
      <c r="B5988">
        <v>1</v>
      </c>
      <c r="C5988" t="s">
        <v>77</v>
      </c>
      <c r="D5988" t="s">
        <v>124</v>
      </c>
      <c r="E5988" t="s">
        <v>134</v>
      </c>
      <c r="F5988" t="s">
        <v>17107</v>
      </c>
      <c r="G5988" t="s">
        <v>238</v>
      </c>
      <c r="H5988" t="s">
        <v>46</v>
      </c>
      <c r="I5988" t="s">
        <v>129</v>
      </c>
      <c r="J5988" t="s">
        <v>130</v>
      </c>
      <c r="K5988" t="s">
        <v>131</v>
      </c>
      <c r="L5988" t="s">
        <v>17108</v>
      </c>
      <c r="M5988" t="s">
        <v>17109</v>
      </c>
      <c r="N5988">
        <v>1.507222222</v>
      </c>
      <c r="O5988">
        <v>0</v>
      </c>
      <c r="P5988">
        <v>20</v>
      </c>
      <c r="Q5988">
        <v>0</v>
      </c>
      <c r="R5988">
        <v>0</v>
      </c>
      <c r="S5988">
        <v>0</v>
      </c>
      <c r="T5988">
        <v>0</v>
      </c>
      <c r="U5988">
        <v>0</v>
      </c>
      <c r="V5988">
        <v>30.144444</v>
      </c>
      <c r="W5988">
        <v>0</v>
      </c>
      <c r="X5988">
        <v>0</v>
      </c>
      <c r="Y5988">
        <v>0</v>
      </c>
      <c r="Z5988">
        <v>0</v>
      </c>
    </row>
    <row r="5989" spans="1:26" x14ac:dyDescent="0.25">
      <c r="A5989">
        <v>2042620</v>
      </c>
      <c r="B5989">
        <v>1</v>
      </c>
      <c r="C5989" t="s">
        <v>76</v>
      </c>
      <c r="D5989" t="s">
        <v>89</v>
      </c>
      <c r="E5989" t="s">
        <v>166</v>
      </c>
      <c r="F5989" t="s">
        <v>17110</v>
      </c>
      <c r="G5989" t="s">
        <v>158</v>
      </c>
      <c r="H5989" t="s">
        <v>46</v>
      </c>
      <c r="I5989" t="s">
        <v>129</v>
      </c>
      <c r="J5989" t="s">
        <v>130</v>
      </c>
      <c r="K5989" t="s">
        <v>131</v>
      </c>
      <c r="L5989" t="s">
        <v>17111</v>
      </c>
      <c r="M5989" t="s">
        <v>17112</v>
      </c>
      <c r="N5989">
        <v>0.57750000000000001</v>
      </c>
      <c r="O5989">
        <v>0</v>
      </c>
      <c r="P5989">
        <v>39</v>
      </c>
      <c r="Q5989">
        <v>0</v>
      </c>
      <c r="R5989">
        <v>0</v>
      </c>
      <c r="S5989">
        <v>0</v>
      </c>
      <c r="T5989">
        <v>0</v>
      </c>
      <c r="U5989">
        <v>0</v>
      </c>
      <c r="V5989">
        <v>22.522500000000001</v>
      </c>
      <c r="W5989">
        <v>0</v>
      </c>
      <c r="X5989">
        <v>0</v>
      </c>
      <c r="Y5989">
        <v>0</v>
      </c>
      <c r="Z5989">
        <v>0</v>
      </c>
    </row>
    <row r="5990" spans="1:26" x14ac:dyDescent="0.25">
      <c r="A5990">
        <v>2042619</v>
      </c>
      <c r="B5990">
        <v>1</v>
      </c>
      <c r="C5990" t="s">
        <v>76</v>
      </c>
      <c r="D5990" t="s">
        <v>80</v>
      </c>
      <c r="E5990" t="s">
        <v>161</v>
      </c>
      <c r="F5990" t="s">
        <v>17113</v>
      </c>
      <c r="G5990" t="s">
        <v>1486</v>
      </c>
      <c r="H5990" t="s">
        <v>47</v>
      </c>
      <c r="I5990" t="s">
        <v>129</v>
      </c>
      <c r="J5990" t="s">
        <v>130</v>
      </c>
      <c r="K5990" t="s">
        <v>131</v>
      </c>
      <c r="L5990" t="s">
        <v>17114</v>
      </c>
      <c r="M5990" t="s">
        <v>17115</v>
      </c>
      <c r="N5990">
        <v>0.11333333299999999</v>
      </c>
      <c r="O5990">
        <v>0</v>
      </c>
      <c r="P5990">
        <v>690</v>
      </c>
      <c r="Q5990">
        <v>0</v>
      </c>
      <c r="R5990">
        <v>0</v>
      </c>
      <c r="S5990">
        <v>0</v>
      </c>
      <c r="T5990">
        <v>0</v>
      </c>
      <c r="U5990">
        <v>0</v>
      </c>
      <c r="V5990">
        <v>78.2</v>
      </c>
      <c r="W5990">
        <v>0</v>
      </c>
      <c r="X5990">
        <v>0</v>
      </c>
      <c r="Y5990">
        <v>0</v>
      </c>
      <c r="Z5990">
        <v>0</v>
      </c>
    </row>
    <row r="5991" spans="1:26" x14ac:dyDescent="0.25">
      <c r="A5991">
        <v>2042622</v>
      </c>
      <c r="B5991">
        <v>1</v>
      </c>
      <c r="C5991" t="s">
        <v>76</v>
      </c>
      <c r="D5991" t="s">
        <v>96</v>
      </c>
      <c r="E5991" t="s">
        <v>171</v>
      </c>
      <c r="F5991" t="s">
        <v>2256</v>
      </c>
      <c r="G5991" t="s">
        <v>163</v>
      </c>
      <c r="H5991" t="s">
        <v>47</v>
      </c>
      <c r="I5991" t="s">
        <v>129</v>
      </c>
      <c r="J5991" t="s">
        <v>130</v>
      </c>
      <c r="K5991" t="s">
        <v>131</v>
      </c>
      <c r="L5991" t="s">
        <v>17116</v>
      </c>
      <c r="M5991" t="s">
        <v>17117</v>
      </c>
      <c r="N5991">
        <v>0.31166666599999998</v>
      </c>
      <c r="O5991">
        <v>39</v>
      </c>
      <c r="P5991">
        <v>363</v>
      </c>
      <c r="Q5991">
        <v>0</v>
      </c>
      <c r="R5991">
        <v>0</v>
      </c>
      <c r="S5991">
        <v>0</v>
      </c>
      <c r="T5991">
        <v>0</v>
      </c>
      <c r="U5991">
        <v>12.154999999999999</v>
      </c>
      <c r="V5991">
        <v>113.13500000000001</v>
      </c>
      <c r="W5991">
        <v>0</v>
      </c>
      <c r="X5991">
        <v>0</v>
      </c>
      <c r="Y5991">
        <v>0</v>
      </c>
      <c r="Z5991">
        <v>0</v>
      </c>
    </row>
    <row r="5992" spans="1:26" x14ac:dyDescent="0.25">
      <c r="A5992">
        <v>2042629</v>
      </c>
      <c r="B5992">
        <v>1</v>
      </c>
      <c r="C5992" t="s">
        <v>76</v>
      </c>
      <c r="D5992" t="s">
        <v>92</v>
      </c>
      <c r="E5992" t="s">
        <v>134</v>
      </c>
      <c r="F5992" t="s">
        <v>17118</v>
      </c>
      <c r="G5992" t="s">
        <v>136</v>
      </c>
      <c r="H5992" t="s">
        <v>46</v>
      </c>
      <c r="I5992" t="s">
        <v>129</v>
      </c>
      <c r="J5992" t="s">
        <v>130</v>
      </c>
      <c r="K5992" t="s">
        <v>131</v>
      </c>
      <c r="L5992" t="s">
        <v>17119</v>
      </c>
      <c r="M5992" t="s">
        <v>17120</v>
      </c>
      <c r="N5992">
        <v>1.825</v>
      </c>
      <c r="O5992">
        <v>0</v>
      </c>
      <c r="P5992">
        <v>0</v>
      </c>
      <c r="Q5992">
        <v>0</v>
      </c>
      <c r="R5992">
        <v>0</v>
      </c>
      <c r="S5992">
        <v>0</v>
      </c>
      <c r="T5992">
        <v>2</v>
      </c>
      <c r="U5992">
        <v>0</v>
      </c>
      <c r="V5992">
        <v>0</v>
      </c>
      <c r="W5992">
        <v>0</v>
      </c>
      <c r="X5992">
        <v>0</v>
      </c>
      <c r="Y5992">
        <v>0</v>
      </c>
      <c r="Z5992">
        <v>3.65</v>
      </c>
    </row>
    <row r="5993" spans="1:26" x14ac:dyDescent="0.25">
      <c r="A5993">
        <v>2042632</v>
      </c>
      <c r="B5993">
        <v>1</v>
      </c>
      <c r="C5993" t="s">
        <v>77</v>
      </c>
      <c r="D5993" t="s">
        <v>117</v>
      </c>
      <c r="E5993" t="s">
        <v>182</v>
      </c>
      <c r="F5993" t="s">
        <v>17121</v>
      </c>
      <c r="G5993" t="s">
        <v>144</v>
      </c>
      <c r="H5993" t="s">
        <v>46</v>
      </c>
      <c r="I5993" t="s">
        <v>129</v>
      </c>
      <c r="J5993" t="s">
        <v>130</v>
      </c>
      <c r="K5993" t="s">
        <v>131</v>
      </c>
      <c r="L5993" t="s">
        <v>17122</v>
      </c>
      <c r="M5993" t="s">
        <v>17123</v>
      </c>
      <c r="N5993">
        <v>0.50083333299999999</v>
      </c>
      <c r="O5993">
        <v>0</v>
      </c>
      <c r="P5993">
        <v>0</v>
      </c>
      <c r="Q5993">
        <v>0</v>
      </c>
      <c r="R5993">
        <v>26</v>
      </c>
      <c r="S5993">
        <v>0</v>
      </c>
      <c r="T5993">
        <v>0</v>
      </c>
      <c r="U5993">
        <v>0</v>
      </c>
      <c r="V5993">
        <v>0</v>
      </c>
      <c r="W5993">
        <v>0</v>
      </c>
      <c r="X5993">
        <v>13.021667000000001</v>
      </c>
      <c r="Y5993">
        <v>0</v>
      </c>
      <c r="Z5993">
        <v>0</v>
      </c>
    </row>
    <row r="5994" spans="1:26" x14ac:dyDescent="0.25">
      <c r="A5994">
        <v>2042630</v>
      </c>
      <c r="B5994">
        <v>1</v>
      </c>
      <c r="C5994" t="s">
        <v>77</v>
      </c>
      <c r="D5994" t="s">
        <v>108</v>
      </c>
      <c r="E5994" t="s">
        <v>134</v>
      </c>
      <c r="F5994" t="s">
        <v>17124</v>
      </c>
      <c r="G5994" t="s">
        <v>136</v>
      </c>
      <c r="H5994" t="s">
        <v>46</v>
      </c>
      <c r="I5994" t="s">
        <v>129</v>
      </c>
      <c r="J5994" t="s">
        <v>130</v>
      </c>
      <c r="K5994" t="s">
        <v>131</v>
      </c>
      <c r="L5994" t="s">
        <v>17125</v>
      </c>
      <c r="M5994" t="s">
        <v>17126</v>
      </c>
      <c r="N5994">
        <v>2.1358333329999999</v>
      </c>
      <c r="O5994">
        <v>0</v>
      </c>
      <c r="P5994">
        <v>4</v>
      </c>
      <c r="Q5994">
        <v>0</v>
      </c>
      <c r="R5994">
        <v>0</v>
      </c>
      <c r="S5994">
        <v>0</v>
      </c>
      <c r="T5994">
        <v>0</v>
      </c>
      <c r="U5994">
        <v>0</v>
      </c>
      <c r="V5994">
        <v>8.5433330000000005</v>
      </c>
      <c r="W5994">
        <v>0</v>
      </c>
      <c r="X5994">
        <v>0</v>
      </c>
      <c r="Y5994">
        <v>0</v>
      </c>
      <c r="Z5994">
        <v>0</v>
      </c>
    </row>
    <row r="5995" spans="1:26" x14ac:dyDescent="0.25">
      <c r="A5995">
        <v>2042642</v>
      </c>
      <c r="B5995">
        <v>1</v>
      </c>
      <c r="C5995" t="s">
        <v>76</v>
      </c>
      <c r="D5995" t="s">
        <v>100</v>
      </c>
      <c r="E5995" t="s">
        <v>182</v>
      </c>
      <c r="F5995" t="s">
        <v>17127</v>
      </c>
      <c r="G5995" t="s">
        <v>144</v>
      </c>
      <c r="H5995" t="s">
        <v>46</v>
      </c>
      <c r="I5995" t="s">
        <v>129</v>
      </c>
      <c r="J5995" t="s">
        <v>130</v>
      </c>
      <c r="K5995" t="s">
        <v>131</v>
      </c>
      <c r="L5995" t="s">
        <v>17128</v>
      </c>
      <c r="M5995" t="s">
        <v>17129</v>
      </c>
      <c r="N5995">
        <v>1.2555555549999999</v>
      </c>
      <c r="O5995">
        <v>0</v>
      </c>
      <c r="P5995">
        <v>3</v>
      </c>
      <c r="Q5995">
        <v>0</v>
      </c>
      <c r="R5995">
        <v>0</v>
      </c>
      <c r="S5995">
        <v>0</v>
      </c>
      <c r="T5995">
        <v>0</v>
      </c>
      <c r="U5995">
        <v>0</v>
      </c>
      <c r="V5995">
        <v>3.766667</v>
      </c>
      <c r="W5995">
        <v>0</v>
      </c>
      <c r="X5995">
        <v>0</v>
      </c>
      <c r="Y5995">
        <v>0</v>
      </c>
      <c r="Z5995">
        <v>0</v>
      </c>
    </row>
    <row r="5996" spans="1:26" x14ac:dyDescent="0.25">
      <c r="A5996">
        <v>2042638</v>
      </c>
      <c r="B5996">
        <v>1</v>
      </c>
      <c r="C5996" t="s">
        <v>76</v>
      </c>
      <c r="D5996" t="s">
        <v>78</v>
      </c>
      <c r="E5996" t="s">
        <v>134</v>
      </c>
      <c r="F5996" t="s">
        <v>17130</v>
      </c>
      <c r="G5996" t="s">
        <v>136</v>
      </c>
      <c r="H5996" t="s">
        <v>46</v>
      </c>
      <c r="I5996" t="s">
        <v>129</v>
      </c>
      <c r="J5996" t="s">
        <v>130</v>
      </c>
      <c r="K5996" t="s">
        <v>131</v>
      </c>
      <c r="L5996" t="s">
        <v>17131</v>
      </c>
      <c r="M5996" t="s">
        <v>17132</v>
      </c>
      <c r="N5996">
        <v>1.0080555550000001</v>
      </c>
      <c r="O5996">
        <v>0</v>
      </c>
      <c r="P5996">
        <v>1</v>
      </c>
      <c r="Q5996">
        <v>0</v>
      </c>
      <c r="R5996">
        <v>0</v>
      </c>
      <c r="S5996">
        <v>0</v>
      </c>
      <c r="T5996">
        <v>0</v>
      </c>
      <c r="U5996">
        <v>0</v>
      </c>
      <c r="V5996">
        <v>1.0080560000000001</v>
      </c>
      <c r="W5996">
        <v>0</v>
      </c>
      <c r="X5996">
        <v>0</v>
      </c>
      <c r="Y5996">
        <v>0</v>
      </c>
      <c r="Z5996">
        <v>0</v>
      </c>
    </row>
    <row r="5997" spans="1:26" x14ac:dyDescent="0.25">
      <c r="A5997">
        <v>2042640</v>
      </c>
      <c r="B5997">
        <v>1</v>
      </c>
      <c r="C5997" t="s">
        <v>77</v>
      </c>
      <c r="D5997" t="s">
        <v>124</v>
      </c>
      <c r="E5997" t="s">
        <v>161</v>
      </c>
      <c r="F5997" t="s">
        <v>17133</v>
      </c>
      <c r="G5997" t="s">
        <v>163</v>
      </c>
      <c r="H5997" t="s">
        <v>47</v>
      </c>
      <c r="I5997" t="s">
        <v>129</v>
      </c>
      <c r="J5997" t="s">
        <v>130</v>
      </c>
      <c r="K5997" t="s">
        <v>131</v>
      </c>
      <c r="L5997" t="s">
        <v>17134</v>
      </c>
      <c r="M5997" t="s">
        <v>17135</v>
      </c>
      <c r="N5997">
        <v>1.0122222219999999</v>
      </c>
      <c r="O5997">
        <v>0</v>
      </c>
      <c r="P5997">
        <v>523</v>
      </c>
      <c r="Q5997">
        <v>0</v>
      </c>
      <c r="R5997">
        <v>0</v>
      </c>
      <c r="S5997">
        <v>0</v>
      </c>
      <c r="T5997">
        <v>0</v>
      </c>
      <c r="U5997">
        <v>0</v>
      </c>
      <c r="V5997">
        <v>529.39222199999995</v>
      </c>
      <c r="W5997">
        <v>0</v>
      </c>
      <c r="X5997">
        <v>0</v>
      </c>
      <c r="Y5997">
        <v>0</v>
      </c>
      <c r="Z5997">
        <v>0</v>
      </c>
    </row>
    <row r="5998" spans="1:26" x14ac:dyDescent="0.25">
      <c r="A5998">
        <v>2042646</v>
      </c>
      <c r="B5998">
        <v>1</v>
      </c>
      <c r="C5998" t="s">
        <v>76</v>
      </c>
      <c r="D5998" t="s">
        <v>78</v>
      </c>
      <c r="E5998" t="s">
        <v>134</v>
      </c>
      <c r="F5998" t="s">
        <v>17136</v>
      </c>
      <c r="G5998" t="s">
        <v>136</v>
      </c>
      <c r="H5998" t="s">
        <v>46</v>
      </c>
      <c r="I5998" t="s">
        <v>129</v>
      </c>
      <c r="J5998" t="s">
        <v>130</v>
      </c>
      <c r="K5998" t="s">
        <v>131</v>
      </c>
      <c r="L5998" t="s">
        <v>17137</v>
      </c>
      <c r="M5998" t="s">
        <v>17138</v>
      </c>
      <c r="N5998">
        <v>1.8574999999999999</v>
      </c>
      <c r="O5998">
        <v>0</v>
      </c>
      <c r="P5998">
        <v>1</v>
      </c>
      <c r="Q5998">
        <v>0</v>
      </c>
      <c r="R5998">
        <v>0</v>
      </c>
      <c r="S5998">
        <v>0</v>
      </c>
      <c r="T5998">
        <v>0</v>
      </c>
      <c r="U5998">
        <v>0</v>
      </c>
      <c r="V5998">
        <v>1.8574999999999999</v>
      </c>
      <c r="W5998">
        <v>0</v>
      </c>
      <c r="X5998">
        <v>0</v>
      </c>
      <c r="Y5998">
        <v>0</v>
      </c>
      <c r="Z5998">
        <v>0</v>
      </c>
    </row>
    <row r="5999" spans="1:26" x14ac:dyDescent="0.25">
      <c r="A5999">
        <v>2042659</v>
      </c>
      <c r="B5999">
        <v>1</v>
      </c>
      <c r="C5999" t="s">
        <v>76</v>
      </c>
      <c r="D5999" t="s">
        <v>93</v>
      </c>
      <c r="E5999" t="s">
        <v>134</v>
      </c>
      <c r="F5999" t="s">
        <v>17139</v>
      </c>
      <c r="G5999" t="s">
        <v>136</v>
      </c>
      <c r="H5999" t="s">
        <v>46</v>
      </c>
      <c r="I5999" t="s">
        <v>129</v>
      </c>
      <c r="J5999" t="s">
        <v>130</v>
      </c>
      <c r="K5999" t="s">
        <v>131</v>
      </c>
      <c r="L5999" t="s">
        <v>17140</v>
      </c>
      <c r="M5999" t="s">
        <v>17141</v>
      </c>
      <c r="N5999">
        <v>1.1697222220000001</v>
      </c>
      <c r="O5999">
        <v>0</v>
      </c>
      <c r="P5999">
        <v>1</v>
      </c>
      <c r="Q5999">
        <v>0</v>
      </c>
      <c r="R5999">
        <v>0</v>
      </c>
      <c r="S5999">
        <v>0</v>
      </c>
      <c r="T5999">
        <v>0</v>
      </c>
      <c r="U5999">
        <v>0</v>
      </c>
      <c r="V5999">
        <v>1.1697219999999999</v>
      </c>
      <c r="W5999">
        <v>0</v>
      </c>
      <c r="X5999">
        <v>0</v>
      </c>
      <c r="Y5999">
        <v>0</v>
      </c>
      <c r="Z5999">
        <v>0</v>
      </c>
    </row>
    <row r="6000" spans="1:26" x14ac:dyDescent="0.25">
      <c r="A6000">
        <v>2042654</v>
      </c>
      <c r="B6000">
        <v>1</v>
      </c>
      <c r="C6000" t="s">
        <v>76</v>
      </c>
      <c r="D6000" t="s">
        <v>83</v>
      </c>
      <c r="E6000" t="s">
        <v>126</v>
      </c>
      <c r="F6000" t="s">
        <v>17142</v>
      </c>
      <c r="G6000" t="s">
        <v>144</v>
      </c>
      <c r="H6000" t="s">
        <v>46</v>
      </c>
      <c r="I6000" t="s">
        <v>129</v>
      </c>
      <c r="J6000" t="s">
        <v>130</v>
      </c>
      <c r="K6000" t="s">
        <v>131</v>
      </c>
      <c r="L6000" t="s">
        <v>17143</v>
      </c>
      <c r="M6000" t="s">
        <v>17144</v>
      </c>
      <c r="N6000">
        <v>1.0127777769999999</v>
      </c>
      <c r="O6000">
        <v>0</v>
      </c>
      <c r="P6000">
        <v>49</v>
      </c>
      <c r="Q6000">
        <v>0</v>
      </c>
      <c r="R6000">
        <v>0</v>
      </c>
      <c r="S6000">
        <v>0</v>
      </c>
      <c r="T6000">
        <v>0</v>
      </c>
      <c r="U6000">
        <v>0</v>
      </c>
      <c r="V6000">
        <v>49.626111000000002</v>
      </c>
      <c r="W6000">
        <v>0</v>
      </c>
      <c r="X6000">
        <v>0</v>
      </c>
      <c r="Y6000">
        <v>0</v>
      </c>
      <c r="Z6000">
        <v>0</v>
      </c>
    </row>
    <row r="6001" spans="1:26" x14ac:dyDescent="0.25">
      <c r="A6001">
        <v>2042655</v>
      </c>
      <c r="B6001">
        <v>1</v>
      </c>
      <c r="C6001" t="s">
        <v>76</v>
      </c>
      <c r="D6001" t="s">
        <v>96</v>
      </c>
      <c r="E6001" t="s">
        <v>134</v>
      </c>
      <c r="F6001" t="s">
        <v>17145</v>
      </c>
      <c r="G6001" t="s">
        <v>136</v>
      </c>
      <c r="H6001" t="s">
        <v>46</v>
      </c>
      <c r="I6001" t="s">
        <v>129</v>
      </c>
      <c r="J6001" t="s">
        <v>130</v>
      </c>
      <c r="K6001" t="s">
        <v>131</v>
      </c>
      <c r="L6001" t="s">
        <v>17146</v>
      </c>
      <c r="M6001" t="s">
        <v>17147</v>
      </c>
      <c r="N6001">
        <v>1.4524999999999999</v>
      </c>
      <c r="O6001">
        <v>0</v>
      </c>
      <c r="P6001">
        <v>1</v>
      </c>
      <c r="Q6001">
        <v>0</v>
      </c>
      <c r="R6001">
        <v>0</v>
      </c>
      <c r="S6001">
        <v>0</v>
      </c>
      <c r="T6001">
        <v>0</v>
      </c>
      <c r="U6001">
        <v>0</v>
      </c>
      <c r="V6001">
        <v>1.4524999999999999</v>
      </c>
      <c r="W6001">
        <v>0</v>
      </c>
      <c r="X6001">
        <v>0</v>
      </c>
      <c r="Y6001">
        <v>0</v>
      </c>
      <c r="Z6001">
        <v>0</v>
      </c>
    </row>
    <row r="6002" spans="1:26" x14ac:dyDescent="0.25">
      <c r="A6002">
        <v>2042666</v>
      </c>
      <c r="B6002">
        <v>1</v>
      </c>
      <c r="C6002" t="s">
        <v>76</v>
      </c>
      <c r="D6002" t="s">
        <v>89</v>
      </c>
      <c r="E6002" t="s">
        <v>134</v>
      </c>
      <c r="F6002" t="s">
        <v>17148</v>
      </c>
      <c r="G6002" t="s">
        <v>136</v>
      </c>
      <c r="H6002" t="s">
        <v>46</v>
      </c>
      <c r="I6002" t="s">
        <v>129</v>
      </c>
      <c r="J6002" t="s">
        <v>130</v>
      </c>
      <c r="K6002" t="s">
        <v>131</v>
      </c>
      <c r="L6002" t="s">
        <v>17149</v>
      </c>
      <c r="M6002" t="s">
        <v>17150</v>
      </c>
      <c r="N6002">
        <v>2.1655555550000001</v>
      </c>
      <c r="O6002">
        <v>0</v>
      </c>
      <c r="P6002">
        <v>1</v>
      </c>
      <c r="Q6002">
        <v>0</v>
      </c>
      <c r="R6002">
        <v>0</v>
      </c>
      <c r="S6002">
        <v>0</v>
      </c>
      <c r="T6002">
        <v>0</v>
      </c>
      <c r="U6002">
        <v>0</v>
      </c>
      <c r="V6002">
        <v>2.165556</v>
      </c>
      <c r="W6002">
        <v>0</v>
      </c>
      <c r="X6002">
        <v>0</v>
      </c>
      <c r="Y6002">
        <v>0</v>
      </c>
      <c r="Z6002">
        <v>0</v>
      </c>
    </row>
    <row r="6003" spans="1:26" x14ac:dyDescent="0.25">
      <c r="A6003">
        <v>2042670</v>
      </c>
      <c r="B6003">
        <v>1</v>
      </c>
      <c r="C6003" t="s">
        <v>77</v>
      </c>
      <c r="D6003" t="s">
        <v>108</v>
      </c>
      <c r="E6003" t="s">
        <v>134</v>
      </c>
      <c r="F6003" t="s">
        <v>17151</v>
      </c>
      <c r="G6003" t="s">
        <v>136</v>
      </c>
      <c r="H6003" t="s">
        <v>46</v>
      </c>
      <c r="I6003" t="s">
        <v>129</v>
      </c>
      <c r="J6003" t="s">
        <v>130</v>
      </c>
      <c r="K6003" t="s">
        <v>131</v>
      </c>
      <c r="L6003" t="s">
        <v>17152</v>
      </c>
      <c r="M6003" t="s">
        <v>17153</v>
      </c>
      <c r="N6003">
        <v>2.5327777770000002</v>
      </c>
      <c r="O6003">
        <v>0</v>
      </c>
      <c r="P6003">
        <v>1</v>
      </c>
      <c r="Q6003">
        <v>0</v>
      </c>
      <c r="R6003">
        <v>0</v>
      </c>
      <c r="S6003">
        <v>0</v>
      </c>
      <c r="T6003">
        <v>0</v>
      </c>
      <c r="U6003">
        <v>0</v>
      </c>
      <c r="V6003">
        <v>2.532778</v>
      </c>
      <c r="W6003">
        <v>0</v>
      </c>
      <c r="X6003">
        <v>0</v>
      </c>
      <c r="Y6003">
        <v>0</v>
      </c>
      <c r="Z6003">
        <v>0</v>
      </c>
    </row>
    <row r="6004" spans="1:26" x14ac:dyDescent="0.25">
      <c r="A6004">
        <v>2042669</v>
      </c>
      <c r="B6004">
        <v>1</v>
      </c>
      <c r="C6004" t="s">
        <v>77</v>
      </c>
      <c r="D6004" t="s">
        <v>114</v>
      </c>
      <c r="E6004" t="s">
        <v>186</v>
      </c>
      <c r="F6004" t="s">
        <v>1350</v>
      </c>
      <c r="G6004" t="s">
        <v>163</v>
      </c>
      <c r="H6004" t="s">
        <v>47</v>
      </c>
      <c r="I6004" t="s">
        <v>257</v>
      </c>
      <c r="J6004" t="s">
        <v>130</v>
      </c>
      <c r="K6004" t="s">
        <v>131</v>
      </c>
      <c r="L6004" t="s">
        <v>17154</v>
      </c>
      <c r="M6004" t="s">
        <v>17155</v>
      </c>
      <c r="N6004">
        <v>8.3333330000000001E-3</v>
      </c>
      <c r="O6004">
        <v>0</v>
      </c>
      <c r="P6004">
        <v>0</v>
      </c>
      <c r="Q6004">
        <v>3</v>
      </c>
      <c r="R6004">
        <v>0</v>
      </c>
      <c r="S6004">
        <v>51</v>
      </c>
      <c r="T6004">
        <v>424</v>
      </c>
      <c r="U6004">
        <v>0</v>
      </c>
      <c r="V6004">
        <v>0</v>
      </c>
      <c r="W6004">
        <v>2.5000000000000001E-2</v>
      </c>
      <c r="X6004">
        <v>0</v>
      </c>
      <c r="Y6004">
        <v>0.42499999999999999</v>
      </c>
      <c r="Z6004">
        <v>3.5333329999999998</v>
      </c>
    </row>
    <row r="6005" spans="1:26" x14ac:dyDescent="0.25">
      <c r="A6005">
        <v>2042673</v>
      </c>
      <c r="B6005">
        <v>1</v>
      </c>
      <c r="C6005" t="s">
        <v>76</v>
      </c>
      <c r="D6005" t="s">
        <v>95</v>
      </c>
      <c r="E6005" t="s">
        <v>134</v>
      </c>
      <c r="F6005" t="s">
        <v>17156</v>
      </c>
      <c r="G6005" t="s">
        <v>136</v>
      </c>
      <c r="H6005" t="s">
        <v>46</v>
      </c>
      <c r="I6005" t="s">
        <v>129</v>
      </c>
      <c r="J6005" t="s">
        <v>130</v>
      </c>
      <c r="K6005" t="s">
        <v>131</v>
      </c>
      <c r="L6005" t="s">
        <v>17157</v>
      </c>
      <c r="M6005" t="s">
        <v>17158</v>
      </c>
      <c r="N6005">
        <v>0.63638888800000004</v>
      </c>
      <c r="O6005">
        <v>0</v>
      </c>
      <c r="P6005">
        <v>1</v>
      </c>
      <c r="Q6005">
        <v>0</v>
      </c>
      <c r="R6005">
        <v>0</v>
      </c>
      <c r="S6005">
        <v>0</v>
      </c>
      <c r="T6005">
        <v>0</v>
      </c>
      <c r="U6005">
        <v>0</v>
      </c>
      <c r="V6005">
        <v>0.63638899999999998</v>
      </c>
      <c r="W6005">
        <v>0</v>
      </c>
      <c r="X6005">
        <v>0</v>
      </c>
      <c r="Y6005">
        <v>0</v>
      </c>
      <c r="Z6005">
        <v>0</v>
      </c>
    </row>
    <row r="6006" spans="1:26" x14ac:dyDescent="0.25">
      <c r="A6006">
        <v>2042676</v>
      </c>
      <c r="B6006">
        <v>1</v>
      </c>
      <c r="C6006" t="s">
        <v>76</v>
      </c>
      <c r="D6006" t="s">
        <v>101</v>
      </c>
      <c r="E6006" t="s">
        <v>134</v>
      </c>
      <c r="F6006" t="s">
        <v>17159</v>
      </c>
      <c r="G6006" t="s">
        <v>136</v>
      </c>
      <c r="H6006" t="s">
        <v>46</v>
      </c>
      <c r="I6006" t="s">
        <v>129</v>
      </c>
      <c r="J6006" t="s">
        <v>130</v>
      </c>
      <c r="K6006" t="s">
        <v>131</v>
      </c>
      <c r="L6006" t="s">
        <v>17160</v>
      </c>
      <c r="M6006" t="s">
        <v>17161</v>
      </c>
      <c r="N6006">
        <v>2.2677777770000001</v>
      </c>
      <c r="O6006">
        <v>0</v>
      </c>
      <c r="P6006">
        <v>1</v>
      </c>
      <c r="Q6006">
        <v>0</v>
      </c>
      <c r="R6006">
        <v>0</v>
      </c>
      <c r="S6006">
        <v>0</v>
      </c>
      <c r="T6006">
        <v>0</v>
      </c>
      <c r="U6006">
        <v>0</v>
      </c>
      <c r="V6006">
        <v>2.2677779999999998</v>
      </c>
      <c r="W6006">
        <v>0</v>
      </c>
      <c r="X6006">
        <v>0</v>
      </c>
      <c r="Y6006">
        <v>0</v>
      </c>
      <c r="Z6006">
        <v>0</v>
      </c>
    </row>
    <row r="6007" spans="1:26" x14ac:dyDescent="0.25">
      <c r="A6007">
        <v>2042681</v>
      </c>
      <c r="B6007">
        <v>1</v>
      </c>
      <c r="C6007" t="s">
        <v>77</v>
      </c>
      <c r="D6007" t="s">
        <v>108</v>
      </c>
      <c r="E6007" t="s">
        <v>161</v>
      </c>
      <c r="F6007" t="s">
        <v>17162</v>
      </c>
      <c r="G6007" t="s">
        <v>163</v>
      </c>
      <c r="H6007" t="s">
        <v>47</v>
      </c>
      <c r="I6007" t="s">
        <v>257</v>
      </c>
      <c r="J6007" t="s">
        <v>130</v>
      </c>
      <c r="K6007" t="s">
        <v>131</v>
      </c>
      <c r="L6007" t="s">
        <v>17163</v>
      </c>
      <c r="M6007" t="s">
        <v>17164</v>
      </c>
      <c r="N6007">
        <v>1.1111111E-2</v>
      </c>
      <c r="O6007">
        <v>0</v>
      </c>
      <c r="P6007">
        <v>3</v>
      </c>
      <c r="Q6007">
        <v>1</v>
      </c>
      <c r="R6007">
        <v>10</v>
      </c>
      <c r="S6007">
        <v>179</v>
      </c>
      <c r="T6007">
        <v>1350</v>
      </c>
      <c r="U6007">
        <v>0</v>
      </c>
      <c r="V6007">
        <v>3.3333000000000002E-2</v>
      </c>
      <c r="W6007">
        <v>1.1110999999999999E-2</v>
      </c>
      <c r="X6007">
        <v>0.111111</v>
      </c>
      <c r="Y6007">
        <v>1.9888889999999999</v>
      </c>
      <c r="Z6007">
        <v>15</v>
      </c>
    </row>
    <row r="6008" spans="1:26" x14ac:dyDescent="0.25">
      <c r="A6008">
        <v>2042685</v>
      </c>
      <c r="B6008">
        <v>1</v>
      </c>
      <c r="C6008" t="s">
        <v>76</v>
      </c>
      <c r="D6008" t="s">
        <v>105</v>
      </c>
      <c r="E6008" t="s">
        <v>134</v>
      </c>
      <c r="F6008" t="s">
        <v>17165</v>
      </c>
      <c r="G6008" t="s">
        <v>136</v>
      </c>
      <c r="H6008" t="s">
        <v>46</v>
      </c>
      <c r="I6008" t="s">
        <v>129</v>
      </c>
      <c r="J6008" t="s">
        <v>130</v>
      </c>
      <c r="K6008" t="s">
        <v>131</v>
      </c>
      <c r="L6008" t="s">
        <v>17166</v>
      </c>
      <c r="M6008" t="s">
        <v>17167</v>
      </c>
      <c r="N6008">
        <v>0.80305555500000003</v>
      </c>
      <c r="O6008">
        <v>0</v>
      </c>
      <c r="P6008">
        <v>0</v>
      </c>
      <c r="Q6008">
        <v>0</v>
      </c>
      <c r="R6008">
        <v>1</v>
      </c>
      <c r="S6008">
        <v>0</v>
      </c>
      <c r="T6008">
        <v>0</v>
      </c>
      <c r="U6008">
        <v>0</v>
      </c>
      <c r="V6008">
        <v>0</v>
      </c>
      <c r="W6008">
        <v>0</v>
      </c>
      <c r="X6008">
        <v>0.80305599999999999</v>
      </c>
      <c r="Y6008">
        <v>0</v>
      </c>
      <c r="Z6008">
        <v>0</v>
      </c>
    </row>
    <row r="6009" spans="1:26" x14ac:dyDescent="0.25">
      <c r="A6009">
        <v>2042687</v>
      </c>
      <c r="B6009">
        <v>1</v>
      </c>
      <c r="C6009" t="s">
        <v>77</v>
      </c>
      <c r="D6009" t="s">
        <v>122</v>
      </c>
      <c r="E6009" t="s">
        <v>186</v>
      </c>
      <c r="F6009" t="s">
        <v>7462</v>
      </c>
      <c r="G6009" t="s">
        <v>163</v>
      </c>
      <c r="H6009" t="s">
        <v>47</v>
      </c>
      <c r="I6009" t="s">
        <v>257</v>
      </c>
      <c r="J6009" t="s">
        <v>130</v>
      </c>
      <c r="K6009" t="s">
        <v>131</v>
      </c>
      <c r="L6009" t="s">
        <v>17168</v>
      </c>
      <c r="M6009" t="s">
        <v>17169</v>
      </c>
      <c r="N6009">
        <v>5.5555550000000002E-3</v>
      </c>
      <c r="O6009">
        <v>0</v>
      </c>
      <c r="P6009">
        <v>2</v>
      </c>
      <c r="Q6009">
        <v>9</v>
      </c>
      <c r="R6009">
        <v>114</v>
      </c>
      <c r="S6009">
        <v>36</v>
      </c>
      <c r="T6009">
        <v>792</v>
      </c>
      <c r="U6009">
        <v>0</v>
      </c>
      <c r="V6009">
        <v>1.1110999999999999E-2</v>
      </c>
      <c r="W6009">
        <v>0.05</v>
      </c>
      <c r="X6009">
        <v>0.63333300000000003</v>
      </c>
      <c r="Y6009">
        <v>0.2</v>
      </c>
      <c r="Z6009">
        <v>4.4000000000000004</v>
      </c>
    </row>
    <row r="6010" spans="1:26" x14ac:dyDescent="0.25">
      <c r="A6010">
        <v>2042690</v>
      </c>
      <c r="B6010">
        <v>1</v>
      </c>
      <c r="C6010" t="s">
        <v>76</v>
      </c>
      <c r="D6010" t="s">
        <v>79</v>
      </c>
      <c r="E6010" t="s">
        <v>126</v>
      </c>
      <c r="F6010" t="s">
        <v>17170</v>
      </c>
      <c r="G6010" t="s">
        <v>452</v>
      </c>
      <c r="H6010" t="s">
        <v>46</v>
      </c>
      <c r="I6010" t="s">
        <v>129</v>
      </c>
      <c r="J6010" t="s">
        <v>130</v>
      </c>
      <c r="K6010" t="s">
        <v>131</v>
      </c>
      <c r="L6010" t="s">
        <v>17171</v>
      </c>
      <c r="M6010" t="s">
        <v>17172</v>
      </c>
      <c r="N6010">
        <v>1.7424999999999999</v>
      </c>
      <c r="O6010">
        <v>0</v>
      </c>
      <c r="P6010">
        <v>93</v>
      </c>
      <c r="Q6010">
        <v>0</v>
      </c>
      <c r="R6010">
        <v>0</v>
      </c>
      <c r="S6010">
        <v>0</v>
      </c>
      <c r="T6010">
        <v>0</v>
      </c>
      <c r="U6010">
        <v>0</v>
      </c>
      <c r="V6010">
        <v>162.05250000000001</v>
      </c>
      <c r="W6010">
        <v>0</v>
      </c>
      <c r="X6010">
        <v>0</v>
      </c>
      <c r="Y6010">
        <v>0</v>
      </c>
      <c r="Z6010">
        <v>0</v>
      </c>
    </row>
    <row r="6011" spans="1:26" x14ac:dyDescent="0.25">
      <c r="A6011">
        <v>2042688</v>
      </c>
      <c r="B6011">
        <v>1</v>
      </c>
      <c r="C6011" t="s">
        <v>77</v>
      </c>
      <c r="D6011" t="s">
        <v>122</v>
      </c>
      <c r="E6011" t="s">
        <v>166</v>
      </c>
      <c r="F6011" t="s">
        <v>17173</v>
      </c>
      <c r="G6011" t="s">
        <v>657</v>
      </c>
      <c r="H6011" t="s">
        <v>46</v>
      </c>
      <c r="I6011" t="s">
        <v>129</v>
      </c>
      <c r="J6011" t="s">
        <v>130</v>
      </c>
      <c r="K6011" t="s">
        <v>131</v>
      </c>
      <c r="L6011" t="s">
        <v>17174</v>
      </c>
      <c r="M6011" t="s">
        <v>17175</v>
      </c>
      <c r="N6011">
        <v>1.4508333330000001</v>
      </c>
      <c r="O6011">
        <v>0</v>
      </c>
      <c r="P6011">
        <v>0</v>
      </c>
      <c r="Q6011">
        <v>0</v>
      </c>
      <c r="R6011">
        <v>19</v>
      </c>
      <c r="S6011">
        <v>0</v>
      </c>
      <c r="T6011">
        <v>23</v>
      </c>
      <c r="U6011">
        <v>0</v>
      </c>
      <c r="V6011">
        <v>0</v>
      </c>
      <c r="W6011">
        <v>0</v>
      </c>
      <c r="X6011">
        <v>27.565833000000001</v>
      </c>
      <c r="Y6011">
        <v>0</v>
      </c>
      <c r="Z6011">
        <v>33.369166999999997</v>
      </c>
    </row>
    <row r="6012" spans="1:26" x14ac:dyDescent="0.25">
      <c r="A6012">
        <v>2042697</v>
      </c>
      <c r="B6012">
        <v>1</v>
      </c>
      <c r="C6012" t="s">
        <v>76</v>
      </c>
      <c r="D6012" t="s">
        <v>88</v>
      </c>
      <c r="E6012" t="s">
        <v>134</v>
      </c>
      <c r="F6012" t="s">
        <v>17176</v>
      </c>
      <c r="G6012" t="s">
        <v>238</v>
      </c>
      <c r="H6012" t="s">
        <v>46</v>
      </c>
      <c r="I6012" t="s">
        <v>129</v>
      </c>
      <c r="J6012" t="s">
        <v>130</v>
      </c>
      <c r="K6012" t="s">
        <v>131</v>
      </c>
      <c r="L6012" t="s">
        <v>17177</v>
      </c>
      <c r="M6012" t="s">
        <v>17178</v>
      </c>
      <c r="N6012">
        <v>0.57777777699999999</v>
      </c>
      <c r="O6012">
        <v>0</v>
      </c>
      <c r="P6012">
        <v>2</v>
      </c>
      <c r="Q6012">
        <v>0</v>
      </c>
      <c r="R6012">
        <v>0</v>
      </c>
      <c r="S6012">
        <v>0</v>
      </c>
      <c r="T6012">
        <v>0</v>
      </c>
      <c r="U6012">
        <v>0</v>
      </c>
      <c r="V6012">
        <v>1.155556</v>
      </c>
      <c r="W6012">
        <v>0</v>
      </c>
      <c r="X6012">
        <v>0</v>
      </c>
      <c r="Y6012">
        <v>0</v>
      </c>
      <c r="Z6012">
        <v>0</v>
      </c>
    </row>
    <row r="6013" spans="1:26" x14ac:dyDescent="0.25">
      <c r="A6013">
        <v>2042702</v>
      </c>
      <c r="B6013">
        <v>1</v>
      </c>
      <c r="C6013" t="s">
        <v>77</v>
      </c>
      <c r="D6013" t="s">
        <v>124</v>
      </c>
      <c r="E6013" t="s">
        <v>134</v>
      </c>
      <c r="F6013" t="s">
        <v>17179</v>
      </c>
      <c r="G6013" t="s">
        <v>238</v>
      </c>
      <c r="H6013" t="s">
        <v>46</v>
      </c>
      <c r="I6013" t="s">
        <v>129</v>
      </c>
      <c r="J6013" t="s">
        <v>130</v>
      </c>
      <c r="K6013" t="s">
        <v>131</v>
      </c>
      <c r="L6013" t="s">
        <v>17180</v>
      </c>
      <c r="M6013" t="s">
        <v>17181</v>
      </c>
      <c r="N6013">
        <v>1.129444444</v>
      </c>
      <c r="O6013">
        <v>0</v>
      </c>
      <c r="P6013">
        <v>4</v>
      </c>
      <c r="Q6013">
        <v>0</v>
      </c>
      <c r="R6013">
        <v>0</v>
      </c>
      <c r="S6013">
        <v>0</v>
      </c>
      <c r="T6013">
        <v>0</v>
      </c>
      <c r="U6013">
        <v>0</v>
      </c>
      <c r="V6013">
        <v>4.5177779999999998</v>
      </c>
      <c r="W6013">
        <v>0</v>
      </c>
      <c r="X6013">
        <v>0</v>
      </c>
      <c r="Y6013">
        <v>0</v>
      </c>
      <c r="Z6013">
        <v>0</v>
      </c>
    </row>
    <row r="6014" spans="1:26" x14ac:dyDescent="0.25">
      <c r="A6014">
        <v>2042710</v>
      </c>
      <c r="B6014">
        <v>1</v>
      </c>
      <c r="C6014" t="s">
        <v>77</v>
      </c>
      <c r="D6014" t="s">
        <v>108</v>
      </c>
      <c r="E6014" t="s">
        <v>166</v>
      </c>
      <c r="F6014" t="s">
        <v>17182</v>
      </c>
      <c r="G6014" t="s">
        <v>657</v>
      </c>
      <c r="H6014" t="s">
        <v>46</v>
      </c>
      <c r="I6014" t="s">
        <v>129</v>
      </c>
      <c r="J6014" t="s">
        <v>130</v>
      </c>
      <c r="K6014" t="s">
        <v>131</v>
      </c>
      <c r="L6014" t="s">
        <v>17183</v>
      </c>
      <c r="M6014" t="s">
        <v>17184</v>
      </c>
      <c r="N6014">
        <v>2.184722222</v>
      </c>
      <c r="O6014">
        <v>0</v>
      </c>
      <c r="P6014">
        <v>192</v>
      </c>
      <c r="Q6014">
        <v>0</v>
      </c>
      <c r="R6014">
        <v>0</v>
      </c>
      <c r="S6014">
        <v>0</v>
      </c>
      <c r="T6014">
        <v>0</v>
      </c>
      <c r="U6014">
        <v>0</v>
      </c>
      <c r="V6014">
        <v>419.46666699999997</v>
      </c>
      <c r="W6014">
        <v>0</v>
      </c>
      <c r="X6014">
        <v>0</v>
      </c>
      <c r="Y6014">
        <v>0</v>
      </c>
      <c r="Z6014">
        <v>0</v>
      </c>
    </row>
    <row r="6015" spans="1:26" x14ac:dyDescent="0.25">
      <c r="A6015">
        <v>2042711</v>
      </c>
      <c r="B6015">
        <v>1</v>
      </c>
      <c r="C6015" t="s">
        <v>77</v>
      </c>
      <c r="D6015" t="s">
        <v>119</v>
      </c>
      <c r="E6015" t="s">
        <v>186</v>
      </c>
      <c r="F6015" t="s">
        <v>17185</v>
      </c>
      <c r="G6015" t="s">
        <v>163</v>
      </c>
      <c r="H6015" t="s">
        <v>47</v>
      </c>
      <c r="I6015" t="s">
        <v>129</v>
      </c>
      <c r="J6015" t="s">
        <v>130</v>
      </c>
      <c r="K6015" t="s">
        <v>131</v>
      </c>
      <c r="L6015" t="s">
        <v>17186</v>
      </c>
      <c r="M6015" t="s">
        <v>17187</v>
      </c>
      <c r="N6015">
        <v>1.3588888880000001</v>
      </c>
      <c r="O6015">
        <v>1</v>
      </c>
      <c r="P6015">
        <v>140</v>
      </c>
      <c r="Q6015">
        <v>0</v>
      </c>
      <c r="R6015">
        <v>0</v>
      </c>
      <c r="S6015">
        <v>0</v>
      </c>
      <c r="T6015">
        <v>0</v>
      </c>
      <c r="U6015">
        <v>1.358889</v>
      </c>
      <c r="V6015">
        <v>190.24444399999999</v>
      </c>
      <c r="W6015">
        <v>0</v>
      </c>
      <c r="X6015">
        <v>0</v>
      </c>
      <c r="Y6015">
        <v>0</v>
      </c>
      <c r="Z6015">
        <v>0</v>
      </c>
    </row>
    <row r="6016" spans="1:26" x14ac:dyDescent="0.25">
      <c r="A6016">
        <v>2042716</v>
      </c>
      <c r="B6016">
        <v>1</v>
      </c>
      <c r="C6016" t="s">
        <v>76</v>
      </c>
      <c r="D6016" t="s">
        <v>104</v>
      </c>
      <c r="E6016" t="s">
        <v>186</v>
      </c>
      <c r="F6016" t="s">
        <v>3128</v>
      </c>
      <c r="G6016" t="s">
        <v>163</v>
      </c>
      <c r="H6016" t="s">
        <v>47</v>
      </c>
      <c r="I6016" t="s">
        <v>257</v>
      </c>
      <c r="J6016" t="s">
        <v>130</v>
      </c>
      <c r="K6016" t="s">
        <v>131</v>
      </c>
      <c r="L6016" t="s">
        <v>17188</v>
      </c>
      <c r="M6016" t="s">
        <v>17189</v>
      </c>
      <c r="N6016">
        <v>1.1111111E-2</v>
      </c>
      <c r="O6016">
        <v>0</v>
      </c>
      <c r="P6016">
        <v>1</v>
      </c>
      <c r="Q6016">
        <v>0</v>
      </c>
      <c r="R6016">
        <v>0</v>
      </c>
      <c r="S6016">
        <v>15</v>
      </c>
      <c r="T6016">
        <v>2391</v>
      </c>
      <c r="U6016">
        <v>0</v>
      </c>
      <c r="V6016">
        <v>1.1110999999999999E-2</v>
      </c>
      <c r="W6016">
        <v>0</v>
      </c>
      <c r="X6016">
        <v>0</v>
      </c>
      <c r="Y6016">
        <v>0.16666700000000001</v>
      </c>
      <c r="Z6016">
        <v>26.566666000000001</v>
      </c>
    </row>
    <row r="6017" spans="1:26" x14ac:dyDescent="0.25">
      <c r="A6017">
        <v>2042721</v>
      </c>
      <c r="B6017">
        <v>1</v>
      </c>
      <c r="C6017" t="s">
        <v>76</v>
      </c>
      <c r="D6017" t="s">
        <v>97</v>
      </c>
      <c r="E6017" t="s">
        <v>182</v>
      </c>
      <c r="F6017" t="s">
        <v>17190</v>
      </c>
      <c r="G6017" t="s">
        <v>144</v>
      </c>
      <c r="H6017" t="s">
        <v>46</v>
      </c>
      <c r="I6017" t="s">
        <v>129</v>
      </c>
      <c r="J6017" t="s">
        <v>130</v>
      </c>
      <c r="K6017" t="s">
        <v>131</v>
      </c>
      <c r="L6017" t="s">
        <v>17191</v>
      </c>
      <c r="M6017" t="s">
        <v>17192</v>
      </c>
      <c r="N6017">
        <v>2.261666666</v>
      </c>
      <c r="O6017">
        <v>0</v>
      </c>
      <c r="P6017">
        <v>108</v>
      </c>
      <c r="Q6017">
        <v>0</v>
      </c>
      <c r="R6017">
        <v>0</v>
      </c>
      <c r="S6017">
        <v>0</v>
      </c>
      <c r="T6017">
        <v>0</v>
      </c>
      <c r="U6017">
        <v>0</v>
      </c>
      <c r="V6017">
        <v>244.26</v>
      </c>
      <c r="W6017">
        <v>0</v>
      </c>
      <c r="X6017">
        <v>0</v>
      </c>
      <c r="Y6017">
        <v>0</v>
      </c>
      <c r="Z6017">
        <v>0</v>
      </c>
    </row>
    <row r="6018" spans="1:26" x14ac:dyDescent="0.25">
      <c r="A6018">
        <v>2042722</v>
      </c>
      <c r="B6018">
        <v>1</v>
      </c>
      <c r="C6018" t="s">
        <v>76</v>
      </c>
      <c r="D6018" t="s">
        <v>100</v>
      </c>
      <c r="E6018" t="s">
        <v>171</v>
      </c>
      <c r="F6018" t="s">
        <v>5842</v>
      </c>
      <c r="G6018" t="s">
        <v>163</v>
      </c>
      <c r="H6018" t="s">
        <v>47</v>
      </c>
      <c r="I6018" t="s">
        <v>129</v>
      </c>
      <c r="J6018" t="s">
        <v>130</v>
      </c>
      <c r="K6018" t="s">
        <v>131</v>
      </c>
      <c r="L6018" t="s">
        <v>17193</v>
      </c>
      <c r="M6018" t="s">
        <v>17194</v>
      </c>
      <c r="N6018">
        <v>1.2375</v>
      </c>
      <c r="O6018">
        <v>4</v>
      </c>
      <c r="P6018">
        <v>373</v>
      </c>
      <c r="Q6018">
        <v>0</v>
      </c>
      <c r="R6018">
        <v>0</v>
      </c>
      <c r="S6018">
        <v>0</v>
      </c>
      <c r="T6018">
        <v>0</v>
      </c>
      <c r="U6018">
        <v>4.95</v>
      </c>
      <c r="V6018">
        <v>461.58749999999998</v>
      </c>
      <c r="W6018">
        <v>0</v>
      </c>
      <c r="X6018">
        <v>0</v>
      </c>
      <c r="Y6018">
        <v>0</v>
      </c>
      <c r="Z6018">
        <v>0</v>
      </c>
    </row>
    <row r="6019" spans="1:26" x14ac:dyDescent="0.25">
      <c r="A6019">
        <v>2042719</v>
      </c>
      <c r="B6019">
        <v>1</v>
      </c>
      <c r="C6019" t="s">
        <v>77</v>
      </c>
      <c r="D6019" t="s">
        <v>113</v>
      </c>
      <c r="E6019" t="s">
        <v>171</v>
      </c>
      <c r="F6019" t="s">
        <v>9106</v>
      </c>
      <c r="G6019" t="s">
        <v>250</v>
      </c>
      <c r="H6019" t="s">
        <v>47</v>
      </c>
      <c r="I6019" t="s">
        <v>129</v>
      </c>
      <c r="J6019" t="s">
        <v>15</v>
      </c>
      <c r="K6019" t="s">
        <v>131</v>
      </c>
      <c r="L6019" t="s">
        <v>17195</v>
      </c>
      <c r="M6019" t="s">
        <v>17196</v>
      </c>
      <c r="N6019">
        <v>8.6944443999999996E-2</v>
      </c>
      <c r="O6019">
        <v>0</v>
      </c>
      <c r="P6019">
        <v>1</v>
      </c>
      <c r="Q6019">
        <v>1</v>
      </c>
      <c r="R6019">
        <v>5418</v>
      </c>
      <c r="S6019">
        <v>0</v>
      </c>
      <c r="T6019">
        <v>0</v>
      </c>
      <c r="U6019">
        <v>0</v>
      </c>
      <c r="V6019">
        <v>8.6943999999999994E-2</v>
      </c>
      <c r="W6019">
        <v>8.6943999999999994E-2</v>
      </c>
      <c r="X6019">
        <v>471.064998</v>
      </c>
      <c r="Y6019">
        <v>0</v>
      </c>
      <c r="Z6019">
        <v>0</v>
      </c>
    </row>
    <row r="6020" spans="1:26" x14ac:dyDescent="0.25">
      <c r="A6020">
        <v>2042725</v>
      </c>
      <c r="B6020">
        <v>1</v>
      </c>
      <c r="C6020" t="s">
        <v>77</v>
      </c>
      <c r="D6020" t="s">
        <v>116</v>
      </c>
      <c r="E6020" t="s">
        <v>166</v>
      </c>
      <c r="F6020" t="s">
        <v>17197</v>
      </c>
      <c r="G6020" t="s">
        <v>657</v>
      </c>
      <c r="H6020" t="s">
        <v>46</v>
      </c>
      <c r="I6020" t="s">
        <v>129</v>
      </c>
      <c r="J6020" t="s">
        <v>130</v>
      </c>
      <c r="K6020" t="s">
        <v>131</v>
      </c>
      <c r="L6020" t="s">
        <v>17198</v>
      </c>
      <c r="M6020" t="s">
        <v>17199</v>
      </c>
      <c r="N6020">
        <v>0.76944444400000001</v>
      </c>
      <c r="O6020">
        <v>0</v>
      </c>
      <c r="P6020">
        <v>184</v>
      </c>
      <c r="Q6020">
        <v>0</v>
      </c>
      <c r="R6020">
        <v>0</v>
      </c>
      <c r="S6020">
        <v>0</v>
      </c>
      <c r="T6020">
        <v>0</v>
      </c>
      <c r="U6020">
        <v>0</v>
      </c>
      <c r="V6020">
        <v>141.577778</v>
      </c>
      <c r="W6020">
        <v>0</v>
      </c>
      <c r="X6020">
        <v>0</v>
      </c>
      <c r="Y6020">
        <v>0</v>
      </c>
      <c r="Z6020">
        <v>0</v>
      </c>
    </row>
    <row r="6021" spans="1:26" x14ac:dyDescent="0.25">
      <c r="A6021">
        <v>2042724</v>
      </c>
      <c r="B6021">
        <v>1</v>
      </c>
      <c r="C6021" t="s">
        <v>77</v>
      </c>
      <c r="D6021" t="s">
        <v>108</v>
      </c>
      <c r="E6021" t="s">
        <v>161</v>
      </c>
      <c r="F6021" t="s">
        <v>17200</v>
      </c>
      <c r="G6021" t="s">
        <v>163</v>
      </c>
      <c r="H6021" t="s">
        <v>47</v>
      </c>
      <c r="I6021" t="s">
        <v>129</v>
      </c>
      <c r="J6021" t="s">
        <v>130</v>
      </c>
      <c r="K6021" t="s">
        <v>131</v>
      </c>
      <c r="L6021" t="s">
        <v>17201</v>
      </c>
      <c r="M6021" t="s">
        <v>17202</v>
      </c>
      <c r="N6021">
        <v>0.97416666600000001</v>
      </c>
      <c r="O6021">
        <v>39</v>
      </c>
      <c r="P6021">
        <v>639</v>
      </c>
      <c r="Q6021">
        <v>0</v>
      </c>
      <c r="R6021">
        <v>0</v>
      </c>
      <c r="S6021">
        <v>0</v>
      </c>
      <c r="T6021">
        <v>0</v>
      </c>
      <c r="U6021">
        <v>37.9925</v>
      </c>
      <c r="V6021">
        <v>622.49249999999995</v>
      </c>
      <c r="W6021">
        <v>0</v>
      </c>
      <c r="X6021">
        <v>0</v>
      </c>
      <c r="Y6021">
        <v>0</v>
      </c>
      <c r="Z6021">
        <v>0</v>
      </c>
    </row>
    <row r="6022" spans="1:26" x14ac:dyDescent="0.25">
      <c r="A6022">
        <v>2042726</v>
      </c>
      <c r="B6022">
        <v>1</v>
      </c>
      <c r="C6022" t="s">
        <v>77</v>
      </c>
      <c r="D6022" t="s">
        <v>117</v>
      </c>
      <c r="E6022" t="s">
        <v>186</v>
      </c>
      <c r="F6022" t="s">
        <v>3035</v>
      </c>
      <c r="G6022" t="s">
        <v>163</v>
      </c>
      <c r="H6022" t="s">
        <v>47</v>
      </c>
      <c r="I6022" t="s">
        <v>257</v>
      </c>
      <c r="J6022" t="s">
        <v>130</v>
      </c>
      <c r="K6022" t="s">
        <v>131</v>
      </c>
      <c r="L6022" t="s">
        <v>17203</v>
      </c>
      <c r="M6022" t="s">
        <v>17204</v>
      </c>
      <c r="N6022">
        <v>8.3333330000000001E-3</v>
      </c>
      <c r="O6022">
        <v>0</v>
      </c>
      <c r="P6022">
        <v>0</v>
      </c>
      <c r="Q6022">
        <v>0</v>
      </c>
      <c r="R6022">
        <v>26</v>
      </c>
      <c r="S6022">
        <v>8</v>
      </c>
      <c r="T6022">
        <v>925</v>
      </c>
      <c r="U6022">
        <v>0</v>
      </c>
      <c r="V6022">
        <v>0</v>
      </c>
      <c r="W6022">
        <v>0</v>
      </c>
      <c r="X6022">
        <v>0.216667</v>
      </c>
      <c r="Y6022">
        <v>6.6667000000000004E-2</v>
      </c>
      <c r="Z6022">
        <v>7.7083329999999997</v>
      </c>
    </row>
    <row r="6023" spans="1:26" x14ac:dyDescent="0.25">
      <c r="A6023">
        <v>2042729</v>
      </c>
      <c r="B6023">
        <v>1</v>
      </c>
      <c r="C6023" t="s">
        <v>76</v>
      </c>
      <c r="D6023" t="s">
        <v>106</v>
      </c>
      <c r="E6023" t="s">
        <v>134</v>
      </c>
      <c r="F6023" t="s">
        <v>17205</v>
      </c>
      <c r="G6023" t="s">
        <v>140</v>
      </c>
      <c r="H6023" t="s">
        <v>46</v>
      </c>
      <c r="I6023" t="s">
        <v>129</v>
      </c>
      <c r="J6023" t="s">
        <v>130</v>
      </c>
      <c r="K6023" t="s">
        <v>131</v>
      </c>
      <c r="L6023" t="s">
        <v>17206</v>
      </c>
      <c r="M6023" t="s">
        <v>17207</v>
      </c>
      <c r="N6023">
        <v>6.7813888880000004</v>
      </c>
      <c r="O6023">
        <v>0</v>
      </c>
      <c r="P6023">
        <v>1</v>
      </c>
      <c r="Q6023">
        <v>0</v>
      </c>
      <c r="R6023">
        <v>0</v>
      </c>
      <c r="S6023">
        <v>0</v>
      </c>
      <c r="T6023">
        <v>0</v>
      </c>
      <c r="U6023">
        <v>0</v>
      </c>
      <c r="V6023">
        <v>6.7813889999999999</v>
      </c>
      <c r="W6023">
        <v>0</v>
      </c>
      <c r="X6023">
        <v>0</v>
      </c>
      <c r="Y6023">
        <v>0</v>
      </c>
      <c r="Z6023">
        <v>0</v>
      </c>
    </row>
    <row r="6024" spans="1:26" x14ac:dyDescent="0.25">
      <c r="A6024">
        <v>2042734</v>
      </c>
      <c r="B6024">
        <v>1</v>
      </c>
      <c r="C6024" t="s">
        <v>77</v>
      </c>
      <c r="D6024" t="s">
        <v>124</v>
      </c>
      <c r="E6024" t="s">
        <v>161</v>
      </c>
      <c r="F6024" t="s">
        <v>11002</v>
      </c>
      <c r="G6024" t="s">
        <v>163</v>
      </c>
      <c r="H6024" t="s">
        <v>47</v>
      </c>
      <c r="I6024" t="s">
        <v>129</v>
      </c>
      <c r="J6024" t="s">
        <v>130</v>
      </c>
      <c r="K6024" t="s">
        <v>131</v>
      </c>
      <c r="L6024" t="s">
        <v>17208</v>
      </c>
      <c r="M6024" t="s">
        <v>17209</v>
      </c>
      <c r="N6024">
        <v>0.90916666599999996</v>
      </c>
      <c r="O6024">
        <v>1</v>
      </c>
      <c r="P6024">
        <v>173</v>
      </c>
      <c r="Q6024">
        <v>0</v>
      </c>
      <c r="R6024">
        <v>0</v>
      </c>
      <c r="S6024">
        <v>0</v>
      </c>
      <c r="T6024">
        <v>0</v>
      </c>
      <c r="U6024">
        <v>0.90916699999999995</v>
      </c>
      <c r="V6024">
        <v>157.285833</v>
      </c>
      <c r="W6024">
        <v>0</v>
      </c>
      <c r="X6024">
        <v>0</v>
      </c>
      <c r="Y6024">
        <v>0</v>
      </c>
      <c r="Z6024">
        <v>0</v>
      </c>
    </row>
    <row r="6025" spans="1:26" x14ac:dyDescent="0.25">
      <c r="A6025">
        <v>2042736</v>
      </c>
      <c r="B6025">
        <v>1</v>
      </c>
      <c r="C6025" t="s">
        <v>77</v>
      </c>
      <c r="D6025" t="s">
        <v>124</v>
      </c>
      <c r="E6025" t="s">
        <v>161</v>
      </c>
      <c r="F6025" t="s">
        <v>17210</v>
      </c>
      <c r="G6025" t="s">
        <v>163</v>
      </c>
      <c r="H6025" t="s">
        <v>47</v>
      </c>
      <c r="I6025" t="s">
        <v>129</v>
      </c>
      <c r="J6025" t="s">
        <v>130</v>
      </c>
      <c r="K6025" t="s">
        <v>131</v>
      </c>
      <c r="L6025" t="s">
        <v>17211</v>
      </c>
      <c r="M6025" t="s">
        <v>17212</v>
      </c>
      <c r="N6025">
        <v>0.89</v>
      </c>
      <c r="O6025">
        <v>0</v>
      </c>
      <c r="P6025">
        <v>2677</v>
      </c>
      <c r="Q6025">
        <v>0</v>
      </c>
      <c r="R6025">
        <v>0</v>
      </c>
      <c r="S6025">
        <v>0</v>
      </c>
      <c r="T6025">
        <v>0</v>
      </c>
      <c r="U6025">
        <v>0</v>
      </c>
      <c r="V6025">
        <v>2382.5300000000002</v>
      </c>
      <c r="W6025">
        <v>0</v>
      </c>
      <c r="X6025">
        <v>0</v>
      </c>
      <c r="Y6025">
        <v>0</v>
      </c>
      <c r="Z6025">
        <v>0</v>
      </c>
    </row>
    <row r="6026" spans="1:26" x14ac:dyDescent="0.25">
      <c r="A6026">
        <v>2042743</v>
      </c>
      <c r="B6026">
        <v>1</v>
      </c>
      <c r="C6026" t="s">
        <v>77</v>
      </c>
      <c r="D6026" t="s">
        <v>119</v>
      </c>
      <c r="E6026" t="s">
        <v>166</v>
      </c>
      <c r="F6026" t="s">
        <v>17213</v>
      </c>
      <c r="G6026" t="s">
        <v>657</v>
      </c>
      <c r="H6026" t="s">
        <v>46</v>
      </c>
      <c r="I6026" t="s">
        <v>129</v>
      </c>
      <c r="J6026" t="s">
        <v>130</v>
      </c>
      <c r="K6026" t="s">
        <v>131</v>
      </c>
      <c r="L6026" t="s">
        <v>17214</v>
      </c>
      <c r="M6026" t="s">
        <v>17215</v>
      </c>
      <c r="N6026">
        <v>0.89611111099999996</v>
      </c>
      <c r="O6026">
        <v>0</v>
      </c>
      <c r="P6026">
        <v>9</v>
      </c>
      <c r="Q6026">
        <v>0</v>
      </c>
      <c r="R6026">
        <v>0</v>
      </c>
      <c r="S6026">
        <v>0</v>
      </c>
      <c r="T6026">
        <v>0</v>
      </c>
      <c r="U6026">
        <v>0</v>
      </c>
      <c r="V6026">
        <v>8.0649999999999995</v>
      </c>
      <c r="W6026">
        <v>0</v>
      </c>
      <c r="X6026">
        <v>0</v>
      </c>
      <c r="Y6026">
        <v>0</v>
      </c>
      <c r="Z6026">
        <v>0</v>
      </c>
    </row>
    <row r="6027" spans="1:26" x14ac:dyDescent="0.25">
      <c r="A6027">
        <v>2042738</v>
      </c>
      <c r="B6027">
        <v>1</v>
      </c>
      <c r="C6027" t="s">
        <v>77</v>
      </c>
      <c r="D6027" t="s">
        <v>113</v>
      </c>
      <c r="E6027" t="s">
        <v>186</v>
      </c>
      <c r="F6027" t="s">
        <v>913</v>
      </c>
      <c r="G6027" t="s">
        <v>163</v>
      </c>
      <c r="H6027" t="s">
        <v>47</v>
      </c>
      <c r="I6027" t="s">
        <v>257</v>
      </c>
      <c r="J6027" t="s">
        <v>130</v>
      </c>
      <c r="K6027" t="s">
        <v>131</v>
      </c>
      <c r="L6027" t="s">
        <v>17216</v>
      </c>
      <c r="M6027" t="s">
        <v>17217</v>
      </c>
      <c r="N6027">
        <v>1.6666666E-2</v>
      </c>
      <c r="O6027">
        <v>0</v>
      </c>
      <c r="P6027">
        <v>0</v>
      </c>
      <c r="Q6027">
        <v>15</v>
      </c>
      <c r="R6027">
        <v>1110</v>
      </c>
      <c r="S6027">
        <v>0</v>
      </c>
      <c r="T6027">
        <v>0</v>
      </c>
      <c r="U6027">
        <v>0</v>
      </c>
      <c r="V6027">
        <v>0</v>
      </c>
      <c r="W6027">
        <v>0.25</v>
      </c>
      <c r="X6027">
        <v>18.499998999999999</v>
      </c>
      <c r="Y6027">
        <v>0</v>
      </c>
      <c r="Z6027">
        <v>0</v>
      </c>
    </row>
    <row r="6028" spans="1:26" x14ac:dyDescent="0.25">
      <c r="A6028">
        <v>2042740</v>
      </c>
      <c r="B6028">
        <v>1</v>
      </c>
      <c r="C6028" t="s">
        <v>77</v>
      </c>
      <c r="D6028" t="s">
        <v>117</v>
      </c>
      <c r="E6028" t="s">
        <v>186</v>
      </c>
      <c r="F6028" t="s">
        <v>3717</v>
      </c>
      <c r="G6028" t="s">
        <v>163</v>
      </c>
      <c r="H6028" t="s">
        <v>47</v>
      </c>
      <c r="I6028" t="s">
        <v>257</v>
      </c>
      <c r="J6028" t="s">
        <v>130</v>
      </c>
      <c r="K6028" t="s">
        <v>131</v>
      </c>
      <c r="L6028" t="s">
        <v>17218</v>
      </c>
      <c r="M6028" t="s">
        <v>17219</v>
      </c>
      <c r="N6028">
        <v>1.6666666E-2</v>
      </c>
      <c r="O6028">
        <v>0</v>
      </c>
      <c r="P6028">
        <v>0</v>
      </c>
      <c r="Q6028">
        <v>0</v>
      </c>
      <c r="R6028">
        <v>497</v>
      </c>
      <c r="S6028">
        <v>0</v>
      </c>
      <c r="T6028">
        <v>0</v>
      </c>
      <c r="U6028">
        <v>0</v>
      </c>
      <c r="V6028">
        <v>0</v>
      </c>
      <c r="W6028">
        <v>0</v>
      </c>
      <c r="X6028">
        <v>8.2833330000000007</v>
      </c>
      <c r="Y6028">
        <v>0</v>
      </c>
      <c r="Z6028">
        <v>0</v>
      </c>
    </row>
    <row r="6029" spans="1:26" x14ac:dyDescent="0.25">
      <c r="A6029">
        <v>2042747</v>
      </c>
      <c r="B6029">
        <v>1</v>
      </c>
      <c r="C6029" t="s">
        <v>76</v>
      </c>
      <c r="D6029" t="s">
        <v>101</v>
      </c>
      <c r="E6029" t="s">
        <v>134</v>
      </c>
      <c r="F6029" t="s">
        <v>17220</v>
      </c>
      <c r="G6029" t="s">
        <v>238</v>
      </c>
      <c r="H6029" t="s">
        <v>46</v>
      </c>
      <c r="I6029" t="s">
        <v>129</v>
      </c>
      <c r="J6029" t="s">
        <v>130</v>
      </c>
      <c r="K6029" t="s">
        <v>131</v>
      </c>
      <c r="L6029" t="s">
        <v>17221</v>
      </c>
      <c r="M6029" t="s">
        <v>17222</v>
      </c>
      <c r="N6029">
        <v>0.94916666599999999</v>
      </c>
      <c r="O6029">
        <v>0</v>
      </c>
      <c r="P6029">
        <v>13</v>
      </c>
      <c r="Q6029">
        <v>0</v>
      </c>
      <c r="R6029">
        <v>0</v>
      </c>
      <c r="S6029">
        <v>0</v>
      </c>
      <c r="T6029">
        <v>0</v>
      </c>
      <c r="U6029">
        <v>0</v>
      </c>
      <c r="V6029">
        <v>12.339167</v>
      </c>
      <c r="W6029">
        <v>0</v>
      </c>
      <c r="X6029">
        <v>0</v>
      </c>
      <c r="Y6029">
        <v>0</v>
      </c>
      <c r="Z6029">
        <v>0</v>
      </c>
    </row>
    <row r="6030" spans="1:26" x14ac:dyDescent="0.25">
      <c r="A6030">
        <v>2042746</v>
      </c>
      <c r="B6030">
        <v>1</v>
      </c>
      <c r="C6030" t="s">
        <v>76</v>
      </c>
      <c r="D6030" t="s">
        <v>102</v>
      </c>
      <c r="E6030" t="s">
        <v>134</v>
      </c>
      <c r="F6030" t="s">
        <v>17223</v>
      </c>
      <c r="G6030" t="s">
        <v>136</v>
      </c>
      <c r="H6030" t="s">
        <v>46</v>
      </c>
      <c r="I6030" t="s">
        <v>129</v>
      </c>
      <c r="J6030" t="s">
        <v>130</v>
      </c>
      <c r="K6030" t="s">
        <v>131</v>
      </c>
      <c r="L6030" t="s">
        <v>17224</v>
      </c>
      <c r="M6030" t="s">
        <v>17225</v>
      </c>
      <c r="N6030">
        <v>2.0141666659999999</v>
      </c>
      <c r="O6030">
        <v>0</v>
      </c>
      <c r="P6030">
        <v>0</v>
      </c>
      <c r="Q6030">
        <v>0</v>
      </c>
      <c r="R6030">
        <v>0</v>
      </c>
      <c r="S6030">
        <v>0</v>
      </c>
      <c r="T6030">
        <v>3</v>
      </c>
      <c r="U6030">
        <v>0</v>
      </c>
      <c r="V6030">
        <v>0</v>
      </c>
      <c r="W6030">
        <v>0</v>
      </c>
      <c r="X6030">
        <v>0</v>
      </c>
      <c r="Y6030">
        <v>0</v>
      </c>
      <c r="Z6030">
        <v>6.0425000000000004</v>
      </c>
    </row>
    <row r="6031" spans="1:26" x14ac:dyDescent="0.25">
      <c r="A6031">
        <v>2042748</v>
      </c>
      <c r="B6031">
        <v>1</v>
      </c>
      <c r="C6031" t="s">
        <v>77</v>
      </c>
      <c r="D6031" t="s">
        <v>119</v>
      </c>
      <c r="E6031" t="s">
        <v>186</v>
      </c>
      <c r="F6031" t="s">
        <v>10649</v>
      </c>
      <c r="G6031" t="s">
        <v>168</v>
      </c>
      <c r="H6031" t="s">
        <v>47</v>
      </c>
      <c r="I6031" t="s">
        <v>129</v>
      </c>
      <c r="J6031" t="s">
        <v>130</v>
      </c>
      <c r="K6031" t="s">
        <v>154</v>
      </c>
      <c r="L6031" t="s">
        <v>17226</v>
      </c>
      <c r="M6031" t="s">
        <v>17227</v>
      </c>
      <c r="N6031">
        <v>9.2494099999999992</v>
      </c>
      <c r="O6031">
        <v>26</v>
      </c>
      <c r="P6031">
        <v>250</v>
      </c>
      <c r="Q6031">
        <v>0</v>
      </c>
      <c r="R6031">
        <v>0</v>
      </c>
      <c r="S6031">
        <v>0</v>
      </c>
      <c r="T6031">
        <v>0</v>
      </c>
      <c r="U6031">
        <v>240.48465999999999</v>
      </c>
      <c r="V6031">
        <v>2312.3525</v>
      </c>
      <c r="W6031">
        <v>0</v>
      </c>
      <c r="X6031">
        <v>0</v>
      </c>
      <c r="Y6031">
        <v>0</v>
      </c>
      <c r="Z6031">
        <v>0</v>
      </c>
    </row>
    <row r="6032" spans="1:26" x14ac:dyDescent="0.25">
      <c r="A6032">
        <v>2042776</v>
      </c>
      <c r="B6032">
        <v>1</v>
      </c>
      <c r="C6032" t="s">
        <v>76</v>
      </c>
      <c r="D6032" t="s">
        <v>79</v>
      </c>
      <c r="E6032" t="s">
        <v>161</v>
      </c>
      <c r="F6032" t="s">
        <v>17228</v>
      </c>
      <c r="G6032" t="s">
        <v>341</v>
      </c>
      <c r="H6032" t="s">
        <v>47</v>
      </c>
      <c r="I6032" t="s">
        <v>129</v>
      </c>
      <c r="J6032" t="s">
        <v>130</v>
      </c>
      <c r="K6032" t="s">
        <v>131</v>
      </c>
      <c r="L6032" t="s">
        <v>17229</v>
      </c>
      <c r="M6032" t="s">
        <v>17230</v>
      </c>
      <c r="N6032">
        <v>2.2858333329999998</v>
      </c>
      <c r="O6032">
        <v>9</v>
      </c>
      <c r="P6032">
        <v>0</v>
      </c>
      <c r="Q6032">
        <v>0</v>
      </c>
      <c r="R6032">
        <v>0</v>
      </c>
      <c r="S6032">
        <v>0</v>
      </c>
      <c r="T6032">
        <v>0</v>
      </c>
      <c r="U6032">
        <v>20.572500000000002</v>
      </c>
      <c r="V6032">
        <v>0</v>
      </c>
      <c r="W6032">
        <v>0</v>
      </c>
      <c r="X6032">
        <v>0</v>
      </c>
      <c r="Y6032">
        <v>0</v>
      </c>
      <c r="Z6032">
        <v>0</v>
      </c>
    </row>
    <row r="6033" spans="1:26" x14ac:dyDescent="0.25">
      <c r="A6033">
        <v>2042749</v>
      </c>
      <c r="B6033">
        <v>1</v>
      </c>
      <c r="C6033" t="s">
        <v>76</v>
      </c>
      <c r="D6033" t="s">
        <v>88</v>
      </c>
      <c r="E6033" t="s">
        <v>186</v>
      </c>
      <c r="F6033" t="s">
        <v>17231</v>
      </c>
      <c r="G6033" t="s">
        <v>163</v>
      </c>
      <c r="H6033" t="s">
        <v>47</v>
      </c>
      <c r="I6033" t="s">
        <v>129</v>
      </c>
      <c r="J6033" t="s">
        <v>130</v>
      </c>
      <c r="K6033" t="s">
        <v>131</v>
      </c>
      <c r="L6033" t="s">
        <v>17232</v>
      </c>
      <c r="M6033" t="s">
        <v>17233</v>
      </c>
      <c r="N6033">
        <v>0.54083333300000003</v>
      </c>
      <c r="O6033">
        <v>1</v>
      </c>
      <c r="P6033">
        <v>711</v>
      </c>
      <c r="Q6033">
        <v>0</v>
      </c>
      <c r="R6033">
        <v>0</v>
      </c>
      <c r="S6033">
        <v>0</v>
      </c>
      <c r="T6033">
        <v>0</v>
      </c>
      <c r="U6033">
        <v>0.54083300000000001</v>
      </c>
      <c r="V6033">
        <v>384.53250000000003</v>
      </c>
      <c r="W6033">
        <v>0</v>
      </c>
      <c r="X6033">
        <v>0</v>
      </c>
      <c r="Y6033">
        <v>0</v>
      </c>
      <c r="Z6033">
        <v>0</v>
      </c>
    </row>
    <row r="6034" spans="1:26" x14ac:dyDescent="0.25">
      <c r="A6034">
        <v>2042751</v>
      </c>
      <c r="B6034">
        <v>1</v>
      </c>
      <c r="C6034" t="s">
        <v>76</v>
      </c>
      <c r="D6034" t="s">
        <v>91</v>
      </c>
      <c r="E6034" t="s">
        <v>182</v>
      </c>
      <c r="F6034" t="s">
        <v>17234</v>
      </c>
      <c r="G6034" t="s">
        <v>168</v>
      </c>
      <c r="H6034" t="s">
        <v>46</v>
      </c>
      <c r="I6034" t="s">
        <v>129</v>
      </c>
      <c r="J6034" t="s">
        <v>130</v>
      </c>
      <c r="K6034" t="s">
        <v>154</v>
      </c>
      <c r="L6034" t="s">
        <v>17235</v>
      </c>
      <c r="M6034" t="s">
        <v>17236</v>
      </c>
      <c r="N6034">
        <v>8.228618333</v>
      </c>
      <c r="O6034">
        <v>0</v>
      </c>
      <c r="P6034">
        <v>76</v>
      </c>
      <c r="Q6034">
        <v>0</v>
      </c>
      <c r="R6034">
        <v>0</v>
      </c>
      <c r="S6034">
        <v>0</v>
      </c>
      <c r="T6034">
        <v>0</v>
      </c>
      <c r="U6034">
        <v>0</v>
      </c>
      <c r="V6034">
        <v>625.37499300000002</v>
      </c>
      <c r="W6034">
        <v>0</v>
      </c>
      <c r="X6034">
        <v>0</v>
      </c>
      <c r="Y6034">
        <v>0</v>
      </c>
      <c r="Z6034">
        <v>0</v>
      </c>
    </row>
    <row r="6035" spans="1:26" x14ac:dyDescent="0.25">
      <c r="A6035">
        <v>2042752</v>
      </c>
      <c r="B6035">
        <v>1</v>
      </c>
      <c r="C6035" t="s">
        <v>77</v>
      </c>
      <c r="D6035" t="s">
        <v>116</v>
      </c>
      <c r="E6035" t="s">
        <v>161</v>
      </c>
      <c r="F6035" t="s">
        <v>17237</v>
      </c>
      <c r="G6035" t="s">
        <v>168</v>
      </c>
      <c r="H6035" t="s">
        <v>47</v>
      </c>
      <c r="I6035" t="s">
        <v>129</v>
      </c>
      <c r="J6035" t="s">
        <v>130</v>
      </c>
      <c r="K6035" t="s">
        <v>154</v>
      </c>
      <c r="L6035" t="s">
        <v>17238</v>
      </c>
      <c r="M6035" t="s">
        <v>17239</v>
      </c>
      <c r="N6035">
        <v>8.6738369439999996</v>
      </c>
      <c r="O6035">
        <v>0</v>
      </c>
      <c r="P6035">
        <v>106</v>
      </c>
      <c r="Q6035">
        <v>0</v>
      </c>
      <c r="R6035">
        <v>0</v>
      </c>
      <c r="S6035">
        <v>0</v>
      </c>
      <c r="T6035">
        <v>0</v>
      </c>
      <c r="U6035">
        <v>0</v>
      </c>
      <c r="V6035">
        <v>919.42671600000006</v>
      </c>
      <c r="W6035">
        <v>0</v>
      </c>
      <c r="X6035">
        <v>0</v>
      </c>
      <c r="Y6035">
        <v>0</v>
      </c>
      <c r="Z6035">
        <v>0</v>
      </c>
    </row>
    <row r="6036" spans="1:26" x14ac:dyDescent="0.25">
      <c r="A6036">
        <v>2042753</v>
      </c>
      <c r="B6036">
        <v>1</v>
      </c>
      <c r="C6036" t="s">
        <v>76</v>
      </c>
      <c r="D6036" t="s">
        <v>83</v>
      </c>
      <c r="E6036" t="s">
        <v>161</v>
      </c>
      <c r="F6036" t="s">
        <v>17240</v>
      </c>
      <c r="G6036" t="s">
        <v>179</v>
      </c>
      <c r="H6036" t="s">
        <v>47</v>
      </c>
      <c r="I6036" t="s">
        <v>129</v>
      </c>
      <c r="J6036" t="s">
        <v>130</v>
      </c>
      <c r="K6036" t="s">
        <v>154</v>
      </c>
      <c r="L6036" t="s">
        <v>17241</v>
      </c>
      <c r="M6036" t="s">
        <v>17242</v>
      </c>
      <c r="N6036">
        <v>8.4949999999999992</v>
      </c>
      <c r="O6036">
        <v>0</v>
      </c>
      <c r="P6036">
        <v>466</v>
      </c>
      <c r="Q6036">
        <v>0</v>
      </c>
      <c r="R6036">
        <v>0</v>
      </c>
      <c r="S6036">
        <v>0</v>
      </c>
      <c r="T6036">
        <v>0</v>
      </c>
      <c r="U6036">
        <v>0</v>
      </c>
      <c r="V6036">
        <v>3958.67</v>
      </c>
      <c r="W6036">
        <v>0</v>
      </c>
      <c r="X6036">
        <v>0</v>
      </c>
      <c r="Y6036">
        <v>0</v>
      </c>
      <c r="Z6036">
        <v>0</v>
      </c>
    </row>
    <row r="6037" spans="1:26" x14ac:dyDescent="0.25">
      <c r="A6037">
        <v>2042750</v>
      </c>
      <c r="B6037">
        <v>1</v>
      </c>
      <c r="C6037" t="s">
        <v>77</v>
      </c>
      <c r="D6037" t="s">
        <v>114</v>
      </c>
      <c r="E6037" t="s">
        <v>186</v>
      </c>
      <c r="F6037" t="s">
        <v>17243</v>
      </c>
      <c r="G6037" t="s">
        <v>179</v>
      </c>
      <c r="H6037" t="s">
        <v>47</v>
      </c>
      <c r="I6037" t="s">
        <v>129</v>
      </c>
      <c r="J6037" t="s">
        <v>130</v>
      </c>
      <c r="K6037" t="s">
        <v>154</v>
      </c>
      <c r="L6037" t="s">
        <v>17244</v>
      </c>
      <c r="M6037" t="s">
        <v>17245</v>
      </c>
      <c r="N6037">
        <v>6.4349999999999996</v>
      </c>
      <c r="O6037">
        <v>22</v>
      </c>
      <c r="P6037">
        <v>547</v>
      </c>
      <c r="Q6037">
        <v>0</v>
      </c>
      <c r="R6037">
        <v>0</v>
      </c>
      <c r="S6037">
        <v>0</v>
      </c>
      <c r="T6037">
        <v>0</v>
      </c>
      <c r="U6037">
        <v>141.57</v>
      </c>
      <c r="V6037">
        <v>3519.9450000000002</v>
      </c>
      <c r="W6037">
        <v>0</v>
      </c>
      <c r="X6037">
        <v>0</v>
      </c>
      <c r="Y6037">
        <v>0</v>
      </c>
      <c r="Z6037">
        <v>0</v>
      </c>
    </row>
    <row r="6038" spans="1:26" x14ac:dyDescent="0.25">
      <c r="A6038">
        <v>2042754</v>
      </c>
      <c r="B6038">
        <v>1</v>
      </c>
      <c r="C6038" t="s">
        <v>76</v>
      </c>
      <c r="D6038" t="s">
        <v>83</v>
      </c>
      <c r="E6038" t="s">
        <v>161</v>
      </c>
      <c r="F6038" t="s">
        <v>17246</v>
      </c>
      <c r="G6038" t="s">
        <v>179</v>
      </c>
      <c r="H6038" t="s">
        <v>47</v>
      </c>
      <c r="I6038" t="s">
        <v>129</v>
      </c>
      <c r="J6038" t="s">
        <v>130</v>
      </c>
      <c r="K6038" t="s">
        <v>154</v>
      </c>
      <c r="L6038" t="s">
        <v>17247</v>
      </c>
      <c r="M6038" t="s">
        <v>17248</v>
      </c>
      <c r="N6038">
        <v>8.6194249999999997</v>
      </c>
      <c r="O6038">
        <v>0</v>
      </c>
      <c r="P6038">
        <v>542</v>
      </c>
      <c r="Q6038">
        <v>0</v>
      </c>
      <c r="R6038">
        <v>0</v>
      </c>
      <c r="S6038">
        <v>0</v>
      </c>
      <c r="T6038">
        <v>0</v>
      </c>
      <c r="U6038">
        <v>0</v>
      </c>
      <c r="V6038">
        <v>4671.7283500000003</v>
      </c>
      <c r="W6038">
        <v>0</v>
      </c>
      <c r="X6038">
        <v>0</v>
      </c>
      <c r="Y6038">
        <v>0</v>
      </c>
      <c r="Z6038">
        <v>0</v>
      </c>
    </row>
    <row r="6039" spans="1:26" x14ac:dyDescent="0.25">
      <c r="A6039">
        <v>2042761</v>
      </c>
      <c r="B6039">
        <v>1</v>
      </c>
      <c r="C6039" t="s">
        <v>76</v>
      </c>
      <c r="D6039" t="s">
        <v>88</v>
      </c>
      <c r="E6039" t="s">
        <v>134</v>
      </c>
      <c r="F6039" t="s">
        <v>17249</v>
      </c>
      <c r="G6039" t="s">
        <v>136</v>
      </c>
      <c r="H6039" t="s">
        <v>46</v>
      </c>
      <c r="I6039" t="s">
        <v>129</v>
      </c>
      <c r="J6039" t="s">
        <v>130</v>
      </c>
      <c r="K6039" t="s">
        <v>131</v>
      </c>
      <c r="L6039" t="s">
        <v>17250</v>
      </c>
      <c r="M6039" t="s">
        <v>17251</v>
      </c>
      <c r="N6039">
        <v>0.95</v>
      </c>
      <c r="O6039">
        <v>0</v>
      </c>
      <c r="P6039">
        <v>1</v>
      </c>
      <c r="Q6039">
        <v>0</v>
      </c>
      <c r="R6039">
        <v>0</v>
      </c>
      <c r="S6039">
        <v>0</v>
      </c>
      <c r="T6039">
        <v>0</v>
      </c>
      <c r="U6039">
        <v>0</v>
      </c>
      <c r="V6039">
        <v>0.95</v>
      </c>
      <c r="W6039">
        <v>0</v>
      </c>
      <c r="X6039">
        <v>0</v>
      </c>
      <c r="Y6039">
        <v>0</v>
      </c>
      <c r="Z6039">
        <v>0</v>
      </c>
    </row>
    <row r="6040" spans="1:26" x14ac:dyDescent="0.25">
      <c r="A6040">
        <v>2042770</v>
      </c>
      <c r="B6040">
        <v>1</v>
      </c>
      <c r="C6040" t="s">
        <v>76</v>
      </c>
      <c r="D6040" t="s">
        <v>80</v>
      </c>
      <c r="E6040" t="s">
        <v>134</v>
      </c>
      <c r="F6040" t="s">
        <v>17252</v>
      </c>
      <c r="G6040" t="s">
        <v>136</v>
      </c>
      <c r="H6040" t="s">
        <v>46</v>
      </c>
      <c r="I6040" t="s">
        <v>129</v>
      </c>
      <c r="J6040" t="s">
        <v>130</v>
      </c>
      <c r="K6040" t="s">
        <v>131</v>
      </c>
      <c r="L6040" t="s">
        <v>17253</v>
      </c>
      <c r="M6040" t="s">
        <v>17254</v>
      </c>
      <c r="N6040">
        <v>0.82944444399999995</v>
      </c>
      <c r="O6040">
        <v>0</v>
      </c>
      <c r="P6040">
        <v>1</v>
      </c>
      <c r="Q6040">
        <v>0</v>
      </c>
      <c r="R6040">
        <v>0</v>
      </c>
      <c r="S6040">
        <v>0</v>
      </c>
      <c r="T6040">
        <v>0</v>
      </c>
      <c r="U6040">
        <v>0</v>
      </c>
      <c r="V6040">
        <v>0.82944399999999996</v>
      </c>
      <c r="W6040">
        <v>0</v>
      </c>
      <c r="X6040">
        <v>0</v>
      </c>
      <c r="Y6040">
        <v>0</v>
      </c>
      <c r="Z6040">
        <v>0</v>
      </c>
    </row>
    <row r="6041" spans="1:26" x14ac:dyDescent="0.25">
      <c r="A6041">
        <v>2042757</v>
      </c>
      <c r="B6041">
        <v>1</v>
      </c>
      <c r="C6041" t="s">
        <v>76</v>
      </c>
      <c r="D6041" t="s">
        <v>78</v>
      </c>
      <c r="E6041" t="s">
        <v>126</v>
      </c>
      <c r="F6041" t="s">
        <v>17255</v>
      </c>
      <c r="G6041" t="s">
        <v>246</v>
      </c>
      <c r="H6041" t="s">
        <v>46</v>
      </c>
      <c r="I6041" t="s">
        <v>129</v>
      </c>
      <c r="J6041" t="s">
        <v>130</v>
      </c>
      <c r="K6041" t="s">
        <v>131</v>
      </c>
      <c r="L6041" t="s">
        <v>17256</v>
      </c>
      <c r="M6041" t="s">
        <v>17257</v>
      </c>
      <c r="N6041">
        <v>1.678055555</v>
      </c>
      <c r="O6041">
        <v>0</v>
      </c>
      <c r="P6041">
        <v>69</v>
      </c>
      <c r="Q6041">
        <v>0</v>
      </c>
      <c r="R6041">
        <v>0</v>
      </c>
      <c r="S6041">
        <v>0</v>
      </c>
      <c r="T6041">
        <v>0</v>
      </c>
      <c r="U6041">
        <v>0</v>
      </c>
      <c r="V6041">
        <v>115.785833</v>
      </c>
      <c r="W6041">
        <v>0</v>
      </c>
      <c r="X6041">
        <v>0</v>
      </c>
      <c r="Y6041">
        <v>0</v>
      </c>
      <c r="Z6041">
        <v>0</v>
      </c>
    </row>
    <row r="6042" spans="1:26" x14ac:dyDescent="0.25">
      <c r="A6042">
        <v>2042765</v>
      </c>
      <c r="B6042">
        <v>1</v>
      </c>
      <c r="C6042" t="s">
        <v>76</v>
      </c>
      <c r="D6042" t="s">
        <v>89</v>
      </c>
      <c r="E6042" t="s">
        <v>182</v>
      </c>
      <c r="F6042" t="s">
        <v>17258</v>
      </c>
      <c r="G6042" t="s">
        <v>168</v>
      </c>
      <c r="H6042" t="s">
        <v>46</v>
      </c>
      <c r="I6042" t="s">
        <v>129</v>
      </c>
      <c r="J6042" t="s">
        <v>130</v>
      </c>
      <c r="K6042" t="s">
        <v>154</v>
      </c>
      <c r="L6042" t="s">
        <v>17259</v>
      </c>
      <c r="M6042" t="s">
        <v>17260</v>
      </c>
      <c r="N6042">
        <v>8.0133333330000003</v>
      </c>
      <c r="O6042">
        <v>0</v>
      </c>
      <c r="P6042">
        <v>4</v>
      </c>
      <c r="Q6042">
        <v>0</v>
      </c>
      <c r="R6042">
        <v>0</v>
      </c>
      <c r="S6042">
        <v>0</v>
      </c>
      <c r="T6042">
        <v>0</v>
      </c>
      <c r="U6042">
        <v>0</v>
      </c>
      <c r="V6042">
        <v>32.053333000000002</v>
      </c>
      <c r="W6042">
        <v>0</v>
      </c>
      <c r="X6042">
        <v>0</v>
      </c>
      <c r="Y6042">
        <v>0</v>
      </c>
      <c r="Z6042">
        <v>0</v>
      </c>
    </row>
    <row r="6043" spans="1:26" x14ac:dyDescent="0.25">
      <c r="A6043">
        <v>2042759</v>
      </c>
      <c r="B6043">
        <v>1</v>
      </c>
      <c r="C6043" t="s">
        <v>76</v>
      </c>
      <c r="D6043" t="s">
        <v>102</v>
      </c>
      <c r="E6043" t="s">
        <v>171</v>
      </c>
      <c r="F6043" t="s">
        <v>2847</v>
      </c>
      <c r="G6043" t="s">
        <v>152</v>
      </c>
      <c r="H6043" t="s">
        <v>47</v>
      </c>
      <c r="I6043" t="s">
        <v>129</v>
      </c>
      <c r="J6043" t="s">
        <v>130</v>
      </c>
      <c r="K6043" t="s">
        <v>154</v>
      </c>
      <c r="L6043" t="s">
        <v>17261</v>
      </c>
      <c r="M6043" t="s">
        <v>17262</v>
      </c>
      <c r="N6043">
        <v>0.255188888</v>
      </c>
      <c r="O6043">
        <v>36</v>
      </c>
      <c r="P6043">
        <v>83</v>
      </c>
      <c r="Q6043">
        <v>0</v>
      </c>
      <c r="R6043">
        <v>0</v>
      </c>
      <c r="S6043">
        <v>1</v>
      </c>
      <c r="T6043">
        <v>16</v>
      </c>
      <c r="U6043">
        <v>9.1867999999999999</v>
      </c>
      <c r="V6043">
        <v>21.180678</v>
      </c>
      <c r="W6043">
        <v>0</v>
      </c>
      <c r="X6043">
        <v>0</v>
      </c>
      <c r="Y6043">
        <v>0.255189</v>
      </c>
      <c r="Z6043">
        <v>4.0830219999999997</v>
      </c>
    </row>
    <row r="6044" spans="1:26" x14ac:dyDescent="0.25">
      <c r="A6044">
        <v>2042762</v>
      </c>
      <c r="B6044">
        <v>1</v>
      </c>
      <c r="C6044" t="s">
        <v>77</v>
      </c>
      <c r="D6044" t="s">
        <v>120</v>
      </c>
      <c r="E6044" t="s">
        <v>182</v>
      </c>
      <c r="F6044" t="s">
        <v>2592</v>
      </c>
      <c r="G6044" t="s">
        <v>168</v>
      </c>
      <c r="H6044" t="s">
        <v>46</v>
      </c>
      <c r="I6044" t="s">
        <v>129</v>
      </c>
      <c r="J6044" t="s">
        <v>130</v>
      </c>
      <c r="K6044" t="s">
        <v>154</v>
      </c>
      <c r="L6044" t="s">
        <v>17263</v>
      </c>
      <c r="M6044" t="s">
        <v>17264</v>
      </c>
      <c r="N6044">
        <v>6.7274349999999998</v>
      </c>
      <c r="O6044">
        <v>0</v>
      </c>
      <c r="P6044">
        <v>0</v>
      </c>
      <c r="Q6044">
        <v>0</v>
      </c>
      <c r="R6044">
        <v>63</v>
      </c>
      <c r="S6044">
        <v>0</v>
      </c>
      <c r="T6044">
        <v>0</v>
      </c>
      <c r="U6044">
        <v>0</v>
      </c>
      <c r="V6044">
        <v>0</v>
      </c>
      <c r="W6044">
        <v>0</v>
      </c>
      <c r="X6044">
        <v>423.82840499999998</v>
      </c>
      <c r="Y6044">
        <v>0</v>
      </c>
      <c r="Z6044">
        <v>0</v>
      </c>
    </row>
    <row r="6045" spans="1:26" x14ac:dyDescent="0.25">
      <c r="A6045">
        <v>2042774</v>
      </c>
      <c r="B6045">
        <v>1</v>
      </c>
      <c r="C6045" t="s">
        <v>76</v>
      </c>
      <c r="D6045" t="s">
        <v>90</v>
      </c>
      <c r="E6045" t="s">
        <v>166</v>
      </c>
      <c r="F6045" t="s">
        <v>17265</v>
      </c>
      <c r="G6045" t="s">
        <v>657</v>
      </c>
      <c r="H6045" t="s">
        <v>46</v>
      </c>
      <c r="I6045" t="s">
        <v>129</v>
      </c>
      <c r="J6045" t="s">
        <v>130</v>
      </c>
      <c r="K6045" t="s">
        <v>131</v>
      </c>
      <c r="L6045" t="s">
        <v>17266</v>
      </c>
      <c r="M6045" t="s">
        <v>17267</v>
      </c>
      <c r="N6045">
        <v>2.383888888</v>
      </c>
      <c r="O6045">
        <v>0</v>
      </c>
      <c r="P6045">
        <v>0</v>
      </c>
      <c r="Q6045">
        <v>0</v>
      </c>
      <c r="R6045">
        <v>0</v>
      </c>
      <c r="S6045">
        <v>1</v>
      </c>
      <c r="T6045">
        <v>0</v>
      </c>
      <c r="U6045">
        <v>0</v>
      </c>
      <c r="V6045">
        <v>0</v>
      </c>
      <c r="W6045">
        <v>0</v>
      </c>
      <c r="X6045">
        <v>0</v>
      </c>
      <c r="Y6045">
        <v>2.3838889999999999</v>
      </c>
      <c r="Z6045">
        <v>0</v>
      </c>
    </row>
    <row r="6046" spans="1:26" x14ac:dyDescent="0.25">
      <c r="A6046">
        <v>2042764</v>
      </c>
      <c r="B6046">
        <v>1</v>
      </c>
      <c r="C6046" t="s">
        <v>76</v>
      </c>
      <c r="D6046" t="s">
        <v>79</v>
      </c>
      <c r="E6046" t="s">
        <v>186</v>
      </c>
      <c r="F6046" t="s">
        <v>17268</v>
      </c>
      <c r="G6046" t="s">
        <v>168</v>
      </c>
      <c r="H6046" t="s">
        <v>47</v>
      </c>
      <c r="I6046" t="s">
        <v>129</v>
      </c>
      <c r="J6046" t="s">
        <v>130</v>
      </c>
      <c r="K6046" t="s">
        <v>154</v>
      </c>
      <c r="L6046" t="s">
        <v>17269</v>
      </c>
      <c r="M6046" t="s">
        <v>17270</v>
      </c>
      <c r="N6046">
        <v>8.2426072220000002</v>
      </c>
      <c r="O6046">
        <v>14</v>
      </c>
      <c r="P6046">
        <v>19</v>
      </c>
      <c r="Q6046">
        <v>0</v>
      </c>
      <c r="R6046">
        <v>0</v>
      </c>
      <c r="S6046">
        <v>0</v>
      </c>
      <c r="T6046">
        <v>0</v>
      </c>
      <c r="U6046">
        <v>115.396501</v>
      </c>
      <c r="V6046">
        <v>156.60953699999999</v>
      </c>
      <c r="W6046">
        <v>0</v>
      </c>
      <c r="X6046">
        <v>0</v>
      </c>
      <c r="Y6046">
        <v>0</v>
      </c>
      <c r="Z6046">
        <v>0</v>
      </c>
    </row>
    <row r="6047" spans="1:26" x14ac:dyDescent="0.25">
      <c r="A6047">
        <v>2042767</v>
      </c>
      <c r="B6047">
        <v>1</v>
      </c>
      <c r="C6047" t="s">
        <v>77</v>
      </c>
      <c r="D6047" t="s">
        <v>108</v>
      </c>
      <c r="E6047" t="s">
        <v>182</v>
      </c>
      <c r="F6047" t="s">
        <v>17271</v>
      </c>
      <c r="G6047" t="s">
        <v>168</v>
      </c>
      <c r="H6047" t="s">
        <v>46</v>
      </c>
      <c r="I6047" t="s">
        <v>129</v>
      </c>
      <c r="J6047" t="s">
        <v>130</v>
      </c>
      <c r="K6047" t="s">
        <v>154</v>
      </c>
      <c r="L6047" t="s">
        <v>17272</v>
      </c>
      <c r="M6047" t="s">
        <v>17273</v>
      </c>
      <c r="N6047">
        <v>7.6531758329999997</v>
      </c>
      <c r="O6047">
        <v>0</v>
      </c>
      <c r="P6047">
        <v>26</v>
      </c>
      <c r="Q6047">
        <v>0</v>
      </c>
      <c r="R6047">
        <v>0</v>
      </c>
      <c r="S6047">
        <v>0</v>
      </c>
      <c r="T6047">
        <v>0</v>
      </c>
      <c r="U6047">
        <v>0</v>
      </c>
      <c r="V6047">
        <v>198.982572</v>
      </c>
      <c r="W6047">
        <v>0</v>
      </c>
      <c r="X6047">
        <v>0</v>
      </c>
      <c r="Y6047">
        <v>0</v>
      </c>
      <c r="Z6047">
        <v>0</v>
      </c>
    </row>
    <row r="6048" spans="1:26" x14ac:dyDescent="0.25">
      <c r="A6048">
        <v>2042768</v>
      </c>
      <c r="B6048">
        <v>1</v>
      </c>
      <c r="C6048" t="s">
        <v>76</v>
      </c>
      <c r="D6048" t="s">
        <v>94</v>
      </c>
      <c r="E6048" t="s">
        <v>166</v>
      </c>
      <c r="F6048" t="s">
        <v>10751</v>
      </c>
      <c r="G6048" t="s">
        <v>168</v>
      </c>
      <c r="H6048" t="s">
        <v>46</v>
      </c>
      <c r="I6048" t="s">
        <v>129</v>
      </c>
      <c r="J6048" t="s">
        <v>130</v>
      </c>
      <c r="K6048" t="s">
        <v>154</v>
      </c>
      <c r="L6048" t="s">
        <v>17274</v>
      </c>
      <c r="M6048" t="s">
        <v>17275</v>
      </c>
      <c r="N6048">
        <v>7.7863888880000003</v>
      </c>
      <c r="O6048">
        <v>0</v>
      </c>
      <c r="P6048">
        <v>0</v>
      </c>
      <c r="Q6048">
        <v>0</v>
      </c>
      <c r="R6048">
        <v>0</v>
      </c>
      <c r="S6048">
        <v>0</v>
      </c>
      <c r="T6048">
        <v>52</v>
      </c>
      <c r="U6048">
        <v>0</v>
      </c>
      <c r="V6048">
        <v>0</v>
      </c>
      <c r="W6048">
        <v>0</v>
      </c>
      <c r="X6048">
        <v>0</v>
      </c>
      <c r="Y6048">
        <v>0</v>
      </c>
      <c r="Z6048">
        <v>404.892222</v>
      </c>
    </row>
    <row r="6049" spans="1:26" x14ac:dyDescent="0.25">
      <c r="A6049">
        <v>2042793</v>
      </c>
      <c r="B6049">
        <v>1</v>
      </c>
      <c r="C6049" t="s">
        <v>76</v>
      </c>
      <c r="D6049" t="s">
        <v>99</v>
      </c>
      <c r="E6049" t="s">
        <v>134</v>
      </c>
      <c r="F6049" t="s">
        <v>17276</v>
      </c>
      <c r="G6049" t="s">
        <v>136</v>
      </c>
      <c r="H6049" t="s">
        <v>46</v>
      </c>
      <c r="I6049" t="s">
        <v>129</v>
      </c>
      <c r="J6049" t="s">
        <v>130</v>
      </c>
      <c r="K6049" t="s">
        <v>131</v>
      </c>
      <c r="L6049" t="s">
        <v>17277</v>
      </c>
      <c r="M6049" t="s">
        <v>17278</v>
      </c>
      <c r="N6049">
        <v>2.2188888879999999</v>
      </c>
      <c r="O6049">
        <v>0</v>
      </c>
      <c r="P6049">
        <v>1</v>
      </c>
      <c r="Q6049">
        <v>0</v>
      </c>
      <c r="R6049">
        <v>0</v>
      </c>
      <c r="S6049">
        <v>0</v>
      </c>
      <c r="T6049">
        <v>0</v>
      </c>
      <c r="U6049">
        <v>0</v>
      </c>
      <c r="V6049">
        <v>2.2188889999999999</v>
      </c>
      <c r="W6049">
        <v>0</v>
      </c>
      <c r="X6049">
        <v>0</v>
      </c>
      <c r="Y6049">
        <v>0</v>
      </c>
      <c r="Z6049">
        <v>0</v>
      </c>
    </row>
    <row r="6050" spans="1:26" x14ac:dyDescent="0.25">
      <c r="A6050">
        <v>2042772</v>
      </c>
      <c r="B6050">
        <v>1</v>
      </c>
      <c r="C6050" t="s">
        <v>77</v>
      </c>
      <c r="D6050" t="s">
        <v>108</v>
      </c>
      <c r="E6050" t="s">
        <v>182</v>
      </c>
      <c r="F6050" t="s">
        <v>17279</v>
      </c>
      <c r="G6050" t="s">
        <v>168</v>
      </c>
      <c r="H6050" t="s">
        <v>46</v>
      </c>
      <c r="I6050" t="s">
        <v>129</v>
      </c>
      <c r="J6050" t="s">
        <v>130</v>
      </c>
      <c r="K6050" t="s">
        <v>154</v>
      </c>
      <c r="L6050" t="s">
        <v>17280</v>
      </c>
      <c r="M6050" t="s">
        <v>17281</v>
      </c>
      <c r="N6050">
        <v>5.9</v>
      </c>
      <c r="O6050">
        <v>0</v>
      </c>
      <c r="P6050">
        <v>27</v>
      </c>
      <c r="Q6050">
        <v>0</v>
      </c>
      <c r="R6050">
        <v>0</v>
      </c>
      <c r="S6050">
        <v>0</v>
      </c>
      <c r="T6050">
        <v>0</v>
      </c>
      <c r="U6050">
        <v>0</v>
      </c>
      <c r="V6050">
        <v>159.30000000000001</v>
      </c>
      <c r="W6050">
        <v>0</v>
      </c>
      <c r="X6050">
        <v>0</v>
      </c>
      <c r="Y6050">
        <v>0</v>
      </c>
      <c r="Z6050">
        <v>0</v>
      </c>
    </row>
    <row r="6051" spans="1:26" x14ac:dyDescent="0.25">
      <c r="A6051">
        <v>2042791</v>
      </c>
      <c r="B6051">
        <v>1</v>
      </c>
      <c r="C6051" t="s">
        <v>77</v>
      </c>
      <c r="D6051" t="s">
        <v>114</v>
      </c>
      <c r="E6051" t="s">
        <v>161</v>
      </c>
      <c r="F6051" t="s">
        <v>13579</v>
      </c>
      <c r="G6051" t="s">
        <v>341</v>
      </c>
      <c r="H6051" t="s">
        <v>47</v>
      </c>
      <c r="I6051" t="s">
        <v>129</v>
      </c>
      <c r="J6051" t="s">
        <v>130</v>
      </c>
      <c r="K6051" t="s">
        <v>131</v>
      </c>
      <c r="L6051" t="s">
        <v>17282</v>
      </c>
      <c r="M6051" t="s">
        <v>17283</v>
      </c>
      <c r="N6051">
        <v>1.592222222</v>
      </c>
      <c r="O6051">
        <v>13</v>
      </c>
      <c r="P6051">
        <v>33</v>
      </c>
      <c r="Q6051">
        <v>0</v>
      </c>
      <c r="R6051">
        <v>0</v>
      </c>
      <c r="S6051">
        <v>0</v>
      </c>
      <c r="T6051">
        <v>0</v>
      </c>
      <c r="U6051">
        <v>20.698889000000001</v>
      </c>
      <c r="V6051">
        <v>52.543332999999997</v>
      </c>
      <c r="W6051">
        <v>0</v>
      </c>
      <c r="X6051">
        <v>0</v>
      </c>
      <c r="Y6051">
        <v>0</v>
      </c>
      <c r="Z6051">
        <v>0</v>
      </c>
    </row>
    <row r="6052" spans="1:26" x14ac:dyDescent="0.25">
      <c r="A6052">
        <v>2042773</v>
      </c>
      <c r="B6052">
        <v>1</v>
      </c>
      <c r="C6052" t="s">
        <v>76</v>
      </c>
      <c r="D6052" t="s">
        <v>80</v>
      </c>
      <c r="E6052" t="s">
        <v>182</v>
      </c>
      <c r="F6052" t="s">
        <v>17284</v>
      </c>
      <c r="G6052" t="s">
        <v>168</v>
      </c>
      <c r="H6052" t="s">
        <v>46</v>
      </c>
      <c r="I6052" t="s">
        <v>129</v>
      </c>
      <c r="J6052" t="s">
        <v>130</v>
      </c>
      <c r="K6052" t="s">
        <v>154</v>
      </c>
      <c r="L6052" t="s">
        <v>17285</v>
      </c>
      <c r="M6052" t="s">
        <v>17286</v>
      </c>
      <c r="N6052">
        <v>1.3547008330000001</v>
      </c>
      <c r="O6052">
        <v>0</v>
      </c>
      <c r="P6052">
        <v>26</v>
      </c>
      <c r="Q6052">
        <v>0</v>
      </c>
      <c r="R6052">
        <v>0</v>
      </c>
      <c r="S6052">
        <v>0</v>
      </c>
      <c r="T6052">
        <v>0</v>
      </c>
      <c r="U6052">
        <v>0</v>
      </c>
      <c r="V6052">
        <v>35.222222000000002</v>
      </c>
      <c r="W6052">
        <v>0</v>
      </c>
      <c r="X6052">
        <v>0</v>
      </c>
      <c r="Y6052">
        <v>0</v>
      </c>
      <c r="Z6052">
        <v>0</v>
      </c>
    </row>
    <row r="6053" spans="1:26" x14ac:dyDescent="0.25">
      <c r="A6053">
        <v>2042779</v>
      </c>
      <c r="B6053">
        <v>1</v>
      </c>
      <c r="C6053" t="s">
        <v>76</v>
      </c>
      <c r="D6053" t="s">
        <v>102</v>
      </c>
      <c r="E6053" t="s">
        <v>161</v>
      </c>
      <c r="F6053" t="s">
        <v>17287</v>
      </c>
      <c r="G6053" t="s">
        <v>168</v>
      </c>
      <c r="H6053" t="s">
        <v>47</v>
      </c>
      <c r="I6053" t="s">
        <v>129</v>
      </c>
      <c r="J6053" t="s">
        <v>130</v>
      </c>
      <c r="K6053" t="s">
        <v>154</v>
      </c>
      <c r="L6053" t="s">
        <v>17212</v>
      </c>
      <c r="M6053" t="s">
        <v>17288</v>
      </c>
      <c r="N6053">
        <v>6.4301036109999998</v>
      </c>
      <c r="O6053">
        <v>3</v>
      </c>
      <c r="P6053">
        <v>0</v>
      </c>
      <c r="Q6053">
        <v>0</v>
      </c>
      <c r="R6053">
        <v>0</v>
      </c>
      <c r="S6053">
        <v>0</v>
      </c>
      <c r="T6053">
        <v>0</v>
      </c>
      <c r="U6053">
        <v>19.290310999999999</v>
      </c>
      <c r="V6053">
        <v>0</v>
      </c>
      <c r="W6053">
        <v>0</v>
      </c>
      <c r="X6053">
        <v>0</v>
      </c>
      <c r="Y6053">
        <v>0</v>
      </c>
      <c r="Z6053">
        <v>0</v>
      </c>
    </row>
    <row r="6054" spans="1:26" x14ac:dyDescent="0.25">
      <c r="A6054">
        <v>2042817</v>
      </c>
      <c r="B6054">
        <v>1</v>
      </c>
      <c r="C6054" t="s">
        <v>77</v>
      </c>
      <c r="D6054" t="s">
        <v>116</v>
      </c>
      <c r="E6054" t="s">
        <v>166</v>
      </c>
      <c r="F6054" t="s">
        <v>17289</v>
      </c>
      <c r="G6054" t="s">
        <v>657</v>
      </c>
      <c r="H6054" t="s">
        <v>46</v>
      </c>
      <c r="I6054" t="s">
        <v>129</v>
      </c>
      <c r="J6054" t="s">
        <v>130</v>
      </c>
      <c r="K6054" t="s">
        <v>131</v>
      </c>
      <c r="L6054" t="s">
        <v>17290</v>
      </c>
      <c r="M6054" t="s">
        <v>17291</v>
      </c>
      <c r="N6054">
        <v>1.2622222219999999</v>
      </c>
      <c r="O6054">
        <v>0</v>
      </c>
      <c r="P6054">
        <v>0</v>
      </c>
      <c r="Q6054">
        <v>0</v>
      </c>
      <c r="R6054">
        <v>0</v>
      </c>
      <c r="S6054">
        <v>0</v>
      </c>
      <c r="T6054">
        <v>79</v>
      </c>
      <c r="U6054">
        <v>0</v>
      </c>
      <c r="V6054">
        <v>0</v>
      </c>
      <c r="W6054">
        <v>0</v>
      </c>
      <c r="X6054">
        <v>0</v>
      </c>
      <c r="Y6054">
        <v>0</v>
      </c>
      <c r="Z6054">
        <v>99.715556000000007</v>
      </c>
    </row>
    <row r="6055" spans="1:26" x14ac:dyDescent="0.25">
      <c r="A6055">
        <v>2042785</v>
      </c>
      <c r="B6055">
        <v>1</v>
      </c>
      <c r="C6055" t="s">
        <v>76</v>
      </c>
      <c r="D6055" t="s">
        <v>99</v>
      </c>
      <c r="E6055" t="s">
        <v>171</v>
      </c>
      <c r="F6055" t="s">
        <v>17292</v>
      </c>
      <c r="G6055" t="s">
        <v>168</v>
      </c>
      <c r="H6055" t="s">
        <v>47</v>
      </c>
      <c r="I6055" t="s">
        <v>129</v>
      </c>
      <c r="J6055" t="s">
        <v>130</v>
      </c>
      <c r="K6055" t="s">
        <v>154</v>
      </c>
      <c r="L6055" t="s">
        <v>17293</v>
      </c>
      <c r="M6055" t="s">
        <v>17294</v>
      </c>
      <c r="N6055">
        <v>4.648055555</v>
      </c>
      <c r="O6055">
        <v>82</v>
      </c>
      <c r="P6055">
        <v>2914</v>
      </c>
      <c r="Q6055">
        <v>0</v>
      </c>
      <c r="R6055">
        <v>0</v>
      </c>
      <c r="S6055">
        <v>0</v>
      </c>
      <c r="T6055">
        <v>0</v>
      </c>
      <c r="U6055">
        <v>381.140556</v>
      </c>
      <c r="V6055">
        <v>13544.433886999999</v>
      </c>
      <c r="W6055">
        <v>0</v>
      </c>
      <c r="X6055">
        <v>0</v>
      </c>
      <c r="Y6055">
        <v>0</v>
      </c>
      <c r="Z6055">
        <v>0</v>
      </c>
    </row>
    <row r="6056" spans="1:26" x14ac:dyDescent="0.25">
      <c r="A6056">
        <v>2042783</v>
      </c>
      <c r="B6056">
        <v>1</v>
      </c>
      <c r="C6056" t="s">
        <v>76</v>
      </c>
      <c r="D6056" t="s">
        <v>100</v>
      </c>
      <c r="E6056" t="s">
        <v>182</v>
      </c>
      <c r="F6056" t="s">
        <v>12910</v>
      </c>
      <c r="G6056" t="s">
        <v>168</v>
      </c>
      <c r="H6056" t="s">
        <v>46</v>
      </c>
      <c r="I6056" t="s">
        <v>129</v>
      </c>
      <c r="J6056" t="s">
        <v>130</v>
      </c>
      <c r="K6056" t="s">
        <v>154</v>
      </c>
      <c r="L6056" t="s">
        <v>17295</v>
      </c>
      <c r="M6056" t="s">
        <v>17296</v>
      </c>
      <c r="N6056">
        <v>7.6938238879999998</v>
      </c>
      <c r="O6056">
        <v>0</v>
      </c>
      <c r="P6056">
        <v>32</v>
      </c>
      <c r="Q6056">
        <v>0</v>
      </c>
      <c r="R6056">
        <v>0</v>
      </c>
      <c r="S6056">
        <v>0</v>
      </c>
      <c r="T6056">
        <v>0</v>
      </c>
      <c r="U6056">
        <v>0</v>
      </c>
      <c r="V6056">
        <v>246.20236399999999</v>
      </c>
      <c r="W6056">
        <v>0</v>
      </c>
      <c r="X6056">
        <v>0</v>
      </c>
      <c r="Y6056">
        <v>0</v>
      </c>
      <c r="Z6056">
        <v>0</v>
      </c>
    </row>
    <row r="6057" spans="1:26" x14ac:dyDescent="0.25">
      <c r="A6057">
        <v>2042797</v>
      </c>
      <c r="B6057">
        <v>1</v>
      </c>
      <c r="C6057" t="s">
        <v>77</v>
      </c>
      <c r="D6057" t="s">
        <v>122</v>
      </c>
      <c r="E6057" t="s">
        <v>182</v>
      </c>
      <c r="F6057" t="s">
        <v>17297</v>
      </c>
      <c r="G6057" t="s">
        <v>144</v>
      </c>
      <c r="H6057" t="s">
        <v>46</v>
      </c>
      <c r="I6057" t="s">
        <v>129</v>
      </c>
      <c r="J6057" t="s">
        <v>130</v>
      </c>
      <c r="K6057" t="s">
        <v>131</v>
      </c>
      <c r="L6057" t="s">
        <v>17298</v>
      </c>
      <c r="M6057" t="s">
        <v>17299</v>
      </c>
      <c r="N6057">
        <v>1.4286111109999999</v>
      </c>
      <c r="O6057">
        <v>0</v>
      </c>
      <c r="P6057">
        <v>0</v>
      </c>
      <c r="Q6057">
        <v>0</v>
      </c>
      <c r="R6057">
        <v>0</v>
      </c>
      <c r="S6057">
        <v>0</v>
      </c>
      <c r="T6057">
        <v>8</v>
      </c>
      <c r="U6057">
        <v>0</v>
      </c>
      <c r="V6057">
        <v>0</v>
      </c>
      <c r="W6057">
        <v>0</v>
      </c>
      <c r="X6057">
        <v>0</v>
      </c>
      <c r="Y6057">
        <v>0</v>
      </c>
      <c r="Z6057">
        <v>11.428889</v>
      </c>
    </row>
    <row r="6058" spans="1:26" x14ac:dyDescent="0.25">
      <c r="A6058">
        <v>2042787</v>
      </c>
      <c r="B6058">
        <v>1</v>
      </c>
      <c r="C6058" t="s">
        <v>76</v>
      </c>
      <c r="D6058" t="s">
        <v>104</v>
      </c>
      <c r="E6058" t="s">
        <v>182</v>
      </c>
      <c r="F6058" t="s">
        <v>17300</v>
      </c>
      <c r="G6058" t="s">
        <v>9538</v>
      </c>
      <c r="H6058" t="s">
        <v>46</v>
      </c>
      <c r="I6058" t="s">
        <v>129</v>
      </c>
      <c r="J6058" t="s">
        <v>130</v>
      </c>
      <c r="K6058" t="s">
        <v>131</v>
      </c>
      <c r="L6058" t="s">
        <v>17301</v>
      </c>
      <c r="M6058" t="s">
        <v>17302</v>
      </c>
      <c r="N6058">
        <v>3.375555555</v>
      </c>
      <c r="O6058">
        <v>0</v>
      </c>
      <c r="P6058">
        <v>0</v>
      </c>
      <c r="Q6058">
        <v>0</v>
      </c>
      <c r="R6058">
        <v>0</v>
      </c>
      <c r="S6058">
        <v>0</v>
      </c>
      <c r="T6058">
        <v>5</v>
      </c>
      <c r="U6058">
        <v>0</v>
      </c>
      <c r="V6058">
        <v>0</v>
      </c>
      <c r="W6058">
        <v>0</v>
      </c>
      <c r="X6058">
        <v>0</v>
      </c>
      <c r="Y6058">
        <v>0</v>
      </c>
      <c r="Z6058">
        <v>16.877777999999999</v>
      </c>
    </row>
    <row r="6059" spans="1:26" x14ac:dyDescent="0.25">
      <c r="A6059">
        <v>2042786</v>
      </c>
      <c r="B6059">
        <v>1</v>
      </c>
      <c r="C6059" t="s">
        <v>76</v>
      </c>
      <c r="D6059" t="s">
        <v>83</v>
      </c>
      <c r="E6059" t="s">
        <v>166</v>
      </c>
      <c r="F6059" t="s">
        <v>17303</v>
      </c>
      <c r="G6059" t="s">
        <v>179</v>
      </c>
      <c r="H6059" t="s">
        <v>46</v>
      </c>
      <c r="I6059" t="s">
        <v>129</v>
      </c>
      <c r="J6059" t="s">
        <v>130</v>
      </c>
      <c r="K6059" t="s">
        <v>154</v>
      </c>
      <c r="L6059" t="s">
        <v>17304</v>
      </c>
      <c r="M6059" t="s">
        <v>17305</v>
      </c>
      <c r="N6059">
        <v>4.4979305549999999</v>
      </c>
      <c r="O6059">
        <v>0</v>
      </c>
      <c r="P6059">
        <v>638</v>
      </c>
      <c r="Q6059">
        <v>0</v>
      </c>
      <c r="R6059">
        <v>0</v>
      </c>
      <c r="S6059">
        <v>0</v>
      </c>
      <c r="T6059">
        <v>0</v>
      </c>
      <c r="U6059">
        <v>0</v>
      </c>
      <c r="V6059">
        <v>2869.6796939999999</v>
      </c>
      <c r="W6059">
        <v>0</v>
      </c>
      <c r="X6059">
        <v>0</v>
      </c>
      <c r="Y6059">
        <v>0</v>
      </c>
      <c r="Z6059">
        <v>0</v>
      </c>
    </row>
    <row r="6060" spans="1:26" x14ac:dyDescent="0.25">
      <c r="A6060">
        <v>2042789</v>
      </c>
      <c r="B6060">
        <v>1</v>
      </c>
      <c r="C6060" t="s">
        <v>77</v>
      </c>
      <c r="D6060" t="s">
        <v>114</v>
      </c>
      <c r="E6060" t="s">
        <v>166</v>
      </c>
      <c r="F6060" t="s">
        <v>17306</v>
      </c>
      <c r="G6060" t="s">
        <v>179</v>
      </c>
      <c r="H6060" t="s">
        <v>46</v>
      </c>
      <c r="I6060" t="s">
        <v>129</v>
      </c>
      <c r="J6060" t="s">
        <v>130</v>
      </c>
      <c r="K6060" t="s">
        <v>154</v>
      </c>
      <c r="L6060" t="s">
        <v>17307</v>
      </c>
      <c r="M6060" t="s">
        <v>17308</v>
      </c>
      <c r="N6060">
        <v>4.0973341659999996</v>
      </c>
      <c r="O6060">
        <v>0</v>
      </c>
      <c r="P6060">
        <v>105</v>
      </c>
      <c r="Q6060">
        <v>0</v>
      </c>
      <c r="R6060">
        <v>0</v>
      </c>
      <c r="S6060">
        <v>0</v>
      </c>
      <c r="T6060">
        <v>0</v>
      </c>
      <c r="U6060">
        <v>0</v>
      </c>
      <c r="V6060">
        <v>430.22008699999998</v>
      </c>
      <c r="W6060">
        <v>0</v>
      </c>
      <c r="X6060">
        <v>0</v>
      </c>
      <c r="Y6060">
        <v>0</v>
      </c>
      <c r="Z6060">
        <v>0</v>
      </c>
    </row>
    <row r="6061" spans="1:26" x14ac:dyDescent="0.25">
      <c r="A6061">
        <v>2042792</v>
      </c>
      <c r="B6061">
        <v>1</v>
      </c>
      <c r="C6061" t="s">
        <v>76</v>
      </c>
      <c r="D6061" t="s">
        <v>88</v>
      </c>
      <c r="E6061" t="s">
        <v>182</v>
      </c>
      <c r="F6061" t="s">
        <v>17309</v>
      </c>
      <c r="G6061" t="s">
        <v>144</v>
      </c>
      <c r="H6061" t="s">
        <v>46</v>
      </c>
      <c r="I6061" t="s">
        <v>129</v>
      </c>
      <c r="J6061" t="s">
        <v>130</v>
      </c>
      <c r="K6061" t="s">
        <v>131</v>
      </c>
      <c r="L6061" t="s">
        <v>17310</v>
      </c>
      <c r="M6061" t="s">
        <v>17311</v>
      </c>
      <c r="N6061">
        <v>1.5933333329999999</v>
      </c>
      <c r="O6061">
        <v>0</v>
      </c>
      <c r="P6061">
        <v>160</v>
      </c>
      <c r="Q6061">
        <v>0</v>
      </c>
      <c r="R6061">
        <v>0</v>
      </c>
      <c r="S6061">
        <v>0</v>
      </c>
      <c r="T6061">
        <v>0</v>
      </c>
      <c r="U6061">
        <v>0</v>
      </c>
      <c r="V6061">
        <v>254.933333</v>
      </c>
      <c r="W6061">
        <v>0</v>
      </c>
      <c r="X6061">
        <v>0</v>
      </c>
      <c r="Y6061">
        <v>0</v>
      </c>
      <c r="Z6061">
        <v>0</v>
      </c>
    </row>
    <row r="6062" spans="1:26" x14ac:dyDescent="0.25">
      <c r="A6062">
        <v>2042781</v>
      </c>
      <c r="B6062">
        <v>1</v>
      </c>
      <c r="C6062" t="s">
        <v>76</v>
      </c>
      <c r="D6062" t="s">
        <v>91</v>
      </c>
      <c r="E6062" t="s">
        <v>161</v>
      </c>
      <c r="F6062" t="s">
        <v>17312</v>
      </c>
      <c r="G6062" t="s">
        <v>168</v>
      </c>
      <c r="H6062" t="s">
        <v>47</v>
      </c>
      <c r="I6062" t="s">
        <v>129</v>
      </c>
      <c r="J6062" t="s">
        <v>130</v>
      </c>
      <c r="K6062" t="s">
        <v>154</v>
      </c>
      <c r="L6062" t="s">
        <v>17313</v>
      </c>
      <c r="M6062" t="s">
        <v>17314</v>
      </c>
      <c r="N6062">
        <v>9.3455555550000007</v>
      </c>
      <c r="O6062">
        <v>14</v>
      </c>
      <c r="P6062">
        <v>55</v>
      </c>
      <c r="Q6062">
        <v>0</v>
      </c>
      <c r="R6062">
        <v>0</v>
      </c>
      <c r="S6062">
        <v>0</v>
      </c>
      <c r="T6062">
        <v>0</v>
      </c>
      <c r="U6062">
        <v>130.83777799999999</v>
      </c>
      <c r="V6062">
        <v>514.00555599999996</v>
      </c>
      <c r="W6062">
        <v>0</v>
      </c>
      <c r="X6062">
        <v>0</v>
      </c>
      <c r="Y6062">
        <v>0</v>
      </c>
      <c r="Z6062">
        <v>0</v>
      </c>
    </row>
    <row r="6063" spans="1:26" x14ac:dyDescent="0.25">
      <c r="A6063">
        <v>2042798</v>
      </c>
      <c r="B6063">
        <v>1</v>
      </c>
      <c r="C6063" t="s">
        <v>76</v>
      </c>
      <c r="D6063" t="s">
        <v>101</v>
      </c>
      <c r="E6063" t="s">
        <v>182</v>
      </c>
      <c r="F6063" t="s">
        <v>7999</v>
      </c>
      <c r="G6063" t="s">
        <v>250</v>
      </c>
      <c r="H6063" t="s">
        <v>46</v>
      </c>
      <c r="I6063" t="s">
        <v>129</v>
      </c>
      <c r="J6063" t="s">
        <v>130</v>
      </c>
      <c r="K6063" t="s">
        <v>131</v>
      </c>
      <c r="L6063" t="s">
        <v>17315</v>
      </c>
      <c r="M6063" t="s">
        <v>17316</v>
      </c>
      <c r="N6063">
        <v>1.7583333329999999</v>
      </c>
      <c r="O6063">
        <v>0</v>
      </c>
      <c r="P6063">
        <v>121</v>
      </c>
      <c r="Q6063">
        <v>0</v>
      </c>
      <c r="R6063">
        <v>0</v>
      </c>
      <c r="S6063">
        <v>0</v>
      </c>
      <c r="T6063">
        <v>0</v>
      </c>
      <c r="U6063">
        <v>0</v>
      </c>
      <c r="V6063">
        <v>212.75833299999999</v>
      </c>
      <c r="W6063">
        <v>0</v>
      </c>
      <c r="X6063">
        <v>0</v>
      </c>
      <c r="Y6063">
        <v>0</v>
      </c>
      <c r="Z6063">
        <v>0</v>
      </c>
    </row>
    <row r="6064" spans="1:26" x14ac:dyDescent="0.25">
      <c r="A6064">
        <v>2042801</v>
      </c>
      <c r="B6064">
        <v>1</v>
      </c>
      <c r="C6064" t="s">
        <v>76</v>
      </c>
      <c r="D6064" t="s">
        <v>102</v>
      </c>
      <c r="E6064" t="s">
        <v>182</v>
      </c>
      <c r="F6064" t="s">
        <v>17317</v>
      </c>
      <c r="G6064" t="s">
        <v>904</v>
      </c>
      <c r="H6064" t="s">
        <v>46</v>
      </c>
      <c r="I6064" t="s">
        <v>129</v>
      </c>
      <c r="J6064" t="s">
        <v>130</v>
      </c>
      <c r="K6064" t="s">
        <v>131</v>
      </c>
      <c r="L6064" t="s">
        <v>17315</v>
      </c>
      <c r="M6064" t="s">
        <v>17318</v>
      </c>
      <c r="N6064">
        <v>3.4758333330000002</v>
      </c>
      <c r="O6064">
        <v>0</v>
      </c>
      <c r="P6064">
        <v>9</v>
      </c>
      <c r="Q6064">
        <v>0</v>
      </c>
      <c r="R6064">
        <v>0</v>
      </c>
      <c r="S6064">
        <v>0</v>
      </c>
      <c r="T6064">
        <v>0</v>
      </c>
      <c r="U6064">
        <v>0</v>
      </c>
      <c r="V6064">
        <v>31.282499999999999</v>
      </c>
      <c r="W6064">
        <v>0</v>
      </c>
      <c r="X6064">
        <v>0</v>
      </c>
      <c r="Y6064">
        <v>0</v>
      </c>
      <c r="Z6064">
        <v>0</v>
      </c>
    </row>
    <row r="6065" spans="1:26" x14ac:dyDescent="0.25">
      <c r="A6065">
        <v>2042802</v>
      </c>
      <c r="B6065">
        <v>1</v>
      </c>
      <c r="C6065" t="s">
        <v>76</v>
      </c>
      <c r="D6065" t="s">
        <v>97</v>
      </c>
      <c r="E6065" t="s">
        <v>182</v>
      </c>
      <c r="F6065" t="s">
        <v>17319</v>
      </c>
      <c r="G6065" t="s">
        <v>2878</v>
      </c>
      <c r="H6065" t="s">
        <v>46</v>
      </c>
      <c r="I6065" t="s">
        <v>129</v>
      </c>
      <c r="J6065" t="s">
        <v>130</v>
      </c>
      <c r="K6065" t="s">
        <v>131</v>
      </c>
      <c r="L6065" t="s">
        <v>17320</v>
      </c>
      <c r="M6065" t="s">
        <v>17321</v>
      </c>
      <c r="N6065">
        <v>1.881388888</v>
      </c>
      <c r="O6065">
        <v>0</v>
      </c>
      <c r="P6065">
        <v>33</v>
      </c>
      <c r="Q6065">
        <v>0</v>
      </c>
      <c r="R6065">
        <v>0</v>
      </c>
      <c r="S6065">
        <v>0</v>
      </c>
      <c r="T6065">
        <v>0</v>
      </c>
      <c r="U6065">
        <v>0</v>
      </c>
      <c r="V6065">
        <v>62.085833000000001</v>
      </c>
      <c r="W6065">
        <v>0</v>
      </c>
      <c r="X6065">
        <v>0</v>
      </c>
      <c r="Y6065">
        <v>0</v>
      </c>
      <c r="Z6065">
        <v>0</v>
      </c>
    </row>
    <row r="6066" spans="1:26" x14ac:dyDescent="0.25">
      <c r="A6066">
        <v>2042804</v>
      </c>
      <c r="B6066">
        <v>1</v>
      </c>
      <c r="C6066" t="s">
        <v>77</v>
      </c>
      <c r="D6066" t="s">
        <v>108</v>
      </c>
      <c r="E6066" t="s">
        <v>171</v>
      </c>
      <c r="F6066" t="s">
        <v>17322</v>
      </c>
      <c r="G6066" t="s">
        <v>163</v>
      </c>
      <c r="H6066" t="s">
        <v>47</v>
      </c>
      <c r="I6066" t="s">
        <v>129</v>
      </c>
      <c r="J6066" t="s">
        <v>130</v>
      </c>
      <c r="K6066" t="s">
        <v>131</v>
      </c>
      <c r="L6066" t="s">
        <v>17323</v>
      </c>
      <c r="M6066" t="s">
        <v>17324</v>
      </c>
      <c r="N6066">
        <v>0.83472222200000001</v>
      </c>
      <c r="O6066">
        <v>0</v>
      </c>
      <c r="P6066">
        <v>0</v>
      </c>
      <c r="Q6066">
        <v>35</v>
      </c>
      <c r="R6066">
        <v>932</v>
      </c>
      <c r="S6066">
        <v>0</v>
      </c>
      <c r="T6066">
        <v>0</v>
      </c>
      <c r="U6066">
        <v>0</v>
      </c>
      <c r="V6066">
        <v>0</v>
      </c>
      <c r="W6066">
        <v>29.215278000000001</v>
      </c>
      <c r="X6066">
        <v>777.96111099999996</v>
      </c>
      <c r="Y6066">
        <v>0</v>
      </c>
      <c r="Z6066">
        <v>0</v>
      </c>
    </row>
    <row r="6067" spans="1:26" x14ac:dyDescent="0.25">
      <c r="A6067">
        <v>2042805</v>
      </c>
      <c r="B6067">
        <v>1</v>
      </c>
      <c r="C6067" t="s">
        <v>76</v>
      </c>
      <c r="D6067" t="s">
        <v>88</v>
      </c>
      <c r="E6067" t="s">
        <v>182</v>
      </c>
      <c r="F6067" t="s">
        <v>17325</v>
      </c>
      <c r="G6067" t="s">
        <v>904</v>
      </c>
      <c r="H6067" t="s">
        <v>46</v>
      </c>
      <c r="I6067" t="s">
        <v>129</v>
      </c>
      <c r="J6067" t="s">
        <v>130</v>
      </c>
      <c r="K6067" t="s">
        <v>131</v>
      </c>
      <c r="L6067" t="s">
        <v>17326</v>
      </c>
      <c r="M6067" t="s">
        <v>17327</v>
      </c>
      <c r="N6067">
        <v>0.72833333300000003</v>
      </c>
      <c r="O6067">
        <v>0</v>
      </c>
      <c r="P6067">
        <v>54</v>
      </c>
      <c r="Q6067">
        <v>0</v>
      </c>
      <c r="R6067">
        <v>0</v>
      </c>
      <c r="S6067">
        <v>0</v>
      </c>
      <c r="T6067">
        <v>0</v>
      </c>
      <c r="U6067">
        <v>0</v>
      </c>
      <c r="V6067">
        <v>39.33</v>
      </c>
      <c r="W6067">
        <v>0</v>
      </c>
      <c r="X6067">
        <v>0</v>
      </c>
      <c r="Y6067">
        <v>0</v>
      </c>
      <c r="Z6067">
        <v>0</v>
      </c>
    </row>
    <row r="6068" spans="1:26" x14ac:dyDescent="0.25">
      <c r="A6068">
        <v>2042808</v>
      </c>
      <c r="B6068">
        <v>1</v>
      </c>
      <c r="C6068" t="s">
        <v>77</v>
      </c>
      <c r="D6068" t="s">
        <v>115</v>
      </c>
      <c r="E6068" t="s">
        <v>182</v>
      </c>
      <c r="F6068" t="s">
        <v>17328</v>
      </c>
      <c r="G6068" t="s">
        <v>2878</v>
      </c>
      <c r="H6068" t="s">
        <v>46</v>
      </c>
      <c r="I6068" t="s">
        <v>129</v>
      </c>
      <c r="J6068" t="s">
        <v>130</v>
      </c>
      <c r="K6068" t="s">
        <v>131</v>
      </c>
      <c r="L6068" t="s">
        <v>17329</v>
      </c>
      <c r="M6068" t="s">
        <v>17330</v>
      </c>
      <c r="N6068">
        <v>1.1377777769999999</v>
      </c>
      <c r="O6068">
        <v>0</v>
      </c>
      <c r="P6068">
        <v>0</v>
      </c>
      <c r="Q6068">
        <v>0</v>
      </c>
      <c r="R6068">
        <v>6</v>
      </c>
      <c r="S6068">
        <v>0</v>
      </c>
      <c r="T6068">
        <v>13</v>
      </c>
      <c r="U6068">
        <v>0</v>
      </c>
      <c r="V6068">
        <v>0</v>
      </c>
      <c r="W6068">
        <v>0</v>
      </c>
      <c r="X6068">
        <v>6.8266669999999996</v>
      </c>
      <c r="Y6068">
        <v>0</v>
      </c>
      <c r="Z6068">
        <v>14.791111000000001</v>
      </c>
    </row>
    <row r="6069" spans="1:26" x14ac:dyDescent="0.25">
      <c r="A6069">
        <v>2042810</v>
      </c>
      <c r="B6069">
        <v>1</v>
      </c>
      <c r="C6069" t="s">
        <v>76</v>
      </c>
      <c r="D6069" t="s">
        <v>96</v>
      </c>
      <c r="E6069" t="s">
        <v>161</v>
      </c>
      <c r="F6069" t="s">
        <v>3024</v>
      </c>
      <c r="G6069" t="s">
        <v>163</v>
      </c>
      <c r="H6069" t="s">
        <v>47</v>
      </c>
      <c r="I6069" t="s">
        <v>129</v>
      </c>
      <c r="J6069" t="s">
        <v>130</v>
      </c>
      <c r="K6069" t="s">
        <v>131</v>
      </c>
      <c r="L6069" t="s">
        <v>17331</v>
      </c>
      <c r="M6069" t="s">
        <v>17332</v>
      </c>
      <c r="N6069">
        <v>0.39583333300000001</v>
      </c>
      <c r="O6069">
        <v>0</v>
      </c>
      <c r="P6069">
        <v>1013</v>
      </c>
      <c r="Q6069">
        <v>0</v>
      </c>
      <c r="R6069">
        <v>0</v>
      </c>
      <c r="S6069">
        <v>0</v>
      </c>
      <c r="T6069">
        <v>0</v>
      </c>
      <c r="U6069">
        <v>0</v>
      </c>
      <c r="V6069">
        <v>400.97916600000002</v>
      </c>
      <c r="W6069">
        <v>0</v>
      </c>
      <c r="X6069">
        <v>0</v>
      </c>
      <c r="Y6069">
        <v>0</v>
      </c>
      <c r="Z6069">
        <v>0</v>
      </c>
    </row>
    <row r="6070" spans="1:26" x14ac:dyDescent="0.25">
      <c r="A6070">
        <v>2042820</v>
      </c>
      <c r="B6070">
        <v>1</v>
      </c>
      <c r="C6070" t="s">
        <v>77</v>
      </c>
      <c r="D6070" t="s">
        <v>114</v>
      </c>
      <c r="E6070" t="s">
        <v>186</v>
      </c>
      <c r="F6070" t="s">
        <v>17333</v>
      </c>
      <c r="G6070" t="s">
        <v>341</v>
      </c>
      <c r="H6070" t="s">
        <v>47</v>
      </c>
      <c r="I6070" t="s">
        <v>129</v>
      </c>
      <c r="J6070" t="s">
        <v>130</v>
      </c>
      <c r="K6070" t="s">
        <v>131</v>
      </c>
      <c r="L6070" t="s">
        <v>17334</v>
      </c>
      <c r="M6070" t="s">
        <v>17335</v>
      </c>
      <c r="N6070">
        <v>2.0391666659999999</v>
      </c>
      <c r="O6070">
        <v>50</v>
      </c>
      <c r="P6070">
        <v>543</v>
      </c>
      <c r="Q6070">
        <v>0</v>
      </c>
      <c r="R6070">
        <v>0</v>
      </c>
      <c r="S6070">
        <v>0</v>
      </c>
      <c r="T6070">
        <v>0</v>
      </c>
      <c r="U6070">
        <v>101.958333</v>
      </c>
      <c r="V6070">
        <v>1107.2674999999999</v>
      </c>
      <c r="W6070">
        <v>0</v>
      </c>
      <c r="X6070">
        <v>0</v>
      </c>
      <c r="Y6070">
        <v>0</v>
      </c>
      <c r="Z6070">
        <v>0</v>
      </c>
    </row>
    <row r="6071" spans="1:26" x14ac:dyDescent="0.25">
      <c r="A6071">
        <v>2042813</v>
      </c>
      <c r="B6071">
        <v>1</v>
      </c>
      <c r="C6071" t="s">
        <v>76</v>
      </c>
      <c r="D6071" t="s">
        <v>79</v>
      </c>
      <c r="E6071" t="s">
        <v>166</v>
      </c>
      <c r="F6071" t="s">
        <v>17336</v>
      </c>
      <c r="G6071" t="s">
        <v>128</v>
      </c>
      <c r="H6071" t="s">
        <v>46</v>
      </c>
      <c r="I6071" t="s">
        <v>129</v>
      </c>
      <c r="J6071" t="s">
        <v>130</v>
      </c>
      <c r="K6071" t="s">
        <v>131</v>
      </c>
      <c r="L6071" t="s">
        <v>17337</v>
      </c>
      <c r="M6071" t="s">
        <v>17338</v>
      </c>
      <c r="N6071">
        <v>0.52277777700000005</v>
      </c>
      <c r="O6071">
        <v>0</v>
      </c>
      <c r="P6071">
        <v>788</v>
      </c>
      <c r="Q6071">
        <v>0</v>
      </c>
      <c r="R6071">
        <v>0</v>
      </c>
      <c r="S6071">
        <v>0</v>
      </c>
      <c r="T6071">
        <v>0</v>
      </c>
      <c r="U6071">
        <v>0</v>
      </c>
      <c r="V6071">
        <v>411.94888800000001</v>
      </c>
      <c r="W6071">
        <v>0</v>
      </c>
      <c r="X6071">
        <v>0</v>
      </c>
      <c r="Y6071">
        <v>0</v>
      </c>
      <c r="Z6071">
        <v>0</v>
      </c>
    </row>
    <row r="6072" spans="1:26" x14ac:dyDescent="0.25">
      <c r="A6072">
        <v>2042818</v>
      </c>
      <c r="B6072">
        <v>1</v>
      </c>
      <c r="C6072" t="s">
        <v>76</v>
      </c>
      <c r="D6072" t="s">
        <v>99</v>
      </c>
      <c r="E6072" t="s">
        <v>134</v>
      </c>
      <c r="F6072" t="s">
        <v>17339</v>
      </c>
      <c r="G6072" t="s">
        <v>140</v>
      </c>
      <c r="H6072" t="s">
        <v>46</v>
      </c>
      <c r="I6072" t="s">
        <v>129</v>
      </c>
      <c r="J6072" t="s">
        <v>130</v>
      </c>
      <c r="K6072" t="s">
        <v>131</v>
      </c>
      <c r="L6072" t="s">
        <v>17340</v>
      </c>
      <c r="M6072" t="s">
        <v>17341</v>
      </c>
      <c r="N6072">
        <v>5.0991666660000003</v>
      </c>
      <c r="O6072">
        <v>0</v>
      </c>
      <c r="P6072">
        <v>1</v>
      </c>
      <c r="Q6072">
        <v>0</v>
      </c>
      <c r="R6072">
        <v>0</v>
      </c>
      <c r="S6072">
        <v>0</v>
      </c>
      <c r="T6072">
        <v>0</v>
      </c>
      <c r="U6072">
        <v>0</v>
      </c>
      <c r="V6072">
        <v>5.0991669999999996</v>
      </c>
      <c r="W6072">
        <v>0</v>
      </c>
      <c r="X6072">
        <v>0</v>
      </c>
      <c r="Y6072">
        <v>0</v>
      </c>
      <c r="Z6072">
        <v>0</v>
      </c>
    </row>
    <row r="6073" spans="1:26" x14ac:dyDescent="0.25">
      <c r="A6073">
        <v>2042814</v>
      </c>
      <c r="B6073">
        <v>1</v>
      </c>
      <c r="C6073" t="s">
        <v>76</v>
      </c>
      <c r="D6073" t="s">
        <v>95</v>
      </c>
      <c r="E6073" t="s">
        <v>134</v>
      </c>
      <c r="F6073" t="s">
        <v>17342</v>
      </c>
      <c r="G6073" t="s">
        <v>136</v>
      </c>
      <c r="H6073" t="s">
        <v>46</v>
      </c>
      <c r="I6073" t="s">
        <v>129</v>
      </c>
      <c r="J6073" t="s">
        <v>130</v>
      </c>
      <c r="K6073" t="s">
        <v>131</v>
      </c>
      <c r="L6073" t="s">
        <v>17343</v>
      </c>
      <c r="M6073" t="s">
        <v>17344</v>
      </c>
      <c r="N6073">
        <v>4.2238888880000003</v>
      </c>
      <c r="O6073">
        <v>0</v>
      </c>
      <c r="P6073">
        <v>1</v>
      </c>
      <c r="Q6073">
        <v>0</v>
      </c>
      <c r="R6073">
        <v>0</v>
      </c>
      <c r="S6073">
        <v>0</v>
      </c>
      <c r="T6073">
        <v>0</v>
      </c>
      <c r="U6073">
        <v>0</v>
      </c>
      <c r="V6073">
        <v>4.2238889999999998</v>
      </c>
      <c r="W6073">
        <v>0</v>
      </c>
      <c r="X6073">
        <v>0</v>
      </c>
      <c r="Y6073">
        <v>0</v>
      </c>
      <c r="Z6073">
        <v>0</v>
      </c>
    </row>
    <row r="6074" spans="1:26" x14ac:dyDescent="0.25">
      <c r="A6074">
        <v>2042821</v>
      </c>
      <c r="B6074">
        <v>1</v>
      </c>
      <c r="C6074" t="s">
        <v>76</v>
      </c>
      <c r="D6074" t="s">
        <v>88</v>
      </c>
      <c r="E6074" t="s">
        <v>134</v>
      </c>
      <c r="F6074" t="s">
        <v>17345</v>
      </c>
      <c r="G6074" t="s">
        <v>140</v>
      </c>
      <c r="H6074" t="s">
        <v>46</v>
      </c>
      <c r="I6074" t="s">
        <v>129</v>
      </c>
      <c r="J6074" t="s">
        <v>130</v>
      </c>
      <c r="K6074" t="s">
        <v>131</v>
      </c>
      <c r="L6074" t="s">
        <v>17346</v>
      </c>
      <c r="M6074" t="s">
        <v>17347</v>
      </c>
      <c r="N6074">
        <v>7.6497222220000003</v>
      </c>
      <c r="O6074">
        <v>0</v>
      </c>
      <c r="P6074">
        <v>6</v>
      </c>
      <c r="Q6074">
        <v>0</v>
      </c>
      <c r="R6074">
        <v>0</v>
      </c>
      <c r="S6074">
        <v>0</v>
      </c>
      <c r="T6074">
        <v>0</v>
      </c>
      <c r="U6074">
        <v>0</v>
      </c>
      <c r="V6074">
        <v>45.898333000000001</v>
      </c>
      <c r="W6074">
        <v>0</v>
      </c>
      <c r="X6074">
        <v>0</v>
      </c>
      <c r="Y6074">
        <v>0</v>
      </c>
      <c r="Z6074">
        <v>0</v>
      </c>
    </row>
    <row r="6075" spans="1:26" x14ac:dyDescent="0.25">
      <c r="A6075">
        <v>2042822</v>
      </c>
      <c r="B6075">
        <v>1</v>
      </c>
      <c r="C6075" t="s">
        <v>76</v>
      </c>
      <c r="D6075" t="s">
        <v>86</v>
      </c>
      <c r="E6075" t="s">
        <v>182</v>
      </c>
      <c r="F6075" t="s">
        <v>17348</v>
      </c>
      <c r="G6075" t="s">
        <v>524</v>
      </c>
      <c r="H6075" t="s">
        <v>46</v>
      </c>
      <c r="I6075" t="s">
        <v>129</v>
      </c>
      <c r="J6075" t="s">
        <v>130</v>
      </c>
      <c r="K6075" t="s">
        <v>131</v>
      </c>
      <c r="L6075" t="s">
        <v>17349</v>
      </c>
      <c r="M6075" t="s">
        <v>17350</v>
      </c>
      <c r="N6075">
        <v>1.0533333330000001</v>
      </c>
      <c r="O6075">
        <v>0</v>
      </c>
      <c r="P6075">
        <v>74</v>
      </c>
      <c r="Q6075">
        <v>0</v>
      </c>
      <c r="R6075">
        <v>0</v>
      </c>
      <c r="S6075">
        <v>0</v>
      </c>
      <c r="T6075">
        <v>0</v>
      </c>
      <c r="U6075">
        <v>0</v>
      </c>
      <c r="V6075">
        <v>77.946667000000005</v>
      </c>
      <c r="W6075">
        <v>0</v>
      </c>
      <c r="X6075">
        <v>0</v>
      </c>
      <c r="Y6075">
        <v>0</v>
      </c>
      <c r="Z6075">
        <v>0</v>
      </c>
    </row>
    <row r="6076" spans="1:26" x14ac:dyDescent="0.25">
      <c r="A6076">
        <v>2042825</v>
      </c>
      <c r="B6076">
        <v>1</v>
      </c>
      <c r="C6076" t="s">
        <v>76</v>
      </c>
      <c r="D6076" t="s">
        <v>78</v>
      </c>
      <c r="E6076" t="s">
        <v>134</v>
      </c>
      <c r="F6076" t="s">
        <v>17351</v>
      </c>
      <c r="G6076" t="s">
        <v>238</v>
      </c>
      <c r="H6076" t="s">
        <v>46</v>
      </c>
      <c r="I6076" t="s">
        <v>129</v>
      </c>
      <c r="J6076" t="s">
        <v>130</v>
      </c>
      <c r="K6076" t="s">
        <v>131</v>
      </c>
      <c r="L6076" t="s">
        <v>17352</v>
      </c>
      <c r="M6076" t="s">
        <v>17353</v>
      </c>
      <c r="N6076">
        <v>1.360833333</v>
      </c>
      <c r="O6076">
        <v>0</v>
      </c>
      <c r="P6076">
        <v>2</v>
      </c>
      <c r="Q6076">
        <v>0</v>
      </c>
      <c r="R6076">
        <v>0</v>
      </c>
      <c r="S6076">
        <v>0</v>
      </c>
      <c r="T6076">
        <v>0</v>
      </c>
      <c r="U6076">
        <v>0</v>
      </c>
      <c r="V6076">
        <v>2.7216670000000001</v>
      </c>
      <c r="W6076">
        <v>0</v>
      </c>
      <c r="X6076">
        <v>0</v>
      </c>
      <c r="Y6076">
        <v>0</v>
      </c>
      <c r="Z6076">
        <v>0</v>
      </c>
    </row>
    <row r="6077" spans="1:26" x14ac:dyDescent="0.25">
      <c r="A6077">
        <v>2042824</v>
      </c>
      <c r="B6077">
        <v>1</v>
      </c>
      <c r="C6077" t="s">
        <v>76</v>
      </c>
      <c r="D6077" t="s">
        <v>103</v>
      </c>
      <c r="E6077" t="s">
        <v>161</v>
      </c>
      <c r="F6077" t="s">
        <v>17354</v>
      </c>
      <c r="G6077" t="s">
        <v>1486</v>
      </c>
      <c r="H6077" t="s">
        <v>47</v>
      </c>
      <c r="I6077" t="s">
        <v>129</v>
      </c>
      <c r="J6077" t="s">
        <v>130</v>
      </c>
      <c r="K6077" t="s">
        <v>131</v>
      </c>
      <c r="L6077" t="s">
        <v>17355</v>
      </c>
      <c r="M6077" t="s">
        <v>17356</v>
      </c>
      <c r="N6077">
        <v>1.2752777769999999</v>
      </c>
      <c r="O6077">
        <v>0</v>
      </c>
      <c r="P6077">
        <v>0</v>
      </c>
      <c r="Q6077">
        <v>0</v>
      </c>
      <c r="R6077">
        <v>90</v>
      </c>
      <c r="S6077">
        <v>0</v>
      </c>
      <c r="T6077">
        <v>0</v>
      </c>
      <c r="U6077">
        <v>0</v>
      </c>
      <c r="V6077">
        <v>0</v>
      </c>
      <c r="W6077">
        <v>0</v>
      </c>
      <c r="X6077">
        <v>114.77500000000001</v>
      </c>
      <c r="Y6077">
        <v>0</v>
      </c>
      <c r="Z6077">
        <v>0</v>
      </c>
    </row>
    <row r="6078" spans="1:26" x14ac:dyDescent="0.25">
      <c r="A6078">
        <v>2042836</v>
      </c>
      <c r="B6078">
        <v>1</v>
      </c>
      <c r="C6078" t="s">
        <v>76</v>
      </c>
      <c r="D6078" t="s">
        <v>88</v>
      </c>
      <c r="E6078" t="s">
        <v>182</v>
      </c>
      <c r="F6078" t="s">
        <v>17357</v>
      </c>
      <c r="G6078" t="s">
        <v>405</v>
      </c>
      <c r="H6078" t="s">
        <v>46</v>
      </c>
      <c r="I6078" t="s">
        <v>129</v>
      </c>
      <c r="J6078" t="s">
        <v>130</v>
      </c>
      <c r="K6078" t="s">
        <v>131</v>
      </c>
      <c r="L6078" t="s">
        <v>17358</v>
      </c>
      <c r="M6078" t="s">
        <v>17359</v>
      </c>
      <c r="N6078">
        <v>1.100833333</v>
      </c>
      <c r="O6078">
        <v>0</v>
      </c>
      <c r="P6078">
        <v>28</v>
      </c>
      <c r="Q6078">
        <v>0</v>
      </c>
      <c r="R6078">
        <v>0</v>
      </c>
      <c r="S6078">
        <v>0</v>
      </c>
      <c r="T6078">
        <v>0</v>
      </c>
      <c r="U6078">
        <v>0</v>
      </c>
      <c r="V6078">
        <v>30.823333000000002</v>
      </c>
      <c r="W6078">
        <v>0</v>
      </c>
      <c r="X6078">
        <v>0</v>
      </c>
      <c r="Y6078">
        <v>0</v>
      </c>
      <c r="Z6078">
        <v>0</v>
      </c>
    </row>
    <row r="6079" spans="1:26" x14ac:dyDescent="0.25">
      <c r="A6079">
        <v>2042852</v>
      </c>
      <c r="B6079">
        <v>1</v>
      </c>
      <c r="C6079" t="s">
        <v>77</v>
      </c>
      <c r="D6079" t="s">
        <v>112</v>
      </c>
      <c r="E6079" t="s">
        <v>161</v>
      </c>
      <c r="F6079" t="s">
        <v>16709</v>
      </c>
      <c r="G6079" t="s">
        <v>168</v>
      </c>
      <c r="H6079" t="s">
        <v>47</v>
      </c>
      <c r="I6079" t="s">
        <v>129</v>
      </c>
      <c r="J6079" t="s">
        <v>130</v>
      </c>
      <c r="K6079" t="s">
        <v>154</v>
      </c>
      <c r="L6079" t="s">
        <v>17360</v>
      </c>
      <c r="M6079" t="s">
        <v>17361</v>
      </c>
      <c r="N6079">
        <v>2.2638888879999999</v>
      </c>
      <c r="O6079">
        <v>0</v>
      </c>
      <c r="P6079">
        <v>0</v>
      </c>
      <c r="Q6079">
        <v>0</v>
      </c>
      <c r="R6079">
        <v>18</v>
      </c>
      <c r="S6079">
        <v>0</v>
      </c>
      <c r="T6079">
        <v>0</v>
      </c>
      <c r="U6079">
        <v>0</v>
      </c>
      <c r="V6079">
        <v>0</v>
      </c>
      <c r="W6079">
        <v>0</v>
      </c>
      <c r="X6079">
        <v>40.75</v>
      </c>
      <c r="Y6079">
        <v>0</v>
      </c>
      <c r="Z6079">
        <v>0</v>
      </c>
    </row>
    <row r="6080" spans="1:26" x14ac:dyDescent="0.25">
      <c r="A6080">
        <v>2042846</v>
      </c>
      <c r="B6080">
        <v>1</v>
      </c>
      <c r="C6080" t="s">
        <v>76</v>
      </c>
      <c r="D6080" t="s">
        <v>95</v>
      </c>
      <c r="E6080" t="s">
        <v>134</v>
      </c>
      <c r="F6080" t="s">
        <v>17362</v>
      </c>
      <c r="G6080" t="s">
        <v>136</v>
      </c>
      <c r="H6080" t="s">
        <v>46</v>
      </c>
      <c r="I6080" t="s">
        <v>129</v>
      </c>
      <c r="J6080" t="s">
        <v>130</v>
      </c>
      <c r="K6080" t="s">
        <v>131</v>
      </c>
      <c r="L6080" t="s">
        <v>17363</v>
      </c>
      <c r="M6080" t="s">
        <v>17364</v>
      </c>
      <c r="N6080">
        <v>4.0447222219999999</v>
      </c>
      <c r="O6080">
        <v>0</v>
      </c>
      <c r="P6080">
        <v>1</v>
      </c>
      <c r="Q6080">
        <v>0</v>
      </c>
      <c r="R6080">
        <v>0</v>
      </c>
      <c r="S6080">
        <v>0</v>
      </c>
      <c r="T6080">
        <v>0</v>
      </c>
      <c r="U6080">
        <v>0</v>
      </c>
      <c r="V6080">
        <v>4.0447220000000002</v>
      </c>
      <c r="W6080">
        <v>0</v>
      </c>
      <c r="X6080">
        <v>0</v>
      </c>
      <c r="Y6080">
        <v>0</v>
      </c>
      <c r="Z6080">
        <v>0</v>
      </c>
    </row>
    <row r="6081" spans="1:26" x14ac:dyDescent="0.25">
      <c r="A6081">
        <v>2042855</v>
      </c>
      <c r="B6081">
        <v>1</v>
      </c>
      <c r="C6081" t="s">
        <v>76</v>
      </c>
      <c r="D6081" t="s">
        <v>92</v>
      </c>
      <c r="E6081" t="s">
        <v>134</v>
      </c>
      <c r="F6081" t="s">
        <v>17365</v>
      </c>
      <c r="G6081" t="s">
        <v>136</v>
      </c>
      <c r="H6081" t="s">
        <v>46</v>
      </c>
      <c r="I6081" t="s">
        <v>129</v>
      </c>
      <c r="J6081" t="s">
        <v>130</v>
      </c>
      <c r="K6081" t="s">
        <v>131</v>
      </c>
      <c r="L6081" t="s">
        <v>17366</v>
      </c>
      <c r="M6081" t="s">
        <v>17367</v>
      </c>
      <c r="N6081">
        <v>2.5366666659999999</v>
      </c>
      <c r="O6081">
        <v>0</v>
      </c>
      <c r="P6081">
        <v>0</v>
      </c>
      <c r="Q6081">
        <v>0</v>
      </c>
      <c r="R6081">
        <v>0</v>
      </c>
      <c r="S6081">
        <v>0</v>
      </c>
      <c r="T6081">
        <v>1</v>
      </c>
      <c r="U6081">
        <v>0</v>
      </c>
      <c r="V6081">
        <v>0</v>
      </c>
      <c r="W6081">
        <v>0</v>
      </c>
      <c r="X6081">
        <v>0</v>
      </c>
      <c r="Y6081">
        <v>0</v>
      </c>
      <c r="Z6081">
        <v>2.536667</v>
      </c>
    </row>
    <row r="6082" spans="1:26" x14ac:dyDescent="0.25">
      <c r="A6082">
        <v>2042859</v>
      </c>
      <c r="B6082">
        <v>1</v>
      </c>
      <c r="C6082" t="s">
        <v>76</v>
      </c>
      <c r="D6082" t="s">
        <v>85</v>
      </c>
      <c r="E6082" t="s">
        <v>134</v>
      </c>
      <c r="F6082" t="s">
        <v>17368</v>
      </c>
      <c r="G6082" t="s">
        <v>250</v>
      </c>
      <c r="H6082" t="s">
        <v>46</v>
      </c>
      <c r="I6082" t="s">
        <v>129</v>
      </c>
      <c r="J6082" t="s">
        <v>15</v>
      </c>
      <c r="K6082" t="s">
        <v>131</v>
      </c>
      <c r="L6082" t="s">
        <v>17369</v>
      </c>
      <c r="M6082" t="s">
        <v>17370</v>
      </c>
      <c r="N6082">
        <v>1.688055555</v>
      </c>
      <c r="O6082">
        <v>0</v>
      </c>
      <c r="P6082">
        <v>1</v>
      </c>
      <c r="Q6082">
        <v>0</v>
      </c>
      <c r="R6082">
        <v>0</v>
      </c>
      <c r="S6082">
        <v>0</v>
      </c>
      <c r="T6082">
        <v>0</v>
      </c>
      <c r="U6082">
        <v>0</v>
      </c>
      <c r="V6082">
        <v>1.688056</v>
      </c>
      <c r="W6082">
        <v>0</v>
      </c>
      <c r="X6082">
        <v>0</v>
      </c>
      <c r="Y6082">
        <v>0</v>
      </c>
      <c r="Z6082">
        <v>0</v>
      </c>
    </row>
    <row r="6083" spans="1:26" x14ac:dyDescent="0.25">
      <c r="A6083">
        <v>2042857</v>
      </c>
      <c r="B6083">
        <v>1</v>
      </c>
      <c r="C6083" t="s">
        <v>76</v>
      </c>
      <c r="D6083" t="s">
        <v>93</v>
      </c>
      <c r="E6083" t="s">
        <v>134</v>
      </c>
      <c r="F6083" t="s">
        <v>17371</v>
      </c>
      <c r="G6083" t="s">
        <v>136</v>
      </c>
      <c r="H6083" t="s">
        <v>46</v>
      </c>
      <c r="I6083" t="s">
        <v>129</v>
      </c>
      <c r="J6083" t="s">
        <v>130</v>
      </c>
      <c r="K6083" t="s">
        <v>131</v>
      </c>
      <c r="L6083" t="s">
        <v>17372</v>
      </c>
      <c r="M6083" t="s">
        <v>17373</v>
      </c>
      <c r="N6083">
        <v>2.312777777</v>
      </c>
      <c r="O6083">
        <v>0</v>
      </c>
      <c r="P6083">
        <v>1</v>
      </c>
      <c r="Q6083">
        <v>0</v>
      </c>
      <c r="R6083">
        <v>0</v>
      </c>
      <c r="S6083">
        <v>0</v>
      </c>
      <c r="T6083">
        <v>0</v>
      </c>
      <c r="U6083">
        <v>0</v>
      </c>
      <c r="V6083">
        <v>2.3127779999999998</v>
      </c>
      <c r="W6083">
        <v>0</v>
      </c>
      <c r="X6083">
        <v>0</v>
      </c>
      <c r="Y6083">
        <v>0</v>
      </c>
      <c r="Z6083">
        <v>0</v>
      </c>
    </row>
    <row r="6084" spans="1:26" x14ac:dyDescent="0.25">
      <c r="A6084">
        <v>2042861</v>
      </c>
      <c r="B6084">
        <v>1</v>
      </c>
      <c r="C6084" t="s">
        <v>77</v>
      </c>
      <c r="D6084" t="s">
        <v>123</v>
      </c>
      <c r="E6084" t="s">
        <v>134</v>
      </c>
      <c r="F6084" t="s">
        <v>17374</v>
      </c>
      <c r="G6084" t="s">
        <v>136</v>
      </c>
      <c r="H6084" t="s">
        <v>46</v>
      </c>
      <c r="I6084" t="s">
        <v>129</v>
      </c>
      <c r="J6084" t="s">
        <v>130</v>
      </c>
      <c r="K6084" t="s">
        <v>131</v>
      </c>
      <c r="L6084" t="s">
        <v>17375</v>
      </c>
      <c r="M6084" t="s">
        <v>17376</v>
      </c>
      <c r="N6084">
        <v>2.559722222</v>
      </c>
      <c r="O6084">
        <v>0</v>
      </c>
      <c r="P6084">
        <v>1</v>
      </c>
      <c r="Q6084">
        <v>0</v>
      </c>
      <c r="R6084">
        <v>0</v>
      </c>
      <c r="S6084">
        <v>0</v>
      </c>
      <c r="T6084">
        <v>0</v>
      </c>
      <c r="U6084">
        <v>0</v>
      </c>
      <c r="V6084">
        <v>2.5597219999999998</v>
      </c>
      <c r="W6084">
        <v>0</v>
      </c>
      <c r="X6084">
        <v>0</v>
      </c>
      <c r="Y6084">
        <v>0</v>
      </c>
      <c r="Z6084">
        <v>0</v>
      </c>
    </row>
    <row r="6085" spans="1:26" x14ac:dyDescent="0.25">
      <c r="A6085">
        <v>2042856</v>
      </c>
      <c r="B6085">
        <v>1</v>
      </c>
      <c r="C6085" t="s">
        <v>76</v>
      </c>
      <c r="D6085" t="s">
        <v>103</v>
      </c>
      <c r="E6085" t="s">
        <v>166</v>
      </c>
      <c r="F6085" t="s">
        <v>17377</v>
      </c>
      <c r="G6085" t="s">
        <v>168</v>
      </c>
      <c r="H6085" t="s">
        <v>46</v>
      </c>
      <c r="I6085" t="s">
        <v>129</v>
      </c>
      <c r="J6085" t="s">
        <v>130</v>
      </c>
      <c r="K6085" t="s">
        <v>154</v>
      </c>
      <c r="L6085" t="s">
        <v>17378</v>
      </c>
      <c r="M6085" t="s">
        <v>17379</v>
      </c>
      <c r="N6085">
        <v>6.2383350000000002</v>
      </c>
      <c r="O6085">
        <v>0</v>
      </c>
      <c r="P6085">
        <v>0</v>
      </c>
      <c r="Q6085">
        <v>0</v>
      </c>
      <c r="R6085">
        <v>386</v>
      </c>
      <c r="S6085">
        <v>0</v>
      </c>
      <c r="T6085">
        <v>0</v>
      </c>
      <c r="U6085">
        <v>0</v>
      </c>
      <c r="V6085">
        <v>0</v>
      </c>
      <c r="W6085">
        <v>0</v>
      </c>
      <c r="X6085">
        <v>2407.9973100000002</v>
      </c>
      <c r="Y6085">
        <v>0</v>
      </c>
      <c r="Z6085">
        <v>0</v>
      </c>
    </row>
    <row r="6086" spans="1:26" x14ac:dyDescent="0.25">
      <c r="A6086">
        <v>2042874</v>
      </c>
      <c r="B6086">
        <v>1</v>
      </c>
      <c r="C6086" t="s">
        <v>76</v>
      </c>
      <c r="D6086" t="s">
        <v>80</v>
      </c>
      <c r="E6086" t="s">
        <v>134</v>
      </c>
      <c r="F6086" t="s">
        <v>17380</v>
      </c>
      <c r="G6086" t="s">
        <v>250</v>
      </c>
      <c r="H6086" t="s">
        <v>46</v>
      </c>
      <c r="I6086" t="s">
        <v>129</v>
      </c>
      <c r="J6086" t="s">
        <v>15</v>
      </c>
      <c r="K6086" t="s">
        <v>131</v>
      </c>
      <c r="L6086" t="s">
        <v>17381</v>
      </c>
      <c r="M6086" t="s">
        <v>17382</v>
      </c>
      <c r="N6086">
        <v>3.293055555</v>
      </c>
      <c r="O6086">
        <v>0</v>
      </c>
      <c r="P6086">
        <v>5</v>
      </c>
      <c r="Q6086">
        <v>0</v>
      </c>
      <c r="R6086">
        <v>0</v>
      </c>
      <c r="S6086">
        <v>0</v>
      </c>
      <c r="T6086">
        <v>0</v>
      </c>
      <c r="U6086">
        <v>0</v>
      </c>
      <c r="V6086">
        <v>16.465278000000001</v>
      </c>
      <c r="W6086">
        <v>0</v>
      </c>
      <c r="X6086">
        <v>0</v>
      </c>
      <c r="Y6086">
        <v>0</v>
      </c>
      <c r="Z6086">
        <v>0</v>
      </c>
    </row>
    <row r="6087" spans="1:26" x14ac:dyDescent="0.25">
      <c r="A6087">
        <v>2042868</v>
      </c>
      <c r="B6087">
        <v>1</v>
      </c>
      <c r="C6087" t="s">
        <v>77</v>
      </c>
      <c r="D6087" t="s">
        <v>109</v>
      </c>
      <c r="E6087" t="s">
        <v>126</v>
      </c>
      <c r="F6087" t="s">
        <v>17383</v>
      </c>
      <c r="G6087" t="s">
        <v>452</v>
      </c>
      <c r="H6087" t="s">
        <v>46</v>
      </c>
      <c r="I6087" t="s">
        <v>129</v>
      </c>
      <c r="J6087" t="s">
        <v>130</v>
      </c>
      <c r="K6087" t="s">
        <v>131</v>
      </c>
      <c r="L6087" t="s">
        <v>17384</v>
      </c>
      <c r="M6087" t="s">
        <v>17385</v>
      </c>
      <c r="N6087">
        <v>2.1613888879999998</v>
      </c>
      <c r="O6087">
        <v>0</v>
      </c>
      <c r="P6087">
        <v>9</v>
      </c>
      <c r="Q6087">
        <v>0</v>
      </c>
      <c r="R6087">
        <v>0</v>
      </c>
      <c r="S6087">
        <v>0</v>
      </c>
      <c r="T6087">
        <v>0</v>
      </c>
      <c r="U6087">
        <v>0</v>
      </c>
      <c r="V6087">
        <v>19.452500000000001</v>
      </c>
      <c r="W6087">
        <v>0</v>
      </c>
      <c r="X6087">
        <v>0</v>
      </c>
      <c r="Y6087">
        <v>0</v>
      </c>
      <c r="Z6087">
        <v>0</v>
      </c>
    </row>
    <row r="6088" spans="1:26" x14ac:dyDescent="0.25">
      <c r="A6088">
        <v>2042863</v>
      </c>
      <c r="B6088">
        <v>1</v>
      </c>
      <c r="C6088" t="s">
        <v>77</v>
      </c>
      <c r="D6088" t="s">
        <v>114</v>
      </c>
      <c r="E6088" t="s">
        <v>171</v>
      </c>
      <c r="F6088" t="s">
        <v>4007</v>
      </c>
      <c r="G6088" t="s">
        <v>163</v>
      </c>
      <c r="H6088" t="s">
        <v>47</v>
      </c>
      <c r="I6088" t="s">
        <v>129</v>
      </c>
      <c r="J6088" t="s">
        <v>130</v>
      </c>
      <c r="K6088" t="s">
        <v>131</v>
      </c>
      <c r="L6088" t="s">
        <v>17386</v>
      </c>
      <c r="M6088" t="s">
        <v>17387</v>
      </c>
      <c r="N6088">
        <v>0.265833333</v>
      </c>
      <c r="O6088">
        <v>40</v>
      </c>
      <c r="P6088">
        <v>6</v>
      </c>
      <c r="Q6088">
        <v>0</v>
      </c>
      <c r="R6088">
        <v>0</v>
      </c>
      <c r="S6088">
        <v>0</v>
      </c>
      <c r="T6088">
        <v>0</v>
      </c>
      <c r="U6088">
        <v>10.633333</v>
      </c>
      <c r="V6088">
        <v>1.595</v>
      </c>
      <c r="W6088">
        <v>0</v>
      </c>
      <c r="X6088">
        <v>0</v>
      </c>
      <c r="Y6088">
        <v>0</v>
      </c>
      <c r="Z6088">
        <v>0</v>
      </c>
    </row>
    <row r="6089" spans="1:26" x14ac:dyDescent="0.25">
      <c r="A6089">
        <v>2042865</v>
      </c>
      <c r="B6089">
        <v>1</v>
      </c>
      <c r="C6089" t="s">
        <v>76</v>
      </c>
      <c r="D6089" t="s">
        <v>78</v>
      </c>
      <c r="E6089" t="s">
        <v>171</v>
      </c>
      <c r="F6089" t="s">
        <v>17388</v>
      </c>
      <c r="G6089" t="s">
        <v>152</v>
      </c>
      <c r="H6089" t="s">
        <v>47</v>
      </c>
      <c r="I6089" t="s">
        <v>257</v>
      </c>
      <c r="J6089" t="s">
        <v>130</v>
      </c>
      <c r="K6089" t="s">
        <v>131</v>
      </c>
      <c r="L6089" t="s">
        <v>17389</v>
      </c>
      <c r="M6089" t="s">
        <v>17390</v>
      </c>
      <c r="N6089">
        <v>1.4166666E-2</v>
      </c>
      <c r="O6089">
        <v>20</v>
      </c>
      <c r="P6089">
        <v>11629</v>
      </c>
      <c r="Q6089">
        <v>0</v>
      </c>
      <c r="R6089">
        <v>0</v>
      </c>
      <c r="S6089">
        <v>0</v>
      </c>
      <c r="T6089">
        <v>0</v>
      </c>
      <c r="U6089">
        <v>0.283333</v>
      </c>
      <c r="V6089">
        <v>164.744159</v>
      </c>
      <c r="W6089">
        <v>0</v>
      </c>
      <c r="X6089">
        <v>0</v>
      </c>
      <c r="Y6089">
        <v>0</v>
      </c>
      <c r="Z6089">
        <v>0</v>
      </c>
    </row>
    <row r="6090" spans="1:26" x14ac:dyDescent="0.25">
      <c r="A6090">
        <v>2042866</v>
      </c>
      <c r="B6090">
        <v>1</v>
      </c>
      <c r="C6090" t="s">
        <v>76</v>
      </c>
      <c r="D6090" t="s">
        <v>96</v>
      </c>
      <c r="E6090" t="s">
        <v>182</v>
      </c>
      <c r="F6090" t="s">
        <v>17391</v>
      </c>
      <c r="G6090" t="s">
        <v>246</v>
      </c>
      <c r="H6090" t="s">
        <v>46</v>
      </c>
      <c r="I6090" t="s">
        <v>129</v>
      </c>
      <c r="J6090" t="s">
        <v>130</v>
      </c>
      <c r="K6090" t="s">
        <v>131</v>
      </c>
      <c r="L6090" t="s">
        <v>17392</v>
      </c>
      <c r="M6090" t="s">
        <v>17393</v>
      </c>
      <c r="N6090">
        <v>1.135</v>
      </c>
      <c r="O6090">
        <v>0</v>
      </c>
      <c r="P6090">
        <v>128</v>
      </c>
      <c r="Q6090">
        <v>0</v>
      </c>
      <c r="R6090">
        <v>0</v>
      </c>
      <c r="S6090">
        <v>0</v>
      </c>
      <c r="T6090">
        <v>0</v>
      </c>
      <c r="U6090">
        <v>0</v>
      </c>
      <c r="V6090">
        <v>145.28</v>
      </c>
      <c r="W6090">
        <v>0</v>
      </c>
      <c r="X6090">
        <v>0</v>
      </c>
      <c r="Y6090">
        <v>0</v>
      </c>
      <c r="Z6090">
        <v>0</v>
      </c>
    </row>
    <row r="6091" spans="1:26" x14ac:dyDescent="0.25">
      <c r="A6091">
        <v>2042867</v>
      </c>
      <c r="B6091">
        <v>1</v>
      </c>
      <c r="C6091" t="s">
        <v>77</v>
      </c>
      <c r="D6091" t="s">
        <v>119</v>
      </c>
      <c r="E6091" t="s">
        <v>126</v>
      </c>
      <c r="F6091" t="s">
        <v>17394</v>
      </c>
      <c r="G6091" t="s">
        <v>452</v>
      </c>
      <c r="H6091" t="s">
        <v>46</v>
      </c>
      <c r="I6091" t="s">
        <v>129</v>
      </c>
      <c r="J6091" t="s">
        <v>130</v>
      </c>
      <c r="K6091" t="s">
        <v>131</v>
      </c>
      <c r="L6091" t="s">
        <v>17395</v>
      </c>
      <c r="M6091" t="s">
        <v>17396</v>
      </c>
      <c r="N6091">
        <v>1.286944444</v>
      </c>
      <c r="O6091">
        <v>0</v>
      </c>
      <c r="P6091">
        <v>65</v>
      </c>
      <c r="Q6091">
        <v>0</v>
      </c>
      <c r="R6091">
        <v>0</v>
      </c>
      <c r="S6091">
        <v>0</v>
      </c>
      <c r="T6091">
        <v>0</v>
      </c>
      <c r="U6091">
        <v>0</v>
      </c>
      <c r="V6091">
        <v>83.651388999999995</v>
      </c>
      <c r="W6091">
        <v>0</v>
      </c>
      <c r="X6091">
        <v>0</v>
      </c>
      <c r="Y6091">
        <v>0</v>
      </c>
      <c r="Z6091">
        <v>0</v>
      </c>
    </row>
    <row r="6092" spans="1:26" x14ac:dyDescent="0.25">
      <c r="A6092">
        <v>2042875</v>
      </c>
      <c r="B6092">
        <v>1</v>
      </c>
      <c r="C6092" t="s">
        <v>76</v>
      </c>
      <c r="D6092" t="s">
        <v>92</v>
      </c>
      <c r="E6092" t="s">
        <v>134</v>
      </c>
      <c r="F6092" t="s">
        <v>17397</v>
      </c>
      <c r="G6092" t="s">
        <v>238</v>
      </c>
      <c r="H6092" t="s">
        <v>46</v>
      </c>
      <c r="I6092" t="s">
        <v>129</v>
      </c>
      <c r="J6092" t="s">
        <v>130</v>
      </c>
      <c r="K6092" t="s">
        <v>131</v>
      </c>
      <c r="L6092" t="s">
        <v>17398</v>
      </c>
      <c r="M6092" t="s">
        <v>17399</v>
      </c>
      <c r="N6092">
        <v>2.7819444440000001</v>
      </c>
      <c r="O6092">
        <v>0</v>
      </c>
      <c r="P6092">
        <v>0</v>
      </c>
      <c r="Q6092">
        <v>0</v>
      </c>
      <c r="R6092">
        <v>0</v>
      </c>
      <c r="S6092">
        <v>0</v>
      </c>
      <c r="T6092">
        <v>1</v>
      </c>
      <c r="U6092">
        <v>0</v>
      </c>
      <c r="V6092">
        <v>0</v>
      </c>
      <c r="W6092">
        <v>0</v>
      </c>
      <c r="X6092">
        <v>0</v>
      </c>
      <c r="Y6092">
        <v>0</v>
      </c>
      <c r="Z6092">
        <v>2.7819440000000002</v>
      </c>
    </row>
    <row r="6093" spans="1:26" x14ac:dyDescent="0.25">
      <c r="A6093">
        <v>2042873</v>
      </c>
      <c r="B6093">
        <v>1</v>
      </c>
      <c r="C6093" t="s">
        <v>76</v>
      </c>
      <c r="D6093" t="s">
        <v>89</v>
      </c>
      <c r="E6093" t="s">
        <v>182</v>
      </c>
      <c r="F6093" t="s">
        <v>17400</v>
      </c>
      <c r="G6093" t="s">
        <v>294</v>
      </c>
      <c r="H6093" t="s">
        <v>46</v>
      </c>
      <c r="I6093" t="s">
        <v>129</v>
      </c>
      <c r="J6093" t="s">
        <v>130</v>
      </c>
      <c r="K6093" t="s">
        <v>131</v>
      </c>
      <c r="L6093" t="s">
        <v>17401</v>
      </c>
      <c r="M6093" t="s">
        <v>17402</v>
      </c>
      <c r="N6093">
        <v>1.7747222220000001</v>
      </c>
      <c r="O6093">
        <v>0</v>
      </c>
      <c r="P6093">
        <v>0</v>
      </c>
      <c r="Q6093">
        <v>0</v>
      </c>
      <c r="R6093">
        <v>0</v>
      </c>
      <c r="S6093">
        <v>0</v>
      </c>
      <c r="T6093">
        <v>4</v>
      </c>
      <c r="U6093">
        <v>0</v>
      </c>
      <c r="V6093">
        <v>0</v>
      </c>
      <c r="W6093">
        <v>0</v>
      </c>
      <c r="X6093">
        <v>0</v>
      </c>
      <c r="Y6093">
        <v>0</v>
      </c>
      <c r="Z6093">
        <v>7.0988889999999998</v>
      </c>
    </row>
    <row r="6094" spans="1:26" x14ac:dyDescent="0.25">
      <c r="A6094">
        <v>2042877</v>
      </c>
      <c r="B6094">
        <v>1</v>
      </c>
      <c r="C6094" t="s">
        <v>77</v>
      </c>
      <c r="D6094" t="s">
        <v>113</v>
      </c>
      <c r="E6094" t="s">
        <v>171</v>
      </c>
      <c r="F6094" t="s">
        <v>4900</v>
      </c>
      <c r="G6094" t="s">
        <v>163</v>
      </c>
      <c r="H6094" t="s">
        <v>47</v>
      </c>
      <c r="I6094" t="s">
        <v>129</v>
      </c>
      <c r="J6094" t="s">
        <v>130</v>
      </c>
      <c r="K6094" t="s">
        <v>131</v>
      </c>
      <c r="L6094" t="s">
        <v>17403</v>
      </c>
      <c r="M6094" t="s">
        <v>17404</v>
      </c>
      <c r="N6094">
        <v>5.2222221999999999E-2</v>
      </c>
      <c r="O6094">
        <v>0</v>
      </c>
      <c r="P6094">
        <v>11</v>
      </c>
      <c r="Q6094">
        <v>2</v>
      </c>
      <c r="R6094">
        <v>185</v>
      </c>
      <c r="S6094">
        <v>11</v>
      </c>
      <c r="T6094">
        <v>340</v>
      </c>
      <c r="U6094">
        <v>0</v>
      </c>
      <c r="V6094">
        <v>0.57444399999999995</v>
      </c>
      <c r="W6094">
        <v>0.104444</v>
      </c>
      <c r="X6094">
        <v>9.661111</v>
      </c>
      <c r="Y6094">
        <v>0.57444399999999995</v>
      </c>
      <c r="Z6094">
        <v>17.755555000000001</v>
      </c>
    </row>
    <row r="6095" spans="1:26" x14ac:dyDescent="0.25">
      <c r="A6095">
        <v>2042880</v>
      </c>
      <c r="B6095">
        <v>1</v>
      </c>
      <c r="C6095" t="s">
        <v>76</v>
      </c>
      <c r="D6095" t="s">
        <v>78</v>
      </c>
      <c r="E6095" t="s">
        <v>134</v>
      </c>
      <c r="F6095" t="s">
        <v>17405</v>
      </c>
      <c r="G6095" t="s">
        <v>140</v>
      </c>
      <c r="H6095" t="s">
        <v>46</v>
      </c>
      <c r="I6095" t="s">
        <v>129</v>
      </c>
      <c r="J6095" t="s">
        <v>130</v>
      </c>
      <c r="K6095" t="s">
        <v>131</v>
      </c>
      <c r="L6095" t="s">
        <v>17406</v>
      </c>
      <c r="M6095" t="s">
        <v>17407</v>
      </c>
      <c r="N6095">
        <v>4.6127777769999998</v>
      </c>
      <c r="O6095">
        <v>0</v>
      </c>
      <c r="P6095">
        <v>4</v>
      </c>
      <c r="Q6095">
        <v>0</v>
      </c>
      <c r="R6095">
        <v>0</v>
      </c>
      <c r="S6095">
        <v>0</v>
      </c>
      <c r="T6095">
        <v>0</v>
      </c>
      <c r="U6095">
        <v>0</v>
      </c>
      <c r="V6095">
        <v>18.451111000000001</v>
      </c>
      <c r="W6095">
        <v>0</v>
      </c>
      <c r="X6095">
        <v>0</v>
      </c>
      <c r="Y6095">
        <v>0</v>
      </c>
      <c r="Z6095">
        <v>0</v>
      </c>
    </row>
    <row r="6096" spans="1:26" x14ac:dyDescent="0.25">
      <c r="A6096">
        <v>2042886</v>
      </c>
      <c r="B6096">
        <v>1</v>
      </c>
      <c r="C6096" t="s">
        <v>76</v>
      </c>
      <c r="D6096" t="s">
        <v>93</v>
      </c>
      <c r="E6096" t="s">
        <v>134</v>
      </c>
      <c r="F6096" t="s">
        <v>17408</v>
      </c>
      <c r="G6096" t="s">
        <v>136</v>
      </c>
      <c r="H6096" t="s">
        <v>46</v>
      </c>
      <c r="I6096" t="s">
        <v>129</v>
      </c>
      <c r="J6096" t="s">
        <v>130</v>
      </c>
      <c r="K6096" t="s">
        <v>131</v>
      </c>
      <c r="L6096" t="s">
        <v>17409</v>
      </c>
      <c r="M6096" t="s">
        <v>17410</v>
      </c>
      <c r="N6096">
        <v>4.9283333330000003</v>
      </c>
      <c r="O6096">
        <v>0</v>
      </c>
      <c r="P6096">
        <v>1</v>
      </c>
      <c r="Q6096">
        <v>0</v>
      </c>
      <c r="R6096">
        <v>0</v>
      </c>
      <c r="S6096">
        <v>0</v>
      </c>
      <c r="T6096">
        <v>0</v>
      </c>
      <c r="U6096">
        <v>0</v>
      </c>
      <c r="V6096">
        <v>4.9283330000000003</v>
      </c>
      <c r="W6096">
        <v>0</v>
      </c>
      <c r="X6096">
        <v>0</v>
      </c>
      <c r="Y6096">
        <v>0</v>
      </c>
      <c r="Z6096">
        <v>0</v>
      </c>
    </row>
    <row r="6097" spans="1:26" x14ac:dyDescent="0.25">
      <c r="A6097">
        <v>2042924</v>
      </c>
      <c r="B6097">
        <v>1</v>
      </c>
      <c r="C6097" t="s">
        <v>77</v>
      </c>
      <c r="D6097" t="s">
        <v>124</v>
      </c>
      <c r="E6097" t="s">
        <v>161</v>
      </c>
      <c r="F6097" t="s">
        <v>8949</v>
      </c>
      <c r="G6097" t="s">
        <v>163</v>
      </c>
      <c r="H6097" t="s">
        <v>47</v>
      </c>
      <c r="I6097" t="s">
        <v>129</v>
      </c>
      <c r="J6097" t="s">
        <v>130</v>
      </c>
      <c r="K6097" t="s">
        <v>131</v>
      </c>
      <c r="L6097" t="s">
        <v>17411</v>
      </c>
      <c r="M6097" t="s">
        <v>17412</v>
      </c>
      <c r="N6097">
        <v>4.7741666660000002</v>
      </c>
      <c r="O6097">
        <v>10</v>
      </c>
      <c r="P6097">
        <v>38</v>
      </c>
      <c r="Q6097">
        <v>0</v>
      </c>
      <c r="R6097">
        <v>0</v>
      </c>
      <c r="S6097">
        <v>0</v>
      </c>
      <c r="T6097">
        <v>0</v>
      </c>
      <c r="U6097">
        <v>47.741667</v>
      </c>
      <c r="V6097">
        <v>181.41833299999999</v>
      </c>
      <c r="W6097">
        <v>0</v>
      </c>
      <c r="X6097">
        <v>0</v>
      </c>
      <c r="Y6097">
        <v>0</v>
      </c>
      <c r="Z6097">
        <v>0</v>
      </c>
    </row>
    <row r="6098" spans="1:26" x14ac:dyDescent="0.25">
      <c r="A6098">
        <v>2042903</v>
      </c>
      <c r="B6098">
        <v>1</v>
      </c>
      <c r="C6098" t="s">
        <v>76</v>
      </c>
      <c r="D6098" t="s">
        <v>80</v>
      </c>
      <c r="E6098" t="s">
        <v>134</v>
      </c>
      <c r="F6098" t="s">
        <v>17413</v>
      </c>
      <c r="G6098" t="s">
        <v>136</v>
      </c>
      <c r="H6098" t="s">
        <v>46</v>
      </c>
      <c r="I6098" t="s">
        <v>129</v>
      </c>
      <c r="J6098" t="s">
        <v>130</v>
      </c>
      <c r="K6098" t="s">
        <v>131</v>
      </c>
      <c r="L6098" t="s">
        <v>17414</v>
      </c>
      <c r="M6098" t="s">
        <v>17415</v>
      </c>
      <c r="N6098">
        <v>1.4330555549999999</v>
      </c>
      <c r="O6098">
        <v>0</v>
      </c>
      <c r="P6098">
        <v>2</v>
      </c>
      <c r="Q6098">
        <v>0</v>
      </c>
      <c r="R6098">
        <v>0</v>
      </c>
      <c r="S6098">
        <v>0</v>
      </c>
      <c r="T6098">
        <v>0</v>
      </c>
      <c r="U6098">
        <v>0</v>
      </c>
      <c r="V6098">
        <v>2.8661110000000001</v>
      </c>
      <c r="W6098">
        <v>0</v>
      </c>
      <c r="X6098">
        <v>0</v>
      </c>
      <c r="Y6098">
        <v>0</v>
      </c>
      <c r="Z6098">
        <v>0</v>
      </c>
    </row>
    <row r="6099" spans="1:26" x14ac:dyDescent="0.25">
      <c r="A6099">
        <v>2042899</v>
      </c>
      <c r="B6099">
        <v>1</v>
      </c>
      <c r="C6099" t="s">
        <v>77</v>
      </c>
      <c r="D6099" t="s">
        <v>114</v>
      </c>
      <c r="E6099" t="s">
        <v>182</v>
      </c>
      <c r="F6099" t="s">
        <v>599</v>
      </c>
      <c r="G6099" t="s">
        <v>144</v>
      </c>
      <c r="H6099" t="s">
        <v>46</v>
      </c>
      <c r="I6099" t="s">
        <v>129</v>
      </c>
      <c r="J6099" t="s">
        <v>130</v>
      </c>
      <c r="K6099" t="s">
        <v>131</v>
      </c>
      <c r="L6099" t="s">
        <v>17416</v>
      </c>
      <c r="M6099" t="s">
        <v>17417</v>
      </c>
      <c r="N6099">
        <v>3.4525000000000001</v>
      </c>
      <c r="O6099">
        <v>0</v>
      </c>
      <c r="P6099">
        <v>0</v>
      </c>
      <c r="Q6099">
        <v>0</v>
      </c>
      <c r="R6099">
        <v>0</v>
      </c>
      <c r="S6099">
        <v>0</v>
      </c>
      <c r="T6099">
        <v>27</v>
      </c>
      <c r="U6099">
        <v>0</v>
      </c>
      <c r="V6099">
        <v>0</v>
      </c>
      <c r="W6099">
        <v>0</v>
      </c>
      <c r="X6099">
        <v>0</v>
      </c>
      <c r="Y6099">
        <v>0</v>
      </c>
      <c r="Z6099">
        <v>93.217500000000001</v>
      </c>
    </row>
    <row r="6100" spans="1:26" x14ac:dyDescent="0.25">
      <c r="A6100">
        <v>2042891</v>
      </c>
      <c r="B6100">
        <v>1</v>
      </c>
      <c r="C6100" t="s">
        <v>76</v>
      </c>
      <c r="D6100" t="s">
        <v>88</v>
      </c>
      <c r="E6100" t="s">
        <v>182</v>
      </c>
      <c r="F6100" t="s">
        <v>17309</v>
      </c>
      <c r="G6100" t="s">
        <v>144</v>
      </c>
      <c r="H6100" t="s">
        <v>46</v>
      </c>
      <c r="I6100" t="s">
        <v>129</v>
      </c>
      <c r="J6100" t="s">
        <v>130</v>
      </c>
      <c r="K6100" t="s">
        <v>131</v>
      </c>
      <c r="L6100" t="s">
        <v>17418</v>
      </c>
      <c r="M6100" t="s">
        <v>17419</v>
      </c>
      <c r="N6100">
        <v>0.84277777700000001</v>
      </c>
      <c r="O6100">
        <v>0</v>
      </c>
      <c r="P6100">
        <v>160</v>
      </c>
      <c r="Q6100">
        <v>0</v>
      </c>
      <c r="R6100">
        <v>0</v>
      </c>
      <c r="S6100">
        <v>0</v>
      </c>
      <c r="T6100">
        <v>0</v>
      </c>
      <c r="U6100">
        <v>0</v>
      </c>
      <c r="V6100">
        <v>134.84444400000001</v>
      </c>
      <c r="W6100">
        <v>0</v>
      </c>
      <c r="X6100">
        <v>0</v>
      </c>
      <c r="Y6100">
        <v>0</v>
      </c>
      <c r="Z6100">
        <v>0</v>
      </c>
    </row>
    <row r="6101" spans="1:26" x14ac:dyDescent="0.25">
      <c r="A6101">
        <v>2042893</v>
      </c>
      <c r="B6101">
        <v>1</v>
      </c>
      <c r="C6101" t="s">
        <v>77</v>
      </c>
      <c r="D6101" t="s">
        <v>124</v>
      </c>
      <c r="E6101" t="s">
        <v>182</v>
      </c>
      <c r="F6101" t="s">
        <v>17420</v>
      </c>
      <c r="G6101" t="s">
        <v>405</v>
      </c>
      <c r="H6101" t="s">
        <v>46</v>
      </c>
      <c r="I6101" t="s">
        <v>129</v>
      </c>
      <c r="J6101" t="s">
        <v>130</v>
      </c>
      <c r="K6101" t="s">
        <v>131</v>
      </c>
      <c r="L6101" t="s">
        <v>17421</v>
      </c>
      <c r="M6101" t="s">
        <v>17422</v>
      </c>
      <c r="N6101">
        <v>2.7183333329999999</v>
      </c>
      <c r="O6101">
        <v>0</v>
      </c>
      <c r="P6101">
        <v>19</v>
      </c>
      <c r="Q6101">
        <v>0</v>
      </c>
      <c r="R6101">
        <v>0</v>
      </c>
      <c r="S6101">
        <v>0</v>
      </c>
      <c r="T6101">
        <v>0</v>
      </c>
      <c r="U6101">
        <v>0</v>
      </c>
      <c r="V6101">
        <v>51.648333000000001</v>
      </c>
      <c r="W6101">
        <v>0</v>
      </c>
      <c r="X6101">
        <v>0</v>
      </c>
      <c r="Y6101">
        <v>0</v>
      </c>
      <c r="Z6101">
        <v>0</v>
      </c>
    </row>
    <row r="6102" spans="1:26" x14ac:dyDescent="0.25">
      <c r="A6102">
        <v>2042912</v>
      </c>
      <c r="B6102">
        <v>1</v>
      </c>
      <c r="C6102" t="s">
        <v>77</v>
      </c>
      <c r="D6102" t="s">
        <v>124</v>
      </c>
      <c r="E6102" t="s">
        <v>134</v>
      </c>
      <c r="F6102" t="s">
        <v>17423</v>
      </c>
      <c r="G6102" t="s">
        <v>250</v>
      </c>
      <c r="H6102" t="s">
        <v>46</v>
      </c>
      <c r="I6102" t="s">
        <v>129</v>
      </c>
      <c r="J6102" t="s">
        <v>15</v>
      </c>
      <c r="K6102" t="s">
        <v>131</v>
      </c>
      <c r="L6102" t="s">
        <v>17424</v>
      </c>
      <c r="M6102" t="s">
        <v>17425</v>
      </c>
      <c r="N6102">
        <v>3.3916666659999999</v>
      </c>
      <c r="O6102">
        <v>0</v>
      </c>
      <c r="P6102">
        <v>6</v>
      </c>
      <c r="Q6102">
        <v>0</v>
      </c>
      <c r="R6102">
        <v>0</v>
      </c>
      <c r="S6102">
        <v>0</v>
      </c>
      <c r="T6102">
        <v>0</v>
      </c>
      <c r="U6102">
        <v>0</v>
      </c>
      <c r="V6102">
        <v>20.350000000000001</v>
      </c>
      <c r="W6102">
        <v>0</v>
      </c>
      <c r="X6102">
        <v>0</v>
      </c>
      <c r="Y6102">
        <v>0</v>
      </c>
      <c r="Z6102">
        <v>0</v>
      </c>
    </row>
    <row r="6103" spans="1:26" x14ac:dyDescent="0.25">
      <c r="A6103">
        <v>2042925</v>
      </c>
      <c r="B6103">
        <v>1</v>
      </c>
      <c r="C6103" t="s">
        <v>76</v>
      </c>
      <c r="D6103" t="s">
        <v>82</v>
      </c>
      <c r="E6103" t="s">
        <v>134</v>
      </c>
      <c r="F6103" t="s">
        <v>17426</v>
      </c>
      <c r="G6103" t="s">
        <v>250</v>
      </c>
      <c r="H6103" t="s">
        <v>46</v>
      </c>
      <c r="I6103" t="s">
        <v>129</v>
      </c>
      <c r="J6103" t="s">
        <v>130</v>
      </c>
      <c r="K6103" t="s">
        <v>131</v>
      </c>
      <c r="L6103" t="s">
        <v>17427</v>
      </c>
      <c r="M6103" t="s">
        <v>17428</v>
      </c>
      <c r="N6103">
        <v>5.7149999999999999</v>
      </c>
      <c r="O6103">
        <v>0</v>
      </c>
      <c r="P6103">
        <v>1</v>
      </c>
      <c r="Q6103">
        <v>0</v>
      </c>
      <c r="R6103">
        <v>0</v>
      </c>
      <c r="S6103">
        <v>0</v>
      </c>
      <c r="T6103">
        <v>0</v>
      </c>
      <c r="U6103">
        <v>0</v>
      </c>
      <c r="V6103">
        <v>5.7149999999999999</v>
      </c>
      <c r="W6103">
        <v>0</v>
      </c>
      <c r="X6103">
        <v>0</v>
      </c>
      <c r="Y6103">
        <v>0</v>
      </c>
      <c r="Z6103">
        <v>0</v>
      </c>
    </row>
    <row r="6104" spans="1:26" x14ac:dyDescent="0.25">
      <c r="A6104">
        <v>2042897</v>
      </c>
      <c r="B6104">
        <v>1</v>
      </c>
      <c r="C6104" t="s">
        <v>76</v>
      </c>
      <c r="D6104" t="s">
        <v>83</v>
      </c>
      <c r="E6104" t="s">
        <v>134</v>
      </c>
      <c r="F6104" t="s">
        <v>17429</v>
      </c>
      <c r="G6104" t="s">
        <v>238</v>
      </c>
      <c r="H6104" t="s">
        <v>46</v>
      </c>
      <c r="I6104" t="s">
        <v>129</v>
      </c>
      <c r="J6104" t="s">
        <v>130</v>
      </c>
      <c r="K6104" t="s">
        <v>131</v>
      </c>
      <c r="L6104" t="s">
        <v>17430</v>
      </c>
      <c r="M6104" t="s">
        <v>17431</v>
      </c>
      <c r="N6104">
        <v>2.1397222220000001</v>
      </c>
      <c r="O6104">
        <v>0</v>
      </c>
      <c r="P6104">
        <v>10</v>
      </c>
      <c r="Q6104">
        <v>0</v>
      </c>
      <c r="R6104">
        <v>0</v>
      </c>
      <c r="S6104">
        <v>0</v>
      </c>
      <c r="T6104">
        <v>0</v>
      </c>
      <c r="U6104">
        <v>0</v>
      </c>
      <c r="V6104">
        <v>21.397221999999999</v>
      </c>
      <c r="W6104">
        <v>0</v>
      </c>
      <c r="X6104">
        <v>0</v>
      </c>
      <c r="Y6104">
        <v>0</v>
      </c>
      <c r="Z6104">
        <v>0</v>
      </c>
    </row>
    <row r="6105" spans="1:26" x14ac:dyDescent="0.25">
      <c r="A6105">
        <v>2042894</v>
      </c>
      <c r="B6105">
        <v>1</v>
      </c>
      <c r="C6105" t="s">
        <v>76</v>
      </c>
      <c r="D6105" t="s">
        <v>101</v>
      </c>
      <c r="E6105" t="s">
        <v>171</v>
      </c>
      <c r="F6105" t="s">
        <v>9306</v>
      </c>
      <c r="G6105" t="s">
        <v>163</v>
      </c>
      <c r="H6105" t="s">
        <v>47</v>
      </c>
      <c r="I6105" t="s">
        <v>129</v>
      </c>
      <c r="J6105" t="s">
        <v>130</v>
      </c>
      <c r="K6105" t="s">
        <v>131</v>
      </c>
      <c r="L6105" t="s">
        <v>17432</v>
      </c>
      <c r="M6105" t="s">
        <v>17433</v>
      </c>
      <c r="N6105">
        <v>0.57805555500000005</v>
      </c>
      <c r="O6105">
        <v>88</v>
      </c>
      <c r="P6105">
        <v>877</v>
      </c>
      <c r="Q6105">
        <v>0</v>
      </c>
      <c r="R6105">
        <v>0</v>
      </c>
      <c r="S6105">
        <v>0</v>
      </c>
      <c r="T6105">
        <v>0</v>
      </c>
      <c r="U6105">
        <v>50.868889000000003</v>
      </c>
      <c r="V6105">
        <v>506.954722</v>
      </c>
      <c r="W6105">
        <v>0</v>
      </c>
      <c r="X6105">
        <v>0</v>
      </c>
      <c r="Y6105">
        <v>0</v>
      </c>
      <c r="Z6105">
        <v>0</v>
      </c>
    </row>
    <row r="6106" spans="1:26" x14ac:dyDescent="0.25">
      <c r="A6106">
        <v>2042896</v>
      </c>
      <c r="B6106">
        <v>1</v>
      </c>
      <c r="C6106" t="s">
        <v>76</v>
      </c>
      <c r="D6106" t="s">
        <v>97</v>
      </c>
      <c r="E6106" t="s">
        <v>186</v>
      </c>
      <c r="F6106" t="s">
        <v>9688</v>
      </c>
      <c r="G6106" t="s">
        <v>163</v>
      </c>
      <c r="H6106" t="s">
        <v>47</v>
      </c>
      <c r="I6106" t="s">
        <v>257</v>
      </c>
      <c r="J6106" t="s">
        <v>130</v>
      </c>
      <c r="K6106" t="s">
        <v>131</v>
      </c>
      <c r="L6106" t="s">
        <v>17434</v>
      </c>
      <c r="M6106" t="s">
        <v>17435</v>
      </c>
      <c r="N6106">
        <v>8.0555550000000007E-3</v>
      </c>
      <c r="O6106">
        <v>89</v>
      </c>
      <c r="P6106">
        <v>4130</v>
      </c>
      <c r="Q6106">
        <v>0</v>
      </c>
      <c r="R6106">
        <v>0</v>
      </c>
      <c r="S6106">
        <v>0</v>
      </c>
      <c r="T6106">
        <v>0</v>
      </c>
      <c r="U6106">
        <v>0.71694400000000003</v>
      </c>
      <c r="V6106">
        <v>33.269441999999998</v>
      </c>
      <c r="W6106">
        <v>0</v>
      </c>
      <c r="X6106">
        <v>0</v>
      </c>
      <c r="Y6106">
        <v>0</v>
      </c>
      <c r="Z6106">
        <v>0</v>
      </c>
    </row>
    <row r="6107" spans="1:26" x14ac:dyDescent="0.25">
      <c r="A6107">
        <v>2042900</v>
      </c>
      <c r="B6107">
        <v>1</v>
      </c>
      <c r="C6107" t="s">
        <v>76</v>
      </c>
      <c r="D6107" t="s">
        <v>95</v>
      </c>
      <c r="E6107" t="s">
        <v>182</v>
      </c>
      <c r="F6107" t="s">
        <v>17436</v>
      </c>
      <c r="G6107" t="s">
        <v>294</v>
      </c>
      <c r="H6107" t="s">
        <v>46</v>
      </c>
      <c r="I6107" t="s">
        <v>129</v>
      </c>
      <c r="J6107" t="s">
        <v>130</v>
      </c>
      <c r="K6107" t="s">
        <v>131</v>
      </c>
      <c r="L6107" t="s">
        <v>17437</v>
      </c>
      <c r="M6107" t="s">
        <v>17438</v>
      </c>
      <c r="N6107">
        <v>4.0147222219999996</v>
      </c>
      <c r="O6107">
        <v>0</v>
      </c>
      <c r="P6107">
        <v>0</v>
      </c>
      <c r="Q6107">
        <v>0</v>
      </c>
      <c r="R6107">
        <v>111</v>
      </c>
      <c r="S6107">
        <v>0</v>
      </c>
      <c r="T6107">
        <v>0</v>
      </c>
      <c r="U6107">
        <v>0</v>
      </c>
      <c r="V6107">
        <v>0</v>
      </c>
      <c r="W6107">
        <v>0</v>
      </c>
      <c r="X6107">
        <v>445.63416699999999</v>
      </c>
      <c r="Y6107">
        <v>0</v>
      </c>
      <c r="Z6107">
        <v>0</v>
      </c>
    </row>
    <row r="6108" spans="1:26" x14ac:dyDescent="0.25">
      <c r="A6108">
        <v>2042901</v>
      </c>
      <c r="B6108">
        <v>1</v>
      </c>
      <c r="C6108" t="s">
        <v>76</v>
      </c>
      <c r="D6108" t="s">
        <v>103</v>
      </c>
      <c r="E6108" t="s">
        <v>182</v>
      </c>
      <c r="F6108" t="s">
        <v>17439</v>
      </c>
      <c r="G6108" t="s">
        <v>294</v>
      </c>
      <c r="H6108" t="s">
        <v>46</v>
      </c>
      <c r="I6108" t="s">
        <v>129</v>
      </c>
      <c r="J6108" t="s">
        <v>130</v>
      </c>
      <c r="K6108" t="s">
        <v>131</v>
      </c>
      <c r="L6108" t="s">
        <v>17440</v>
      </c>
      <c r="M6108" t="s">
        <v>17441</v>
      </c>
      <c r="N6108">
        <v>0.98888888799999997</v>
      </c>
      <c r="O6108">
        <v>0</v>
      </c>
      <c r="P6108">
        <v>0</v>
      </c>
      <c r="Q6108">
        <v>0</v>
      </c>
      <c r="R6108">
        <v>53</v>
      </c>
      <c r="S6108">
        <v>0</v>
      </c>
      <c r="T6108">
        <v>0</v>
      </c>
      <c r="U6108">
        <v>0</v>
      </c>
      <c r="V6108">
        <v>0</v>
      </c>
      <c r="W6108">
        <v>0</v>
      </c>
      <c r="X6108">
        <v>52.411110999999998</v>
      </c>
      <c r="Y6108">
        <v>0</v>
      </c>
      <c r="Z6108">
        <v>0</v>
      </c>
    </row>
    <row r="6109" spans="1:26" x14ac:dyDescent="0.25">
      <c r="A6109">
        <v>2042949</v>
      </c>
      <c r="B6109">
        <v>1</v>
      </c>
      <c r="C6109" t="s">
        <v>76</v>
      </c>
      <c r="D6109" t="s">
        <v>89</v>
      </c>
      <c r="E6109" t="s">
        <v>134</v>
      </c>
      <c r="F6109" t="s">
        <v>17442</v>
      </c>
      <c r="G6109" t="s">
        <v>136</v>
      </c>
      <c r="H6109" t="s">
        <v>46</v>
      </c>
      <c r="I6109" t="s">
        <v>129</v>
      </c>
      <c r="J6109" t="s">
        <v>130</v>
      </c>
      <c r="K6109" t="s">
        <v>131</v>
      </c>
      <c r="L6109" t="s">
        <v>17440</v>
      </c>
      <c r="M6109" t="s">
        <v>17443</v>
      </c>
      <c r="N6109">
        <v>1.366944444</v>
      </c>
      <c r="O6109">
        <v>0</v>
      </c>
      <c r="P6109">
        <v>0</v>
      </c>
      <c r="Q6109">
        <v>0</v>
      </c>
      <c r="R6109">
        <v>0</v>
      </c>
      <c r="S6109">
        <v>0</v>
      </c>
      <c r="T6109">
        <v>1</v>
      </c>
      <c r="U6109">
        <v>0</v>
      </c>
      <c r="V6109">
        <v>0</v>
      </c>
      <c r="W6109">
        <v>0</v>
      </c>
      <c r="X6109">
        <v>0</v>
      </c>
      <c r="Y6109">
        <v>0</v>
      </c>
      <c r="Z6109">
        <v>1.3669439999999999</v>
      </c>
    </row>
    <row r="6110" spans="1:26" x14ac:dyDescent="0.25">
      <c r="A6110">
        <v>2042907</v>
      </c>
      <c r="B6110">
        <v>1</v>
      </c>
      <c r="C6110" t="s">
        <v>76</v>
      </c>
      <c r="D6110" t="s">
        <v>88</v>
      </c>
      <c r="E6110" t="s">
        <v>134</v>
      </c>
      <c r="F6110" t="s">
        <v>17444</v>
      </c>
      <c r="G6110" t="s">
        <v>140</v>
      </c>
      <c r="H6110" t="s">
        <v>46</v>
      </c>
      <c r="I6110" t="s">
        <v>129</v>
      </c>
      <c r="J6110" t="s">
        <v>130</v>
      </c>
      <c r="K6110" t="s">
        <v>131</v>
      </c>
      <c r="L6110" t="s">
        <v>17445</v>
      </c>
      <c r="M6110" t="s">
        <v>17446</v>
      </c>
      <c r="N6110">
        <v>3.8288888879999998</v>
      </c>
      <c r="O6110">
        <v>0</v>
      </c>
      <c r="P6110">
        <v>1</v>
      </c>
      <c r="Q6110">
        <v>0</v>
      </c>
      <c r="R6110">
        <v>0</v>
      </c>
      <c r="S6110">
        <v>0</v>
      </c>
      <c r="T6110">
        <v>0</v>
      </c>
      <c r="U6110">
        <v>0</v>
      </c>
      <c r="V6110">
        <v>3.8288890000000002</v>
      </c>
      <c r="W6110">
        <v>0</v>
      </c>
      <c r="X6110">
        <v>0</v>
      </c>
      <c r="Y6110">
        <v>0</v>
      </c>
      <c r="Z6110">
        <v>0</v>
      </c>
    </row>
    <row r="6111" spans="1:26" x14ac:dyDescent="0.25">
      <c r="A6111">
        <v>2042930</v>
      </c>
      <c r="B6111">
        <v>1</v>
      </c>
      <c r="C6111" t="s">
        <v>76</v>
      </c>
      <c r="D6111" t="s">
        <v>95</v>
      </c>
      <c r="E6111" t="s">
        <v>161</v>
      </c>
      <c r="F6111" t="s">
        <v>17447</v>
      </c>
      <c r="G6111" t="s">
        <v>163</v>
      </c>
      <c r="H6111" t="s">
        <v>47</v>
      </c>
      <c r="I6111" t="s">
        <v>129</v>
      </c>
      <c r="J6111" t="s">
        <v>130</v>
      </c>
      <c r="K6111" t="s">
        <v>131</v>
      </c>
      <c r="L6111" t="s">
        <v>17448</v>
      </c>
      <c r="M6111" t="s">
        <v>17449</v>
      </c>
      <c r="N6111">
        <v>0.73527777699999997</v>
      </c>
      <c r="O6111">
        <v>8</v>
      </c>
      <c r="P6111">
        <v>218</v>
      </c>
      <c r="Q6111">
        <v>0</v>
      </c>
      <c r="R6111">
        <v>0</v>
      </c>
      <c r="S6111">
        <v>0</v>
      </c>
      <c r="T6111">
        <v>0</v>
      </c>
      <c r="U6111">
        <v>5.8822219999999996</v>
      </c>
      <c r="V6111">
        <v>160.29055500000001</v>
      </c>
      <c r="W6111">
        <v>0</v>
      </c>
      <c r="X6111">
        <v>0</v>
      </c>
      <c r="Y6111">
        <v>0</v>
      </c>
      <c r="Z6111">
        <v>0</v>
      </c>
    </row>
    <row r="6112" spans="1:26" x14ac:dyDescent="0.25">
      <c r="A6112">
        <v>2042909</v>
      </c>
      <c r="B6112">
        <v>1</v>
      </c>
      <c r="C6112" t="s">
        <v>76</v>
      </c>
      <c r="D6112" t="s">
        <v>104</v>
      </c>
      <c r="E6112" t="s">
        <v>134</v>
      </c>
      <c r="F6112" t="s">
        <v>17450</v>
      </c>
      <c r="G6112" t="s">
        <v>128</v>
      </c>
      <c r="H6112" t="s">
        <v>46</v>
      </c>
      <c r="I6112" t="s">
        <v>129</v>
      </c>
      <c r="J6112" t="s">
        <v>130</v>
      </c>
      <c r="K6112" t="s">
        <v>131</v>
      </c>
      <c r="L6112" t="s">
        <v>17451</v>
      </c>
      <c r="M6112" t="s">
        <v>17452</v>
      </c>
      <c r="N6112">
        <v>1.4980555550000001</v>
      </c>
      <c r="O6112">
        <v>0</v>
      </c>
      <c r="P6112">
        <v>0</v>
      </c>
      <c r="Q6112">
        <v>0</v>
      </c>
      <c r="R6112">
        <v>1</v>
      </c>
      <c r="S6112">
        <v>0</v>
      </c>
      <c r="T6112">
        <v>0</v>
      </c>
      <c r="U6112">
        <v>0</v>
      </c>
      <c r="V6112">
        <v>0</v>
      </c>
      <c r="W6112">
        <v>0</v>
      </c>
      <c r="X6112">
        <v>1.4980560000000001</v>
      </c>
      <c r="Y6112">
        <v>0</v>
      </c>
      <c r="Z6112">
        <v>0</v>
      </c>
    </row>
    <row r="6113" spans="1:26" x14ac:dyDescent="0.25">
      <c r="A6113">
        <v>2042910</v>
      </c>
      <c r="B6113">
        <v>1</v>
      </c>
      <c r="C6113" t="s">
        <v>76</v>
      </c>
      <c r="D6113" t="s">
        <v>104</v>
      </c>
      <c r="E6113" t="s">
        <v>134</v>
      </c>
      <c r="F6113" t="s">
        <v>17453</v>
      </c>
      <c r="G6113" t="s">
        <v>136</v>
      </c>
      <c r="H6113" t="s">
        <v>46</v>
      </c>
      <c r="I6113" t="s">
        <v>129</v>
      </c>
      <c r="J6113" t="s">
        <v>130</v>
      </c>
      <c r="K6113" t="s">
        <v>131</v>
      </c>
      <c r="L6113" t="s">
        <v>17454</v>
      </c>
      <c r="M6113" t="s">
        <v>17455</v>
      </c>
      <c r="N6113">
        <v>2.9997222219999999</v>
      </c>
      <c r="O6113">
        <v>0</v>
      </c>
      <c r="P6113">
        <v>0</v>
      </c>
      <c r="Q6113">
        <v>0</v>
      </c>
      <c r="R6113">
        <v>1</v>
      </c>
      <c r="S6113">
        <v>0</v>
      </c>
      <c r="T6113">
        <v>0</v>
      </c>
      <c r="U6113">
        <v>0</v>
      </c>
      <c r="V6113">
        <v>0</v>
      </c>
      <c r="W6113">
        <v>0</v>
      </c>
      <c r="X6113">
        <v>2.9997220000000002</v>
      </c>
      <c r="Y6113">
        <v>0</v>
      </c>
      <c r="Z6113">
        <v>0</v>
      </c>
    </row>
    <row r="6114" spans="1:26" x14ac:dyDescent="0.25">
      <c r="A6114">
        <v>2042923</v>
      </c>
      <c r="B6114">
        <v>1</v>
      </c>
      <c r="C6114" t="s">
        <v>77</v>
      </c>
      <c r="D6114" t="s">
        <v>108</v>
      </c>
      <c r="E6114" t="s">
        <v>134</v>
      </c>
      <c r="F6114" t="s">
        <v>17456</v>
      </c>
      <c r="G6114" t="s">
        <v>136</v>
      </c>
      <c r="H6114" t="s">
        <v>46</v>
      </c>
      <c r="I6114" t="s">
        <v>129</v>
      </c>
      <c r="J6114" t="s">
        <v>130</v>
      </c>
      <c r="K6114" t="s">
        <v>131</v>
      </c>
      <c r="L6114" t="s">
        <v>17457</v>
      </c>
      <c r="M6114" t="s">
        <v>17458</v>
      </c>
      <c r="N6114">
        <v>7.5291666660000001</v>
      </c>
      <c r="O6114">
        <v>0</v>
      </c>
      <c r="P6114">
        <v>1</v>
      </c>
      <c r="Q6114">
        <v>0</v>
      </c>
      <c r="R6114">
        <v>0</v>
      </c>
      <c r="S6114">
        <v>0</v>
      </c>
      <c r="T6114">
        <v>0</v>
      </c>
      <c r="U6114">
        <v>0</v>
      </c>
      <c r="V6114">
        <v>7.5291670000000002</v>
      </c>
      <c r="W6114">
        <v>0</v>
      </c>
      <c r="X6114">
        <v>0</v>
      </c>
      <c r="Y6114">
        <v>0</v>
      </c>
      <c r="Z6114">
        <v>0</v>
      </c>
    </row>
    <row r="6115" spans="1:26" x14ac:dyDescent="0.25">
      <c r="A6115">
        <v>2042929</v>
      </c>
      <c r="B6115">
        <v>1</v>
      </c>
      <c r="C6115" t="s">
        <v>76</v>
      </c>
      <c r="D6115" t="s">
        <v>79</v>
      </c>
      <c r="E6115" t="s">
        <v>134</v>
      </c>
      <c r="F6115" t="s">
        <v>17459</v>
      </c>
      <c r="G6115" t="s">
        <v>238</v>
      </c>
      <c r="H6115" t="s">
        <v>46</v>
      </c>
      <c r="I6115" t="s">
        <v>129</v>
      </c>
      <c r="J6115" t="s">
        <v>130</v>
      </c>
      <c r="K6115" t="s">
        <v>131</v>
      </c>
      <c r="L6115" t="s">
        <v>17460</v>
      </c>
      <c r="M6115" t="s">
        <v>17461</v>
      </c>
      <c r="N6115">
        <v>0.837777777</v>
      </c>
      <c r="O6115">
        <v>0</v>
      </c>
      <c r="P6115">
        <v>2</v>
      </c>
      <c r="Q6115">
        <v>0</v>
      </c>
      <c r="R6115">
        <v>0</v>
      </c>
      <c r="S6115">
        <v>0</v>
      </c>
      <c r="T6115">
        <v>0</v>
      </c>
      <c r="U6115">
        <v>0</v>
      </c>
      <c r="V6115">
        <v>1.675556</v>
      </c>
      <c r="W6115">
        <v>0</v>
      </c>
      <c r="X6115">
        <v>0</v>
      </c>
      <c r="Y6115">
        <v>0</v>
      </c>
      <c r="Z6115">
        <v>0</v>
      </c>
    </row>
    <row r="6116" spans="1:26" x14ac:dyDescent="0.25">
      <c r="A6116">
        <v>2042947</v>
      </c>
      <c r="B6116">
        <v>1</v>
      </c>
      <c r="C6116" t="s">
        <v>77</v>
      </c>
      <c r="D6116" t="s">
        <v>123</v>
      </c>
      <c r="E6116" t="s">
        <v>182</v>
      </c>
      <c r="F6116" t="s">
        <v>17462</v>
      </c>
      <c r="G6116" t="s">
        <v>144</v>
      </c>
      <c r="H6116" t="s">
        <v>46</v>
      </c>
      <c r="I6116" t="s">
        <v>129</v>
      </c>
      <c r="J6116" t="s">
        <v>130</v>
      </c>
      <c r="K6116" t="s">
        <v>131</v>
      </c>
      <c r="L6116" t="s">
        <v>17463</v>
      </c>
      <c r="M6116" t="s">
        <v>17464</v>
      </c>
      <c r="N6116">
        <v>2.6724999999999999</v>
      </c>
      <c r="O6116">
        <v>0</v>
      </c>
      <c r="P6116">
        <v>27</v>
      </c>
      <c r="Q6116">
        <v>0</v>
      </c>
      <c r="R6116">
        <v>0</v>
      </c>
      <c r="S6116">
        <v>0</v>
      </c>
      <c r="T6116">
        <v>0</v>
      </c>
      <c r="U6116">
        <v>0</v>
      </c>
      <c r="V6116">
        <v>72.157499999999999</v>
      </c>
      <c r="W6116">
        <v>0</v>
      </c>
      <c r="X6116">
        <v>0</v>
      </c>
      <c r="Y6116">
        <v>0</v>
      </c>
      <c r="Z6116">
        <v>0</v>
      </c>
    </row>
    <row r="6117" spans="1:26" x14ac:dyDescent="0.25">
      <c r="A6117">
        <v>2042936</v>
      </c>
      <c r="B6117">
        <v>1</v>
      </c>
      <c r="C6117" t="s">
        <v>76</v>
      </c>
      <c r="D6117" t="s">
        <v>103</v>
      </c>
      <c r="E6117" t="s">
        <v>134</v>
      </c>
      <c r="F6117" t="s">
        <v>17465</v>
      </c>
      <c r="G6117" t="s">
        <v>140</v>
      </c>
      <c r="H6117" t="s">
        <v>46</v>
      </c>
      <c r="I6117" t="s">
        <v>129</v>
      </c>
      <c r="J6117" t="s">
        <v>130</v>
      </c>
      <c r="K6117" t="s">
        <v>131</v>
      </c>
      <c r="L6117" t="s">
        <v>17466</v>
      </c>
      <c r="M6117" t="s">
        <v>17467</v>
      </c>
      <c r="N6117">
        <v>3.1719444440000002</v>
      </c>
      <c r="O6117">
        <v>0</v>
      </c>
      <c r="P6117">
        <v>0</v>
      </c>
      <c r="Q6117">
        <v>0</v>
      </c>
      <c r="R6117">
        <v>11</v>
      </c>
      <c r="S6117">
        <v>0</v>
      </c>
      <c r="T6117">
        <v>0</v>
      </c>
      <c r="U6117">
        <v>0</v>
      </c>
      <c r="V6117">
        <v>0</v>
      </c>
      <c r="W6117">
        <v>0</v>
      </c>
      <c r="X6117">
        <v>34.891388999999997</v>
      </c>
      <c r="Y6117">
        <v>0</v>
      </c>
      <c r="Z6117">
        <v>0</v>
      </c>
    </row>
    <row r="6118" spans="1:26" x14ac:dyDescent="0.25">
      <c r="A6118">
        <v>2042941</v>
      </c>
      <c r="B6118">
        <v>1</v>
      </c>
      <c r="C6118" t="s">
        <v>76</v>
      </c>
      <c r="D6118" t="s">
        <v>103</v>
      </c>
      <c r="E6118" t="s">
        <v>182</v>
      </c>
      <c r="F6118" t="s">
        <v>17468</v>
      </c>
      <c r="G6118" t="s">
        <v>144</v>
      </c>
      <c r="H6118" t="s">
        <v>46</v>
      </c>
      <c r="I6118" t="s">
        <v>129</v>
      </c>
      <c r="J6118" t="s">
        <v>130</v>
      </c>
      <c r="K6118" t="s">
        <v>131</v>
      </c>
      <c r="L6118" t="s">
        <v>17469</v>
      </c>
      <c r="M6118" t="s">
        <v>17470</v>
      </c>
      <c r="N6118">
        <v>2.3719444439999999</v>
      </c>
      <c r="O6118">
        <v>0</v>
      </c>
      <c r="P6118">
        <v>0</v>
      </c>
      <c r="Q6118">
        <v>0</v>
      </c>
      <c r="R6118">
        <v>67</v>
      </c>
      <c r="S6118">
        <v>0</v>
      </c>
      <c r="T6118">
        <v>0</v>
      </c>
      <c r="U6118">
        <v>0</v>
      </c>
      <c r="V6118">
        <v>0</v>
      </c>
      <c r="W6118">
        <v>0</v>
      </c>
      <c r="X6118">
        <v>158.920278</v>
      </c>
      <c r="Y6118">
        <v>0</v>
      </c>
      <c r="Z6118">
        <v>0</v>
      </c>
    </row>
    <row r="6119" spans="1:26" x14ac:dyDescent="0.25">
      <c r="A6119">
        <v>2042942</v>
      </c>
      <c r="B6119">
        <v>1</v>
      </c>
      <c r="C6119" t="s">
        <v>76</v>
      </c>
      <c r="D6119" t="s">
        <v>101</v>
      </c>
      <c r="E6119" t="s">
        <v>134</v>
      </c>
      <c r="F6119" t="s">
        <v>17471</v>
      </c>
      <c r="G6119" t="s">
        <v>140</v>
      </c>
      <c r="H6119" t="s">
        <v>46</v>
      </c>
      <c r="I6119" t="s">
        <v>129</v>
      </c>
      <c r="J6119" t="s">
        <v>130</v>
      </c>
      <c r="K6119" t="s">
        <v>131</v>
      </c>
      <c r="L6119" t="s">
        <v>17472</v>
      </c>
      <c r="M6119" t="s">
        <v>17473</v>
      </c>
      <c r="N6119">
        <v>5.2874999999999996</v>
      </c>
      <c r="O6119">
        <v>0</v>
      </c>
      <c r="P6119">
        <v>4</v>
      </c>
      <c r="Q6119">
        <v>0</v>
      </c>
      <c r="R6119">
        <v>0</v>
      </c>
      <c r="S6119">
        <v>0</v>
      </c>
      <c r="T6119">
        <v>0</v>
      </c>
      <c r="U6119">
        <v>0</v>
      </c>
      <c r="V6119">
        <v>21.15</v>
      </c>
      <c r="W6119">
        <v>0</v>
      </c>
      <c r="X6119">
        <v>0</v>
      </c>
      <c r="Y6119">
        <v>0</v>
      </c>
      <c r="Z6119">
        <v>0</v>
      </c>
    </row>
    <row r="6120" spans="1:26" x14ac:dyDescent="0.25">
      <c r="A6120">
        <v>2042945</v>
      </c>
      <c r="B6120">
        <v>1</v>
      </c>
      <c r="C6120" t="s">
        <v>76</v>
      </c>
      <c r="D6120" t="s">
        <v>89</v>
      </c>
      <c r="E6120" t="s">
        <v>171</v>
      </c>
      <c r="F6120" t="s">
        <v>17474</v>
      </c>
      <c r="G6120" t="s">
        <v>163</v>
      </c>
      <c r="H6120" t="s">
        <v>47</v>
      </c>
      <c r="I6120" t="s">
        <v>129</v>
      </c>
      <c r="J6120" t="s">
        <v>130</v>
      </c>
      <c r="K6120" t="s">
        <v>131</v>
      </c>
      <c r="L6120" t="s">
        <v>17475</v>
      </c>
      <c r="M6120" t="s">
        <v>17476</v>
      </c>
      <c r="N6120">
        <v>0.26777777699999999</v>
      </c>
      <c r="O6120">
        <v>5</v>
      </c>
      <c r="P6120">
        <v>244</v>
      </c>
      <c r="Q6120">
        <v>0</v>
      </c>
      <c r="R6120">
        <v>0</v>
      </c>
      <c r="S6120">
        <v>0</v>
      </c>
      <c r="T6120">
        <v>193</v>
      </c>
      <c r="U6120">
        <v>1.338889</v>
      </c>
      <c r="V6120">
        <v>65.337778</v>
      </c>
      <c r="W6120">
        <v>0</v>
      </c>
      <c r="X6120">
        <v>0</v>
      </c>
      <c r="Y6120">
        <v>0</v>
      </c>
      <c r="Z6120">
        <v>51.681111000000001</v>
      </c>
    </row>
    <row r="6121" spans="1:26" x14ac:dyDescent="0.25">
      <c r="A6121">
        <v>2042953</v>
      </c>
      <c r="B6121">
        <v>1</v>
      </c>
      <c r="C6121" t="s">
        <v>77</v>
      </c>
      <c r="D6121" t="s">
        <v>114</v>
      </c>
      <c r="E6121" t="s">
        <v>134</v>
      </c>
      <c r="F6121" t="s">
        <v>17477</v>
      </c>
      <c r="G6121" t="s">
        <v>238</v>
      </c>
      <c r="H6121" t="s">
        <v>46</v>
      </c>
      <c r="I6121" t="s">
        <v>129</v>
      </c>
      <c r="J6121" t="s">
        <v>130</v>
      </c>
      <c r="K6121" t="s">
        <v>131</v>
      </c>
      <c r="L6121" t="s">
        <v>17478</v>
      </c>
      <c r="M6121" t="s">
        <v>17479</v>
      </c>
      <c r="N6121">
        <v>1.2175</v>
      </c>
      <c r="O6121">
        <v>0</v>
      </c>
      <c r="P6121">
        <v>1</v>
      </c>
      <c r="Q6121">
        <v>0</v>
      </c>
      <c r="R6121">
        <v>0</v>
      </c>
      <c r="S6121">
        <v>0</v>
      </c>
      <c r="T6121">
        <v>0</v>
      </c>
      <c r="U6121">
        <v>0</v>
      </c>
      <c r="V6121">
        <v>1.2175</v>
      </c>
      <c r="W6121">
        <v>0</v>
      </c>
      <c r="X6121">
        <v>0</v>
      </c>
      <c r="Y6121">
        <v>0</v>
      </c>
      <c r="Z6121">
        <v>0</v>
      </c>
    </row>
    <row r="6122" spans="1:26" x14ac:dyDescent="0.25">
      <c r="A6122">
        <v>2042952</v>
      </c>
      <c r="B6122">
        <v>1</v>
      </c>
      <c r="C6122" t="s">
        <v>76</v>
      </c>
      <c r="D6122" t="s">
        <v>84</v>
      </c>
      <c r="E6122" t="s">
        <v>134</v>
      </c>
      <c r="F6122" t="s">
        <v>17480</v>
      </c>
      <c r="G6122" t="s">
        <v>136</v>
      </c>
      <c r="H6122" t="s">
        <v>46</v>
      </c>
      <c r="I6122" t="s">
        <v>129</v>
      </c>
      <c r="J6122" t="s">
        <v>130</v>
      </c>
      <c r="K6122" t="s">
        <v>131</v>
      </c>
      <c r="L6122" t="s">
        <v>17481</v>
      </c>
      <c r="M6122" t="s">
        <v>17482</v>
      </c>
      <c r="N6122">
        <v>1.8572222220000001</v>
      </c>
      <c r="O6122">
        <v>0</v>
      </c>
      <c r="P6122">
        <v>2</v>
      </c>
      <c r="Q6122">
        <v>0</v>
      </c>
      <c r="R6122">
        <v>0</v>
      </c>
      <c r="S6122">
        <v>0</v>
      </c>
      <c r="T6122">
        <v>0</v>
      </c>
      <c r="U6122">
        <v>0</v>
      </c>
      <c r="V6122">
        <v>3.7144439999999999</v>
      </c>
      <c r="W6122">
        <v>0</v>
      </c>
      <c r="X6122">
        <v>0</v>
      </c>
      <c r="Y6122">
        <v>0</v>
      </c>
      <c r="Z6122">
        <v>0</v>
      </c>
    </row>
    <row r="6123" spans="1:26" x14ac:dyDescent="0.25">
      <c r="A6123">
        <v>2042950</v>
      </c>
      <c r="B6123">
        <v>1</v>
      </c>
      <c r="C6123" t="s">
        <v>76</v>
      </c>
      <c r="D6123" t="s">
        <v>89</v>
      </c>
      <c r="E6123" t="s">
        <v>182</v>
      </c>
      <c r="F6123" t="s">
        <v>17483</v>
      </c>
      <c r="G6123" t="s">
        <v>294</v>
      </c>
      <c r="H6123" t="s">
        <v>46</v>
      </c>
      <c r="I6123" t="s">
        <v>129</v>
      </c>
      <c r="J6123" t="s">
        <v>130</v>
      </c>
      <c r="K6123" t="s">
        <v>131</v>
      </c>
      <c r="L6123" t="s">
        <v>17484</v>
      </c>
      <c r="M6123" t="s">
        <v>17485</v>
      </c>
      <c r="N6123">
        <v>2.0205555550000001</v>
      </c>
      <c r="O6123">
        <v>0</v>
      </c>
      <c r="P6123">
        <v>0</v>
      </c>
      <c r="Q6123">
        <v>0</v>
      </c>
      <c r="R6123">
        <v>49</v>
      </c>
      <c r="S6123">
        <v>0</v>
      </c>
      <c r="T6123">
        <v>0</v>
      </c>
      <c r="U6123">
        <v>0</v>
      </c>
      <c r="V6123">
        <v>0</v>
      </c>
      <c r="W6123">
        <v>0</v>
      </c>
      <c r="X6123">
        <v>99.007221999999999</v>
      </c>
      <c r="Y6123">
        <v>0</v>
      </c>
      <c r="Z6123">
        <v>0</v>
      </c>
    </row>
    <row r="6124" spans="1:26" x14ac:dyDescent="0.25">
      <c r="A6124">
        <v>2042984</v>
      </c>
      <c r="B6124">
        <v>1</v>
      </c>
      <c r="C6124" t="s">
        <v>76</v>
      </c>
      <c r="D6124" t="s">
        <v>93</v>
      </c>
      <c r="E6124" t="s">
        <v>182</v>
      </c>
      <c r="F6124" t="s">
        <v>17486</v>
      </c>
      <c r="G6124" t="s">
        <v>294</v>
      </c>
      <c r="H6124" t="s">
        <v>46</v>
      </c>
      <c r="I6124" t="s">
        <v>129</v>
      </c>
      <c r="J6124" t="s">
        <v>130</v>
      </c>
      <c r="K6124" t="s">
        <v>131</v>
      </c>
      <c r="L6124" t="s">
        <v>17487</v>
      </c>
      <c r="M6124" t="s">
        <v>17488</v>
      </c>
      <c r="N6124">
        <v>6.1747222219999998</v>
      </c>
      <c r="O6124">
        <v>0</v>
      </c>
      <c r="P6124">
        <v>24</v>
      </c>
      <c r="Q6124">
        <v>0</v>
      </c>
      <c r="R6124">
        <v>0</v>
      </c>
      <c r="S6124">
        <v>0</v>
      </c>
      <c r="T6124">
        <v>0</v>
      </c>
      <c r="U6124">
        <v>0</v>
      </c>
      <c r="V6124">
        <v>148.193333</v>
      </c>
      <c r="W6124">
        <v>0</v>
      </c>
      <c r="X6124">
        <v>0</v>
      </c>
      <c r="Y6124">
        <v>0</v>
      </c>
      <c r="Z6124">
        <v>0</v>
      </c>
    </row>
    <row r="6125" spans="1:26" x14ac:dyDescent="0.25">
      <c r="A6125">
        <v>2042956</v>
      </c>
      <c r="B6125">
        <v>1</v>
      </c>
      <c r="C6125" t="s">
        <v>76</v>
      </c>
      <c r="D6125" t="s">
        <v>104</v>
      </c>
      <c r="E6125" t="s">
        <v>182</v>
      </c>
      <c r="F6125" t="s">
        <v>17489</v>
      </c>
      <c r="G6125" t="s">
        <v>144</v>
      </c>
      <c r="H6125" t="s">
        <v>46</v>
      </c>
      <c r="I6125" t="s">
        <v>129</v>
      </c>
      <c r="J6125" t="s">
        <v>130</v>
      </c>
      <c r="K6125" t="s">
        <v>131</v>
      </c>
      <c r="L6125" t="s">
        <v>17490</v>
      </c>
      <c r="M6125" t="s">
        <v>17491</v>
      </c>
      <c r="N6125">
        <v>1.3274999999999999</v>
      </c>
      <c r="O6125">
        <v>0</v>
      </c>
      <c r="P6125">
        <v>0</v>
      </c>
      <c r="Q6125">
        <v>0</v>
      </c>
      <c r="R6125">
        <v>0</v>
      </c>
      <c r="S6125">
        <v>0</v>
      </c>
      <c r="T6125">
        <v>3</v>
      </c>
      <c r="U6125">
        <v>0</v>
      </c>
      <c r="V6125">
        <v>0</v>
      </c>
      <c r="W6125">
        <v>0</v>
      </c>
      <c r="X6125">
        <v>0</v>
      </c>
      <c r="Y6125">
        <v>0</v>
      </c>
      <c r="Z6125">
        <v>3.9824999999999999</v>
      </c>
    </row>
    <row r="6126" spans="1:26" x14ac:dyDescent="0.25">
      <c r="A6126">
        <v>2042966</v>
      </c>
      <c r="B6126">
        <v>1</v>
      </c>
      <c r="C6126" t="s">
        <v>76</v>
      </c>
      <c r="D6126" t="s">
        <v>88</v>
      </c>
      <c r="E6126" t="s">
        <v>134</v>
      </c>
      <c r="F6126" t="s">
        <v>17492</v>
      </c>
      <c r="G6126" t="s">
        <v>250</v>
      </c>
      <c r="H6126" t="s">
        <v>46</v>
      </c>
      <c r="I6126" t="s">
        <v>129</v>
      </c>
      <c r="J6126" t="s">
        <v>130</v>
      </c>
      <c r="K6126" t="s">
        <v>131</v>
      </c>
      <c r="L6126" t="s">
        <v>17493</v>
      </c>
      <c r="M6126" t="s">
        <v>17494</v>
      </c>
      <c r="N6126">
        <v>3.130833333</v>
      </c>
      <c r="O6126">
        <v>0</v>
      </c>
      <c r="P6126">
        <v>1</v>
      </c>
      <c r="Q6126">
        <v>0</v>
      </c>
      <c r="R6126">
        <v>0</v>
      </c>
      <c r="S6126">
        <v>0</v>
      </c>
      <c r="T6126">
        <v>0</v>
      </c>
      <c r="U6126">
        <v>0</v>
      </c>
      <c r="V6126">
        <v>3.130833</v>
      </c>
      <c r="W6126">
        <v>0</v>
      </c>
      <c r="X6126">
        <v>0</v>
      </c>
      <c r="Y6126">
        <v>0</v>
      </c>
      <c r="Z6126">
        <v>0</v>
      </c>
    </row>
    <row r="6127" spans="1:26" x14ac:dyDescent="0.25">
      <c r="A6127">
        <v>2042959</v>
      </c>
      <c r="B6127">
        <v>1</v>
      </c>
      <c r="C6127" t="s">
        <v>77</v>
      </c>
      <c r="D6127" t="s">
        <v>108</v>
      </c>
      <c r="E6127" t="s">
        <v>182</v>
      </c>
      <c r="F6127" t="s">
        <v>17495</v>
      </c>
      <c r="G6127" t="s">
        <v>144</v>
      </c>
      <c r="H6127" t="s">
        <v>46</v>
      </c>
      <c r="I6127" t="s">
        <v>129</v>
      </c>
      <c r="J6127" t="s">
        <v>130</v>
      </c>
      <c r="K6127" t="s">
        <v>131</v>
      </c>
      <c r="L6127" t="s">
        <v>17496</v>
      </c>
      <c r="M6127" t="s">
        <v>17497</v>
      </c>
      <c r="N6127">
        <v>4.79</v>
      </c>
      <c r="O6127">
        <v>0</v>
      </c>
      <c r="P6127">
        <v>726</v>
      </c>
      <c r="Q6127">
        <v>0</v>
      </c>
      <c r="R6127">
        <v>0</v>
      </c>
      <c r="S6127">
        <v>0</v>
      </c>
      <c r="T6127">
        <v>0</v>
      </c>
      <c r="U6127">
        <v>0</v>
      </c>
      <c r="V6127">
        <v>3477.54</v>
      </c>
      <c r="W6127">
        <v>0</v>
      </c>
      <c r="X6127">
        <v>0</v>
      </c>
      <c r="Y6127">
        <v>0</v>
      </c>
      <c r="Z6127">
        <v>0</v>
      </c>
    </row>
    <row r="6128" spans="1:26" x14ac:dyDescent="0.25">
      <c r="A6128">
        <v>2042963</v>
      </c>
      <c r="B6128">
        <v>1</v>
      </c>
      <c r="C6128" t="s">
        <v>77</v>
      </c>
      <c r="D6128" t="s">
        <v>119</v>
      </c>
      <c r="E6128" t="s">
        <v>182</v>
      </c>
      <c r="F6128" t="s">
        <v>17498</v>
      </c>
      <c r="G6128" t="s">
        <v>250</v>
      </c>
      <c r="H6128" t="s">
        <v>46</v>
      </c>
      <c r="I6128" t="s">
        <v>129</v>
      </c>
      <c r="J6128" t="s">
        <v>130</v>
      </c>
      <c r="K6128" t="s">
        <v>131</v>
      </c>
      <c r="L6128" t="s">
        <v>17499</v>
      </c>
      <c r="M6128" t="s">
        <v>17500</v>
      </c>
      <c r="N6128">
        <v>2.2083333330000001</v>
      </c>
      <c r="O6128">
        <v>0</v>
      </c>
      <c r="P6128">
        <v>5</v>
      </c>
      <c r="Q6128">
        <v>0</v>
      </c>
      <c r="R6128">
        <v>0</v>
      </c>
      <c r="S6128">
        <v>0</v>
      </c>
      <c r="T6128">
        <v>0</v>
      </c>
      <c r="U6128">
        <v>0</v>
      </c>
      <c r="V6128">
        <v>11.041667</v>
      </c>
      <c r="W6128">
        <v>0</v>
      </c>
      <c r="X6128">
        <v>0</v>
      </c>
      <c r="Y6128">
        <v>0</v>
      </c>
      <c r="Z6128">
        <v>0</v>
      </c>
    </row>
    <row r="6129" spans="1:26" x14ac:dyDescent="0.25">
      <c r="A6129">
        <v>2042997</v>
      </c>
      <c r="B6129">
        <v>1</v>
      </c>
      <c r="C6129" t="s">
        <v>76</v>
      </c>
      <c r="D6129" t="s">
        <v>86</v>
      </c>
      <c r="E6129" t="s">
        <v>166</v>
      </c>
      <c r="F6129" t="s">
        <v>17501</v>
      </c>
      <c r="G6129" t="s">
        <v>250</v>
      </c>
      <c r="H6129" t="s">
        <v>46</v>
      </c>
      <c r="I6129" t="s">
        <v>129</v>
      </c>
      <c r="J6129" t="s">
        <v>130</v>
      </c>
      <c r="K6129" t="s">
        <v>131</v>
      </c>
      <c r="L6129" t="s">
        <v>17502</v>
      </c>
      <c r="M6129" t="s">
        <v>17503</v>
      </c>
      <c r="N6129">
        <v>7.8169444439999998</v>
      </c>
      <c r="O6129">
        <v>0</v>
      </c>
      <c r="P6129">
        <v>312</v>
      </c>
      <c r="Q6129">
        <v>0</v>
      </c>
      <c r="R6129">
        <v>0</v>
      </c>
      <c r="S6129">
        <v>0</v>
      </c>
      <c r="T6129">
        <v>0</v>
      </c>
      <c r="U6129">
        <v>0</v>
      </c>
      <c r="V6129">
        <v>2438.8866670000002</v>
      </c>
      <c r="W6129">
        <v>0</v>
      </c>
      <c r="X6129">
        <v>0</v>
      </c>
      <c r="Y6129">
        <v>0</v>
      </c>
      <c r="Z6129">
        <v>0</v>
      </c>
    </row>
    <row r="6130" spans="1:26" x14ac:dyDescent="0.25">
      <c r="A6130">
        <v>2042964</v>
      </c>
      <c r="B6130">
        <v>1</v>
      </c>
      <c r="C6130" t="s">
        <v>76</v>
      </c>
      <c r="D6130" t="s">
        <v>99</v>
      </c>
      <c r="E6130" t="s">
        <v>171</v>
      </c>
      <c r="F6130" t="s">
        <v>17504</v>
      </c>
      <c r="G6130" t="s">
        <v>163</v>
      </c>
      <c r="H6130" t="s">
        <v>47</v>
      </c>
      <c r="I6130" t="s">
        <v>257</v>
      </c>
      <c r="J6130" t="s">
        <v>130</v>
      </c>
      <c r="K6130" t="s">
        <v>131</v>
      </c>
      <c r="L6130" t="s">
        <v>17505</v>
      </c>
      <c r="M6130" t="s">
        <v>17506</v>
      </c>
      <c r="N6130">
        <v>5.5555550000000002E-3</v>
      </c>
      <c r="O6130">
        <v>43</v>
      </c>
      <c r="P6130">
        <v>67</v>
      </c>
      <c r="Q6130">
        <v>0</v>
      </c>
      <c r="R6130">
        <v>0</v>
      </c>
      <c r="S6130">
        <v>0</v>
      </c>
      <c r="T6130">
        <v>0</v>
      </c>
      <c r="U6130">
        <v>0.23888899999999999</v>
      </c>
      <c r="V6130">
        <v>0.372222</v>
      </c>
      <c r="W6130">
        <v>0</v>
      </c>
      <c r="X6130">
        <v>0</v>
      </c>
      <c r="Y6130">
        <v>0</v>
      </c>
      <c r="Z6130">
        <v>0</v>
      </c>
    </row>
    <row r="6131" spans="1:26" x14ac:dyDescent="0.25">
      <c r="A6131">
        <v>2043013</v>
      </c>
      <c r="B6131">
        <v>1</v>
      </c>
      <c r="C6131" t="s">
        <v>77</v>
      </c>
      <c r="D6131" t="s">
        <v>108</v>
      </c>
      <c r="E6131" t="s">
        <v>134</v>
      </c>
      <c r="F6131" t="s">
        <v>17507</v>
      </c>
      <c r="G6131" t="s">
        <v>136</v>
      </c>
      <c r="H6131" t="s">
        <v>46</v>
      </c>
      <c r="I6131" t="s">
        <v>129</v>
      </c>
      <c r="J6131" t="s">
        <v>130</v>
      </c>
      <c r="K6131" t="s">
        <v>131</v>
      </c>
      <c r="L6131" t="s">
        <v>17508</v>
      </c>
      <c r="M6131" t="s">
        <v>17509</v>
      </c>
      <c r="N6131">
        <v>4.3674999999999997</v>
      </c>
      <c r="O6131">
        <v>0</v>
      </c>
      <c r="P6131">
        <v>0</v>
      </c>
      <c r="Q6131">
        <v>0</v>
      </c>
      <c r="R6131">
        <v>0</v>
      </c>
      <c r="S6131">
        <v>0</v>
      </c>
      <c r="T6131">
        <v>1</v>
      </c>
      <c r="U6131">
        <v>0</v>
      </c>
      <c r="V6131">
        <v>0</v>
      </c>
      <c r="W6131">
        <v>0</v>
      </c>
      <c r="X6131">
        <v>0</v>
      </c>
      <c r="Y6131">
        <v>0</v>
      </c>
      <c r="Z6131">
        <v>4.3674999999999997</v>
      </c>
    </row>
    <row r="6132" spans="1:26" x14ac:dyDescent="0.25">
      <c r="A6132">
        <v>2042987</v>
      </c>
      <c r="B6132">
        <v>1</v>
      </c>
      <c r="C6132" t="s">
        <v>76</v>
      </c>
      <c r="D6132" t="s">
        <v>88</v>
      </c>
      <c r="E6132" t="s">
        <v>134</v>
      </c>
      <c r="F6132" t="s">
        <v>17510</v>
      </c>
      <c r="G6132" t="s">
        <v>140</v>
      </c>
      <c r="H6132" t="s">
        <v>46</v>
      </c>
      <c r="I6132" t="s">
        <v>129</v>
      </c>
      <c r="J6132" t="s">
        <v>130</v>
      </c>
      <c r="K6132" t="s">
        <v>131</v>
      </c>
      <c r="L6132" t="s">
        <v>17511</v>
      </c>
      <c r="M6132" t="s">
        <v>17512</v>
      </c>
      <c r="N6132">
        <v>2.4477777770000002</v>
      </c>
      <c r="O6132">
        <v>0</v>
      </c>
      <c r="P6132">
        <v>4</v>
      </c>
      <c r="Q6132">
        <v>0</v>
      </c>
      <c r="R6132">
        <v>0</v>
      </c>
      <c r="S6132">
        <v>0</v>
      </c>
      <c r="T6132">
        <v>0</v>
      </c>
      <c r="U6132">
        <v>0</v>
      </c>
      <c r="V6132">
        <v>9.7911110000000008</v>
      </c>
      <c r="W6132">
        <v>0</v>
      </c>
      <c r="X6132">
        <v>0</v>
      </c>
      <c r="Y6132">
        <v>0</v>
      </c>
      <c r="Z6132">
        <v>0</v>
      </c>
    </row>
    <row r="6133" spans="1:26" x14ac:dyDescent="0.25">
      <c r="A6133">
        <v>2042985</v>
      </c>
      <c r="B6133">
        <v>1</v>
      </c>
      <c r="C6133" t="s">
        <v>76</v>
      </c>
      <c r="D6133" t="s">
        <v>103</v>
      </c>
      <c r="E6133" t="s">
        <v>182</v>
      </c>
      <c r="F6133" t="s">
        <v>17513</v>
      </c>
      <c r="G6133" t="s">
        <v>128</v>
      </c>
      <c r="H6133" t="s">
        <v>46</v>
      </c>
      <c r="I6133" t="s">
        <v>129</v>
      </c>
      <c r="J6133" t="s">
        <v>130</v>
      </c>
      <c r="K6133" t="s">
        <v>131</v>
      </c>
      <c r="L6133" t="s">
        <v>17514</v>
      </c>
      <c r="M6133" t="s">
        <v>17515</v>
      </c>
      <c r="N6133">
        <v>2.5327777770000002</v>
      </c>
      <c r="O6133">
        <v>0</v>
      </c>
      <c r="P6133">
        <v>0</v>
      </c>
      <c r="Q6133">
        <v>0</v>
      </c>
      <c r="R6133">
        <v>0</v>
      </c>
      <c r="S6133">
        <v>0</v>
      </c>
      <c r="T6133">
        <v>25</v>
      </c>
      <c r="U6133">
        <v>0</v>
      </c>
      <c r="V6133">
        <v>0</v>
      </c>
      <c r="W6133">
        <v>0</v>
      </c>
      <c r="X6133">
        <v>0</v>
      </c>
      <c r="Y6133">
        <v>0</v>
      </c>
      <c r="Z6133">
        <v>63.319443999999997</v>
      </c>
    </row>
    <row r="6134" spans="1:26" x14ac:dyDescent="0.25">
      <c r="A6134">
        <v>2042986</v>
      </c>
      <c r="B6134">
        <v>1</v>
      </c>
      <c r="C6134" t="s">
        <v>76</v>
      </c>
      <c r="D6134" t="s">
        <v>100</v>
      </c>
      <c r="E6134" t="s">
        <v>171</v>
      </c>
      <c r="F6134" t="s">
        <v>6968</v>
      </c>
      <c r="G6134" t="s">
        <v>163</v>
      </c>
      <c r="H6134" t="s">
        <v>47</v>
      </c>
      <c r="I6134" t="s">
        <v>129</v>
      </c>
      <c r="J6134" t="s">
        <v>130</v>
      </c>
      <c r="K6134" t="s">
        <v>131</v>
      </c>
      <c r="L6134" t="s">
        <v>17516</v>
      </c>
      <c r="M6134" t="s">
        <v>17517</v>
      </c>
      <c r="N6134">
        <v>1.4375</v>
      </c>
      <c r="O6134">
        <v>87</v>
      </c>
      <c r="P6134">
        <v>2</v>
      </c>
      <c r="Q6134">
        <v>0</v>
      </c>
      <c r="R6134">
        <v>0</v>
      </c>
      <c r="S6134">
        <v>0</v>
      </c>
      <c r="T6134">
        <v>0</v>
      </c>
      <c r="U6134">
        <v>125.0625</v>
      </c>
      <c r="V6134">
        <v>2.875</v>
      </c>
      <c r="W6134">
        <v>0</v>
      </c>
      <c r="X6134">
        <v>0</v>
      </c>
      <c r="Y6134">
        <v>0</v>
      </c>
      <c r="Z6134">
        <v>0</v>
      </c>
    </row>
    <row r="6135" spans="1:26" x14ac:dyDescent="0.25">
      <c r="A6135">
        <v>2042988</v>
      </c>
      <c r="B6135">
        <v>1</v>
      </c>
      <c r="C6135" t="s">
        <v>77</v>
      </c>
      <c r="D6135" t="s">
        <v>114</v>
      </c>
      <c r="E6135" t="s">
        <v>182</v>
      </c>
      <c r="F6135" t="s">
        <v>17518</v>
      </c>
      <c r="G6135" t="s">
        <v>144</v>
      </c>
      <c r="H6135" t="s">
        <v>46</v>
      </c>
      <c r="I6135" t="s">
        <v>129</v>
      </c>
      <c r="J6135" t="s">
        <v>130</v>
      </c>
      <c r="K6135" t="s">
        <v>131</v>
      </c>
      <c r="L6135" t="s">
        <v>17519</v>
      </c>
      <c r="M6135" t="s">
        <v>17520</v>
      </c>
      <c r="N6135">
        <v>2.7297222219999999</v>
      </c>
      <c r="O6135">
        <v>0</v>
      </c>
      <c r="P6135">
        <v>4</v>
      </c>
      <c r="Q6135">
        <v>0</v>
      </c>
      <c r="R6135">
        <v>0</v>
      </c>
      <c r="S6135">
        <v>0</v>
      </c>
      <c r="T6135">
        <v>0</v>
      </c>
      <c r="U6135">
        <v>0</v>
      </c>
      <c r="V6135">
        <v>10.918889</v>
      </c>
      <c r="W6135">
        <v>0</v>
      </c>
      <c r="X6135">
        <v>0</v>
      </c>
      <c r="Y6135">
        <v>0</v>
      </c>
      <c r="Z6135">
        <v>0</v>
      </c>
    </row>
    <row r="6136" spans="1:26" x14ac:dyDescent="0.25">
      <c r="A6136">
        <v>2043000</v>
      </c>
      <c r="B6136">
        <v>1</v>
      </c>
      <c r="C6136" t="s">
        <v>76</v>
      </c>
      <c r="D6136" t="s">
        <v>103</v>
      </c>
      <c r="E6136" t="s">
        <v>134</v>
      </c>
      <c r="F6136" t="s">
        <v>17521</v>
      </c>
      <c r="G6136" t="s">
        <v>250</v>
      </c>
      <c r="H6136" t="s">
        <v>46</v>
      </c>
      <c r="I6136" t="s">
        <v>129</v>
      </c>
      <c r="J6136" t="s">
        <v>15</v>
      </c>
      <c r="K6136" t="s">
        <v>131</v>
      </c>
      <c r="L6136" t="s">
        <v>17522</v>
      </c>
      <c r="M6136" t="s">
        <v>17523</v>
      </c>
      <c r="N6136">
        <v>3.4416666660000002</v>
      </c>
      <c r="O6136">
        <v>0</v>
      </c>
      <c r="P6136">
        <v>0</v>
      </c>
      <c r="Q6136">
        <v>0</v>
      </c>
      <c r="R6136">
        <v>1</v>
      </c>
      <c r="S6136">
        <v>0</v>
      </c>
      <c r="T6136">
        <v>0</v>
      </c>
      <c r="U6136">
        <v>0</v>
      </c>
      <c r="V6136">
        <v>0</v>
      </c>
      <c r="W6136">
        <v>0</v>
      </c>
      <c r="X6136">
        <v>3.4416669999999998</v>
      </c>
      <c r="Y6136">
        <v>0</v>
      </c>
      <c r="Z6136">
        <v>0</v>
      </c>
    </row>
    <row r="6137" spans="1:26" x14ac:dyDescent="0.25">
      <c r="A6137">
        <v>2043012</v>
      </c>
      <c r="B6137">
        <v>1</v>
      </c>
      <c r="C6137" t="s">
        <v>77</v>
      </c>
      <c r="D6137" t="s">
        <v>108</v>
      </c>
      <c r="E6137" t="s">
        <v>134</v>
      </c>
      <c r="F6137" t="s">
        <v>17524</v>
      </c>
      <c r="G6137" t="s">
        <v>136</v>
      </c>
      <c r="H6137" t="s">
        <v>46</v>
      </c>
      <c r="I6137" t="s">
        <v>129</v>
      </c>
      <c r="J6137" t="s">
        <v>130</v>
      </c>
      <c r="K6137" t="s">
        <v>131</v>
      </c>
      <c r="L6137" t="s">
        <v>17525</v>
      </c>
      <c r="M6137" t="s">
        <v>17526</v>
      </c>
      <c r="N6137">
        <v>1.176111111</v>
      </c>
      <c r="O6137">
        <v>0</v>
      </c>
      <c r="P6137">
        <v>10</v>
      </c>
      <c r="Q6137">
        <v>0</v>
      </c>
      <c r="R6137">
        <v>0</v>
      </c>
      <c r="S6137">
        <v>0</v>
      </c>
      <c r="T6137">
        <v>0</v>
      </c>
      <c r="U6137">
        <v>0</v>
      </c>
      <c r="V6137">
        <v>11.761111</v>
      </c>
      <c r="W6137">
        <v>0</v>
      </c>
      <c r="X6137">
        <v>0</v>
      </c>
      <c r="Y6137">
        <v>0</v>
      </c>
      <c r="Z6137">
        <v>0</v>
      </c>
    </row>
    <row r="6138" spans="1:26" x14ac:dyDescent="0.25">
      <c r="A6138">
        <v>2043002</v>
      </c>
      <c r="B6138">
        <v>1</v>
      </c>
      <c r="C6138" t="s">
        <v>76</v>
      </c>
      <c r="D6138" t="s">
        <v>97</v>
      </c>
      <c r="E6138" t="s">
        <v>161</v>
      </c>
      <c r="F6138" t="s">
        <v>17527</v>
      </c>
      <c r="G6138" t="s">
        <v>163</v>
      </c>
      <c r="H6138" t="s">
        <v>47</v>
      </c>
      <c r="I6138" t="s">
        <v>129</v>
      </c>
      <c r="J6138" t="s">
        <v>130</v>
      </c>
      <c r="K6138" t="s">
        <v>131</v>
      </c>
      <c r="L6138" t="s">
        <v>17528</v>
      </c>
      <c r="M6138" t="s">
        <v>17529</v>
      </c>
      <c r="N6138">
        <v>0.78249999999999997</v>
      </c>
      <c r="O6138">
        <v>2</v>
      </c>
      <c r="P6138">
        <v>3405</v>
      </c>
      <c r="Q6138">
        <v>0</v>
      </c>
      <c r="R6138">
        <v>0</v>
      </c>
      <c r="S6138">
        <v>0</v>
      </c>
      <c r="T6138">
        <v>0</v>
      </c>
      <c r="U6138">
        <v>1.5649999999999999</v>
      </c>
      <c r="V6138">
        <v>2664.4124999999999</v>
      </c>
      <c r="W6138">
        <v>0</v>
      </c>
      <c r="X6138">
        <v>0</v>
      </c>
      <c r="Y6138">
        <v>0</v>
      </c>
      <c r="Z6138">
        <v>0</v>
      </c>
    </row>
    <row r="6139" spans="1:26" x14ac:dyDescent="0.25">
      <c r="A6139">
        <v>2043004</v>
      </c>
      <c r="B6139">
        <v>1</v>
      </c>
      <c r="C6139" t="s">
        <v>77</v>
      </c>
      <c r="D6139" t="s">
        <v>120</v>
      </c>
      <c r="E6139" t="s">
        <v>182</v>
      </c>
      <c r="F6139" t="s">
        <v>17530</v>
      </c>
      <c r="G6139" t="s">
        <v>294</v>
      </c>
      <c r="H6139" t="s">
        <v>46</v>
      </c>
      <c r="I6139" t="s">
        <v>129</v>
      </c>
      <c r="J6139" t="s">
        <v>130</v>
      </c>
      <c r="K6139" t="s">
        <v>131</v>
      </c>
      <c r="L6139" t="s">
        <v>17531</v>
      </c>
      <c r="M6139" t="s">
        <v>17532</v>
      </c>
      <c r="N6139">
        <v>0.693333333</v>
      </c>
      <c r="O6139">
        <v>0</v>
      </c>
      <c r="P6139">
        <v>0</v>
      </c>
      <c r="Q6139">
        <v>0</v>
      </c>
      <c r="R6139">
        <v>12</v>
      </c>
      <c r="S6139">
        <v>0</v>
      </c>
      <c r="T6139">
        <v>0</v>
      </c>
      <c r="U6139">
        <v>0</v>
      </c>
      <c r="V6139">
        <v>0</v>
      </c>
      <c r="W6139">
        <v>0</v>
      </c>
      <c r="X6139">
        <v>8.32</v>
      </c>
      <c r="Y6139">
        <v>0</v>
      </c>
      <c r="Z6139">
        <v>0</v>
      </c>
    </row>
    <row r="6140" spans="1:26" x14ac:dyDescent="0.25">
      <c r="A6140">
        <v>2043006</v>
      </c>
      <c r="B6140">
        <v>1</v>
      </c>
      <c r="C6140" t="s">
        <v>76</v>
      </c>
      <c r="D6140" t="s">
        <v>101</v>
      </c>
      <c r="E6140" t="s">
        <v>171</v>
      </c>
      <c r="F6140" t="s">
        <v>17533</v>
      </c>
      <c r="G6140" t="s">
        <v>163</v>
      </c>
      <c r="H6140" t="s">
        <v>47</v>
      </c>
      <c r="I6140" t="s">
        <v>129</v>
      </c>
      <c r="J6140" t="s">
        <v>130</v>
      </c>
      <c r="K6140" t="s">
        <v>131</v>
      </c>
      <c r="L6140" t="s">
        <v>17534</v>
      </c>
      <c r="M6140" t="s">
        <v>17535</v>
      </c>
      <c r="N6140">
        <v>0.84083333299999996</v>
      </c>
      <c r="O6140">
        <v>1</v>
      </c>
      <c r="P6140">
        <v>4477</v>
      </c>
      <c r="Q6140">
        <v>0</v>
      </c>
      <c r="R6140">
        <v>0</v>
      </c>
      <c r="S6140">
        <v>0</v>
      </c>
      <c r="T6140">
        <v>0</v>
      </c>
      <c r="U6140">
        <v>0.84083300000000005</v>
      </c>
      <c r="V6140">
        <v>3764.410832</v>
      </c>
      <c r="W6140">
        <v>0</v>
      </c>
      <c r="X6140">
        <v>0</v>
      </c>
      <c r="Y6140">
        <v>0</v>
      </c>
      <c r="Z6140">
        <v>0</v>
      </c>
    </row>
    <row r="6141" spans="1:26" x14ac:dyDescent="0.25">
      <c r="A6141">
        <v>2043009</v>
      </c>
      <c r="B6141">
        <v>1</v>
      </c>
      <c r="C6141" t="s">
        <v>76</v>
      </c>
      <c r="D6141" t="s">
        <v>96</v>
      </c>
      <c r="E6141" t="s">
        <v>171</v>
      </c>
      <c r="F6141" t="s">
        <v>17536</v>
      </c>
      <c r="G6141" t="s">
        <v>203</v>
      </c>
      <c r="H6141" t="s">
        <v>47</v>
      </c>
      <c r="I6141" t="s">
        <v>129</v>
      </c>
      <c r="J6141" t="s">
        <v>130</v>
      </c>
      <c r="K6141" t="s">
        <v>131</v>
      </c>
      <c r="L6141" t="s">
        <v>17537</v>
      </c>
      <c r="M6141" t="s">
        <v>17538</v>
      </c>
      <c r="N6141">
        <v>1.6147222219999999</v>
      </c>
      <c r="O6141">
        <v>14</v>
      </c>
      <c r="P6141">
        <v>202</v>
      </c>
      <c r="Q6141">
        <v>0</v>
      </c>
      <c r="R6141">
        <v>0</v>
      </c>
      <c r="S6141">
        <v>0</v>
      </c>
      <c r="T6141">
        <v>0</v>
      </c>
      <c r="U6141">
        <v>22.606110999999999</v>
      </c>
      <c r="V6141">
        <v>326.17388899999997</v>
      </c>
      <c r="W6141">
        <v>0</v>
      </c>
      <c r="X6141">
        <v>0</v>
      </c>
      <c r="Y6141">
        <v>0</v>
      </c>
      <c r="Z6141">
        <v>0</v>
      </c>
    </row>
    <row r="6142" spans="1:26" x14ac:dyDescent="0.25">
      <c r="A6142">
        <v>2043040</v>
      </c>
      <c r="B6142">
        <v>1</v>
      </c>
      <c r="C6142" t="s">
        <v>77</v>
      </c>
      <c r="D6142" t="s">
        <v>108</v>
      </c>
      <c r="E6142" t="s">
        <v>134</v>
      </c>
      <c r="F6142" t="s">
        <v>17539</v>
      </c>
      <c r="G6142" t="s">
        <v>136</v>
      </c>
      <c r="H6142" t="s">
        <v>46</v>
      </c>
      <c r="I6142" t="s">
        <v>129</v>
      </c>
      <c r="J6142" t="s">
        <v>130</v>
      </c>
      <c r="K6142" t="s">
        <v>131</v>
      </c>
      <c r="L6142" t="s">
        <v>17540</v>
      </c>
      <c r="M6142" t="s">
        <v>17541</v>
      </c>
      <c r="N6142">
        <v>4.778333333</v>
      </c>
      <c r="O6142">
        <v>0</v>
      </c>
      <c r="P6142">
        <v>1</v>
      </c>
      <c r="Q6142">
        <v>0</v>
      </c>
      <c r="R6142">
        <v>0</v>
      </c>
      <c r="S6142">
        <v>0</v>
      </c>
      <c r="T6142">
        <v>0</v>
      </c>
      <c r="U6142">
        <v>0</v>
      </c>
      <c r="V6142">
        <v>4.7783329999999999</v>
      </c>
      <c r="W6142">
        <v>0</v>
      </c>
      <c r="X6142">
        <v>0</v>
      </c>
      <c r="Y6142">
        <v>0</v>
      </c>
      <c r="Z6142">
        <v>0</v>
      </c>
    </row>
    <row r="6143" spans="1:26" x14ac:dyDescent="0.25">
      <c r="A6143">
        <v>2043019</v>
      </c>
      <c r="B6143">
        <v>1</v>
      </c>
      <c r="C6143" t="s">
        <v>76</v>
      </c>
      <c r="D6143" t="s">
        <v>102</v>
      </c>
      <c r="E6143" t="s">
        <v>134</v>
      </c>
      <c r="F6143" t="s">
        <v>17542</v>
      </c>
      <c r="G6143" t="s">
        <v>238</v>
      </c>
      <c r="H6143" t="s">
        <v>46</v>
      </c>
      <c r="I6143" t="s">
        <v>129</v>
      </c>
      <c r="J6143" t="s">
        <v>130</v>
      </c>
      <c r="K6143" t="s">
        <v>131</v>
      </c>
      <c r="L6143" t="s">
        <v>17543</v>
      </c>
      <c r="M6143" t="s">
        <v>17544</v>
      </c>
      <c r="N6143">
        <v>0.70305555500000005</v>
      </c>
      <c r="O6143">
        <v>0</v>
      </c>
      <c r="P6143">
        <v>1</v>
      </c>
      <c r="Q6143">
        <v>0</v>
      </c>
      <c r="R6143">
        <v>0</v>
      </c>
      <c r="S6143">
        <v>0</v>
      </c>
      <c r="T6143">
        <v>0</v>
      </c>
      <c r="U6143">
        <v>0</v>
      </c>
      <c r="V6143">
        <v>0.70305600000000001</v>
      </c>
      <c r="W6143">
        <v>0</v>
      </c>
      <c r="X6143">
        <v>0</v>
      </c>
      <c r="Y6143">
        <v>0</v>
      </c>
      <c r="Z6143">
        <v>0</v>
      </c>
    </row>
    <row r="6144" spans="1:26" x14ac:dyDescent="0.25">
      <c r="A6144">
        <v>2043022</v>
      </c>
      <c r="B6144">
        <v>1</v>
      </c>
      <c r="C6144" t="s">
        <v>77</v>
      </c>
      <c r="D6144" t="s">
        <v>114</v>
      </c>
      <c r="E6144" t="s">
        <v>134</v>
      </c>
      <c r="F6144" t="s">
        <v>17545</v>
      </c>
      <c r="G6144" t="s">
        <v>136</v>
      </c>
      <c r="H6144" t="s">
        <v>46</v>
      </c>
      <c r="I6144" t="s">
        <v>129</v>
      </c>
      <c r="J6144" t="s">
        <v>130</v>
      </c>
      <c r="K6144" t="s">
        <v>131</v>
      </c>
      <c r="L6144" t="s">
        <v>17546</v>
      </c>
      <c r="M6144" t="s">
        <v>17547</v>
      </c>
      <c r="N6144">
        <v>3.0933333329999999</v>
      </c>
      <c r="O6144">
        <v>0</v>
      </c>
      <c r="P6144">
        <v>0</v>
      </c>
      <c r="Q6144">
        <v>0</v>
      </c>
      <c r="R6144">
        <v>0</v>
      </c>
      <c r="S6144">
        <v>0</v>
      </c>
      <c r="T6144">
        <v>1</v>
      </c>
      <c r="U6144">
        <v>0</v>
      </c>
      <c r="V6144">
        <v>0</v>
      </c>
      <c r="W6144">
        <v>0</v>
      </c>
      <c r="X6144">
        <v>0</v>
      </c>
      <c r="Y6144">
        <v>0</v>
      </c>
      <c r="Z6144">
        <v>3.0933329999999999</v>
      </c>
    </row>
    <row r="6145" spans="1:26" x14ac:dyDescent="0.25">
      <c r="A6145">
        <v>2043017</v>
      </c>
      <c r="B6145">
        <v>1</v>
      </c>
      <c r="C6145" t="s">
        <v>76</v>
      </c>
      <c r="D6145" t="s">
        <v>101</v>
      </c>
      <c r="E6145" t="s">
        <v>171</v>
      </c>
      <c r="F6145" t="s">
        <v>17548</v>
      </c>
      <c r="G6145" t="s">
        <v>163</v>
      </c>
      <c r="H6145" t="s">
        <v>47</v>
      </c>
      <c r="I6145" t="s">
        <v>129</v>
      </c>
      <c r="J6145" t="s">
        <v>130</v>
      </c>
      <c r="K6145" t="s">
        <v>131</v>
      </c>
      <c r="L6145" t="s">
        <v>17549</v>
      </c>
      <c r="M6145" t="s">
        <v>17550</v>
      </c>
      <c r="N6145">
        <v>0.49277777699999997</v>
      </c>
      <c r="O6145">
        <v>1</v>
      </c>
      <c r="P6145">
        <v>0</v>
      </c>
      <c r="Q6145">
        <v>0</v>
      </c>
      <c r="R6145">
        <v>0</v>
      </c>
      <c r="S6145">
        <v>0</v>
      </c>
      <c r="T6145">
        <v>0</v>
      </c>
      <c r="U6145">
        <v>0.49277799999999999</v>
      </c>
      <c r="V6145">
        <v>0</v>
      </c>
      <c r="W6145">
        <v>0</v>
      </c>
      <c r="X6145">
        <v>0</v>
      </c>
      <c r="Y6145">
        <v>0</v>
      </c>
      <c r="Z6145">
        <v>0</v>
      </c>
    </row>
    <row r="6146" spans="1:26" x14ac:dyDescent="0.25">
      <c r="A6146">
        <v>2043020</v>
      </c>
      <c r="B6146">
        <v>1</v>
      </c>
      <c r="C6146" t="s">
        <v>76</v>
      </c>
      <c r="D6146" t="s">
        <v>89</v>
      </c>
      <c r="E6146" t="s">
        <v>134</v>
      </c>
      <c r="F6146" t="s">
        <v>17551</v>
      </c>
      <c r="G6146" t="s">
        <v>136</v>
      </c>
      <c r="H6146" t="s">
        <v>46</v>
      </c>
      <c r="I6146" t="s">
        <v>129</v>
      </c>
      <c r="J6146" t="s">
        <v>130</v>
      </c>
      <c r="K6146" t="s">
        <v>131</v>
      </c>
      <c r="L6146" t="s">
        <v>17552</v>
      </c>
      <c r="M6146" t="s">
        <v>17553</v>
      </c>
      <c r="N6146">
        <v>2.6261111110000002</v>
      </c>
      <c r="O6146">
        <v>0</v>
      </c>
      <c r="P6146">
        <v>1</v>
      </c>
      <c r="Q6146">
        <v>0</v>
      </c>
      <c r="R6146">
        <v>0</v>
      </c>
      <c r="S6146">
        <v>0</v>
      </c>
      <c r="T6146">
        <v>0</v>
      </c>
      <c r="U6146">
        <v>0</v>
      </c>
      <c r="V6146">
        <v>2.6261109999999999</v>
      </c>
      <c r="W6146">
        <v>0</v>
      </c>
      <c r="X6146">
        <v>0</v>
      </c>
      <c r="Y6146">
        <v>0</v>
      </c>
      <c r="Z6146">
        <v>0</v>
      </c>
    </row>
    <row r="6147" spans="1:26" x14ac:dyDescent="0.25">
      <c r="A6147">
        <v>2043025</v>
      </c>
      <c r="B6147">
        <v>1</v>
      </c>
      <c r="C6147" t="s">
        <v>76</v>
      </c>
      <c r="D6147" t="s">
        <v>106</v>
      </c>
      <c r="E6147" t="s">
        <v>134</v>
      </c>
      <c r="F6147" t="s">
        <v>17554</v>
      </c>
      <c r="G6147" t="s">
        <v>140</v>
      </c>
      <c r="H6147" t="s">
        <v>46</v>
      </c>
      <c r="I6147" t="s">
        <v>129</v>
      </c>
      <c r="J6147" t="s">
        <v>130</v>
      </c>
      <c r="K6147" t="s">
        <v>131</v>
      </c>
      <c r="L6147" t="s">
        <v>17555</v>
      </c>
      <c r="M6147" t="s">
        <v>17556</v>
      </c>
      <c r="N6147">
        <v>4.79</v>
      </c>
      <c r="O6147">
        <v>0</v>
      </c>
      <c r="P6147">
        <v>21</v>
      </c>
      <c r="Q6147">
        <v>0</v>
      </c>
      <c r="R6147">
        <v>0</v>
      </c>
      <c r="S6147">
        <v>0</v>
      </c>
      <c r="T6147">
        <v>0</v>
      </c>
      <c r="U6147">
        <v>0</v>
      </c>
      <c r="V6147">
        <v>100.59</v>
      </c>
      <c r="W6147">
        <v>0</v>
      </c>
      <c r="X6147">
        <v>0</v>
      </c>
      <c r="Y6147">
        <v>0</v>
      </c>
      <c r="Z6147">
        <v>0</v>
      </c>
    </row>
    <row r="6148" spans="1:26" x14ac:dyDescent="0.25">
      <c r="A6148">
        <v>2043031</v>
      </c>
      <c r="B6148">
        <v>1</v>
      </c>
      <c r="C6148" t="s">
        <v>76</v>
      </c>
      <c r="D6148" t="s">
        <v>103</v>
      </c>
      <c r="E6148" t="s">
        <v>134</v>
      </c>
      <c r="F6148" t="s">
        <v>17557</v>
      </c>
      <c r="G6148" t="s">
        <v>250</v>
      </c>
      <c r="H6148" t="s">
        <v>46</v>
      </c>
      <c r="I6148" t="s">
        <v>129</v>
      </c>
      <c r="J6148" t="s">
        <v>15</v>
      </c>
      <c r="K6148" t="s">
        <v>131</v>
      </c>
      <c r="L6148" t="s">
        <v>17558</v>
      </c>
      <c r="M6148" t="s">
        <v>17559</v>
      </c>
      <c r="N6148">
        <v>3.9072222220000001</v>
      </c>
      <c r="O6148">
        <v>0</v>
      </c>
      <c r="P6148">
        <v>0</v>
      </c>
      <c r="Q6148">
        <v>0</v>
      </c>
      <c r="R6148">
        <v>10</v>
      </c>
      <c r="S6148">
        <v>0</v>
      </c>
      <c r="T6148">
        <v>0</v>
      </c>
      <c r="U6148">
        <v>0</v>
      </c>
      <c r="V6148">
        <v>0</v>
      </c>
      <c r="W6148">
        <v>0</v>
      </c>
      <c r="X6148">
        <v>39.072221999999996</v>
      </c>
      <c r="Y6148">
        <v>0</v>
      </c>
      <c r="Z6148">
        <v>0</v>
      </c>
    </row>
    <row r="6149" spans="1:26" x14ac:dyDescent="0.25">
      <c r="A6149">
        <v>2043029</v>
      </c>
      <c r="B6149">
        <v>1</v>
      </c>
      <c r="C6149" t="s">
        <v>76</v>
      </c>
      <c r="D6149" t="s">
        <v>93</v>
      </c>
      <c r="E6149" t="s">
        <v>171</v>
      </c>
      <c r="F6149" t="s">
        <v>17560</v>
      </c>
      <c r="G6149" t="s">
        <v>163</v>
      </c>
      <c r="H6149" t="s">
        <v>47</v>
      </c>
      <c r="I6149" t="s">
        <v>129</v>
      </c>
      <c r="J6149" t="s">
        <v>130</v>
      </c>
      <c r="K6149" t="s">
        <v>131</v>
      </c>
      <c r="L6149" t="s">
        <v>17561</v>
      </c>
      <c r="M6149" t="s">
        <v>17562</v>
      </c>
      <c r="N6149">
        <v>3.4713888879999999</v>
      </c>
      <c r="O6149">
        <v>0</v>
      </c>
      <c r="P6149">
        <v>244</v>
      </c>
      <c r="Q6149">
        <v>0</v>
      </c>
      <c r="R6149">
        <v>0</v>
      </c>
      <c r="S6149">
        <v>0</v>
      </c>
      <c r="T6149">
        <v>0</v>
      </c>
      <c r="U6149">
        <v>0</v>
      </c>
      <c r="V6149">
        <v>847.01888899999994</v>
      </c>
      <c r="W6149">
        <v>0</v>
      </c>
      <c r="X6149">
        <v>0</v>
      </c>
      <c r="Y6149">
        <v>0</v>
      </c>
      <c r="Z6149">
        <v>0</v>
      </c>
    </row>
    <row r="6150" spans="1:26" x14ac:dyDescent="0.25">
      <c r="A6150">
        <v>2043030</v>
      </c>
      <c r="B6150">
        <v>1</v>
      </c>
      <c r="C6150" t="s">
        <v>76</v>
      </c>
      <c r="D6150" t="s">
        <v>88</v>
      </c>
      <c r="E6150" t="s">
        <v>134</v>
      </c>
      <c r="F6150" t="s">
        <v>17563</v>
      </c>
      <c r="G6150" t="s">
        <v>250</v>
      </c>
      <c r="H6150" t="s">
        <v>46</v>
      </c>
      <c r="I6150" t="s">
        <v>129</v>
      </c>
      <c r="J6150" t="s">
        <v>15</v>
      </c>
      <c r="K6150" t="s">
        <v>131</v>
      </c>
      <c r="L6150" t="s">
        <v>17564</v>
      </c>
      <c r="M6150" t="s">
        <v>17565</v>
      </c>
      <c r="N6150">
        <v>6.27</v>
      </c>
      <c r="O6150">
        <v>0</v>
      </c>
      <c r="P6150">
        <v>1</v>
      </c>
      <c r="Q6150">
        <v>0</v>
      </c>
      <c r="R6150">
        <v>0</v>
      </c>
      <c r="S6150">
        <v>0</v>
      </c>
      <c r="T6150">
        <v>0</v>
      </c>
      <c r="U6150">
        <v>0</v>
      </c>
      <c r="V6150">
        <v>6.27</v>
      </c>
      <c r="W6150">
        <v>0</v>
      </c>
      <c r="X6150">
        <v>0</v>
      </c>
      <c r="Y6150">
        <v>0</v>
      </c>
      <c r="Z6150">
        <v>0</v>
      </c>
    </row>
    <row r="6151" spans="1:26" x14ac:dyDescent="0.25">
      <c r="A6151">
        <v>2043032</v>
      </c>
      <c r="B6151">
        <v>1</v>
      </c>
      <c r="C6151" t="s">
        <v>76</v>
      </c>
      <c r="D6151" t="s">
        <v>102</v>
      </c>
      <c r="E6151" t="s">
        <v>171</v>
      </c>
      <c r="F6151" t="s">
        <v>17566</v>
      </c>
      <c r="G6151" t="s">
        <v>152</v>
      </c>
      <c r="H6151" t="s">
        <v>47</v>
      </c>
      <c r="I6151" t="s">
        <v>129</v>
      </c>
      <c r="J6151" t="s">
        <v>130</v>
      </c>
      <c r="K6151" t="s">
        <v>154</v>
      </c>
      <c r="L6151" t="s">
        <v>17567</v>
      </c>
      <c r="M6151" t="s">
        <v>17568</v>
      </c>
      <c r="N6151">
        <v>8.0511110999999996E-2</v>
      </c>
      <c r="O6151">
        <v>36</v>
      </c>
      <c r="P6151">
        <v>83</v>
      </c>
      <c r="Q6151">
        <v>0</v>
      </c>
      <c r="R6151">
        <v>0</v>
      </c>
      <c r="S6151">
        <v>1</v>
      </c>
      <c r="T6151">
        <v>16</v>
      </c>
      <c r="U6151">
        <v>2.8984000000000001</v>
      </c>
      <c r="V6151">
        <v>6.6824219999999999</v>
      </c>
      <c r="W6151">
        <v>0</v>
      </c>
      <c r="X6151">
        <v>0</v>
      </c>
      <c r="Y6151">
        <v>8.0510999999999999E-2</v>
      </c>
      <c r="Z6151">
        <v>1.288178</v>
      </c>
    </row>
    <row r="6152" spans="1:26" x14ac:dyDescent="0.25">
      <c r="A6152">
        <v>2043038</v>
      </c>
      <c r="B6152">
        <v>1</v>
      </c>
      <c r="C6152" t="s">
        <v>76</v>
      </c>
      <c r="D6152" t="s">
        <v>92</v>
      </c>
      <c r="E6152" t="s">
        <v>134</v>
      </c>
      <c r="F6152" t="s">
        <v>17569</v>
      </c>
      <c r="G6152" t="s">
        <v>136</v>
      </c>
      <c r="H6152" t="s">
        <v>46</v>
      </c>
      <c r="I6152" t="s">
        <v>129</v>
      </c>
      <c r="J6152" t="s">
        <v>130</v>
      </c>
      <c r="K6152" t="s">
        <v>131</v>
      </c>
      <c r="L6152" t="s">
        <v>17570</v>
      </c>
      <c r="M6152" t="s">
        <v>17571</v>
      </c>
      <c r="N6152">
        <v>2.2999999999999998</v>
      </c>
      <c r="O6152">
        <v>0</v>
      </c>
      <c r="P6152">
        <v>0</v>
      </c>
      <c r="Q6152">
        <v>0</v>
      </c>
      <c r="R6152">
        <v>1</v>
      </c>
      <c r="S6152">
        <v>0</v>
      </c>
      <c r="T6152">
        <v>0</v>
      </c>
      <c r="U6152">
        <v>0</v>
      </c>
      <c r="V6152">
        <v>0</v>
      </c>
      <c r="W6152">
        <v>0</v>
      </c>
      <c r="X6152">
        <v>2.2999999999999998</v>
      </c>
      <c r="Y6152">
        <v>0</v>
      </c>
      <c r="Z6152">
        <v>0</v>
      </c>
    </row>
    <row r="6153" spans="1:26" x14ac:dyDescent="0.25">
      <c r="A6153">
        <v>2043045</v>
      </c>
      <c r="B6153">
        <v>1</v>
      </c>
      <c r="C6153" t="s">
        <v>76</v>
      </c>
      <c r="D6153" t="s">
        <v>79</v>
      </c>
      <c r="E6153" t="s">
        <v>134</v>
      </c>
      <c r="F6153" t="s">
        <v>17572</v>
      </c>
      <c r="G6153" t="s">
        <v>136</v>
      </c>
      <c r="H6153" t="s">
        <v>46</v>
      </c>
      <c r="I6153" t="s">
        <v>129</v>
      </c>
      <c r="J6153" t="s">
        <v>130</v>
      </c>
      <c r="K6153" t="s">
        <v>131</v>
      </c>
      <c r="L6153" t="s">
        <v>17573</v>
      </c>
      <c r="M6153" t="s">
        <v>17574</v>
      </c>
      <c r="N6153">
        <v>2.5047222219999998</v>
      </c>
      <c r="O6153">
        <v>0</v>
      </c>
      <c r="P6153">
        <v>2</v>
      </c>
      <c r="Q6153">
        <v>0</v>
      </c>
      <c r="R6153">
        <v>0</v>
      </c>
      <c r="S6153">
        <v>0</v>
      </c>
      <c r="T6153">
        <v>0</v>
      </c>
      <c r="U6153">
        <v>0</v>
      </c>
      <c r="V6153">
        <v>5.0094440000000002</v>
      </c>
      <c r="W6153">
        <v>0</v>
      </c>
      <c r="X6153">
        <v>0</v>
      </c>
      <c r="Y6153">
        <v>0</v>
      </c>
      <c r="Z6153">
        <v>0</v>
      </c>
    </row>
    <row r="6154" spans="1:26" x14ac:dyDescent="0.25">
      <c r="A6154">
        <v>2043041</v>
      </c>
      <c r="B6154">
        <v>1</v>
      </c>
      <c r="C6154" t="s">
        <v>77</v>
      </c>
      <c r="D6154" t="s">
        <v>117</v>
      </c>
      <c r="E6154" t="s">
        <v>186</v>
      </c>
      <c r="F6154" t="s">
        <v>11788</v>
      </c>
      <c r="G6154" t="s">
        <v>163</v>
      </c>
      <c r="H6154" t="s">
        <v>47</v>
      </c>
      <c r="I6154" t="s">
        <v>129</v>
      </c>
      <c r="J6154" t="s">
        <v>130</v>
      </c>
      <c r="K6154" t="s">
        <v>131</v>
      </c>
      <c r="L6154" t="s">
        <v>17575</v>
      </c>
      <c r="M6154" t="s">
        <v>17576</v>
      </c>
      <c r="N6154">
        <v>1.039722222</v>
      </c>
      <c r="O6154">
        <v>0</v>
      </c>
      <c r="P6154">
        <v>0</v>
      </c>
      <c r="Q6154">
        <v>1</v>
      </c>
      <c r="R6154">
        <v>74</v>
      </c>
      <c r="S6154">
        <v>6</v>
      </c>
      <c r="T6154">
        <v>222</v>
      </c>
      <c r="U6154">
        <v>0</v>
      </c>
      <c r="V6154">
        <v>0</v>
      </c>
      <c r="W6154">
        <v>1.039722</v>
      </c>
      <c r="X6154">
        <v>76.939443999999995</v>
      </c>
      <c r="Y6154">
        <v>6.2383329999999999</v>
      </c>
      <c r="Z6154">
        <v>230.818333</v>
      </c>
    </row>
    <row r="6155" spans="1:26" x14ac:dyDescent="0.25">
      <c r="A6155">
        <v>2043047</v>
      </c>
      <c r="B6155">
        <v>1</v>
      </c>
      <c r="C6155" t="s">
        <v>76</v>
      </c>
      <c r="D6155" t="s">
        <v>78</v>
      </c>
      <c r="E6155" t="s">
        <v>166</v>
      </c>
      <c r="F6155" t="s">
        <v>17577</v>
      </c>
      <c r="G6155" t="s">
        <v>128</v>
      </c>
      <c r="H6155" t="s">
        <v>46</v>
      </c>
      <c r="I6155" t="s">
        <v>129</v>
      </c>
      <c r="J6155" t="s">
        <v>130</v>
      </c>
      <c r="K6155" t="s">
        <v>131</v>
      </c>
      <c r="L6155" t="s">
        <v>17578</v>
      </c>
      <c r="M6155" t="s">
        <v>17579</v>
      </c>
      <c r="N6155">
        <v>0.45888888799999999</v>
      </c>
      <c r="O6155">
        <v>0</v>
      </c>
      <c r="P6155">
        <v>1087</v>
      </c>
      <c r="Q6155">
        <v>0</v>
      </c>
      <c r="R6155">
        <v>0</v>
      </c>
      <c r="S6155">
        <v>0</v>
      </c>
      <c r="T6155">
        <v>0</v>
      </c>
      <c r="U6155">
        <v>0</v>
      </c>
      <c r="V6155">
        <v>498.81222100000002</v>
      </c>
      <c r="W6155">
        <v>0</v>
      </c>
      <c r="X6155">
        <v>0</v>
      </c>
      <c r="Y6155">
        <v>0</v>
      </c>
      <c r="Z6155">
        <v>0</v>
      </c>
    </row>
    <row r="6156" spans="1:26" x14ac:dyDescent="0.25">
      <c r="A6156">
        <v>2043056</v>
      </c>
      <c r="B6156">
        <v>1</v>
      </c>
      <c r="C6156" t="s">
        <v>76</v>
      </c>
      <c r="D6156" t="s">
        <v>92</v>
      </c>
      <c r="E6156" t="s">
        <v>134</v>
      </c>
      <c r="F6156" t="s">
        <v>17580</v>
      </c>
      <c r="G6156" t="s">
        <v>136</v>
      </c>
      <c r="H6156" t="s">
        <v>46</v>
      </c>
      <c r="I6156" t="s">
        <v>129</v>
      </c>
      <c r="J6156" t="s">
        <v>130</v>
      </c>
      <c r="K6156" t="s">
        <v>131</v>
      </c>
      <c r="L6156" t="s">
        <v>17581</v>
      </c>
      <c r="M6156" t="s">
        <v>17582</v>
      </c>
      <c r="N6156">
        <v>1.0047222220000001</v>
      </c>
      <c r="O6156">
        <v>0</v>
      </c>
      <c r="P6156">
        <v>0</v>
      </c>
      <c r="Q6156">
        <v>0</v>
      </c>
      <c r="R6156">
        <v>1</v>
      </c>
      <c r="S6156">
        <v>0</v>
      </c>
      <c r="T6156">
        <v>0</v>
      </c>
      <c r="U6156">
        <v>0</v>
      </c>
      <c r="V6156">
        <v>0</v>
      </c>
      <c r="W6156">
        <v>0</v>
      </c>
      <c r="X6156">
        <v>1.0047219999999999</v>
      </c>
      <c r="Y6156">
        <v>0</v>
      </c>
      <c r="Z6156">
        <v>0</v>
      </c>
    </row>
    <row r="6157" spans="1:26" x14ac:dyDescent="0.25">
      <c r="A6157">
        <v>2043049</v>
      </c>
      <c r="B6157">
        <v>1</v>
      </c>
      <c r="C6157" t="s">
        <v>76</v>
      </c>
      <c r="D6157" t="s">
        <v>103</v>
      </c>
      <c r="E6157" t="s">
        <v>171</v>
      </c>
      <c r="F6157" t="s">
        <v>14496</v>
      </c>
      <c r="G6157" t="s">
        <v>163</v>
      </c>
      <c r="H6157" t="s">
        <v>47</v>
      </c>
      <c r="I6157" t="s">
        <v>129</v>
      </c>
      <c r="J6157" t="s">
        <v>130</v>
      </c>
      <c r="K6157" t="s">
        <v>131</v>
      </c>
      <c r="L6157" t="s">
        <v>17583</v>
      </c>
      <c r="M6157" t="s">
        <v>17584</v>
      </c>
      <c r="N6157">
        <v>0.73666666599999997</v>
      </c>
      <c r="O6157">
        <v>0</v>
      </c>
      <c r="P6157">
        <v>0</v>
      </c>
      <c r="Q6157">
        <v>1</v>
      </c>
      <c r="R6157">
        <v>52</v>
      </c>
      <c r="S6157">
        <v>6</v>
      </c>
      <c r="T6157">
        <v>0</v>
      </c>
      <c r="U6157">
        <v>0</v>
      </c>
      <c r="V6157">
        <v>0</v>
      </c>
      <c r="W6157">
        <v>0.73666699999999996</v>
      </c>
      <c r="X6157">
        <v>38.306666999999997</v>
      </c>
      <c r="Y6157">
        <v>4.42</v>
      </c>
      <c r="Z6157">
        <v>0</v>
      </c>
    </row>
    <row r="6158" spans="1:26" x14ac:dyDescent="0.25">
      <c r="A6158">
        <v>2043050</v>
      </c>
      <c r="B6158">
        <v>1</v>
      </c>
      <c r="C6158" t="s">
        <v>77</v>
      </c>
      <c r="D6158" t="s">
        <v>124</v>
      </c>
      <c r="E6158" t="s">
        <v>161</v>
      </c>
      <c r="F6158" t="s">
        <v>17585</v>
      </c>
      <c r="G6158" t="s">
        <v>163</v>
      </c>
      <c r="H6158" t="s">
        <v>47</v>
      </c>
      <c r="I6158" t="s">
        <v>129</v>
      </c>
      <c r="J6158" t="s">
        <v>130</v>
      </c>
      <c r="K6158" t="s">
        <v>131</v>
      </c>
      <c r="L6158" t="s">
        <v>17586</v>
      </c>
      <c r="M6158" t="s">
        <v>17587</v>
      </c>
      <c r="N6158">
        <v>0.53166666600000001</v>
      </c>
      <c r="O6158">
        <v>2</v>
      </c>
      <c r="P6158">
        <v>5223</v>
      </c>
      <c r="Q6158">
        <v>0</v>
      </c>
      <c r="R6158">
        <v>0</v>
      </c>
      <c r="S6158">
        <v>0</v>
      </c>
      <c r="T6158">
        <v>0</v>
      </c>
      <c r="U6158">
        <v>1.0633330000000001</v>
      </c>
      <c r="V6158">
        <v>2776.8949969999999</v>
      </c>
      <c r="W6158">
        <v>0</v>
      </c>
      <c r="X6158">
        <v>0</v>
      </c>
      <c r="Y6158">
        <v>0</v>
      </c>
      <c r="Z6158">
        <v>0</v>
      </c>
    </row>
    <row r="6159" spans="1:26" x14ac:dyDescent="0.25">
      <c r="A6159">
        <v>2043055</v>
      </c>
      <c r="B6159">
        <v>1</v>
      </c>
      <c r="C6159" t="s">
        <v>77</v>
      </c>
      <c r="D6159" t="s">
        <v>116</v>
      </c>
      <c r="E6159" t="s">
        <v>161</v>
      </c>
      <c r="F6159" t="s">
        <v>560</v>
      </c>
      <c r="G6159" t="s">
        <v>163</v>
      </c>
      <c r="H6159" t="s">
        <v>47</v>
      </c>
      <c r="I6159" t="s">
        <v>257</v>
      </c>
      <c r="J6159" t="s">
        <v>130</v>
      </c>
      <c r="K6159" t="s">
        <v>131</v>
      </c>
      <c r="L6159" t="s">
        <v>17588</v>
      </c>
      <c r="M6159" t="s">
        <v>17589</v>
      </c>
      <c r="N6159">
        <v>4.7222222000000001E-2</v>
      </c>
      <c r="O6159">
        <v>90</v>
      </c>
      <c r="P6159">
        <v>1206</v>
      </c>
      <c r="Q6159">
        <v>0</v>
      </c>
      <c r="R6159">
        <v>0</v>
      </c>
      <c r="S6159">
        <v>0</v>
      </c>
      <c r="T6159">
        <v>0</v>
      </c>
      <c r="U6159">
        <v>4.25</v>
      </c>
      <c r="V6159">
        <v>56.95</v>
      </c>
      <c r="W6159">
        <v>0</v>
      </c>
      <c r="X6159">
        <v>0</v>
      </c>
      <c r="Y6159">
        <v>0</v>
      </c>
      <c r="Z6159">
        <v>0</v>
      </c>
    </row>
    <row r="6160" spans="1:26" x14ac:dyDescent="0.25">
      <c r="A6160">
        <v>2043062</v>
      </c>
      <c r="B6160">
        <v>1</v>
      </c>
      <c r="C6160" t="s">
        <v>76</v>
      </c>
      <c r="D6160" t="s">
        <v>98</v>
      </c>
      <c r="E6160" t="s">
        <v>161</v>
      </c>
      <c r="F6160" t="s">
        <v>5885</v>
      </c>
      <c r="G6160" t="s">
        <v>341</v>
      </c>
      <c r="H6160" t="s">
        <v>47</v>
      </c>
      <c r="I6160" t="s">
        <v>129</v>
      </c>
      <c r="J6160" t="s">
        <v>130</v>
      </c>
      <c r="K6160" t="s">
        <v>131</v>
      </c>
      <c r="L6160" t="s">
        <v>17590</v>
      </c>
      <c r="M6160" t="s">
        <v>17591</v>
      </c>
      <c r="N6160">
        <v>1.3772222220000001</v>
      </c>
      <c r="O6160">
        <v>0</v>
      </c>
      <c r="P6160">
        <v>0</v>
      </c>
      <c r="Q6160">
        <v>2</v>
      </c>
      <c r="R6160">
        <v>189</v>
      </c>
      <c r="S6160">
        <v>2</v>
      </c>
      <c r="T6160">
        <v>610</v>
      </c>
      <c r="U6160">
        <v>0</v>
      </c>
      <c r="V6160">
        <v>0</v>
      </c>
      <c r="W6160">
        <v>2.7544439999999999</v>
      </c>
      <c r="X6160">
        <v>260.29500000000002</v>
      </c>
      <c r="Y6160">
        <v>2.7544439999999999</v>
      </c>
      <c r="Z6160">
        <v>840.10555499999998</v>
      </c>
    </row>
    <row r="6161" spans="1:26" x14ac:dyDescent="0.25">
      <c r="A6161">
        <v>2043064</v>
      </c>
      <c r="B6161">
        <v>1</v>
      </c>
      <c r="C6161" t="s">
        <v>76</v>
      </c>
      <c r="D6161" t="s">
        <v>101</v>
      </c>
      <c r="E6161" t="s">
        <v>134</v>
      </c>
      <c r="F6161" t="s">
        <v>17592</v>
      </c>
      <c r="G6161" t="s">
        <v>140</v>
      </c>
      <c r="H6161" t="s">
        <v>46</v>
      </c>
      <c r="I6161" t="s">
        <v>129</v>
      </c>
      <c r="J6161" t="s">
        <v>130</v>
      </c>
      <c r="K6161" t="s">
        <v>131</v>
      </c>
      <c r="L6161" t="s">
        <v>17593</v>
      </c>
      <c r="M6161" t="s">
        <v>17594</v>
      </c>
      <c r="N6161">
        <v>1.6472222219999999</v>
      </c>
      <c r="O6161">
        <v>0</v>
      </c>
      <c r="P6161">
        <v>1</v>
      </c>
      <c r="Q6161">
        <v>0</v>
      </c>
      <c r="R6161">
        <v>0</v>
      </c>
      <c r="S6161">
        <v>0</v>
      </c>
      <c r="T6161">
        <v>0</v>
      </c>
      <c r="U6161">
        <v>0</v>
      </c>
      <c r="V6161">
        <v>1.647222</v>
      </c>
      <c r="W6161">
        <v>0</v>
      </c>
      <c r="X6161">
        <v>0</v>
      </c>
      <c r="Y6161">
        <v>0</v>
      </c>
      <c r="Z6161">
        <v>0</v>
      </c>
    </row>
    <row r="6162" spans="1:26" x14ac:dyDescent="0.25">
      <c r="A6162">
        <v>2043065</v>
      </c>
      <c r="B6162">
        <v>1</v>
      </c>
      <c r="C6162" t="s">
        <v>77</v>
      </c>
      <c r="D6162" t="s">
        <v>116</v>
      </c>
      <c r="E6162" t="s">
        <v>171</v>
      </c>
      <c r="F6162" t="s">
        <v>17595</v>
      </c>
      <c r="G6162" t="s">
        <v>163</v>
      </c>
      <c r="H6162" t="s">
        <v>47</v>
      </c>
      <c r="I6162" t="s">
        <v>129</v>
      </c>
      <c r="J6162" t="s">
        <v>130</v>
      </c>
      <c r="K6162" t="s">
        <v>131</v>
      </c>
      <c r="L6162" t="s">
        <v>17596</v>
      </c>
      <c r="M6162" t="s">
        <v>17597</v>
      </c>
      <c r="N6162">
        <v>1.136111111</v>
      </c>
      <c r="O6162">
        <v>113</v>
      </c>
      <c r="P6162">
        <v>1206</v>
      </c>
      <c r="Q6162">
        <v>0</v>
      </c>
      <c r="R6162">
        <v>0</v>
      </c>
      <c r="S6162">
        <v>0</v>
      </c>
      <c r="T6162">
        <v>0</v>
      </c>
      <c r="U6162">
        <v>128.38055600000001</v>
      </c>
      <c r="V6162">
        <v>1370.15</v>
      </c>
      <c r="W6162">
        <v>0</v>
      </c>
      <c r="X6162">
        <v>0</v>
      </c>
      <c r="Y6162">
        <v>0</v>
      </c>
      <c r="Z6162">
        <v>0</v>
      </c>
    </row>
    <row r="6163" spans="1:26" x14ac:dyDescent="0.25">
      <c r="A6163">
        <v>2043071</v>
      </c>
      <c r="B6163">
        <v>1</v>
      </c>
      <c r="C6163" t="s">
        <v>76</v>
      </c>
      <c r="D6163" t="s">
        <v>88</v>
      </c>
      <c r="E6163" t="s">
        <v>134</v>
      </c>
      <c r="F6163" t="s">
        <v>17598</v>
      </c>
      <c r="G6163" t="s">
        <v>250</v>
      </c>
      <c r="H6163" t="s">
        <v>46</v>
      </c>
      <c r="I6163" t="s">
        <v>129</v>
      </c>
      <c r="J6163" t="s">
        <v>130</v>
      </c>
      <c r="K6163" t="s">
        <v>131</v>
      </c>
      <c r="L6163" t="s">
        <v>17599</v>
      </c>
      <c r="M6163" t="s">
        <v>17600</v>
      </c>
      <c r="N6163">
        <v>5.3430555550000003</v>
      </c>
      <c r="O6163">
        <v>0</v>
      </c>
      <c r="P6163">
        <v>1</v>
      </c>
      <c r="Q6163">
        <v>0</v>
      </c>
      <c r="R6163">
        <v>0</v>
      </c>
      <c r="S6163">
        <v>0</v>
      </c>
      <c r="T6163">
        <v>0</v>
      </c>
      <c r="U6163">
        <v>0</v>
      </c>
      <c r="V6163">
        <v>5.3430559999999998</v>
      </c>
      <c r="W6163">
        <v>0</v>
      </c>
      <c r="X6163">
        <v>0</v>
      </c>
      <c r="Y6163">
        <v>0</v>
      </c>
      <c r="Z6163">
        <v>0</v>
      </c>
    </row>
    <row r="6164" spans="1:26" x14ac:dyDescent="0.25">
      <c r="A6164">
        <v>2043074</v>
      </c>
      <c r="B6164">
        <v>1</v>
      </c>
      <c r="C6164" t="s">
        <v>76</v>
      </c>
      <c r="D6164" t="s">
        <v>92</v>
      </c>
      <c r="E6164" t="s">
        <v>134</v>
      </c>
      <c r="F6164" t="s">
        <v>17601</v>
      </c>
      <c r="G6164" t="s">
        <v>140</v>
      </c>
      <c r="H6164" t="s">
        <v>46</v>
      </c>
      <c r="I6164" t="s">
        <v>129</v>
      </c>
      <c r="J6164" t="s">
        <v>130</v>
      </c>
      <c r="K6164" t="s">
        <v>131</v>
      </c>
      <c r="L6164" t="s">
        <v>17602</v>
      </c>
      <c r="M6164" t="s">
        <v>17603</v>
      </c>
      <c r="N6164">
        <v>0.68555555499999998</v>
      </c>
      <c r="O6164">
        <v>0</v>
      </c>
      <c r="P6164">
        <v>0</v>
      </c>
      <c r="Q6164">
        <v>0</v>
      </c>
      <c r="R6164">
        <v>1</v>
      </c>
      <c r="S6164">
        <v>0</v>
      </c>
      <c r="T6164">
        <v>0</v>
      </c>
      <c r="U6164">
        <v>0</v>
      </c>
      <c r="V6164">
        <v>0</v>
      </c>
      <c r="W6164">
        <v>0</v>
      </c>
      <c r="X6164">
        <v>0.68555600000000005</v>
      </c>
      <c r="Y6164">
        <v>0</v>
      </c>
      <c r="Z6164">
        <v>0</v>
      </c>
    </row>
    <row r="6165" spans="1:26" x14ac:dyDescent="0.25">
      <c r="A6165">
        <v>2043077</v>
      </c>
      <c r="B6165">
        <v>1</v>
      </c>
      <c r="C6165" t="s">
        <v>76</v>
      </c>
      <c r="D6165" t="s">
        <v>97</v>
      </c>
      <c r="E6165" t="s">
        <v>134</v>
      </c>
      <c r="F6165" t="s">
        <v>17604</v>
      </c>
      <c r="G6165" t="s">
        <v>136</v>
      </c>
      <c r="H6165" t="s">
        <v>46</v>
      </c>
      <c r="I6165" t="s">
        <v>129</v>
      </c>
      <c r="J6165" t="s">
        <v>130</v>
      </c>
      <c r="K6165" t="s">
        <v>131</v>
      </c>
      <c r="L6165" t="s">
        <v>17605</v>
      </c>
      <c r="M6165" t="s">
        <v>17606</v>
      </c>
      <c r="N6165">
        <v>1.044166666</v>
      </c>
      <c r="O6165">
        <v>0</v>
      </c>
      <c r="P6165">
        <v>1</v>
      </c>
      <c r="Q6165">
        <v>0</v>
      </c>
      <c r="R6165">
        <v>0</v>
      </c>
      <c r="S6165">
        <v>0</v>
      </c>
      <c r="T6165">
        <v>0</v>
      </c>
      <c r="U6165">
        <v>0</v>
      </c>
      <c r="V6165">
        <v>1.0441670000000001</v>
      </c>
      <c r="W6165">
        <v>0</v>
      </c>
      <c r="X6165">
        <v>0</v>
      </c>
      <c r="Y6165">
        <v>0</v>
      </c>
      <c r="Z6165">
        <v>0</v>
      </c>
    </row>
    <row r="6166" spans="1:26" x14ac:dyDescent="0.25">
      <c r="A6166">
        <v>2043073</v>
      </c>
      <c r="B6166">
        <v>1</v>
      </c>
      <c r="C6166" t="s">
        <v>77</v>
      </c>
      <c r="D6166" t="s">
        <v>124</v>
      </c>
      <c r="E6166" t="s">
        <v>161</v>
      </c>
      <c r="F6166" t="s">
        <v>17607</v>
      </c>
      <c r="G6166" t="s">
        <v>163</v>
      </c>
      <c r="H6166" t="s">
        <v>47</v>
      </c>
      <c r="I6166" t="s">
        <v>129</v>
      </c>
      <c r="J6166" t="s">
        <v>130</v>
      </c>
      <c r="K6166" t="s">
        <v>131</v>
      </c>
      <c r="L6166" t="s">
        <v>17608</v>
      </c>
      <c r="M6166" t="s">
        <v>17609</v>
      </c>
      <c r="N6166">
        <v>0.95166666600000005</v>
      </c>
      <c r="O6166">
        <v>6</v>
      </c>
      <c r="P6166">
        <v>610</v>
      </c>
      <c r="Q6166">
        <v>0</v>
      </c>
      <c r="R6166">
        <v>0</v>
      </c>
      <c r="S6166">
        <v>0</v>
      </c>
      <c r="T6166">
        <v>0</v>
      </c>
      <c r="U6166">
        <v>5.71</v>
      </c>
      <c r="V6166">
        <v>580.51666599999999</v>
      </c>
      <c r="W6166">
        <v>0</v>
      </c>
      <c r="X6166">
        <v>0</v>
      </c>
      <c r="Y6166">
        <v>0</v>
      </c>
      <c r="Z6166">
        <v>0</v>
      </c>
    </row>
    <row r="6167" spans="1:26" x14ac:dyDescent="0.25">
      <c r="A6167">
        <v>2043075</v>
      </c>
      <c r="B6167">
        <v>1</v>
      </c>
      <c r="C6167" t="s">
        <v>76</v>
      </c>
      <c r="D6167" t="s">
        <v>106</v>
      </c>
      <c r="E6167" t="s">
        <v>134</v>
      </c>
      <c r="F6167" t="s">
        <v>17610</v>
      </c>
      <c r="G6167" t="s">
        <v>136</v>
      </c>
      <c r="H6167" t="s">
        <v>46</v>
      </c>
      <c r="I6167" t="s">
        <v>129</v>
      </c>
      <c r="J6167" t="s">
        <v>130</v>
      </c>
      <c r="K6167" t="s">
        <v>131</v>
      </c>
      <c r="L6167" t="s">
        <v>17611</v>
      </c>
      <c r="M6167" t="s">
        <v>17612</v>
      </c>
      <c r="N6167">
        <v>0.86305555499999997</v>
      </c>
      <c r="O6167">
        <v>0</v>
      </c>
      <c r="P6167">
        <v>3</v>
      </c>
      <c r="Q6167">
        <v>0</v>
      </c>
      <c r="R6167">
        <v>0</v>
      </c>
      <c r="S6167">
        <v>0</v>
      </c>
      <c r="T6167">
        <v>0</v>
      </c>
      <c r="U6167">
        <v>0</v>
      </c>
      <c r="V6167">
        <v>2.5891670000000002</v>
      </c>
      <c r="W6167">
        <v>0</v>
      </c>
      <c r="X6167">
        <v>0</v>
      </c>
      <c r="Y6167">
        <v>0</v>
      </c>
      <c r="Z6167">
        <v>0</v>
      </c>
    </row>
    <row r="6168" spans="1:26" x14ac:dyDescent="0.25">
      <c r="A6168">
        <v>2043081</v>
      </c>
      <c r="B6168">
        <v>1</v>
      </c>
      <c r="C6168" t="s">
        <v>76</v>
      </c>
      <c r="D6168" t="s">
        <v>96</v>
      </c>
      <c r="E6168" t="s">
        <v>161</v>
      </c>
      <c r="F6168" t="s">
        <v>17613</v>
      </c>
      <c r="G6168" t="s">
        <v>203</v>
      </c>
      <c r="H6168" t="s">
        <v>47</v>
      </c>
      <c r="I6168" t="s">
        <v>129</v>
      </c>
      <c r="J6168" t="s">
        <v>130</v>
      </c>
      <c r="K6168" t="s">
        <v>131</v>
      </c>
      <c r="L6168" t="s">
        <v>17614</v>
      </c>
      <c r="M6168" t="s">
        <v>17615</v>
      </c>
      <c r="N6168">
        <v>0.72583333299999997</v>
      </c>
      <c r="O6168">
        <v>1</v>
      </c>
      <c r="P6168">
        <v>20</v>
      </c>
      <c r="Q6168">
        <v>0</v>
      </c>
      <c r="R6168">
        <v>0</v>
      </c>
      <c r="S6168">
        <v>0</v>
      </c>
      <c r="T6168">
        <v>0</v>
      </c>
      <c r="U6168">
        <v>0.72583299999999995</v>
      </c>
      <c r="V6168">
        <v>14.516667</v>
      </c>
      <c r="W6168">
        <v>0</v>
      </c>
      <c r="X6168">
        <v>0</v>
      </c>
      <c r="Y6168">
        <v>0</v>
      </c>
      <c r="Z6168">
        <v>0</v>
      </c>
    </row>
    <row r="6169" spans="1:26" x14ac:dyDescent="0.25">
      <c r="A6169">
        <v>2043078</v>
      </c>
      <c r="B6169">
        <v>1</v>
      </c>
      <c r="C6169" t="s">
        <v>77</v>
      </c>
      <c r="D6169" t="s">
        <v>116</v>
      </c>
      <c r="E6169" t="s">
        <v>186</v>
      </c>
      <c r="F6169" t="s">
        <v>17616</v>
      </c>
      <c r="G6169" t="s">
        <v>163</v>
      </c>
      <c r="H6169" t="s">
        <v>47</v>
      </c>
      <c r="I6169" t="s">
        <v>257</v>
      </c>
      <c r="J6169" t="s">
        <v>130</v>
      </c>
      <c r="K6169" t="s">
        <v>131</v>
      </c>
      <c r="L6169" t="s">
        <v>17617</v>
      </c>
      <c r="M6169" t="s">
        <v>17618</v>
      </c>
      <c r="N6169">
        <v>5.5555550000000002E-3</v>
      </c>
      <c r="O6169">
        <v>29</v>
      </c>
      <c r="P6169">
        <v>977</v>
      </c>
      <c r="Q6169">
        <v>0</v>
      </c>
      <c r="R6169">
        <v>0</v>
      </c>
      <c r="S6169">
        <v>0</v>
      </c>
      <c r="T6169">
        <v>0</v>
      </c>
      <c r="U6169">
        <v>0.161111</v>
      </c>
      <c r="V6169">
        <v>5.4277769999999999</v>
      </c>
      <c r="W6169">
        <v>0</v>
      </c>
      <c r="X6169">
        <v>0</v>
      </c>
      <c r="Y6169">
        <v>0</v>
      </c>
      <c r="Z6169">
        <v>0</v>
      </c>
    </row>
    <row r="6170" spans="1:26" x14ac:dyDescent="0.25">
      <c r="A6170">
        <v>2043079</v>
      </c>
      <c r="B6170">
        <v>1</v>
      </c>
      <c r="C6170" t="s">
        <v>76</v>
      </c>
      <c r="D6170" t="s">
        <v>96</v>
      </c>
      <c r="E6170" t="s">
        <v>171</v>
      </c>
      <c r="F6170" t="s">
        <v>17536</v>
      </c>
      <c r="G6170" t="s">
        <v>163</v>
      </c>
      <c r="H6170" t="s">
        <v>47</v>
      </c>
      <c r="I6170" t="s">
        <v>257</v>
      </c>
      <c r="J6170" t="s">
        <v>130</v>
      </c>
      <c r="K6170" t="s">
        <v>131</v>
      </c>
      <c r="L6170" t="s">
        <v>17619</v>
      </c>
      <c r="M6170" t="s">
        <v>17620</v>
      </c>
      <c r="N6170">
        <v>2.2499999999999999E-2</v>
      </c>
      <c r="O6170">
        <v>14</v>
      </c>
      <c r="P6170">
        <v>202</v>
      </c>
      <c r="Q6170">
        <v>0</v>
      </c>
      <c r="R6170">
        <v>0</v>
      </c>
      <c r="S6170">
        <v>0</v>
      </c>
      <c r="T6170">
        <v>0</v>
      </c>
      <c r="U6170">
        <v>0.315</v>
      </c>
      <c r="V6170">
        <v>4.5449999999999999</v>
      </c>
      <c r="W6170">
        <v>0</v>
      </c>
      <c r="X6170">
        <v>0</v>
      </c>
      <c r="Y6170">
        <v>0</v>
      </c>
      <c r="Z6170">
        <v>0</v>
      </c>
    </row>
    <row r="6171" spans="1:26" x14ac:dyDescent="0.25">
      <c r="A6171">
        <v>2043092</v>
      </c>
      <c r="B6171">
        <v>1</v>
      </c>
      <c r="C6171" t="s">
        <v>76</v>
      </c>
      <c r="D6171" t="s">
        <v>92</v>
      </c>
      <c r="E6171" t="s">
        <v>134</v>
      </c>
      <c r="F6171" t="s">
        <v>17621</v>
      </c>
      <c r="G6171" t="s">
        <v>250</v>
      </c>
      <c r="H6171" t="s">
        <v>46</v>
      </c>
      <c r="I6171" t="s">
        <v>129</v>
      </c>
      <c r="J6171" t="s">
        <v>130</v>
      </c>
      <c r="K6171" t="s">
        <v>131</v>
      </c>
      <c r="L6171" t="s">
        <v>17622</v>
      </c>
      <c r="M6171" t="s">
        <v>17623</v>
      </c>
      <c r="N6171">
        <v>0.95694444400000001</v>
      </c>
      <c r="O6171">
        <v>0</v>
      </c>
      <c r="P6171">
        <v>0</v>
      </c>
      <c r="Q6171">
        <v>0</v>
      </c>
      <c r="R6171">
        <v>3</v>
      </c>
      <c r="S6171">
        <v>0</v>
      </c>
      <c r="T6171">
        <v>0</v>
      </c>
      <c r="U6171">
        <v>0</v>
      </c>
      <c r="V6171">
        <v>0</v>
      </c>
      <c r="W6171">
        <v>0</v>
      </c>
      <c r="X6171">
        <v>2.8708330000000002</v>
      </c>
      <c r="Y6171">
        <v>0</v>
      </c>
      <c r="Z6171">
        <v>0</v>
      </c>
    </row>
    <row r="6172" spans="1:26" x14ac:dyDescent="0.25">
      <c r="A6172">
        <v>2043083</v>
      </c>
      <c r="B6172">
        <v>1</v>
      </c>
      <c r="C6172" t="s">
        <v>77</v>
      </c>
      <c r="D6172" t="s">
        <v>108</v>
      </c>
      <c r="E6172" t="s">
        <v>126</v>
      </c>
      <c r="F6172" t="s">
        <v>17624</v>
      </c>
      <c r="G6172" t="s">
        <v>144</v>
      </c>
      <c r="H6172" t="s">
        <v>46</v>
      </c>
      <c r="I6172" t="s">
        <v>129</v>
      </c>
      <c r="J6172" t="s">
        <v>130</v>
      </c>
      <c r="K6172" t="s">
        <v>131</v>
      </c>
      <c r="L6172" t="s">
        <v>17625</v>
      </c>
      <c r="M6172" t="s">
        <v>17626</v>
      </c>
      <c r="N6172">
        <v>0.696111111</v>
      </c>
      <c r="O6172">
        <v>0</v>
      </c>
      <c r="P6172">
        <v>196</v>
      </c>
      <c r="Q6172">
        <v>0</v>
      </c>
      <c r="R6172">
        <v>0</v>
      </c>
      <c r="S6172">
        <v>0</v>
      </c>
      <c r="T6172">
        <v>0</v>
      </c>
      <c r="U6172">
        <v>0</v>
      </c>
      <c r="V6172">
        <v>136.43777800000001</v>
      </c>
      <c r="W6172">
        <v>0</v>
      </c>
      <c r="X6172">
        <v>0</v>
      </c>
      <c r="Y6172">
        <v>0</v>
      </c>
      <c r="Z6172">
        <v>0</v>
      </c>
    </row>
    <row r="6173" spans="1:26" x14ac:dyDescent="0.25">
      <c r="A6173">
        <v>2043084</v>
      </c>
      <c r="B6173">
        <v>1</v>
      </c>
      <c r="C6173" t="s">
        <v>76</v>
      </c>
      <c r="D6173" t="s">
        <v>103</v>
      </c>
      <c r="E6173" t="s">
        <v>182</v>
      </c>
      <c r="F6173" t="s">
        <v>17627</v>
      </c>
      <c r="G6173" t="s">
        <v>128</v>
      </c>
      <c r="H6173" t="s">
        <v>46</v>
      </c>
      <c r="I6173" t="s">
        <v>129</v>
      </c>
      <c r="J6173" t="s">
        <v>130</v>
      </c>
      <c r="K6173" t="s">
        <v>131</v>
      </c>
      <c r="L6173" t="s">
        <v>17628</v>
      </c>
      <c r="M6173" t="s">
        <v>17629</v>
      </c>
      <c r="N6173">
        <v>1.8333333329999999</v>
      </c>
      <c r="O6173">
        <v>0</v>
      </c>
      <c r="P6173">
        <v>0</v>
      </c>
      <c r="Q6173">
        <v>0</v>
      </c>
      <c r="R6173">
        <v>93</v>
      </c>
      <c r="S6173">
        <v>0</v>
      </c>
      <c r="T6173">
        <v>0</v>
      </c>
      <c r="U6173">
        <v>0</v>
      </c>
      <c r="V6173">
        <v>0</v>
      </c>
      <c r="W6173">
        <v>0</v>
      </c>
      <c r="X6173">
        <v>170.5</v>
      </c>
      <c r="Y6173">
        <v>0</v>
      </c>
      <c r="Z6173">
        <v>0</v>
      </c>
    </row>
    <row r="6174" spans="1:26" x14ac:dyDescent="0.25">
      <c r="A6174">
        <v>2043087</v>
      </c>
      <c r="B6174">
        <v>1</v>
      </c>
      <c r="C6174" t="s">
        <v>76</v>
      </c>
      <c r="D6174" t="s">
        <v>103</v>
      </c>
      <c r="E6174" t="s">
        <v>134</v>
      </c>
      <c r="F6174" t="s">
        <v>17630</v>
      </c>
      <c r="G6174" t="s">
        <v>250</v>
      </c>
      <c r="H6174" t="s">
        <v>46</v>
      </c>
      <c r="I6174" t="s">
        <v>129</v>
      </c>
      <c r="J6174" t="s">
        <v>15</v>
      </c>
      <c r="K6174" t="s">
        <v>131</v>
      </c>
      <c r="L6174" t="s">
        <v>17631</v>
      </c>
      <c r="M6174" t="s">
        <v>17632</v>
      </c>
      <c r="N6174">
        <v>1.071111111</v>
      </c>
      <c r="O6174">
        <v>0</v>
      </c>
      <c r="P6174">
        <v>0</v>
      </c>
      <c r="Q6174">
        <v>0</v>
      </c>
      <c r="R6174">
        <v>7</v>
      </c>
      <c r="S6174">
        <v>0</v>
      </c>
      <c r="T6174">
        <v>0</v>
      </c>
      <c r="U6174">
        <v>0</v>
      </c>
      <c r="V6174">
        <v>0</v>
      </c>
      <c r="W6174">
        <v>0</v>
      </c>
      <c r="X6174">
        <v>7.4977780000000003</v>
      </c>
      <c r="Y6174">
        <v>0</v>
      </c>
      <c r="Z6174">
        <v>0</v>
      </c>
    </row>
    <row r="6175" spans="1:26" x14ac:dyDescent="0.25">
      <c r="A6175">
        <v>2043088</v>
      </c>
      <c r="B6175">
        <v>1</v>
      </c>
      <c r="C6175" t="s">
        <v>76</v>
      </c>
      <c r="D6175" t="s">
        <v>97</v>
      </c>
      <c r="E6175" t="s">
        <v>182</v>
      </c>
      <c r="F6175" t="s">
        <v>17633</v>
      </c>
      <c r="G6175" t="s">
        <v>128</v>
      </c>
      <c r="H6175" t="s">
        <v>46</v>
      </c>
      <c r="I6175" t="s">
        <v>129</v>
      </c>
      <c r="J6175" t="s">
        <v>130</v>
      </c>
      <c r="K6175" t="s">
        <v>131</v>
      </c>
      <c r="L6175" t="s">
        <v>17634</v>
      </c>
      <c r="M6175" t="s">
        <v>17635</v>
      </c>
      <c r="N6175">
        <v>0.64777777700000005</v>
      </c>
      <c r="O6175">
        <v>0</v>
      </c>
      <c r="P6175">
        <v>141</v>
      </c>
      <c r="Q6175">
        <v>0</v>
      </c>
      <c r="R6175">
        <v>0</v>
      </c>
      <c r="S6175">
        <v>0</v>
      </c>
      <c r="T6175">
        <v>0</v>
      </c>
      <c r="U6175">
        <v>0</v>
      </c>
      <c r="V6175">
        <v>91.336667000000006</v>
      </c>
      <c r="W6175">
        <v>0</v>
      </c>
      <c r="X6175">
        <v>0</v>
      </c>
      <c r="Y6175">
        <v>0</v>
      </c>
      <c r="Z6175">
        <v>0</v>
      </c>
    </row>
    <row r="6176" spans="1:26" x14ac:dyDescent="0.25">
      <c r="A6176">
        <v>2043096</v>
      </c>
      <c r="B6176">
        <v>1</v>
      </c>
      <c r="C6176" t="s">
        <v>76</v>
      </c>
      <c r="D6176" t="s">
        <v>96</v>
      </c>
      <c r="E6176" t="s">
        <v>134</v>
      </c>
      <c r="F6176" t="s">
        <v>17636</v>
      </c>
      <c r="G6176" t="s">
        <v>136</v>
      </c>
      <c r="H6176" t="s">
        <v>46</v>
      </c>
      <c r="I6176" t="s">
        <v>129</v>
      </c>
      <c r="J6176" t="s">
        <v>130</v>
      </c>
      <c r="K6176" t="s">
        <v>131</v>
      </c>
      <c r="L6176" t="s">
        <v>17637</v>
      </c>
      <c r="M6176" t="s">
        <v>17635</v>
      </c>
      <c r="N6176">
        <v>0.61027777699999997</v>
      </c>
      <c r="O6176">
        <v>0</v>
      </c>
      <c r="P6176">
        <v>1</v>
      </c>
      <c r="Q6176">
        <v>0</v>
      </c>
      <c r="R6176">
        <v>0</v>
      </c>
      <c r="S6176">
        <v>0</v>
      </c>
      <c r="T6176">
        <v>0</v>
      </c>
      <c r="U6176">
        <v>0</v>
      </c>
      <c r="V6176">
        <v>0.61027799999999999</v>
      </c>
      <c r="W6176">
        <v>0</v>
      </c>
      <c r="X6176">
        <v>0</v>
      </c>
      <c r="Y6176">
        <v>0</v>
      </c>
      <c r="Z6176">
        <v>0</v>
      </c>
    </row>
    <row r="6177" spans="1:26" x14ac:dyDescent="0.25">
      <c r="A6177">
        <v>2043089</v>
      </c>
      <c r="B6177">
        <v>1</v>
      </c>
      <c r="C6177" t="s">
        <v>76</v>
      </c>
      <c r="D6177" t="s">
        <v>90</v>
      </c>
      <c r="E6177" t="s">
        <v>171</v>
      </c>
      <c r="F6177" t="s">
        <v>17638</v>
      </c>
      <c r="G6177" t="s">
        <v>163</v>
      </c>
      <c r="H6177" t="s">
        <v>47</v>
      </c>
      <c r="I6177" t="s">
        <v>129</v>
      </c>
      <c r="J6177" t="s">
        <v>130</v>
      </c>
      <c r="K6177" t="s">
        <v>131</v>
      </c>
      <c r="L6177" t="s">
        <v>17639</v>
      </c>
      <c r="M6177" t="s">
        <v>17497</v>
      </c>
      <c r="N6177">
        <v>1.3630555550000001</v>
      </c>
      <c r="O6177">
        <v>0</v>
      </c>
      <c r="P6177">
        <v>0</v>
      </c>
      <c r="Q6177">
        <v>0</v>
      </c>
      <c r="R6177">
        <v>0</v>
      </c>
      <c r="S6177">
        <v>5</v>
      </c>
      <c r="T6177">
        <v>417</v>
      </c>
      <c r="U6177">
        <v>0</v>
      </c>
      <c r="V6177">
        <v>0</v>
      </c>
      <c r="W6177">
        <v>0</v>
      </c>
      <c r="X6177">
        <v>0</v>
      </c>
      <c r="Y6177">
        <v>6.8152780000000002</v>
      </c>
      <c r="Z6177">
        <v>568.39416600000004</v>
      </c>
    </row>
    <row r="6178" spans="1:26" x14ac:dyDescent="0.25">
      <c r="A6178">
        <v>2043093</v>
      </c>
      <c r="B6178">
        <v>1</v>
      </c>
      <c r="C6178" t="s">
        <v>76</v>
      </c>
      <c r="D6178" t="s">
        <v>96</v>
      </c>
      <c r="E6178" t="s">
        <v>161</v>
      </c>
      <c r="F6178" t="s">
        <v>17640</v>
      </c>
      <c r="G6178" t="s">
        <v>341</v>
      </c>
      <c r="H6178" t="s">
        <v>47</v>
      </c>
      <c r="I6178" t="s">
        <v>129</v>
      </c>
      <c r="J6178" t="s">
        <v>130</v>
      </c>
      <c r="K6178" t="s">
        <v>131</v>
      </c>
      <c r="L6178" t="s">
        <v>17641</v>
      </c>
      <c r="M6178" t="s">
        <v>17642</v>
      </c>
      <c r="N6178">
        <v>2.304444444</v>
      </c>
      <c r="O6178">
        <v>0</v>
      </c>
      <c r="P6178">
        <v>37</v>
      </c>
      <c r="Q6178">
        <v>0</v>
      </c>
      <c r="R6178">
        <v>0</v>
      </c>
      <c r="S6178">
        <v>0</v>
      </c>
      <c r="T6178">
        <v>0</v>
      </c>
      <c r="U6178">
        <v>0</v>
      </c>
      <c r="V6178">
        <v>85.264443999999997</v>
      </c>
      <c r="W6178">
        <v>0</v>
      </c>
      <c r="X6178">
        <v>0</v>
      </c>
      <c r="Y6178">
        <v>0</v>
      </c>
      <c r="Z6178">
        <v>0</v>
      </c>
    </row>
    <row r="6179" spans="1:26" x14ac:dyDescent="0.25">
      <c r="A6179">
        <v>2043094</v>
      </c>
      <c r="B6179">
        <v>1</v>
      </c>
      <c r="C6179" t="s">
        <v>76</v>
      </c>
      <c r="D6179" t="s">
        <v>98</v>
      </c>
      <c r="E6179" t="s">
        <v>134</v>
      </c>
      <c r="F6179" t="s">
        <v>17643</v>
      </c>
      <c r="G6179" t="s">
        <v>238</v>
      </c>
      <c r="H6179" t="s">
        <v>46</v>
      </c>
      <c r="I6179" t="s">
        <v>129</v>
      </c>
      <c r="J6179" t="s">
        <v>130</v>
      </c>
      <c r="K6179" t="s">
        <v>131</v>
      </c>
      <c r="L6179" t="s">
        <v>17644</v>
      </c>
      <c r="M6179" t="s">
        <v>17645</v>
      </c>
      <c r="N6179">
        <v>4.1463888879999997</v>
      </c>
      <c r="O6179">
        <v>0</v>
      </c>
      <c r="P6179">
        <v>0</v>
      </c>
      <c r="Q6179">
        <v>0</v>
      </c>
      <c r="R6179">
        <v>1</v>
      </c>
      <c r="S6179">
        <v>0</v>
      </c>
      <c r="T6179">
        <v>0</v>
      </c>
      <c r="U6179">
        <v>0</v>
      </c>
      <c r="V6179">
        <v>0</v>
      </c>
      <c r="W6179">
        <v>0</v>
      </c>
      <c r="X6179">
        <v>4.1463890000000001</v>
      </c>
      <c r="Y6179">
        <v>0</v>
      </c>
      <c r="Z6179">
        <v>0</v>
      </c>
    </row>
    <row r="6180" spans="1:26" x14ac:dyDescent="0.25">
      <c r="A6180">
        <v>2043099</v>
      </c>
      <c r="B6180">
        <v>1</v>
      </c>
      <c r="C6180" t="s">
        <v>76</v>
      </c>
      <c r="D6180" t="s">
        <v>78</v>
      </c>
      <c r="E6180" t="s">
        <v>134</v>
      </c>
      <c r="F6180" t="s">
        <v>17646</v>
      </c>
      <c r="G6180" t="s">
        <v>238</v>
      </c>
      <c r="H6180" t="s">
        <v>46</v>
      </c>
      <c r="I6180" t="s">
        <v>129</v>
      </c>
      <c r="J6180" t="s">
        <v>130</v>
      </c>
      <c r="K6180" t="s">
        <v>131</v>
      </c>
      <c r="L6180" t="s">
        <v>17647</v>
      </c>
      <c r="M6180" t="s">
        <v>17648</v>
      </c>
      <c r="N6180">
        <v>1.6419444439999999</v>
      </c>
      <c r="O6180">
        <v>0</v>
      </c>
      <c r="P6180">
        <v>1</v>
      </c>
      <c r="Q6180">
        <v>0</v>
      </c>
      <c r="R6180">
        <v>0</v>
      </c>
      <c r="S6180">
        <v>0</v>
      </c>
      <c r="T6180">
        <v>0</v>
      </c>
      <c r="U6180">
        <v>0</v>
      </c>
      <c r="V6180">
        <v>1.6419440000000001</v>
      </c>
      <c r="W6180">
        <v>0</v>
      </c>
      <c r="X6180">
        <v>0</v>
      </c>
      <c r="Y6180">
        <v>0</v>
      </c>
      <c r="Z6180">
        <v>0</v>
      </c>
    </row>
    <row r="6181" spans="1:26" x14ac:dyDescent="0.25">
      <c r="A6181">
        <v>2043085</v>
      </c>
      <c r="B6181">
        <v>1</v>
      </c>
      <c r="C6181" t="s">
        <v>76</v>
      </c>
      <c r="D6181" t="s">
        <v>103</v>
      </c>
      <c r="E6181" t="s">
        <v>182</v>
      </c>
      <c r="F6181" t="s">
        <v>17468</v>
      </c>
      <c r="G6181" t="s">
        <v>128</v>
      </c>
      <c r="H6181" t="s">
        <v>46</v>
      </c>
      <c r="I6181" t="s">
        <v>129</v>
      </c>
      <c r="J6181" t="s">
        <v>130</v>
      </c>
      <c r="K6181" t="s">
        <v>131</v>
      </c>
      <c r="L6181" t="s">
        <v>17649</v>
      </c>
      <c r="M6181" t="s">
        <v>17650</v>
      </c>
      <c r="N6181">
        <v>0.43472222199999999</v>
      </c>
      <c r="O6181">
        <v>0</v>
      </c>
      <c r="P6181">
        <v>0</v>
      </c>
      <c r="Q6181">
        <v>0</v>
      </c>
      <c r="R6181">
        <v>67</v>
      </c>
      <c r="S6181">
        <v>0</v>
      </c>
      <c r="T6181">
        <v>0</v>
      </c>
      <c r="U6181">
        <v>0</v>
      </c>
      <c r="V6181">
        <v>0</v>
      </c>
      <c r="W6181">
        <v>0</v>
      </c>
      <c r="X6181">
        <v>29.126389</v>
      </c>
      <c r="Y6181">
        <v>0</v>
      </c>
      <c r="Z6181">
        <v>0</v>
      </c>
    </row>
    <row r="6182" spans="1:26" x14ac:dyDescent="0.25">
      <c r="A6182">
        <v>2043108</v>
      </c>
      <c r="B6182">
        <v>1</v>
      </c>
      <c r="C6182" t="s">
        <v>77</v>
      </c>
      <c r="D6182" t="s">
        <v>111</v>
      </c>
      <c r="E6182" t="s">
        <v>161</v>
      </c>
      <c r="F6182" t="s">
        <v>17651</v>
      </c>
      <c r="G6182" t="s">
        <v>242</v>
      </c>
      <c r="H6182" t="s">
        <v>47</v>
      </c>
      <c r="I6182" t="s">
        <v>129</v>
      </c>
      <c r="J6182" t="s">
        <v>130</v>
      </c>
      <c r="K6182" t="s">
        <v>131</v>
      </c>
      <c r="L6182" t="s">
        <v>17652</v>
      </c>
      <c r="M6182" t="s">
        <v>17653</v>
      </c>
      <c r="N6182">
        <v>1.0722222219999999</v>
      </c>
      <c r="O6182">
        <v>0</v>
      </c>
      <c r="P6182">
        <v>0</v>
      </c>
      <c r="Q6182">
        <v>0</v>
      </c>
      <c r="R6182">
        <v>0</v>
      </c>
      <c r="S6182">
        <v>1</v>
      </c>
      <c r="T6182">
        <v>224</v>
      </c>
      <c r="U6182">
        <v>0</v>
      </c>
      <c r="V6182">
        <v>0</v>
      </c>
      <c r="W6182">
        <v>0</v>
      </c>
      <c r="X6182">
        <v>0</v>
      </c>
      <c r="Y6182">
        <v>1.072222</v>
      </c>
      <c r="Z6182">
        <v>240.17777799999999</v>
      </c>
    </row>
    <row r="6183" spans="1:26" x14ac:dyDescent="0.25">
      <c r="A6183">
        <v>2043121</v>
      </c>
      <c r="B6183">
        <v>1</v>
      </c>
      <c r="C6183" t="s">
        <v>77</v>
      </c>
      <c r="D6183" t="s">
        <v>114</v>
      </c>
      <c r="E6183" t="s">
        <v>186</v>
      </c>
      <c r="F6183" t="s">
        <v>14671</v>
      </c>
      <c r="G6183" t="s">
        <v>163</v>
      </c>
      <c r="H6183" t="s">
        <v>47</v>
      </c>
      <c r="I6183" t="s">
        <v>129</v>
      </c>
      <c r="J6183" t="s">
        <v>130</v>
      </c>
      <c r="K6183" t="s">
        <v>131</v>
      </c>
      <c r="L6183" t="s">
        <v>17654</v>
      </c>
      <c r="M6183" t="s">
        <v>17655</v>
      </c>
      <c r="N6183">
        <v>0.50388888799999998</v>
      </c>
      <c r="O6183">
        <v>39</v>
      </c>
      <c r="P6183">
        <v>0</v>
      </c>
      <c r="Q6183">
        <v>0</v>
      </c>
      <c r="R6183">
        <v>0</v>
      </c>
      <c r="S6183">
        <v>0</v>
      </c>
      <c r="T6183">
        <v>0</v>
      </c>
      <c r="U6183">
        <v>19.651667</v>
      </c>
      <c r="V6183">
        <v>0</v>
      </c>
      <c r="W6183">
        <v>0</v>
      </c>
      <c r="X6183">
        <v>0</v>
      </c>
      <c r="Y6183">
        <v>0</v>
      </c>
      <c r="Z6183">
        <v>0</v>
      </c>
    </row>
    <row r="6184" spans="1:26" x14ac:dyDescent="0.25">
      <c r="A6184">
        <v>2043114</v>
      </c>
      <c r="B6184">
        <v>1</v>
      </c>
      <c r="C6184" t="s">
        <v>76</v>
      </c>
      <c r="D6184" t="s">
        <v>92</v>
      </c>
      <c r="E6184" t="s">
        <v>161</v>
      </c>
      <c r="F6184" t="s">
        <v>17656</v>
      </c>
      <c r="G6184" t="s">
        <v>1699</v>
      </c>
      <c r="H6184" t="s">
        <v>47</v>
      </c>
      <c r="I6184" t="s">
        <v>129</v>
      </c>
      <c r="J6184" t="s">
        <v>130</v>
      </c>
      <c r="K6184" t="s">
        <v>131</v>
      </c>
      <c r="L6184" t="s">
        <v>17657</v>
      </c>
      <c r="M6184" t="s">
        <v>17658</v>
      </c>
      <c r="N6184">
        <v>6.216388888</v>
      </c>
      <c r="O6184">
        <v>0</v>
      </c>
      <c r="P6184">
        <v>0</v>
      </c>
      <c r="Q6184">
        <v>0</v>
      </c>
      <c r="R6184">
        <v>115</v>
      </c>
      <c r="S6184">
        <v>0</v>
      </c>
      <c r="T6184">
        <v>0</v>
      </c>
      <c r="U6184">
        <v>0</v>
      </c>
      <c r="V6184">
        <v>0</v>
      </c>
      <c r="W6184">
        <v>0</v>
      </c>
      <c r="X6184">
        <v>714.88472200000001</v>
      </c>
      <c r="Y6184">
        <v>0</v>
      </c>
      <c r="Z6184">
        <v>0</v>
      </c>
    </row>
    <row r="6185" spans="1:26" x14ac:dyDescent="0.25">
      <c r="A6185">
        <v>2043118</v>
      </c>
      <c r="B6185">
        <v>1</v>
      </c>
      <c r="C6185" t="s">
        <v>77</v>
      </c>
      <c r="D6185" t="s">
        <v>109</v>
      </c>
      <c r="E6185" t="s">
        <v>182</v>
      </c>
      <c r="F6185" t="s">
        <v>1189</v>
      </c>
      <c r="G6185" t="s">
        <v>144</v>
      </c>
      <c r="H6185" t="s">
        <v>46</v>
      </c>
      <c r="I6185" t="s">
        <v>129</v>
      </c>
      <c r="J6185" t="s">
        <v>130</v>
      </c>
      <c r="K6185" t="s">
        <v>131</v>
      </c>
      <c r="L6185" t="s">
        <v>17659</v>
      </c>
      <c r="M6185" t="s">
        <v>17660</v>
      </c>
      <c r="N6185">
        <v>1.791111111</v>
      </c>
      <c r="O6185">
        <v>0</v>
      </c>
      <c r="P6185">
        <v>0</v>
      </c>
      <c r="Q6185">
        <v>0</v>
      </c>
      <c r="R6185">
        <v>0</v>
      </c>
      <c r="S6185">
        <v>0</v>
      </c>
      <c r="T6185">
        <v>16</v>
      </c>
      <c r="U6185">
        <v>0</v>
      </c>
      <c r="V6185">
        <v>0</v>
      </c>
      <c r="W6185">
        <v>0</v>
      </c>
      <c r="X6185">
        <v>0</v>
      </c>
      <c r="Y6185">
        <v>0</v>
      </c>
      <c r="Z6185">
        <v>28.657778</v>
      </c>
    </row>
    <row r="6186" spans="1:26" x14ac:dyDescent="0.25">
      <c r="A6186">
        <v>2043116</v>
      </c>
      <c r="B6186">
        <v>1</v>
      </c>
      <c r="C6186" t="s">
        <v>76</v>
      </c>
      <c r="D6186" t="s">
        <v>101</v>
      </c>
      <c r="E6186" t="s">
        <v>134</v>
      </c>
      <c r="F6186" t="s">
        <v>17661</v>
      </c>
      <c r="G6186" t="s">
        <v>250</v>
      </c>
      <c r="H6186" t="s">
        <v>46</v>
      </c>
      <c r="I6186" t="s">
        <v>129</v>
      </c>
      <c r="J6186" t="s">
        <v>130</v>
      </c>
      <c r="K6186" t="s">
        <v>131</v>
      </c>
      <c r="L6186" t="s">
        <v>17662</v>
      </c>
      <c r="M6186" t="s">
        <v>17663</v>
      </c>
      <c r="N6186">
        <v>1.425</v>
      </c>
      <c r="O6186">
        <v>0</v>
      </c>
      <c r="P6186">
        <v>6</v>
      </c>
      <c r="Q6186">
        <v>0</v>
      </c>
      <c r="R6186">
        <v>0</v>
      </c>
      <c r="S6186">
        <v>0</v>
      </c>
      <c r="T6186">
        <v>0</v>
      </c>
      <c r="U6186">
        <v>0</v>
      </c>
      <c r="V6186">
        <v>8.5500000000000007</v>
      </c>
      <c r="W6186">
        <v>0</v>
      </c>
      <c r="X6186">
        <v>0</v>
      </c>
      <c r="Y6186">
        <v>0</v>
      </c>
      <c r="Z6186">
        <v>0</v>
      </c>
    </row>
    <row r="6187" spans="1:26" x14ac:dyDescent="0.25">
      <c r="A6187">
        <v>2043117</v>
      </c>
      <c r="B6187">
        <v>1</v>
      </c>
      <c r="C6187" t="s">
        <v>77</v>
      </c>
      <c r="D6187" t="s">
        <v>110</v>
      </c>
      <c r="E6187" t="s">
        <v>186</v>
      </c>
      <c r="F6187" t="s">
        <v>17664</v>
      </c>
      <c r="G6187" t="s">
        <v>163</v>
      </c>
      <c r="H6187" t="s">
        <v>47</v>
      </c>
      <c r="I6187" t="s">
        <v>129</v>
      </c>
      <c r="J6187" t="s">
        <v>130</v>
      </c>
      <c r="K6187" t="s">
        <v>131</v>
      </c>
      <c r="L6187" t="s">
        <v>17665</v>
      </c>
      <c r="M6187" t="s">
        <v>17666</v>
      </c>
      <c r="N6187">
        <v>0.58750000000000002</v>
      </c>
      <c r="O6187">
        <v>0</v>
      </c>
      <c r="P6187">
        <v>2</v>
      </c>
      <c r="Q6187">
        <v>5</v>
      </c>
      <c r="R6187">
        <v>225</v>
      </c>
      <c r="S6187">
        <v>0</v>
      </c>
      <c r="T6187">
        <v>0</v>
      </c>
      <c r="U6187">
        <v>0</v>
      </c>
      <c r="V6187">
        <v>1.175</v>
      </c>
      <c r="W6187">
        <v>2.9375</v>
      </c>
      <c r="X6187">
        <v>132.1875</v>
      </c>
      <c r="Y6187">
        <v>0</v>
      </c>
      <c r="Z6187">
        <v>0</v>
      </c>
    </row>
    <row r="6188" spans="1:26" x14ac:dyDescent="0.25">
      <c r="A6188">
        <v>2043130</v>
      </c>
      <c r="B6188">
        <v>1</v>
      </c>
      <c r="C6188" t="s">
        <v>76</v>
      </c>
      <c r="D6188" t="s">
        <v>79</v>
      </c>
      <c r="E6188" t="s">
        <v>134</v>
      </c>
      <c r="F6188" t="s">
        <v>17667</v>
      </c>
      <c r="G6188" t="s">
        <v>136</v>
      </c>
      <c r="H6188" t="s">
        <v>46</v>
      </c>
      <c r="I6188" t="s">
        <v>129</v>
      </c>
      <c r="J6188" t="s">
        <v>130</v>
      </c>
      <c r="K6188" t="s">
        <v>131</v>
      </c>
      <c r="L6188" t="s">
        <v>17668</v>
      </c>
      <c r="M6188" t="s">
        <v>17669</v>
      </c>
      <c r="N6188">
        <v>1.6063888879999999</v>
      </c>
      <c r="O6188">
        <v>0</v>
      </c>
      <c r="P6188">
        <v>3</v>
      </c>
      <c r="Q6188">
        <v>0</v>
      </c>
      <c r="R6188">
        <v>0</v>
      </c>
      <c r="S6188">
        <v>0</v>
      </c>
      <c r="T6188">
        <v>0</v>
      </c>
      <c r="U6188">
        <v>0</v>
      </c>
      <c r="V6188">
        <v>4.8191670000000002</v>
      </c>
      <c r="W6188">
        <v>0</v>
      </c>
      <c r="X6188">
        <v>0</v>
      </c>
      <c r="Y6188">
        <v>0</v>
      </c>
      <c r="Z6188">
        <v>0</v>
      </c>
    </row>
    <row r="6189" spans="1:26" x14ac:dyDescent="0.25">
      <c r="A6189">
        <v>2043129</v>
      </c>
      <c r="B6189">
        <v>1</v>
      </c>
      <c r="C6189" t="s">
        <v>77</v>
      </c>
      <c r="D6189" t="s">
        <v>119</v>
      </c>
      <c r="E6189" t="s">
        <v>182</v>
      </c>
      <c r="F6189" t="s">
        <v>17670</v>
      </c>
      <c r="G6189" t="s">
        <v>405</v>
      </c>
      <c r="H6189" t="s">
        <v>46</v>
      </c>
      <c r="I6189" t="s">
        <v>129</v>
      </c>
      <c r="J6189" t="s">
        <v>130</v>
      </c>
      <c r="K6189" t="s">
        <v>131</v>
      </c>
      <c r="L6189" t="s">
        <v>17671</v>
      </c>
      <c r="M6189" t="s">
        <v>17672</v>
      </c>
      <c r="N6189">
        <v>1.0180555549999999</v>
      </c>
      <c r="O6189">
        <v>0</v>
      </c>
      <c r="P6189">
        <v>335</v>
      </c>
      <c r="Q6189">
        <v>0</v>
      </c>
      <c r="R6189">
        <v>0</v>
      </c>
      <c r="S6189">
        <v>0</v>
      </c>
      <c r="T6189">
        <v>0</v>
      </c>
      <c r="U6189">
        <v>0</v>
      </c>
      <c r="V6189">
        <v>341.04861099999999</v>
      </c>
      <c r="W6189">
        <v>0</v>
      </c>
      <c r="X6189">
        <v>0</v>
      </c>
      <c r="Y6189">
        <v>0</v>
      </c>
      <c r="Z6189">
        <v>0</v>
      </c>
    </row>
    <row r="6190" spans="1:26" x14ac:dyDescent="0.25">
      <c r="A6190">
        <v>2043133</v>
      </c>
      <c r="B6190">
        <v>1</v>
      </c>
      <c r="C6190" t="s">
        <v>76</v>
      </c>
      <c r="D6190" t="s">
        <v>97</v>
      </c>
      <c r="E6190" t="s">
        <v>182</v>
      </c>
      <c r="F6190" t="s">
        <v>17673</v>
      </c>
      <c r="G6190" t="s">
        <v>405</v>
      </c>
      <c r="H6190" t="s">
        <v>46</v>
      </c>
      <c r="I6190" t="s">
        <v>129</v>
      </c>
      <c r="J6190" t="s">
        <v>130</v>
      </c>
      <c r="K6190" t="s">
        <v>131</v>
      </c>
      <c r="L6190" t="s">
        <v>17674</v>
      </c>
      <c r="M6190" t="s">
        <v>17675</v>
      </c>
      <c r="N6190">
        <v>2.2780555549999999</v>
      </c>
      <c r="O6190">
        <v>0</v>
      </c>
      <c r="P6190">
        <v>71</v>
      </c>
      <c r="Q6190">
        <v>0</v>
      </c>
      <c r="R6190">
        <v>0</v>
      </c>
      <c r="S6190">
        <v>0</v>
      </c>
      <c r="T6190">
        <v>0</v>
      </c>
      <c r="U6190">
        <v>0</v>
      </c>
      <c r="V6190">
        <v>161.74194399999999</v>
      </c>
      <c r="W6190">
        <v>0</v>
      </c>
      <c r="X6190">
        <v>0</v>
      </c>
      <c r="Y6190">
        <v>0</v>
      </c>
      <c r="Z6190">
        <v>0</v>
      </c>
    </row>
    <row r="6191" spans="1:26" x14ac:dyDescent="0.25">
      <c r="A6191">
        <v>2043137</v>
      </c>
      <c r="B6191">
        <v>1</v>
      </c>
      <c r="C6191" t="s">
        <v>76</v>
      </c>
      <c r="D6191" t="s">
        <v>88</v>
      </c>
      <c r="E6191" t="s">
        <v>186</v>
      </c>
      <c r="F6191" t="s">
        <v>17676</v>
      </c>
      <c r="G6191" t="s">
        <v>163</v>
      </c>
      <c r="H6191" t="s">
        <v>47</v>
      </c>
      <c r="I6191" t="s">
        <v>129</v>
      </c>
      <c r="J6191" t="s">
        <v>130</v>
      </c>
      <c r="K6191" t="s">
        <v>131</v>
      </c>
      <c r="L6191" t="s">
        <v>17677</v>
      </c>
      <c r="M6191" t="s">
        <v>17678</v>
      </c>
      <c r="N6191">
        <v>0.39833333300000001</v>
      </c>
      <c r="O6191">
        <v>4</v>
      </c>
      <c r="P6191">
        <v>2222</v>
      </c>
      <c r="Q6191">
        <v>0</v>
      </c>
      <c r="R6191">
        <v>0</v>
      </c>
      <c r="S6191">
        <v>0</v>
      </c>
      <c r="T6191">
        <v>0</v>
      </c>
      <c r="U6191">
        <v>1.5933330000000001</v>
      </c>
      <c r="V6191">
        <v>885.09666600000003</v>
      </c>
      <c r="W6191">
        <v>0</v>
      </c>
      <c r="X6191">
        <v>0</v>
      </c>
      <c r="Y6191">
        <v>0</v>
      </c>
      <c r="Z6191">
        <v>0</v>
      </c>
    </row>
    <row r="6192" spans="1:26" x14ac:dyDescent="0.25">
      <c r="A6192">
        <v>2043135</v>
      </c>
      <c r="B6192">
        <v>1</v>
      </c>
      <c r="C6192" t="s">
        <v>77</v>
      </c>
      <c r="D6192" t="s">
        <v>124</v>
      </c>
      <c r="E6192" t="s">
        <v>134</v>
      </c>
      <c r="F6192" t="s">
        <v>17679</v>
      </c>
      <c r="G6192" t="s">
        <v>238</v>
      </c>
      <c r="H6192" t="s">
        <v>46</v>
      </c>
      <c r="I6192" t="s">
        <v>129</v>
      </c>
      <c r="J6192" t="s">
        <v>130</v>
      </c>
      <c r="K6192" t="s">
        <v>131</v>
      </c>
      <c r="L6192" t="s">
        <v>17680</v>
      </c>
      <c r="M6192" t="s">
        <v>17681</v>
      </c>
      <c r="N6192">
        <v>1.019722222</v>
      </c>
      <c r="O6192">
        <v>0</v>
      </c>
      <c r="P6192">
        <v>18</v>
      </c>
      <c r="Q6192">
        <v>0</v>
      </c>
      <c r="R6192">
        <v>0</v>
      </c>
      <c r="S6192">
        <v>0</v>
      </c>
      <c r="T6192">
        <v>0</v>
      </c>
      <c r="U6192">
        <v>0</v>
      </c>
      <c r="V6192">
        <v>18.355</v>
      </c>
      <c r="W6192">
        <v>0</v>
      </c>
      <c r="X6192">
        <v>0</v>
      </c>
      <c r="Y6192">
        <v>0</v>
      </c>
      <c r="Z6192">
        <v>0</v>
      </c>
    </row>
    <row r="6193" spans="1:26" x14ac:dyDescent="0.25">
      <c r="A6193">
        <v>2043140</v>
      </c>
      <c r="B6193">
        <v>1</v>
      </c>
      <c r="C6193" t="s">
        <v>76</v>
      </c>
      <c r="D6193" t="s">
        <v>96</v>
      </c>
      <c r="E6193" t="s">
        <v>126</v>
      </c>
      <c r="F6193" t="s">
        <v>17682</v>
      </c>
      <c r="G6193" t="s">
        <v>250</v>
      </c>
      <c r="H6193" t="s">
        <v>46</v>
      </c>
      <c r="I6193" t="s">
        <v>129</v>
      </c>
      <c r="J6193" t="s">
        <v>15</v>
      </c>
      <c r="K6193" t="s">
        <v>131</v>
      </c>
      <c r="L6193" t="s">
        <v>17683</v>
      </c>
      <c r="M6193" t="s">
        <v>17660</v>
      </c>
      <c r="N6193">
        <v>1.2961111110000001</v>
      </c>
      <c r="O6193">
        <v>0</v>
      </c>
      <c r="P6193">
        <v>14</v>
      </c>
      <c r="Q6193">
        <v>0</v>
      </c>
      <c r="R6193">
        <v>0</v>
      </c>
      <c r="S6193">
        <v>0</v>
      </c>
      <c r="T6193">
        <v>0</v>
      </c>
      <c r="U6193">
        <v>0</v>
      </c>
      <c r="V6193">
        <v>18.145555999999999</v>
      </c>
      <c r="W6193">
        <v>0</v>
      </c>
      <c r="X6193">
        <v>0</v>
      </c>
      <c r="Y6193">
        <v>0</v>
      </c>
      <c r="Z6193">
        <v>0</v>
      </c>
    </row>
    <row r="6194" spans="1:26" x14ac:dyDescent="0.25">
      <c r="A6194">
        <v>2043142</v>
      </c>
      <c r="B6194">
        <v>1</v>
      </c>
      <c r="C6194" t="s">
        <v>77</v>
      </c>
      <c r="D6194" t="s">
        <v>124</v>
      </c>
      <c r="E6194" t="s">
        <v>166</v>
      </c>
      <c r="F6194" t="s">
        <v>17684</v>
      </c>
      <c r="G6194" t="s">
        <v>657</v>
      </c>
      <c r="H6194" t="s">
        <v>46</v>
      </c>
      <c r="I6194" t="s">
        <v>129</v>
      </c>
      <c r="J6194" t="s">
        <v>130</v>
      </c>
      <c r="K6194" t="s">
        <v>131</v>
      </c>
      <c r="L6194" t="s">
        <v>17685</v>
      </c>
      <c r="M6194" t="s">
        <v>17686</v>
      </c>
      <c r="N6194">
        <v>3.2863888879999998</v>
      </c>
      <c r="O6194">
        <v>0</v>
      </c>
      <c r="P6194">
        <v>44</v>
      </c>
      <c r="Q6194">
        <v>0</v>
      </c>
      <c r="R6194">
        <v>0</v>
      </c>
      <c r="S6194">
        <v>0</v>
      </c>
      <c r="T6194">
        <v>0</v>
      </c>
      <c r="U6194">
        <v>0</v>
      </c>
      <c r="V6194">
        <v>144.601111</v>
      </c>
      <c r="W6194">
        <v>0</v>
      </c>
      <c r="X6194">
        <v>0</v>
      </c>
      <c r="Y6194">
        <v>0</v>
      </c>
      <c r="Z6194">
        <v>0</v>
      </c>
    </row>
    <row r="6195" spans="1:26" x14ac:dyDescent="0.25">
      <c r="A6195">
        <v>2043148</v>
      </c>
      <c r="B6195">
        <v>1</v>
      </c>
      <c r="C6195" t="s">
        <v>76</v>
      </c>
      <c r="D6195" t="s">
        <v>88</v>
      </c>
      <c r="E6195" t="s">
        <v>134</v>
      </c>
      <c r="F6195" t="s">
        <v>11460</v>
      </c>
      <c r="G6195" t="s">
        <v>140</v>
      </c>
      <c r="H6195" t="s">
        <v>46</v>
      </c>
      <c r="I6195" t="s">
        <v>129</v>
      </c>
      <c r="J6195" t="s">
        <v>130</v>
      </c>
      <c r="K6195" t="s">
        <v>131</v>
      </c>
      <c r="L6195" t="s">
        <v>17687</v>
      </c>
      <c r="M6195" t="s">
        <v>17688</v>
      </c>
      <c r="N6195">
        <v>1.842777777</v>
      </c>
      <c r="O6195">
        <v>0</v>
      </c>
      <c r="P6195">
        <v>1</v>
      </c>
      <c r="Q6195">
        <v>0</v>
      </c>
      <c r="R6195">
        <v>0</v>
      </c>
      <c r="S6195">
        <v>0</v>
      </c>
      <c r="T6195">
        <v>0</v>
      </c>
      <c r="U6195">
        <v>0</v>
      </c>
      <c r="V6195">
        <v>1.842778</v>
      </c>
      <c r="W6195">
        <v>0</v>
      </c>
      <c r="X6195">
        <v>0</v>
      </c>
      <c r="Y6195">
        <v>0</v>
      </c>
      <c r="Z6195">
        <v>0</v>
      </c>
    </row>
    <row r="6196" spans="1:26" x14ac:dyDescent="0.25">
      <c r="A6196">
        <v>2043143</v>
      </c>
      <c r="B6196">
        <v>1</v>
      </c>
      <c r="C6196" t="s">
        <v>76</v>
      </c>
      <c r="D6196" t="s">
        <v>88</v>
      </c>
      <c r="E6196" t="s">
        <v>134</v>
      </c>
      <c r="F6196" t="s">
        <v>17689</v>
      </c>
      <c r="G6196" t="s">
        <v>250</v>
      </c>
      <c r="H6196" t="s">
        <v>46</v>
      </c>
      <c r="I6196" t="s">
        <v>129</v>
      </c>
      <c r="J6196" t="s">
        <v>130</v>
      </c>
      <c r="K6196" t="s">
        <v>131</v>
      </c>
      <c r="L6196" t="s">
        <v>17690</v>
      </c>
      <c r="M6196" t="s">
        <v>17691</v>
      </c>
      <c r="N6196">
        <v>0.39583333300000001</v>
      </c>
      <c r="O6196">
        <v>0</v>
      </c>
      <c r="P6196">
        <v>1</v>
      </c>
      <c r="Q6196">
        <v>0</v>
      </c>
      <c r="R6196">
        <v>0</v>
      </c>
      <c r="S6196">
        <v>0</v>
      </c>
      <c r="T6196">
        <v>0</v>
      </c>
      <c r="U6196">
        <v>0</v>
      </c>
      <c r="V6196">
        <v>0.39583299999999999</v>
      </c>
      <c r="W6196">
        <v>0</v>
      </c>
      <c r="X6196">
        <v>0</v>
      </c>
      <c r="Y6196">
        <v>0</v>
      </c>
      <c r="Z6196">
        <v>0</v>
      </c>
    </row>
    <row r="6197" spans="1:26" x14ac:dyDescent="0.25">
      <c r="A6197">
        <v>2043146</v>
      </c>
      <c r="B6197">
        <v>1</v>
      </c>
      <c r="C6197" t="s">
        <v>76</v>
      </c>
      <c r="D6197" t="s">
        <v>94</v>
      </c>
      <c r="E6197" t="s">
        <v>134</v>
      </c>
      <c r="F6197" t="s">
        <v>17692</v>
      </c>
      <c r="G6197" t="s">
        <v>136</v>
      </c>
      <c r="H6197" t="s">
        <v>46</v>
      </c>
      <c r="I6197" t="s">
        <v>129</v>
      </c>
      <c r="J6197" t="s">
        <v>130</v>
      </c>
      <c r="K6197" t="s">
        <v>131</v>
      </c>
      <c r="L6197" t="s">
        <v>17693</v>
      </c>
      <c r="M6197" t="s">
        <v>17694</v>
      </c>
      <c r="N6197">
        <v>0.96388888800000005</v>
      </c>
      <c r="O6197">
        <v>0</v>
      </c>
      <c r="P6197">
        <v>0</v>
      </c>
      <c r="Q6197">
        <v>0</v>
      </c>
      <c r="R6197">
        <v>0</v>
      </c>
      <c r="S6197">
        <v>0</v>
      </c>
      <c r="T6197">
        <v>1</v>
      </c>
      <c r="U6197">
        <v>0</v>
      </c>
      <c r="V6197">
        <v>0</v>
      </c>
      <c r="W6197">
        <v>0</v>
      </c>
      <c r="X6197">
        <v>0</v>
      </c>
      <c r="Y6197">
        <v>0</v>
      </c>
      <c r="Z6197">
        <v>0.963889</v>
      </c>
    </row>
    <row r="6198" spans="1:26" x14ac:dyDescent="0.25">
      <c r="A6198">
        <v>2043155</v>
      </c>
      <c r="B6198">
        <v>1</v>
      </c>
      <c r="C6198" t="s">
        <v>76</v>
      </c>
      <c r="D6198" t="s">
        <v>94</v>
      </c>
      <c r="E6198" t="s">
        <v>166</v>
      </c>
      <c r="F6198" t="s">
        <v>17695</v>
      </c>
      <c r="G6198" t="s">
        <v>128</v>
      </c>
      <c r="H6198" t="s">
        <v>46</v>
      </c>
      <c r="I6198" t="s">
        <v>129</v>
      </c>
      <c r="J6198" t="s">
        <v>130</v>
      </c>
      <c r="K6198" t="s">
        <v>131</v>
      </c>
      <c r="L6198" t="s">
        <v>17696</v>
      </c>
      <c r="M6198" t="s">
        <v>17697</v>
      </c>
      <c r="N6198">
        <v>1.0647222220000001</v>
      </c>
      <c r="O6198">
        <v>0</v>
      </c>
      <c r="P6198">
        <v>154</v>
      </c>
      <c r="Q6198">
        <v>0</v>
      </c>
      <c r="R6198">
        <v>0</v>
      </c>
      <c r="S6198">
        <v>0</v>
      </c>
      <c r="T6198">
        <v>0</v>
      </c>
      <c r="U6198">
        <v>0</v>
      </c>
      <c r="V6198">
        <v>163.96722199999999</v>
      </c>
      <c r="W6198">
        <v>0</v>
      </c>
      <c r="X6198">
        <v>0</v>
      </c>
      <c r="Y6198">
        <v>0</v>
      </c>
      <c r="Z6198">
        <v>0</v>
      </c>
    </row>
    <row r="6199" spans="1:26" x14ac:dyDescent="0.25">
      <c r="A6199">
        <v>2043150</v>
      </c>
      <c r="B6199">
        <v>1</v>
      </c>
      <c r="C6199" t="s">
        <v>76</v>
      </c>
      <c r="D6199" t="s">
        <v>88</v>
      </c>
      <c r="E6199" t="s">
        <v>134</v>
      </c>
      <c r="F6199" t="s">
        <v>17698</v>
      </c>
      <c r="G6199" t="s">
        <v>140</v>
      </c>
      <c r="H6199" t="s">
        <v>46</v>
      </c>
      <c r="I6199" t="s">
        <v>129</v>
      </c>
      <c r="J6199" t="s">
        <v>130</v>
      </c>
      <c r="K6199" t="s">
        <v>131</v>
      </c>
      <c r="L6199" t="s">
        <v>17699</v>
      </c>
      <c r="M6199" t="s">
        <v>17700</v>
      </c>
      <c r="N6199">
        <v>4.0752777770000002</v>
      </c>
      <c r="O6199">
        <v>0</v>
      </c>
      <c r="P6199">
        <v>1</v>
      </c>
      <c r="Q6199">
        <v>0</v>
      </c>
      <c r="R6199">
        <v>0</v>
      </c>
      <c r="S6199">
        <v>0</v>
      </c>
      <c r="T6199">
        <v>0</v>
      </c>
      <c r="U6199">
        <v>0</v>
      </c>
      <c r="V6199">
        <v>4.075278</v>
      </c>
      <c r="W6199">
        <v>0</v>
      </c>
      <c r="X6199">
        <v>0</v>
      </c>
      <c r="Y6199">
        <v>0</v>
      </c>
      <c r="Z6199">
        <v>0</v>
      </c>
    </row>
    <row r="6200" spans="1:26" x14ac:dyDescent="0.25">
      <c r="A6200">
        <v>2043152</v>
      </c>
      <c r="B6200">
        <v>1</v>
      </c>
      <c r="C6200" t="s">
        <v>76</v>
      </c>
      <c r="D6200" t="s">
        <v>98</v>
      </c>
      <c r="E6200" t="s">
        <v>166</v>
      </c>
      <c r="F6200" t="s">
        <v>4546</v>
      </c>
      <c r="G6200" t="s">
        <v>144</v>
      </c>
      <c r="H6200" t="s">
        <v>46</v>
      </c>
      <c r="I6200" t="s">
        <v>129</v>
      </c>
      <c r="J6200" t="s">
        <v>130</v>
      </c>
      <c r="K6200" t="s">
        <v>131</v>
      </c>
      <c r="L6200" t="s">
        <v>17701</v>
      </c>
      <c r="M6200" t="s">
        <v>17702</v>
      </c>
      <c r="N6200">
        <v>3.0044444440000002</v>
      </c>
      <c r="O6200">
        <v>0</v>
      </c>
      <c r="P6200">
        <v>0</v>
      </c>
      <c r="Q6200">
        <v>0</v>
      </c>
      <c r="R6200">
        <v>19</v>
      </c>
      <c r="S6200">
        <v>0</v>
      </c>
      <c r="T6200">
        <v>0</v>
      </c>
      <c r="U6200">
        <v>0</v>
      </c>
      <c r="V6200">
        <v>0</v>
      </c>
      <c r="W6200">
        <v>0</v>
      </c>
      <c r="X6200">
        <v>57.084443999999998</v>
      </c>
      <c r="Y6200">
        <v>0</v>
      </c>
      <c r="Z6200">
        <v>0</v>
      </c>
    </row>
    <row r="6201" spans="1:26" x14ac:dyDescent="0.25">
      <c r="A6201">
        <v>2043153</v>
      </c>
      <c r="B6201">
        <v>1</v>
      </c>
      <c r="C6201" t="s">
        <v>76</v>
      </c>
      <c r="D6201" t="s">
        <v>102</v>
      </c>
      <c r="E6201" t="s">
        <v>182</v>
      </c>
      <c r="F6201" t="s">
        <v>2853</v>
      </c>
      <c r="G6201" t="s">
        <v>405</v>
      </c>
      <c r="H6201" t="s">
        <v>46</v>
      </c>
      <c r="I6201" t="s">
        <v>129</v>
      </c>
      <c r="J6201" t="s">
        <v>130</v>
      </c>
      <c r="K6201" t="s">
        <v>131</v>
      </c>
      <c r="L6201" t="s">
        <v>17703</v>
      </c>
      <c r="M6201" t="s">
        <v>17704</v>
      </c>
      <c r="N6201">
        <v>1.569722222</v>
      </c>
      <c r="O6201">
        <v>0</v>
      </c>
      <c r="P6201">
        <v>29</v>
      </c>
      <c r="Q6201">
        <v>0</v>
      </c>
      <c r="R6201">
        <v>0</v>
      </c>
      <c r="S6201">
        <v>0</v>
      </c>
      <c r="T6201">
        <v>0</v>
      </c>
      <c r="U6201">
        <v>0</v>
      </c>
      <c r="V6201">
        <v>45.521943999999998</v>
      </c>
      <c r="W6201">
        <v>0</v>
      </c>
      <c r="X6201">
        <v>0</v>
      </c>
      <c r="Y6201">
        <v>0</v>
      </c>
      <c r="Z6201">
        <v>0</v>
      </c>
    </row>
    <row r="6202" spans="1:26" x14ac:dyDescent="0.25">
      <c r="A6202">
        <v>2043159</v>
      </c>
      <c r="B6202">
        <v>1</v>
      </c>
      <c r="C6202" t="s">
        <v>77</v>
      </c>
      <c r="D6202" t="s">
        <v>108</v>
      </c>
      <c r="E6202" t="s">
        <v>182</v>
      </c>
      <c r="F6202" t="s">
        <v>17705</v>
      </c>
      <c r="G6202" t="s">
        <v>1326</v>
      </c>
      <c r="H6202" t="s">
        <v>46</v>
      </c>
      <c r="I6202" t="s">
        <v>129</v>
      </c>
      <c r="J6202" t="s">
        <v>130</v>
      </c>
      <c r="K6202" t="s">
        <v>131</v>
      </c>
      <c r="L6202" t="s">
        <v>17706</v>
      </c>
      <c r="M6202" t="s">
        <v>17707</v>
      </c>
      <c r="N6202">
        <v>1.1130555550000001</v>
      </c>
      <c r="O6202">
        <v>0</v>
      </c>
      <c r="P6202">
        <v>71</v>
      </c>
      <c r="Q6202">
        <v>0</v>
      </c>
      <c r="R6202">
        <v>0</v>
      </c>
      <c r="S6202">
        <v>0</v>
      </c>
      <c r="T6202">
        <v>0</v>
      </c>
      <c r="U6202">
        <v>0</v>
      </c>
      <c r="V6202">
        <v>79.026944</v>
      </c>
      <c r="W6202">
        <v>0</v>
      </c>
      <c r="X6202">
        <v>0</v>
      </c>
      <c r="Y6202">
        <v>0</v>
      </c>
      <c r="Z6202">
        <v>0</v>
      </c>
    </row>
    <row r="6203" spans="1:26" x14ac:dyDescent="0.25">
      <c r="A6203">
        <v>2043162</v>
      </c>
      <c r="B6203">
        <v>1</v>
      </c>
      <c r="C6203" t="s">
        <v>77</v>
      </c>
      <c r="D6203" t="s">
        <v>124</v>
      </c>
      <c r="E6203" t="s">
        <v>134</v>
      </c>
      <c r="F6203" t="s">
        <v>17708</v>
      </c>
      <c r="G6203" t="s">
        <v>238</v>
      </c>
      <c r="H6203" t="s">
        <v>46</v>
      </c>
      <c r="I6203" t="s">
        <v>129</v>
      </c>
      <c r="J6203" t="s">
        <v>130</v>
      </c>
      <c r="K6203" t="s">
        <v>131</v>
      </c>
      <c r="L6203" t="s">
        <v>17709</v>
      </c>
      <c r="M6203" t="s">
        <v>17710</v>
      </c>
      <c r="N6203">
        <v>2.1044444439999999</v>
      </c>
      <c r="O6203">
        <v>0</v>
      </c>
      <c r="P6203">
        <v>1</v>
      </c>
      <c r="Q6203">
        <v>0</v>
      </c>
      <c r="R6203">
        <v>0</v>
      </c>
      <c r="S6203">
        <v>0</v>
      </c>
      <c r="T6203">
        <v>0</v>
      </c>
      <c r="U6203">
        <v>0</v>
      </c>
      <c r="V6203">
        <v>2.104444</v>
      </c>
      <c r="W6203">
        <v>0</v>
      </c>
      <c r="X6203">
        <v>0</v>
      </c>
      <c r="Y6203">
        <v>0</v>
      </c>
      <c r="Z6203">
        <v>0</v>
      </c>
    </row>
    <row r="6204" spans="1:26" x14ac:dyDescent="0.25">
      <c r="A6204">
        <v>2043166</v>
      </c>
      <c r="B6204">
        <v>1</v>
      </c>
      <c r="C6204" t="s">
        <v>76</v>
      </c>
      <c r="D6204" t="s">
        <v>92</v>
      </c>
      <c r="E6204" t="s">
        <v>134</v>
      </c>
      <c r="F6204" t="s">
        <v>17711</v>
      </c>
      <c r="G6204" t="s">
        <v>136</v>
      </c>
      <c r="H6204" t="s">
        <v>46</v>
      </c>
      <c r="I6204" t="s">
        <v>129</v>
      </c>
      <c r="J6204" t="s">
        <v>130</v>
      </c>
      <c r="K6204" t="s">
        <v>131</v>
      </c>
      <c r="L6204" t="s">
        <v>17712</v>
      </c>
      <c r="M6204" t="s">
        <v>17713</v>
      </c>
      <c r="N6204">
        <v>2.7666666659999999</v>
      </c>
      <c r="O6204">
        <v>0</v>
      </c>
      <c r="P6204">
        <v>0</v>
      </c>
      <c r="Q6204">
        <v>0</v>
      </c>
      <c r="R6204">
        <v>0</v>
      </c>
      <c r="S6204">
        <v>0</v>
      </c>
      <c r="T6204">
        <v>1</v>
      </c>
      <c r="U6204">
        <v>0</v>
      </c>
      <c r="V6204">
        <v>0</v>
      </c>
      <c r="W6204">
        <v>0</v>
      </c>
      <c r="X6204">
        <v>0</v>
      </c>
      <c r="Y6204">
        <v>0</v>
      </c>
      <c r="Z6204">
        <v>2.766667</v>
      </c>
    </row>
    <row r="6205" spans="1:26" x14ac:dyDescent="0.25">
      <c r="A6205">
        <v>2043169</v>
      </c>
      <c r="B6205">
        <v>1</v>
      </c>
      <c r="C6205" t="s">
        <v>76</v>
      </c>
      <c r="D6205" t="s">
        <v>83</v>
      </c>
      <c r="E6205" t="s">
        <v>134</v>
      </c>
      <c r="F6205" t="s">
        <v>17714</v>
      </c>
      <c r="G6205" t="s">
        <v>136</v>
      </c>
      <c r="H6205" t="s">
        <v>46</v>
      </c>
      <c r="I6205" t="s">
        <v>129</v>
      </c>
      <c r="J6205" t="s">
        <v>130</v>
      </c>
      <c r="K6205" t="s">
        <v>131</v>
      </c>
      <c r="L6205" t="s">
        <v>17715</v>
      </c>
      <c r="M6205" t="s">
        <v>17716</v>
      </c>
      <c r="N6205">
        <v>0.95</v>
      </c>
      <c r="O6205">
        <v>0</v>
      </c>
      <c r="P6205">
        <v>1</v>
      </c>
      <c r="Q6205">
        <v>0</v>
      </c>
      <c r="R6205">
        <v>0</v>
      </c>
      <c r="S6205">
        <v>0</v>
      </c>
      <c r="T6205">
        <v>0</v>
      </c>
      <c r="U6205">
        <v>0</v>
      </c>
      <c r="V6205">
        <v>0.95</v>
      </c>
      <c r="W6205">
        <v>0</v>
      </c>
      <c r="X6205">
        <v>0</v>
      </c>
      <c r="Y6205">
        <v>0</v>
      </c>
      <c r="Z6205">
        <v>0</v>
      </c>
    </row>
    <row r="6206" spans="1:26" x14ac:dyDescent="0.25">
      <c r="A6206">
        <v>2043167</v>
      </c>
      <c r="B6206">
        <v>1</v>
      </c>
      <c r="C6206" t="s">
        <v>76</v>
      </c>
      <c r="D6206" t="s">
        <v>80</v>
      </c>
      <c r="E6206" t="s">
        <v>134</v>
      </c>
      <c r="F6206" t="s">
        <v>17717</v>
      </c>
      <c r="G6206" t="s">
        <v>136</v>
      </c>
      <c r="H6206" t="s">
        <v>46</v>
      </c>
      <c r="I6206" t="s">
        <v>129</v>
      </c>
      <c r="J6206" t="s">
        <v>130</v>
      </c>
      <c r="K6206" t="s">
        <v>131</v>
      </c>
      <c r="L6206" t="s">
        <v>17718</v>
      </c>
      <c r="M6206" t="s">
        <v>17719</v>
      </c>
      <c r="N6206">
        <v>1.1975</v>
      </c>
      <c r="O6206">
        <v>0</v>
      </c>
      <c r="P6206">
        <v>3</v>
      </c>
      <c r="Q6206">
        <v>0</v>
      </c>
      <c r="R6206">
        <v>0</v>
      </c>
      <c r="S6206">
        <v>0</v>
      </c>
      <c r="T6206">
        <v>0</v>
      </c>
      <c r="U6206">
        <v>0</v>
      </c>
      <c r="V6206">
        <v>3.5924999999999998</v>
      </c>
      <c r="W6206">
        <v>0</v>
      </c>
      <c r="X6206">
        <v>0</v>
      </c>
      <c r="Y6206">
        <v>0</v>
      </c>
      <c r="Z6206">
        <v>0</v>
      </c>
    </row>
    <row r="6207" spans="1:26" x14ac:dyDescent="0.25">
      <c r="A6207">
        <v>2043171</v>
      </c>
      <c r="B6207">
        <v>1</v>
      </c>
      <c r="C6207" t="s">
        <v>76</v>
      </c>
      <c r="D6207" t="s">
        <v>92</v>
      </c>
      <c r="E6207" t="s">
        <v>134</v>
      </c>
      <c r="F6207" t="s">
        <v>17720</v>
      </c>
      <c r="G6207" t="s">
        <v>136</v>
      </c>
      <c r="H6207" t="s">
        <v>46</v>
      </c>
      <c r="I6207" t="s">
        <v>129</v>
      </c>
      <c r="J6207" t="s">
        <v>130</v>
      </c>
      <c r="K6207" t="s">
        <v>131</v>
      </c>
      <c r="L6207" t="s">
        <v>17721</v>
      </c>
      <c r="M6207" t="s">
        <v>17722</v>
      </c>
      <c r="N6207">
        <v>2.4300000000000002</v>
      </c>
      <c r="O6207">
        <v>0</v>
      </c>
      <c r="P6207">
        <v>0</v>
      </c>
      <c r="Q6207">
        <v>0</v>
      </c>
      <c r="R6207">
        <v>1</v>
      </c>
      <c r="S6207">
        <v>0</v>
      </c>
      <c r="T6207">
        <v>0</v>
      </c>
      <c r="U6207">
        <v>0</v>
      </c>
      <c r="V6207">
        <v>0</v>
      </c>
      <c r="W6207">
        <v>0</v>
      </c>
      <c r="X6207">
        <v>2.4300000000000002</v>
      </c>
      <c r="Y6207">
        <v>0</v>
      </c>
      <c r="Z6207">
        <v>0</v>
      </c>
    </row>
    <row r="6208" spans="1:26" x14ac:dyDescent="0.25">
      <c r="A6208">
        <v>2043175</v>
      </c>
      <c r="B6208">
        <v>1</v>
      </c>
      <c r="C6208" t="s">
        <v>77</v>
      </c>
      <c r="D6208" t="s">
        <v>115</v>
      </c>
      <c r="E6208" t="s">
        <v>186</v>
      </c>
      <c r="F6208" t="s">
        <v>6830</v>
      </c>
      <c r="G6208" t="s">
        <v>345</v>
      </c>
      <c r="H6208" t="s">
        <v>47</v>
      </c>
      <c r="I6208" t="s">
        <v>129</v>
      </c>
      <c r="J6208" t="s">
        <v>17</v>
      </c>
      <c r="K6208" t="s">
        <v>131</v>
      </c>
      <c r="L6208" t="s">
        <v>17723</v>
      </c>
      <c r="M6208" t="s">
        <v>17724</v>
      </c>
      <c r="N6208">
        <v>1.9869444439999999</v>
      </c>
      <c r="O6208">
        <v>0</v>
      </c>
      <c r="P6208">
        <v>0</v>
      </c>
      <c r="Q6208">
        <v>15</v>
      </c>
      <c r="R6208">
        <v>9</v>
      </c>
      <c r="S6208">
        <v>41</v>
      </c>
      <c r="T6208">
        <v>664</v>
      </c>
      <c r="U6208">
        <v>0</v>
      </c>
      <c r="V6208">
        <v>0</v>
      </c>
      <c r="W6208">
        <v>29.804167</v>
      </c>
      <c r="X6208">
        <v>17.8825</v>
      </c>
      <c r="Y6208">
        <v>81.464721999999995</v>
      </c>
      <c r="Z6208">
        <v>1319.331111</v>
      </c>
    </row>
    <row r="6209" spans="1:26" x14ac:dyDescent="0.25">
      <c r="A6209">
        <v>2043174</v>
      </c>
      <c r="B6209">
        <v>1</v>
      </c>
      <c r="C6209" t="s">
        <v>77</v>
      </c>
      <c r="D6209" t="s">
        <v>108</v>
      </c>
      <c r="E6209" t="s">
        <v>182</v>
      </c>
      <c r="F6209" t="s">
        <v>17725</v>
      </c>
      <c r="G6209" t="s">
        <v>294</v>
      </c>
      <c r="H6209" t="s">
        <v>46</v>
      </c>
      <c r="I6209" t="s">
        <v>129</v>
      </c>
      <c r="J6209" t="s">
        <v>130</v>
      </c>
      <c r="K6209" t="s">
        <v>131</v>
      </c>
      <c r="L6209" t="s">
        <v>17726</v>
      </c>
      <c r="M6209" t="s">
        <v>17727</v>
      </c>
      <c r="N6209">
        <v>3.1105555549999999</v>
      </c>
      <c r="O6209">
        <v>0</v>
      </c>
      <c r="P6209">
        <v>33</v>
      </c>
      <c r="Q6209">
        <v>0</v>
      </c>
      <c r="R6209">
        <v>0</v>
      </c>
      <c r="S6209">
        <v>0</v>
      </c>
      <c r="T6209">
        <v>0</v>
      </c>
      <c r="U6209">
        <v>0</v>
      </c>
      <c r="V6209">
        <v>102.64833299999999</v>
      </c>
      <c r="W6209">
        <v>0</v>
      </c>
      <c r="X6209">
        <v>0</v>
      </c>
      <c r="Y6209">
        <v>0</v>
      </c>
      <c r="Z6209">
        <v>0</v>
      </c>
    </row>
    <row r="6210" spans="1:26" x14ac:dyDescent="0.25">
      <c r="A6210">
        <v>2043177</v>
      </c>
      <c r="B6210">
        <v>1</v>
      </c>
      <c r="C6210" t="s">
        <v>77</v>
      </c>
      <c r="D6210" t="s">
        <v>114</v>
      </c>
      <c r="E6210" t="s">
        <v>161</v>
      </c>
      <c r="F6210" t="s">
        <v>17728</v>
      </c>
      <c r="G6210" t="s">
        <v>242</v>
      </c>
      <c r="H6210" t="s">
        <v>47</v>
      </c>
      <c r="I6210" t="s">
        <v>129</v>
      </c>
      <c r="J6210" t="s">
        <v>130</v>
      </c>
      <c r="K6210" t="s">
        <v>131</v>
      </c>
      <c r="L6210" t="s">
        <v>17729</v>
      </c>
      <c r="M6210" t="s">
        <v>17730</v>
      </c>
      <c r="N6210">
        <v>1.571666666</v>
      </c>
      <c r="O6210">
        <v>0</v>
      </c>
      <c r="P6210">
        <v>0</v>
      </c>
      <c r="Q6210">
        <v>0</v>
      </c>
      <c r="R6210">
        <v>0</v>
      </c>
      <c r="S6210">
        <v>0</v>
      </c>
      <c r="T6210">
        <v>35</v>
      </c>
      <c r="U6210">
        <v>0</v>
      </c>
      <c r="V6210">
        <v>0</v>
      </c>
      <c r="W6210">
        <v>0</v>
      </c>
      <c r="X6210">
        <v>0</v>
      </c>
      <c r="Y6210">
        <v>0</v>
      </c>
      <c r="Z6210">
        <v>55.008333</v>
      </c>
    </row>
    <row r="6211" spans="1:26" x14ac:dyDescent="0.25">
      <c r="A6211">
        <v>2043178</v>
      </c>
      <c r="B6211">
        <v>1</v>
      </c>
      <c r="C6211" t="s">
        <v>76</v>
      </c>
      <c r="D6211" t="s">
        <v>89</v>
      </c>
      <c r="E6211" t="s">
        <v>134</v>
      </c>
      <c r="F6211" t="s">
        <v>17731</v>
      </c>
      <c r="G6211" t="s">
        <v>136</v>
      </c>
      <c r="H6211" t="s">
        <v>46</v>
      </c>
      <c r="I6211" t="s">
        <v>129</v>
      </c>
      <c r="J6211" t="s">
        <v>130</v>
      </c>
      <c r="K6211" t="s">
        <v>131</v>
      </c>
      <c r="L6211" t="s">
        <v>17732</v>
      </c>
      <c r="M6211" t="s">
        <v>17733</v>
      </c>
      <c r="N6211">
        <v>1.445277777</v>
      </c>
      <c r="O6211">
        <v>0</v>
      </c>
      <c r="P6211">
        <v>2</v>
      </c>
      <c r="Q6211">
        <v>0</v>
      </c>
      <c r="R6211">
        <v>0</v>
      </c>
      <c r="S6211">
        <v>0</v>
      </c>
      <c r="T6211">
        <v>0</v>
      </c>
      <c r="U6211">
        <v>0</v>
      </c>
      <c r="V6211">
        <v>2.8905560000000001</v>
      </c>
      <c r="W6211">
        <v>0</v>
      </c>
      <c r="X6211">
        <v>0</v>
      </c>
      <c r="Y6211">
        <v>0</v>
      </c>
      <c r="Z6211">
        <v>0</v>
      </c>
    </row>
    <row r="6212" spans="1:26" x14ac:dyDescent="0.25">
      <c r="A6212">
        <v>2043182</v>
      </c>
      <c r="B6212">
        <v>1</v>
      </c>
      <c r="C6212" t="s">
        <v>76</v>
      </c>
      <c r="D6212" t="s">
        <v>89</v>
      </c>
      <c r="E6212" t="s">
        <v>182</v>
      </c>
      <c r="F6212" t="s">
        <v>17734</v>
      </c>
      <c r="G6212" t="s">
        <v>144</v>
      </c>
      <c r="H6212" t="s">
        <v>46</v>
      </c>
      <c r="I6212" t="s">
        <v>129</v>
      </c>
      <c r="J6212" t="s">
        <v>130</v>
      </c>
      <c r="K6212" t="s">
        <v>131</v>
      </c>
      <c r="L6212" t="s">
        <v>17735</v>
      </c>
      <c r="M6212" t="s">
        <v>17736</v>
      </c>
      <c r="N6212">
        <v>0.64333333299999995</v>
      </c>
      <c r="O6212">
        <v>0</v>
      </c>
      <c r="P6212">
        <v>157</v>
      </c>
      <c r="Q6212">
        <v>0</v>
      </c>
      <c r="R6212">
        <v>0</v>
      </c>
      <c r="S6212">
        <v>0</v>
      </c>
      <c r="T6212">
        <v>0</v>
      </c>
      <c r="U6212">
        <v>0</v>
      </c>
      <c r="V6212">
        <v>101.003333</v>
      </c>
      <c r="W6212">
        <v>0</v>
      </c>
      <c r="X6212">
        <v>0</v>
      </c>
      <c r="Y6212">
        <v>0</v>
      </c>
      <c r="Z6212">
        <v>0</v>
      </c>
    </row>
    <row r="6213" spans="1:26" x14ac:dyDescent="0.25">
      <c r="A6213">
        <v>2043184</v>
      </c>
      <c r="B6213">
        <v>1</v>
      </c>
      <c r="C6213" t="s">
        <v>77</v>
      </c>
      <c r="D6213" t="s">
        <v>111</v>
      </c>
      <c r="E6213" t="s">
        <v>182</v>
      </c>
      <c r="F6213" t="s">
        <v>9388</v>
      </c>
      <c r="G6213" t="s">
        <v>144</v>
      </c>
      <c r="H6213" t="s">
        <v>46</v>
      </c>
      <c r="I6213" t="s">
        <v>129</v>
      </c>
      <c r="J6213" t="s">
        <v>130</v>
      </c>
      <c r="K6213" t="s">
        <v>131</v>
      </c>
      <c r="L6213" t="s">
        <v>17737</v>
      </c>
      <c r="M6213" t="s">
        <v>17738</v>
      </c>
      <c r="N6213">
        <v>1.7780555549999999</v>
      </c>
      <c r="O6213">
        <v>0</v>
      </c>
      <c r="P6213">
        <v>0</v>
      </c>
      <c r="Q6213">
        <v>0</v>
      </c>
      <c r="R6213">
        <v>0</v>
      </c>
      <c r="S6213">
        <v>0</v>
      </c>
      <c r="T6213">
        <v>10</v>
      </c>
      <c r="U6213">
        <v>0</v>
      </c>
      <c r="V6213">
        <v>0</v>
      </c>
      <c r="W6213">
        <v>0</v>
      </c>
      <c r="X6213">
        <v>0</v>
      </c>
      <c r="Y6213">
        <v>0</v>
      </c>
      <c r="Z6213">
        <v>17.780556000000001</v>
      </c>
    </row>
    <row r="6214" spans="1:26" x14ac:dyDescent="0.25">
      <c r="A6214">
        <v>2043183</v>
      </c>
      <c r="B6214">
        <v>1</v>
      </c>
      <c r="C6214" t="s">
        <v>76</v>
      </c>
      <c r="D6214" t="s">
        <v>81</v>
      </c>
      <c r="E6214" t="s">
        <v>161</v>
      </c>
      <c r="F6214" t="s">
        <v>17739</v>
      </c>
      <c r="G6214" t="s">
        <v>152</v>
      </c>
      <c r="H6214" t="s">
        <v>47</v>
      </c>
      <c r="I6214" t="s">
        <v>129</v>
      </c>
      <c r="J6214" t="s">
        <v>130</v>
      </c>
      <c r="K6214" t="s">
        <v>131</v>
      </c>
      <c r="L6214" t="s">
        <v>17740</v>
      </c>
      <c r="M6214" t="s">
        <v>17741</v>
      </c>
      <c r="N6214">
        <v>0.182777777</v>
      </c>
      <c r="O6214">
        <v>0</v>
      </c>
      <c r="P6214">
        <v>379</v>
      </c>
      <c r="Q6214">
        <v>0</v>
      </c>
      <c r="R6214">
        <v>0</v>
      </c>
      <c r="S6214">
        <v>0</v>
      </c>
      <c r="T6214">
        <v>0</v>
      </c>
      <c r="U6214">
        <v>0</v>
      </c>
      <c r="V6214">
        <v>69.272777000000005</v>
      </c>
      <c r="W6214">
        <v>0</v>
      </c>
      <c r="X6214">
        <v>0</v>
      </c>
      <c r="Y6214">
        <v>0</v>
      </c>
      <c r="Z6214">
        <v>0</v>
      </c>
    </row>
    <row r="6215" spans="1:26" x14ac:dyDescent="0.25">
      <c r="A6215">
        <v>2043185</v>
      </c>
      <c r="B6215">
        <v>1</v>
      </c>
      <c r="C6215" t="s">
        <v>76</v>
      </c>
      <c r="D6215" t="s">
        <v>93</v>
      </c>
      <c r="E6215" t="s">
        <v>134</v>
      </c>
      <c r="F6215" t="s">
        <v>17742</v>
      </c>
      <c r="G6215" t="s">
        <v>140</v>
      </c>
      <c r="H6215" t="s">
        <v>46</v>
      </c>
      <c r="I6215" t="s">
        <v>129</v>
      </c>
      <c r="J6215" t="s">
        <v>130</v>
      </c>
      <c r="K6215" t="s">
        <v>131</v>
      </c>
      <c r="L6215" t="s">
        <v>17743</v>
      </c>
      <c r="M6215" t="s">
        <v>17744</v>
      </c>
      <c r="N6215">
        <v>3.0044444440000002</v>
      </c>
      <c r="O6215">
        <v>0</v>
      </c>
      <c r="P6215">
        <v>1</v>
      </c>
      <c r="Q6215">
        <v>0</v>
      </c>
      <c r="R6215">
        <v>0</v>
      </c>
      <c r="S6215">
        <v>0</v>
      </c>
      <c r="T6215">
        <v>0</v>
      </c>
      <c r="U6215">
        <v>0</v>
      </c>
      <c r="V6215">
        <v>3.0044439999999999</v>
      </c>
      <c r="W6215">
        <v>0</v>
      </c>
      <c r="X6215">
        <v>0</v>
      </c>
      <c r="Y6215">
        <v>0</v>
      </c>
      <c r="Z6215">
        <v>0</v>
      </c>
    </row>
    <row r="6216" spans="1:26" x14ac:dyDescent="0.25">
      <c r="A6216">
        <v>2043189</v>
      </c>
      <c r="B6216">
        <v>1</v>
      </c>
      <c r="C6216" t="s">
        <v>76</v>
      </c>
      <c r="D6216" t="s">
        <v>103</v>
      </c>
      <c r="E6216" t="s">
        <v>134</v>
      </c>
      <c r="F6216" t="s">
        <v>17745</v>
      </c>
      <c r="G6216" t="s">
        <v>136</v>
      </c>
      <c r="H6216" t="s">
        <v>46</v>
      </c>
      <c r="I6216" t="s">
        <v>129</v>
      </c>
      <c r="J6216" t="s">
        <v>130</v>
      </c>
      <c r="K6216" t="s">
        <v>131</v>
      </c>
      <c r="L6216" t="s">
        <v>17746</v>
      </c>
      <c r="M6216" t="s">
        <v>17747</v>
      </c>
      <c r="N6216">
        <v>3.0022222219999999</v>
      </c>
      <c r="O6216">
        <v>0</v>
      </c>
      <c r="P6216">
        <v>0</v>
      </c>
      <c r="Q6216">
        <v>0</v>
      </c>
      <c r="R6216">
        <v>1</v>
      </c>
      <c r="S6216">
        <v>0</v>
      </c>
      <c r="T6216">
        <v>0</v>
      </c>
      <c r="U6216">
        <v>0</v>
      </c>
      <c r="V6216">
        <v>0</v>
      </c>
      <c r="W6216">
        <v>0</v>
      </c>
      <c r="X6216">
        <v>3.0022220000000002</v>
      </c>
      <c r="Y6216">
        <v>0</v>
      </c>
      <c r="Z6216">
        <v>0</v>
      </c>
    </row>
    <row r="6217" spans="1:26" x14ac:dyDescent="0.25">
      <c r="A6217">
        <v>2043203</v>
      </c>
      <c r="B6217">
        <v>1</v>
      </c>
      <c r="C6217" t="s">
        <v>77</v>
      </c>
      <c r="D6217" t="s">
        <v>115</v>
      </c>
      <c r="E6217" t="s">
        <v>182</v>
      </c>
      <c r="F6217" t="s">
        <v>17748</v>
      </c>
      <c r="G6217" t="s">
        <v>294</v>
      </c>
      <c r="H6217" t="s">
        <v>46</v>
      </c>
      <c r="I6217" t="s">
        <v>129</v>
      </c>
      <c r="J6217" t="s">
        <v>130</v>
      </c>
      <c r="K6217" t="s">
        <v>131</v>
      </c>
      <c r="L6217" t="s">
        <v>17749</v>
      </c>
      <c r="M6217" t="s">
        <v>17750</v>
      </c>
      <c r="N6217">
        <v>1.556944444</v>
      </c>
      <c r="O6217">
        <v>0</v>
      </c>
      <c r="P6217">
        <v>0</v>
      </c>
      <c r="Q6217">
        <v>0</v>
      </c>
      <c r="R6217">
        <v>10</v>
      </c>
      <c r="S6217">
        <v>0</v>
      </c>
      <c r="T6217">
        <v>0</v>
      </c>
      <c r="U6217">
        <v>0</v>
      </c>
      <c r="V6217">
        <v>0</v>
      </c>
      <c r="W6217">
        <v>0</v>
      </c>
      <c r="X6217">
        <v>15.569444000000001</v>
      </c>
      <c r="Y6217">
        <v>0</v>
      </c>
      <c r="Z6217">
        <v>0</v>
      </c>
    </row>
    <row r="6218" spans="1:26" x14ac:dyDescent="0.25">
      <c r="A6218">
        <v>2043195</v>
      </c>
      <c r="B6218">
        <v>1</v>
      </c>
      <c r="C6218" t="s">
        <v>77</v>
      </c>
      <c r="D6218" t="s">
        <v>119</v>
      </c>
      <c r="E6218" t="s">
        <v>171</v>
      </c>
      <c r="F6218" t="s">
        <v>17751</v>
      </c>
      <c r="G6218" t="s">
        <v>163</v>
      </c>
      <c r="H6218" t="s">
        <v>47</v>
      </c>
      <c r="I6218" t="s">
        <v>129</v>
      </c>
      <c r="J6218" t="s">
        <v>130</v>
      </c>
      <c r="K6218" t="s">
        <v>131</v>
      </c>
      <c r="L6218" t="s">
        <v>17752</v>
      </c>
      <c r="M6218" t="s">
        <v>17753</v>
      </c>
      <c r="N6218">
        <v>0.79500000000000004</v>
      </c>
      <c r="O6218">
        <v>71</v>
      </c>
      <c r="P6218">
        <v>70</v>
      </c>
      <c r="Q6218">
        <v>0</v>
      </c>
      <c r="R6218">
        <v>0</v>
      </c>
      <c r="S6218">
        <v>1</v>
      </c>
      <c r="T6218">
        <v>0</v>
      </c>
      <c r="U6218">
        <v>56.445</v>
      </c>
      <c r="V6218">
        <v>55.65</v>
      </c>
      <c r="W6218">
        <v>0</v>
      </c>
      <c r="X6218">
        <v>0</v>
      </c>
      <c r="Y6218">
        <v>0.79500000000000004</v>
      </c>
      <c r="Z6218">
        <v>0</v>
      </c>
    </row>
    <row r="6219" spans="1:26" x14ac:dyDescent="0.25">
      <c r="A6219">
        <v>2043202</v>
      </c>
      <c r="B6219">
        <v>1</v>
      </c>
      <c r="C6219" t="s">
        <v>76</v>
      </c>
      <c r="D6219" t="s">
        <v>81</v>
      </c>
      <c r="E6219" t="s">
        <v>134</v>
      </c>
      <c r="F6219" t="s">
        <v>17754</v>
      </c>
      <c r="G6219" t="s">
        <v>136</v>
      </c>
      <c r="H6219" t="s">
        <v>46</v>
      </c>
      <c r="I6219" t="s">
        <v>129</v>
      </c>
      <c r="J6219" t="s">
        <v>130</v>
      </c>
      <c r="K6219" t="s">
        <v>131</v>
      </c>
      <c r="L6219" t="s">
        <v>17755</v>
      </c>
      <c r="M6219" t="s">
        <v>17756</v>
      </c>
      <c r="N6219">
        <v>0.93916666599999998</v>
      </c>
      <c r="O6219">
        <v>0</v>
      </c>
      <c r="P6219">
        <v>2</v>
      </c>
      <c r="Q6219">
        <v>0</v>
      </c>
      <c r="R6219">
        <v>0</v>
      </c>
      <c r="S6219">
        <v>0</v>
      </c>
      <c r="T6219">
        <v>0</v>
      </c>
      <c r="U6219">
        <v>0</v>
      </c>
      <c r="V6219">
        <v>1.878333</v>
      </c>
      <c r="W6219">
        <v>0</v>
      </c>
      <c r="X6219">
        <v>0</v>
      </c>
      <c r="Y6219">
        <v>0</v>
      </c>
      <c r="Z6219">
        <v>0</v>
      </c>
    </row>
    <row r="6220" spans="1:26" x14ac:dyDescent="0.25">
      <c r="A6220">
        <v>2043200</v>
      </c>
      <c r="B6220">
        <v>1</v>
      </c>
      <c r="C6220" t="s">
        <v>76</v>
      </c>
      <c r="D6220" t="s">
        <v>95</v>
      </c>
      <c r="E6220" t="s">
        <v>134</v>
      </c>
      <c r="F6220" t="s">
        <v>17757</v>
      </c>
      <c r="G6220" t="s">
        <v>136</v>
      </c>
      <c r="H6220" t="s">
        <v>46</v>
      </c>
      <c r="I6220" t="s">
        <v>129</v>
      </c>
      <c r="J6220" t="s">
        <v>130</v>
      </c>
      <c r="K6220" t="s">
        <v>131</v>
      </c>
      <c r="L6220" t="s">
        <v>17758</v>
      </c>
      <c r="M6220" t="s">
        <v>17759</v>
      </c>
      <c r="N6220">
        <v>1.6744444439999999</v>
      </c>
      <c r="O6220">
        <v>0</v>
      </c>
      <c r="P6220">
        <v>0</v>
      </c>
      <c r="Q6220">
        <v>0</v>
      </c>
      <c r="R6220">
        <v>1</v>
      </c>
      <c r="S6220">
        <v>0</v>
      </c>
      <c r="T6220">
        <v>0</v>
      </c>
      <c r="U6220">
        <v>0</v>
      </c>
      <c r="V6220">
        <v>0</v>
      </c>
      <c r="W6220">
        <v>0</v>
      </c>
      <c r="X6220">
        <v>1.674444</v>
      </c>
      <c r="Y6220">
        <v>0</v>
      </c>
      <c r="Z6220">
        <v>0</v>
      </c>
    </row>
    <row r="6221" spans="1:26" x14ac:dyDescent="0.25">
      <c r="A6221">
        <v>2043201</v>
      </c>
      <c r="B6221">
        <v>1</v>
      </c>
      <c r="C6221" t="s">
        <v>76</v>
      </c>
      <c r="D6221" t="s">
        <v>103</v>
      </c>
      <c r="E6221" t="s">
        <v>134</v>
      </c>
      <c r="F6221" t="s">
        <v>17760</v>
      </c>
      <c r="G6221" t="s">
        <v>128</v>
      </c>
      <c r="H6221" t="s">
        <v>46</v>
      </c>
      <c r="I6221" t="s">
        <v>129</v>
      </c>
      <c r="J6221" t="s">
        <v>130</v>
      </c>
      <c r="K6221" t="s">
        <v>131</v>
      </c>
      <c r="L6221" t="s">
        <v>17761</v>
      </c>
      <c r="M6221" t="s">
        <v>17762</v>
      </c>
      <c r="N6221">
        <v>0.79777777699999997</v>
      </c>
      <c r="O6221">
        <v>0</v>
      </c>
      <c r="P6221">
        <v>0</v>
      </c>
      <c r="Q6221">
        <v>0</v>
      </c>
      <c r="R6221">
        <v>8</v>
      </c>
      <c r="S6221">
        <v>0</v>
      </c>
      <c r="T6221">
        <v>0</v>
      </c>
      <c r="U6221">
        <v>0</v>
      </c>
      <c r="V6221">
        <v>0</v>
      </c>
      <c r="W6221">
        <v>0</v>
      </c>
      <c r="X6221">
        <v>6.3822219999999996</v>
      </c>
      <c r="Y6221">
        <v>0</v>
      </c>
      <c r="Z6221">
        <v>0</v>
      </c>
    </row>
    <row r="6222" spans="1:26" x14ac:dyDescent="0.25">
      <c r="A6222">
        <v>2043204</v>
      </c>
      <c r="B6222">
        <v>1</v>
      </c>
      <c r="C6222" t="s">
        <v>77</v>
      </c>
      <c r="D6222" t="s">
        <v>115</v>
      </c>
      <c r="E6222" t="s">
        <v>182</v>
      </c>
      <c r="F6222" t="s">
        <v>17763</v>
      </c>
      <c r="G6222" t="s">
        <v>144</v>
      </c>
      <c r="H6222" t="s">
        <v>46</v>
      </c>
      <c r="I6222" t="s">
        <v>129</v>
      </c>
      <c r="J6222" t="s">
        <v>130</v>
      </c>
      <c r="K6222" t="s">
        <v>131</v>
      </c>
      <c r="L6222" t="s">
        <v>17764</v>
      </c>
      <c r="M6222" t="s">
        <v>17765</v>
      </c>
      <c r="N6222">
        <v>2.1102777769999999</v>
      </c>
      <c r="O6222">
        <v>0</v>
      </c>
      <c r="P6222">
        <v>0</v>
      </c>
      <c r="Q6222">
        <v>0</v>
      </c>
      <c r="R6222">
        <v>0</v>
      </c>
      <c r="S6222">
        <v>0</v>
      </c>
      <c r="T6222">
        <v>17</v>
      </c>
      <c r="U6222">
        <v>0</v>
      </c>
      <c r="V6222">
        <v>0</v>
      </c>
      <c r="W6222">
        <v>0</v>
      </c>
      <c r="X6222">
        <v>0</v>
      </c>
      <c r="Y6222">
        <v>0</v>
      </c>
      <c r="Z6222">
        <v>35.874721999999998</v>
      </c>
    </row>
    <row r="6223" spans="1:26" x14ac:dyDescent="0.25">
      <c r="A6223">
        <v>2043209</v>
      </c>
      <c r="B6223">
        <v>1</v>
      </c>
      <c r="C6223" t="s">
        <v>76</v>
      </c>
      <c r="D6223" t="s">
        <v>92</v>
      </c>
      <c r="E6223" t="s">
        <v>171</v>
      </c>
      <c r="F6223" t="s">
        <v>17766</v>
      </c>
      <c r="G6223" t="s">
        <v>163</v>
      </c>
      <c r="H6223" t="s">
        <v>47</v>
      </c>
      <c r="I6223" t="s">
        <v>129</v>
      </c>
      <c r="J6223" t="s">
        <v>130</v>
      </c>
      <c r="K6223" t="s">
        <v>131</v>
      </c>
      <c r="L6223" t="s">
        <v>17767</v>
      </c>
      <c r="M6223" t="s">
        <v>17768</v>
      </c>
      <c r="N6223">
        <v>2.2452777770000001</v>
      </c>
      <c r="O6223">
        <v>0</v>
      </c>
      <c r="P6223">
        <v>0</v>
      </c>
      <c r="Q6223">
        <v>0</v>
      </c>
      <c r="R6223">
        <v>115</v>
      </c>
      <c r="S6223">
        <v>0</v>
      </c>
      <c r="T6223">
        <v>0</v>
      </c>
      <c r="U6223">
        <v>0</v>
      </c>
      <c r="V6223">
        <v>0</v>
      </c>
      <c r="W6223">
        <v>0</v>
      </c>
      <c r="X6223">
        <v>258.20694400000002</v>
      </c>
      <c r="Y6223">
        <v>0</v>
      </c>
      <c r="Z6223">
        <v>0</v>
      </c>
    </row>
    <row r="6224" spans="1:26" x14ac:dyDescent="0.25">
      <c r="A6224">
        <v>2043212</v>
      </c>
      <c r="B6224">
        <v>1</v>
      </c>
      <c r="C6224" t="s">
        <v>77</v>
      </c>
      <c r="D6224" t="s">
        <v>109</v>
      </c>
      <c r="E6224" t="s">
        <v>186</v>
      </c>
      <c r="F6224" t="s">
        <v>4304</v>
      </c>
      <c r="G6224" t="s">
        <v>163</v>
      </c>
      <c r="H6224" t="s">
        <v>47</v>
      </c>
      <c r="I6224" t="s">
        <v>257</v>
      </c>
      <c r="J6224" t="s">
        <v>130</v>
      </c>
      <c r="K6224" t="s">
        <v>131</v>
      </c>
      <c r="L6224" t="s">
        <v>17769</v>
      </c>
      <c r="M6224" t="s">
        <v>17770</v>
      </c>
      <c r="N6224">
        <v>4.7222222000000001E-2</v>
      </c>
      <c r="O6224">
        <v>49</v>
      </c>
      <c r="P6224">
        <v>876</v>
      </c>
      <c r="Q6224">
        <v>0</v>
      </c>
      <c r="R6224">
        <v>0</v>
      </c>
      <c r="S6224">
        <v>3</v>
      </c>
      <c r="T6224">
        <v>51</v>
      </c>
      <c r="U6224">
        <v>2.3138890000000001</v>
      </c>
      <c r="V6224">
        <v>41.366666000000002</v>
      </c>
      <c r="W6224">
        <v>0</v>
      </c>
      <c r="X6224">
        <v>0</v>
      </c>
      <c r="Y6224">
        <v>0.14166699999999999</v>
      </c>
      <c r="Z6224">
        <v>2.4083329999999998</v>
      </c>
    </row>
    <row r="6225" spans="1:26" x14ac:dyDescent="0.25">
      <c r="A6225">
        <v>2043216</v>
      </c>
      <c r="B6225">
        <v>1</v>
      </c>
      <c r="C6225" t="s">
        <v>77</v>
      </c>
      <c r="D6225" t="s">
        <v>119</v>
      </c>
      <c r="E6225" t="s">
        <v>182</v>
      </c>
      <c r="F6225" t="s">
        <v>17771</v>
      </c>
      <c r="G6225" t="s">
        <v>144</v>
      </c>
      <c r="H6225" t="s">
        <v>46</v>
      </c>
      <c r="I6225" t="s">
        <v>129</v>
      </c>
      <c r="J6225" t="s">
        <v>130</v>
      </c>
      <c r="K6225" t="s">
        <v>131</v>
      </c>
      <c r="L6225" t="s">
        <v>17772</v>
      </c>
      <c r="M6225" t="s">
        <v>17773</v>
      </c>
      <c r="N6225">
        <v>1.304444444</v>
      </c>
      <c r="O6225">
        <v>0</v>
      </c>
      <c r="P6225">
        <v>19</v>
      </c>
      <c r="Q6225">
        <v>0</v>
      </c>
      <c r="R6225">
        <v>0</v>
      </c>
      <c r="S6225">
        <v>0</v>
      </c>
      <c r="T6225">
        <v>0</v>
      </c>
      <c r="U6225">
        <v>0</v>
      </c>
      <c r="V6225">
        <v>24.784444000000001</v>
      </c>
      <c r="W6225">
        <v>0</v>
      </c>
      <c r="X6225">
        <v>0</v>
      </c>
      <c r="Y6225">
        <v>0</v>
      </c>
      <c r="Z6225">
        <v>0</v>
      </c>
    </row>
    <row r="6226" spans="1:26" x14ac:dyDescent="0.25">
      <c r="A6226">
        <v>2043217</v>
      </c>
      <c r="B6226">
        <v>1</v>
      </c>
      <c r="C6226" t="s">
        <v>77</v>
      </c>
      <c r="D6226" t="s">
        <v>115</v>
      </c>
      <c r="E6226" t="s">
        <v>134</v>
      </c>
      <c r="F6226" t="s">
        <v>17774</v>
      </c>
      <c r="G6226" t="s">
        <v>136</v>
      </c>
      <c r="H6226" t="s">
        <v>46</v>
      </c>
      <c r="I6226" t="s">
        <v>129</v>
      </c>
      <c r="J6226" t="s">
        <v>130</v>
      </c>
      <c r="K6226" t="s">
        <v>131</v>
      </c>
      <c r="L6226" t="s">
        <v>17775</v>
      </c>
      <c r="M6226" t="s">
        <v>17776</v>
      </c>
      <c r="N6226">
        <v>1.0636111109999999</v>
      </c>
      <c r="O6226">
        <v>0</v>
      </c>
      <c r="P6226">
        <v>0</v>
      </c>
      <c r="Q6226">
        <v>0</v>
      </c>
      <c r="R6226">
        <v>1</v>
      </c>
      <c r="S6226">
        <v>0</v>
      </c>
      <c r="T6226">
        <v>0</v>
      </c>
      <c r="U6226">
        <v>0</v>
      </c>
      <c r="V6226">
        <v>0</v>
      </c>
      <c r="W6226">
        <v>0</v>
      </c>
      <c r="X6226">
        <v>1.0636110000000001</v>
      </c>
      <c r="Y6226">
        <v>0</v>
      </c>
      <c r="Z6226">
        <v>0</v>
      </c>
    </row>
    <row r="6227" spans="1:26" x14ac:dyDescent="0.25">
      <c r="A6227">
        <v>2043218</v>
      </c>
      <c r="B6227">
        <v>1</v>
      </c>
      <c r="C6227" t="s">
        <v>76</v>
      </c>
      <c r="D6227" t="s">
        <v>102</v>
      </c>
      <c r="E6227" t="s">
        <v>161</v>
      </c>
      <c r="F6227" t="s">
        <v>17777</v>
      </c>
      <c r="G6227" t="s">
        <v>1486</v>
      </c>
      <c r="H6227" t="s">
        <v>47</v>
      </c>
      <c r="I6227" t="s">
        <v>129</v>
      </c>
      <c r="J6227" t="s">
        <v>130</v>
      </c>
      <c r="K6227" t="s">
        <v>131</v>
      </c>
      <c r="L6227" t="s">
        <v>17778</v>
      </c>
      <c r="M6227" t="s">
        <v>17779</v>
      </c>
      <c r="N6227">
        <v>0.5</v>
      </c>
      <c r="O6227">
        <v>0</v>
      </c>
      <c r="P6227">
        <v>0</v>
      </c>
      <c r="Q6227">
        <v>0</v>
      </c>
      <c r="R6227">
        <v>0</v>
      </c>
      <c r="S6227">
        <v>0</v>
      </c>
      <c r="T6227">
        <v>20</v>
      </c>
      <c r="U6227">
        <v>0</v>
      </c>
      <c r="V6227">
        <v>0</v>
      </c>
      <c r="W6227">
        <v>0</v>
      </c>
      <c r="X6227">
        <v>0</v>
      </c>
      <c r="Y6227">
        <v>0</v>
      </c>
      <c r="Z6227">
        <v>10</v>
      </c>
    </row>
    <row r="6228" spans="1:26" x14ac:dyDescent="0.25">
      <c r="A6228">
        <v>2043219</v>
      </c>
      <c r="B6228">
        <v>1</v>
      </c>
      <c r="C6228" t="s">
        <v>76</v>
      </c>
      <c r="D6228" t="s">
        <v>78</v>
      </c>
      <c r="E6228" t="s">
        <v>171</v>
      </c>
      <c r="F6228" t="s">
        <v>17780</v>
      </c>
      <c r="G6228" t="s">
        <v>152</v>
      </c>
      <c r="H6228" t="s">
        <v>47</v>
      </c>
      <c r="I6228" t="s">
        <v>129</v>
      </c>
      <c r="J6228" t="s">
        <v>130</v>
      </c>
      <c r="K6228" t="s">
        <v>154</v>
      </c>
      <c r="L6228" t="s">
        <v>17781</v>
      </c>
      <c r="M6228" t="s">
        <v>17782</v>
      </c>
      <c r="N6228">
        <v>0.119722222</v>
      </c>
      <c r="O6228">
        <v>0</v>
      </c>
      <c r="P6228">
        <v>1455</v>
      </c>
      <c r="Q6228">
        <v>0</v>
      </c>
      <c r="R6228">
        <v>0</v>
      </c>
      <c r="S6228">
        <v>0</v>
      </c>
      <c r="T6228">
        <v>0</v>
      </c>
      <c r="U6228">
        <v>0</v>
      </c>
      <c r="V6228">
        <v>174.19583299999999</v>
      </c>
      <c r="W6228">
        <v>0</v>
      </c>
      <c r="X6228">
        <v>0</v>
      </c>
      <c r="Y6228">
        <v>0</v>
      </c>
      <c r="Z6228">
        <v>0</v>
      </c>
    </row>
    <row r="6229" spans="1:26" x14ac:dyDescent="0.25">
      <c r="A6229">
        <v>2043221</v>
      </c>
      <c r="B6229">
        <v>1</v>
      </c>
      <c r="C6229" t="s">
        <v>76</v>
      </c>
      <c r="D6229" t="s">
        <v>78</v>
      </c>
      <c r="E6229" t="s">
        <v>171</v>
      </c>
      <c r="F6229" t="s">
        <v>17783</v>
      </c>
      <c r="G6229" t="s">
        <v>152</v>
      </c>
      <c r="H6229" t="s">
        <v>47</v>
      </c>
      <c r="I6229" t="s">
        <v>129</v>
      </c>
      <c r="J6229" t="s">
        <v>130</v>
      </c>
      <c r="K6229" t="s">
        <v>154</v>
      </c>
      <c r="L6229" t="s">
        <v>17784</v>
      </c>
      <c r="M6229" t="s">
        <v>17785</v>
      </c>
      <c r="N6229">
        <v>0.30444444399999998</v>
      </c>
      <c r="O6229">
        <v>1</v>
      </c>
      <c r="P6229">
        <v>1540</v>
      </c>
      <c r="Q6229">
        <v>0</v>
      </c>
      <c r="R6229">
        <v>0</v>
      </c>
      <c r="S6229">
        <v>0</v>
      </c>
      <c r="T6229">
        <v>0</v>
      </c>
      <c r="U6229">
        <v>0.30444399999999999</v>
      </c>
      <c r="V6229">
        <v>468.84444400000001</v>
      </c>
      <c r="W6229">
        <v>0</v>
      </c>
      <c r="X6229">
        <v>0</v>
      </c>
      <c r="Y6229">
        <v>0</v>
      </c>
      <c r="Z6229">
        <v>0</v>
      </c>
    </row>
    <row r="6230" spans="1:26" x14ac:dyDescent="0.25">
      <c r="A6230">
        <v>2043225</v>
      </c>
      <c r="B6230">
        <v>1</v>
      </c>
      <c r="C6230" t="s">
        <v>77</v>
      </c>
      <c r="D6230" t="s">
        <v>108</v>
      </c>
      <c r="E6230" t="s">
        <v>134</v>
      </c>
      <c r="F6230" t="s">
        <v>17786</v>
      </c>
      <c r="G6230" t="s">
        <v>136</v>
      </c>
      <c r="H6230" t="s">
        <v>46</v>
      </c>
      <c r="I6230" t="s">
        <v>129</v>
      </c>
      <c r="J6230" t="s">
        <v>130</v>
      </c>
      <c r="K6230" t="s">
        <v>131</v>
      </c>
      <c r="L6230" t="s">
        <v>17787</v>
      </c>
      <c r="M6230" t="s">
        <v>17788</v>
      </c>
      <c r="N6230">
        <v>4.2508333330000001</v>
      </c>
      <c r="O6230">
        <v>0</v>
      </c>
      <c r="P6230">
        <v>1</v>
      </c>
      <c r="Q6230">
        <v>0</v>
      </c>
      <c r="R6230">
        <v>0</v>
      </c>
      <c r="S6230">
        <v>0</v>
      </c>
      <c r="T6230">
        <v>0</v>
      </c>
      <c r="U6230">
        <v>0</v>
      </c>
      <c r="V6230">
        <v>4.2508330000000001</v>
      </c>
      <c r="W6230">
        <v>0</v>
      </c>
      <c r="X6230">
        <v>0</v>
      </c>
      <c r="Y6230">
        <v>0</v>
      </c>
      <c r="Z6230">
        <v>0</v>
      </c>
    </row>
    <row r="6231" spans="1:26" x14ac:dyDescent="0.25">
      <c r="A6231">
        <v>2043233</v>
      </c>
      <c r="B6231">
        <v>1</v>
      </c>
      <c r="C6231" t="s">
        <v>76</v>
      </c>
      <c r="D6231" t="s">
        <v>78</v>
      </c>
      <c r="E6231" t="s">
        <v>126</v>
      </c>
      <c r="F6231" t="s">
        <v>17789</v>
      </c>
      <c r="G6231" t="s">
        <v>452</v>
      </c>
      <c r="H6231" t="s">
        <v>46</v>
      </c>
      <c r="I6231" t="s">
        <v>129</v>
      </c>
      <c r="J6231" t="s">
        <v>130</v>
      </c>
      <c r="K6231" t="s">
        <v>131</v>
      </c>
      <c r="L6231" t="s">
        <v>17790</v>
      </c>
      <c r="M6231" t="s">
        <v>17791</v>
      </c>
      <c r="N6231">
        <v>2.3219444440000001</v>
      </c>
      <c r="O6231">
        <v>0</v>
      </c>
      <c r="P6231">
        <v>8</v>
      </c>
      <c r="Q6231">
        <v>0</v>
      </c>
      <c r="R6231">
        <v>0</v>
      </c>
      <c r="S6231">
        <v>0</v>
      </c>
      <c r="T6231">
        <v>0</v>
      </c>
      <c r="U6231">
        <v>0</v>
      </c>
      <c r="V6231">
        <v>18.575555999999999</v>
      </c>
      <c r="W6231">
        <v>0</v>
      </c>
      <c r="X6231">
        <v>0</v>
      </c>
      <c r="Y6231">
        <v>0</v>
      </c>
      <c r="Z6231">
        <v>0</v>
      </c>
    </row>
    <row r="6232" spans="1:26" x14ac:dyDescent="0.25">
      <c r="A6232">
        <v>2043226</v>
      </c>
      <c r="B6232">
        <v>1</v>
      </c>
      <c r="C6232" t="s">
        <v>76</v>
      </c>
      <c r="D6232" t="s">
        <v>78</v>
      </c>
      <c r="E6232" t="s">
        <v>171</v>
      </c>
      <c r="F6232" t="s">
        <v>17792</v>
      </c>
      <c r="G6232" t="s">
        <v>152</v>
      </c>
      <c r="H6232" t="s">
        <v>47</v>
      </c>
      <c r="I6232" t="s">
        <v>129</v>
      </c>
      <c r="J6232" t="s">
        <v>130</v>
      </c>
      <c r="K6232" t="s">
        <v>154</v>
      </c>
      <c r="L6232" t="s">
        <v>17793</v>
      </c>
      <c r="M6232" t="s">
        <v>17794</v>
      </c>
      <c r="N6232">
        <v>0.183888888</v>
      </c>
      <c r="O6232">
        <v>0</v>
      </c>
      <c r="P6232">
        <v>3245</v>
      </c>
      <c r="Q6232">
        <v>0</v>
      </c>
      <c r="R6232">
        <v>0</v>
      </c>
      <c r="S6232">
        <v>0</v>
      </c>
      <c r="T6232">
        <v>0</v>
      </c>
      <c r="U6232">
        <v>0</v>
      </c>
      <c r="V6232">
        <v>596.71944199999996</v>
      </c>
      <c r="W6232">
        <v>0</v>
      </c>
      <c r="X6232">
        <v>0</v>
      </c>
      <c r="Y6232">
        <v>0</v>
      </c>
      <c r="Z6232">
        <v>0</v>
      </c>
    </row>
    <row r="6233" spans="1:26" x14ac:dyDescent="0.25">
      <c r="A6233">
        <v>2043229</v>
      </c>
      <c r="B6233">
        <v>1</v>
      </c>
      <c r="C6233" t="s">
        <v>76</v>
      </c>
      <c r="D6233" t="s">
        <v>88</v>
      </c>
      <c r="E6233" t="s">
        <v>134</v>
      </c>
      <c r="F6233" t="s">
        <v>17795</v>
      </c>
      <c r="G6233" t="s">
        <v>238</v>
      </c>
      <c r="H6233" t="s">
        <v>46</v>
      </c>
      <c r="I6233" t="s">
        <v>129</v>
      </c>
      <c r="J6233" t="s">
        <v>130</v>
      </c>
      <c r="K6233" t="s">
        <v>131</v>
      </c>
      <c r="L6233" t="s">
        <v>17796</v>
      </c>
      <c r="M6233" t="s">
        <v>17797</v>
      </c>
      <c r="N6233">
        <v>0.70638888799999999</v>
      </c>
      <c r="O6233">
        <v>0</v>
      </c>
      <c r="P6233">
        <v>1</v>
      </c>
      <c r="Q6233">
        <v>0</v>
      </c>
      <c r="R6233">
        <v>0</v>
      </c>
      <c r="S6233">
        <v>0</v>
      </c>
      <c r="T6233">
        <v>0</v>
      </c>
      <c r="U6233">
        <v>0</v>
      </c>
      <c r="V6233">
        <v>0.70638900000000004</v>
      </c>
      <c r="W6233">
        <v>0</v>
      </c>
      <c r="X6233">
        <v>0</v>
      </c>
      <c r="Y6233">
        <v>0</v>
      </c>
      <c r="Z6233">
        <v>0</v>
      </c>
    </row>
    <row r="6234" spans="1:26" x14ac:dyDescent="0.25">
      <c r="A6234">
        <v>2043236</v>
      </c>
      <c r="B6234">
        <v>1</v>
      </c>
      <c r="C6234" t="s">
        <v>76</v>
      </c>
      <c r="D6234" t="s">
        <v>81</v>
      </c>
      <c r="E6234" t="s">
        <v>161</v>
      </c>
      <c r="F6234" t="s">
        <v>17798</v>
      </c>
      <c r="G6234" t="s">
        <v>152</v>
      </c>
      <c r="H6234" t="s">
        <v>47</v>
      </c>
      <c r="I6234" t="s">
        <v>129</v>
      </c>
      <c r="J6234" t="s">
        <v>130</v>
      </c>
      <c r="K6234" t="s">
        <v>154</v>
      </c>
      <c r="L6234" t="s">
        <v>17799</v>
      </c>
      <c r="M6234" t="s">
        <v>17800</v>
      </c>
      <c r="N6234">
        <v>0.45638888799999999</v>
      </c>
      <c r="O6234">
        <v>1</v>
      </c>
      <c r="P6234">
        <v>1073</v>
      </c>
      <c r="Q6234">
        <v>0</v>
      </c>
      <c r="R6234">
        <v>0</v>
      </c>
      <c r="S6234">
        <v>0</v>
      </c>
      <c r="T6234">
        <v>0</v>
      </c>
      <c r="U6234">
        <v>0.45638899999999999</v>
      </c>
      <c r="V6234">
        <v>489.70527700000002</v>
      </c>
      <c r="W6234">
        <v>0</v>
      </c>
      <c r="X6234">
        <v>0</v>
      </c>
      <c r="Y6234">
        <v>0</v>
      </c>
      <c r="Z6234">
        <v>0</v>
      </c>
    </row>
    <row r="6235" spans="1:26" x14ac:dyDescent="0.25">
      <c r="A6235">
        <v>2043257</v>
      </c>
      <c r="B6235">
        <v>1</v>
      </c>
      <c r="C6235" t="s">
        <v>77</v>
      </c>
      <c r="D6235" t="s">
        <v>112</v>
      </c>
      <c r="E6235" t="s">
        <v>171</v>
      </c>
      <c r="F6235" t="s">
        <v>8610</v>
      </c>
      <c r="G6235" t="s">
        <v>163</v>
      </c>
      <c r="H6235" t="s">
        <v>47</v>
      </c>
      <c r="I6235" t="s">
        <v>129</v>
      </c>
      <c r="J6235" t="s">
        <v>130</v>
      </c>
      <c r="K6235" t="s">
        <v>131</v>
      </c>
      <c r="L6235" t="s">
        <v>17801</v>
      </c>
      <c r="M6235" t="s">
        <v>17802</v>
      </c>
      <c r="N6235">
        <v>3.946388888</v>
      </c>
      <c r="O6235">
        <v>0</v>
      </c>
      <c r="P6235">
        <v>0</v>
      </c>
      <c r="Q6235">
        <v>19</v>
      </c>
      <c r="R6235">
        <v>26</v>
      </c>
      <c r="S6235">
        <v>36</v>
      </c>
      <c r="T6235">
        <v>724</v>
      </c>
      <c r="U6235">
        <v>0</v>
      </c>
      <c r="V6235">
        <v>0</v>
      </c>
      <c r="W6235">
        <v>74.981388999999993</v>
      </c>
      <c r="X6235">
        <v>102.606111</v>
      </c>
      <c r="Y6235">
        <v>142.07</v>
      </c>
      <c r="Z6235">
        <v>2857.185555</v>
      </c>
    </row>
    <row r="6236" spans="1:26" x14ac:dyDescent="0.25">
      <c r="A6236">
        <v>2043238</v>
      </c>
      <c r="B6236">
        <v>1</v>
      </c>
      <c r="C6236" t="s">
        <v>77</v>
      </c>
      <c r="D6236" t="s">
        <v>111</v>
      </c>
      <c r="E6236" t="s">
        <v>161</v>
      </c>
      <c r="F6236" t="s">
        <v>17803</v>
      </c>
      <c r="G6236" t="s">
        <v>163</v>
      </c>
      <c r="H6236" t="s">
        <v>47</v>
      </c>
      <c r="I6236" t="s">
        <v>257</v>
      </c>
      <c r="J6236" t="s">
        <v>130</v>
      </c>
      <c r="K6236" t="s">
        <v>131</v>
      </c>
      <c r="L6236" t="s">
        <v>17804</v>
      </c>
      <c r="M6236" t="s">
        <v>17805</v>
      </c>
      <c r="N6236">
        <v>3.8888888000000003E-2</v>
      </c>
      <c r="O6236">
        <v>0</v>
      </c>
      <c r="P6236">
        <v>0</v>
      </c>
      <c r="Q6236">
        <v>4</v>
      </c>
      <c r="R6236">
        <v>188</v>
      </c>
      <c r="S6236">
        <v>0</v>
      </c>
      <c r="T6236">
        <v>44</v>
      </c>
      <c r="U6236">
        <v>0</v>
      </c>
      <c r="V6236">
        <v>0</v>
      </c>
      <c r="W6236">
        <v>0.155556</v>
      </c>
      <c r="X6236">
        <v>7.3111110000000004</v>
      </c>
      <c r="Y6236">
        <v>0</v>
      </c>
      <c r="Z6236">
        <v>1.711111</v>
      </c>
    </row>
    <row r="6237" spans="1:26" x14ac:dyDescent="0.25">
      <c r="A6237">
        <v>2043239</v>
      </c>
      <c r="B6237">
        <v>1</v>
      </c>
      <c r="C6237" t="s">
        <v>77</v>
      </c>
      <c r="D6237" t="s">
        <v>122</v>
      </c>
      <c r="E6237" t="s">
        <v>186</v>
      </c>
      <c r="F6237" t="s">
        <v>921</v>
      </c>
      <c r="G6237" t="s">
        <v>163</v>
      </c>
      <c r="H6237" t="s">
        <v>47</v>
      </c>
      <c r="I6237" t="s">
        <v>257</v>
      </c>
      <c r="J6237" t="s">
        <v>130</v>
      </c>
      <c r="K6237" t="s">
        <v>131</v>
      </c>
      <c r="L6237" t="s">
        <v>17806</v>
      </c>
      <c r="M6237" t="s">
        <v>17807</v>
      </c>
      <c r="N6237">
        <v>8.3333330000000001E-3</v>
      </c>
      <c r="O6237">
        <v>0</v>
      </c>
      <c r="P6237">
        <v>8</v>
      </c>
      <c r="Q6237">
        <v>12</v>
      </c>
      <c r="R6237">
        <v>1258</v>
      </c>
      <c r="S6237">
        <v>36</v>
      </c>
      <c r="T6237">
        <v>792</v>
      </c>
      <c r="U6237">
        <v>0</v>
      </c>
      <c r="V6237">
        <v>6.6667000000000004E-2</v>
      </c>
      <c r="W6237">
        <v>0.1</v>
      </c>
      <c r="X6237">
        <v>10.483333</v>
      </c>
      <c r="Y6237">
        <v>0.3</v>
      </c>
      <c r="Z6237">
        <v>6.6</v>
      </c>
    </row>
    <row r="6238" spans="1:26" x14ac:dyDescent="0.25">
      <c r="A6238">
        <v>2043243</v>
      </c>
      <c r="B6238">
        <v>1</v>
      </c>
      <c r="C6238" t="s">
        <v>77</v>
      </c>
      <c r="D6238" t="s">
        <v>114</v>
      </c>
      <c r="E6238" t="s">
        <v>182</v>
      </c>
      <c r="F6238" t="s">
        <v>4214</v>
      </c>
      <c r="G6238" t="s">
        <v>144</v>
      </c>
      <c r="H6238" t="s">
        <v>46</v>
      </c>
      <c r="I6238" t="s">
        <v>129</v>
      </c>
      <c r="J6238" t="s">
        <v>130</v>
      </c>
      <c r="K6238" t="s">
        <v>131</v>
      </c>
      <c r="L6238" t="s">
        <v>17808</v>
      </c>
      <c r="M6238" t="s">
        <v>17809</v>
      </c>
      <c r="N6238">
        <v>1.7925</v>
      </c>
      <c r="O6238">
        <v>0</v>
      </c>
      <c r="P6238">
        <v>57</v>
      </c>
      <c r="Q6238">
        <v>0</v>
      </c>
      <c r="R6238">
        <v>0</v>
      </c>
      <c r="S6238">
        <v>0</v>
      </c>
      <c r="T6238">
        <v>0</v>
      </c>
      <c r="U6238">
        <v>0</v>
      </c>
      <c r="V6238">
        <v>102.1725</v>
      </c>
      <c r="W6238">
        <v>0</v>
      </c>
      <c r="X6238">
        <v>0</v>
      </c>
      <c r="Y6238">
        <v>0</v>
      </c>
      <c r="Z6238">
        <v>0</v>
      </c>
    </row>
    <row r="6239" spans="1:26" x14ac:dyDescent="0.25">
      <c r="A6239">
        <v>2043240</v>
      </c>
      <c r="B6239">
        <v>1</v>
      </c>
      <c r="C6239" t="s">
        <v>76</v>
      </c>
      <c r="D6239" t="s">
        <v>78</v>
      </c>
      <c r="E6239" t="s">
        <v>126</v>
      </c>
      <c r="F6239" t="s">
        <v>17810</v>
      </c>
      <c r="G6239" t="s">
        <v>144</v>
      </c>
      <c r="H6239" t="s">
        <v>46</v>
      </c>
      <c r="I6239" t="s">
        <v>129</v>
      </c>
      <c r="J6239" t="s">
        <v>130</v>
      </c>
      <c r="K6239" t="s">
        <v>131</v>
      </c>
      <c r="L6239" t="s">
        <v>17811</v>
      </c>
      <c r="M6239" t="s">
        <v>17812</v>
      </c>
      <c r="N6239">
        <v>1.371111111</v>
      </c>
      <c r="O6239">
        <v>0</v>
      </c>
      <c r="P6239">
        <v>20</v>
      </c>
      <c r="Q6239">
        <v>0</v>
      </c>
      <c r="R6239">
        <v>0</v>
      </c>
      <c r="S6239">
        <v>0</v>
      </c>
      <c r="T6239">
        <v>0</v>
      </c>
      <c r="U6239">
        <v>0</v>
      </c>
      <c r="V6239">
        <v>27.422222000000001</v>
      </c>
      <c r="W6239">
        <v>0</v>
      </c>
      <c r="X6239">
        <v>0</v>
      </c>
      <c r="Y6239">
        <v>0</v>
      </c>
      <c r="Z6239">
        <v>0</v>
      </c>
    </row>
    <row r="6240" spans="1:26" x14ac:dyDescent="0.25">
      <c r="A6240">
        <v>2043244</v>
      </c>
      <c r="B6240">
        <v>1</v>
      </c>
      <c r="C6240" t="s">
        <v>76</v>
      </c>
      <c r="D6240" t="s">
        <v>95</v>
      </c>
      <c r="E6240" t="s">
        <v>171</v>
      </c>
      <c r="F6240" t="s">
        <v>6763</v>
      </c>
      <c r="G6240" t="s">
        <v>152</v>
      </c>
      <c r="H6240" t="s">
        <v>47</v>
      </c>
      <c r="I6240" t="s">
        <v>129</v>
      </c>
      <c r="J6240" t="s">
        <v>130</v>
      </c>
      <c r="K6240" t="s">
        <v>154</v>
      </c>
      <c r="L6240" t="s">
        <v>17813</v>
      </c>
      <c r="M6240" t="s">
        <v>17814</v>
      </c>
      <c r="N6240">
        <v>9.0555554999999996E-2</v>
      </c>
      <c r="O6240">
        <v>27</v>
      </c>
      <c r="P6240">
        <v>6404</v>
      </c>
      <c r="Q6240">
        <v>21</v>
      </c>
      <c r="R6240">
        <v>4282</v>
      </c>
      <c r="S6240">
        <v>35</v>
      </c>
      <c r="T6240">
        <v>1759</v>
      </c>
      <c r="U6240">
        <v>2.4449999999999998</v>
      </c>
      <c r="V6240">
        <v>579.91777400000001</v>
      </c>
      <c r="W6240">
        <v>1.901667</v>
      </c>
      <c r="X6240">
        <v>387.75888700000002</v>
      </c>
      <c r="Y6240">
        <v>3.1694439999999999</v>
      </c>
      <c r="Z6240">
        <v>159.28722099999999</v>
      </c>
    </row>
    <row r="6241" spans="1:26" x14ac:dyDescent="0.25">
      <c r="A6241">
        <v>2043245</v>
      </c>
      <c r="B6241">
        <v>1</v>
      </c>
      <c r="C6241" t="s">
        <v>77</v>
      </c>
      <c r="D6241" t="s">
        <v>123</v>
      </c>
      <c r="E6241" t="s">
        <v>166</v>
      </c>
      <c r="F6241" t="s">
        <v>7942</v>
      </c>
      <c r="G6241" t="s">
        <v>657</v>
      </c>
      <c r="H6241" t="s">
        <v>46</v>
      </c>
      <c r="I6241" t="s">
        <v>129</v>
      </c>
      <c r="J6241" t="s">
        <v>130</v>
      </c>
      <c r="K6241" t="s">
        <v>131</v>
      </c>
      <c r="L6241" t="s">
        <v>17815</v>
      </c>
      <c r="M6241" t="s">
        <v>17816</v>
      </c>
      <c r="N6241">
        <v>0.70833333300000001</v>
      </c>
      <c r="O6241">
        <v>0</v>
      </c>
      <c r="P6241">
        <v>62</v>
      </c>
      <c r="Q6241">
        <v>0</v>
      </c>
      <c r="R6241">
        <v>0</v>
      </c>
      <c r="S6241">
        <v>0</v>
      </c>
      <c r="T6241">
        <v>0</v>
      </c>
      <c r="U6241">
        <v>0</v>
      </c>
      <c r="V6241">
        <v>43.916666999999997</v>
      </c>
      <c r="W6241">
        <v>0</v>
      </c>
      <c r="X6241">
        <v>0</v>
      </c>
      <c r="Y6241">
        <v>0</v>
      </c>
      <c r="Z6241">
        <v>0</v>
      </c>
    </row>
    <row r="6242" spans="1:26" x14ac:dyDescent="0.25">
      <c r="A6242">
        <v>2043246</v>
      </c>
      <c r="B6242">
        <v>1</v>
      </c>
      <c r="C6242" t="s">
        <v>77</v>
      </c>
      <c r="D6242" t="s">
        <v>123</v>
      </c>
      <c r="E6242" t="s">
        <v>161</v>
      </c>
      <c r="F6242" t="s">
        <v>17817</v>
      </c>
      <c r="G6242" t="s">
        <v>163</v>
      </c>
      <c r="H6242" t="s">
        <v>47</v>
      </c>
      <c r="I6242" t="s">
        <v>129</v>
      </c>
      <c r="J6242" t="s">
        <v>130</v>
      </c>
      <c r="K6242" t="s">
        <v>131</v>
      </c>
      <c r="L6242" t="s">
        <v>17818</v>
      </c>
      <c r="M6242" t="s">
        <v>17819</v>
      </c>
      <c r="N6242">
        <v>1.2252777770000001</v>
      </c>
      <c r="O6242">
        <v>27</v>
      </c>
      <c r="P6242">
        <v>454</v>
      </c>
      <c r="Q6242">
        <v>0</v>
      </c>
      <c r="R6242">
        <v>0</v>
      </c>
      <c r="S6242">
        <v>0</v>
      </c>
      <c r="T6242">
        <v>0</v>
      </c>
      <c r="U6242">
        <v>33.082500000000003</v>
      </c>
      <c r="V6242">
        <v>556.27611100000001</v>
      </c>
      <c r="W6242">
        <v>0</v>
      </c>
      <c r="X6242">
        <v>0</v>
      </c>
      <c r="Y6242">
        <v>0</v>
      </c>
      <c r="Z6242">
        <v>0</v>
      </c>
    </row>
    <row r="6243" spans="1:26" x14ac:dyDescent="0.25">
      <c r="A6243">
        <v>2043249</v>
      </c>
      <c r="B6243">
        <v>1</v>
      </c>
      <c r="C6243" t="s">
        <v>76</v>
      </c>
      <c r="D6243" t="s">
        <v>106</v>
      </c>
      <c r="E6243" t="s">
        <v>126</v>
      </c>
      <c r="F6243" t="s">
        <v>17820</v>
      </c>
      <c r="G6243" t="s">
        <v>503</v>
      </c>
      <c r="H6243" t="s">
        <v>46</v>
      </c>
      <c r="I6243" t="s">
        <v>129</v>
      </c>
      <c r="J6243" t="s">
        <v>130</v>
      </c>
      <c r="K6243" t="s">
        <v>131</v>
      </c>
      <c r="L6243" t="s">
        <v>17821</v>
      </c>
      <c r="M6243" t="s">
        <v>17822</v>
      </c>
      <c r="N6243">
        <v>4.6519444439999997</v>
      </c>
      <c r="O6243">
        <v>0</v>
      </c>
      <c r="P6243">
        <v>2</v>
      </c>
      <c r="Q6243">
        <v>0</v>
      </c>
      <c r="R6243">
        <v>0</v>
      </c>
      <c r="S6243">
        <v>0</v>
      </c>
      <c r="T6243">
        <v>0</v>
      </c>
      <c r="U6243">
        <v>0</v>
      </c>
      <c r="V6243">
        <v>9.3038889999999999</v>
      </c>
      <c r="W6243">
        <v>0</v>
      </c>
      <c r="X6243">
        <v>0</v>
      </c>
      <c r="Y6243">
        <v>0</v>
      </c>
      <c r="Z6243">
        <v>0</v>
      </c>
    </row>
    <row r="6244" spans="1:26" x14ac:dyDescent="0.25">
      <c r="A6244">
        <v>2043252</v>
      </c>
      <c r="B6244">
        <v>1</v>
      </c>
      <c r="C6244" t="s">
        <v>77</v>
      </c>
      <c r="D6244" t="s">
        <v>109</v>
      </c>
      <c r="E6244" t="s">
        <v>166</v>
      </c>
      <c r="F6244" t="s">
        <v>17823</v>
      </c>
      <c r="G6244" t="s">
        <v>657</v>
      </c>
      <c r="H6244" t="s">
        <v>46</v>
      </c>
      <c r="I6244" t="s">
        <v>129</v>
      </c>
      <c r="J6244" t="s">
        <v>130</v>
      </c>
      <c r="K6244" t="s">
        <v>131</v>
      </c>
      <c r="L6244" t="s">
        <v>17824</v>
      </c>
      <c r="M6244" t="s">
        <v>17825</v>
      </c>
      <c r="N6244">
        <v>1.1850000000000001</v>
      </c>
      <c r="O6244">
        <v>0</v>
      </c>
      <c r="P6244">
        <v>19</v>
      </c>
      <c r="Q6244">
        <v>0</v>
      </c>
      <c r="R6244">
        <v>0</v>
      </c>
      <c r="S6244">
        <v>0</v>
      </c>
      <c r="T6244">
        <v>0</v>
      </c>
      <c r="U6244">
        <v>0</v>
      </c>
      <c r="V6244">
        <v>22.515000000000001</v>
      </c>
      <c r="W6244">
        <v>0</v>
      </c>
      <c r="X6244">
        <v>0</v>
      </c>
      <c r="Y6244">
        <v>0</v>
      </c>
      <c r="Z6244">
        <v>0</v>
      </c>
    </row>
    <row r="6245" spans="1:26" x14ac:dyDescent="0.25">
      <c r="A6245">
        <v>2043280</v>
      </c>
      <c r="B6245">
        <v>1</v>
      </c>
      <c r="C6245" t="s">
        <v>76</v>
      </c>
      <c r="D6245" t="s">
        <v>94</v>
      </c>
      <c r="E6245" t="s">
        <v>186</v>
      </c>
      <c r="F6245" t="s">
        <v>17826</v>
      </c>
      <c r="G6245" t="s">
        <v>163</v>
      </c>
      <c r="H6245" t="s">
        <v>47</v>
      </c>
      <c r="I6245" t="s">
        <v>129</v>
      </c>
      <c r="J6245" t="s">
        <v>130</v>
      </c>
      <c r="K6245" t="s">
        <v>131</v>
      </c>
      <c r="L6245" t="s">
        <v>17827</v>
      </c>
      <c r="M6245" t="s">
        <v>17828</v>
      </c>
      <c r="N6245">
        <v>1.5652777769999999</v>
      </c>
      <c r="O6245">
        <v>16</v>
      </c>
      <c r="P6245">
        <v>165</v>
      </c>
      <c r="Q6245">
        <v>0</v>
      </c>
      <c r="R6245">
        <v>0</v>
      </c>
      <c r="S6245">
        <v>0</v>
      </c>
      <c r="T6245">
        <v>0</v>
      </c>
      <c r="U6245">
        <v>25.044443999999999</v>
      </c>
      <c r="V6245">
        <v>258.27083299999998</v>
      </c>
      <c r="W6245">
        <v>0</v>
      </c>
      <c r="X6245">
        <v>0</v>
      </c>
      <c r="Y6245">
        <v>0</v>
      </c>
      <c r="Z6245">
        <v>0</v>
      </c>
    </row>
    <row r="6246" spans="1:26" x14ac:dyDescent="0.25">
      <c r="A6246">
        <v>2043250</v>
      </c>
      <c r="B6246">
        <v>1</v>
      </c>
      <c r="C6246" t="s">
        <v>76</v>
      </c>
      <c r="D6246" t="s">
        <v>84</v>
      </c>
      <c r="E6246" t="s">
        <v>171</v>
      </c>
      <c r="F6246" t="s">
        <v>13740</v>
      </c>
      <c r="G6246" t="s">
        <v>163</v>
      </c>
      <c r="H6246" t="s">
        <v>47</v>
      </c>
      <c r="I6246" t="s">
        <v>129</v>
      </c>
      <c r="J6246" t="s">
        <v>130</v>
      </c>
      <c r="K6246" t="s">
        <v>131</v>
      </c>
      <c r="L6246" t="s">
        <v>17829</v>
      </c>
      <c r="M6246" t="s">
        <v>17830</v>
      </c>
      <c r="N6246">
        <v>0.93722222200000005</v>
      </c>
      <c r="O6246">
        <v>2</v>
      </c>
      <c r="P6246">
        <v>4433</v>
      </c>
      <c r="Q6246">
        <v>0</v>
      </c>
      <c r="R6246">
        <v>0</v>
      </c>
      <c r="S6246">
        <v>0</v>
      </c>
      <c r="T6246">
        <v>0</v>
      </c>
      <c r="U6246">
        <v>1.874444</v>
      </c>
      <c r="V6246">
        <v>4154.7061100000001</v>
      </c>
      <c r="W6246">
        <v>0</v>
      </c>
      <c r="X6246">
        <v>0</v>
      </c>
      <c r="Y6246">
        <v>0</v>
      </c>
      <c r="Z6246">
        <v>0</v>
      </c>
    </row>
    <row r="6247" spans="1:26" x14ac:dyDescent="0.25">
      <c r="A6247">
        <v>2043251</v>
      </c>
      <c r="B6247">
        <v>1</v>
      </c>
      <c r="C6247" t="s">
        <v>76</v>
      </c>
      <c r="D6247" t="s">
        <v>78</v>
      </c>
      <c r="E6247" t="s">
        <v>134</v>
      </c>
      <c r="F6247" t="s">
        <v>17831</v>
      </c>
      <c r="G6247" t="s">
        <v>140</v>
      </c>
      <c r="H6247" t="s">
        <v>46</v>
      </c>
      <c r="I6247" t="s">
        <v>129</v>
      </c>
      <c r="J6247" t="s">
        <v>130</v>
      </c>
      <c r="K6247" t="s">
        <v>131</v>
      </c>
      <c r="L6247" t="s">
        <v>17832</v>
      </c>
      <c r="M6247" t="s">
        <v>17833</v>
      </c>
      <c r="N6247">
        <v>4.0916666660000001</v>
      </c>
      <c r="O6247">
        <v>0</v>
      </c>
      <c r="P6247">
        <v>2</v>
      </c>
      <c r="Q6247">
        <v>0</v>
      </c>
      <c r="R6247">
        <v>0</v>
      </c>
      <c r="S6247">
        <v>0</v>
      </c>
      <c r="T6247">
        <v>0</v>
      </c>
      <c r="U6247">
        <v>0</v>
      </c>
      <c r="V6247">
        <v>8.1833329999999993</v>
      </c>
      <c r="W6247">
        <v>0</v>
      </c>
      <c r="X6247">
        <v>0</v>
      </c>
      <c r="Y6247">
        <v>0</v>
      </c>
      <c r="Z6247">
        <v>0</v>
      </c>
    </row>
    <row r="6248" spans="1:26" x14ac:dyDescent="0.25">
      <c r="A6248">
        <v>2043260</v>
      </c>
      <c r="B6248">
        <v>1</v>
      </c>
      <c r="C6248" t="s">
        <v>77</v>
      </c>
      <c r="D6248" t="s">
        <v>108</v>
      </c>
      <c r="E6248" t="s">
        <v>182</v>
      </c>
      <c r="F6248" t="s">
        <v>17834</v>
      </c>
      <c r="G6248" t="s">
        <v>144</v>
      </c>
      <c r="H6248" t="s">
        <v>46</v>
      </c>
      <c r="I6248" t="s">
        <v>129</v>
      </c>
      <c r="J6248" t="s">
        <v>130</v>
      </c>
      <c r="K6248" t="s">
        <v>131</v>
      </c>
      <c r="L6248" t="s">
        <v>17835</v>
      </c>
      <c r="M6248" t="s">
        <v>17836</v>
      </c>
      <c r="N6248">
        <v>2.073611111</v>
      </c>
      <c r="O6248">
        <v>0</v>
      </c>
      <c r="P6248">
        <v>346</v>
      </c>
      <c r="Q6248">
        <v>0</v>
      </c>
      <c r="R6248">
        <v>0</v>
      </c>
      <c r="S6248">
        <v>0</v>
      </c>
      <c r="T6248">
        <v>0</v>
      </c>
      <c r="U6248">
        <v>0</v>
      </c>
      <c r="V6248">
        <v>717.46944399999995</v>
      </c>
      <c r="W6248">
        <v>0</v>
      </c>
      <c r="X6248">
        <v>0</v>
      </c>
      <c r="Y6248">
        <v>0</v>
      </c>
      <c r="Z6248">
        <v>0</v>
      </c>
    </row>
    <row r="6249" spans="1:26" x14ac:dyDescent="0.25">
      <c r="A6249">
        <v>2043265</v>
      </c>
      <c r="B6249">
        <v>1</v>
      </c>
      <c r="C6249" t="s">
        <v>77</v>
      </c>
      <c r="D6249" t="s">
        <v>109</v>
      </c>
      <c r="E6249" t="s">
        <v>134</v>
      </c>
      <c r="F6249" t="s">
        <v>17837</v>
      </c>
      <c r="G6249" t="s">
        <v>136</v>
      </c>
      <c r="H6249" t="s">
        <v>46</v>
      </c>
      <c r="I6249" t="s">
        <v>129</v>
      </c>
      <c r="J6249" t="s">
        <v>130</v>
      </c>
      <c r="K6249" t="s">
        <v>131</v>
      </c>
      <c r="L6249" t="s">
        <v>17838</v>
      </c>
      <c r="M6249" t="s">
        <v>17839</v>
      </c>
      <c r="N6249">
        <v>2.653333333</v>
      </c>
      <c r="O6249">
        <v>0</v>
      </c>
      <c r="P6249">
        <v>0</v>
      </c>
      <c r="Q6249">
        <v>0</v>
      </c>
      <c r="R6249">
        <v>0</v>
      </c>
      <c r="S6249">
        <v>0</v>
      </c>
      <c r="T6249">
        <v>1</v>
      </c>
      <c r="U6249">
        <v>0</v>
      </c>
      <c r="V6249">
        <v>0</v>
      </c>
      <c r="W6249">
        <v>0</v>
      </c>
      <c r="X6249">
        <v>0</v>
      </c>
      <c r="Y6249">
        <v>0</v>
      </c>
      <c r="Z6249">
        <v>2.6533329999999999</v>
      </c>
    </row>
    <row r="6250" spans="1:26" x14ac:dyDescent="0.25">
      <c r="A6250">
        <v>2043258</v>
      </c>
      <c r="B6250">
        <v>1</v>
      </c>
      <c r="C6250" t="s">
        <v>77</v>
      </c>
      <c r="D6250" t="s">
        <v>108</v>
      </c>
      <c r="E6250" t="s">
        <v>186</v>
      </c>
      <c r="F6250" t="s">
        <v>17840</v>
      </c>
      <c r="G6250" t="s">
        <v>163</v>
      </c>
      <c r="H6250" t="s">
        <v>47</v>
      </c>
      <c r="I6250" t="s">
        <v>129</v>
      </c>
      <c r="J6250" t="s">
        <v>130</v>
      </c>
      <c r="K6250" t="s">
        <v>131</v>
      </c>
      <c r="L6250" t="s">
        <v>17841</v>
      </c>
      <c r="M6250" t="s">
        <v>17842</v>
      </c>
      <c r="N6250">
        <v>7.1111111000000005E-2</v>
      </c>
      <c r="O6250">
        <v>0</v>
      </c>
      <c r="P6250">
        <v>0</v>
      </c>
      <c r="Q6250">
        <v>0</v>
      </c>
      <c r="R6250">
        <v>0</v>
      </c>
      <c r="S6250">
        <v>5</v>
      </c>
      <c r="T6250">
        <v>951</v>
      </c>
      <c r="U6250">
        <v>0</v>
      </c>
      <c r="V6250">
        <v>0</v>
      </c>
      <c r="W6250">
        <v>0</v>
      </c>
      <c r="X6250">
        <v>0</v>
      </c>
      <c r="Y6250">
        <v>0.35555599999999998</v>
      </c>
      <c r="Z6250">
        <v>67.626666999999998</v>
      </c>
    </row>
    <row r="6251" spans="1:26" x14ac:dyDescent="0.25">
      <c r="A6251">
        <v>2043266</v>
      </c>
      <c r="B6251">
        <v>1</v>
      </c>
      <c r="C6251" t="s">
        <v>77</v>
      </c>
      <c r="D6251" t="s">
        <v>108</v>
      </c>
      <c r="E6251" t="s">
        <v>182</v>
      </c>
      <c r="F6251" t="s">
        <v>17843</v>
      </c>
      <c r="G6251" t="s">
        <v>144</v>
      </c>
      <c r="H6251" t="s">
        <v>46</v>
      </c>
      <c r="I6251" t="s">
        <v>129</v>
      </c>
      <c r="J6251" t="s">
        <v>130</v>
      </c>
      <c r="K6251" t="s">
        <v>131</v>
      </c>
      <c r="L6251" t="s">
        <v>17844</v>
      </c>
      <c r="M6251" t="s">
        <v>17845</v>
      </c>
      <c r="N6251">
        <v>2.2069444439999999</v>
      </c>
      <c r="O6251">
        <v>0</v>
      </c>
      <c r="P6251">
        <v>0</v>
      </c>
      <c r="Q6251">
        <v>0</v>
      </c>
      <c r="R6251">
        <v>13</v>
      </c>
      <c r="S6251">
        <v>0</v>
      </c>
      <c r="T6251">
        <v>0</v>
      </c>
      <c r="U6251">
        <v>0</v>
      </c>
      <c r="V6251">
        <v>0</v>
      </c>
      <c r="W6251">
        <v>0</v>
      </c>
      <c r="X6251">
        <v>28.690277999999999</v>
      </c>
      <c r="Y6251">
        <v>0</v>
      </c>
      <c r="Z6251">
        <v>0</v>
      </c>
    </row>
    <row r="6252" spans="1:26" x14ac:dyDescent="0.25">
      <c r="A6252">
        <v>2043267</v>
      </c>
      <c r="B6252">
        <v>1</v>
      </c>
      <c r="C6252" t="s">
        <v>76</v>
      </c>
      <c r="D6252" t="s">
        <v>96</v>
      </c>
      <c r="E6252" t="s">
        <v>186</v>
      </c>
      <c r="F6252" t="s">
        <v>6001</v>
      </c>
      <c r="G6252" t="s">
        <v>163</v>
      </c>
      <c r="H6252" t="s">
        <v>47</v>
      </c>
      <c r="I6252" t="s">
        <v>129</v>
      </c>
      <c r="J6252" t="s">
        <v>130</v>
      </c>
      <c r="K6252" t="s">
        <v>131</v>
      </c>
      <c r="L6252" t="s">
        <v>17846</v>
      </c>
      <c r="M6252" t="s">
        <v>17847</v>
      </c>
      <c r="N6252">
        <v>0.60416666600000002</v>
      </c>
      <c r="O6252">
        <v>11</v>
      </c>
      <c r="P6252">
        <v>2</v>
      </c>
      <c r="Q6252">
        <v>0</v>
      </c>
      <c r="R6252">
        <v>0</v>
      </c>
      <c r="S6252">
        <v>0</v>
      </c>
      <c r="T6252">
        <v>0</v>
      </c>
      <c r="U6252">
        <v>6.6458329999999997</v>
      </c>
      <c r="V6252">
        <v>1.2083330000000001</v>
      </c>
      <c r="W6252">
        <v>0</v>
      </c>
      <c r="X6252">
        <v>0</v>
      </c>
      <c r="Y6252">
        <v>0</v>
      </c>
      <c r="Z6252">
        <v>0</v>
      </c>
    </row>
    <row r="6253" spans="1:26" x14ac:dyDescent="0.25">
      <c r="A6253">
        <v>2043264</v>
      </c>
      <c r="B6253">
        <v>1</v>
      </c>
      <c r="C6253" t="s">
        <v>77</v>
      </c>
      <c r="D6253" t="s">
        <v>117</v>
      </c>
      <c r="E6253" t="s">
        <v>171</v>
      </c>
      <c r="F6253" t="s">
        <v>10754</v>
      </c>
      <c r="G6253" t="s">
        <v>163</v>
      </c>
      <c r="H6253" t="s">
        <v>47</v>
      </c>
      <c r="I6253" t="s">
        <v>257</v>
      </c>
      <c r="J6253" t="s">
        <v>130</v>
      </c>
      <c r="K6253" t="s">
        <v>131</v>
      </c>
      <c r="L6253" t="s">
        <v>17848</v>
      </c>
      <c r="M6253" t="s">
        <v>17849</v>
      </c>
      <c r="N6253">
        <v>5.5555550000000002E-3</v>
      </c>
      <c r="O6253">
        <v>0</v>
      </c>
      <c r="P6253">
        <v>0</v>
      </c>
      <c r="Q6253">
        <v>3</v>
      </c>
      <c r="R6253">
        <v>183</v>
      </c>
      <c r="S6253">
        <v>6</v>
      </c>
      <c r="T6253">
        <v>1113</v>
      </c>
      <c r="U6253">
        <v>0</v>
      </c>
      <c r="V6253">
        <v>0</v>
      </c>
      <c r="W6253">
        <v>1.6667000000000001E-2</v>
      </c>
      <c r="X6253">
        <v>1.016667</v>
      </c>
      <c r="Y6253">
        <v>3.3333000000000002E-2</v>
      </c>
      <c r="Z6253">
        <v>6.1833330000000002</v>
      </c>
    </row>
    <row r="6254" spans="1:26" x14ac:dyDescent="0.25">
      <c r="A6254">
        <v>2043269</v>
      </c>
      <c r="B6254">
        <v>1</v>
      </c>
      <c r="C6254" t="s">
        <v>76</v>
      </c>
      <c r="D6254" t="s">
        <v>97</v>
      </c>
      <c r="E6254" t="s">
        <v>134</v>
      </c>
      <c r="F6254" t="s">
        <v>17850</v>
      </c>
      <c r="G6254" t="s">
        <v>136</v>
      </c>
      <c r="H6254" t="s">
        <v>46</v>
      </c>
      <c r="I6254" t="s">
        <v>129</v>
      </c>
      <c r="J6254" t="s">
        <v>130</v>
      </c>
      <c r="K6254" t="s">
        <v>131</v>
      </c>
      <c r="L6254" t="s">
        <v>17851</v>
      </c>
      <c r="M6254" t="s">
        <v>17852</v>
      </c>
      <c r="N6254">
        <v>1.135555555</v>
      </c>
      <c r="O6254">
        <v>0</v>
      </c>
      <c r="P6254">
        <v>2</v>
      </c>
      <c r="Q6254">
        <v>0</v>
      </c>
      <c r="R6254">
        <v>0</v>
      </c>
      <c r="S6254">
        <v>0</v>
      </c>
      <c r="T6254">
        <v>0</v>
      </c>
      <c r="U6254">
        <v>0</v>
      </c>
      <c r="V6254">
        <v>2.2711109999999999</v>
      </c>
      <c r="W6254">
        <v>0</v>
      </c>
      <c r="X6254">
        <v>0</v>
      </c>
      <c r="Y6254">
        <v>0</v>
      </c>
      <c r="Z6254">
        <v>0</v>
      </c>
    </row>
    <row r="6255" spans="1:26" x14ac:dyDescent="0.25">
      <c r="A6255">
        <v>2043277</v>
      </c>
      <c r="B6255">
        <v>1</v>
      </c>
      <c r="C6255" t="s">
        <v>76</v>
      </c>
      <c r="D6255" t="s">
        <v>87</v>
      </c>
      <c r="E6255" t="s">
        <v>186</v>
      </c>
      <c r="F6255" t="s">
        <v>10675</v>
      </c>
      <c r="G6255" t="s">
        <v>163</v>
      </c>
      <c r="H6255" t="s">
        <v>47</v>
      </c>
      <c r="I6255" t="s">
        <v>129</v>
      </c>
      <c r="J6255" t="s">
        <v>130</v>
      </c>
      <c r="K6255" t="s">
        <v>131</v>
      </c>
      <c r="L6255" t="s">
        <v>17853</v>
      </c>
      <c r="M6255" t="s">
        <v>17854</v>
      </c>
      <c r="N6255">
        <v>0.759444444</v>
      </c>
      <c r="O6255">
        <v>0</v>
      </c>
      <c r="P6255">
        <v>0</v>
      </c>
      <c r="Q6255">
        <v>56</v>
      </c>
      <c r="R6255">
        <v>0</v>
      </c>
      <c r="S6255">
        <v>0</v>
      </c>
      <c r="T6255">
        <v>0</v>
      </c>
      <c r="U6255">
        <v>0</v>
      </c>
      <c r="V6255">
        <v>0</v>
      </c>
      <c r="W6255">
        <v>42.528888999999999</v>
      </c>
      <c r="X6255">
        <v>0</v>
      </c>
      <c r="Y6255">
        <v>0</v>
      </c>
      <c r="Z6255">
        <v>0</v>
      </c>
    </row>
    <row r="6256" spans="1:26" x14ac:dyDescent="0.25">
      <c r="A6256">
        <v>2043271</v>
      </c>
      <c r="B6256">
        <v>1</v>
      </c>
      <c r="C6256" t="s">
        <v>76</v>
      </c>
      <c r="D6256" t="s">
        <v>86</v>
      </c>
      <c r="E6256" t="s">
        <v>166</v>
      </c>
      <c r="F6256" t="s">
        <v>17855</v>
      </c>
      <c r="G6256" t="s">
        <v>3074</v>
      </c>
      <c r="H6256" t="s">
        <v>46</v>
      </c>
      <c r="I6256" t="s">
        <v>129</v>
      </c>
      <c r="J6256" t="s">
        <v>130</v>
      </c>
      <c r="K6256" t="s">
        <v>154</v>
      </c>
      <c r="L6256" t="s">
        <v>17856</v>
      </c>
      <c r="M6256" t="s">
        <v>17857</v>
      </c>
      <c r="N6256">
        <v>4.319826666</v>
      </c>
      <c r="O6256">
        <v>0</v>
      </c>
      <c r="P6256">
        <v>807</v>
      </c>
      <c r="Q6256">
        <v>0</v>
      </c>
      <c r="R6256">
        <v>0</v>
      </c>
      <c r="S6256">
        <v>0</v>
      </c>
      <c r="T6256">
        <v>0</v>
      </c>
      <c r="U6256">
        <v>0</v>
      </c>
      <c r="V6256">
        <v>3486.1001190000002</v>
      </c>
      <c r="W6256">
        <v>0</v>
      </c>
      <c r="X6256">
        <v>0</v>
      </c>
      <c r="Y6256">
        <v>0</v>
      </c>
      <c r="Z6256">
        <v>0</v>
      </c>
    </row>
    <row r="6257" spans="1:26" x14ac:dyDescent="0.25">
      <c r="A6257">
        <v>2043278</v>
      </c>
      <c r="B6257">
        <v>1</v>
      </c>
      <c r="C6257" t="s">
        <v>76</v>
      </c>
      <c r="D6257" t="s">
        <v>96</v>
      </c>
      <c r="E6257" t="s">
        <v>134</v>
      </c>
      <c r="F6257" t="s">
        <v>17858</v>
      </c>
      <c r="G6257" t="s">
        <v>136</v>
      </c>
      <c r="H6257" t="s">
        <v>46</v>
      </c>
      <c r="I6257" t="s">
        <v>129</v>
      </c>
      <c r="J6257" t="s">
        <v>130</v>
      </c>
      <c r="K6257" t="s">
        <v>131</v>
      </c>
      <c r="L6257" t="s">
        <v>17859</v>
      </c>
      <c r="M6257" t="s">
        <v>17860</v>
      </c>
      <c r="N6257">
        <v>1.051111111</v>
      </c>
      <c r="O6257">
        <v>0</v>
      </c>
      <c r="P6257">
        <v>1</v>
      </c>
      <c r="Q6257">
        <v>0</v>
      </c>
      <c r="R6257">
        <v>0</v>
      </c>
      <c r="S6257">
        <v>0</v>
      </c>
      <c r="T6257">
        <v>0</v>
      </c>
      <c r="U6257">
        <v>0</v>
      </c>
      <c r="V6257">
        <v>1.0511109999999999</v>
      </c>
      <c r="W6257">
        <v>0</v>
      </c>
      <c r="X6257">
        <v>0</v>
      </c>
      <c r="Y6257">
        <v>0</v>
      </c>
      <c r="Z6257">
        <v>0</v>
      </c>
    </row>
    <row r="6258" spans="1:26" x14ac:dyDescent="0.25">
      <c r="A6258">
        <v>2043282</v>
      </c>
      <c r="B6258">
        <v>1</v>
      </c>
      <c r="C6258" t="s">
        <v>77</v>
      </c>
      <c r="D6258" t="s">
        <v>119</v>
      </c>
      <c r="E6258" t="s">
        <v>171</v>
      </c>
      <c r="F6258" t="s">
        <v>17861</v>
      </c>
      <c r="G6258" t="s">
        <v>179</v>
      </c>
      <c r="H6258" t="s">
        <v>47</v>
      </c>
      <c r="I6258" t="s">
        <v>129</v>
      </c>
      <c r="J6258" t="s">
        <v>130</v>
      </c>
      <c r="K6258" t="s">
        <v>154</v>
      </c>
      <c r="L6258" t="s">
        <v>17862</v>
      </c>
      <c r="M6258" t="s">
        <v>17863</v>
      </c>
      <c r="N6258">
        <v>4.4711111109999999</v>
      </c>
      <c r="O6258">
        <v>48</v>
      </c>
      <c r="P6258">
        <v>930</v>
      </c>
      <c r="Q6258">
        <v>0</v>
      </c>
      <c r="R6258">
        <v>0</v>
      </c>
      <c r="S6258">
        <v>28</v>
      </c>
      <c r="T6258">
        <v>1417</v>
      </c>
      <c r="U6258">
        <v>214.61333300000001</v>
      </c>
      <c r="V6258">
        <v>4158.1333329999998</v>
      </c>
      <c r="W6258">
        <v>0</v>
      </c>
      <c r="X6258">
        <v>0</v>
      </c>
      <c r="Y6258">
        <v>125.19111100000001</v>
      </c>
      <c r="Z6258">
        <v>6335.5644439999996</v>
      </c>
    </row>
    <row r="6259" spans="1:26" x14ac:dyDescent="0.25">
      <c r="A6259">
        <v>2043281</v>
      </c>
      <c r="B6259">
        <v>1</v>
      </c>
      <c r="C6259" t="s">
        <v>76</v>
      </c>
      <c r="D6259" t="s">
        <v>104</v>
      </c>
      <c r="E6259" t="s">
        <v>182</v>
      </c>
      <c r="F6259" t="s">
        <v>17864</v>
      </c>
      <c r="G6259" t="s">
        <v>310</v>
      </c>
      <c r="H6259" t="s">
        <v>46</v>
      </c>
      <c r="I6259" t="s">
        <v>129</v>
      </c>
      <c r="J6259" t="s">
        <v>130</v>
      </c>
      <c r="K6259" t="s">
        <v>131</v>
      </c>
      <c r="L6259" t="s">
        <v>17865</v>
      </c>
      <c r="M6259" t="s">
        <v>17866</v>
      </c>
      <c r="N6259">
        <v>2.599444444</v>
      </c>
      <c r="O6259">
        <v>0</v>
      </c>
      <c r="P6259">
        <v>0</v>
      </c>
      <c r="Q6259">
        <v>0</v>
      </c>
      <c r="R6259">
        <v>18</v>
      </c>
      <c r="S6259">
        <v>0</v>
      </c>
      <c r="T6259">
        <v>0</v>
      </c>
      <c r="U6259">
        <v>0</v>
      </c>
      <c r="V6259">
        <v>0</v>
      </c>
      <c r="W6259">
        <v>0</v>
      </c>
      <c r="X6259">
        <v>46.79</v>
      </c>
      <c r="Y6259">
        <v>0</v>
      </c>
      <c r="Z6259">
        <v>0</v>
      </c>
    </row>
    <row r="6260" spans="1:26" x14ac:dyDescent="0.25">
      <c r="A6260">
        <v>2043287</v>
      </c>
      <c r="B6260">
        <v>1</v>
      </c>
      <c r="C6260" t="s">
        <v>76</v>
      </c>
      <c r="D6260" t="s">
        <v>84</v>
      </c>
      <c r="E6260" t="s">
        <v>161</v>
      </c>
      <c r="F6260" t="s">
        <v>17867</v>
      </c>
      <c r="G6260" t="s">
        <v>163</v>
      </c>
      <c r="H6260" t="s">
        <v>47</v>
      </c>
      <c r="I6260" t="s">
        <v>129</v>
      </c>
      <c r="J6260" t="s">
        <v>130</v>
      </c>
      <c r="K6260" t="s">
        <v>131</v>
      </c>
      <c r="L6260" t="s">
        <v>17865</v>
      </c>
      <c r="M6260" t="s">
        <v>17868</v>
      </c>
      <c r="N6260">
        <v>0.700555555</v>
      </c>
      <c r="O6260">
        <v>0</v>
      </c>
      <c r="P6260">
        <v>32</v>
      </c>
      <c r="Q6260">
        <v>0</v>
      </c>
      <c r="R6260">
        <v>0</v>
      </c>
      <c r="S6260">
        <v>0</v>
      </c>
      <c r="T6260">
        <v>0</v>
      </c>
      <c r="U6260">
        <v>0</v>
      </c>
      <c r="V6260">
        <v>22.417777999999998</v>
      </c>
      <c r="W6260">
        <v>0</v>
      </c>
      <c r="X6260">
        <v>0</v>
      </c>
      <c r="Y6260">
        <v>0</v>
      </c>
      <c r="Z6260">
        <v>0</v>
      </c>
    </row>
    <row r="6261" spans="1:26" x14ac:dyDescent="0.25">
      <c r="A6261">
        <v>2043306</v>
      </c>
      <c r="B6261">
        <v>1</v>
      </c>
      <c r="C6261" t="s">
        <v>76</v>
      </c>
      <c r="D6261" t="s">
        <v>99</v>
      </c>
      <c r="E6261" t="s">
        <v>166</v>
      </c>
      <c r="F6261" t="s">
        <v>17869</v>
      </c>
      <c r="G6261" t="s">
        <v>657</v>
      </c>
      <c r="H6261" t="s">
        <v>46</v>
      </c>
      <c r="I6261" t="s">
        <v>129</v>
      </c>
      <c r="J6261" t="s">
        <v>130</v>
      </c>
      <c r="K6261" t="s">
        <v>131</v>
      </c>
      <c r="L6261" t="s">
        <v>17870</v>
      </c>
      <c r="M6261" t="s">
        <v>17871</v>
      </c>
      <c r="N6261">
        <v>0.59388888799999995</v>
      </c>
      <c r="O6261">
        <v>0</v>
      </c>
      <c r="P6261">
        <v>9</v>
      </c>
      <c r="Q6261">
        <v>0</v>
      </c>
      <c r="R6261">
        <v>0</v>
      </c>
      <c r="S6261">
        <v>0</v>
      </c>
      <c r="T6261">
        <v>0</v>
      </c>
      <c r="U6261">
        <v>0</v>
      </c>
      <c r="V6261">
        <v>5.3449999999999998</v>
      </c>
      <c r="W6261">
        <v>0</v>
      </c>
      <c r="X6261">
        <v>0</v>
      </c>
      <c r="Y6261">
        <v>0</v>
      </c>
      <c r="Z6261">
        <v>0</v>
      </c>
    </row>
    <row r="6262" spans="1:26" x14ac:dyDescent="0.25">
      <c r="A6262">
        <v>2043288</v>
      </c>
      <c r="B6262">
        <v>1</v>
      </c>
      <c r="C6262" t="s">
        <v>76</v>
      </c>
      <c r="D6262" t="s">
        <v>79</v>
      </c>
      <c r="E6262" t="s">
        <v>134</v>
      </c>
      <c r="F6262" t="s">
        <v>17872</v>
      </c>
      <c r="G6262" t="s">
        <v>136</v>
      </c>
      <c r="H6262" t="s">
        <v>46</v>
      </c>
      <c r="I6262" t="s">
        <v>129</v>
      </c>
      <c r="J6262" t="s">
        <v>130</v>
      </c>
      <c r="K6262" t="s">
        <v>131</v>
      </c>
      <c r="L6262" t="s">
        <v>17873</v>
      </c>
      <c r="M6262" t="s">
        <v>17874</v>
      </c>
      <c r="N6262">
        <v>1.3844444440000001</v>
      </c>
      <c r="O6262">
        <v>0</v>
      </c>
      <c r="P6262">
        <v>3</v>
      </c>
      <c r="Q6262">
        <v>0</v>
      </c>
      <c r="R6262">
        <v>0</v>
      </c>
      <c r="S6262">
        <v>0</v>
      </c>
      <c r="T6262">
        <v>0</v>
      </c>
      <c r="U6262">
        <v>0</v>
      </c>
      <c r="V6262">
        <v>4.1533329999999999</v>
      </c>
      <c r="W6262">
        <v>0</v>
      </c>
      <c r="X6262">
        <v>0</v>
      </c>
      <c r="Y6262">
        <v>0</v>
      </c>
      <c r="Z6262">
        <v>0</v>
      </c>
    </row>
    <row r="6263" spans="1:26" x14ac:dyDescent="0.25">
      <c r="A6263">
        <v>2043284</v>
      </c>
      <c r="B6263">
        <v>1</v>
      </c>
      <c r="C6263" t="s">
        <v>77</v>
      </c>
      <c r="D6263" t="s">
        <v>109</v>
      </c>
      <c r="E6263" t="s">
        <v>150</v>
      </c>
      <c r="F6263" t="s">
        <v>8069</v>
      </c>
      <c r="G6263" t="s">
        <v>163</v>
      </c>
      <c r="H6263" t="s">
        <v>47</v>
      </c>
      <c r="I6263" t="s">
        <v>129</v>
      </c>
      <c r="J6263" t="s">
        <v>130</v>
      </c>
      <c r="K6263" t="s">
        <v>131</v>
      </c>
      <c r="L6263" t="s">
        <v>17875</v>
      </c>
      <c r="M6263" t="s">
        <v>17876</v>
      </c>
      <c r="N6263">
        <v>0.100880555</v>
      </c>
      <c r="O6263">
        <v>109</v>
      </c>
      <c r="P6263">
        <v>3019</v>
      </c>
      <c r="Q6263">
        <v>40</v>
      </c>
      <c r="R6263">
        <v>12</v>
      </c>
      <c r="S6263">
        <v>157</v>
      </c>
      <c r="T6263">
        <v>1982</v>
      </c>
      <c r="U6263">
        <v>10.995979999999999</v>
      </c>
      <c r="V6263">
        <v>304.55839600000002</v>
      </c>
      <c r="W6263">
        <v>4.0352220000000001</v>
      </c>
      <c r="X6263">
        <v>1.2105669999999999</v>
      </c>
      <c r="Y6263">
        <v>15.838247000000001</v>
      </c>
      <c r="Z6263">
        <v>199.94525999999999</v>
      </c>
    </row>
    <row r="6264" spans="1:26" x14ac:dyDescent="0.25">
      <c r="A6264">
        <v>2043289</v>
      </c>
      <c r="B6264">
        <v>1</v>
      </c>
      <c r="C6264" t="s">
        <v>76</v>
      </c>
      <c r="D6264" t="s">
        <v>88</v>
      </c>
      <c r="E6264" t="s">
        <v>134</v>
      </c>
      <c r="F6264" t="s">
        <v>17877</v>
      </c>
      <c r="G6264" t="s">
        <v>136</v>
      </c>
      <c r="H6264" t="s">
        <v>46</v>
      </c>
      <c r="I6264" t="s">
        <v>129</v>
      </c>
      <c r="J6264" t="s">
        <v>130</v>
      </c>
      <c r="K6264" t="s">
        <v>131</v>
      </c>
      <c r="L6264" t="s">
        <v>17878</v>
      </c>
      <c r="M6264" t="s">
        <v>17879</v>
      </c>
      <c r="N6264">
        <v>6.99</v>
      </c>
      <c r="O6264">
        <v>0</v>
      </c>
      <c r="P6264">
        <v>1</v>
      </c>
      <c r="Q6264">
        <v>0</v>
      </c>
      <c r="R6264">
        <v>0</v>
      </c>
      <c r="S6264">
        <v>0</v>
      </c>
      <c r="T6264">
        <v>0</v>
      </c>
      <c r="U6264">
        <v>0</v>
      </c>
      <c r="V6264">
        <v>6.99</v>
      </c>
      <c r="W6264">
        <v>0</v>
      </c>
      <c r="X6264">
        <v>0</v>
      </c>
      <c r="Y6264">
        <v>0</v>
      </c>
      <c r="Z6264">
        <v>0</v>
      </c>
    </row>
    <row r="6265" spans="1:26" x14ac:dyDescent="0.25">
      <c r="A6265">
        <v>2043285</v>
      </c>
      <c r="B6265">
        <v>1</v>
      </c>
      <c r="C6265" t="s">
        <v>76</v>
      </c>
      <c r="D6265" t="s">
        <v>81</v>
      </c>
      <c r="E6265" t="s">
        <v>182</v>
      </c>
      <c r="F6265" t="s">
        <v>17880</v>
      </c>
      <c r="G6265" t="s">
        <v>168</v>
      </c>
      <c r="H6265" t="s">
        <v>46</v>
      </c>
      <c r="I6265" t="s">
        <v>129</v>
      </c>
      <c r="J6265" t="s">
        <v>130</v>
      </c>
      <c r="K6265" t="s">
        <v>154</v>
      </c>
      <c r="L6265" t="s">
        <v>17881</v>
      </c>
      <c r="M6265" t="s">
        <v>17882</v>
      </c>
      <c r="N6265">
        <v>8.3560499999999998</v>
      </c>
      <c r="O6265">
        <v>0</v>
      </c>
      <c r="P6265">
        <v>197</v>
      </c>
      <c r="Q6265">
        <v>0</v>
      </c>
      <c r="R6265">
        <v>0</v>
      </c>
      <c r="S6265">
        <v>0</v>
      </c>
      <c r="T6265">
        <v>0</v>
      </c>
      <c r="U6265">
        <v>0</v>
      </c>
      <c r="V6265">
        <v>1646.14185</v>
      </c>
      <c r="W6265">
        <v>0</v>
      </c>
      <c r="X6265">
        <v>0</v>
      </c>
      <c r="Y6265">
        <v>0</v>
      </c>
      <c r="Z6265">
        <v>0</v>
      </c>
    </row>
    <row r="6266" spans="1:26" x14ac:dyDescent="0.25">
      <c r="A6266">
        <v>2043315</v>
      </c>
      <c r="B6266">
        <v>1</v>
      </c>
      <c r="C6266" t="s">
        <v>76</v>
      </c>
      <c r="D6266" t="s">
        <v>86</v>
      </c>
      <c r="E6266" t="s">
        <v>161</v>
      </c>
      <c r="F6266" t="s">
        <v>17883</v>
      </c>
      <c r="G6266" t="s">
        <v>179</v>
      </c>
      <c r="H6266" t="s">
        <v>47</v>
      </c>
      <c r="I6266" t="s">
        <v>129</v>
      </c>
      <c r="J6266" t="s">
        <v>130</v>
      </c>
      <c r="K6266" t="s">
        <v>154</v>
      </c>
      <c r="L6266" t="s">
        <v>17884</v>
      </c>
      <c r="M6266" t="s">
        <v>17885</v>
      </c>
      <c r="N6266">
        <v>8.5827777770000004</v>
      </c>
      <c r="O6266">
        <v>0</v>
      </c>
      <c r="P6266">
        <v>1303</v>
      </c>
      <c r="Q6266">
        <v>0</v>
      </c>
      <c r="R6266">
        <v>0</v>
      </c>
      <c r="S6266">
        <v>0</v>
      </c>
      <c r="T6266">
        <v>0</v>
      </c>
      <c r="U6266">
        <v>0</v>
      </c>
      <c r="V6266">
        <v>11183.359442999999</v>
      </c>
      <c r="W6266">
        <v>0</v>
      </c>
      <c r="X6266">
        <v>0</v>
      </c>
      <c r="Y6266">
        <v>0</v>
      </c>
      <c r="Z6266">
        <v>0</v>
      </c>
    </row>
    <row r="6267" spans="1:26" x14ac:dyDescent="0.25">
      <c r="A6267">
        <v>2043304</v>
      </c>
      <c r="B6267">
        <v>1</v>
      </c>
      <c r="C6267" t="s">
        <v>76</v>
      </c>
      <c r="D6267" t="s">
        <v>79</v>
      </c>
      <c r="E6267" t="s">
        <v>134</v>
      </c>
      <c r="F6267" t="s">
        <v>17886</v>
      </c>
      <c r="G6267" t="s">
        <v>238</v>
      </c>
      <c r="H6267" t="s">
        <v>46</v>
      </c>
      <c r="I6267" t="s">
        <v>129</v>
      </c>
      <c r="J6267" t="s">
        <v>130</v>
      </c>
      <c r="K6267" t="s">
        <v>131</v>
      </c>
      <c r="L6267" t="s">
        <v>17887</v>
      </c>
      <c r="M6267" t="s">
        <v>17888</v>
      </c>
      <c r="N6267">
        <v>2.0405555550000001</v>
      </c>
      <c r="O6267">
        <v>0</v>
      </c>
      <c r="P6267">
        <v>1</v>
      </c>
      <c r="Q6267">
        <v>0</v>
      </c>
      <c r="R6267">
        <v>0</v>
      </c>
      <c r="S6267">
        <v>0</v>
      </c>
      <c r="T6267">
        <v>0</v>
      </c>
      <c r="U6267">
        <v>0</v>
      </c>
      <c r="V6267">
        <v>2.040556</v>
      </c>
      <c r="W6267">
        <v>0</v>
      </c>
      <c r="X6267">
        <v>0</v>
      </c>
      <c r="Y6267">
        <v>0</v>
      </c>
      <c r="Z6267">
        <v>0</v>
      </c>
    </row>
    <row r="6268" spans="1:26" x14ac:dyDescent="0.25">
      <c r="A6268">
        <v>2043297</v>
      </c>
      <c r="B6268">
        <v>1</v>
      </c>
      <c r="C6268" t="s">
        <v>76</v>
      </c>
      <c r="D6268" t="s">
        <v>94</v>
      </c>
      <c r="E6268" t="s">
        <v>186</v>
      </c>
      <c r="F6268" t="s">
        <v>10027</v>
      </c>
      <c r="G6268" t="s">
        <v>152</v>
      </c>
      <c r="H6268" t="s">
        <v>47</v>
      </c>
      <c r="I6268" t="s">
        <v>129</v>
      </c>
      <c r="J6268" t="s">
        <v>130</v>
      </c>
      <c r="K6268" t="s">
        <v>131</v>
      </c>
      <c r="L6268" t="s">
        <v>17889</v>
      </c>
      <c r="M6268" t="s">
        <v>17890</v>
      </c>
      <c r="N6268">
        <v>0.32972222200000001</v>
      </c>
      <c r="O6268">
        <v>0</v>
      </c>
      <c r="P6268">
        <v>0</v>
      </c>
      <c r="Q6268">
        <v>0</v>
      </c>
      <c r="R6268">
        <v>0</v>
      </c>
      <c r="S6268">
        <v>11</v>
      </c>
      <c r="T6268">
        <v>410</v>
      </c>
      <c r="U6268">
        <v>0</v>
      </c>
      <c r="V6268">
        <v>0</v>
      </c>
      <c r="W6268">
        <v>0</v>
      </c>
      <c r="X6268">
        <v>0</v>
      </c>
      <c r="Y6268">
        <v>3.6269439999999999</v>
      </c>
      <c r="Z6268">
        <v>135.18611100000001</v>
      </c>
    </row>
    <row r="6269" spans="1:26" x14ac:dyDescent="0.25">
      <c r="A6269">
        <v>2043291</v>
      </c>
      <c r="B6269">
        <v>1</v>
      </c>
      <c r="C6269" t="s">
        <v>77</v>
      </c>
      <c r="D6269" t="s">
        <v>116</v>
      </c>
      <c r="E6269" t="s">
        <v>166</v>
      </c>
      <c r="F6269" t="s">
        <v>17891</v>
      </c>
      <c r="G6269" t="s">
        <v>128</v>
      </c>
      <c r="H6269" t="s">
        <v>46</v>
      </c>
      <c r="I6269" t="s">
        <v>129</v>
      </c>
      <c r="J6269" t="s">
        <v>130</v>
      </c>
      <c r="K6269" t="s">
        <v>131</v>
      </c>
      <c r="L6269" t="s">
        <v>17892</v>
      </c>
      <c r="M6269" t="s">
        <v>17893</v>
      </c>
      <c r="N6269">
        <v>3.5069444440000002</v>
      </c>
      <c r="O6269">
        <v>0</v>
      </c>
      <c r="P6269">
        <v>274</v>
      </c>
      <c r="Q6269">
        <v>0</v>
      </c>
      <c r="R6269">
        <v>0</v>
      </c>
      <c r="S6269">
        <v>0</v>
      </c>
      <c r="T6269">
        <v>0</v>
      </c>
      <c r="U6269">
        <v>0</v>
      </c>
      <c r="V6269">
        <v>960.90277800000001</v>
      </c>
      <c r="W6269">
        <v>0</v>
      </c>
      <c r="X6269">
        <v>0</v>
      </c>
      <c r="Y6269">
        <v>0</v>
      </c>
      <c r="Z6269">
        <v>0</v>
      </c>
    </row>
    <row r="6270" spans="1:26" x14ac:dyDescent="0.25">
      <c r="A6270">
        <v>2043296</v>
      </c>
      <c r="B6270">
        <v>1</v>
      </c>
      <c r="C6270" t="s">
        <v>76</v>
      </c>
      <c r="D6270" t="s">
        <v>80</v>
      </c>
      <c r="E6270" t="s">
        <v>182</v>
      </c>
      <c r="F6270" t="s">
        <v>17894</v>
      </c>
      <c r="G6270" t="s">
        <v>2878</v>
      </c>
      <c r="H6270" t="s">
        <v>46</v>
      </c>
      <c r="I6270" t="s">
        <v>129</v>
      </c>
      <c r="J6270" t="s">
        <v>130</v>
      </c>
      <c r="K6270" t="s">
        <v>131</v>
      </c>
      <c r="L6270" t="s">
        <v>17892</v>
      </c>
      <c r="M6270" t="s">
        <v>17895</v>
      </c>
      <c r="N6270">
        <v>2.5566666659999999</v>
      </c>
      <c r="O6270">
        <v>0</v>
      </c>
      <c r="P6270">
        <v>297</v>
      </c>
      <c r="Q6270">
        <v>0</v>
      </c>
      <c r="R6270">
        <v>0</v>
      </c>
      <c r="S6270">
        <v>0</v>
      </c>
      <c r="T6270">
        <v>0</v>
      </c>
      <c r="U6270">
        <v>0</v>
      </c>
      <c r="V6270">
        <v>759.33</v>
      </c>
      <c r="W6270">
        <v>0</v>
      </c>
      <c r="X6270">
        <v>0</v>
      </c>
      <c r="Y6270">
        <v>0</v>
      </c>
      <c r="Z6270">
        <v>0</v>
      </c>
    </row>
    <row r="6271" spans="1:26" x14ac:dyDescent="0.25">
      <c r="A6271">
        <v>2043294</v>
      </c>
      <c r="B6271">
        <v>1</v>
      </c>
      <c r="C6271" t="s">
        <v>77</v>
      </c>
      <c r="D6271" t="s">
        <v>119</v>
      </c>
      <c r="E6271" t="s">
        <v>166</v>
      </c>
      <c r="F6271" t="s">
        <v>5822</v>
      </c>
      <c r="G6271" t="s">
        <v>168</v>
      </c>
      <c r="H6271" t="s">
        <v>46</v>
      </c>
      <c r="I6271" t="s">
        <v>129</v>
      </c>
      <c r="J6271" t="s">
        <v>130</v>
      </c>
      <c r="K6271" t="s">
        <v>154</v>
      </c>
      <c r="L6271" t="s">
        <v>17896</v>
      </c>
      <c r="M6271" t="s">
        <v>17897</v>
      </c>
      <c r="N6271">
        <v>7.7525508329999999</v>
      </c>
      <c r="O6271">
        <v>0</v>
      </c>
      <c r="P6271">
        <v>112</v>
      </c>
      <c r="Q6271">
        <v>0</v>
      </c>
      <c r="R6271">
        <v>0</v>
      </c>
      <c r="S6271">
        <v>0</v>
      </c>
      <c r="T6271">
        <v>0</v>
      </c>
      <c r="U6271">
        <v>0</v>
      </c>
      <c r="V6271">
        <v>868.28569300000004</v>
      </c>
      <c r="W6271">
        <v>0</v>
      </c>
      <c r="X6271">
        <v>0</v>
      </c>
      <c r="Y6271">
        <v>0</v>
      </c>
      <c r="Z6271">
        <v>0</v>
      </c>
    </row>
    <row r="6272" spans="1:26" x14ac:dyDescent="0.25">
      <c r="A6272">
        <v>2043295</v>
      </c>
      <c r="B6272">
        <v>1</v>
      </c>
      <c r="C6272" t="s">
        <v>76</v>
      </c>
      <c r="D6272" t="s">
        <v>81</v>
      </c>
      <c r="E6272" t="s">
        <v>182</v>
      </c>
      <c r="F6272" t="s">
        <v>17898</v>
      </c>
      <c r="G6272" t="s">
        <v>179</v>
      </c>
      <c r="H6272" t="s">
        <v>46</v>
      </c>
      <c r="I6272" t="s">
        <v>129</v>
      </c>
      <c r="J6272" t="s">
        <v>130</v>
      </c>
      <c r="K6272" t="s">
        <v>154</v>
      </c>
      <c r="L6272" t="s">
        <v>17899</v>
      </c>
      <c r="M6272" t="s">
        <v>17900</v>
      </c>
      <c r="N6272">
        <v>0.159980555</v>
      </c>
      <c r="O6272">
        <v>0</v>
      </c>
      <c r="P6272">
        <v>233</v>
      </c>
      <c r="Q6272">
        <v>0</v>
      </c>
      <c r="R6272">
        <v>0</v>
      </c>
      <c r="S6272">
        <v>0</v>
      </c>
      <c r="T6272">
        <v>0</v>
      </c>
      <c r="U6272">
        <v>0</v>
      </c>
      <c r="V6272">
        <v>37.275469000000001</v>
      </c>
      <c r="W6272">
        <v>0</v>
      </c>
      <c r="X6272">
        <v>0</v>
      </c>
      <c r="Y6272">
        <v>0</v>
      </c>
      <c r="Z6272">
        <v>0</v>
      </c>
    </row>
    <row r="6273" spans="1:26" x14ac:dyDescent="0.25">
      <c r="A6273">
        <v>2043299</v>
      </c>
      <c r="B6273">
        <v>1</v>
      </c>
      <c r="C6273" t="s">
        <v>76</v>
      </c>
      <c r="D6273" t="s">
        <v>103</v>
      </c>
      <c r="E6273" t="s">
        <v>182</v>
      </c>
      <c r="F6273" t="s">
        <v>17901</v>
      </c>
      <c r="G6273" t="s">
        <v>17902</v>
      </c>
      <c r="H6273" t="s">
        <v>46</v>
      </c>
      <c r="I6273" t="s">
        <v>129</v>
      </c>
      <c r="J6273" t="s">
        <v>130</v>
      </c>
      <c r="K6273" t="s">
        <v>131</v>
      </c>
      <c r="L6273" t="s">
        <v>17903</v>
      </c>
      <c r="M6273" t="s">
        <v>17904</v>
      </c>
      <c r="N6273">
        <v>3.690833333</v>
      </c>
      <c r="O6273">
        <v>0</v>
      </c>
      <c r="P6273">
        <v>0</v>
      </c>
      <c r="Q6273">
        <v>0</v>
      </c>
      <c r="R6273">
        <v>41</v>
      </c>
      <c r="S6273">
        <v>0</v>
      </c>
      <c r="T6273">
        <v>0</v>
      </c>
      <c r="U6273">
        <v>0</v>
      </c>
      <c r="V6273">
        <v>0</v>
      </c>
      <c r="W6273">
        <v>0</v>
      </c>
      <c r="X6273">
        <v>151.32416699999999</v>
      </c>
      <c r="Y6273">
        <v>0</v>
      </c>
      <c r="Z6273">
        <v>0</v>
      </c>
    </row>
    <row r="6274" spans="1:26" x14ac:dyDescent="0.25">
      <c r="A6274">
        <v>2043303</v>
      </c>
      <c r="B6274">
        <v>1</v>
      </c>
      <c r="C6274" t="s">
        <v>76</v>
      </c>
      <c r="D6274" t="s">
        <v>103</v>
      </c>
      <c r="E6274" t="s">
        <v>134</v>
      </c>
      <c r="F6274" t="s">
        <v>17905</v>
      </c>
      <c r="G6274" t="s">
        <v>238</v>
      </c>
      <c r="H6274" t="s">
        <v>46</v>
      </c>
      <c r="I6274" t="s">
        <v>129</v>
      </c>
      <c r="J6274" t="s">
        <v>130</v>
      </c>
      <c r="K6274" t="s">
        <v>131</v>
      </c>
      <c r="L6274" t="s">
        <v>17906</v>
      </c>
      <c r="M6274" t="s">
        <v>17907</v>
      </c>
      <c r="N6274">
        <v>3.639444444</v>
      </c>
      <c r="O6274">
        <v>0</v>
      </c>
      <c r="P6274">
        <v>0</v>
      </c>
      <c r="Q6274">
        <v>0</v>
      </c>
      <c r="R6274">
        <v>9</v>
      </c>
      <c r="S6274">
        <v>0</v>
      </c>
      <c r="T6274">
        <v>0</v>
      </c>
      <c r="U6274">
        <v>0</v>
      </c>
      <c r="V6274">
        <v>0</v>
      </c>
      <c r="W6274">
        <v>0</v>
      </c>
      <c r="X6274">
        <v>32.755000000000003</v>
      </c>
      <c r="Y6274">
        <v>0</v>
      </c>
      <c r="Z6274">
        <v>0</v>
      </c>
    </row>
    <row r="6275" spans="1:26" x14ac:dyDescent="0.25">
      <c r="A6275">
        <v>2043300</v>
      </c>
      <c r="B6275">
        <v>1</v>
      </c>
      <c r="C6275" t="s">
        <v>76</v>
      </c>
      <c r="D6275" t="s">
        <v>93</v>
      </c>
      <c r="E6275" t="s">
        <v>161</v>
      </c>
      <c r="F6275" t="s">
        <v>17908</v>
      </c>
      <c r="G6275" t="s">
        <v>168</v>
      </c>
      <c r="H6275" t="s">
        <v>47</v>
      </c>
      <c r="I6275" t="s">
        <v>129</v>
      </c>
      <c r="J6275" t="s">
        <v>130</v>
      </c>
      <c r="K6275" t="s">
        <v>154</v>
      </c>
      <c r="L6275" t="s">
        <v>17909</v>
      </c>
      <c r="M6275" t="s">
        <v>17910</v>
      </c>
      <c r="N6275">
        <v>8.2665730550000003</v>
      </c>
      <c r="O6275">
        <v>0</v>
      </c>
      <c r="P6275">
        <v>132</v>
      </c>
      <c r="Q6275">
        <v>0</v>
      </c>
      <c r="R6275">
        <v>0</v>
      </c>
      <c r="S6275">
        <v>0</v>
      </c>
      <c r="T6275">
        <v>0</v>
      </c>
      <c r="U6275">
        <v>0</v>
      </c>
      <c r="V6275">
        <v>1091.187643</v>
      </c>
      <c r="W6275">
        <v>0</v>
      </c>
      <c r="X6275">
        <v>0</v>
      </c>
      <c r="Y6275">
        <v>0</v>
      </c>
      <c r="Z6275">
        <v>0</v>
      </c>
    </row>
    <row r="6276" spans="1:26" x14ac:dyDescent="0.25">
      <c r="A6276">
        <v>2043302</v>
      </c>
      <c r="B6276">
        <v>1</v>
      </c>
      <c r="C6276" t="s">
        <v>76</v>
      </c>
      <c r="D6276" t="s">
        <v>102</v>
      </c>
      <c r="E6276" t="s">
        <v>171</v>
      </c>
      <c r="F6276" t="s">
        <v>6760</v>
      </c>
      <c r="G6276" t="s">
        <v>168</v>
      </c>
      <c r="H6276" t="s">
        <v>47</v>
      </c>
      <c r="I6276" t="s">
        <v>129</v>
      </c>
      <c r="J6276" t="s">
        <v>130</v>
      </c>
      <c r="K6276" t="s">
        <v>154</v>
      </c>
      <c r="L6276" t="s">
        <v>17911</v>
      </c>
      <c r="M6276" t="s">
        <v>17912</v>
      </c>
      <c r="N6276">
        <v>5.9027777769999998</v>
      </c>
      <c r="O6276">
        <v>59</v>
      </c>
      <c r="P6276">
        <v>236</v>
      </c>
      <c r="Q6276">
        <v>4</v>
      </c>
      <c r="R6276">
        <v>0</v>
      </c>
      <c r="S6276">
        <v>1</v>
      </c>
      <c r="T6276">
        <v>0</v>
      </c>
      <c r="U6276">
        <v>348.26388900000001</v>
      </c>
      <c r="V6276">
        <v>1393.0555549999999</v>
      </c>
      <c r="W6276">
        <v>23.611111000000001</v>
      </c>
      <c r="X6276">
        <v>0</v>
      </c>
      <c r="Y6276">
        <v>5.9027779999999996</v>
      </c>
      <c r="Z6276">
        <v>0</v>
      </c>
    </row>
    <row r="6277" spans="1:26" x14ac:dyDescent="0.25">
      <c r="A6277">
        <v>2043325</v>
      </c>
      <c r="B6277">
        <v>1</v>
      </c>
      <c r="C6277" t="s">
        <v>76</v>
      </c>
      <c r="D6277" t="s">
        <v>78</v>
      </c>
      <c r="E6277" t="s">
        <v>126</v>
      </c>
      <c r="F6277" t="s">
        <v>17913</v>
      </c>
      <c r="G6277" t="s">
        <v>246</v>
      </c>
      <c r="H6277" t="s">
        <v>46</v>
      </c>
      <c r="I6277" t="s">
        <v>129</v>
      </c>
      <c r="J6277" t="s">
        <v>130</v>
      </c>
      <c r="K6277" t="s">
        <v>131</v>
      </c>
      <c r="L6277" t="s">
        <v>17914</v>
      </c>
      <c r="M6277" t="s">
        <v>17915</v>
      </c>
      <c r="N6277">
        <v>1.547222222</v>
      </c>
      <c r="O6277">
        <v>0</v>
      </c>
      <c r="P6277">
        <v>47</v>
      </c>
      <c r="Q6277">
        <v>0</v>
      </c>
      <c r="R6277">
        <v>0</v>
      </c>
      <c r="S6277">
        <v>0</v>
      </c>
      <c r="T6277">
        <v>0</v>
      </c>
      <c r="U6277">
        <v>0</v>
      </c>
      <c r="V6277">
        <v>72.719443999999996</v>
      </c>
      <c r="W6277">
        <v>0</v>
      </c>
      <c r="X6277">
        <v>0</v>
      </c>
      <c r="Y6277">
        <v>0</v>
      </c>
      <c r="Z6277">
        <v>0</v>
      </c>
    </row>
    <row r="6278" spans="1:26" x14ac:dyDescent="0.25">
      <c r="A6278">
        <v>2043318</v>
      </c>
      <c r="B6278">
        <v>1</v>
      </c>
      <c r="C6278" t="s">
        <v>77</v>
      </c>
      <c r="D6278" t="s">
        <v>115</v>
      </c>
      <c r="E6278" t="s">
        <v>182</v>
      </c>
      <c r="F6278" t="s">
        <v>17916</v>
      </c>
      <c r="G6278" t="s">
        <v>524</v>
      </c>
      <c r="H6278" t="s">
        <v>46</v>
      </c>
      <c r="I6278" t="s">
        <v>129</v>
      </c>
      <c r="J6278" t="s">
        <v>130</v>
      </c>
      <c r="K6278" t="s">
        <v>131</v>
      </c>
      <c r="L6278" t="s">
        <v>17917</v>
      </c>
      <c r="M6278" t="s">
        <v>17918</v>
      </c>
      <c r="N6278">
        <v>3.9049999999999998</v>
      </c>
      <c r="O6278">
        <v>0</v>
      </c>
      <c r="P6278">
        <v>0</v>
      </c>
      <c r="Q6278">
        <v>0</v>
      </c>
      <c r="R6278">
        <v>19</v>
      </c>
      <c r="S6278">
        <v>0</v>
      </c>
      <c r="T6278">
        <v>0</v>
      </c>
      <c r="U6278">
        <v>0</v>
      </c>
      <c r="V6278">
        <v>0</v>
      </c>
      <c r="W6278">
        <v>0</v>
      </c>
      <c r="X6278">
        <v>74.194999999999993</v>
      </c>
      <c r="Y6278">
        <v>0</v>
      </c>
      <c r="Z6278">
        <v>0</v>
      </c>
    </row>
    <row r="6279" spans="1:26" x14ac:dyDescent="0.25">
      <c r="A6279">
        <v>2043307</v>
      </c>
      <c r="B6279">
        <v>1</v>
      </c>
      <c r="C6279" t="s">
        <v>76</v>
      </c>
      <c r="D6279" t="s">
        <v>89</v>
      </c>
      <c r="E6279" t="s">
        <v>166</v>
      </c>
      <c r="F6279" t="s">
        <v>1608</v>
      </c>
      <c r="G6279" t="s">
        <v>168</v>
      </c>
      <c r="H6279" t="s">
        <v>46</v>
      </c>
      <c r="I6279" t="s">
        <v>129</v>
      </c>
      <c r="J6279" t="s">
        <v>130</v>
      </c>
      <c r="K6279" t="s">
        <v>154</v>
      </c>
      <c r="L6279" t="s">
        <v>17919</v>
      </c>
      <c r="M6279" t="s">
        <v>17920</v>
      </c>
      <c r="N6279">
        <v>7.8959999999999999</v>
      </c>
      <c r="O6279">
        <v>0</v>
      </c>
      <c r="P6279">
        <v>188</v>
      </c>
      <c r="Q6279">
        <v>0</v>
      </c>
      <c r="R6279">
        <v>0</v>
      </c>
      <c r="S6279">
        <v>0</v>
      </c>
      <c r="T6279">
        <v>0</v>
      </c>
      <c r="U6279">
        <v>0</v>
      </c>
      <c r="V6279">
        <v>1484.4480000000001</v>
      </c>
      <c r="W6279">
        <v>0</v>
      </c>
      <c r="X6279">
        <v>0</v>
      </c>
      <c r="Y6279">
        <v>0</v>
      </c>
      <c r="Z6279">
        <v>0</v>
      </c>
    </row>
    <row r="6280" spans="1:26" x14ac:dyDescent="0.25">
      <c r="A6280">
        <v>2043309</v>
      </c>
      <c r="B6280">
        <v>1</v>
      </c>
      <c r="C6280" t="s">
        <v>76</v>
      </c>
      <c r="D6280" t="s">
        <v>102</v>
      </c>
      <c r="E6280" t="s">
        <v>171</v>
      </c>
      <c r="F6280" t="s">
        <v>2847</v>
      </c>
      <c r="G6280" t="s">
        <v>168</v>
      </c>
      <c r="H6280" t="s">
        <v>47</v>
      </c>
      <c r="I6280" t="s">
        <v>129</v>
      </c>
      <c r="J6280" t="s">
        <v>130</v>
      </c>
      <c r="K6280" t="s">
        <v>154</v>
      </c>
      <c r="L6280" t="s">
        <v>17921</v>
      </c>
      <c r="M6280" t="s">
        <v>17922</v>
      </c>
      <c r="N6280">
        <v>5.8703805549999997</v>
      </c>
      <c r="O6280">
        <v>36</v>
      </c>
      <c r="P6280">
        <v>83</v>
      </c>
      <c r="Q6280">
        <v>0</v>
      </c>
      <c r="R6280">
        <v>0</v>
      </c>
      <c r="S6280">
        <v>1</v>
      </c>
      <c r="T6280">
        <v>16</v>
      </c>
      <c r="U6280">
        <v>211.33369999999999</v>
      </c>
      <c r="V6280">
        <v>487.24158599999998</v>
      </c>
      <c r="W6280">
        <v>0</v>
      </c>
      <c r="X6280">
        <v>0</v>
      </c>
      <c r="Y6280">
        <v>5.8703810000000001</v>
      </c>
      <c r="Z6280">
        <v>93.926089000000005</v>
      </c>
    </row>
    <row r="6281" spans="1:26" x14ac:dyDescent="0.25">
      <c r="A6281">
        <v>2043311</v>
      </c>
      <c r="B6281">
        <v>1</v>
      </c>
      <c r="C6281" t="s">
        <v>77</v>
      </c>
      <c r="D6281" t="s">
        <v>114</v>
      </c>
      <c r="E6281" t="s">
        <v>182</v>
      </c>
      <c r="F6281" t="s">
        <v>17923</v>
      </c>
      <c r="G6281" t="s">
        <v>179</v>
      </c>
      <c r="H6281" t="s">
        <v>46</v>
      </c>
      <c r="I6281" t="s">
        <v>129</v>
      </c>
      <c r="J6281" t="s">
        <v>130</v>
      </c>
      <c r="K6281" t="s">
        <v>154</v>
      </c>
      <c r="L6281" t="s">
        <v>17924</v>
      </c>
      <c r="M6281" t="s">
        <v>17925</v>
      </c>
      <c r="N6281">
        <v>3.1040999999999999</v>
      </c>
      <c r="O6281">
        <v>0</v>
      </c>
      <c r="P6281">
        <v>0</v>
      </c>
      <c r="Q6281">
        <v>0</v>
      </c>
      <c r="R6281">
        <v>0</v>
      </c>
      <c r="S6281">
        <v>0</v>
      </c>
      <c r="T6281">
        <v>14</v>
      </c>
      <c r="U6281">
        <v>0</v>
      </c>
      <c r="V6281">
        <v>0</v>
      </c>
      <c r="W6281">
        <v>0</v>
      </c>
      <c r="X6281">
        <v>0</v>
      </c>
      <c r="Y6281">
        <v>0</v>
      </c>
      <c r="Z6281">
        <v>43.4574</v>
      </c>
    </row>
    <row r="6282" spans="1:26" x14ac:dyDescent="0.25">
      <c r="A6282">
        <v>2043322</v>
      </c>
      <c r="B6282">
        <v>1</v>
      </c>
      <c r="C6282" t="s">
        <v>76</v>
      </c>
      <c r="D6282" t="s">
        <v>88</v>
      </c>
      <c r="E6282" t="s">
        <v>161</v>
      </c>
      <c r="F6282" t="s">
        <v>17926</v>
      </c>
      <c r="G6282" t="s">
        <v>341</v>
      </c>
      <c r="H6282" t="s">
        <v>47</v>
      </c>
      <c r="I6282" t="s">
        <v>129</v>
      </c>
      <c r="J6282" t="s">
        <v>130</v>
      </c>
      <c r="K6282" t="s">
        <v>131</v>
      </c>
      <c r="L6282" t="s">
        <v>17927</v>
      </c>
      <c r="M6282" t="s">
        <v>17928</v>
      </c>
      <c r="N6282">
        <v>1.871388888</v>
      </c>
      <c r="O6282">
        <v>0</v>
      </c>
      <c r="P6282">
        <v>78</v>
      </c>
      <c r="Q6282">
        <v>0</v>
      </c>
      <c r="R6282">
        <v>0</v>
      </c>
      <c r="S6282">
        <v>0</v>
      </c>
      <c r="T6282">
        <v>0</v>
      </c>
      <c r="U6282">
        <v>0</v>
      </c>
      <c r="V6282">
        <v>145.968333</v>
      </c>
      <c r="W6282">
        <v>0</v>
      </c>
      <c r="X6282">
        <v>0</v>
      </c>
      <c r="Y6282">
        <v>0</v>
      </c>
      <c r="Z6282">
        <v>0</v>
      </c>
    </row>
    <row r="6283" spans="1:26" x14ac:dyDescent="0.25">
      <c r="A6283">
        <v>2043314</v>
      </c>
      <c r="B6283">
        <v>1</v>
      </c>
      <c r="C6283" t="s">
        <v>77</v>
      </c>
      <c r="D6283" t="s">
        <v>108</v>
      </c>
      <c r="E6283" t="s">
        <v>182</v>
      </c>
      <c r="F6283" t="s">
        <v>17929</v>
      </c>
      <c r="G6283" t="s">
        <v>168</v>
      </c>
      <c r="H6283" t="s">
        <v>46</v>
      </c>
      <c r="I6283" t="s">
        <v>129</v>
      </c>
      <c r="J6283" t="s">
        <v>130</v>
      </c>
      <c r="K6283" t="s">
        <v>154</v>
      </c>
      <c r="L6283" t="s">
        <v>17930</v>
      </c>
      <c r="M6283" t="s">
        <v>17931</v>
      </c>
      <c r="N6283">
        <v>7.8528405550000002</v>
      </c>
      <c r="O6283">
        <v>0</v>
      </c>
      <c r="P6283">
        <v>27</v>
      </c>
      <c r="Q6283">
        <v>0</v>
      </c>
      <c r="R6283">
        <v>0</v>
      </c>
      <c r="S6283">
        <v>0</v>
      </c>
      <c r="T6283">
        <v>0</v>
      </c>
      <c r="U6283">
        <v>0</v>
      </c>
      <c r="V6283">
        <v>212.02669499999999</v>
      </c>
      <c r="W6283">
        <v>0</v>
      </c>
      <c r="X6283">
        <v>0</v>
      </c>
      <c r="Y6283">
        <v>0</v>
      </c>
      <c r="Z6283">
        <v>0</v>
      </c>
    </row>
    <row r="6284" spans="1:26" x14ac:dyDescent="0.25">
      <c r="A6284">
        <v>2043355</v>
      </c>
      <c r="B6284">
        <v>1</v>
      </c>
      <c r="C6284" t="s">
        <v>76</v>
      </c>
      <c r="D6284" t="s">
        <v>97</v>
      </c>
      <c r="E6284" t="s">
        <v>161</v>
      </c>
      <c r="F6284" t="s">
        <v>17932</v>
      </c>
      <c r="G6284" t="s">
        <v>168</v>
      </c>
      <c r="H6284" t="s">
        <v>47</v>
      </c>
      <c r="I6284" t="s">
        <v>129</v>
      </c>
      <c r="J6284" t="s">
        <v>130</v>
      </c>
      <c r="K6284" t="s">
        <v>154</v>
      </c>
      <c r="L6284" t="s">
        <v>17933</v>
      </c>
      <c r="M6284" t="s">
        <v>17934</v>
      </c>
      <c r="N6284">
        <v>8.3786111109999997</v>
      </c>
      <c r="O6284">
        <v>0</v>
      </c>
      <c r="P6284">
        <v>228</v>
      </c>
      <c r="Q6284">
        <v>0</v>
      </c>
      <c r="R6284">
        <v>0</v>
      </c>
      <c r="S6284">
        <v>0</v>
      </c>
      <c r="T6284">
        <v>0</v>
      </c>
      <c r="U6284">
        <v>0</v>
      </c>
      <c r="V6284">
        <v>1910.323333</v>
      </c>
      <c r="W6284">
        <v>0</v>
      </c>
      <c r="X6284">
        <v>0</v>
      </c>
      <c r="Y6284">
        <v>0</v>
      </c>
      <c r="Z6284">
        <v>0</v>
      </c>
    </row>
    <row r="6285" spans="1:26" x14ac:dyDescent="0.25">
      <c r="A6285">
        <v>2043324</v>
      </c>
      <c r="B6285">
        <v>1</v>
      </c>
      <c r="C6285" t="s">
        <v>76</v>
      </c>
      <c r="D6285" t="s">
        <v>94</v>
      </c>
      <c r="E6285" t="s">
        <v>161</v>
      </c>
      <c r="F6285" t="s">
        <v>17935</v>
      </c>
      <c r="G6285" t="s">
        <v>168</v>
      </c>
      <c r="H6285" t="s">
        <v>47</v>
      </c>
      <c r="I6285" t="s">
        <v>129</v>
      </c>
      <c r="J6285" t="s">
        <v>130</v>
      </c>
      <c r="K6285" t="s">
        <v>154</v>
      </c>
      <c r="L6285" t="s">
        <v>17936</v>
      </c>
      <c r="M6285" t="s">
        <v>17937</v>
      </c>
      <c r="N6285">
        <v>8.6258333329999992</v>
      </c>
      <c r="O6285">
        <v>0</v>
      </c>
      <c r="P6285">
        <v>0</v>
      </c>
      <c r="Q6285">
        <v>0</v>
      </c>
      <c r="R6285">
        <v>0</v>
      </c>
      <c r="S6285">
        <v>0</v>
      </c>
      <c r="T6285">
        <v>52</v>
      </c>
      <c r="U6285">
        <v>0</v>
      </c>
      <c r="V6285">
        <v>0</v>
      </c>
      <c r="W6285">
        <v>0</v>
      </c>
      <c r="X6285">
        <v>0</v>
      </c>
      <c r="Y6285">
        <v>0</v>
      </c>
      <c r="Z6285">
        <v>448.54333300000002</v>
      </c>
    </row>
    <row r="6286" spans="1:26" x14ac:dyDescent="0.25">
      <c r="A6286">
        <v>2043331</v>
      </c>
      <c r="B6286">
        <v>1</v>
      </c>
      <c r="C6286" t="s">
        <v>76</v>
      </c>
      <c r="D6286" t="s">
        <v>86</v>
      </c>
      <c r="E6286" t="s">
        <v>161</v>
      </c>
      <c r="F6286" t="s">
        <v>17938</v>
      </c>
      <c r="G6286" t="s">
        <v>179</v>
      </c>
      <c r="H6286" t="s">
        <v>47</v>
      </c>
      <c r="I6286" t="s">
        <v>129</v>
      </c>
      <c r="J6286" t="s">
        <v>130</v>
      </c>
      <c r="K6286" t="s">
        <v>154</v>
      </c>
      <c r="L6286" t="s">
        <v>17939</v>
      </c>
      <c r="M6286" t="s">
        <v>17940</v>
      </c>
      <c r="N6286">
        <v>7.960555555</v>
      </c>
      <c r="O6286">
        <v>0</v>
      </c>
      <c r="P6286">
        <v>381</v>
      </c>
      <c r="Q6286">
        <v>0</v>
      </c>
      <c r="R6286">
        <v>0</v>
      </c>
      <c r="S6286">
        <v>0</v>
      </c>
      <c r="T6286">
        <v>0</v>
      </c>
      <c r="U6286">
        <v>0</v>
      </c>
      <c r="V6286">
        <v>3032.9716659999999</v>
      </c>
      <c r="W6286">
        <v>0</v>
      </c>
      <c r="X6286">
        <v>0</v>
      </c>
      <c r="Y6286">
        <v>0</v>
      </c>
      <c r="Z6286">
        <v>0</v>
      </c>
    </row>
    <row r="6287" spans="1:26" x14ac:dyDescent="0.25">
      <c r="A6287">
        <v>2043323</v>
      </c>
      <c r="B6287">
        <v>1</v>
      </c>
      <c r="C6287" t="s">
        <v>76</v>
      </c>
      <c r="D6287" t="s">
        <v>81</v>
      </c>
      <c r="E6287" t="s">
        <v>182</v>
      </c>
      <c r="F6287" t="s">
        <v>17941</v>
      </c>
      <c r="G6287" t="s">
        <v>179</v>
      </c>
      <c r="H6287" t="s">
        <v>46</v>
      </c>
      <c r="I6287" t="s">
        <v>129</v>
      </c>
      <c r="J6287" t="s">
        <v>130</v>
      </c>
      <c r="K6287" t="s">
        <v>154</v>
      </c>
      <c r="L6287" t="s">
        <v>17942</v>
      </c>
      <c r="M6287" t="s">
        <v>17943</v>
      </c>
      <c r="N6287">
        <v>0.45029055499999998</v>
      </c>
      <c r="O6287">
        <v>0</v>
      </c>
      <c r="P6287">
        <v>267</v>
      </c>
      <c r="Q6287">
        <v>0</v>
      </c>
      <c r="R6287">
        <v>0</v>
      </c>
      <c r="S6287">
        <v>0</v>
      </c>
      <c r="T6287">
        <v>0</v>
      </c>
      <c r="U6287">
        <v>0</v>
      </c>
      <c r="V6287">
        <v>120.22757799999999</v>
      </c>
      <c r="W6287">
        <v>0</v>
      </c>
      <c r="X6287">
        <v>0</v>
      </c>
      <c r="Y6287">
        <v>0</v>
      </c>
      <c r="Z6287">
        <v>0</v>
      </c>
    </row>
    <row r="6288" spans="1:26" x14ac:dyDescent="0.25">
      <c r="A6288">
        <v>2043341</v>
      </c>
      <c r="B6288">
        <v>1</v>
      </c>
      <c r="C6288" t="s">
        <v>76</v>
      </c>
      <c r="D6288" t="s">
        <v>78</v>
      </c>
      <c r="E6288" t="s">
        <v>134</v>
      </c>
      <c r="F6288" t="s">
        <v>17944</v>
      </c>
      <c r="G6288" t="s">
        <v>238</v>
      </c>
      <c r="H6288" t="s">
        <v>46</v>
      </c>
      <c r="I6288" t="s">
        <v>129</v>
      </c>
      <c r="J6288" t="s">
        <v>130</v>
      </c>
      <c r="K6288" t="s">
        <v>131</v>
      </c>
      <c r="L6288" t="s">
        <v>17945</v>
      </c>
      <c r="M6288" t="s">
        <v>17946</v>
      </c>
      <c r="N6288">
        <v>3.622777777</v>
      </c>
      <c r="O6288">
        <v>0</v>
      </c>
      <c r="P6288">
        <v>1</v>
      </c>
      <c r="Q6288">
        <v>0</v>
      </c>
      <c r="R6288">
        <v>0</v>
      </c>
      <c r="S6288">
        <v>0</v>
      </c>
      <c r="T6288">
        <v>0</v>
      </c>
      <c r="U6288">
        <v>0</v>
      </c>
      <c r="V6288">
        <v>3.6227779999999998</v>
      </c>
      <c r="W6288">
        <v>0</v>
      </c>
      <c r="X6288">
        <v>0</v>
      </c>
      <c r="Y6288">
        <v>0</v>
      </c>
      <c r="Z6288">
        <v>0</v>
      </c>
    </row>
    <row r="6289" spans="1:26" x14ac:dyDescent="0.25">
      <c r="A6289">
        <v>2043329</v>
      </c>
      <c r="B6289">
        <v>1</v>
      </c>
      <c r="C6289" t="s">
        <v>76</v>
      </c>
      <c r="D6289" t="s">
        <v>93</v>
      </c>
      <c r="E6289" t="s">
        <v>161</v>
      </c>
      <c r="F6289" t="s">
        <v>15353</v>
      </c>
      <c r="G6289" t="s">
        <v>168</v>
      </c>
      <c r="H6289" t="s">
        <v>47</v>
      </c>
      <c r="I6289" t="s">
        <v>129</v>
      </c>
      <c r="J6289" t="s">
        <v>130</v>
      </c>
      <c r="K6289" t="s">
        <v>154</v>
      </c>
      <c r="L6289" t="s">
        <v>17947</v>
      </c>
      <c r="M6289" t="s">
        <v>17948</v>
      </c>
      <c r="N6289">
        <v>4.5738888879999999</v>
      </c>
      <c r="O6289">
        <v>0</v>
      </c>
      <c r="P6289">
        <v>47</v>
      </c>
      <c r="Q6289">
        <v>0</v>
      </c>
      <c r="R6289">
        <v>0</v>
      </c>
      <c r="S6289">
        <v>0</v>
      </c>
      <c r="T6289">
        <v>0</v>
      </c>
      <c r="U6289">
        <v>0</v>
      </c>
      <c r="V6289">
        <v>214.97277800000001</v>
      </c>
      <c r="W6289">
        <v>0</v>
      </c>
      <c r="X6289">
        <v>0</v>
      </c>
      <c r="Y6289">
        <v>0</v>
      </c>
      <c r="Z6289">
        <v>0</v>
      </c>
    </row>
    <row r="6290" spans="1:26" x14ac:dyDescent="0.25">
      <c r="A6290">
        <v>2043330</v>
      </c>
      <c r="B6290">
        <v>1</v>
      </c>
      <c r="C6290" t="s">
        <v>76</v>
      </c>
      <c r="D6290" t="s">
        <v>91</v>
      </c>
      <c r="E6290" t="s">
        <v>182</v>
      </c>
      <c r="F6290" t="s">
        <v>17234</v>
      </c>
      <c r="G6290" t="s">
        <v>168</v>
      </c>
      <c r="H6290" t="s">
        <v>46</v>
      </c>
      <c r="I6290" t="s">
        <v>129</v>
      </c>
      <c r="J6290" t="s">
        <v>130</v>
      </c>
      <c r="K6290" t="s">
        <v>154</v>
      </c>
      <c r="L6290" t="s">
        <v>17949</v>
      </c>
      <c r="M6290" t="s">
        <v>17950</v>
      </c>
      <c r="N6290">
        <v>6.0312694440000003</v>
      </c>
      <c r="O6290">
        <v>0</v>
      </c>
      <c r="P6290">
        <v>76</v>
      </c>
      <c r="Q6290">
        <v>0</v>
      </c>
      <c r="R6290">
        <v>0</v>
      </c>
      <c r="S6290">
        <v>0</v>
      </c>
      <c r="T6290">
        <v>0</v>
      </c>
      <c r="U6290">
        <v>0</v>
      </c>
      <c r="V6290">
        <v>458.37647800000002</v>
      </c>
      <c r="W6290">
        <v>0</v>
      </c>
      <c r="X6290">
        <v>0</v>
      </c>
      <c r="Y6290">
        <v>0</v>
      </c>
      <c r="Z6290">
        <v>0</v>
      </c>
    </row>
    <row r="6291" spans="1:26" x14ac:dyDescent="0.25">
      <c r="A6291">
        <v>2043349</v>
      </c>
      <c r="B6291">
        <v>1</v>
      </c>
      <c r="C6291" t="s">
        <v>77</v>
      </c>
      <c r="D6291" t="s">
        <v>112</v>
      </c>
      <c r="E6291" t="s">
        <v>161</v>
      </c>
      <c r="F6291" t="s">
        <v>17951</v>
      </c>
      <c r="G6291" t="s">
        <v>341</v>
      </c>
      <c r="H6291" t="s">
        <v>47</v>
      </c>
      <c r="I6291" t="s">
        <v>129</v>
      </c>
      <c r="J6291" t="s">
        <v>130</v>
      </c>
      <c r="K6291" t="s">
        <v>131</v>
      </c>
      <c r="L6291" t="s">
        <v>17952</v>
      </c>
      <c r="M6291" t="s">
        <v>17953</v>
      </c>
      <c r="N6291">
        <v>0.95472222200000001</v>
      </c>
      <c r="O6291">
        <v>0</v>
      </c>
      <c r="P6291">
        <v>0</v>
      </c>
      <c r="Q6291">
        <v>0</v>
      </c>
      <c r="R6291">
        <v>0</v>
      </c>
      <c r="S6291">
        <v>0</v>
      </c>
      <c r="T6291">
        <v>12</v>
      </c>
      <c r="U6291">
        <v>0</v>
      </c>
      <c r="V6291">
        <v>0</v>
      </c>
      <c r="W6291">
        <v>0</v>
      </c>
      <c r="X6291">
        <v>0</v>
      </c>
      <c r="Y6291">
        <v>0</v>
      </c>
      <c r="Z6291">
        <v>11.456666999999999</v>
      </c>
    </row>
    <row r="6292" spans="1:26" x14ac:dyDescent="0.25">
      <c r="A6292">
        <v>2043332</v>
      </c>
      <c r="B6292">
        <v>1</v>
      </c>
      <c r="C6292" t="s">
        <v>76</v>
      </c>
      <c r="D6292" t="s">
        <v>101</v>
      </c>
      <c r="E6292" t="s">
        <v>166</v>
      </c>
      <c r="F6292" t="s">
        <v>17954</v>
      </c>
      <c r="G6292" t="s">
        <v>168</v>
      </c>
      <c r="H6292" t="s">
        <v>46</v>
      </c>
      <c r="I6292" t="s">
        <v>129</v>
      </c>
      <c r="J6292" t="s">
        <v>130</v>
      </c>
      <c r="K6292" t="s">
        <v>154</v>
      </c>
      <c r="L6292" t="s">
        <v>17955</v>
      </c>
      <c r="M6292" t="s">
        <v>17956</v>
      </c>
      <c r="N6292">
        <v>1.1092813880000001</v>
      </c>
      <c r="O6292">
        <v>0</v>
      </c>
      <c r="P6292">
        <v>282</v>
      </c>
      <c r="Q6292">
        <v>0</v>
      </c>
      <c r="R6292">
        <v>0</v>
      </c>
      <c r="S6292">
        <v>0</v>
      </c>
      <c r="T6292">
        <v>0</v>
      </c>
      <c r="U6292">
        <v>0</v>
      </c>
      <c r="V6292">
        <v>312.81735099999997</v>
      </c>
      <c r="W6292">
        <v>0</v>
      </c>
      <c r="X6292">
        <v>0</v>
      </c>
      <c r="Y6292">
        <v>0</v>
      </c>
      <c r="Z6292">
        <v>0</v>
      </c>
    </row>
    <row r="6293" spans="1:26" x14ac:dyDescent="0.25">
      <c r="A6293">
        <v>2043344</v>
      </c>
      <c r="B6293">
        <v>1</v>
      </c>
      <c r="C6293" t="s">
        <v>76</v>
      </c>
      <c r="D6293" t="s">
        <v>83</v>
      </c>
      <c r="E6293" t="s">
        <v>134</v>
      </c>
      <c r="F6293" t="s">
        <v>17957</v>
      </c>
      <c r="G6293" t="s">
        <v>136</v>
      </c>
      <c r="H6293" t="s">
        <v>46</v>
      </c>
      <c r="I6293" t="s">
        <v>129</v>
      </c>
      <c r="J6293" t="s">
        <v>130</v>
      </c>
      <c r="K6293" t="s">
        <v>131</v>
      </c>
      <c r="L6293" t="s">
        <v>17958</v>
      </c>
      <c r="M6293" t="s">
        <v>17959</v>
      </c>
      <c r="N6293">
        <v>1.448055555</v>
      </c>
      <c r="O6293">
        <v>0</v>
      </c>
      <c r="P6293">
        <v>3</v>
      </c>
      <c r="Q6293">
        <v>0</v>
      </c>
      <c r="R6293">
        <v>0</v>
      </c>
      <c r="S6293">
        <v>0</v>
      </c>
      <c r="T6293">
        <v>0</v>
      </c>
      <c r="U6293">
        <v>0</v>
      </c>
      <c r="V6293">
        <v>4.3441669999999997</v>
      </c>
      <c r="W6293">
        <v>0</v>
      </c>
      <c r="X6293">
        <v>0</v>
      </c>
      <c r="Y6293">
        <v>0</v>
      </c>
      <c r="Z6293">
        <v>0</v>
      </c>
    </row>
    <row r="6294" spans="1:26" x14ac:dyDescent="0.25">
      <c r="A6294">
        <v>2043336</v>
      </c>
      <c r="B6294">
        <v>1</v>
      </c>
      <c r="C6294" t="s">
        <v>76</v>
      </c>
      <c r="D6294" t="s">
        <v>99</v>
      </c>
      <c r="E6294" t="s">
        <v>126</v>
      </c>
      <c r="F6294" t="s">
        <v>17960</v>
      </c>
      <c r="G6294" t="s">
        <v>250</v>
      </c>
      <c r="H6294" t="s">
        <v>46</v>
      </c>
      <c r="I6294" t="s">
        <v>129</v>
      </c>
      <c r="J6294" t="s">
        <v>15</v>
      </c>
      <c r="K6294" t="s">
        <v>131</v>
      </c>
      <c r="L6294" t="s">
        <v>17961</v>
      </c>
      <c r="M6294" t="s">
        <v>17962</v>
      </c>
      <c r="N6294">
        <v>1.0336111109999999</v>
      </c>
      <c r="O6294">
        <v>0</v>
      </c>
      <c r="P6294">
        <v>1</v>
      </c>
      <c r="Q6294">
        <v>0</v>
      </c>
      <c r="R6294">
        <v>0</v>
      </c>
      <c r="S6294">
        <v>0</v>
      </c>
      <c r="T6294">
        <v>0</v>
      </c>
      <c r="U6294">
        <v>0</v>
      </c>
      <c r="V6294">
        <v>1.0336110000000001</v>
      </c>
      <c r="W6294">
        <v>0</v>
      </c>
      <c r="X6294">
        <v>0</v>
      </c>
      <c r="Y6294">
        <v>0</v>
      </c>
      <c r="Z6294">
        <v>0</v>
      </c>
    </row>
    <row r="6295" spans="1:26" x14ac:dyDescent="0.25">
      <c r="A6295">
        <v>2043334</v>
      </c>
      <c r="B6295">
        <v>1</v>
      </c>
      <c r="C6295" t="s">
        <v>76</v>
      </c>
      <c r="D6295" t="s">
        <v>88</v>
      </c>
      <c r="E6295" t="s">
        <v>171</v>
      </c>
      <c r="F6295" t="s">
        <v>17963</v>
      </c>
      <c r="G6295" t="s">
        <v>179</v>
      </c>
      <c r="H6295" t="s">
        <v>47</v>
      </c>
      <c r="I6295" t="s">
        <v>129</v>
      </c>
      <c r="J6295" t="s">
        <v>130</v>
      </c>
      <c r="K6295" t="s">
        <v>154</v>
      </c>
      <c r="L6295" t="s">
        <v>17964</v>
      </c>
      <c r="M6295" t="s">
        <v>17965</v>
      </c>
      <c r="N6295">
        <v>0.53888888800000001</v>
      </c>
      <c r="O6295">
        <v>51</v>
      </c>
      <c r="P6295">
        <v>3825</v>
      </c>
      <c r="Q6295">
        <v>0</v>
      </c>
      <c r="R6295">
        <v>0</v>
      </c>
      <c r="S6295">
        <v>0</v>
      </c>
      <c r="T6295">
        <v>0</v>
      </c>
      <c r="U6295">
        <v>27.483332999999998</v>
      </c>
      <c r="V6295">
        <v>2061.2499969999999</v>
      </c>
      <c r="W6295">
        <v>0</v>
      </c>
      <c r="X6295">
        <v>0</v>
      </c>
      <c r="Y6295">
        <v>0</v>
      </c>
      <c r="Z6295">
        <v>0</v>
      </c>
    </row>
    <row r="6296" spans="1:26" x14ac:dyDescent="0.25">
      <c r="A6296">
        <v>2043335</v>
      </c>
      <c r="B6296">
        <v>1</v>
      </c>
      <c r="C6296" t="s">
        <v>76</v>
      </c>
      <c r="D6296" t="s">
        <v>100</v>
      </c>
      <c r="E6296" t="s">
        <v>161</v>
      </c>
      <c r="F6296" t="s">
        <v>17966</v>
      </c>
      <c r="G6296" t="s">
        <v>168</v>
      </c>
      <c r="H6296" t="s">
        <v>47</v>
      </c>
      <c r="I6296" t="s">
        <v>129</v>
      </c>
      <c r="J6296" t="s">
        <v>130</v>
      </c>
      <c r="K6296" t="s">
        <v>154</v>
      </c>
      <c r="L6296" t="s">
        <v>17967</v>
      </c>
      <c r="M6296" t="s">
        <v>17968</v>
      </c>
      <c r="N6296">
        <v>3.8822999999999999</v>
      </c>
      <c r="O6296">
        <v>0</v>
      </c>
      <c r="P6296">
        <v>8</v>
      </c>
      <c r="Q6296">
        <v>0</v>
      </c>
      <c r="R6296">
        <v>0</v>
      </c>
      <c r="S6296">
        <v>0</v>
      </c>
      <c r="T6296">
        <v>0</v>
      </c>
      <c r="U6296">
        <v>0</v>
      </c>
      <c r="V6296">
        <v>31.058399999999999</v>
      </c>
      <c r="W6296">
        <v>0</v>
      </c>
      <c r="X6296">
        <v>0</v>
      </c>
      <c r="Y6296">
        <v>0</v>
      </c>
      <c r="Z6296">
        <v>0</v>
      </c>
    </row>
    <row r="6297" spans="1:26" x14ac:dyDescent="0.25">
      <c r="A6297">
        <v>2043352</v>
      </c>
      <c r="B6297">
        <v>1</v>
      </c>
      <c r="C6297" t="s">
        <v>76</v>
      </c>
      <c r="D6297" t="s">
        <v>93</v>
      </c>
      <c r="E6297" t="s">
        <v>182</v>
      </c>
      <c r="F6297" t="s">
        <v>1668</v>
      </c>
      <c r="G6297" t="s">
        <v>168</v>
      </c>
      <c r="H6297" t="s">
        <v>46</v>
      </c>
      <c r="I6297" t="s">
        <v>129</v>
      </c>
      <c r="J6297" t="s">
        <v>130</v>
      </c>
      <c r="K6297" t="s">
        <v>154</v>
      </c>
      <c r="L6297" t="s">
        <v>17969</v>
      </c>
      <c r="M6297" t="s">
        <v>17970</v>
      </c>
      <c r="N6297">
        <v>2.6386111109999999</v>
      </c>
      <c r="O6297">
        <v>0</v>
      </c>
      <c r="P6297">
        <v>35</v>
      </c>
      <c r="Q6297">
        <v>0</v>
      </c>
      <c r="R6297">
        <v>0</v>
      </c>
      <c r="S6297">
        <v>0</v>
      </c>
      <c r="T6297">
        <v>0</v>
      </c>
      <c r="U6297">
        <v>0</v>
      </c>
      <c r="V6297">
        <v>92.351388999999998</v>
      </c>
      <c r="W6297">
        <v>0</v>
      </c>
      <c r="X6297">
        <v>0</v>
      </c>
      <c r="Y6297">
        <v>0</v>
      </c>
      <c r="Z6297">
        <v>0</v>
      </c>
    </row>
    <row r="6298" spans="1:26" x14ac:dyDescent="0.25">
      <c r="A6298">
        <v>2043346</v>
      </c>
      <c r="B6298">
        <v>1</v>
      </c>
      <c r="C6298" t="s">
        <v>76</v>
      </c>
      <c r="D6298" t="s">
        <v>79</v>
      </c>
      <c r="E6298" t="s">
        <v>134</v>
      </c>
      <c r="F6298" t="s">
        <v>17971</v>
      </c>
      <c r="G6298" t="s">
        <v>140</v>
      </c>
      <c r="H6298" t="s">
        <v>46</v>
      </c>
      <c r="I6298" t="s">
        <v>129</v>
      </c>
      <c r="J6298" t="s">
        <v>130</v>
      </c>
      <c r="K6298" t="s">
        <v>131</v>
      </c>
      <c r="L6298" t="s">
        <v>17972</v>
      </c>
      <c r="M6298" t="s">
        <v>17973</v>
      </c>
      <c r="N6298">
        <v>2.8138888880000001</v>
      </c>
      <c r="O6298">
        <v>0</v>
      </c>
      <c r="P6298">
        <v>1</v>
      </c>
      <c r="Q6298">
        <v>0</v>
      </c>
      <c r="R6298">
        <v>0</v>
      </c>
      <c r="S6298">
        <v>0</v>
      </c>
      <c r="T6298">
        <v>0</v>
      </c>
      <c r="U6298">
        <v>0</v>
      </c>
      <c r="V6298">
        <v>2.8138890000000001</v>
      </c>
      <c r="W6298">
        <v>0</v>
      </c>
      <c r="X6298">
        <v>0</v>
      </c>
      <c r="Y6298">
        <v>0</v>
      </c>
      <c r="Z6298">
        <v>0</v>
      </c>
    </row>
    <row r="6299" spans="1:26" x14ac:dyDescent="0.25">
      <c r="A6299">
        <v>2043343</v>
      </c>
      <c r="B6299">
        <v>1</v>
      </c>
      <c r="C6299" t="s">
        <v>77</v>
      </c>
      <c r="D6299" t="s">
        <v>115</v>
      </c>
      <c r="E6299" t="s">
        <v>182</v>
      </c>
      <c r="F6299" t="s">
        <v>17974</v>
      </c>
      <c r="G6299" t="s">
        <v>294</v>
      </c>
      <c r="H6299" t="s">
        <v>46</v>
      </c>
      <c r="I6299" t="s">
        <v>129</v>
      </c>
      <c r="J6299" t="s">
        <v>130</v>
      </c>
      <c r="K6299" t="s">
        <v>131</v>
      </c>
      <c r="L6299" t="s">
        <v>17975</v>
      </c>
      <c r="M6299" t="s">
        <v>17976</v>
      </c>
      <c r="N6299">
        <v>2.218611111</v>
      </c>
      <c r="O6299">
        <v>0</v>
      </c>
      <c r="P6299">
        <v>0</v>
      </c>
      <c r="Q6299">
        <v>0</v>
      </c>
      <c r="R6299">
        <v>16</v>
      </c>
      <c r="S6299">
        <v>0</v>
      </c>
      <c r="T6299">
        <v>0</v>
      </c>
      <c r="U6299">
        <v>0</v>
      </c>
      <c r="V6299">
        <v>0</v>
      </c>
      <c r="W6299">
        <v>0</v>
      </c>
      <c r="X6299">
        <v>35.497777999999997</v>
      </c>
      <c r="Y6299">
        <v>0</v>
      </c>
      <c r="Z6299">
        <v>0</v>
      </c>
    </row>
    <row r="6300" spans="1:26" x14ac:dyDescent="0.25">
      <c r="A6300">
        <v>2043351</v>
      </c>
      <c r="B6300">
        <v>1</v>
      </c>
      <c r="C6300" t="s">
        <v>77</v>
      </c>
      <c r="D6300" t="s">
        <v>109</v>
      </c>
      <c r="E6300" t="s">
        <v>182</v>
      </c>
      <c r="F6300" t="s">
        <v>17977</v>
      </c>
      <c r="G6300" t="s">
        <v>144</v>
      </c>
      <c r="H6300" t="s">
        <v>46</v>
      </c>
      <c r="I6300" t="s">
        <v>129</v>
      </c>
      <c r="J6300" t="s">
        <v>130</v>
      </c>
      <c r="K6300" t="s">
        <v>131</v>
      </c>
      <c r="L6300" t="s">
        <v>17978</v>
      </c>
      <c r="M6300" t="s">
        <v>17979</v>
      </c>
      <c r="N6300">
        <v>1.068333333</v>
      </c>
      <c r="O6300">
        <v>0</v>
      </c>
      <c r="P6300">
        <v>17</v>
      </c>
      <c r="Q6300">
        <v>0</v>
      </c>
      <c r="R6300">
        <v>0</v>
      </c>
      <c r="S6300">
        <v>0</v>
      </c>
      <c r="T6300">
        <v>0</v>
      </c>
      <c r="U6300">
        <v>0</v>
      </c>
      <c r="V6300">
        <v>18.161667000000001</v>
      </c>
      <c r="W6300">
        <v>0</v>
      </c>
      <c r="X6300">
        <v>0</v>
      </c>
      <c r="Y6300">
        <v>0</v>
      </c>
      <c r="Z6300">
        <v>0</v>
      </c>
    </row>
    <row r="6301" spans="1:26" x14ac:dyDescent="0.25">
      <c r="A6301">
        <v>2043350</v>
      </c>
      <c r="B6301">
        <v>1</v>
      </c>
      <c r="C6301" t="s">
        <v>76</v>
      </c>
      <c r="D6301" t="s">
        <v>94</v>
      </c>
      <c r="E6301" t="s">
        <v>182</v>
      </c>
      <c r="F6301" t="s">
        <v>17980</v>
      </c>
      <c r="G6301" t="s">
        <v>144</v>
      </c>
      <c r="H6301" t="s">
        <v>46</v>
      </c>
      <c r="I6301" t="s">
        <v>129</v>
      </c>
      <c r="J6301" t="s">
        <v>130</v>
      </c>
      <c r="K6301" t="s">
        <v>131</v>
      </c>
      <c r="L6301" t="s">
        <v>17981</v>
      </c>
      <c r="M6301" t="s">
        <v>17982</v>
      </c>
      <c r="N6301">
        <v>1.671944444</v>
      </c>
      <c r="O6301">
        <v>0</v>
      </c>
      <c r="P6301">
        <v>8</v>
      </c>
      <c r="Q6301">
        <v>0</v>
      </c>
      <c r="R6301">
        <v>0</v>
      </c>
      <c r="S6301">
        <v>0</v>
      </c>
      <c r="T6301">
        <v>0</v>
      </c>
      <c r="U6301">
        <v>0</v>
      </c>
      <c r="V6301">
        <v>13.375556</v>
      </c>
      <c r="W6301">
        <v>0</v>
      </c>
      <c r="X6301">
        <v>0</v>
      </c>
      <c r="Y6301">
        <v>0</v>
      </c>
      <c r="Z6301">
        <v>0</v>
      </c>
    </row>
    <row r="6302" spans="1:26" x14ac:dyDescent="0.25">
      <c r="A6302">
        <v>2043357</v>
      </c>
      <c r="B6302">
        <v>1</v>
      </c>
      <c r="C6302" t="s">
        <v>76</v>
      </c>
      <c r="D6302" t="s">
        <v>89</v>
      </c>
      <c r="E6302" t="s">
        <v>134</v>
      </c>
      <c r="F6302" t="s">
        <v>17983</v>
      </c>
      <c r="G6302" t="s">
        <v>136</v>
      </c>
      <c r="H6302" t="s">
        <v>46</v>
      </c>
      <c r="I6302" t="s">
        <v>129</v>
      </c>
      <c r="J6302" t="s">
        <v>130</v>
      </c>
      <c r="K6302" t="s">
        <v>131</v>
      </c>
      <c r="L6302" t="s">
        <v>17984</v>
      </c>
      <c r="M6302" t="s">
        <v>17985</v>
      </c>
      <c r="N6302">
        <v>2.0383333330000002</v>
      </c>
      <c r="O6302">
        <v>0</v>
      </c>
      <c r="P6302">
        <v>0</v>
      </c>
      <c r="Q6302">
        <v>0</v>
      </c>
      <c r="R6302">
        <v>0</v>
      </c>
      <c r="S6302">
        <v>0</v>
      </c>
      <c r="T6302">
        <v>1</v>
      </c>
      <c r="U6302">
        <v>0</v>
      </c>
      <c r="V6302">
        <v>0</v>
      </c>
      <c r="W6302">
        <v>0</v>
      </c>
      <c r="X6302">
        <v>0</v>
      </c>
      <c r="Y6302">
        <v>0</v>
      </c>
      <c r="Z6302">
        <v>2.0383330000000002</v>
      </c>
    </row>
    <row r="6303" spans="1:26" x14ac:dyDescent="0.25">
      <c r="A6303">
        <v>2043353</v>
      </c>
      <c r="B6303">
        <v>1</v>
      </c>
      <c r="C6303" t="s">
        <v>76</v>
      </c>
      <c r="D6303" t="s">
        <v>79</v>
      </c>
      <c r="E6303" t="s">
        <v>134</v>
      </c>
      <c r="F6303" t="s">
        <v>17986</v>
      </c>
      <c r="G6303" t="s">
        <v>136</v>
      </c>
      <c r="H6303" t="s">
        <v>46</v>
      </c>
      <c r="I6303" t="s">
        <v>129</v>
      </c>
      <c r="J6303" t="s">
        <v>130</v>
      </c>
      <c r="K6303" t="s">
        <v>131</v>
      </c>
      <c r="L6303" t="s">
        <v>17987</v>
      </c>
      <c r="M6303" t="s">
        <v>17988</v>
      </c>
      <c r="N6303">
        <v>1.0022222220000001</v>
      </c>
      <c r="O6303">
        <v>0</v>
      </c>
      <c r="P6303">
        <v>1</v>
      </c>
      <c r="Q6303">
        <v>0</v>
      </c>
      <c r="R6303">
        <v>0</v>
      </c>
      <c r="S6303">
        <v>0</v>
      </c>
      <c r="T6303">
        <v>0</v>
      </c>
      <c r="U6303">
        <v>0</v>
      </c>
      <c r="V6303">
        <v>1.0022219999999999</v>
      </c>
      <c r="W6303">
        <v>0</v>
      </c>
      <c r="X6303">
        <v>0</v>
      </c>
      <c r="Y6303">
        <v>0</v>
      </c>
      <c r="Z6303">
        <v>0</v>
      </c>
    </row>
    <row r="6304" spans="1:26" x14ac:dyDescent="0.25">
      <c r="A6304">
        <v>2043361</v>
      </c>
      <c r="B6304">
        <v>1</v>
      </c>
      <c r="C6304" t="s">
        <v>77</v>
      </c>
      <c r="D6304" t="s">
        <v>109</v>
      </c>
      <c r="E6304" t="s">
        <v>166</v>
      </c>
      <c r="F6304" t="s">
        <v>17989</v>
      </c>
      <c r="G6304" t="s">
        <v>657</v>
      </c>
      <c r="H6304" t="s">
        <v>46</v>
      </c>
      <c r="I6304" t="s">
        <v>129</v>
      </c>
      <c r="J6304" t="s">
        <v>130</v>
      </c>
      <c r="K6304" t="s">
        <v>131</v>
      </c>
      <c r="L6304" t="s">
        <v>17990</v>
      </c>
      <c r="M6304" t="s">
        <v>17991</v>
      </c>
      <c r="N6304">
        <v>4.5594444440000004</v>
      </c>
      <c r="O6304">
        <v>0</v>
      </c>
      <c r="P6304">
        <v>13</v>
      </c>
      <c r="Q6304">
        <v>0</v>
      </c>
      <c r="R6304">
        <v>0</v>
      </c>
      <c r="S6304">
        <v>0</v>
      </c>
      <c r="T6304">
        <v>0</v>
      </c>
      <c r="U6304">
        <v>0</v>
      </c>
      <c r="V6304">
        <v>59.272778000000002</v>
      </c>
      <c r="W6304">
        <v>0</v>
      </c>
      <c r="X6304">
        <v>0</v>
      </c>
      <c r="Y6304">
        <v>0</v>
      </c>
      <c r="Z6304">
        <v>0</v>
      </c>
    </row>
    <row r="6305" spans="1:26" x14ac:dyDescent="0.25">
      <c r="A6305">
        <v>2043360</v>
      </c>
      <c r="B6305">
        <v>1</v>
      </c>
      <c r="C6305" t="s">
        <v>76</v>
      </c>
      <c r="D6305" t="s">
        <v>89</v>
      </c>
      <c r="E6305" t="s">
        <v>134</v>
      </c>
      <c r="F6305" t="s">
        <v>17992</v>
      </c>
      <c r="G6305" t="s">
        <v>140</v>
      </c>
      <c r="H6305" t="s">
        <v>46</v>
      </c>
      <c r="I6305" t="s">
        <v>129</v>
      </c>
      <c r="J6305" t="s">
        <v>130</v>
      </c>
      <c r="K6305" t="s">
        <v>131</v>
      </c>
      <c r="L6305" t="s">
        <v>17993</v>
      </c>
      <c r="M6305" t="s">
        <v>17994</v>
      </c>
      <c r="N6305">
        <v>2.1425000000000001</v>
      </c>
      <c r="O6305">
        <v>0</v>
      </c>
      <c r="P6305">
        <v>1</v>
      </c>
      <c r="Q6305">
        <v>0</v>
      </c>
      <c r="R6305">
        <v>0</v>
      </c>
      <c r="S6305">
        <v>0</v>
      </c>
      <c r="T6305">
        <v>0</v>
      </c>
      <c r="U6305">
        <v>0</v>
      </c>
      <c r="V6305">
        <v>2.1425000000000001</v>
      </c>
      <c r="W6305">
        <v>0</v>
      </c>
      <c r="X6305">
        <v>0</v>
      </c>
      <c r="Y6305">
        <v>0</v>
      </c>
      <c r="Z6305">
        <v>0</v>
      </c>
    </row>
    <row r="6306" spans="1:26" x14ac:dyDescent="0.25">
      <c r="A6306">
        <v>2043372</v>
      </c>
      <c r="B6306">
        <v>1</v>
      </c>
      <c r="C6306" t="s">
        <v>76</v>
      </c>
      <c r="D6306" t="s">
        <v>89</v>
      </c>
      <c r="E6306" t="s">
        <v>134</v>
      </c>
      <c r="F6306" t="s">
        <v>17995</v>
      </c>
      <c r="G6306" t="s">
        <v>136</v>
      </c>
      <c r="H6306" t="s">
        <v>46</v>
      </c>
      <c r="I6306" t="s">
        <v>129</v>
      </c>
      <c r="J6306" t="s">
        <v>130</v>
      </c>
      <c r="K6306" t="s">
        <v>131</v>
      </c>
      <c r="L6306" t="s">
        <v>17996</v>
      </c>
      <c r="M6306" t="s">
        <v>17997</v>
      </c>
      <c r="N6306">
        <v>8.5516666659999991</v>
      </c>
      <c r="O6306">
        <v>0</v>
      </c>
      <c r="P6306">
        <v>1</v>
      </c>
      <c r="Q6306">
        <v>0</v>
      </c>
      <c r="R6306">
        <v>0</v>
      </c>
      <c r="S6306">
        <v>0</v>
      </c>
      <c r="T6306">
        <v>0</v>
      </c>
      <c r="U6306">
        <v>0</v>
      </c>
      <c r="V6306">
        <v>8.5516670000000001</v>
      </c>
      <c r="W6306">
        <v>0</v>
      </c>
      <c r="X6306">
        <v>0</v>
      </c>
      <c r="Y6306">
        <v>0</v>
      </c>
      <c r="Z6306">
        <v>0</v>
      </c>
    </row>
    <row r="6307" spans="1:26" x14ac:dyDescent="0.25">
      <c r="A6307">
        <v>2043381</v>
      </c>
      <c r="B6307">
        <v>1</v>
      </c>
      <c r="C6307" t="s">
        <v>76</v>
      </c>
      <c r="D6307" t="s">
        <v>88</v>
      </c>
      <c r="E6307" t="s">
        <v>161</v>
      </c>
      <c r="F6307" t="s">
        <v>17998</v>
      </c>
      <c r="G6307" t="s">
        <v>179</v>
      </c>
      <c r="H6307" t="s">
        <v>47</v>
      </c>
      <c r="I6307" t="s">
        <v>129</v>
      </c>
      <c r="J6307" t="s">
        <v>130</v>
      </c>
      <c r="K6307" t="s">
        <v>154</v>
      </c>
      <c r="L6307" t="s">
        <v>17999</v>
      </c>
      <c r="M6307" t="s">
        <v>18000</v>
      </c>
      <c r="N6307">
        <v>4.2877777769999996</v>
      </c>
      <c r="O6307">
        <v>13</v>
      </c>
      <c r="P6307">
        <v>729</v>
      </c>
      <c r="Q6307">
        <v>0</v>
      </c>
      <c r="R6307">
        <v>0</v>
      </c>
      <c r="S6307">
        <v>0</v>
      </c>
      <c r="T6307">
        <v>0</v>
      </c>
      <c r="U6307">
        <v>55.741110999999997</v>
      </c>
      <c r="V6307">
        <v>3125.7899990000001</v>
      </c>
      <c r="W6307">
        <v>0</v>
      </c>
      <c r="X6307">
        <v>0</v>
      </c>
      <c r="Y6307">
        <v>0</v>
      </c>
      <c r="Z6307">
        <v>0</v>
      </c>
    </row>
    <row r="6308" spans="1:26" x14ac:dyDescent="0.25">
      <c r="A6308">
        <v>2043362</v>
      </c>
      <c r="B6308">
        <v>1</v>
      </c>
      <c r="C6308" t="s">
        <v>76</v>
      </c>
      <c r="D6308" t="s">
        <v>81</v>
      </c>
      <c r="E6308" t="s">
        <v>161</v>
      </c>
      <c r="F6308" t="s">
        <v>17798</v>
      </c>
      <c r="G6308" t="s">
        <v>1699</v>
      </c>
      <c r="H6308" t="s">
        <v>47</v>
      </c>
      <c r="I6308" t="s">
        <v>129</v>
      </c>
      <c r="J6308" t="s">
        <v>130</v>
      </c>
      <c r="K6308" t="s">
        <v>131</v>
      </c>
      <c r="L6308" t="s">
        <v>18001</v>
      </c>
      <c r="M6308" t="s">
        <v>18002</v>
      </c>
      <c r="N6308">
        <v>1.7694444439999999</v>
      </c>
      <c r="O6308">
        <v>1</v>
      </c>
      <c r="P6308">
        <v>1073</v>
      </c>
      <c r="Q6308">
        <v>0</v>
      </c>
      <c r="R6308">
        <v>0</v>
      </c>
      <c r="S6308">
        <v>0</v>
      </c>
      <c r="T6308">
        <v>0</v>
      </c>
      <c r="U6308">
        <v>1.769444</v>
      </c>
      <c r="V6308">
        <v>1898.6138880000001</v>
      </c>
      <c r="W6308">
        <v>0</v>
      </c>
      <c r="X6308">
        <v>0</v>
      </c>
      <c r="Y6308">
        <v>0</v>
      </c>
      <c r="Z6308">
        <v>0</v>
      </c>
    </row>
    <row r="6309" spans="1:26" x14ac:dyDescent="0.25">
      <c r="A6309">
        <v>2043368</v>
      </c>
      <c r="B6309">
        <v>1</v>
      </c>
      <c r="C6309" t="s">
        <v>76</v>
      </c>
      <c r="D6309" t="s">
        <v>102</v>
      </c>
      <c r="E6309" t="s">
        <v>171</v>
      </c>
      <c r="F6309" t="s">
        <v>18003</v>
      </c>
      <c r="G6309" t="s">
        <v>168</v>
      </c>
      <c r="H6309" t="s">
        <v>47</v>
      </c>
      <c r="I6309" t="s">
        <v>129</v>
      </c>
      <c r="J6309" t="s">
        <v>130</v>
      </c>
      <c r="K6309" t="s">
        <v>154</v>
      </c>
      <c r="L6309" t="s">
        <v>18001</v>
      </c>
      <c r="M6309" t="s">
        <v>18004</v>
      </c>
      <c r="N6309">
        <v>1.188055555</v>
      </c>
      <c r="O6309">
        <v>94</v>
      </c>
      <c r="P6309">
        <v>1483</v>
      </c>
      <c r="Q6309">
        <v>13</v>
      </c>
      <c r="R6309">
        <v>6</v>
      </c>
      <c r="S6309">
        <v>0</v>
      </c>
      <c r="T6309">
        <v>0</v>
      </c>
      <c r="U6309">
        <v>111.677222</v>
      </c>
      <c r="V6309">
        <v>1761.8863879999999</v>
      </c>
      <c r="W6309">
        <v>15.444722000000001</v>
      </c>
      <c r="X6309">
        <v>7.1283329999999996</v>
      </c>
      <c r="Y6309">
        <v>0</v>
      </c>
      <c r="Z6309">
        <v>0</v>
      </c>
    </row>
    <row r="6310" spans="1:26" x14ac:dyDescent="0.25">
      <c r="A6310">
        <v>2043364</v>
      </c>
      <c r="B6310">
        <v>1</v>
      </c>
      <c r="C6310" t="s">
        <v>76</v>
      </c>
      <c r="D6310" t="s">
        <v>91</v>
      </c>
      <c r="E6310" t="s">
        <v>171</v>
      </c>
      <c r="F6310" t="s">
        <v>1705</v>
      </c>
      <c r="G6310" t="s">
        <v>163</v>
      </c>
      <c r="H6310" t="s">
        <v>47</v>
      </c>
      <c r="I6310" t="s">
        <v>129</v>
      </c>
      <c r="J6310" t="s">
        <v>130</v>
      </c>
      <c r="K6310" t="s">
        <v>131</v>
      </c>
      <c r="L6310" t="s">
        <v>18005</v>
      </c>
      <c r="M6310" t="s">
        <v>18006</v>
      </c>
      <c r="N6310">
        <v>0.65166666600000001</v>
      </c>
      <c r="O6310">
        <v>3</v>
      </c>
      <c r="P6310">
        <v>0</v>
      </c>
      <c r="Q6310">
        <v>0</v>
      </c>
      <c r="R6310">
        <v>0</v>
      </c>
      <c r="S6310">
        <v>0</v>
      </c>
      <c r="T6310">
        <v>0</v>
      </c>
      <c r="U6310">
        <v>1.9550000000000001</v>
      </c>
      <c r="V6310">
        <v>0</v>
      </c>
      <c r="W6310">
        <v>0</v>
      </c>
      <c r="X6310">
        <v>0</v>
      </c>
      <c r="Y6310">
        <v>0</v>
      </c>
      <c r="Z6310">
        <v>0</v>
      </c>
    </row>
    <row r="6311" spans="1:26" x14ac:dyDescent="0.25">
      <c r="A6311">
        <v>2043365</v>
      </c>
      <c r="B6311">
        <v>1</v>
      </c>
      <c r="C6311" t="s">
        <v>76</v>
      </c>
      <c r="D6311" t="s">
        <v>81</v>
      </c>
      <c r="E6311" t="s">
        <v>182</v>
      </c>
      <c r="F6311" t="s">
        <v>18007</v>
      </c>
      <c r="G6311" t="s">
        <v>179</v>
      </c>
      <c r="H6311" t="s">
        <v>46</v>
      </c>
      <c r="I6311" t="s">
        <v>129</v>
      </c>
      <c r="J6311" t="s">
        <v>130</v>
      </c>
      <c r="K6311" t="s">
        <v>154</v>
      </c>
      <c r="L6311" t="s">
        <v>18008</v>
      </c>
      <c r="M6311" t="s">
        <v>18009</v>
      </c>
      <c r="N6311">
        <v>0.91808888799999999</v>
      </c>
      <c r="O6311">
        <v>0</v>
      </c>
      <c r="P6311">
        <v>127</v>
      </c>
      <c r="Q6311">
        <v>0</v>
      </c>
      <c r="R6311">
        <v>0</v>
      </c>
      <c r="S6311">
        <v>0</v>
      </c>
      <c r="T6311">
        <v>0</v>
      </c>
      <c r="U6311">
        <v>0</v>
      </c>
      <c r="V6311">
        <v>116.597289</v>
      </c>
      <c r="W6311">
        <v>0</v>
      </c>
      <c r="X6311">
        <v>0</v>
      </c>
      <c r="Y6311">
        <v>0</v>
      </c>
      <c r="Z6311">
        <v>0</v>
      </c>
    </row>
    <row r="6312" spans="1:26" x14ac:dyDescent="0.25">
      <c r="A6312">
        <v>2043367</v>
      </c>
      <c r="B6312">
        <v>1</v>
      </c>
      <c r="C6312" t="s">
        <v>76</v>
      </c>
      <c r="D6312" t="s">
        <v>81</v>
      </c>
      <c r="E6312" t="s">
        <v>182</v>
      </c>
      <c r="F6312" t="s">
        <v>18010</v>
      </c>
      <c r="G6312" t="s">
        <v>179</v>
      </c>
      <c r="H6312" t="s">
        <v>46</v>
      </c>
      <c r="I6312" t="s">
        <v>129</v>
      </c>
      <c r="J6312" t="s">
        <v>130</v>
      </c>
      <c r="K6312" t="s">
        <v>154</v>
      </c>
      <c r="L6312" t="s">
        <v>18011</v>
      </c>
      <c r="M6312" t="s">
        <v>18012</v>
      </c>
      <c r="N6312">
        <v>0.91920833300000004</v>
      </c>
      <c r="O6312">
        <v>0</v>
      </c>
      <c r="P6312">
        <v>209</v>
      </c>
      <c r="Q6312">
        <v>0</v>
      </c>
      <c r="R6312">
        <v>0</v>
      </c>
      <c r="S6312">
        <v>0</v>
      </c>
      <c r="T6312">
        <v>0</v>
      </c>
      <c r="U6312">
        <v>0</v>
      </c>
      <c r="V6312">
        <v>192.114542</v>
      </c>
      <c r="W6312">
        <v>0</v>
      </c>
      <c r="X6312">
        <v>0</v>
      </c>
      <c r="Y6312">
        <v>0</v>
      </c>
      <c r="Z6312">
        <v>0</v>
      </c>
    </row>
    <row r="6313" spans="1:26" x14ac:dyDescent="0.25">
      <c r="A6313">
        <v>2043404</v>
      </c>
      <c r="B6313">
        <v>1</v>
      </c>
      <c r="C6313" t="s">
        <v>76</v>
      </c>
      <c r="D6313" t="s">
        <v>88</v>
      </c>
      <c r="E6313" t="s">
        <v>186</v>
      </c>
      <c r="F6313" t="s">
        <v>18013</v>
      </c>
      <c r="G6313" t="s">
        <v>163</v>
      </c>
      <c r="H6313" t="s">
        <v>47</v>
      </c>
      <c r="I6313" t="s">
        <v>129</v>
      </c>
      <c r="J6313" t="s">
        <v>130</v>
      </c>
      <c r="K6313" t="s">
        <v>131</v>
      </c>
      <c r="L6313" t="s">
        <v>18014</v>
      </c>
      <c r="M6313" t="s">
        <v>18015</v>
      </c>
      <c r="N6313">
        <v>2.4163888880000002</v>
      </c>
      <c r="O6313">
        <v>0</v>
      </c>
      <c r="P6313">
        <v>203</v>
      </c>
      <c r="Q6313">
        <v>0</v>
      </c>
      <c r="R6313">
        <v>0</v>
      </c>
      <c r="S6313">
        <v>0</v>
      </c>
      <c r="T6313">
        <v>0</v>
      </c>
      <c r="U6313">
        <v>0</v>
      </c>
      <c r="V6313">
        <v>490.52694400000001</v>
      </c>
      <c r="W6313">
        <v>0</v>
      </c>
      <c r="X6313">
        <v>0</v>
      </c>
      <c r="Y6313">
        <v>0</v>
      </c>
      <c r="Z6313">
        <v>0</v>
      </c>
    </row>
    <row r="6314" spans="1:26" x14ac:dyDescent="0.25">
      <c r="A6314">
        <v>2043371</v>
      </c>
      <c r="B6314">
        <v>1</v>
      </c>
      <c r="C6314" t="s">
        <v>77</v>
      </c>
      <c r="D6314" t="s">
        <v>124</v>
      </c>
      <c r="E6314" t="s">
        <v>171</v>
      </c>
      <c r="F6314" t="s">
        <v>18016</v>
      </c>
      <c r="G6314" t="s">
        <v>163</v>
      </c>
      <c r="H6314" t="s">
        <v>47</v>
      </c>
      <c r="I6314" t="s">
        <v>129</v>
      </c>
      <c r="J6314" t="s">
        <v>130</v>
      </c>
      <c r="K6314" t="s">
        <v>131</v>
      </c>
      <c r="L6314" t="s">
        <v>18017</v>
      </c>
      <c r="M6314" t="s">
        <v>18018</v>
      </c>
      <c r="N6314">
        <v>1.4502777769999999</v>
      </c>
      <c r="O6314">
        <v>11</v>
      </c>
      <c r="P6314">
        <v>0</v>
      </c>
      <c r="Q6314">
        <v>0</v>
      </c>
      <c r="R6314">
        <v>0</v>
      </c>
      <c r="S6314">
        <v>0</v>
      </c>
      <c r="T6314">
        <v>0</v>
      </c>
      <c r="U6314">
        <v>15.953056</v>
      </c>
      <c r="V6314">
        <v>0</v>
      </c>
      <c r="W6314">
        <v>0</v>
      </c>
      <c r="X6314">
        <v>0</v>
      </c>
      <c r="Y6314">
        <v>0</v>
      </c>
      <c r="Z6314">
        <v>0</v>
      </c>
    </row>
    <row r="6315" spans="1:26" x14ac:dyDescent="0.25">
      <c r="A6315">
        <v>2043374</v>
      </c>
      <c r="B6315">
        <v>1</v>
      </c>
      <c r="C6315" t="s">
        <v>76</v>
      </c>
      <c r="D6315" t="s">
        <v>95</v>
      </c>
      <c r="E6315" t="s">
        <v>171</v>
      </c>
      <c r="F6315" t="s">
        <v>18019</v>
      </c>
      <c r="G6315" t="s">
        <v>179</v>
      </c>
      <c r="H6315" t="s">
        <v>47</v>
      </c>
      <c r="I6315" t="s">
        <v>129</v>
      </c>
      <c r="J6315" t="s">
        <v>130</v>
      </c>
      <c r="K6315" t="s">
        <v>154</v>
      </c>
      <c r="L6315" t="s">
        <v>18017</v>
      </c>
      <c r="M6315" t="s">
        <v>18020</v>
      </c>
      <c r="N6315">
        <v>3.6841666659999999</v>
      </c>
      <c r="O6315">
        <v>0</v>
      </c>
      <c r="P6315">
        <v>14</v>
      </c>
      <c r="Q6315">
        <v>0</v>
      </c>
      <c r="R6315">
        <v>0</v>
      </c>
      <c r="S6315">
        <v>0</v>
      </c>
      <c r="T6315">
        <v>0</v>
      </c>
      <c r="U6315">
        <v>0</v>
      </c>
      <c r="V6315">
        <v>51.578333000000001</v>
      </c>
      <c r="W6315">
        <v>0</v>
      </c>
      <c r="X6315">
        <v>0</v>
      </c>
      <c r="Y6315">
        <v>0</v>
      </c>
      <c r="Z6315">
        <v>0</v>
      </c>
    </row>
    <row r="6316" spans="1:26" x14ac:dyDescent="0.25">
      <c r="A6316">
        <v>2043378</v>
      </c>
      <c r="B6316">
        <v>1</v>
      </c>
      <c r="C6316" t="s">
        <v>76</v>
      </c>
      <c r="D6316" t="s">
        <v>86</v>
      </c>
      <c r="E6316" t="s">
        <v>182</v>
      </c>
      <c r="F6316" t="s">
        <v>18021</v>
      </c>
      <c r="G6316" t="s">
        <v>524</v>
      </c>
      <c r="H6316" t="s">
        <v>46</v>
      </c>
      <c r="I6316" t="s">
        <v>129</v>
      </c>
      <c r="J6316" t="s">
        <v>130</v>
      </c>
      <c r="K6316" t="s">
        <v>131</v>
      </c>
      <c r="L6316" t="s">
        <v>18022</v>
      </c>
      <c r="M6316" t="s">
        <v>18023</v>
      </c>
      <c r="N6316">
        <v>0.90138888800000005</v>
      </c>
      <c r="O6316">
        <v>0</v>
      </c>
      <c r="P6316">
        <v>233</v>
      </c>
      <c r="Q6316">
        <v>0</v>
      </c>
      <c r="R6316">
        <v>0</v>
      </c>
      <c r="S6316">
        <v>0</v>
      </c>
      <c r="T6316">
        <v>0</v>
      </c>
      <c r="U6316">
        <v>0</v>
      </c>
      <c r="V6316">
        <v>210.02361099999999</v>
      </c>
      <c r="W6316">
        <v>0</v>
      </c>
      <c r="X6316">
        <v>0</v>
      </c>
      <c r="Y6316">
        <v>0</v>
      </c>
      <c r="Z6316">
        <v>0</v>
      </c>
    </row>
    <row r="6317" spans="1:26" x14ac:dyDescent="0.25">
      <c r="A6317">
        <v>2043379</v>
      </c>
      <c r="B6317">
        <v>1</v>
      </c>
      <c r="C6317" t="s">
        <v>76</v>
      </c>
      <c r="D6317" t="s">
        <v>79</v>
      </c>
      <c r="E6317" t="s">
        <v>134</v>
      </c>
      <c r="F6317" t="s">
        <v>18024</v>
      </c>
      <c r="G6317" t="s">
        <v>140</v>
      </c>
      <c r="H6317" t="s">
        <v>46</v>
      </c>
      <c r="I6317" t="s">
        <v>129</v>
      </c>
      <c r="J6317" t="s">
        <v>130</v>
      </c>
      <c r="K6317" t="s">
        <v>131</v>
      </c>
      <c r="L6317" t="s">
        <v>18025</v>
      </c>
      <c r="M6317" t="s">
        <v>18026</v>
      </c>
      <c r="N6317">
        <v>2.759166666</v>
      </c>
      <c r="O6317">
        <v>0</v>
      </c>
      <c r="P6317">
        <v>7</v>
      </c>
      <c r="Q6317">
        <v>0</v>
      </c>
      <c r="R6317">
        <v>0</v>
      </c>
      <c r="S6317">
        <v>0</v>
      </c>
      <c r="T6317">
        <v>0</v>
      </c>
      <c r="U6317">
        <v>0</v>
      </c>
      <c r="V6317">
        <v>19.314167000000001</v>
      </c>
      <c r="W6317">
        <v>0</v>
      </c>
      <c r="X6317">
        <v>0</v>
      </c>
      <c r="Y6317">
        <v>0</v>
      </c>
      <c r="Z6317">
        <v>0</v>
      </c>
    </row>
    <row r="6318" spans="1:26" x14ac:dyDescent="0.25">
      <c r="A6318">
        <v>2043376</v>
      </c>
      <c r="B6318">
        <v>1</v>
      </c>
      <c r="C6318" t="s">
        <v>76</v>
      </c>
      <c r="D6318" t="s">
        <v>89</v>
      </c>
      <c r="E6318" t="s">
        <v>166</v>
      </c>
      <c r="F6318" t="s">
        <v>18027</v>
      </c>
      <c r="G6318" t="s">
        <v>168</v>
      </c>
      <c r="H6318" t="s">
        <v>46</v>
      </c>
      <c r="I6318" t="s">
        <v>129</v>
      </c>
      <c r="J6318" t="s">
        <v>130</v>
      </c>
      <c r="K6318" t="s">
        <v>154</v>
      </c>
      <c r="L6318" t="s">
        <v>18028</v>
      </c>
      <c r="M6318" t="s">
        <v>18029</v>
      </c>
      <c r="N6318">
        <v>6.3874944439999997</v>
      </c>
      <c r="O6318">
        <v>0</v>
      </c>
      <c r="P6318">
        <v>49</v>
      </c>
      <c r="Q6318">
        <v>0</v>
      </c>
      <c r="R6318">
        <v>0</v>
      </c>
      <c r="S6318">
        <v>0</v>
      </c>
      <c r="T6318">
        <v>0</v>
      </c>
      <c r="U6318">
        <v>0</v>
      </c>
      <c r="V6318">
        <v>312.98722800000002</v>
      </c>
      <c r="W6318">
        <v>0</v>
      </c>
      <c r="X6318">
        <v>0</v>
      </c>
      <c r="Y6318">
        <v>0</v>
      </c>
      <c r="Z6318">
        <v>0</v>
      </c>
    </row>
    <row r="6319" spans="1:26" x14ac:dyDescent="0.25">
      <c r="A6319">
        <v>2043377</v>
      </c>
      <c r="B6319">
        <v>1</v>
      </c>
      <c r="C6319" t="s">
        <v>76</v>
      </c>
      <c r="D6319" t="s">
        <v>81</v>
      </c>
      <c r="E6319" t="s">
        <v>182</v>
      </c>
      <c r="F6319" t="s">
        <v>10736</v>
      </c>
      <c r="G6319" t="s">
        <v>179</v>
      </c>
      <c r="H6319" t="s">
        <v>46</v>
      </c>
      <c r="I6319" t="s">
        <v>129</v>
      </c>
      <c r="J6319" t="s">
        <v>130</v>
      </c>
      <c r="K6319" t="s">
        <v>154</v>
      </c>
      <c r="L6319" t="s">
        <v>18030</v>
      </c>
      <c r="M6319" t="s">
        <v>18031</v>
      </c>
      <c r="N6319">
        <v>0.66110638799999999</v>
      </c>
      <c r="O6319">
        <v>0</v>
      </c>
      <c r="P6319">
        <v>278</v>
      </c>
      <c r="Q6319">
        <v>0</v>
      </c>
      <c r="R6319">
        <v>0</v>
      </c>
      <c r="S6319">
        <v>0</v>
      </c>
      <c r="T6319">
        <v>0</v>
      </c>
      <c r="U6319">
        <v>0</v>
      </c>
      <c r="V6319">
        <v>183.787576</v>
      </c>
      <c r="W6319">
        <v>0</v>
      </c>
      <c r="X6319">
        <v>0</v>
      </c>
      <c r="Y6319">
        <v>0</v>
      </c>
      <c r="Z6319">
        <v>0</v>
      </c>
    </row>
    <row r="6320" spans="1:26" x14ac:dyDescent="0.25">
      <c r="A6320">
        <v>2043395</v>
      </c>
      <c r="B6320">
        <v>1</v>
      </c>
      <c r="C6320" t="s">
        <v>76</v>
      </c>
      <c r="D6320" t="s">
        <v>80</v>
      </c>
      <c r="E6320" t="s">
        <v>134</v>
      </c>
      <c r="F6320" t="s">
        <v>18032</v>
      </c>
      <c r="G6320" t="s">
        <v>238</v>
      </c>
      <c r="H6320" t="s">
        <v>46</v>
      </c>
      <c r="I6320" t="s">
        <v>129</v>
      </c>
      <c r="J6320" t="s">
        <v>130</v>
      </c>
      <c r="K6320" t="s">
        <v>131</v>
      </c>
      <c r="L6320" t="s">
        <v>18033</v>
      </c>
      <c r="M6320" t="s">
        <v>18034</v>
      </c>
      <c r="N6320">
        <v>3.4649999999999999</v>
      </c>
      <c r="O6320">
        <v>0</v>
      </c>
      <c r="P6320">
        <v>1</v>
      </c>
      <c r="Q6320">
        <v>0</v>
      </c>
      <c r="R6320">
        <v>0</v>
      </c>
      <c r="S6320">
        <v>0</v>
      </c>
      <c r="T6320">
        <v>0</v>
      </c>
      <c r="U6320">
        <v>0</v>
      </c>
      <c r="V6320">
        <v>3.4649999999999999</v>
      </c>
      <c r="W6320">
        <v>0</v>
      </c>
      <c r="X6320">
        <v>0</v>
      </c>
      <c r="Y6320">
        <v>0</v>
      </c>
      <c r="Z6320">
        <v>0</v>
      </c>
    </row>
    <row r="6321" spans="1:26" x14ac:dyDescent="0.25">
      <c r="A6321">
        <v>2043383</v>
      </c>
      <c r="B6321">
        <v>1</v>
      </c>
      <c r="C6321" t="s">
        <v>76</v>
      </c>
      <c r="D6321" t="s">
        <v>102</v>
      </c>
      <c r="E6321" t="s">
        <v>134</v>
      </c>
      <c r="F6321" t="s">
        <v>18035</v>
      </c>
      <c r="G6321" t="s">
        <v>250</v>
      </c>
      <c r="H6321" t="s">
        <v>46</v>
      </c>
      <c r="I6321" t="s">
        <v>129</v>
      </c>
      <c r="J6321" t="s">
        <v>130</v>
      </c>
      <c r="K6321" t="s">
        <v>131</v>
      </c>
      <c r="L6321" t="s">
        <v>18036</v>
      </c>
      <c r="M6321" t="s">
        <v>18037</v>
      </c>
      <c r="N6321">
        <v>2.4558333330000002</v>
      </c>
      <c r="O6321">
        <v>0</v>
      </c>
      <c r="P6321">
        <v>1</v>
      </c>
      <c r="Q6321">
        <v>0</v>
      </c>
      <c r="R6321">
        <v>0</v>
      </c>
      <c r="S6321">
        <v>0</v>
      </c>
      <c r="T6321">
        <v>0</v>
      </c>
      <c r="U6321">
        <v>0</v>
      </c>
      <c r="V6321">
        <v>2.4558330000000002</v>
      </c>
      <c r="W6321">
        <v>0</v>
      </c>
      <c r="X6321">
        <v>0</v>
      </c>
      <c r="Y6321">
        <v>0</v>
      </c>
      <c r="Z6321">
        <v>0</v>
      </c>
    </row>
    <row r="6322" spans="1:26" x14ac:dyDescent="0.25">
      <c r="A6322">
        <v>2043390</v>
      </c>
      <c r="B6322">
        <v>1</v>
      </c>
      <c r="C6322" t="s">
        <v>77</v>
      </c>
      <c r="D6322" t="s">
        <v>109</v>
      </c>
      <c r="E6322" t="s">
        <v>186</v>
      </c>
      <c r="F6322" t="s">
        <v>18038</v>
      </c>
      <c r="G6322" t="s">
        <v>2786</v>
      </c>
      <c r="H6322" t="s">
        <v>47</v>
      </c>
      <c r="I6322" t="s">
        <v>129</v>
      </c>
      <c r="J6322" t="s">
        <v>130</v>
      </c>
      <c r="K6322" t="s">
        <v>131</v>
      </c>
      <c r="L6322" t="s">
        <v>18039</v>
      </c>
      <c r="M6322" t="s">
        <v>18040</v>
      </c>
      <c r="N6322">
        <v>2.085555555</v>
      </c>
      <c r="O6322">
        <v>93</v>
      </c>
      <c r="P6322">
        <v>349</v>
      </c>
      <c r="Q6322">
        <v>0</v>
      </c>
      <c r="R6322">
        <v>0</v>
      </c>
      <c r="S6322">
        <v>0</v>
      </c>
      <c r="T6322">
        <v>39</v>
      </c>
      <c r="U6322">
        <v>193.95666700000001</v>
      </c>
      <c r="V6322">
        <v>727.85888899999998</v>
      </c>
      <c r="W6322">
        <v>0</v>
      </c>
      <c r="X6322">
        <v>0</v>
      </c>
      <c r="Y6322">
        <v>0</v>
      </c>
      <c r="Z6322">
        <v>81.336667000000006</v>
      </c>
    </row>
    <row r="6323" spans="1:26" x14ac:dyDescent="0.25">
      <c r="A6323">
        <v>2043391</v>
      </c>
      <c r="B6323">
        <v>1</v>
      </c>
      <c r="C6323" t="s">
        <v>76</v>
      </c>
      <c r="D6323" t="s">
        <v>100</v>
      </c>
      <c r="E6323" t="s">
        <v>182</v>
      </c>
      <c r="F6323" t="s">
        <v>18041</v>
      </c>
      <c r="G6323" t="s">
        <v>128</v>
      </c>
      <c r="H6323" t="s">
        <v>46</v>
      </c>
      <c r="I6323" t="s">
        <v>129</v>
      </c>
      <c r="J6323" t="s">
        <v>130</v>
      </c>
      <c r="K6323" t="s">
        <v>131</v>
      </c>
      <c r="L6323" t="s">
        <v>18042</v>
      </c>
      <c r="M6323" t="s">
        <v>18043</v>
      </c>
      <c r="N6323">
        <v>2.5758333329999998</v>
      </c>
      <c r="O6323">
        <v>0</v>
      </c>
      <c r="P6323">
        <v>52</v>
      </c>
      <c r="Q6323">
        <v>0</v>
      </c>
      <c r="R6323">
        <v>0</v>
      </c>
      <c r="S6323">
        <v>0</v>
      </c>
      <c r="T6323">
        <v>0</v>
      </c>
      <c r="U6323">
        <v>0</v>
      </c>
      <c r="V6323">
        <v>133.943333</v>
      </c>
      <c r="W6323">
        <v>0</v>
      </c>
      <c r="X6323">
        <v>0</v>
      </c>
      <c r="Y6323">
        <v>0</v>
      </c>
      <c r="Z6323">
        <v>0</v>
      </c>
    </row>
    <row r="6324" spans="1:26" x14ac:dyDescent="0.25">
      <c r="A6324">
        <v>2043393</v>
      </c>
      <c r="B6324">
        <v>1</v>
      </c>
      <c r="C6324" t="s">
        <v>76</v>
      </c>
      <c r="D6324" t="s">
        <v>80</v>
      </c>
      <c r="E6324" t="s">
        <v>134</v>
      </c>
      <c r="F6324" t="s">
        <v>18044</v>
      </c>
      <c r="G6324" t="s">
        <v>136</v>
      </c>
      <c r="H6324" t="s">
        <v>46</v>
      </c>
      <c r="I6324" t="s">
        <v>129</v>
      </c>
      <c r="J6324" t="s">
        <v>130</v>
      </c>
      <c r="K6324" t="s">
        <v>131</v>
      </c>
      <c r="L6324" t="s">
        <v>18045</v>
      </c>
      <c r="M6324" t="s">
        <v>18046</v>
      </c>
      <c r="N6324">
        <v>1.2952777769999999</v>
      </c>
      <c r="O6324">
        <v>0</v>
      </c>
      <c r="P6324">
        <v>2</v>
      </c>
      <c r="Q6324">
        <v>0</v>
      </c>
      <c r="R6324">
        <v>0</v>
      </c>
      <c r="S6324">
        <v>0</v>
      </c>
      <c r="T6324">
        <v>0</v>
      </c>
      <c r="U6324">
        <v>0</v>
      </c>
      <c r="V6324">
        <v>2.5905559999999999</v>
      </c>
      <c r="W6324">
        <v>0</v>
      </c>
      <c r="X6324">
        <v>0</v>
      </c>
      <c r="Y6324">
        <v>0</v>
      </c>
      <c r="Z6324">
        <v>0</v>
      </c>
    </row>
    <row r="6325" spans="1:26" x14ac:dyDescent="0.25">
      <c r="A6325">
        <v>2043394</v>
      </c>
      <c r="B6325">
        <v>1</v>
      </c>
      <c r="C6325" t="s">
        <v>76</v>
      </c>
      <c r="D6325" t="s">
        <v>92</v>
      </c>
      <c r="E6325" t="s">
        <v>134</v>
      </c>
      <c r="F6325" t="s">
        <v>18047</v>
      </c>
      <c r="G6325" t="s">
        <v>250</v>
      </c>
      <c r="H6325" t="s">
        <v>46</v>
      </c>
      <c r="I6325" t="s">
        <v>129</v>
      </c>
      <c r="J6325" t="s">
        <v>130</v>
      </c>
      <c r="K6325" t="s">
        <v>131</v>
      </c>
      <c r="L6325" t="s">
        <v>18048</v>
      </c>
      <c r="M6325" t="s">
        <v>18037</v>
      </c>
      <c r="N6325">
        <v>2.2669444439999999</v>
      </c>
      <c r="O6325">
        <v>0</v>
      </c>
      <c r="P6325">
        <v>0</v>
      </c>
      <c r="Q6325">
        <v>0</v>
      </c>
      <c r="R6325">
        <v>1</v>
      </c>
      <c r="S6325">
        <v>0</v>
      </c>
      <c r="T6325">
        <v>0</v>
      </c>
      <c r="U6325">
        <v>0</v>
      </c>
      <c r="V6325">
        <v>0</v>
      </c>
      <c r="W6325">
        <v>0</v>
      </c>
      <c r="X6325">
        <v>2.2669440000000001</v>
      </c>
      <c r="Y6325">
        <v>0</v>
      </c>
      <c r="Z6325">
        <v>0</v>
      </c>
    </row>
    <row r="6326" spans="1:26" x14ac:dyDescent="0.25">
      <c r="A6326">
        <v>2043397</v>
      </c>
      <c r="B6326">
        <v>1</v>
      </c>
      <c r="C6326" t="s">
        <v>77</v>
      </c>
      <c r="D6326" t="s">
        <v>118</v>
      </c>
      <c r="E6326" t="s">
        <v>161</v>
      </c>
      <c r="F6326" t="s">
        <v>18049</v>
      </c>
      <c r="G6326" t="s">
        <v>179</v>
      </c>
      <c r="H6326" t="s">
        <v>47</v>
      </c>
      <c r="I6326" t="s">
        <v>129</v>
      </c>
      <c r="J6326" t="s">
        <v>130</v>
      </c>
      <c r="K6326" t="s">
        <v>154</v>
      </c>
      <c r="L6326" t="s">
        <v>18050</v>
      </c>
      <c r="M6326" t="s">
        <v>18051</v>
      </c>
      <c r="N6326">
        <v>0.52758333300000004</v>
      </c>
      <c r="O6326">
        <v>0</v>
      </c>
      <c r="P6326">
        <v>168</v>
      </c>
      <c r="Q6326">
        <v>0</v>
      </c>
      <c r="R6326">
        <v>0</v>
      </c>
      <c r="S6326">
        <v>0</v>
      </c>
      <c r="T6326">
        <v>0</v>
      </c>
      <c r="U6326">
        <v>0</v>
      </c>
      <c r="V6326">
        <v>88.634</v>
      </c>
      <c r="W6326">
        <v>0</v>
      </c>
      <c r="X6326">
        <v>0</v>
      </c>
      <c r="Y6326">
        <v>0</v>
      </c>
      <c r="Z6326">
        <v>0</v>
      </c>
    </row>
    <row r="6327" spans="1:26" x14ac:dyDescent="0.25">
      <c r="A6327">
        <v>2043423</v>
      </c>
      <c r="B6327">
        <v>1</v>
      </c>
      <c r="C6327" t="s">
        <v>77</v>
      </c>
      <c r="D6327" t="s">
        <v>109</v>
      </c>
      <c r="E6327" t="s">
        <v>166</v>
      </c>
      <c r="F6327" t="s">
        <v>18052</v>
      </c>
      <c r="G6327" t="s">
        <v>657</v>
      </c>
      <c r="H6327" t="s">
        <v>46</v>
      </c>
      <c r="I6327" t="s">
        <v>129</v>
      </c>
      <c r="J6327" t="s">
        <v>130</v>
      </c>
      <c r="K6327" t="s">
        <v>131</v>
      </c>
      <c r="L6327" t="s">
        <v>18053</v>
      </c>
      <c r="M6327" t="s">
        <v>18054</v>
      </c>
      <c r="N6327">
        <v>1.478611111</v>
      </c>
      <c r="O6327">
        <v>0</v>
      </c>
      <c r="P6327">
        <v>53</v>
      </c>
      <c r="Q6327">
        <v>0</v>
      </c>
      <c r="R6327">
        <v>0</v>
      </c>
      <c r="S6327">
        <v>0</v>
      </c>
      <c r="T6327">
        <v>0</v>
      </c>
      <c r="U6327">
        <v>0</v>
      </c>
      <c r="V6327">
        <v>78.366388999999998</v>
      </c>
      <c r="W6327">
        <v>0</v>
      </c>
      <c r="X6327">
        <v>0</v>
      </c>
      <c r="Y6327">
        <v>0</v>
      </c>
      <c r="Z6327">
        <v>0</v>
      </c>
    </row>
    <row r="6328" spans="1:26" x14ac:dyDescent="0.25">
      <c r="A6328">
        <v>2043428</v>
      </c>
      <c r="B6328">
        <v>1</v>
      </c>
      <c r="C6328" t="s">
        <v>76</v>
      </c>
      <c r="D6328" t="s">
        <v>96</v>
      </c>
      <c r="E6328" t="s">
        <v>134</v>
      </c>
      <c r="F6328" t="s">
        <v>18055</v>
      </c>
      <c r="G6328" t="s">
        <v>136</v>
      </c>
      <c r="H6328" t="s">
        <v>46</v>
      </c>
      <c r="I6328" t="s">
        <v>129</v>
      </c>
      <c r="J6328" t="s">
        <v>130</v>
      </c>
      <c r="K6328" t="s">
        <v>131</v>
      </c>
      <c r="L6328" t="s">
        <v>18056</v>
      </c>
      <c r="M6328" t="s">
        <v>18057</v>
      </c>
      <c r="N6328">
        <v>3.3083333330000002</v>
      </c>
      <c r="O6328">
        <v>0</v>
      </c>
      <c r="P6328">
        <v>1</v>
      </c>
      <c r="Q6328">
        <v>0</v>
      </c>
      <c r="R6328">
        <v>0</v>
      </c>
      <c r="S6328">
        <v>0</v>
      </c>
      <c r="T6328">
        <v>0</v>
      </c>
      <c r="U6328">
        <v>0</v>
      </c>
      <c r="V6328">
        <v>3.3083330000000002</v>
      </c>
      <c r="W6328">
        <v>0</v>
      </c>
      <c r="X6328">
        <v>0</v>
      </c>
      <c r="Y6328">
        <v>0</v>
      </c>
      <c r="Z6328">
        <v>0</v>
      </c>
    </row>
    <row r="6329" spans="1:26" x14ac:dyDescent="0.25">
      <c r="A6329">
        <v>2043410</v>
      </c>
      <c r="B6329">
        <v>1</v>
      </c>
      <c r="C6329" t="s">
        <v>76</v>
      </c>
      <c r="D6329" t="s">
        <v>79</v>
      </c>
      <c r="E6329" t="s">
        <v>186</v>
      </c>
      <c r="F6329" t="s">
        <v>18058</v>
      </c>
      <c r="G6329" t="s">
        <v>163</v>
      </c>
      <c r="H6329" t="s">
        <v>47</v>
      </c>
      <c r="I6329" t="s">
        <v>129</v>
      </c>
      <c r="J6329" t="s">
        <v>130</v>
      </c>
      <c r="K6329" t="s">
        <v>131</v>
      </c>
      <c r="L6329" t="s">
        <v>18059</v>
      </c>
      <c r="M6329" t="s">
        <v>18060</v>
      </c>
      <c r="N6329">
        <v>0.49694444399999999</v>
      </c>
      <c r="O6329">
        <v>14</v>
      </c>
      <c r="P6329">
        <v>19</v>
      </c>
      <c r="Q6329">
        <v>0</v>
      </c>
      <c r="R6329">
        <v>0</v>
      </c>
      <c r="S6329">
        <v>0</v>
      </c>
      <c r="T6329">
        <v>0</v>
      </c>
      <c r="U6329">
        <v>6.9572219999999998</v>
      </c>
      <c r="V6329">
        <v>9.4419439999999994</v>
      </c>
      <c r="W6329">
        <v>0</v>
      </c>
      <c r="X6329">
        <v>0</v>
      </c>
      <c r="Y6329">
        <v>0</v>
      </c>
      <c r="Z6329">
        <v>0</v>
      </c>
    </row>
    <row r="6330" spans="1:26" x14ac:dyDescent="0.25">
      <c r="A6330">
        <v>2043432</v>
      </c>
      <c r="B6330">
        <v>1</v>
      </c>
      <c r="C6330" t="s">
        <v>76</v>
      </c>
      <c r="D6330" t="s">
        <v>89</v>
      </c>
      <c r="E6330" t="s">
        <v>182</v>
      </c>
      <c r="F6330" t="s">
        <v>18061</v>
      </c>
      <c r="G6330" t="s">
        <v>144</v>
      </c>
      <c r="H6330" t="s">
        <v>46</v>
      </c>
      <c r="I6330" t="s">
        <v>129</v>
      </c>
      <c r="J6330" t="s">
        <v>130</v>
      </c>
      <c r="K6330" t="s">
        <v>131</v>
      </c>
      <c r="L6330" t="s">
        <v>18062</v>
      </c>
      <c r="M6330" t="s">
        <v>18063</v>
      </c>
      <c r="N6330">
        <v>3.3338888880000002</v>
      </c>
      <c r="O6330">
        <v>0</v>
      </c>
      <c r="P6330">
        <v>0</v>
      </c>
      <c r="Q6330">
        <v>0</v>
      </c>
      <c r="R6330">
        <v>10</v>
      </c>
      <c r="S6330">
        <v>0</v>
      </c>
      <c r="T6330">
        <v>0</v>
      </c>
      <c r="U6330">
        <v>0</v>
      </c>
      <c r="V6330">
        <v>0</v>
      </c>
      <c r="W6330">
        <v>0</v>
      </c>
      <c r="X6330">
        <v>33.338889000000002</v>
      </c>
      <c r="Y6330">
        <v>0</v>
      </c>
      <c r="Z6330">
        <v>0</v>
      </c>
    </row>
    <row r="6331" spans="1:26" x14ac:dyDescent="0.25">
      <c r="A6331">
        <v>2043414</v>
      </c>
      <c r="B6331">
        <v>1</v>
      </c>
      <c r="C6331" t="s">
        <v>76</v>
      </c>
      <c r="D6331" t="s">
        <v>103</v>
      </c>
      <c r="E6331" t="s">
        <v>134</v>
      </c>
      <c r="F6331" t="s">
        <v>17760</v>
      </c>
      <c r="G6331" t="s">
        <v>238</v>
      </c>
      <c r="H6331" t="s">
        <v>46</v>
      </c>
      <c r="I6331" t="s">
        <v>129</v>
      </c>
      <c r="J6331" t="s">
        <v>130</v>
      </c>
      <c r="K6331" t="s">
        <v>131</v>
      </c>
      <c r="L6331" t="s">
        <v>18064</v>
      </c>
      <c r="M6331" t="s">
        <v>18065</v>
      </c>
      <c r="N6331">
        <v>3.5872222219999998</v>
      </c>
      <c r="O6331">
        <v>0</v>
      </c>
      <c r="P6331">
        <v>0</v>
      </c>
      <c r="Q6331">
        <v>0</v>
      </c>
      <c r="R6331">
        <v>8</v>
      </c>
      <c r="S6331">
        <v>0</v>
      </c>
      <c r="T6331">
        <v>0</v>
      </c>
      <c r="U6331">
        <v>0</v>
      </c>
      <c r="V6331">
        <v>0</v>
      </c>
      <c r="W6331">
        <v>0</v>
      </c>
      <c r="X6331">
        <v>28.697778</v>
      </c>
      <c r="Y6331">
        <v>0</v>
      </c>
      <c r="Z6331">
        <v>0</v>
      </c>
    </row>
    <row r="6332" spans="1:26" x14ac:dyDescent="0.25">
      <c r="A6332">
        <v>2043411</v>
      </c>
      <c r="B6332">
        <v>1</v>
      </c>
      <c r="C6332" t="s">
        <v>77</v>
      </c>
      <c r="D6332" t="s">
        <v>122</v>
      </c>
      <c r="E6332" t="s">
        <v>186</v>
      </c>
      <c r="F6332" t="s">
        <v>7068</v>
      </c>
      <c r="G6332" t="s">
        <v>163</v>
      </c>
      <c r="H6332" t="s">
        <v>47</v>
      </c>
      <c r="I6332" t="s">
        <v>257</v>
      </c>
      <c r="J6332" t="s">
        <v>130</v>
      </c>
      <c r="K6332" t="s">
        <v>131</v>
      </c>
      <c r="L6332" t="s">
        <v>18066</v>
      </c>
      <c r="M6332" t="s">
        <v>18067</v>
      </c>
      <c r="N6332">
        <v>1.1111111E-2</v>
      </c>
      <c r="O6332">
        <v>0</v>
      </c>
      <c r="P6332">
        <v>16</v>
      </c>
      <c r="Q6332">
        <v>37</v>
      </c>
      <c r="R6332">
        <v>528</v>
      </c>
      <c r="S6332">
        <v>45</v>
      </c>
      <c r="T6332">
        <v>1256</v>
      </c>
      <c r="U6332">
        <v>0</v>
      </c>
      <c r="V6332">
        <v>0.17777799999999999</v>
      </c>
      <c r="W6332">
        <v>0.411111</v>
      </c>
      <c r="X6332">
        <v>5.8666669999999996</v>
      </c>
      <c r="Y6332">
        <v>0.5</v>
      </c>
      <c r="Z6332">
        <v>13.955555</v>
      </c>
    </row>
    <row r="6333" spans="1:26" x14ac:dyDescent="0.25">
      <c r="A6333">
        <v>2043420</v>
      </c>
      <c r="B6333">
        <v>1</v>
      </c>
      <c r="C6333" t="s">
        <v>76</v>
      </c>
      <c r="D6333" t="s">
        <v>93</v>
      </c>
      <c r="E6333" t="s">
        <v>150</v>
      </c>
      <c r="F6333" t="s">
        <v>18068</v>
      </c>
      <c r="G6333" t="s">
        <v>203</v>
      </c>
      <c r="H6333" t="s">
        <v>47</v>
      </c>
      <c r="I6333" t="s">
        <v>129</v>
      </c>
      <c r="J6333" t="s">
        <v>130</v>
      </c>
      <c r="K6333" t="s">
        <v>131</v>
      </c>
      <c r="L6333" t="s">
        <v>18069</v>
      </c>
      <c r="M6333" t="s">
        <v>18070</v>
      </c>
      <c r="N6333">
        <v>4.3274999999999997</v>
      </c>
      <c r="O6333">
        <v>2</v>
      </c>
      <c r="P6333">
        <v>0</v>
      </c>
      <c r="Q6333">
        <v>0</v>
      </c>
      <c r="R6333">
        <v>0</v>
      </c>
      <c r="S6333">
        <v>7</v>
      </c>
      <c r="T6333">
        <v>0</v>
      </c>
      <c r="U6333">
        <v>8.6549999999999994</v>
      </c>
      <c r="V6333">
        <v>0</v>
      </c>
      <c r="W6333">
        <v>0</v>
      </c>
      <c r="X6333">
        <v>0</v>
      </c>
      <c r="Y6333">
        <v>30.2925</v>
      </c>
      <c r="Z6333">
        <v>0</v>
      </c>
    </row>
    <row r="6334" spans="1:26" x14ac:dyDescent="0.25">
      <c r="A6334">
        <v>2043418</v>
      </c>
      <c r="B6334">
        <v>1</v>
      </c>
      <c r="C6334" t="s">
        <v>76</v>
      </c>
      <c r="D6334" t="s">
        <v>102</v>
      </c>
      <c r="E6334" t="s">
        <v>161</v>
      </c>
      <c r="F6334" t="s">
        <v>18071</v>
      </c>
      <c r="G6334" t="s">
        <v>179</v>
      </c>
      <c r="H6334" t="s">
        <v>47</v>
      </c>
      <c r="I6334" t="s">
        <v>129</v>
      </c>
      <c r="J6334" t="s">
        <v>130</v>
      </c>
      <c r="K6334" t="s">
        <v>154</v>
      </c>
      <c r="L6334" t="s">
        <v>18072</v>
      </c>
      <c r="M6334" t="s">
        <v>18073</v>
      </c>
      <c r="N6334">
        <v>2.8852777770000002</v>
      </c>
      <c r="O6334">
        <v>1</v>
      </c>
      <c r="P6334">
        <v>0</v>
      </c>
      <c r="Q6334">
        <v>0</v>
      </c>
      <c r="R6334">
        <v>0</v>
      </c>
      <c r="S6334">
        <v>0</v>
      </c>
      <c r="T6334">
        <v>0</v>
      </c>
      <c r="U6334">
        <v>2.885278</v>
      </c>
      <c r="V6334">
        <v>0</v>
      </c>
      <c r="W6334">
        <v>0</v>
      </c>
      <c r="X6334">
        <v>0</v>
      </c>
      <c r="Y6334">
        <v>0</v>
      </c>
      <c r="Z6334">
        <v>0</v>
      </c>
    </row>
    <row r="6335" spans="1:26" x14ac:dyDescent="0.25">
      <c r="A6335">
        <v>2043465</v>
      </c>
      <c r="B6335">
        <v>1</v>
      </c>
      <c r="C6335" t="s">
        <v>77</v>
      </c>
      <c r="D6335" t="s">
        <v>111</v>
      </c>
      <c r="E6335" t="s">
        <v>161</v>
      </c>
      <c r="F6335" t="s">
        <v>18074</v>
      </c>
      <c r="G6335" t="s">
        <v>242</v>
      </c>
      <c r="H6335" t="s">
        <v>47</v>
      </c>
      <c r="I6335" t="s">
        <v>129</v>
      </c>
      <c r="J6335" t="s">
        <v>130</v>
      </c>
      <c r="K6335" t="s">
        <v>131</v>
      </c>
      <c r="L6335" t="s">
        <v>18075</v>
      </c>
      <c r="M6335" t="s">
        <v>18076</v>
      </c>
      <c r="N6335">
        <v>3.7141666660000001</v>
      </c>
      <c r="O6335">
        <v>0</v>
      </c>
      <c r="P6335">
        <v>0</v>
      </c>
      <c r="Q6335">
        <v>0</v>
      </c>
      <c r="R6335">
        <v>2</v>
      </c>
      <c r="S6335">
        <v>0</v>
      </c>
      <c r="T6335">
        <v>260</v>
      </c>
      <c r="U6335">
        <v>0</v>
      </c>
      <c r="V6335">
        <v>0</v>
      </c>
      <c r="W6335">
        <v>0</v>
      </c>
      <c r="X6335">
        <v>7.4283330000000003</v>
      </c>
      <c r="Y6335">
        <v>0</v>
      </c>
      <c r="Z6335">
        <v>965.68333299999995</v>
      </c>
    </row>
    <row r="6336" spans="1:26" x14ac:dyDescent="0.25">
      <c r="A6336">
        <v>2043426</v>
      </c>
      <c r="B6336">
        <v>1</v>
      </c>
      <c r="C6336" t="s">
        <v>76</v>
      </c>
      <c r="D6336" t="s">
        <v>88</v>
      </c>
      <c r="E6336" t="s">
        <v>134</v>
      </c>
      <c r="F6336" t="s">
        <v>18077</v>
      </c>
      <c r="G6336" t="s">
        <v>238</v>
      </c>
      <c r="H6336" t="s">
        <v>46</v>
      </c>
      <c r="I6336" t="s">
        <v>129</v>
      </c>
      <c r="J6336" t="s">
        <v>130</v>
      </c>
      <c r="K6336" t="s">
        <v>131</v>
      </c>
      <c r="L6336" t="s">
        <v>18078</v>
      </c>
      <c r="M6336" t="s">
        <v>18079</v>
      </c>
      <c r="N6336">
        <v>4.3238888879999999</v>
      </c>
      <c r="O6336">
        <v>0</v>
      </c>
      <c r="P6336">
        <v>5</v>
      </c>
      <c r="Q6336">
        <v>0</v>
      </c>
      <c r="R6336">
        <v>0</v>
      </c>
      <c r="S6336">
        <v>0</v>
      </c>
      <c r="T6336">
        <v>0</v>
      </c>
      <c r="U6336">
        <v>0</v>
      </c>
      <c r="V6336">
        <v>21.619444000000001</v>
      </c>
      <c r="W6336">
        <v>0</v>
      </c>
      <c r="X6336">
        <v>0</v>
      </c>
      <c r="Y6336">
        <v>0</v>
      </c>
      <c r="Z6336">
        <v>0</v>
      </c>
    </row>
    <row r="6337" spans="1:26" x14ac:dyDescent="0.25">
      <c r="A6337">
        <v>2043421</v>
      </c>
      <c r="B6337">
        <v>1</v>
      </c>
      <c r="C6337" t="s">
        <v>77</v>
      </c>
      <c r="D6337" t="s">
        <v>121</v>
      </c>
      <c r="E6337" t="s">
        <v>186</v>
      </c>
      <c r="F6337" t="s">
        <v>11200</v>
      </c>
      <c r="G6337" t="s">
        <v>163</v>
      </c>
      <c r="H6337" t="s">
        <v>47</v>
      </c>
      <c r="I6337" t="s">
        <v>129</v>
      </c>
      <c r="J6337" t="s">
        <v>130</v>
      </c>
      <c r="K6337" t="s">
        <v>131</v>
      </c>
      <c r="L6337" t="s">
        <v>18080</v>
      </c>
      <c r="M6337" t="s">
        <v>18081</v>
      </c>
      <c r="N6337">
        <v>1.4775</v>
      </c>
      <c r="O6337">
        <v>0</v>
      </c>
      <c r="P6337">
        <v>0</v>
      </c>
      <c r="Q6337">
        <v>21</v>
      </c>
      <c r="R6337">
        <v>466</v>
      </c>
      <c r="S6337">
        <v>0</v>
      </c>
      <c r="T6337">
        <v>0</v>
      </c>
      <c r="U6337">
        <v>0</v>
      </c>
      <c r="V6337">
        <v>0</v>
      </c>
      <c r="W6337">
        <v>31.0275</v>
      </c>
      <c r="X6337">
        <v>688.51499999999999</v>
      </c>
      <c r="Y6337">
        <v>0</v>
      </c>
      <c r="Z6337">
        <v>0</v>
      </c>
    </row>
    <row r="6338" spans="1:26" x14ac:dyDescent="0.25">
      <c r="A6338">
        <v>2043433</v>
      </c>
      <c r="B6338">
        <v>1</v>
      </c>
      <c r="C6338" t="s">
        <v>76</v>
      </c>
      <c r="D6338" t="s">
        <v>106</v>
      </c>
      <c r="E6338" t="s">
        <v>134</v>
      </c>
      <c r="F6338" t="s">
        <v>18082</v>
      </c>
      <c r="G6338" t="s">
        <v>136</v>
      </c>
      <c r="H6338" t="s">
        <v>46</v>
      </c>
      <c r="I6338" t="s">
        <v>129</v>
      </c>
      <c r="J6338" t="s">
        <v>130</v>
      </c>
      <c r="K6338" t="s">
        <v>131</v>
      </c>
      <c r="L6338" t="s">
        <v>18083</v>
      </c>
      <c r="M6338" t="s">
        <v>18084</v>
      </c>
      <c r="N6338">
        <v>1.9216666659999999</v>
      </c>
      <c r="O6338">
        <v>0</v>
      </c>
      <c r="P6338">
        <v>2</v>
      </c>
      <c r="Q6338">
        <v>0</v>
      </c>
      <c r="R6338">
        <v>0</v>
      </c>
      <c r="S6338">
        <v>0</v>
      </c>
      <c r="T6338">
        <v>0</v>
      </c>
      <c r="U6338">
        <v>0</v>
      </c>
      <c r="V6338">
        <v>3.8433329999999999</v>
      </c>
      <c r="W6338">
        <v>0</v>
      </c>
      <c r="X6338">
        <v>0</v>
      </c>
      <c r="Y6338">
        <v>0</v>
      </c>
      <c r="Z6338">
        <v>0</v>
      </c>
    </row>
    <row r="6339" spans="1:26" x14ac:dyDescent="0.25">
      <c r="A6339">
        <v>2043422</v>
      </c>
      <c r="B6339">
        <v>1</v>
      </c>
      <c r="C6339" t="s">
        <v>77</v>
      </c>
      <c r="D6339" t="s">
        <v>118</v>
      </c>
      <c r="E6339" t="s">
        <v>161</v>
      </c>
      <c r="F6339" t="s">
        <v>18085</v>
      </c>
      <c r="G6339" t="s">
        <v>179</v>
      </c>
      <c r="H6339" t="s">
        <v>47</v>
      </c>
      <c r="I6339" t="s">
        <v>129</v>
      </c>
      <c r="J6339" t="s">
        <v>130</v>
      </c>
      <c r="K6339" t="s">
        <v>154</v>
      </c>
      <c r="L6339" t="s">
        <v>18086</v>
      </c>
      <c r="M6339" t="s">
        <v>18087</v>
      </c>
      <c r="N6339">
        <v>0.39877499999999999</v>
      </c>
      <c r="O6339">
        <v>0</v>
      </c>
      <c r="P6339">
        <v>544</v>
      </c>
      <c r="Q6339">
        <v>0</v>
      </c>
      <c r="R6339">
        <v>0</v>
      </c>
      <c r="S6339">
        <v>0</v>
      </c>
      <c r="T6339">
        <v>0</v>
      </c>
      <c r="U6339">
        <v>0</v>
      </c>
      <c r="V6339">
        <v>216.93360000000001</v>
      </c>
      <c r="W6339">
        <v>0</v>
      </c>
      <c r="X6339">
        <v>0</v>
      </c>
      <c r="Y6339">
        <v>0</v>
      </c>
      <c r="Z6339">
        <v>0</v>
      </c>
    </row>
    <row r="6340" spans="1:26" x14ac:dyDescent="0.25">
      <c r="A6340">
        <v>2043425</v>
      </c>
      <c r="B6340">
        <v>1</v>
      </c>
      <c r="C6340" t="s">
        <v>77</v>
      </c>
      <c r="D6340" t="s">
        <v>119</v>
      </c>
      <c r="E6340" t="s">
        <v>182</v>
      </c>
      <c r="F6340" t="s">
        <v>18088</v>
      </c>
      <c r="G6340" t="s">
        <v>294</v>
      </c>
      <c r="H6340" t="s">
        <v>46</v>
      </c>
      <c r="I6340" t="s">
        <v>129</v>
      </c>
      <c r="J6340" t="s">
        <v>130</v>
      </c>
      <c r="K6340" t="s">
        <v>131</v>
      </c>
      <c r="L6340" t="s">
        <v>18089</v>
      </c>
      <c r="M6340" t="s">
        <v>18090</v>
      </c>
      <c r="N6340">
        <v>1.8747222219999999</v>
      </c>
      <c r="O6340">
        <v>0</v>
      </c>
      <c r="P6340">
        <v>19</v>
      </c>
      <c r="Q6340">
        <v>0</v>
      </c>
      <c r="R6340">
        <v>0</v>
      </c>
      <c r="S6340">
        <v>0</v>
      </c>
      <c r="T6340">
        <v>0</v>
      </c>
      <c r="U6340">
        <v>0</v>
      </c>
      <c r="V6340">
        <v>35.619722000000003</v>
      </c>
      <c r="W6340">
        <v>0</v>
      </c>
      <c r="X6340">
        <v>0</v>
      </c>
      <c r="Y6340">
        <v>0</v>
      </c>
      <c r="Z6340">
        <v>0</v>
      </c>
    </row>
    <row r="6341" spans="1:26" x14ac:dyDescent="0.25">
      <c r="A6341">
        <v>2043434</v>
      </c>
      <c r="B6341">
        <v>1</v>
      </c>
      <c r="C6341" t="s">
        <v>76</v>
      </c>
      <c r="D6341" t="s">
        <v>90</v>
      </c>
      <c r="E6341" t="s">
        <v>134</v>
      </c>
      <c r="F6341" t="s">
        <v>18091</v>
      </c>
      <c r="G6341" t="s">
        <v>136</v>
      </c>
      <c r="H6341" t="s">
        <v>46</v>
      </c>
      <c r="I6341" t="s">
        <v>129</v>
      </c>
      <c r="J6341" t="s">
        <v>130</v>
      </c>
      <c r="K6341" t="s">
        <v>131</v>
      </c>
      <c r="L6341" t="s">
        <v>18092</v>
      </c>
      <c r="M6341" t="s">
        <v>18093</v>
      </c>
      <c r="N6341">
        <v>1.197777777</v>
      </c>
      <c r="O6341">
        <v>0</v>
      </c>
      <c r="P6341">
        <v>0</v>
      </c>
      <c r="Q6341">
        <v>0</v>
      </c>
      <c r="R6341">
        <v>0</v>
      </c>
      <c r="S6341">
        <v>0</v>
      </c>
      <c r="T6341">
        <v>1</v>
      </c>
      <c r="U6341">
        <v>0</v>
      </c>
      <c r="V6341">
        <v>0</v>
      </c>
      <c r="W6341">
        <v>0</v>
      </c>
      <c r="X6341">
        <v>0</v>
      </c>
      <c r="Y6341">
        <v>0</v>
      </c>
      <c r="Z6341">
        <v>1.197778</v>
      </c>
    </row>
    <row r="6342" spans="1:26" x14ac:dyDescent="0.25">
      <c r="A6342">
        <v>2043427</v>
      </c>
      <c r="B6342">
        <v>1</v>
      </c>
      <c r="C6342" t="s">
        <v>76</v>
      </c>
      <c r="D6342" t="s">
        <v>82</v>
      </c>
      <c r="E6342" t="s">
        <v>166</v>
      </c>
      <c r="F6342" t="s">
        <v>18094</v>
      </c>
      <c r="G6342" t="s">
        <v>349</v>
      </c>
      <c r="H6342" t="s">
        <v>46</v>
      </c>
      <c r="I6342" t="s">
        <v>129</v>
      </c>
      <c r="J6342" t="s">
        <v>130</v>
      </c>
      <c r="K6342" t="s">
        <v>131</v>
      </c>
      <c r="L6342" t="s">
        <v>18095</v>
      </c>
      <c r="M6342" t="s">
        <v>18096</v>
      </c>
      <c r="N6342">
        <v>1.048888888</v>
      </c>
      <c r="O6342">
        <v>0</v>
      </c>
      <c r="P6342">
        <v>64</v>
      </c>
      <c r="Q6342">
        <v>0</v>
      </c>
      <c r="R6342">
        <v>0</v>
      </c>
      <c r="S6342">
        <v>0</v>
      </c>
      <c r="T6342">
        <v>0</v>
      </c>
      <c r="U6342">
        <v>0</v>
      </c>
      <c r="V6342">
        <v>67.128889000000001</v>
      </c>
      <c r="W6342">
        <v>0</v>
      </c>
      <c r="X6342">
        <v>0</v>
      </c>
      <c r="Y6342">
        <v>0</v>
      </c>
      <c r="Z6342">
        <v>0</v>
      </c>
    </row>
    <row r="6343" spans="1:26" x14ac:dyDescent="0.25">
      <c r="A6343">
        <v>2043431</v>
      </c>
      <c r="B6343">
        <v>1</v>
      </c>
      <c r="C6343" t="s">
        <v>76</v>
      </c>
      <c r="D6343" t="s">
        <v>80</v>
      </c>
      <c r="E6343" t="s">
        <v>134</v>
      </c>
      <c r="F6343" t="s">
        <v>18097</v>
      </c>
      <c r="G6343" t="s">
        <v>250</v>
      </c>
      <c r="H6343" t="s">
        <v>46</v>
      </c>
      <c r="I6343" t="s">
        <v>129</v>
      </c>
      <c r="J6343" t="s">
        <v>130</v>
      </c>
      <c r="K6343" t="s">
        <v>131</v>
      </c>
      <c r="L6343" t="s">
        <v>18098</v>
      </c>
      <c r="M6343" t="s">
        <v>18099</v>
      </c>
      <c r="N6343">
        <v>7.6369444440000001</v>
      </c>
      <c r="O6343">
        <v>0</v>
      </c>
      <c r="P6343">
        <v>1</v>
      </c>
      <c r="Q6343">
        <v>0</v>
      </c>
      <c r="R6343">
        <v>0</v>
      </c>
      <c r="S6343">
        <v>0</v>
      </c>
      <c r="T6343">
        <v>0</v>
      </c>
      <c r="U6343">
        <v>0</v>
      </c>
      <c r="V6343">
        <v>7.6369439999999997</v>
      </c>
      <c r="W6343">
        <v>0</v>
      </c>
      <c r="X6343">
        <v>0</v>
      </c>
      <c r="Y6343">
        <v>0</v>
      </c>
      <c r="Z6343">
        <v>0</v>
      </c>
    </row>
    <row r="6344" spans="1:26" x14ac:dyDescent="0.25">
      <c r="A6344">
        <v>2043435</v>
      </c>
      <c r="B6344">
        <v>1</v>
      </c>
      <c r="C6344" t="s">
        <v>76</v>
      </c>
      <c r="D6344" t="s">
        <v>104</v>
      </c>
      <c r="E6344" t="s">
        <v>182</v>
      </c>
      <c r="F6344" t="s">
        <v>2910</v>
      </c>
      <c r="G6344" t="s">
        <v>128</v>
      </c>
      <c r="H6344" t="s">
        <v>46</v>
      </c>
      <c r="I6344" t="s">
        <v>129</v>
      </c>
      <c r="J6344" t="s">
        <v>130</v>
      </c>
      <c r="K6344" t="s">
        <v>131</v>
      </c>
      <c r="L6344" t="s">
        <v>18100</v>
      </c>
      <c r="M6344" t="s">
        <v>17991</v>
      </c>
      <c r="N6344">
        <v>2.6411111109999998</v>
      </c>
      <c r="O6344">
        <v>0</v>
      </c>
      <c r="P6344">
        <v>0</v>
      </c>
      <c r="Q6344">
        <v>0</v>
      </c>
      <c r="R6344">
        <v>31</v>
      </c>
      <c r="S6344">
        <v>0</v>
      </c>
      <c r="T6344">
        <v>0</v>
      </c>
      <c r="U6344">
        <v>0</v>
      </c>
      <c r="V6344">
        <v>0</v>
      </c>
      <c r="W6344">
        <v>0</v>
      </c>
      <c r="X6344">
        <v>81.874443999999997</v>
      </c>
      <c r="Y6344">
        <v>0</v>
      </c>
      <c r="Z6344">
        <v>0</v>
      </c>
    </row>
    <row r="6345" spans="1:26" x14ac:dyDescent="0.25">
      <c r="A6345">
        <v>2043439</v>
      </c>
      <c r="B6345">
        <v>1</v>
      </c>
      <c r="C6345" t="s">
        <v>77</v>
      </c>
      <c r="D6345" t="s">
        <v>108</v>
      </c>
      <c r="E6345" t="s">
        <v>134</v>
      </c>
      <c r="F6345" t="s">
        <v>18101</v>
      </c>
      <c r="G6345" t="s">
        <v>128</v>
      </c>
      <c r="H6345" t="s">
        <v>46</v>
      </c>
      <c r="I6345" t="s">
        <v>129</v>
      </c>
      <c r="J6345" t="s">
        <v>130</v>
      </c>
      <c r="K6345" t="s">
        <v>131</v>
      </c>
      <c r="L6345" t="s">
        <v>18102</v>
      </c>
      <c r="M6345" t="s">
        <v>18103</v>
      </c>
      <c r="N6345">
        <v>2.5525000000000002</v>
      </c>
      <c r="O6345">
        <v>0</v>
      </c>
      <c r="P6345">
        <v>1</v>
      </c>
      <c r="Q6345">
        <v>0</v>
      </c>
      <c r="R6345">
        <v>0</v>
      </c>
      <c r="S6345">
        <v>0</v>
      </c>
      <c r="T6345">
        <v>0</v>
      </c>
      <c r="U6345">
        <v>0</v>
      </c>
      <c r="V6345">
        <v>2.5525000000000002</v>
      </c>
      <c r="W6345">
        <v>0</v>
      </c>
      <c r="X6345">
        <v>0</v>
      </c>
      <c r="Y6345">
        <v>0</v>
      </c>
      <c r="Z6345">
        <v>0</v>
      </c>
    </row>
    <row r="6346" spans="1:26" x14ac:dyDescent="0.25">
      <c r="A6346">
        <v>2043438</v>
      </c>
      <c r="B6346">
        <v>1</v>
      </c>
      <c r="C6346" t="s">
        <v>76</v>
      </c>
      <c r="D6346" t="s">
        <v>101</v>
      </c>
      <c r="E6346" t="s">
        <v>134</v>
      </c>
      <c r="F6346" t="s">
        <v>18104</v>
      </c>
      <c r="G6346" t="s">
        <v>136</v>
      </c>
      <c r="H6346" t="s">
        <v>46</v>
      </c>
      <c r="I6346" t="s">
        <v>129</v>
      </c>
      <c r="J6346" t="s">
        <v>130</v>
      </c>
      <c r="K6346" t="s">
        <v>131</v>
      </c>
      <c r="L6346" t="s">
        <v>18105</v>
      </c>
      <c r="M6346" t="s">
        <v>18106</v>
      </c>
      <c r="N6346">
        <v>5.9936111109999999</v>
      </c>
      <c r="O6346">
        <v>0</v>
      </c>
      <c r="P6346">
        <v>1</v>
      </c>
      <c r="Q6346">
        <v>0</v>
      </c>
      <c r="R6346">
        <v>0</v>
      </c>
      <c r="S6346">
        <v>0</v>
      </c>
      <c r="T6346">
        <v>0</v>
      </c>
      <c r="U6346">
        <v>0</v>
      </c>
      <c r="V6346">
        <v>5.9936109999999996</v>
      </c>
      <c r="W6346">
        <v>0</v>
      </c>
      <c r="X6346">
        <v>0</v>
      </c>
      <c r="Y6346">
        <v>0</v>
      </c>
      <c r="Z6346">
        <v>0</v>
      </c>
    </row>
    <row r="6347" spans="1:26" x14ac:dyDescent="0.25">
      <c r="A6347">
        <v>2043444</v>
      </c>
      <c r="B6347">
        <v>1</v>
      </c>
      <c r="C6347" t="s">
        <v>76</v>
      </c>
      <c r="D6347" t="s">
        <v>88</v>
      </c>
      <c r="E6347" t="s">
        <v>134</v>
      </c>
      <c r="F6347" t="s">
        <v>18107</v>
      </c>
      <c r="G6347" t="s">
        <v>140</v>
      </c>
      <c r="H6347" t="s">
        <v>46</v>
      </c>
      <c r="I6347" t="s">
        <v>129</v>
      </c>
      <c r="J6347" t="s">
        <v>130</v>
      </c>
      <c r="K6347" t="s">
        <v>131</v>
      </c>
      <c r="L6347" t="s">
        <v>18108</v>
      </c>
      <c r="M6347" t="s">
        <v>18109</v>
      </c>
      <c r="N6347">
        <v>0.86194444400000003</v>
      </c>
      <c r="O6347">
        <v>0</v>
      </c>
      <c r="P6347">
        <v>2</v>
      </c>
      <c r="Q6347">
        <v>0</v>
      </c>
      <c r="R6347">
        <v>0</v>
      </c>
      <c r="S6347">
        <v>0</v>
      </c>
      <c r="T6347">
        <v>0</v>
      </c>
      <c r="U6347">
        <v>0</v>
      </c>
      <c r="V6347">
        <v>1.723889</v>
      </c>
      <c r="W6347">
        <v>0</v>
      </c>
      <c r="X6347">
        <v>0</v>
      </c>
      <c r="Y6347">
        <v>0</v>
      </c>
      <c r="Z6347">
        <v>0</v>
      </c>
    </row>
    <row r="6348" spans="1:26" x14ac:dyDescent="0.25">
      <c r="A6348">
        <v>2043453</v>
      </c>
      <c r="B6348">
        <v>1</v>
      </c>
      <c r="C6348" t="s">
        <v>76</v>
      </c>
      <c r="D6348" t="s">
        <v>99</v>
      </c>
      <c r="E6348" t="s">
        <v>134</v>
      </c>
      <c r="F6348" t="s">
        <v>18110</v>
      </c>
      <c r="G6348" t="s">
        <v>140</v>
      </c>
      <c r="H6348" t="s">
        <v>46</v>
      </c>
      <c r="I6348" t="s">
        <v>129</v>
      </c>
      <c r="J6348" t="s">
        <v>130</v>
      </c>
      <c r="K6348" t="s">
        <v>131</v>
      </c>
      <c r="L6348" t="s">
        <v>18111</v>
      </c>
      <c r="M6348" t="s">
        <v>18112</v>
      </c>
      <c r="N6348">
        <v>4.1116666659999996</v>
      </c>
      <c r="O6348">
        <v>0</v>
      </c>
      <c r="P6348">
        <v>1</v>
      </c>
      <c r="Q6348">
        <v>0</v>
      </c>
      <c r="R6348">
        <v>0</v>
      </c>
      <c r="S6348">
        <v>0</v>
      </c>
      <c r="T6348">
        <v>0</v>
      </c>
      <c r="U6348">
        <v>0</v>
      </c>
      <c r="V6348">
        <v>4.1116669999999997</v>
      </c>
      <c r="W6348">
        <v>0</v>
      </c>
      <c r="X6348">
        <v>0</v>
      </c>
      <c r="Y6348">
        <v>0</v>
      </c>
      <c r="Z6348">
        <v>0</v>
      </c>
    </row>
    <row r="6349" spans="1:26" x14ac:dyDescent="0.25">
      <c r="A6349">
        <v>2043451</v>
      </c>
      <c r="B6349">
        <v>1</v>
      </c>
      <c r="C6349" t="s">
        <v>76</v>
      </c>
      <c r="D6349" t="s">
        <v>97</v>
      </c>
      <c r="E6349" t="s">
        <v>182</v>
      </c>
      <c r="F6349" t="s">
        <v>17673</v>
      </c>
      <c r="G6349" t="s">
        <v>904</v>
      </c>
      <c r="H6349" t="s">
        <v>46</v>
      </c>
      <c r="I6349" t="s">
        <v>129</v>
      </c>
      <c r="J6349" t="s">
        <v>130</v>
      </c>
      <c r="K6349" t="s">
        <v>131</v>
      </c>
      <c r="L6349" t="s">
        <v>18113</v>
      </c>
      <c r="M6349" t="s">
        <v>18114</v>
      </c>
      <c r="N6349">
        <v>1.7483333329999999</v>
      </c>
      <c r="O6349">
        <v>0</v>
      </c>
      <c r="P6349">
        <v>71</v>
      </c>
      <c r="Q6349">
        <v>0</v>
      </c>
      <c r="R6349">
        <v>0</v>
      </c>
      <c r="S6349">
        <v>0</v>
      </c>
      <c r="T6349">
        <v>0</v>
      </c>
      <c r="U6349">
        <v>0</v>
      </c>
      <c r="V6349">
        <v>124.13166699999999</v>
      </c>
      <c r="W6349">
        <v>0</v>
      </c>
      <c r="X6349">
        <v>0</v>
      </c>
      <c r="Y6349">
        <v>0</v>
      </c>
      <c r="Z6349">
        <v>0</v>
      </c>
    </row>
    <row r="6350" spans="1:26" x14ac:dyDescent="0.25">
      <c r="A6350">
        <v>2043456</v>
      </c>
      <c r="B6350">
        <v>1</v>
      </c>
      <c r="C6350" t="s">
        <v>76</v>
      </c>
      <c r="D6350" t="s">
        <v>79</v>
      </c>
      <c r="E6350" t="s">
        <v>134</v>
      </c>
      <c r="F6350" t="s">
        <v>18115</v>
      </c>
      <c r="G6350" t="s">
        <v>238</v>
      </c>
      <c r="H6350" t="s">
        <v>46</v>
      </c>
      <c r="I6350" t="s">
        <v>129</v>
      </c>
      <c r="J6350" t="s">
        <v>130</v>
      </c>
      <c r="K6350" t="s">
        <v>131</v>
      </c>
      <c r="L6350" t="s">
        <v>18116</v>
      </c>
      <c r="M6350" t="s">
        <v>18117</v>
      </c>
      <c r="N6350">
        <v>0.51055555500000005</v>
      </c>
      <c r="O6350">
        <v>0</v>
      </c>
      <c r="P6350">
        <v>1</v>
      </c>
      <c r="Q6350">
        <v>0</v>
      </c>
      <c r="R6350">
        <v>0</v>
      </c>
      <c r="S6350">
        <v>0</v>
      </c>
      <c r="T6350">
        <v>0</v>
      </c>
      <c r="U6350">
        <v>0</v>
      </c>
      <c r="V6350">
        <v>0.51055600000000001</v>
      </c>
      <c r="W6350">
        <v>0</v>
      </c>
      <c r="X6350">
        <v>0</v>
      </c>
      <c r="Y6350">
        <v>0</v>
      </c>
      <c r="Z6350">
        <v>0</v>
      </c>
    </row>
    <row r="6351" spans="1:26" x14ac:dyDescent="0.25">
      <c r="A6351">
        <v>2043457</v>
      </c>
      <c r="B6351">
        <v>1</v>
      </c>
      <c r="C6351" t="s">
        <v>76</v>
      </c>
      <c r="D6351" t="s">
        <v>89</v>
      </c>
      <c r="E6351" t="s">
        <v>134</v>
      </c>
      <c r="F6351" t="s">
        <v>18118</v>
      </c>
      <c r="G6351" t="s">
        <v>136</v>
      </c>
      <c r="H6351" t="s">
        <v>46</v>
      </c>
      <c r="I6351" t="s">
        <v>129</v>
      </c>
      <c r="J6351" t="s">
        <v>130</v>
      </c>
      <c r="K6351" t="s">
        <v>131</v>
      </c>
      <c r="L6351" t="s">
        <v>18119</v>
      </c>
      <c r="M6351" t="s">
        <v>18120</v>
      </c>
      <c r="N6351">
        <v>4.7905555550000001</v>
      </c>
      <c r="O6351">
        <v>0</v>
      </c>
      <c r="P6351">
        <v>2</v>
      </c>
      <c r="Q6351">
        <v>0</v>
      </c>
      <c r="R6351">
        <v>0</v>
      </c>
      <c r="S6351">
        <v>0</v>
      </c>
      <c r="T6351">
        <v>0</v>
      </c>
      <c r="U6351">
        <v>0</v>
      </c>
      <c r="V6351">
        <v>9.5811109999999999</v>
      </c>
      <c r="W6351">
        <v>0</v>
      </c>
      <c r="X6351">
        <v>0</v>
      </c>
      <c r="Y6351">
        <v>0</v>
      </c>
      <c r="Z6351">
        <v>0</v>
      </c>
    </row>
    <row r="6352" spans="1:26" x14ac:dyDescent="0.25">
      <c r="A6352">
        <v>2043459</v>
      </c>
      <c r="B6352">
        <v>1</v>
      </c>
      <c r="C6352" t="s">
        <v>76</v>
      </c>
      <c r="D6352" t="s">
        <v>98</v>
      </c>
      <c r="E6352" t="s">
        <v>134</v>
      </c>
      <c r="F6352" t="s">
        <v>18121</v>
      </c>
      <c r="G6352" t="s">
        <v>136</v>
      </c>
      <c r="H6352" t="s">
        <v>46</v>
      </c>
      <c r="I6352" t="s">
        <v>129</v>
      </c>
      <c r="J6352" t="s">
        <v>130</v>
      </c>
      <c r="K6352" t="s">
        <v>131</v>
      </c>
      <c r="L6352" t="s">
        <v>18122</v>
      </c>
      <c r="M6352" t="s">
        <v>18123</v>
      </c>
      <c r="N6352">
        <v>1.082222222</v>
      </c>
      <c r="O6352">
        <v>0</v>
      </c>
      <c r="P6352">
        <v>0</v>
      </c>
      <c r="Q6352">
        <v>0</v>
      </c>
      <c r="R6352">
        <v>2</v>
      </c>
      <c r="S6352">
        <v>0</v>
      </c>
      <c r="T6352">
        <v>0</v>
      </c>
      <c r="U6352">
        <v>0</v>
      </c>
      <c r="V6352">
        <v>0</v>
      </c>
      <c r="W6352">
        <v>0</v>
      </c>
      <c r="X6352">
        <v>2.164444</v>
      </c>
      <c r="Y6352">
        <v>0</v>
      </c>
      <c r="Z6352">
        <v>0</v>
      </c>
    </row>
    <row r="6353" spans="1:26" x14ac:dyDescent="0.25">
      <c r="A6353">
        <v>2043461</v>
      </c>
      <c r="B6353">
        <v>1</v>
      </c>
      <c r="C6353" t="s">
        <v>76</v>
      </c>
      <c r="D6353" t="s">
        <v>102</v>
      </c>
      <c r="E6353" t="s">
        <v>171</v>
      </c>
      <c r="F6353" t="s">
        <v>18124</v>
      </c>
      <c r="G6353" t="s">
        <v>168</v>
      </c>
      <c r="H6353" t="s">
        <v>47</v>
      </c>
      <c r="I6353" t="s">
        <v>129</v>
      </c>
      <c r="J6353" t="s">
        <v>130</v>
      </c>
      <c r="K6353" t="s">
        <v>154</v>
      </c>
      <c r="L6353" t="s">
        <v>18125</v>
      </c>
      <c r="M6353" t="s">
        <v>18126</v>
      </c>
      <c r="N6353">
        <v>2.1697222219999999</v>
      </c>
      <c r="O6353">
        <v>0</v>
      </c>
      <c r="P6353">
        <v>2025</v>
      </c>
      <c r="Q6353">
        <v>0</v>
      </c>
      <c r="R6353">
        <v>0</v>
      </c>
      <c r="S6353">
        <v>0</v>
      </c>
      <c r="T6353">
        <v>0</v>
      </c>
      <c r="U6353">
        <v>0</v>
      </c>
      <c r="V6353">
        <v>4393.6875</v>
      </c>
      <c r="W6353">
        <v>0</v>
      </c>
      <c r="X6353">
        <v>0</v>
      </c>
      <c r="Y6353">
        <v>0</v>
      </c>
      <c r="Z6353">
        <v>0</v>
      </c>
    </row>
    <row r="6354" spans="1:26" x14ac:dyDescent="0.25">
      <c r="A6354">
        <v>2043462</v>
      </c>
      <c r="B6354">
        <v>1</v>
      </c>
      <c r="C6354" t="s">
        <v>76</v>
      </c>
      <c r="D6354" t="s">
        <v>93</v>
      </c>
      <c r="E6354" t="s">
        <v>134</v>
      </c>
      <c r="F6354" t="s">
        <v>18127</v>
      </c>
      <c r="G6354" t="s">
        <v>136</v>
      </c>
      <c r="H6354" t="s">
        <v>46</v>
      </c>
      <c r="I6354" t="s">
        <v>129</v>
      </c>
      <c r="J6354" t="s">
        <v>130</v>
      </c>
      <c r="K6354" t="s">
        <v>131</v>
      </c>
      <c r="L6354" t="s">
        <v>18128</v>
      </c>
      <c r="M6354" t="s">
        <v>18129</v>
      </c>
      <c r="N6354">
        <v>1.8788888880000001</v>
      </c>
      <c r="O6354">
        <v>0</v>
      </c>
      <c r="P6354">
        <v>1</v>
      </c>
      <c r="Q6354">
        <v>0</v>
      </c>
      <c r="R6354">
        <v>0</v>
      </c>
      <c r="S6354">
        <v>0</v>
      </c>
      <c r="T6354">
        <v>0</v>
      </c>
      <c r="U6354">
        <v>0</v>
      </c>
      <c r="V6354">
        <v>1.878889</v>
      </c>
      <c r="W6354">
        <v>0</v>
      </c>
      <c r="X6354">
        <v>0</v>
      </c>
      <c r="Y6354">
        <v>0</v>
      </c>
      <c r="Z6354">
        <v>0</v>
      </c>
    </row>
    <row r="6355" spans="1:26" x14ac:dyDescent="0.25">
      <c r="A6355">
        <v>2043477</v>
      </c>
      <c r="B6355">
        <v>1</v>
      </c>
      <c r="C6355" t="s">
        <v>76</v>
      </c>
      <c r="D6355" t="s">
        <v>92</v>
      </c>
      <c r="E6355" t="s">
        <v>134</v>
      </c>
      <c r="F6355" t="s">
        <v>18047</v>
      </c>
      <c r="G6355" t="s">
        <v>136</v>
      </c>
      <c r="H6355" t="s">
        <v>46</v>
      </c>
      <c r="I6355" t="s">
        <v>129</v>
      </c>
      <c r="J6355" t="s">
        <v>130</v>
      </c>
      <c r="K6355" t="s">
        <v>131</v>
      </c>
      <c r="L6355" t="s">
        <v>18130</v>
      </c>
      <c r="M6355" t="s">
        <v>18131</v>
      </c>
      <c r="N6355">
        <v>2.236388888</v>
      </c>
      <c r="O6355">
        <v>0</v>
      </c>
      <c r="P6355">
        <v>0</v>
      </c>
      <c r="Q6355">
        <v>0</v>
      </c>
      <c r="R6355">
        <v>1</v>
      </c>
      <c r="S6355">
        <v>0</v>
      </c>
      <c r="T6355">
        <v>0</v>
      </c>
      <c r="U6355">
        <v>0</v>
      </c>
      <c r="V6355">
        <v>0</v>
      </c>
      <c r="W6355">
        <v>0</v>
      </c>
      <c r="X6355">
        <v>2.236389</v>
      </c>
      <c r="Y6355">
        <v>0</v>
      </c>
      <c r="Z6355">
        <v>0</v>
      </c>
    </row>
    <row r="6356" spans="1:26" x14ac:dyDescent="0.25">
      <c r="A6356">
        <v>2043470</v>
      </c>
      <c r="B6356">
        <v>1</v>
      </c>
      <c r="C6356" t="s">
        <v>77</v>
      </c>
      <c r="D6356" t="s">
        <v>119</v>
      </c>
      <c r="E6356" t="s">
        <v>171</v>
      </c>
      <c r="F6356" t="s">
        <v>18132</v>
      </c>
      <c r="G6356" t="s">
        <v>179</v>
      </c>
      <c r="H6356" t="s">
        <v>47</v>
      </c>
      <c r="I6356" t="s">
        <v>129</v>
      </c>
      <c r="J6356" t="s">
        <v>130</v>
      </c>
      <c r="K6356" t="s">
        <v>154</v>
      </c>
      <c r="L6356" t="s">
        <v>18133</v>
      </c>
      <c r="M6356" t="s">
        <v>18134</v>
      </c>
      <c r="N6356">
        <v>5.4116666660000003</v>
      </c>
      <c r="O6356">
        <v>48</v>
      </c>
      <c r="P6356">
        <v>930</v>
      </c>
      <c r="Q6356">
        <v>0</v>
      </c>
      <c r="R6356">
        <v>0</v>
      </c>
      <c r="S6356">
        <v>28</v>
      </c>
      <c r="T6356">
        <v>1417</v>
      </c>
      <c r="U6356">
        <v>259.76</v>
      </c>
      <c r="V6356">
        <v>5032.849999</v>
      </c>
      <c r="W6356">
        <v>0</v>
      </c>
      <c r="X6356">
        <v>0</v>
      </c>
      <c r="Y6356">
        <v>151.526667</v>
      </c>
      <c r="Z6356">
        <v>7668.331666</v>
      </c>
    </row>
    <row r="6357" spans="1:26" x14ac:dyDescent="0.25">
      <c r="A6357">
        <v>2043476</v>
      </c>
      <c r="B6357">
        <v>1</v>
      </c>
      <c r="C6357" t="s">
        <v>76</v>
      </c>
      <c r="D6357" t="s">
        <v>78</v>
      </c>
      <c r="E6357" t="s">
        <v>134</v>
      </c>
      <c r="F6357" t="s">
        <v>18135</v>
      </c>
      <c r="G6357" t="s">
        <v>238</v>
      </c>
      <c r="H6357" t="s">
        <v>46</v>
      </c>
      <c r="I6357" t="s">
        <v>129</v>
      </c>
      <c r="J6357" t="s">
        <v>130</v>
      </c>
      <c r="K6357" t="s">
        <v>131</v>
      </c>
      <c r="L6357" t="s">
        <v>18136</v>
      </c>
      <c r="M6357" t="s">
        <v>18137</v>
      </c>
      <c r="N6357">
        <v>2.9386111110000002</v>
      </c>
      <c r="O6357">
        <v>0</v>
      </c>
      <c r="P6357">
        <v>2</v>
      </c>
      <c r="Q6357">
        <v>0</v>
      </c>
      <c r="R6357">
        <v>0</v>
      </c>
      <c r="S6357">
        <v>0</v>
      </c>
      <c r="T6357">
        <v>0</v>
      </c>
      <c r="U6357">
        <v>0</v>
      </c>
      <c r="V6357">
        <v>5.8772219999999997</v>
      </c>
      <c r="W6357">
        <v>0</v>
      </c>
      <c r="X6357">
        <v>0</v>
      </c>
      <c r="Y6357">
        <v>0</v>
      </c>
      <c r="Z6357">
        <v>0</v>
      </c>
    </row>
    <row r="6358" spans="1:26" x14ac:dyDescent="0.25">
      <c r="A6358">
        <v>2043466</v>
      </c>
      <c r="B6358">
        <v>1</v>
      </c>
      <c r="C6358" t="s">
        <v>76</v>
      </c>
      <c r="D6358" t="s">
        <v>101</v>
      </c>
      <c r="E6358" t="s">
        <v>134</v>
      </c>
      <c r="F6358" t="s">
        <v>18138</v>
      </c>
      <c r="G6358" t="s">
        <v>136</v>
      </c>
      <c r="H6358" t="s">
        <v>46</v>
      </c>
      <c r="I6358" t="s">
        <v>129</v>
      </c>
      <c r="J6358" t="s">
        <v>130</v>
      </c>
      <c r="K6358" t="s">
        <v>131</v>
      </c>
      <c r="L6358" t="s">
        <v>18139</v>
      </c>
      <c r="M6358" t="s">
        <v>18140</v>
      </c>
      <c r="N6358">
        <v>4.965833333</v>
      </c>
      <c r="O6358">
        <v>0</v>
      </c>
      <c r="P6358">
        <v>2</v>
      </c>
      <c r="Q6358">
        <v>0</v>
      </c>
      <c r="R6358">
        <v>0</v>
      </c>
      <c r="S6358">
        <v>0</v>
      </c>
      <c r="T6358">
        <v>0</v>
      </c>
      <c r="U6358">
        <v>0</v>
      </c>
      <c r="V6358">
        <v>9.9316669999999991</v>
      </c>
      <c r="W6358">
        <v>0</v>
      </c>
      <c r="X6358">
        <v>0</v>
      </c>
      <c r="Y6358">
        <v>0</v>
      </c>
      <c r="Z6358">
        <v>0</v>
      </c>
    </row>
    <row r="6359" spans="1:26" x14ac:dyDescent="0.25">
      <c r="A6359">
        <v>2043473</v>
      </c>
      <c r="B6359">
        <v>1</v>
      </c>
      <c r="C6359" t="s">
        <v>76</v>
      </c>
      <c r="D6359" t="s">
        <v>96</v>
      </c>
      <c r="E6359" t="s">
        <v>134</v>
      </c>
      <c r="F6359" t="s">
        <v>18141</v>
      </c>
      <c r="G6359" t="s">
        <v>136</v>
      </c>
      <c r="H6359" t="s">
        <v>46</v>
      </c>
      <c r="I6359" t="s">
        <v>129</v>
      </c>
      <c r="J6359" t="s">
        <v>130</v>
      </c>
      <c r="K6359" t="s">
        <v>131</v>
      </c>
      <c r="L6359" t="s">
        <v>18142</v>
      </c>
      <c r="M6359" t="s">
        <v>18143</v>
      </c>
      <c r="N6359">
        <v>1.119444444</v>
      </c>
      <c r="O6359">
        <v>0</v>
      </c>
      <c r="P6359">
        <v>7</v>
      </c>
      <c r="Q6359">
        <v>0</v>
      </c>
      <c r="R6359">
        <v>0</v>
      </c>
      <c r="S6359">
        <v>0</v>
      </c>
      <c r="T6359">
        <v>0</v>
      </c>
      <c r="U6359">
        <v>0</v>
      </c>
      <c r="V6359">
        <v>7.8361109999999998</v>
      </c>
      <c r="W6359">
        <v>0</v>
      </c>
      <c r="X6359">
        <v>0</v>
      </c>
      <c r="Y6359">
        <v>0</v>
      </c>
      <c r="Z6359">
        <v>0</v>
      </c>
    </row>
    <row r="6360" spans="1:26" x14ac:dyDescent="0.25">
      <c r="A6360">
        <v>2043475</v>
      </c>
      <c r="B6360">
        <v>1</v>
      </c>
      <c r="C6360" t="s">
        <v>76</v>
      </c>
      <c r="D6360" t="s">
        <v>79</v>
      </c>
      <c r="E6360" t="s">
        <v>134</v>
      </c>
      <c r="F6360" t="s">
        <v>18144</v>
      </c>
      <c r="G6360" t="s">
        <v>250</v>
      </c>
      <c r="H6360" t="s">
        <v>46</v>
      </c>
      <c r="I6360" t="s">
        <v>129</v>
      </c>
      <c r="J6360" t="s">
        <v>15</v>
      </c>
      <c r="K6360" t="s">
        <v>131</v>
      </c>
      <c r="L6360" t="s">
        <v>18145</v>
      </c>
      <c r="M6360" t="s">
        <v>18146</v>
      </c>
      <c r="N6360">
        <v>6.6372222220000001</v>
      </c>
      <c r="O6360">
        <v>0</v>
      </c>
      <c r="P6360">
        <v>4</v>
      </c>
      <c r="Q6360">
        <v>0</v>
      </c>
      <c r="R6360">
        <v>0</v>
      </c>
      <c r="S6360">
        <v>0</v>
      </c>
      <c r="T6360">
        <v>0</v>
      </c>
      <c r="U6360">
        <v>0</v>
      </c>
      <c r="V6360">
        <v>26.548888999999999</v>
      </c>
      <c r="W6360">
        <v>0</v>
      </c>
      <c r="X6360">
        <v>0</v>
      </c>
      <c r="Y6360">
        <v>0</v>
      </c>
      <c r="Z6360">
        <v>0</v>
      </c>
    </row>
    <row r="6361" spans="1:26" x14ac:dyDescent="0.25">
      <c r="A6361">
        <v>2043478</v>
      </c>
      <c r="B6361">
        <v>1</v>
      </c>
      <c r="C6361" t="s">
        <v>76</v>
      </c>
      <c r="D6361" t="s">
        <v>79</v>
      </c>
      <c r="E6361" t="s">
        <v>182</v>
      </c>
      <c r="F6361" t="s">
        <v>18147</v>
      </c>
      <c r="G6361" t="s">
        <v>904</v>
      </c>
      <c r="H6361" t="s">
        <v>46</v>
      </c>
      <c r="I6361" t="s">
        <v>129</v>
      </c>
      <c r="J6361" t="s">
        <v>130</v>
      </c>
      <c r="K6361" t="s">
        <v>131</v>
      </c>
      <c r="L6361" t="s">
        <v>18148</v>
      </c>
      <c r="M6361" t="s">
        <v>18149</v>
      </c>
      <c r="N6361">
        <v>1.051388888</v>
      </c>
      <c r="O6361">
        <v>0</v>
      </c>
      <c r="P6361">
        <v>85</v>
      </c>
      <c r="Q6361">
        <v>0</v>
      </c>
      <c r="R6361">
        <v>0</v>
      </c>
      <c r="S6361">
        <v>0</v>
      </c>
      <c r="T6361">
        <v>0</v>
      </c>
      <c r="U6361">
        <v>0</v>
      </c>
      <c r="V6361">
        <v>89.368054999999998</v>
      </c>
      <c r="W6361">
        <v>0</v>
      </c>
      <c r="X6361">
        <v>0</v>
      </c>
      <c r="Y6361">
        <v>0</v>
      </c>
      <c r="Z6361">
        <v>0</v>
      </c>
    </row>
    <row r="6362" spans="1:26" x14ac:dyDescent="0.25">
      <c r="A6362">
        <v>2043479</v>
      </c>
      <c r="B6362">
        <v>1</v>
      </c>
      <c r="C6362" t="s">
        <v>76</v>
      </c>
      <c r="D6362" t="s">
        <v>102</v>
      </c>
      <c r="E6362" t="s">
        <v>134</v>
      </c>
      <c r="F6362" t="s">
        <v>18150</v>
      </c>
      <c r="G6362" t="s">
        <v>238</v>
      </c>
      <c r="H6362" t="s">
        <v>46</v>
      </c>
      <c r="I6362" t="s">
        <v>129</v>
      </c>
      <c r="J6362" t="s">
        <v>130</v>
      </c>
      <c r="K6362" t="s">
        <v>131</v>
      </c>
      <c r="L6362" t="s">
        <v>18151</v>
      </c>
      <c r="M6362" t="s">
        <v>18152</v>
      </c>
      <c r="N6362">
        <v>3.7880555550000001</v>
      </c>
      <c r="O6362">
        <v>0</v>
      </c>
      <c r="P6362">
        <v>9</v>
      </c>
      <c r="Q6362">
        <v>0</v>
      </c>
      <c r="R6362">
        <v>0</v>
      </c>
      <c r="S6362">
        <v>0</v>
      </c>
      <c r="T6362">
        <v>0</v>
      </c>
      <c r="U6362">
        <v>0</v>
      </c>
      <c r="V6362">
        <v>34.092500000000001</v>
      </c>
      <c r="W6362">
        <v>0</v>
      </c>
      <c r="X6362">
        <v>0</v>
      </c>
      <c r="Y6362">
        <v>0</v>
      </c>
      <c r="Z6362">
        <v>0</v>
      </c>
    </row>
    <row r="6363" spans="1:26" x14ac:dyDescent="0.25">
      <c r="A6363">
        <v>2043494</v>
      </c>
      <c r="B6363">
        <v>1</v>
      </c>
      <c r="C6363" t="s">
        <v>76</v>
      </c>
      <c r="D6363" t="s">
        <v>96</v>
      </c>
      <c r="E6363" t="s">
        <v>134</v>
      </c>
      <c r="F6363" t="s">
        <v>18153</v>
      </c>
      <c r="G6363" t="s">
        <v>136</v>
      </c>
      <c r="H6363" t="s">
        <v>46</v>
      </c>
      <c r="I6363" t="s">
        <v>129</v>
      </c>
      <c r="J6363" t="s">
        <v>130</v>
      </c>
      <c r="K6363" t="s">
        <v>131</v>
      </c>
      <c r="L6363" t="s">
        <v>18154</v>
      </c>
      <c r="M6363" t="s">
        <v>18155</v>
      </c>
      <c r="N6363">
        <v>2.8655555549999998</v>
      </c>
      <c r="O6363">
        <v>0</v>
      </c>
      <c r="P6363">
        <v>7</v>
      </c>
      <c r="Q6363">
        <v>0</v>
      </c>
      <c r="R6363">
        <v>0</v>
      </c>
      <c r="S6363">
        <v>0</v>
      </c>
      <c r="T6363">
        <v>0</v>
      </c>
      <c r="U6363">
        <v>0</v>
      </c>
      <c r="V6363">
        <v>20.058889000000001</v>
      </c>
      <c r="W6363">
        <v>0</v>
      </c>
      <c r="X6363">
        <v>0</v>
      </c>
      <c r="Y6363">
        <v>0</v>
      </c>
      <c r="Z6363">
        <v>0</v>
      </c>
    </row>
    <row r="6364" spans="1:26" x14ac:dyDescent="0.25">
      <c r="A6364">
        <v>2043508</v>
      </c>
      <c r="B6364">
        <v>1</v>
      </c>
      <c r="C6364" t="s">
        <v>76</v>
      </c>
      <c r="D6364" t="s">
        <v>99</v>
      </c>
      <c r="E6364" t="s">
        <v>134</v>
      </c>
      <c r="F6364" t="s">
        <v>18156</v>
      </c>
      <c r="G6364" t="s">
        <v>238</v>
      </c>
      <c r="H6364" t="s">
        <v>46</v>
      </c>
      <c r="I6364" t="s">
        <v>129</v>
      </c>
      <c r="J6364" t="s">
        <v>130</v>
      </c>
      <c r="K6364" t="s">
        <v>131</v>
      </c>
      <c r="L6364" t="s">
        <v>18157</v>
      </c>
      <c r="M6364" t="s">
        <v>18158</v>
      </c>
      <c r="N6364">
        <v>1.154722222</v>
      </c>
      <c r="O6364">
        <v>0</v>
      </c>
      <c r="P6364">
        <v>1</v>
      </c>
      <c r="Q6364">
        <v>0</v>
      </c>
      <c r="R6364">
        <v>0</v>
      </c>
      <c r="S6364">
        <v>0</v>
      </c>
      <c r="T6364">
        <v>0</v>
      </c>
      <c r="U6364">
        <v>0</v>
      </c>
      <c r="V6364">
        <v>1.154722</v>
      </c>
      <c r="W6364">
        <v>0</v>
      </c>
      <c r="X6364">
        <v>0</v>
      </c>
      <c r="Y6364">
        <v>0</v>
      </c>
      <c r="Z6364">
        <v>0</v>
      </c>
    </row>
    <row r="6365" spans="1:26" x14ac:dyDescent="0.25">
      <c r="A6365">
        <v>2043504</v>
      </c>
      <c r="B6365">
        <v>1</v>
      </c>
      <c r="C6365" t="s">
        <v>77</v>
      </c>
      <c r="D6365" t="s">
        <v>123</v>
      </c>
      <c r="E6365" t="s">
        <v>134</v>
      </c>
      <c r="F6365" t="s">
        <v>18159</v>
      </c>
      <c r="G6365" t="s">
        <v>136</v>
      </c>
      <c r="H6365" t="s">
        <v>46</v>
      </c>
      <c r="I6365" t="s">
        <v>129</v>
      </c>
      <c r="J6365" t="s">
        <v>130</v>
      </c>
      <c r="K6365" t="s">
        <v>131</v>
      </c>
      <c r="L6365" t="s">
        <v>18160</v>
      </c>
      <c r="M6365" t="s">
        <v>18161</v>
      </c>
      <c r="N6365">
        <v>1.4216666659999999</v>
      </c>
      <c r="O6365">
        <v>0</v>
      </c>
      <c r="P6365">
        <v>1</v>
      </c>
      <c r="Q6365">
        <v>0</v>
      </c>
      <c r="R6365">
        <v>0</v>
      </c>
      <c r="S6365">
        <v>0</v>
      </c>
      <c r="T6365">
        <v>0</v>
      </c>
      <c r="U6365">
        <v>0</v>
      </c>
      <c r="V6365">
        <v>1.421667</v>
      </c>
      <c r="W6365">
        <v>0</v>
      </c>
      <c r="X6365">
        <v>0</v>
      </c>
      <c r="Y6365">
        <v>0</v>
      </c>
      <c r="Z6365">
        <v>0</v>
      </c>
    </row>
    <row r="6366" spans="1:26" x14ac:dyDescent="0.25">
      <c r="A6366">
        <v>2043502</v>
      </c>
      <c r="B6366">
        <v>1</v>
      </c>
      <c r="C6366" t="s">
        <v>76</v>
      </c>
      <c r="D6366" t="s">
        <v>95</v>
      </c>
      <c r="E6366" t="s">
        <v>171</v>
      </c>
      <c r="F6366" t="s">
        <v>6763</v>
      </c>
      <c r="G6366" t="s">
        <v>152</v>
      </c>
      <c r="H6366" t="s">
        <v>47</v>
      </c>
      <c r="I6366" t="s">
        <v>129</v>
      </c>
      <c r="J6366" t="s">
        <v>130</v>
      </c>
      <c r="K6366" t="s">
        <v>131</v>
      </c>
      <c r="L6366" t="s">
        <v>18162</v>
      </c>
      <c r="M6366" t="s">
        <v>18163</v>
      </c>
      <c r="N6366">
        <v>0.265833333</v>
      </c>
      <c r="O6366">
        <v>27</v>
      </c>
      <c r="P6366">
        <v>6404</v>
      </c>
      <c r="Q6366">
        <v>21</v>
      </c>
      <c r="R6366">
        <v>4282</v>
      </c>
      <c r="S6366">
        <v>35</v>
      </c>
      <c r="T6366">
        <v>1759</v>
      </c>
      <c r="U6366">
        <v>7.1775000000000002</v>
      </c>
      <c r="V6366">
        <v>1702.396665</v>
      </c>
      <c r="W6366">
        <v>5.5824999999999996</v>
      </c>
      <c r="X6366">
        <v>1138.2983320000001</v>
      </c>
      <c r="Y6366">
        <v>9.3041669999999996</v>
      </c>
      <c r="Z6366">
        <v>467.60083300000002</v>
      </c>
    </row>
    <row r="6367" spans="1:26" x14ac:dyDescent="0.25">
      <c r="A6367">
        <v>2043517</v>
      </c>
      <c r="B6367">
        <v>1</v>
      </c>
      <c r="C6367" t="s">
        <v>76</v>
      </c>
      <c r="D6367" t="s">
        <v>99</v>
      </c>
      <c r="E6367" t="s">
        <v>186</v>
      </c>
      <c r="F6367" t="s">
        <v>10973</v>
      </c>
      <c r="G6367" t="s">
        <v>163</v>
      </c>
      <c r="H6367" t="s">
        <v>47</v>
      </c>
      <c r="I6367" t="s">
        <v>129</v>
      </c>
      <c r="J6367" t="s">
        <v>130</v>
      </c>
      <c r="K6367" t="s">
        <v>131</v>
      </c>
      <c r="L6367" t="s">
        <v>18164</v>
      </c>
      <c r="M6367" t="s">
        <v>18165</v>
      </c>
      <c r="N6367">
        <v>0.65972222199999997</v>
      </c>
      <c r="O6367">
        <v>23</v>
      </c>
      <c r="P6367">
        <v>0</v>
      </c>
      <c r="Q6367">
        <v>0</v>
      </c>
      <c r="R6367">
        <v>0</v>
      </c>
      <c r="S6367">
        <v>0</v>
      </c>
      <c r="T6367">
        <v>0</v>
      </c>
      <c r="U6367">
        <v>15.173610999999999</v>
      </c>
      <c r="V6367">
        <v>0</v>
      </c>
      <c r="W6367">
        <v>0</v>
      </c>
      <c r="X6367">
        <v>0</v>
      </c>
      <c r="Y6367">
        <v>0</v>
      </c>
      <c r="Z6367">
        <v>0</v>
      </c>
    </row>
    <row r="6368" spans="1:26" x14ac:dyDescent="0.25">
      <c r="A6368">
        <v>2043510</v>
      </c>
      <c r="B6368">
        <v>1</v>
      </c>
      <c r="C6368" t="s">
        <v>77</v>
      </c>
      <c r="D6368" t="s">
        <v>114</v>
      </c>
      <c r="E6368" t="s">
        <v>182</v>
      </c>
      <c r="F6368" t="s">
        <v>18166</v>
      </c>
      <c r="G6368" t="s">
        <v>144</v>
      </c>
      <c r="H6368" t="s">
        <v>46</v>
      </c>
      <c r="I6368" t="s">
        <v>129</v>
      </c>
      <c r="J6368" t="s">
        <v>130</v>
      </c>
      <c r="K6368" t="s">
        <v>131</v>
      </c>
      <c r="L6368" t="s">
        <v>18167</v>
      </c>
      <c r="M6368" t="s">
        <v>18168</v>
      </c>
      <c r="N6368">
        <v>1.4680555550000001</v>
      </c>
      <c r="O6368">
        <v>0</v>
      </c>
      <c r="P6368">
        <v>28</v>
      </c>
      <c r="Q6368">
        <v>0</v>
      </c>
      <c r="R6368">
        <v>0</v>
      </c>
      <c r="S6368">
        <v>0</v>
      </c>
      <c r="T6368">
        <v>0</v>
      </c>
      <c r="U6368">
        <v>0</v>
      </c>
      <c r="V6368">
        <v>41.105556</v>
      </c>
      <c r="W6368">
        <v>0</v>
      </c>
      <c r="X6368">
        <v>0</v>
      </c>
      <c r="Y6368">
        <v>0</v>
      </c>
      <c r="Z6368">
        <v>0</v>
      </c>
    </row>
    <row r="6369" spans="1:26" x14ac:dyDescent="0.25">
      <c r="A6369">
        <v>2043512</v>
      </c>
      <c r="B6369">
        <v>1</v>
      </c>
      <c r="C6369" t="s">
        <v>76</v>
      </c>
      <c r="D6369" t="s">
        <v>100</v>
      </c>
      <c r="E6369" t="s">
        <v>134</v>
      </c>
      <c r="F6369" t="s">
        <v>18169</v>
      </c>
      <c r="G6369" t="s">
        <v>136</v>
      </c>
      <c r="H6369" t="s">
        <v>46</v>
      </c>
      <c r="I6369" t="s">
        <v>129</v>
      </c>
      <c r="J6369" t="s">
        <v>130</v>
      </c>
      <c r="K6369" t="s">
        <v>131</v>
      </c>
      <c r="L6369" t="s">
        <v>18170</v>
      </c>
      <c r="M6369" t="s">
        <v>18171</v>
      </c>
      <c r="N6369">
        <v>3.5641666660000002</v>
      </c>
      <c r="O6369">
        <v>0</v>
      </c>
      <c r="P6369">
        <v>1</v>
      </c>
      <c r="Q6369">
        <v>0</v>
      </c>
      <c r="R6369">
        <v>0</v>
      </c>
      <c r="S6369">
        <v>0</v>
      </c>
      <c r="T6369">
        <v>0</v>
      </c>
      <c r="U6369">
        <v>0</v>
      </c>
      <c r="V6369">
        <v>3.5641669999999999</v>
      </c>
      <c r="W6369">
        <v>0</v>
      </c>
      <c r="X6369">
        <v>0</v>
      </c>
      <c r="Y6369">
        <v>0</v>
      </c>
      <c r="Z6369">
        <v>0</v>
      </c>
    </row>
    <row r="6370" spans="1:26" x14ac:dyDescent="0.25">
      <c r="A6370">
        <v>2043519</v>
      </c>
      <c r="B6370">
        <v>1</v>
      </c>
      <c r="C6370" t="s">
        <v>76</v>
      </c>
      <c r="D6370" t="s">
        <v>78</v>
      </c>
      <c r="E6370" t="s">
        <v>182</v>
      </c>
      <c r="F6370" t="s">
        <v>18172</v>
      </c>
      <c r="G6370" t="s">
        <v>128</v>
      </c>
      <c r="H6370" t="s">
        <v>46</v>
      </c>
      <c r="I6370" t="s">
        <v>129</v>
      </c>
      <c r="J6370" t="s">
        <v>130</v>
      </c>
      <c r="K6370" t="s">
        <v>131</v>
      </c>
      <c r="L6370" t="s">
        <v>18173</v>
      </c>
      <c r="M6370" t="s">
        <v>18174</v>
      </c>
      <c r="N6370">
        <v>0.68194444399999998</v>
      </c>
      <c r="O6370">
        <v>0</v>
      </c>
      <c r="P6370">
        <v>104</v>
      </c>
      <c r="Q6370">
        <v>0</v>
      </c>
      <c r="R6370">
        <v>0</v>
      </c>
      <c r="S6370">
        <v>0</v>
      </c>
      <c r="T6370">
        <v>0</v>
      </c>
      <c r="U6370">
        <v>0</v>
      </c>
      <c r="V6370">
        <v>70.922222000000005</v>
      </c>
      <c r="W6370">
        <v>0</v>
      </c>
      <c r="X6370">
        <v>0</v>
      </c>
      <c r="Y6370">
        <v>0</v>
      </c>
      <c r="Z6370">
        <v>0</v>
      </c>
    </row>
    <row r="6371" spans="1:26" x14ac:dyDescent="0.25">
      <c r="A6371">
        <v>2043513</v>
      </c>
      <c r="B6371">
        <v>1</v>
      </c>
      <c r="C6371" t="s">
        <v>76</v>
      </c>
      <c r="D6371" t="s">
        <v>101</v>
      </c>
      <c r="E6371" t="s">
        <v>134</v>
      </c>
      <c r="F6371" t="s">
        <v>18175</v>
      </c>
      <c r="G6371" t="s">
        <v>136</v>
      </c>
      <c r="H6371" t="s">
        <v>46</v>
      </c>
      <c r="I6371" t="s">
        <v>129</v>
      </c>
      <c r="J6371" t="s">
        <v>130</v>
      </c>
      <c r="K6371" t="s">
        <v>131</v>
      </c>
      <c r="L6371" t="s">
        <v>18176</v>
      </c>
      <c r="M6371" t="s">
        <v>18177</v>
      </c>
      <c r="N6371">
        <v>1.1825000000000001</v>
      </c>
      <c r="O6371">
        <v>0</v>
      </c>
      <c r="P6371">
        <v>1</v>
      </c>
      <c r="Q6371">
        <v>0</v>
      </c>
      <c r="R6371">
        <v>0</v>
      </c>
      <c r="S6371">
        <v>0</v>
      </c>
      <c r="T6371">
        <v>0</v>
      </c>
      <c r="U6371">
        <v>0</v>
      </c>
      <c r="V6371">
        <v>1.1825000000000001</v>
      </c>
      <c r="W6371">
        <v>0</v>
      </c>
      <c r="X6371">
        <v>0</v>
      </c>
      <c r="Y6371">
        <v>0</v>
      </c>
      <c r="Z6371">
        <v>0</v>
      </c>
    </row>
    <row r="6372" spans="1:26" x14ac:dyDescent="0.25">
      <c r="A6372">
        <v>2043557</v>
      </c>
      <c r="B6372">
        <v>1</v>
      </c>
      <c r="C6372" t="s">
        <v>76</v>
      </c>
      <c r="D6372" t="s">
        <v>92</v>
      </c>
      <c r="E6372" t="s">
        <v>182</v>
      </c>
      <c r="F6372" t="s">
        <v>18178</v>
      </c>
      <c r="G6372" t="s">
        <v>294</v>
      </c>
      <c r="H6372" t="s">
        <v>46</v>
      </c>
      <c r="I6372" t="s">
        <v>129</v>
      </c>
      <c r="J6372" t="s">
        <v>130</v>
      </c>
      <c r="K6372" t="s">
        <v>131</v>
      </c>
      <c r="L6372" t="s">
        <v>18179</v>
      </c>
      <c r="M6372" t="s">
        <v>18180</v>
      </c>
      <c r="N6372">
        <v>3.0955555549999998</v>
      </c>
      <c r="O6372">
        <v>0</v>
      </c>
      <c r="P6372">
        <v>0</v>
      </c>
      <c r="Q6372">
        <v>0</v>
      </c>
      <c r="R6372">
        <v>17</v>
      </c>
      <c r="S6372">
        <v>0</v>
      </c>
      <c r="T6372">
        <v>0</v>
      </c>
      <c r="U6372">
        <v>0</v>
      </c>
      <c r="V6372">
        <v>0</v>
      </c>
      <c r="W6372">
        <v>0</v>
      </c>
      <c r="X6372">
        <v>52.624443999999997</v>
      </c>
      <c r="Y6372">
        <v>0</v>
      </c>
      <c r="Z6372">
        <v>0</v>
      </c>
    </row>
    <row r="6373" spans="1:26" x14ac:dyDescent="0.25">
      <c r="A6373">
        <v>2043526</v>
      </c>
      <c r="B6373">
        <v>1</v>
      </c>
      <c r="C6373" t="s">
        <v>76</v>
      </c>
      <c r="D6373" t="s">
        <v>79</v>
      </c>
      <c r="E6373" t="s">
        <v>166</v>
      </c>
      <c r="F6373" t="s">
        <v>18181</v>
      </c>
      <c r="G6373" t="s">
        <v>657</v>
      </c>
      <c r="H6373" t="s">
        <v>46</v>
      </c>
      <c r="I6373" t="s">
        <v>129</v>
      </c>
      <c r="J6373" t="s">
        <v>130</v>
      </c>
      <c r="K6373" t="s">
        <v>131</v>
      </c>
      <c r="L6373" t="s">
        <v>18182</v>
      </c>
      <c r="M6373" t="s">
        <v>18183</v>
      </c>
      <c r="N6373">
        <v>2.5327777770000002</v>
      </c>
      <c r="O6373">
        <v>0</v>
      </c>
      <c r="P6373">
        <v>13</v>
      </c>
      <c r="Q6373">
        <v>0</v>
      </c>
      <c r="R6373">
        <v>0</v>
      </c>
      <c r="S6373">
        <v>0</v>
      </c>
      <c r="T6373">
        <v>0</v>
      </c>
      <c r="U6373">
        <v>0</v>
      </c>
      <c r="V6373">
        <v>32.926110999999999</v>
      </c>
      <c r="W6373">
        <v>0</v>
      </c>
      <c r="X6373">
        <v>0</v>
      </c>
      <c r="Y6373">
        <v>0</v>
      </c>
      <c r="Z6373">
        <v>0</v>
      </c>
    </row>
    <row r="6374" spans="1:26" x14ac:dyDescent="0.25">
      <c r="A6374">
        <v>2043533</v>
      </c>
      <c r="B6374">
        <v>1</v>
      </c>
      <c r="C6374" t="s">
        <v>77</v>
      </c>
      <c r="D6374" t="s">
        <v>124</v>
      </c>
      <c r="E6374" t="s">
        <v>126</v>
      </c>
      <c r="F6374" t="s">
        <v>18184</v>
      </c>
      <c r="G6374" t="s">
        <v>250</v>
      </c>
      <c r="H6374" t="s">
        <v>46</v>
      </c>
      <c r="I6374" t="s">
        <v>129</v>
      </c>
      <c r="J6374" t="s">
        <v>15</v>
      </c>
      <c r="K6374" t="s">
        <v>131</v>
      </c>
      <c r="L6374" t="s">
        <v>18185</v>
      </c>
      <c r="M6374" t="s">
        <v>18186</v>
      </c>
      <c r="N6374">
        <v>5.3572222219999999</v>
      </c>
      <c r="O6374">
        <v>0</v>
      </c>
      <c r="P6374">
        <v>22</v>
      </c>
      <c r="Q6374">
        <v>0</v>
      </c>
      <c r="R6374">
        <v>0</v>
      </c>
      <c r="S6374">
        <v>0</v>
      </c>
      <c r="T6374">
        <v>0</v>
      </c>
      <c r="U6374">
        <v>0</v>
      </c>
      <c r="V6374">
        <v>117.858889</v>
      </c>
      <c r="W6374">
        <v>0</v>
      </c>
      <c r="X6374">
        <v>0</v>
      </c>
      <c r="Y6374">
        <v>0</v>
      </c>
      <c r="Z6374">
        <v>0</v>
      </c>
    </row>
    <row r="6375" spans="1:26" x14ac:dyDescent="0.25">
      <c r="A6375">
        <v>2043527</v>
      </c>
      <c r="B6375">
        <v>1</v>
      </c>
      <c r="C6375" t="s">
        <v>76</v>
      </c>
      <c r="D6375" t="s">
        <v>79</v>
      </c>
      <c r="E6375" t="s">
        <v>134</v>
      </c>
      <c r="F6375" t="s">
        <v>18187</v>
      </c>
      <c r="G6375" t="s">
        <v>136</v>
      </c>
      <c r="H6375" t="s">
        <v>46</v>
      </c>
      <c r="I6375" t="s">
        <v>129</v>
      </c>
      <c r="J6375" t="s">
        <v>130</v>
      </c>
      <c r="K6375" t="s">
        <v>131</v>
      </c>
      <c r="L6375" t="s">
        <v>18188</v>
      </c>
      <c r="M6375" t="s">
        <v>18189</v>
      </c>
      <c r="N6375">
        <v>1.439444444</v>
      </c>
      <c r="O6375">
        <v>0</v>
      </c>
      <c r="P6375">
        <v>6</v>
      </c>
      <c r="Q6375">
        <v>0</v>
      </c>
      <c r="R6375">
        <v>0</v>
      </c>
      <c r="S6375">
        <v>0</v>
      </c>
      <c r="T6375">
        <v>0</v>
      </c>
      <c r="U6375">
        <v>0</v>
      </c>
      <c r="V6375">
        <v>8.6366669999999992</v>
      </c>
      <c r="W6375">
        <v>0</v>
      </c>
      <c r="X6375">
        <v>0</v>
      </c>
      <c r="Y6375">
        <v>0</v>
      </c>
      <c r="Z6375">
        <v>0</v>
      </c>
    </row>
    <row r="6376" spans="1:26" x14ac:dyDescent="0.25">
      <c r="A6376">
        <v>2043534</v>
      </c>
      <c r="B6376">
        <v>1</v>
      </c>
      <c r="C6376" t="s">
        <v>76</v>
      </c>
      <c r="D6376" t="s">
        <v>79</v>
      </c>
      <c r="E6376" t="s">
        <v>186</v>
      </c>
      <c r="F6376" t="s">
        <v>18190</v>
      </c>
      <c r="G6376" t="s">
        <v>250</v>
      </c>
      <c r="H6376" t="s">
        <v>47</v>
      </c>
      <c r="I6376" t="s">
        <v>129</v>
      </c>
      <c r="J6376" t="s">
        <v>15</v>
      </c>
      <c r="K6376" t="s">
        <v>131</v>
      </c>
      <c r="L6376" t="s">
        <v>18191</v>
      </c>
      <c r="M6376" t="s">
        <v>18192</v>
      </c>
      <c r="N6376">
        <v>4.1261111110000002</v>
      </c>
      <c r="O6376">
        <v>0</v>
      </c>
      <c r="P6376">
        <v>561</v>
      </c>
      <c r="Q6376">
        <v>0</v>
      </c>
      <c r="R6376">
        <v>0</v>
      </c>
      <c r="S6376">
        <v>0</v>
      </c>
      <c r="T6376">
        <v>0</v>
      </c>
      <c r="U6376">
        <v>0</v>
      </c>
      <c r="V6376">
        <v>2314.748333</v>
      </c>
      <c r="W6376">
        <v>0</v>
      </c>
      <c r="X6376">
        <v>0</v>
      </c>
      <c r="Y6376">
        <v>0</v>
      </c>
      <c r="Z6376">
        <v>0</v>
      </c>
    </row>
    <row r="6377" spans="1:26" x14ac:dyDescent="0.25">
      <c r="A6377">
        <v>2043542</v>
      </c>
      <c r="B6377">
        <v>1</v>
      </c>
      <c r="C6377" t="s">
        <v>76</v>
      </c>
      <c r="D6377" t="s">
        <v>89</v>
      </c>
      <c r="E6377" t="s">
        <v>134</v>
      </c>
      <c r="F6377" t="s">
        <v>18193</v>
      </c>
      <c r="G6377" t="s">
        <v>136</v>
      </c>
      <c r="H6377" t="s">
        <v>46</v>
      </c>
      <c r="I6377" t="s">
        <v>129</v>
      </c>
      <c r="J6377" t="s">
        <v>130</v>
      </c>
      <c r="K6377" t="s">
        <v>131</v>
      </c>
      <c r="L6377" t="s">
        <v>18194</v>
      </c>
      <c r="M6377" t="s">
        <v>18195</v>
      </c>
      <c r="N6377">
        <v>2.8291666659999999</v>
      </c>
      <c r="O6377">
        <v>0</v>
      </c>
      <c r="P6377">
        <v>0</v>
      </c>
      <c r="Q6377">
        <v>0</v>
      </c>
      <c r="R6377">
        <v>1</v>
      </c>
      <c r="S6377">
        <v>0</v>
      </c>
      <c r="T6377">
        <v>0</v>
      </c>
      <c r="U6377">
        <v>0</v>
      </c>
      <c r="V6377">
        <v>0</v>
      </c>
      <c r="W6377">
        <v>0</v>
      </c>
      <c r="X6377">
        <v>2.829167</v>
      </c>
      <c r="Y6377">
        <v>0</v>
      </c>
      <c r="Z6377">
        <v>0</v>
      </c>
    </row>
    <row r="6378" spans="1:26" x14ac:dyDescent="0.25">
      <c r="A6378">
        <v>2043537</v>
      </c>
      <c r="B6378">
        <v>1</v>
      </c>
      <c r="C6378" t="s">
        <v>76</v>
      </c>
      <c r="D6378" t="s">
        <v>81</v>
      </c>
      <c r="E6378" t="s">
        <v>182</v>
      </c>
      <c r="F6378" t="s">
        <v>18196</v>
      </c>
      <c r="G6378" t="s">
        <v>144</v>
      </c>
      <c r="H6378" t="s">
        <v>46</v>
      </c>
      <c r="I6378" t="s">
        <v>129</v>
      </c>
      <c r="J6378" t="s">
        <v>130</v>
      </c>
      <c r="K6378" t="s">
        <v>131</v>
      </c>
      <c r="L6378" t="s">
        <v>18197</v>
      </c>
      <c r="M6378" t="s">
        <v>18198</v>
      </c>
      <c r="N6378">
        <v>4.9311111109999999</v>
      </c>
      <c r="O6378">
        <v>0</v>
      </c>
      <c r="P6378">
        <v>92</v>
      </c>
      <c r="Q6378">
        <v>0</v>
      </c>
      <c r="R6378">
        <v>0</v>
      </c>
      <c r="S6378">
        <v>0</v>
      </c>
      <c r="T6378">
        <v>0</v>
      </c>
      <c r="U6378">
        <v>0</v>
      </c>
      <c r="V6378">
        <v>453.66222199999999</v>
      </c>
      <c r="W6378">
        <v>0</v>
      </c>
      <c r="X6378">
        <v>0</v>
      </c>
      <c r="Y6378">
        <v>0</v>
      </c>
      <c r="Z6378">
        <v>0</v>
      </c>
    </row>
    <row r="6379" spans="1:26" x14ac:dyDescent="0.25">
      <c r="A6379">
        <v>2043555</v>
      </c>
      <c r="B6379">
        <v>1</v>
      </c>
      <c r="C6379" t="s">
        <v>77</v>
      </c>
      <c r="D6379" t="s">
        <v>116</v>
      </c>
      <c r="E6379" t="s">
        <v>186</v>
      </c>
      <c r="F6379" t="s">
        <v>15763</v>
      </c>
      <c r="G6379" t="s">
        <v>163</v>
      </c>
      <c r="H6379" t="s">
        <v>47</v>
      </c>
      <c r="I6379" t="s">
        <v>129</v>
      </c>
      <c r="J6379" t="s">
        <v>130</v>
      </c>
      <c r="K6379" t="s">
        <v>131</v>
      </c>
      <c r="L6379" t="s">
        <v>18199</v>
      </c>
      <c r="M6379" t="s">
        <v>18200</v>
      </c>
      <c r="N6379">
        <v>1.7213888879999999</v>
      </c>
      <c r="O6379">
        <v>7</v>
      </c>
      <c r="P6379">
        <v>0</v>
      </c>
      <c r="Q6379">
        <v>0</v>
      </c>
      <c r="R6379">
        <v>0</v>
      </c>
      <c r="S6379">
        <v>11</v>
      </c>
      <c r="T6379">
        <v>311</v>
      </c>
      <c r="U6379">
        <v>12.049721999999999</v>
      </c>
      <c r="V6379">
        <v>0</v>
      </c>
      <c r="W6379">
        <v>0</v>
      </c>
      <c r="X6379">
        <v>0</v>
      </c>
      <c r="Y6379">
        <v>18.935278</v>
      </c>
      <c r="Z6379">
        <v>535.351944</v>
      </c>
    </row>
    <row r="6380" spans="1:26" x14ac:dyDescent="0.25">
      <c r="A6380">
        <v>2043558</v>
      </c>
      <c r="B6380">
        <v>1</v>
      </c>
      <c r="C6380" t="s">
        <v>76</v>
      </c>
      <c r="D6380" t="s">
        <v>92</v>
      </c>
      <c r="E6380" t="s">
        <v>134</v>
      </c>
      <c r="F6380" t="s">
        <v>18201</v>
      </c>
      <c r="G6380" t="s">
        <v>136</v>
      </c>
      <c r="H6380" t="s">
        <v>46</v>
      </c>
      <c r="I6380" t="s">
        <v>129</v>
      </c>
      <c r="J6380" t="s">
        <v>130</v>
      </c>
      <c r="K6380" t="s">
        <v>131</v>
      </c>
      <c r="L6380" t="s">
        <v>18202</v>
      </c>
      <c r="M6380" t="s">
        <v>18203</v>
      </c>
      <c r="N6380">
        <v>3.5449999999999999</v>
      </c>
      <c r="O6380">
        <v>0</v>
      </c>
      <c r="P6380">
        <v>0</v>
      </c>
      <c r="Q6380">
        <v>0</v>
      </c>
      <c r="R6380">
        <v>1</v>
      </c>
      <c r="S6380">
        <v>0</v>
      </c>
      <c r="T6380">
        <v>0</v>
      </c>
      <c r="U6380">
        <v>0</v>
      </c>
      <c r="V6380">
        <v>0</v>
      </c>
      <c r="W6380">
        <v>0</v>
      </c>
      <c r="X6380">
        <v>3.5449999999999999</v>
      </c>
      <c r="Y6380">
        <v>0</v>
      </c>
      <c r="Z6380">
        <v>0</v>
      </c>
    </row>
    <row r="6381" spans="1:26" x14ac:dyDescent="0.25">
      <c r="A6381">
        <v>2043549</v>
      </c>
      <c r="B6381">
        <v>1</v>
      </c>
      <c r="C6381" t="s">
        <v>76</v>
      </c>
      <c r="D6381" t="s">
        <v>96</v>
      </c>
      <c r="E6381" t="s">
        <v>182</v>
      </c>
      <c r="F6381" t="s">
        <v>18204</v>
      </c>
      <c r="G6381" t="s">
        <v>904</v>
      </c>
      <c r="H6381" t="s">
        <v>46</v>
      </c>
      <c r="I6381" t="s">
        <v>129</v>
      </c>
      <c r="J6381" t="s">
        <v>130</v>
      </c>
      <c r="K6381" t="s">
        <v>131</v>
      </c>
      <c r="L6381" t="s">
        <v>18205</v>
      </c>
      <c r="M6381" t="s">
        <v>18206</v>
      </c>
      <c r="N6381">
        <v>0.701944444</v>
      </c>
      <c r="O6381">
        <v>0</v>
      </c>
      <c r="P6381">
        <v>60</v>
      </c>
      <c r="Q6381">
        <v>0</v>
      </c>
      <c r="R6381">
        <v>0</v>
      </c>
      <c r="S6381">
        <v>0</v>
      </c>
      <c r="T6381">
        <v>0</v>
      </c>
      <c r="U6381">
        <v>0</v>
      </c>
      <c r="V6381">
        <v>42.116667</v>
      </c>
      <c r="W6381">
        <v>0</v>
      </c>
      <c r="X6381">
        <v>0</v>
      </c>
      <c r="Y6381">
        <v>0</v>
      </c>
      <c r="Z6381">
        <v>0</v>
      </c>
    </row>
    <row r="6382" spans="1:26" x14ac:dyDescent="0.25">
      <c r="A6382">
        <v>2043554</v>
      </c>
      <c r="B6382">
        <v>1</v>
      </c>
      <c r="C6382" t="s">
        <v>76</v>
      </c>
      <c r="D6382" t="s">
        <v>78</v>
      </c>
      <c r="E6382" t="s">
        <v>134</v>
      </c>
      <c r="F6382" t="s">
        <v>18207</v>
      </c>
      <c r="G6382" t="s">
        <v>140</v>
      </c>
      <c r="H6382" t="s">
        <v>46</v>
      </c>
      <c r="I6382" t="s">
        <v>129</v>
      </c>
      <c r="J6382" t="s">
        <v>130</v>
      </c>
      <c r="K6382" t="s">
        <v>131</v>
      </c>
      <c r="L6382" t="s">
        <v>18208</v>
      </c>
      <c r="M6382" t="s">
        <v>18209</v>
      </c>
      <c r="N6382">
        <v>6.1963888880000004</v>
      </c>
      <c r="O6382">
        <v>0</v>
      </c>
      <c r="P6382">
        <v>7</v>
      </c>
      <c r="Q6382">
        <v>0</v>
      </c>
      <c r="R6382">
        <v>0</v>
      </c>
      <c r="S6382">
        <v>0</v>
      </c>
      <c r="T6382">
        <v>0</v>
      </c>
      <c r="U6382">
        <v>0</v>
      </c>
      <c r="V6382">
        <v>43.374721999999998</v>
      </c>
      <c r="W6382">
        <v>0</v>
      </c>
      <c r="X6382">
        <v>0</v>
      </c>
      <c r="Y6382">
        <v>0</v>
      </c>
      <c r="Z6382">
        <v>0</v>
      </c>
    </row>
    <row r="6383" spans="1:26" x14ac:dyDescent="0.25">
      <c r="A6383">
        <v>2043551</v>
      </c>
      <c r="B6383">
        <v>1</v>
      </c>
      <c r="C6383" t="s">
        <v>76</v>
      </c>
      <c r="D6383" t="s">
        <v>81</v>
      </c>
      <c r="E6383" t="s">
        <v>182</v>
      </c>
      <c r="F6383" t="s">
        <v>18210</v>
      </c>
      <c r="G6383" t="s">
        <v>144</v>
      </c>
      <c r="H6383" t="s">
        <v>46</v>
      </c>
      <c r="I6383" t="s">
        <v>129</v>
      </c>
      <c r="J6383" t="s">
        <v>130</v>
      </c>
      <c r="K6383" t="s">
        <v>131</v>
      </c>
      <c r="L6383" t="s">
        <v>18211</v>
      </c>
      <c r="M6383" t="s">
        <v>18212</v>
      </c>
      <c r="N6383">
        <v>2.0591666659999999</v>
      </c>
      <c r="O6383">
        <v>0</v>
      </c>
      <c r="P6383">
        <v>101</v>
      </c>
      <c r="Q6383">
        <v>0</v>
      </c>
      <c r="R6383">
        <v>0</v>
      </c>
      <c r="S6383">
        <v>0</v>
      </c>
      <c r="T6383">
        <v>0</v>
      </c>
      <c r="U6383">
        <v>0</v>
      </c>
      <c r="V6383">
        <v>207.97583299999999</v>
      </c>
      <c r="W6383">
        <v>0</v>
      </c>
      <c r="X6383">
        <v>0</v>
      </c>
      <c r="Y6383">
        <v>0</v>
      </c>
      <c r="Z6383">
        <v>0</v>
      </c>
    </row>
    <row r="6384" spans="1:26" x14ac:dyDescent="0.25">
      <c r="A6384">
        <v>2043560</v>
      </c>
      <c r="B6384">
        <v>1</v>
      </c>
      <c r="C6384" t="s">
        <v>76</v>
      </c>
      <c r="D6384" t="s">
        <v>81</v>
      </c>
      <c r="E6384" t="s">
        <v>134</v>
      </c>
      <c r="F6384" t="s">
        <v>18213</v>
      </c>
      <c r="G6384" t="s">
        <v>250</v>
      </c>
      <c r="H6384" t="s">
        <v>46</v>
      </c>
      <c r="I6384" t="s">
        <v>129</v>
      </c>
      <c r="J6384" t="s">
        <v>130</v>
      </c>
      <c r="K6384" t="s">
        <v>131</v>
      </c>
      <c r="L6384" t="s">
        <v>18214</v>
      </c>
      <c r="M6384" t="s">
        <v>18215</v>
      </c>
      <c r="N6384">
        <v>5.8347222219999999</v>
      </c>
      <c r="O6384">
        <v>0</v>
      </c>
      <c r="P6384">
        <v>2</v>
      </c>
      <c r="Q6384">
        <v>0</v>
      </c>
      <c r="R6384">
        <v>0</v>
      </c>
      <c r="S6384">
        <v>0</v>
      </c>
      <c r="T6384">
        <v>0</v>
      </c>
      <c r="U6384">
        <v>0</v>
      </c>
      <c r="V6384">
        <v>11.669444</v>
      </c>
      <c r="W6384">
        <v>0</v>
      </c>
      <c r="X6384">
        <v>0</v>
      </c>
      <c r="Y6384">
        <v>0</v>
      </c>
      <c r="Z6384">
        <v>0</v>
      </c>
    </row>
    <row r="6385" spans="1:26" x14ac:dyDescent="0.25">
      <c r="A6385">
        <v>2043559</v>
      </c>
      <c r="B6385">
        <v>1</v>
      </c>
      <c r="C6385" t="s">
        <v>77</v>
      </c>
      <c r="D6385" t="s">
        <v>108</v>
      </c>
      <c r="E6385" t="s">
        <v>171</v>
      </c>
      <c r="F6385" t="s">
        <v>833</v>
      </c>
      <c r="G6385" t="s">
        <v>163</v>
      </c>
      <c r="H6385" t="s">
        <v>47</v>
      </c>
      <c r="I6385" t="s">
        <v>129</v>
      </c>
      <c r="J6385" t="s">
        <v>130</v>
      </c>
      <c r="K6385" t="s">
        <v>131</v>
      </c>
      <c r="L6385" t="s">
        <v>18216</v>
      </c>
      <c r="M6385" t="s">
        <v>18217</v>
      </c>
      <c r="N6385">
        <v>0.11388888799999999</v>
      </c>
      <c r="O6385">
        <v>0</v>
      </c>
      <c r="P6385">
        <v>0</v>
      </c>
      <c r="Q6385">
        <v>5</v>
      </c>
      <c r="R6385">
        <v>167</v>
      </c>
      <c r="S6385">
        <v>6</v>
      </c>
      <c r="T6385">
        <v>958</v>
      </c>
      <c r="U6385">
        <v>0</v>
      </c>
      <c r="V6385">
        <v>0</v>
      </c>
      <c r="W6385">
        <v>0.56944399999999995</v>
      </c>
      <c r="X6385">
        <v>19.019444</v>
      </c>
      <c r="Y6385">
        <v>0.68333299999999997</v>
      </c>
      <c r="Z6385">
        <v>109.105555</v>
      </c>
    </row>
    <row r="6386" spans="1:26" x14ac:dyDescent="0.25">
      <c r="A6386">
        <v>2043562</v>
      </c>
      <c r="B6386">
        <v>1</v>
      </c>
      <c r="C6386" t="s">
        <v>76</v>
      </c>
      <c r="D6386" t="s">
        <v>99</v>
      </c>
      <c r="E6386" t="s">
        <v>134</v>
      </c>
      <c r="F6386" t="s">
        <v>18218</v>
      </c>
      <c r="G6386" t="s">
        <v>140</v>
      </c>
      <c r="H6386" t="s">
        <v>46</v>
      </c>
      <c r="I6386" t="s">
        <v>129</v>
      </c>
      <c r="J6386" t="s">
        <v>130</v>
      </c>
      <c r="K6386" t="s">
        <v>131</v>
      </c>
      <c r="L6386" t="s">
        <v>18219</v>
      </c>
      <c r="M6386" t="s">
        <v>18220</v>
      </c>
      <c r="N6386">
        <v>1.283055555</v>
      </c>
      <c r="O6386">
        <v>0</v>
      </c>
      <c r="P6386">
        <v>13</v>
      </c>
      <c r="Q6386">
        <v>0</v>
      </c>
      <c r="R6386">
        <v>0</v>
      </c>
      <c r="S6386">
        <v>0</v>
      </c>
      <c r="T6386">
        <v>0</v>
      </c>
      <c r="U6386">
        <v>0</v>
      </c>
      <c r="V6386">
        <v>16.679722000000002</v>
      </c>
      <c r="W6386">
        <v>0</v>
      </c>
      <c r="X6386">
        <v>0</v>
      </c>
      <c r="Y6386">
        <v>0</v>
      </c>
      <c r="Z6386">
        <v>0</v>
      </c>
    </row>
    <row r="6387" spans="1:26" x14ac:dyDescent="0.25">
      <c r="A6387">
        <v>2043563</v>
      </c>
      <c r="B6387">
        <v>1</v>
      </c>
      <c r="C6387" t="s">
        <v>76</v>
      </c>
      <c r="D6387" t="s">
        <v>93</v>
      </c>
      <c r="E6387" t="s">
        <v>166</v>
      </c>
      <c r="F6387" t="s">
        <v>18221</v>
      </c>
      <c r="G6387" t="s">
        <v>657</v>
      </c>
      <c r="H6387" t="s">
        <v>46</v>
      </c>
      <c r="I6387" t="s">
        <v>129</v>
      </c>
      <c r="J6387" t="s">
        <v>130</v>
      </c>
      <c r="K6387" t="s">
        <v>131</v>
      </c>
      <c r="L6387" t="s">
        <v>18222</v>
      </c>
      <c r="M6387" t="s">
        <v>18223</v>
      </c>
      <c r="N6387">
        <v>0.336666666</v>
      </c>
      <c r="O6387">
        <v>0</v>
      </c>
      <c r="P6387">
        <v>72</v>
      </c>
      <c r="Q6387">
        <v>0</v>
      </c>
      <c r="R6387">
        <v>0</v>
      </c>
      <c r="S6387">
        <v>0</v>
      </c>
      <c r="T6387">
        <v>0</v>
      </c>
      <c r="U6387">
        <v>0</v>
      </c>
      <c r="V6387">
        <v>24.24</v>
      </c>
      <c r="W6387">
        <v>0</v>
      </c>
      <c r="X6387">
        <v>0</v>
      </c>
      <c r="Y6387">
        <v>0</v>
      </c>
      <c r="Z6387">
        <v>0</v>
      </c>
    </row>
    <row r="6388" spans="1:26" x14ac:dyDescent="0.25">
      <c r="A6388">
        <v>2043566</v>
      </c>
      <c r="B6388">
        <v>1</v>
      </c>
      <c r="C6388" t="s">
        <v>77</v>
      </c>
      <c r="D6388" t="s">
        <v>113</v>
      </c>
      <c r="E6388" t="s">
        <v>182</v>
      </c>
      <c r="F6388" t="s">
        <v>18224</v>
      </c>
      <c r="G6388" t="s">
        <v>144</v>
      </c>
      <c r="H6388" t="s">
        <v>46</v>
      </c>
      <c r="I6388" t="s">
        <v>129</v>
      </c>
      <c r="J6388" t="s">
        <v>130</v>
      </c>
      <c r="K6388" t="s">
        <v>131</v>
      </c>
      <c r="L6388" t="s">
        <v>18225</v>
      </c>
      <c r="M6388" t="s">
        <v>18226</v>
      </c>
      <c r="N6388">
        <v>0.67500000000000004</v>
      </c>
      <c r="O6388">
        <v>0</v>
      </c>
      <c r="P6388">
        <v>0</v>
      </c>
      <c r="Q6388">
        <v>0</v>
      </c>
      <c r="R6388">
        <v>155</v>
      </c>
      <c r="S6388">
        <v>0</v>
      </c>
      <c r="T6388">
        <v>0</v>
      </c>
      <c r="U6388">
        <v>0</v>
      </c>
      <c r="V6388">
        <v>0</v>
      </c>
      <c r="W6388">
        <v>0</v>
      </c>
      <c r="X6388">
        <v>104.625</v>
      </c>
      <c r="Y6388">
        <v>0</v>
      </c>
      <c r="Z6388">
        <v>0</v>
      </c>
    </row>
    <row r="6389" spans="1:26" x14ac:dyDescent="0.25">
      <c r="A6389">
        <v>2043570</v>
      </c>
      <c r="B6389">
        <v>1</v>
      </c>
      <c r="C6389" t="s">
        <v>76</v>
      </c>
      <c r="D6389" t="s">
        <v>79</v>
      </c>
      <c r="E6389" t="s">
        <v>186</v>
      </c>
      <c r="F6389" t="s">
        <v>18227</v>
      </c>
      <c r="G6389" t="s">
        <v>163</v>
      </c>
      <c r="H6389" t="s">
        <v>47</v>
      </c>
      <c r="I6389" t="s">
        <v>129</v>
      </c>
      <c r="J6389" t="s">
        <v>130</v>
      </c>
      <c r="K6389" t="s">
        <v>131</v>
      </c>
      <c r="L6389" t="s">
        <v>18228</v>
      </c>
      <c r="M6389" t="s">
        <v>18229</v>
      </c>
      <c r="N6389">
        <v>2.4136111109999998</v>
      </c>
      <c r="O6389">
        <v>6</v>
      </c>
      <c r="P6389">
        <v>541</v>
      </c>
      <c r="Q6389">
        <v>0</v>
      </c>
      <c r="R6389">
        <v>0</v>
      </c>
      <c r="S6389">
        <v>0</v>
      </c>
      <c r="T6389">
        <v>0</v>
      </c>
      <c r="U6389">
        <v>14.481667</v>
      </c>
      <c r="V6389">
        <v>1305.7636110000001</v>
      </c>
      <c r="W6389">
        <v>0</v>
      </c>
      <c r="X6389">
        <v>0</v>
      </c>
      <c r="Y6389">
        <v>0</v>
      </c>
      <c r="Z6389">
        <v>0</v>
      </c>
    </row>
    <row r="6390" spans="1:26" x14ac:dyDescent="0.25">
      <c r="A6390">
        <v>2043567</v>
      </c>
      <c r="B6390">
        <v>1</v>
      </c>
      <c r="C6390" t="s">
        <v>76</v>
      </c>
      <c r="D6390" t="s">
        <v>103</v>
      </c>
      <c r="E6390" t="s">
        <v>134</v>
      </c>
      <c r="F6390" t="s">
        <v>18230</v>
      </c>
      <c r="G6390" t="s">
        <v>140</v>
      </c>
      <c r="H6390" t="s">
        <v>46</v>
      </c>
      <c r="I6390" t="s">
        <v>129</v>
      </c>
      <c r="J6390" t="s">
        <v>130</v>
      </c>
      <c r="K6390" t="s">
        <v>131</v>
      </c>
      <c r="L6390" t="s">
        <v>18231</v>
      </c>
      <c r="M6390" t="s">
        <v>18232</v>
      </c>
      <c r="N6390">
        <v>2.5413888880000002</v>
      </c>
      <c r="O6390">
        <v>0</v>
      </c>
      <c r="P6390">
        <v>0</v>
      </c>
      <c r="Q6390">
        <v>0</v>
      </c>
      <c r="R6390">
        <v>1</v>
      </c>
      <c r="S6390">
        <v>0</v>
      </c>
      <c r="T6390">
        <v>0</v>
      </c>
      <c r="U6390">
        <v>0</v>
      </c>
      <c r="V6390">
        <v>0</v>
      </c>
      <c r="W6390">
        <v>0</v>
      </c>
      <c r="X6390">
        <v>2.5413890000000001</v>
      </c>
      <c r="Y6390">
        <v>0</v>
      </c>
      <c r="Z6390">
        <v>0</v>
      </c>
    </row>
    <row r="6391" spans="1:26" x14ac:dyDescent="0.25">
      <c r="A6391">
        <v>2043568</v>
      </c>
      <c r="B6391">
        <v>1</v>
      </c>
      <c r="C6391" t="s">
        <v>76</v>
      </c>
      <c r="D6391" t="s">
        <v>80</v>
      </c>
      <c r="E6391" t="s">
        <v>134</v>
      </c>
      <c r="F6391" t="s">
        <v>18233</v>
      </c>
      <c r="G6391" t="s">
        <v>136</v>
      </c>
      <c r="H6391" t="s">
        <v>46</v>
      </c>
      <c r="I6391" t="s">
        <v>129</v>
      </c>
      <c r="J6391" t="s">
        <v>130</v>
      </c>
      <c r="K6391" t="s">
        <v>131</v>
      </c>
      <c r="L6391" t="s">
        <v>18234</v>
      </c>
      <c r="M6391" t="s">
        <v>18235</v>
      </c>
      <c r="N6391">
        <v>1.345</v>
      </c>
      <c r="O6391">
        <v>0</v>
      </c>
      <c r="P6391">
        <v>3</v>
      </c>
      <c r="Q6391">
        <v>0</v>
      </c>
      <c r="R6391">
        <v>0</v>
      </c>
      <c r="S6391">
        <v>0</v>
      </c>
      <c r="T6391">
        <v>0</v>
      </c>
      <c r="U6391">
        <v>0</v>
      </c>
      <c r="V6391">
        <v>4.0350000000000001</v>
      </c>
      <c r="W6391">
        <v>0</v>
      </c>
      <c r="X6391">
        <v>0</v>
      </c>
      <c r="Y6391">
        <v>0</v>
      </c>
      <c r="Z6391">
        <v>0</v>
      </c>
    </row>
    <row r="6392" spans="1:26" x14ac:dyDescent="0.25">
      <c r="A6392">
        <v>2043581</v>
      </c>
      <c r="B6392">
        <v>1</v>
      </c>
      <c r="C6392" t="s">
        <v>76</v>
      </c>
      <c r="D6392" t="s">
        <v>103</v>
      </c>
      <c r="E6392" t="s">
        <v>134</v>
      </c>
      <c r="F6392" t="s">
        <v>18236</v>
      </c>
      <c r="G6392" t="s">
        <v>250</v>
      </c>
      <c r="H6392" t="s">
        <v>46</v>
      </c>
      <c r="I6392" t="s">
        <v>129</v>
      </c>
      <c r="J6392" t="s">
        <v>15</v>
      </c>
      <c r="K6392" t="s">
        <v>131</v>
      </c>
      <c r="L6392" t="s">
        <v>18237</v>
      </c>
      <c r="M6392" t="s">
        <v>18238</v>
      </c>
      <c r="N6392">
        <v>2.3405555549999999</v>
      </c>
      <c r="O6392">
        <v>0</v>
      </c>
      <c r="P6392">
        <v>0</v>
      </c>
      <c r="Q6392">
        <v>0</v>
      </c>
      <c r="R6392">
        <v>6</v>
      </c>
      <c r="S6392">
        <v>0</v>
      </c>
      <c r="T6392">
        <v>0</v>
      </c>
      <c r="U6392">
        <v>0</v>
      </c>
      <c r="V6392">
        <v>0</v>
      </c>
      <c r="W6392">
        <v>0</v>
      </c>
      <c r="X6392">
        <v>14.043333000000001</v>
      </c>
      <c r="Y6392">
        <v>0</v>
      </c>
      <c r="Z6392">
        <v>0</v>
      </c>
    </row>
    <row r="6393" spans="1:26" x14ac:dyDescent="0.25">
      <c r="A6393">
        <v>2043572</v>
      </c>
      <c r="B6393">
        <v>1</v>
      </c>
      <c r="C6393" t="s">
        <v>77</v>
      </c>
      <c r="D6393" t="s">
        <v>113</v>
      </c>
      <c r="E6393" t="s">
        <v>182</v>
      </c>
      <c r="F6393" t="s">
        <v>9183</v>
      </c>
      <c r="G6393" t="s">
        <v>144</v>
      </c>
      <c r="H6393" t="s">
        <v>46</v>
      </c>
      <c r="I6393" t="s">
        <v>129</v>
      </c>
      <c r="J6393" t="s">
        <v>130</v>
      </c>
      <c r="K6393" t="s">
        <v>131</v>
      </c>
      <c r="L6393" t="s">
        <v>18239</v>
      </c>
      <c r="M6393" t="s">
        <v>18240</v>
      </c>
      <c r="N6393">
        <v>1.226388888</v>
      </c>
      <c r="O6393">
        <v>0</v>
      </c>
      <c r="P6393">
        <v>0</v>
      </c>
      <c r="Q6393">
        <v>0</v>
      </c>
      <c r="R6393">
        <v>0</v>
      </c>
      <c r="S6393">
        <v>0</v>
      </c>
      <c r="T6393">
        <v>1</v>
      </c>
      <c r="U6393">
        <v>0</v>
      </c>
      <c r="V6393">
        <v>0</v>
      </c>
      <c r="W6393">
        <v>0</v>
      </c>
      <c r="X6393">
        <v>0</v>
      </c>
      <c r="Y6393">
        <v>0</v>
      </c>
      <c r="Z6393">
        <v>1.226389</v>
      </c>
    </row>
    <row r="6394" spans="1:26" x14ac:dyDescent="0.25">
      <c r="A6394">
        <v>2043571</v>
      </c>
      <c r="B6394">
        <v>1</v>
      </c>
      <c r="C6394" t="s">
        <v>76</v>
      </c>
      <c r="D6394" t="s">
        <v>90</v>
      </c>
      <c r="E6394" t="s">
        <v>134</v>
      </c>
      <c r="F6394" t="s">
        <v>18241</v>
      </c>
      <c r="G6394" t="s">
        <v>136</v>
      </c>
      <c r="H6394" t="s">
        <v>46</v>
      </c>
      <c r="I6394" t="s">
        <v>129</v>
      </c>
      <c r="J6394" t="s">
        <v>130</v>
      </c>
      <c r="K6394" t="s">
        <v>131</v>
      </c>
      <c r="L6394" t="s">
        <v>18242</v>
      </c>
      <c r="M6394" t="s">
        <v>18243</v>
      </c>
      <c r="N6394">
        <v>1.3547222219999999</v>
      </c>
      <c r="O6394">
        <v>0</v>
      </c>
      <c r="P6394">
        <v>0</v>
      </c>
      <c r="Q6394">
        <v>0</v>
      </c>
      <c r="R6394">
        <v>0</v>
      </c>
      <c r="S6394">
        <v>0</v>
      </c>
      <c r="T6394">
        <v>1</v>
      </c>
      <c r="U6394">
        <v>0</v>
      </c>
      <c r="V6394">
        <v>0</v>
      </c>
      <c r="W6394">
        <v>0</v>
      </c>
      <c r="X6394">
        <v>0</v>
      </c>
      <c r="Y6394">
        <v>0</v>
      </c>
      <c r="Z6394">
        <v>1.354722</v>
      </c>
    </row>
    <row r="6395" spans="1:26" x14ac:dyDescent="0.25">
      <c r="A6395">
        <v>2043574</v>
      </c>
      <c r="B6395">
        <v>1</v>
      </c>
      <c r="C6395" t="s">
        <v>76</v>
      </c>
      <c r="D6395" t="s">
        <v>106</v>
      </c>
      <c r="E6395" t="s">
        <v>134</v>
      </c>
      <c r="F6395" t="s">
        <v>18244</v>
      </c>
      <c r="G6395" t="s">
        <v>136</v>
      </c>
      <c r="H6395" t="s">
        <v>46</v>
      </c>
      <c r="I6395" t="s">
        <v>129</v>
      </c>
      <c r="J6395" t="s">
        <v>130</v>
      </c>
      <c r="K6395" t="s">
        <v>131</v>
      </c>
      <c r="L6395" t="s">
        <v>18245</v>
      </c>
      <c r="M6395" t="s">
        <v>18246</v>
      </c>
      <c r="N6395">
        <v>2.8208333329999999</v>
      </c>
      <c r="O6395">
        <v>0</v>
      </c>
      <c r="P6395">
        <v>1</v>
      </c>
      <c r="Q6395">
        <v>0</v>
      </c>
      <c r="R6395">
        <v>0</v>
      </c>
      <c r="S6395">
        <v>0</v>
      </c>
      <c r="T6395">
        <v>0</v>
      </c>
      <c r="U6395">
        <v>0</v>
      </c>
      <c r="V6395">
        <v>2.8208329999999999</v>
      </c>
      <c r="W6395">
        <v>0</v>
      </c>
      <c r="X6395">
        <v>0</v>
      </c>
      <c r="Y6395">
        <v>0</v>
      </c>
      <c r="Z6395">
        <v>0</v>
      </c>
    </row>
    <row r="6396" spans="1:26" x14ac:dyDescent="0.25">
      <c r="A6396">
        <v>2043573</v>
      </c>
      <c r="B6396">
        <v>1</v>
      </c>
      <c r="C6396" t="s">
        <v>77</v>
      </c>
      <c r="D6396" t="s">
        <v>124</v>
      </c>
      <c r="E6396" t="s">
        <v>171</v>
      </c>
      <c r="F6396" t="s">
        <v>873</v>
      </c>
      <c r="G6396" t="s">
        <v>163</v>
      </c>
      <c r="H6396" t="s">
        <v>47</v>
      </c>
      <c r="I6396" t="s">
        <v>129</v>
      </c>
      <c r="J6396" t="s">
        <v>130</v>
      </c>
      <c r="K6396" t="s">
        <v>131</v>
      </c>
      <c r="L6396" t="s">
        <v>18247</v>
      </c>
      <c r="M6396" t="s">
        <v>18248</v>
      </c>
      <c r="N6396">
        <v>0.15777777700000001</v>
      </c>
      <c r="O6396">
        <v>75</v>
      </c>
      <c r="P6396">
        <v>1672</v>
      </c>
      <c r="Q6396">
        <v>0</v>
      </c>
      <c r="R6396">
        <v>0</v>
      </c>
      <c r="S6396">
        <v>0</v>
      </c>
      <c r="T6396">
        <v>0</v>
      </c>
      <c r="U6396">
        <v>11.833333</v>
      </c>
      <c r="V6396">
        <v>263.80444299999999</v>
      </c>
      <c r="W6396">
        <v>0</v>
      </c>
      <c r="X6396">
        <v>0</v>
      </c>
      <c r="Y6396">
        <v>0</v>
      </c>
      <c r="Z6396">
        <v>0</v>
      </c>
    </row>
    <row r="6397" spans="1:26" x14ac:dyDescent="0.25">
      <c r="A6397">
        <v>2043583</v>
      </c>
      <c r="B6397">
        <v>1</v>
      </c>
      <c r="C6397" t="s">
        <v>77</v>
      </c>
      <c r="D6397" t="s">
        <v>111</v>
      </c>
      <c r="E6397" t="s">
        <v>186</v>
      </c>
      <c r="F6397" t="s">
        <v>18249</v>
      </c>
      <c r="G6397" t="s">
        <v>163</v>
      </c>
      <c r="H6397" t="s">
        <v>47</v>
      </c>
      <c r="I6397" t="s">
        <v>129</v>
      </c>
      <c r="J6397" t="s">
        <v>130</v>
      </c>
      <c r="K6397" t="s">
        <v>131</v>
      </c>
      <c r="L6397" t="s">
        <v>18250</v>
      </c>
      <c r="M6397" t="s">
        <v>18251</v>
      </c>
      <c r="N6397">
        <v>2.721666666</v>
      </c>
      <c r="O6397">
        <v>0</v>
      </c>
      <c r="P6397">
        <v>0</v>
      </c>
      <c r="Q6397">
        <v>1</v>
      </c>
      <c r="R6397">
        <v>341</v>
      </c>
      <c r="S6397">
        <v>0</v>
      </c>
      <c r="T6397">
        <v>0</v>
      </c>
      <c r="U6397">
        <v>0</v>
      </c>
      <c r="V6397">
        <v>0</v>
      </c>
      <c r="W6397">
        <v>2.7216670000000001</v>
      </c>
      <c r="X6397">
        <v>928.08833300000003</v>
      </c>
      <c r="Y6397">
        <v>0</v>
      </c>
      <c r="Z6397">
        <v>0</v>
      </c>
    </row>
    <row r="6398" spans="1:26" x14ac:dyDescent="0.25">
      <c r="A6398">
        <v>2043577</v>
      </c>
      <c r="B6398">
        <v>1</v>
      </c>
      <c r="C6398" t="s">
        <v>76</v>
      </c>
      <c r="D6398" t="s">
        <v>84</v>
      </c>
      <c r="E6398" t="s">
        <v>150</v>
      </c>
      <c r="F6398" t="s">
        <v>16674</v>
      </c>
      <c r="G6398" t="s">
        <v>250</v>
      </c>
      <c r="H6398" t="s">
        <v>47</v>
      </c>
      <c r="I6398" t="s">
        <v>129</v>
      </c>
      <c r="J6398" t="s">
        <v>15</v>
      </c>
      <c r="K6398" t="s">
        <v>131</v>
      </c>
      <c r="L6398" t="s">
        <v>18252</v>
      </c>
      <c r="M6398" t="s">
        <v>18253</v>
      </c>
      <c r="N6398">
        <v>2.09</v>
      </c>
      <c r="O6398">
        <v>4</v>
      </c>
      <c r="P6398">
        <v>5838</v>
      </c>
      <c r="Q6398">
        <v>0</v>
      </c>
      <c r="R6398">
        <v>0</v>
      </c>
      <c r="S6398">
        <v>0</v>
      </c>
      <c r="T6398">
        <v>0</v>
      </c>
      <c r="U6398">
        <v>8.36</v>
      </c>
      <c r="V6398">
        <v>12201.42</v>
      </c>
      <c r="W6398">
        <v>0</v>
      </c>
      <c r="X6398">
        <v>0</v>
      </c>
      <c r="Y6398">
        <v>0</v>
      </c>
      <c r="Z6398">
        <v>0</v>
      </c>
    </row>
    <row r="6399" spans="1:26" x14ac:dyDescent="0.25">
      <c r="A6399">
        <v>2043587</v>
      </c>
      <c r="B6399">
        <v>1</v>
      </c>
      <c r="C6399" t="s">
        <v>76</v>
      </c>
      <c r="D6399" t="s">
        <v>99</v>
      </c>
      <c r="E6399" t="s">
        <v>182</v>
      </c>
      <c r="F6399" t="s">
        <v>18254</v>
      </c>
      <c r="G6399" t="s">
        <v>144</v>
      </c>
      <c r="H6399" t="s">
        <v>46</v>
      </c>
      <c r="I6399" t="s">
        <v>129</v>
      </c>
      <c r="J6399" t="s">
        <v>130</v>
      </c>
      <c r="K6399" t="s">
        <v>131</v>
      </c>
      <c r="L6399" t="s">
        <v>18255</v>
      </c>
      <c r="M6399" t="s">
        <v>18256</v>
      </c>
      <c r="N6399">
        <v>0.57277777699999999</v>
      </c>
      <c r="O6399">
        <v>0</v>
      </c>
      <c r="P6399">
        <v>16</v>
      </c>
      <c r="Q6399">
        <v>0</v>
      </c>
      <c r="R6399">
        <v>0</v>
      </c>
      <c r="S6399">
        <v>0</v>
      </c>
      <c r="T6399">
        <v>0</v>
      </c>
      <c r="U6399">
        <v>0</v>
      </c>
      <c r="V6399">
        <v>9.1644439999999996</v>
      </c>
      <c r="W6399">
        <v>0</v>
      </c>
      <c r="X6399">
        <v>0</v>
      </c>
      <c r="Y6399">
        <v>0</v>
      </c>
      <c r="Z6399">
        <v>0</v>
      </c>
    </row>
    <row r="6400" spans="1:26" x14ac:dyDescent="0.25">
      <c r="A6400">
        <v>2043589</v>
      </c>
      <c r="B6400">
        <v>1</v>
      </c>
      <c r="C6400" t="s">
        <v>76</v>
      </c>
      <c r="D6400" t="s">
        <v>85</v>
      </c>
      <c r="E6400" t="s">
        <v>134</v>
      </c>
      <c r="F6400" t="s">
        <v>18257</v>
      </c>
      <c r="G6400" t="s">
        <v>140</v>
      </c>
      <c r="H6400" t="s">
        <v>46</v>
      </c>
      <c r="I6400" t="s">
        <v>129</v>
      </c>
      <c r="J6400" t="s">
        <v>130</v>
      </c>
      <c r="K6400" t="s">
        <v>131</v>
      </c>
      <c r="L6400" t="s">
        <v>18258</v>
      </c>
      <c r="M6400" t="s">
        <v>18259</v>
      </c>
      <c r="N6400">
        <v>5.4372222219999999</v>
      </c>
      <c r="O6400">
        <v>0</v>
      </c>
      <c r="P6400">
        <v>1</v>
      </c>
      <c r="Q6400">
        <v>0</v>
      </c>
      <c r="R6400">
        <v>0</v>
      </c>
      <c r="S6400">
        <v>0</v>
      </c>
      <c r="T6400">
        <v>0</v>
      </c>
      <c r="U6400">
        <v>0</v>
      </c>
      <c r="V6400">
        <v>5.4372220000000002</v>
      </c>
      <c r="W6400">
        <v>0</v>
      </c>
      <c r="X6400">
        <v>0</v>
      </c>
      <c r="Y6400">
        <v>0</v>
      </c>
      <c r="Z6400">
        <v>0</v>
      </c>
    </row>
    <row r="6401" spans="1:26" x14ac:dyDescent="0.25">
      <c r="A6401">
        <v>2043590</v>
      </c>
      <c r="B6401">
        <v>1</v>
      </c>
      <c r="C6401" t="s">
        <v>76</v>
      </c>
      <c r="D6401" t="s">
        <v>88</v>
      </c>
      <c r="E6401" t="s">
        <v>182</v>
      </c>
      <c r="F6401" t="s">
        <v>2485</v>
      </c>
      <c r="G6401" t="s">
        <v>144</v>
      </c>
      <c r="H6401" t="s">
        <v>46</v>
      </c>
      <c r="I6401" t="s">
        <v>129</v>
      </c>
      <c r="J6401" t="s">
        <v>130</v>
      </c>
      <c r="K6401" t="s">
        <v>131</v>
      </c>
      <c r="L6401" t="s">
        <v>18260</v>
      </c>
      <c r="M6401" t="s">
        <v>18261</v>
      </c>
      <c r="N6401">
        <v>2.4308333329999998</v>
      </c>
      <c r="O6401">
        <v>0</v>
      </c>
      <c r="P6401">
        <v>5</v>
      </c>
      <c r="Q6401">
        <v>0</v>
      </c>
      <c r="R6401">
        <v>0</v>
      </c>
      <c r="S6401">
        <v>0</v>
      </c>
      <c r="T6401">
        <v>0</v>
      </c>
      <c r="U6401">
        <v>0</v>
      </c>
      <c r="V6401">
        <v>12.154166999999999</v>
      </c>
      <c r="W6401">
        <v>0</v>
      </c>
      <c r="X6401">
        <v>0</v>
      </c>
      <c r="Y6401">
        <v>0</v>
      </c>
      <c r="Z6401">
        <v>0</v>
      </c>
    </row>
    <row r="6402" spans="1:26" x14ac:dyDescent="0.25">
      <c r="A6402">
        <v>2043618</v>
      </c>
      <c r="B6402">
        <v>1</v>
      </c>
      <c r="C6402" t="s">
        <v>76</v>
      </c>
      <c r="D6402" t="s">
        <v>80</v>
      </c>
      <c r="E6402" t="s">
        <v>134</v>
      </c>
      <c r="F6402" t="s">
        <v>18262</v>
      </c>
      <c r="G6402" t="s">
        <v>238</v>
      </c>
      <c r="H6402" t="s">
        <v>46</v>
      </c>
      <c r="I6402" t="s">
        <v>129</v>
      </c>
      <c r="J6402" t="s">
        <v>130</v>
      </c>
      <c r="K6402" t="s">
        <v>131</v>
      </c>
      <c r="L6402" t="s">
        <v>18263</v>
      </c>
      <c r="M6402" t="s">
        <v>18264</v>
      </c>
      <c r="N6402">
        <v>2.4580555550000001</v>
      </c>
      <c r="O6402">
        <v>0</v>
      </c>
      <c r="P6402">
        <v>19</v>
      </c>
      <c r="Q6402">
        <v>0</v>
      </c>
      <c r="R6402">
        <v>0</v>
      </c>
      <c r="S6402">
        <v>0</v>
      </c>
      <c r="T6402">
        <v>0</v>
      </c>
      <c r="U6402">
        <v>0</v>
      </c>
      <c r="V6402">
        <v>46.703055999999997</v>
      </c>
      <c r="W6402">
        <v>0</v>
      </c>
      <c r="X6402">
        <v>0</v>
      </c>
      <c r="Y6402">
        <v>0</v>
      </c>
      <c r="Z6402">
        <v>0</v>
      </c>
    </row>
    <row r="6403" spans="1:26" x14ac:dyDescent="0.25">
      <c r="A6403">
        <v>2043591</v>
      </c>
      <c r="B6403">
        <v>1</v>
      </c>
      <c r="C6403" t="s">
        <v>76</v>
      </c>
      <c r="D6403" t="s">
        <v>95</v>
      </c>
      <c r="E6403" t="s">
        <v>134</v>
      </c>
      <c r="F6403" t="s">
        <v>18265</v>
      </c>
      <c r="G6403" t="s">
        <v>140</v>
      </c>
      <c r="H6403" t="s">
        <v>46</v>
      </c>
      <c r="I6403" t="s">
        <v>129</v>
      </c>
      <c r="J6403" t="s">
        <v>130</v>
      </c>
      <c r="K6403" t="s">
        <v>131</v>
      </c>
      <c r="L6403" t="s">
        <v>18266</v>
      </c>
      <c r="M6403" t="s">
        <v>18267</v>
      </c>
      <c r="N6403">
        <v>2.696111111</v>
      </c>
      <c r="O6403">
        <v>0</v>
      </c>
      <c r="P6403">
        <v>1</v>
      </c>
      <c r="Q6403">
        <v>0</v>
      </c>
      <c r="R6403">
        <v>0</v>
      </c>
      <c r="S6403">
        <v>0</v>
      </c>
      <c r="T6403">
        <v>0</v>
      </c>
      <c r="U6403">
        <v>0</v>
      </c>
      <c r="V6403">
        <v>2.6961110000000001</v>
      </c>
      <c r="W6403">
        <v>0</v>
      </c>
      <c r="X6403">
        <v>0</v>
      </c>
      <c r="Y6403">
        <v>0</v>
      </c>
      <c r="Z6403">
        <v>0</v>
      </c>
    </row>
    <row r="6404" spans="1:26" x14ac:dyDescent="0.25">
      <c r="A6404">
        <v>2043605</v>
      </c>
      <c r="B6404">
        <v>1</v>
      </c>
      <c r="C6404" t="s">
        <v>76</v>
      </c>
      <c r="D6404" t="s">
        <v>92</v>
      </c>
      <c r="E6404" t="s">
        <v>134</v>
      </c>
      <c r="F6404" t="s">
        <v>18268</v>
      </c>
      <c r="G6404" t="s">
        <v>136</v>
      </c>
      <c r="H6404" t="s">
        <v>46</v>
      </c>
      <c r="I6404" t="s">
        <v>129</v>
      </c>
      <c r="J6404" t="s">
        <v>130</v>
      </c>
      <c r="K6404" t="s">
        <v>131</v>
      </c>
      <c r="L6404" t="s">
        <v>18269</v>
      </c>
      <c r="M6404" t="s">
        <v>18270</v>
      </c>
      <c r="N6404">
        <v>0.62416666600000004</v>
      </c>
      <c r="O6404">
        <v>0</v>
      </c>
      <c r="P6404">
        <v>0</v>
      </c>
      <c r="Q6404">
        <v>0</v>
      </c>
      <c r="R6404">
        <v>1</v>
      </c>
      <c r="S6404">
        <v>0</v>
      </c>
      <c r="T6404">
        <v>0</v>
      </c>
      <c r="U6404">
        <v>0</v>
      </c>
      <c r="V6404">
        <v>0</v>
      </c>
      <c r="W6404">
        <v>0</v>
      </c>
      <c r="X6404">
        <v>0.62416700000000003</v>
      </c>
      <c r="Y6404">
        <v>0</v>
      </c>
      <c r="Z6404">
        <v>0</v>
      </c>
    </row>
    <row r="6405" spans="1:26" x14ac:dyDescent="0.25">
      <c r="A6405">
        <v>2043599</v>
      </c>
      <c r="B6405">
        <v>1</v>
      </c>
      <c r="C6405" t="s">
        <v>76</v>
      </c>
      <c r="D6405" t="s">
        <v>103</v>
      </c>
      <c r="E6405" t="s">
        <v>134</v>
      </c>
      <c r="F6405" t="s">
        <v>18271</v>
      </c>
      <c r="G6405" t="s">
        <v>128</v>
      </c>
      <c r="H6405" t="s">
        <v>46</v>
      </c>
      <c r="I6405" t="s">
        <v>129</v>
      </c>
      <c r="J6405" t="s">
        <v>130</v>
      </c>
      <c r="K6405" t="s">
        <v>131</v>
      </c>
      <c r="L6405" t="s">
        <v>18272</v>
      </c>
      <c r="M6405" t="s">
        <v>18273</v>
      </c>
      <c r="N6405">
        <v>2.5238888880000001</v>
      </c>
      <c r="O6405">
        <v>0</v>
      </c>
      <c r="P6405">
        <v>0</v>
      </c>
      <c r="Q6405">
        <v>0</v>
      </c>
      <c r="R6405">
        <v>1</v>
      </c>
      <c r="S6405">
        <v>0</v>
      </c>
      <c r="T6405">
        <v>0</v>
      </c>
      <c r="U6405">
        <v>0</v>
      </c>
      <c r="V6405">
        <v>0</v>
      </c>
      <c r="W6405">
        <v>0</v>
      </c>
      <c r="X6405">
        <v>2.523889</v>
      </c>
      <c r="Y6405">
        <v>0</v>
      </c>
      <c r="Z6405">
        <v>0</v>
      </c>
    </row>
    <row r="6406" spans="1:26" x14ac:dyDescent="0.25">
      <c r="A6406">
        <v>2043598</v>
      </c>
      <c r="B6406">
        <v>1</v>
      </c>
      <c r="C6406" t="s">
        <v>77</v>
      </c>
      <c r="D6406" t="s">
        <v>114</v>
      </c>
      <c r="E6406" t="s">
        <v>182</v>
      </c>
      <c r="F6406" t="s">
        <v>14978</v>
      </c>
      <c r="G6406" t="s">
        <v>144</v>
      </c>
      <c r="H6406" t="s">
        <v>46</v>
      </c>
      <c r="I6406" t="s">
        <v>129</v>
      </c>
      <c r="J6406" t="s">
        <v>130</v>
      </c>
      <c r="K6406" t="s">
        <v>131</v>
      </c>
      <c r="L6406" t="s">
        <v>18274</v>
      </c>
      <c r="M6406" t="s">
        <v>18275</v>
      </c>
      <c r="N6406">
        <v>1.4652777770000001</v>
      </c>
      <c r="O6406">
        <v>0</v>
      </c>
      <c r="P6406">
        <v>40</v>
      </c>
      <c r="Q6406">
        <v>0</v>
      </c>
      <c r="R6406">
        <v>0</v>
      </c>
      <c r="S6406">
        <v>0</v>
      </c>
      <c r="T6406">
        <v>0</v>
      </c>
      <c r="U6406">
        <v>0</v>
      </c>
      <c r="V6406">
        <v>58.611111000000001</v>
      </c>
      <c r="W6406">
        <v>0</v>
      </c>
      <c r="X6406">
        <v>0</v>
      </c>
      <c r="Y6406">
        <v>0</v>
      </c>
      <c r="Z6406">
        <v>0</v>
      </c>
    </row>
    <row r="6407" spans="1:26" x14ac:dyDescent="0.25">
      <c r="A6407">
        <v>2043593</v>
      </c>
      <c r="B6407">
        <v>1</v>
      </c>
      <c r="C6407" t="s">
        <v>77</v>
      </c>
      <c r="D6407" t="s">
        <v>119</v>
      </c>
      <c r="E6407" t="s">
        <v>161</v>
      </c>
      <c r="F6407" t="s">
        <v>8842</v>
      </c>
      <c r="G6407" t="s">
        <v>163</v>
      </c>
      <c r="H6407" t="s">
        <v>47</v>
      </c>
      <c r="I6407" t="s">
        <v>129</v>
      </c>
      <c r="J6407" t="s">
        <v>130</v>
      </c>
      <c r="K6407" t="s">
        <v>131</v>
      </c>
      <c r="L6407" t="s">
        <v>18276</v>
      </c>
      <c r="M6407" t="s">
        <v>18277</v>
      </c>
      <c r="N6407">
        <v>0.54194444399999997</v>
      </c>
      <c r="O6407">
        <v>32</v>
      </c>
      <c r="P6407">
        <v>1129</v>
      </c>
      <c r="Q6407">
        <v>0</v>
      </c>
      <c r="R6407">
        <v>0</v>
      </c>
      <c r="S6407">
        <v>0</v>
      </c>
      <c r="T6407">
        <v>0</v>
      </c>
      <c r="U6407">
        <v>17.342222</v>
      </c>
      <c r="V6407">
        <v>611.855277</v>
      </c>
      <c r="W6407">
        <v>0</v>
      </c>
      <c r="X6407">
        <v>0</v>
      </c>
      <c r="Y6407">
        <v>0</v>
      </c>
      <c r="Z6407">
        <v>0</v>
      </c>
    </row>
    <row r="6408" spans="1:26" x14ac:dyDescent="0.25">
      <c r="A6408">
        <v>2043602</v>
      </c>
      <c r="B6408">
        <v>1</v>
      </c>
      <c r="C6408" t="s">
        <v>76</v>
      </c>
      <c r="D6408" t="s">
        <v>99</v>
      </c>
      <c r="E6408" t="s">
        <v>134</v>
      </c>
      <c r="F6408" t="s">
        <v>18278</v>
      </c>
      <c r="G6408" t="s">
        <v>250</v>
      </c>
      <c r="H6408" t="s">
        <v>46</v>
      </c>
      <c r="I6408" t="s">
        <v>129</v>
      </c>
      <c r="J6408" t="s">
        <v>15</v>
      </c>
      <c r="K6408" t="s">
        <v>131</v>
      </c>
      <c r="L6408" t="s">
        <v>18279</v>
      </c>
      <c r="M6408" t="s">
        <v>18280</v>
      </c>
      <c r="N6408">
        <v>1.605555555</v>
      </c>
      <c r="O6408">
        <v>0</v>
      </c>
      <c r="P6408">
        <v>3</v>
      </c>
      <c r="Q6408">
        <v>0</v>
      </c>
      <c r="R6408">
        <v>0</v>
      </c>
      <c r="S6408">
        <v>0</v>
      </c>
      <c r="T6408">
        <v>0</v>
      </c>
      <c r="U6408">
        <v>0</v>
      </c>
      <c r="V6408">
        <v>4.8166669999999998</v>
      </c>
      <c r="W6408">
        <v>0</v>
      </c>
      <c r="X6408">
        <v>0</v>
      </c>
      <c r="Y6408">
        <v>0</v>
      </c>
      <c r="Z6408">
        <v>0</v>
      </c>
    </row>
    <row r="6409" spans="1:26" x14ac:dyDescent="0.25">
      <c r="A6409">
        <v>2043606</v>
      </c>
      <c r="B6409">
        <v>1</v>
      </c>
      <c r="C6409" t="s">
        <v>77</v>
      </c>
      <c r="D6409" t="s">
        <v>111</v>
      </c>
      <c r="E6409" t="s">
        <v>182</v>
      </c>
      <c r="F6409" t="s">
        <v>15694</v>
      </c>
      <c r="G6409" t="s">
        <v>144</v>
      </c>
      <c r="H6409" t="s">
        <v>46</v>
      </c>
      <c r="I6409" t="s">
        <v>129</v>
      </c>
      <c r="J6409" t="s">
        <v>130</v>
      </c>
      <c r="K6409" t="s">
        <v>131</v>
      </c>
      <c r="L6409" t="s">
        <v>18281</v>
      </c>
      <c r="M6409" t="s">
        <v>18282</v>
      </c>
      <c r="N6409">
        <v>2.9027777769999998</v>
      </c>
      <c r="O6409">
        <v>0</v>
      </c>
      <c r="P6409">
        <v>0</v>
      </c>
      <c r="Q6409">
        <v>0</v>
      </c>
      <c r="R6409">
        <v>18</v>
      </c>
      <c r="S6409">
        <v>0</v>
      </c>
      <c r="T6409">
        <v>0</v>
      </c>
      <c r="U6409">
        <v>0</v>
      </c>
      <c r="V6409">
        <v>0</v>
      </c>
      <c r="W6409">
        <v>0</v>
      </c>
      <c r="X6409">
        <v>52.25</v>
      </c>
      <c r="Y6409">
        <v>0</v>
      </c>
      <c r="Z6409">
        <v>0</v>
      </c>
    </row>
    <row r="6410" spans="1:26" x14ac:dyDescent="0.25">
      <c r="A6410">
        <v>2043604</v>
      </c>
      <c r="B6410">
        <v>1</v>
      </c>
      <c r="C6410" t="s">
        <v>76</v>
      </c>
      <c r="D6410" t="s">
        <v>103</v>
      </c>
      <c r="E6410" t="s">
        <v>186</v>
      </c>
      <c r="F6410" t="s">
        <v>18283</v>
      </c>
      <c r="G6410" t="s">
        <v>163</v>
      </c>
      <c r="H6410" t="s">
        <v>47</v>
      </c>
      <c r="I6410" t="s">
        <v>129</v>
      </c>
      <c r="J6410" t="s">
        <v>130</v>
      </c>
      <c r="K6410" t="s">
        <v>131</v>
      </c>
      <c r="L6410" t="s">
        <v>18284</v>
      </c>
      <c r="M6410" t="s">
        <v>18285</v>
      </c>
      <c r="N6410">
        <v>8.1666665999999999E-2</v>
      </c>
      <c r="O6410">
        <v>0</v>
      </c>
      <c r="P6410">
        <v>0</v>
      </c>
      <c r="Q6410">
        <v>54</v>
      </c>
      <c r="R6410">
        <v>8797</v>
      </c>
      <c r="S6410">
        <v>13</v>
      </c>
      <c r="T6410">
        <v>28</v>
      </c>
      <c r="U6410">
        <v>0</v>
      </c>
      <c r="V6410">
        <v>0</v>
      </c>
      <c r="W6410">
        <v>4.41</v>
      </c>
      <c r="X6410">
        <v>718.42166099999997</v>
      </c>
      <c r="Y6410">
        <v>1.0616669999999999</v>
      </c>
      <c r="Z6410">
        <v>2.286667</v>
      </c>
    </row>
    <row r="6411" spans="1:26" x14ac:dyDescent="0.25">
      <c r="A6411">
        <v>2043608</v>
      </c>
      <c r="B6411">
        <v>1</v>
      </c>
      <c r="C6411" t="s">
        <v>76</v>
      </c>
      <c r="D6411" t="s">
        <v>88</v>
      </c>
      <c r="E6411" t="s">
        <v>134</v>
      </c>
      <c r="F6411" t="s">
        <v>3690</v>
      </c>
      <c r="G6411" t="s">
        <v>140</v>
      </c>
      <c r="H6411" t="s">
        <v>46</v>
      </c>
      <c r="I6411" t="s">
        <v>129</v>
      </c>
      <c r="J6411" t="s">
        <v>130</v>
      </c>
      <c r="K6411" t="s">
        <v>131</v>
      </c>
      <c r="L6411" t="s">
        <v>18286</v>
      </c>
      <c r="M6411" t="s">
        <v>18287</v>
      </c>
      <c r="N6411">
        <v>1.1983333329999999</v>
      </c>
      <c r="O6411">
        <v>0</v>
      </c>
      <c r="P6411">
        <v>1</v>
      </c>
      <c r="Q6411">
        <v>0</v>
      </c>
      <c r="R6411">
        <v>0</v>
      </c>
      <c r="S6411">
        <v>0</v>
      </c>
      <c r="T6411">
        <v>0</v>
      </c>
      <c r="U6411">
        <v>0</v>
      </c>
      <c r="V6411">
        <v>1.1983330000000001</v>
      </c>
      <c r="W6411">
        <v>0</v>
      </c>
      <c r="X6411">
        <v>0</v>
      </c>
      <c r="Y6411">
        <v>0</v>
      </c>
      <c r="Z6411">
        <v>0</v>
      </c>
    </row>
    <row r="6412" spans="1:26" x14ac:dyDescent="0.25">
      <c r="A6412">
        <v>2043611</v>
      </c>
      <c r="B6412">
        <v>1</v>
      </c>
      <c r="C6412" t="s">
        <v>77</v>
      </c>
      <c r="D6412" t="s">
        <v>114</v>
      </c>
      <c r="E6412" t="s">
        <v>186</v>
      </c>
      <c r="F6412" t="s">
        <v>18288</v>
      </c>
      <c r="G6412" t="s">
        <v>163</v>
      </c>
      <c r="H6412" t="s">
        <v>47</v>
      </c>
      <c r="I6412" t="s">
        <v>129</v>
      </c>
      <c r="J6412" t="s">
        <v>130</v>
      </c>
      <c r="K6412" t="s">
        <v>131</v>
      </c>
      <c r="L6412" t="s">
        <v>18289</v>
      </c>
      <c r="M6412" t="s">
        <v>18290</v>
      </c>
      <c r="N6412">
        <v>0.65472222199999996</v>
      </c>
      <c r="O6412">
        <v>27</v>
      </c>
      <c r="P6412">
        <v>655</v>
      </c>
      <c r="Q6412">
        <v>0</v>
      </c>
      <c r="R6412">
        <v>0</v>
      </c>
      <c r="S6412">
        <v>0</v>
      </c>
      <c r="T6412">
        <v>0</v>
      </c>
      <c r="U6412">
        <v>17.677499999999998</v>
      </c>
      <c r="V6412">
        <v>428.84305499999999</v>
      </c>
      <c r="W6412">
        <v>0</v>
      </c>
      <c r="X6412">
        <v>0</v>
      </c>
      <c r="Y6412">
        <v>0</v>
      </c>
      <c r="Z6412">
        <v>0</v>
      </c>
    </row>
    <row r="6413" spans="1:26" x14ac:dyDescent="0.25">
      <c r="A6413">
        <v>2043613</v>
      </c>
      <c r="B6413">
        <v>1</v>
      </c>
      <c r="C6413" t="s">
        <v>76</v>
      </c>
      <c r="D6413" t="s">
        <v>88</v>
      </c>
      <c r="E6413" t="s">
        <v>182</v>
      </c>
      <c r="F6413" t="s">
        <v>18291</v>
      </c>
      <c r="G6413" t="s">
        <v>310</v>
      </c>
      <c r="H6413" t="s">
        <v>46</v>
      </c>
      <c r="I6413" t="s">
        <v>129</v>
      </c>
      <c r="J6413" t="s">
        <v>130</v>
      </c>
      <c r="K6413" t="s">
        <v>131</v>
      </c>
      <c r="L6413" t="s">
        <v>18292</v>
      </c>
      <c r="M6413" t="s">
        <v>18293</v>
      </c>
      <c r="N6413">
        <v>1.5227777769999999</v>
      </c>
      <c r="O6413">
        <v>0</v>
      </c>
      <c r="P6413">
        <v>107</v>
      </c>
      <c r="Q6413">
        <v>0</v>
      </c>
      <c r="R6413">
        <v>0</v>
      </c>
      <c r="S6413">
        <v>0</v>
      </c>
      <c r="T6413">
        <v>0</v>
      </c>
      <c r="U6413">
        <v>0</v>
      </c>
      <c r="V6413">
        <v>162.93722199999999</v>
      </c>
      <c r="W6413">
        <v>0</v>
      </c>
      <c r="X6413">
        <v>0</v>
      </c>
      <c r="Y6413">
        <v>0</v>
      </c>
      <c r="Z6413">
        <v>0</v>
      </c>
    </row>
    <row r="6414" spans="1:26" x14ac:dyDescent="0.25">
      <c r="A6414">
        <v>2043610</v>
      </c>
      <c r="B6414">
        <v>1</v>
      </c>
      <c r="C6414" t="s">
        <v>77</v>
      </c>
      <c r="D6414" t="s">
        <v>124</v>
      </c>
      <c r="E6414" t="s">
        <v>134</v>
      </c>
      <c r="F6414" t="s">
        <v>18294</v>
      </c>
      <c r="G6414" t="s">
        <v>238</v>
      </c>
      <c r="H6414" t="s">
        <v>46</v>
      </c>
      <c r="I6414" t="s">
        <v>129</v>
      </c>
      <c r="J6414" t="s">
        <v>130</v>
      </c>
      <c r="K6414" t="s">
        <v>131</v>
      </c>
      <c r="L6414" t="s">
        <v>18295</v>
      </c>
      <c r="M6414" t="s">
        <v>18296</v>
      </c>
      <c r="N6414">
        <v>4.9455555550000003</v>
      </c>
      <c r="O6414">
        <v>0</v>
      </c>
      <c r="P6414">
        <v>9</v>
      </c>
      <c r="Q6414">
        <v>0</v>
      </c>
      <c r="R6414">
        <v>0</v>
      </c>
      <c r="S6414">
        <v>0</v>
      </c>
      <c r="T6414">
        <v>0</v>
      </c>
      <c r="U6414">
        <v>0</v>
      </c>
      <c r="V6414">
        <v>44.51</v>
      </c>
      <c r="W6414">
        <v>0</v>
      </c>
      <c r="X6414">
        <v>0</v>
      </c>
      <c r="Y6414">
        <v>0</v>
      </c>
      <c r="Z6414">
        <v>0</v>
      </c>
    </row>
    <row r="6415" spans="1:26" x14ac:dyDescent="0.25">
      <c r="A6415">
        <v>2043614</v>
      </c>
      <c r="B6415">
        <v>1</v>
      </c>
      <c r="C6415" t="s">
        <v>76</v>
      </c>
      <c r="D6415" t="s">
        <v>88</v>
      </c>
      <c r="E6415" t="s">
        <v>134</v>
      </c>
      <c r="F6415" t="s">
        <v>18297</v>
      </c>
      <c r="G6415" t="s">
        <v>136</v>
      </c>
      <c r="H6415" t="s">
        <v>46</v>
      </c>
      <c r="I6415" t="s">
        <v>129</v>
      </c>
      <c r="J6415" t="s">
        <v>130</v>
      </c>
      <c r="K6415" t="s">
        <v>131</v>
      </c>
      <c r="L6415" t="s">
        <v>18298</v>
      </c>
      <c r="M6415" t="s">
        <v>18299</v>
      </c>
      <c r="N6415">
        <v>2.7980555549999999</v>
      </c>
      <c r="O6415">
        <v>0</v>
      </c>
      <c r="P6415">
        <v>1</v>
      </c>
      <c r="Q6415">
        <v>0</v>
      </c>
      <c r="R6415">
        <v>0</v>
      </c>
      <c r="S6415">
        <v>0</v>
      </c>
      <c r="T6415">
        <v>0</v>
      </c>
      <c r="U6415">
        <v>0</v>
      </c>
      <c r="V6415">
        <v>2.7980559999999999</v>
      </c>
      <c r="W6415">
        <v>0</v>
      </c>
      <c r="X6415">
        <v>0</v>
      </c>
      <c r="Y6415">
        <v>0</v>
      </c>
      <c r="Z6415">
        <v>0</v>
      </c>
    </row>
    <row r="6416" spans="1:26" x14ac:dyDescent="0.25">
      <c r="A6416">
        <v>2043624</v>
      </c>
      <c r="B6416">
        <v>1</v>
      </c>
      <c r="C6416" t="s">
        <v>76</v>
      </c>
      <c r="D6416" t="s">
        <v>103</v>
      </c>
      <c r="E6416" t="s">
        <v>134</v>
      </c>
      <c r="F6416" t="s">
        <v>18300</v>
      </c>
      <c r="G6416" t="s">
        <v>238</v>
      </c>
      <c r="H6416" t="s">
        <v>46</v>
      </c>
      <c r="I6416" t="s">
        <v>129</v>
      </c>
      <c r="J6416" t="s">
        <v>130</v>
      </c>
      <c r="K6416" t="s">
        <v>131</v>
      </c>
      <c r="L6416" t="s">
        <v>18301</v>
      </c>
      <c r="M6416" t="s">
        <v>18302</v>
      </c>
      <c r="N6416">
        <v>1.6602777769999999</v>
      </c>
      <c r="O6416">
        <v>0</v>
      </c>
      <c r="P6416">
        <v>0</v>
      </c>
      <c r="Q6416">
        <v>0</v>
      </c>
      <c r="R6416">
        <v>1</v>
      </c>
      <c r="S6416">
        <v>0</v>
      </c>
      <c r="T6416">
        <v>0</v>
      </c>
      <c r="U6416">
        <v>0</v>
      </c>
      <c r="V6416">
        <v>0</v>
      </c>
      <c r="W6416">
        <v>0</v>
      </c>
      <c r="X6416">
        <v>1.6602779999999999</v>
      </c>
      <c r="Y6416">
        <v>0</v>
      </c>
      <c r="Z6416">
        <v>0</v>
      </c>
    </row>
    <row r="6417" spans="1:26" x14ac:dyDescent="0.25">
      <c r="A6417">
        <v>2043615</v>
      </c>
      <c r="B6417">
        <v>1</v>
      </c>
      <c r="C6417" t="s">
        <v>77</v>
      </c>
      <c r="D6417" t="s">
        <v>122</v>
      </c>
      <c r="E6417" t="s">
        <v>186</v>
      </c>
      <c r="F6417" t="s">
        <v>7462</v>
      </c>
      <c r="G6417" t="s">
        <v>163</v>
      </c>
      <c r="H6417" t="s">
        <v>47</v>
      </c>
      <c r="I6417" t="s">
        <v>257</v>
      </c>
      <c r="J6417" t="s">
        <v>130</v>
      </c>
      <c r="K6417" t="s">
        <v>131</v>
      </c>
      <c r="L6417" t="s">
        <v>18303</v>
      </c>
      <c r="M6417" t="s">
        <v>18304</v>
      </c>
      <c r="N6417">
        <v>6.1111109999999998E-3</v>
      </c>
      <c r="O6417">
        <v>0</v>
      </c>
      <c r="P6417">
        <v>2</v>
      </c>
      <c r="Q6417">
        <v>9</v>
      </c>
      <c r="R6417">
        <v>114</v>
      </c>
      <c r="S6417">
        <v>36</v>
      </c>
      <c r="T6417">
        <v>792</v>
      </c>
      <c r="U6417">
        <v>0</v>
      </c>
      <c r="V6417">
        <v>1.2222E-2</v>
      </c>
      <c r="W6417">
        <v>5.5E-2</v>
      </c>
      <c r="X6417">
        <v>0.69666700000000004</v>
      </c>
      <c r="Y6417">
        <v>0.22</v>
      </c>
      <c r="Z6417">
        <v>4.84</v>
      </c>
    </row>
    <row r="6418" spans="1:26" x14ac:dyDescent="0.25">
      <c r="A6418">
        <v>2043619</v>
      </c>
      <c r="B6418">
        <v>1</v>
      </c>
      <c r="C6418" t="s">
        <v>77</v>
      </c>
      <c r="D6418" t="s">
        <v>123</v>
      </c>
      <c r="E6418" t="s">
        <v>182</v>
      </c>
      <c r="F6418" t="s">
        <v>18305</v>
      </c>
      <c r="G6418" t="s">
        <v>144</v>
      </c>
      <c r="H6418" t="s">
        <v>46</v>
      </c>
      <c r="I6418" t="s">
        <v>129</v>
      </c>
      <c r="J6418" t="s">
        <v>130</v>
      </c>
      <c r="K6418" t="s">
        <v>131</v>
      </c>
      <c r="L6418" t="s">
        <v>18306</v>
      </c>
      <c r="M6418" t="s">
        <v>18307</v>
      </c>
      <c r="N6418">
        <v>3.3338888880000002</v>
      </c>
      <c r="O6418">
        <v>0</v>
      </c>
      <c r="P6418">
        <v>49</v>
      </c>
      <c r="Q6418">
        <v>0</v>
      </c>
      <c r="R6418">
        <v>0</v>
      </c>
      <c r="S6418">
        <v>0</v>
      </c>
      <c r="T6418">
        <v>0</v>
      </c>
      <c r="U6418">
        <v>0</v>
      </c>
      <c r="V6418">
        <v>163.360556</v>
      </c>
      <c r="W6418">
        <v>0</v>
      </c>
      <c r="X6418">
        <v>0</v>
      </c>
      <c r="Y6418">
        <v>0</v>
      </c>
      <c r="Z6418">
        <v>0</v>
      </c>
    </row>
    <row r="6419" spans="1:26" x14ac:dyDescent="0.25">
      <c r="A6419">
        <v>2043621</v>
      </c>
      <c r="B6419">
        <v>1</v>
      </c>
      <c r="C6419" t="s">
        <v>76</v>
      </c>
      <c r="D6419" t="s">
        <v>81</v>
      </c>
      <c r="E6419" t="s">
        <v>161</v>
      </c>
      <c r="F6419" t="s">
        <v>18308</v>
      </c>
      <c r="G6419" t="s">
        <v>341</v>
      </c>
      <c r="H6419" t="s">
        <v>47</v>
      </c>
      <c r="I6419" t="s">
        <v>129</v>
      </c>
      <c r="J6419" t="s">
        <v>130</v>
      </c>
      <c r="K6419" t="s">
        <v>131</v>
      </c>
      <c r="L6419" t="s">
        <v>18309</v>
      </c>
      <c r="M6419" t="s">
        <v>18310</v>
      </c>
      <c r="N6419">
        <v>3.5777777770000001</v>
      </c>
      <c r="O6419">
        <v>0</v>
      </c>
      <c r="P6419">
        <v>254</v>
      </c>
      <c r="Q6419">
        <v>0</v>
      </c>
      <c r="R6419">
        <v>0</v>
      </c>
      <c r="S6419">
        <v>0</v>
      </c>
      <c r="T6419">
        <v>0</v>
      </c>
      <c r="U6419">
        <v>0</v>
      </c>
      <c r="V6419">
        <v>908.75555499999996</v>
      </c>
      <c r="W6419">
        <v>0</v>
      </c>
      <c r="X6419">
        <v>0</v>
      </c>
      <c r="Y6419">
        <v>0</v>
      </c>
      <c r="Z6419">
        <v>0</v>
      </c>
    </row>
    <row r="6420" spans="1:26" x14ac:dyDescent="0.25">
      <c r="A6420">
        <v>2043617</v>
      </c>
      <c r="B6420">
        <v>1</v>
      </c>
      <c r="C6420" t="s">
        <v>76</v>
      </c>
      <c r="D6420" t="s">
        <v>94</v>
      </c>
      <c r="E6420" t="s">
        <v>186</v>
      </c>
      <c r="F6420" t="s">
        <v>7108</v>
      </c>
      <c r="G6420" t="s">
        <v>152</v>
      </c>
      <c r="H6420" t="s">
        <v>47</v>
      </c>
      <c r="I6420" t="s">
        <v>129</v>
      </c>
      <c r="J6420" t="s">
        <v>130</v>
      </c>
      <c r="K6420" t="s">
        <v>131</v>
      </c>
      <c r="L6420" t="s">
        <v>18311</v>
      </c>
      <c r="M6420" t="s">
        <v>18312</v>
      </c>
      <c r="N6420">
        <v>0.51722222200000001</v>
      </c>
      <c r="O6420">
        <v>0</v>
      </c>
      <c r="P6420">
        <v>0</v>
      </c>
      <c r="Q6420">
        <v>0</v>
      </c>
      <c r="R6420">
        <v>0</v>
      </c>
      <c r="S6420">
        <v>11</v>
      </c>
      <c r="T6420">
        <v>410</v>
      </c>
      <c r="U6420">
        <v>0</v>
      </c>
      <c r="V6420">
        <v>0</v>
      </c>
      <c r="W6420">
        <v>0</v>
      </c>
      <c r="X6420">
        <v>0</v>
      </c>
      <c r="Y6420">
        <v>5.6894439999999999</v>
      </c>
      <c r="Z6420">
        <v>212.06111100000001</v>
      </c>
    </row>
    <row r="6421" spans="1:26" x14ac:dyDescent="0.25">
      <c r="A6421">
        <v>2043629</v>
      </c>
      <c r="B6421">
        <v>1</v>
      </c>
      <c r="C6421" t="s">
        <v>76</v>
      </c>
      <c r="D6421" t="s">
        <v>92</v>
      </c>
      <c r="E6421" t="s">
        <v>182</v>
      </c>
      <c r="F6421" t="s">
        <v>18313</v>
      </c>
      <c r="G6421" t="s">
        <v>389</v>
      </c>
      <c r="H6421" t="s">
        <v>46</v>
      </c>
      <c r="I6421" t="s">
        <v>129</v>
      </c>
      <c r="J6421" t="s">
        <v>130</v>
      </c>
      <c r="K6421" t="s">
        <v>131</v>
      </c>
      <c r="L6421" t="s">
        <v>18314</v>
      </c>
      <c r="M6421" t="s">
        <v>18315</v>
      </c>
      <c r="N6421">
        <v>2.409166666</v>
      </c>
      <c r="O6421">
        <v>0</v>
      </c>
      <c r="P6421">
        <v>0</v>
      </c>
      <c r="Q6421">
        <v>0</v>
      </c>
      <c r="R6421">
        <v>27</v>
      </c>
      <c r="S6421">
        <v>0</v>
      </c>
      <c r="T6421">
        <v>107</v>
      </c>
      <c r="U6421">
        <v>0</v>
      </c>
      <c r="V6421">
        <v>0</v>
      </c>
      <c r="W6421">
        <v>0</v>
      </c>
      <c r="X6421">
        <v>65.047499999999999</v>
      </c>
      <c r="Y6421">
        <v>0</v>
      </c>
      <c r="Z6421">
        <v>257.78083299999997</v>
      </c>
    </row>
    <row r="6422" spans="1:26" x14ac:dyDescent="0.25">
      <c r="A6422">
        <v>2043622</v>
      </c>
      <c r="B6422">
        <v>1</v>
      </c>
      <c r="C6422" t="s">
        <v>77</v>
      </c>
      <c r="D6422" t="s">
        <v>119</v>
      </c>
      <c r="E6422" t="s">
        <v>134</v>
      </c>
      <c r="F6422" t="s">
        <v>18316</v>
      </c>
      <c r="G6422" t="s">
        <v>238</v>
      </c>
      <c r="H6422" t="s">
        <v>46</v>
      </c>
      <c r="I6422" t="s">
        <v>129</v>
      </c>
      <c r="J6422" t="s">
        <v>130</v>
      </c>
      <c r="K6422" t="s">
        <v>131</v>
      </c>
      <c r="L6422" t="s">
        <v>18317</v>
      </c>
      <c r="M6422" t="s">
        <v>18318</v>
      </c>
      <c r="N6422">
        <v>2.1502777769999999</v>
      </c>
      <c r="O6422">
        <v>0</v>
      </c>
      <c r="P6422">
        <v>3</v>
      </c>
      <c r="Q6422">
        <v>0</v>
      </c>
      <c r="R6422">
        <v>0</v>
      </c>
      <c r="S6422">
        <v>0</v>
      </c>
      <c r="T6422">
        <v>0</v>
      </c>
      <c r="U6422">
        <v>0</v>
      </c>
      <c r="V6422">
        <v>6.4508330000000003</v>
      </c>
      <c r="W6422">
        <v>0</v>
      </c>
      <c r="X6422">
        <v>0</v>
      </c>
      <c r="Y6422">
        <v>0</v>
      </c>
      <c r="Z6422">
        <v>0</v>
      </c>
    </row>
    <row r="6423" spans="1:26" x14ac:dyDescent="0.25">
      <c r="A6423">
        <v>2043626</v>
      </c>
      <c r="B6423">
        <v>1</v>
      </c>
      <c r="C6423" t="s">
        <v>76</v>
      </c>
      <c r="D6423" t="s">
        <v>80</v>
      </c>
      <c r="E6423" t="s">
        <v>134</v>
      </c>
      <c r="F6423" t="s">
        <v>18319</v>
      </c>
      <c r="G6423" t="s">
        <v>250</v>
      </c>
      <c r="H6423" t="s">
        <v>46</v>
      </c>
      <c r="I6423" t="s">
        <v>129</v>
      </c>
      <c r="J6423" t="s">
        <v>15</v>
      </c>
      <c r="K6423" t="s">
        <v>131</v>
      </c>
      <c r="L6423" t="s">
        <v>18320</v>
      </c>
      <c r="M6423" t="s">
        <v>18321</v>
      </c>
      <c r="N6423">
        <v>4.1627777769999996</v>
      </c>
      <c r="O6423">
        <v>0</v>
      </c>
      <c r="P6423">
        <v>5</v>
      </c>
      <c r="Q6423">
        <v>0</v>
      </c>
      <c r="R6423">
        <v>0</v>
      </c>
      <c r="S6423">
        <v>0</v>
      </c>
      <c r="T6423">
        <v>0</v>
      </c>
      <c r="U6423">
        <v>0</v>
      </c>
      <c r="V6423">
        <v>20.813889</v>
      </c>
      <c r="W6423">
        <v>0</v>
      </c>
      <c r="X6423">
        <v>0</v>
      </c>
      <c r="Y6423">
        <v>0</v>
      </c>
      <c r="Z6423">
        <v>0</v>
      </c>
    </row>
    <row r="6424" spans="1:26" x14ac:dyDescent="0.25">
      <c r="A6424">
        <v>2043625</v>
      </c>
      <c r="B6424">
        <v>1</v>
      </c>
      <c r="C6424" t="s">
        <v>77</v>
      </c>
      <c r="D6424" t="s">
        <v>108</v>
      </c>
      <c r="E6424" t="s">
        <v>182</v>
      </c>
      <c r="F6424" t="s">
        <v>18322</v>
      </c>
      <c r="G6424" t="s">
        <v>144</v>
      </c>
      <c r="H6424" t="s">
        <v>46</v>
      </c>
      <c r="I6424" t="s">
        <v>129</v>
      </c>
      <c r="J6424" t="s">
        <v>130</v>
      </c>
      <c r="K6424" t="s">
        <v>131</v>
      </c>
      <c r="L6424" t="s">
        <v>18323</v>
      </c>
      <c r="M6424" t="s">
        <v>18324</v>
      </c>
      <c r="N6424">
        <v>3.2319444439999998</v>
      </c>
      <c r="O6424">
        <v>0</v>
      </c>
      <c r="P6424">
        <v>0</v>
      </c>
      <c r="Q6424">
        <v>0</v>
      </c>
      <c r="R6424">
        <v>0</v>
      </c>
      <c r="S6424">
        <v>0</v>
      </c>
      <c r="T6424">
        <v>2</v>
      </c>
      <c r="U6424">
        <v>0</v>
      </c>
      <c r="V6424">
        <v>0</v>
      </c>
      <c r="W6424">
        <v>0</v>
      </c>
      <c r="X6424">
        <v>0</v>
      </c>
      <c r="Y6424">
        <v>0</v>
      </c>
      <c r="Z6424">
        <v>6.463889</v>
      </c>
    </row>
    <row r="6425" spans="1:26" x14ac:dyDescent="0.25">
      <c r="A6425">
        <v>2043627</v>
      </c>
      <c r="B6425">
        <v>1</v>
      </c>
      <c r="C6425" t="s">
        <v>77</v>
      </c>
      <c r="D6425" t="s">
        <v>114</v>
      </c>
      <c r="E6425" t="s">
        <v>186</v>
      </c>
      <c r="F6425" t="s">
        <v>2237</v>
      </c>
      <c r="G6425" t="s">
        <v>163</v>
      </c>
      <c r="H6425" t="s">
        <v>47</v>
      </c>
      <c r="I6425" t="s">
        <v>257</v>
      </c>
      <c r="J6425" t="s">
        <v>130</v>
      </c>
      <c r="K6425" t="s">
        <v>131</v>
      </c>
      <c r="L6425" t="s">
        <v>18325</v>
      </c>
      <c r="M6425" t="s">
        <v>18326</v>
      </c>
      <c r="N6425">
        <v>8.3333330000000001E-3</v>
      </c>
      <c r="O6425">
        <v>4</v>
      </c>
      <c r="P6425">
        <v>0</v>
      </c>
      <c r="Q6425">
        <v>0</v>
      </c>
      <c r="R6425">
        <v>0</v>
      </c>
      <c r="S6425">
        <v>125</v>
      </c>
      <c r="T6425">
        <v>488</v>
      </c>
      <c r="U6425">
        <v>3.3333000000000002E-2</v>
      </c>
      <c r="V6425">
        <v>0</v>
      </c>
      <c r="W6425">
        <v>0</v>
      </c>
      <c r="X6425">
        <v>0</v>
      </c>
      <c r="Y6425">
        <v>1.0416669999999999</v>
      </c>
      <c r="Z6425">
        <v>4.0666669999999998</v>
      </c>
    </row>
    <row r="6426" spans="1:26" x14ac:dyDescent="0.25">
      <c r="A6426">
        <v>2043632</v>
      </c>
      <c r="B6426">
        <v>1</v>
      </c>
      <c r="C6426" t="s">
        <v>76</v>
      </c>
      <c r="D6426" t="s">
        <v>92</v>
      </c>
      <c r="E6426" t="s">
        <v>134</v>
      </c>
      <c r="F6426" t="s">
        <v>18327</v>
      </c>
      <c r="G6426" t="s">
        <v>136</v>
      </c>
      <c r="H6426" t="s">
        <v>46</v>
      </c>
      <c r="I6426" t="s">
        <v>129</v>
      </c>
      <c r="J6426" t="s">
        <v>130</v>
      </c>
      <c r="K6426" t="s">
        <v>131</v>
      </c>
      <c r="L6426" t="s">
        <v>18328</v>
      </c>
      <c r="M6426" t="s">
        <v>18329</v>
      </c>
      <c r="N6426">
        <v>1.6088888880000001</v>
      </c>
      <c r="O6426">
        <v>0</v>
      </c>
      <c r="P6426">
        <v>0</v>
      </c>
      <c r="Q6426">
        <v>0</v>
      </c>
      <c r="R6426">
        <v>1</v>
      </c>
      <c r="S6426">
        <v>0</v>
      </c>
      <c r="T6426">
        <v>0</v>
      </c>
      <c r="U6426">
        <v>0</v>
      </c>
      <c r="V6426">
        <v>0</v>
      </c>
      <c r="W6426">
        <v>0</v>
      </c>
      <c r="X6426">
        <v>1.608889</v>
      </c>
      <c r="Y6426">
        <v>0</v>
      </c>
      <c r="Z6426">
        <v>0</v>
      </c>
    </row>
    <row r="6427" spans="1:26" x14ac:dyDescent="0.25">
      <c r="A6427">
        <v>2043645</v>
      </c>
      <c r="B6427">
        <v>1</v>
      </c>
      <c r="C6427" t="s">
        <v>76</v>
      </c>
      <c r="D6427" t="s">
        <v>94</v>
      </c>
      <c r="E6427" t="s">
        <v>182</v>
      </c>
      <c r="F6427" t="s">
        <v>18330</v>
      </c>
      <c r="G6427" t="s">
        <v>144</v>
      </c>
      <c r="H6427" t="s">
        <v>46</v>
      </c>
      <c r="I6427" t="s">
        <v>129</v>
      </c>
      <c r="J6427" t="s">
        <v>130</v>
      </c>
      <c r="K6427" t="s">
        <v>131</v>
      </c>
      <c r="L6427" t="s">
        <v>18331</v>
      </c>
      <c r="M6427" t="s">
        <v>18332</v>
      </c>
      <c r="N6427">
        <v>0.94027777700000004</v>
      </c>
      <c r="O6427">
        <v>0</v>
      </c>
      <c r="P6427">
        <v>0</v>
      </c>
      <c r="Q6427">
        <v>0</v>
      </c>
      <c r="R6427">
        <v>0</v>
      </c>
      <c r="S6427">
        <v>0</v>
      </c>
      <c r="T6427">
        <v>21</v>
      </c>
      <c r="U6427">
        <v>0</v>
      </c>
      <c r="V6427">
        <v>0</v>
      </c>
      <c r="W6427">
        <v>0</v>
      </c>
      <c r="X6427">
        <v>0</v>
      </c>
      <c r="Y6427">
        <v>0</v>
      </c>
      <c r="Z6427">
        <v>19.745833000000001</v>
      </c>
    </row>
    <row r="6428" spans="1:26" x14ac:dyDescent="0.25">
      <c r="A6428">
        <v>2043631</v>
      </c>
      <c r="B6428">
        <v>1</v>
      </c>
      <c r="C6428" t="s">
        <v>77</v>
      </c>
      <c r="D6428" t="s">
        <v>119</v>
      </c>
      <c r="E6428" t="s">
        <v>134</v>
      </c>
      <c r="F6428" t="s">
        <v>18333</v>
      </c>
      <c r="G6428" t="s">
        <v>128</v>
      </c>
      <c r="H6428" t="s">
        <v>46</v>
      </c>
      <c r="I6428" t="s">
        <v>129</v>
      </c>
      <c r="J6428" t="s">
        <v>130</v>
      </c>
      <c r="K6428" t="s">
        <v>131</v>
      </c>
      <c r="L6428" t="s">
        <v>18334</v>
      </c>
      <c r="M6428" t="s">
        <v>18335</v>
      </c>
      <c r="N6428">
        <v>1.0633333330000001</v>
      </c>
      <c r="O6428">
        <v>0</v>
      </c>
      <c r="P6428">
        <v>1</v>
      </c>
      <c r="Q6428">
        <v>0</v>
      </c>
      <c r="R6428">
        <v>0</v>
      </c>
      <c r="S6428">
        <v>0</v>
      </c>
      <c r="T6428">
        <v>0</v>
      </c>
      <c r="U6428">
        <v>0</v>
      </c>
      <c r="V6428">
        <v>1.0633330000000001</v>
      </c>
      <c r="W6428">
        <v>0</v>
      </c>
      <c r="X6428">
        <v>0</v>
      </c>
      <c r="Y6428">
        <v>0</v>
      </c>
      <c r="Z6428">
        <v>0</v>
      </c>
    </row>
    <row r="6429" spans="1:26" x14ac:dyDescent="0.25">
      <c r="A6429">
        <v>2043630</v>
      </c>
      <c r="B6429">
        <v>1</v>
      </c>
      <c r="C6429" t="s">
        <v>77</v>
      </c>
      <c r="D6429" t="s">
        <v>123</v>
      </c>
      <c r="E6429" t="s">
        <v>161</v>
      </c>
      <c r="F6429" t="s">
        <v>18336</v>
      </c>
      <c r="G6429" t="s">
        <v>163</v>
      </c>
      <c r="H6429" t="s">
        <v>47</v>
      </c>
      <c r="I6429" t="s">
        <v>129</v>
      </c>
      <c r="J6429" t="s">
        <v>130</v>
      </c>
      <c r="K6429" t="s">
        <v>131</v>
      </c>
      <c r="L6429" t="s">
        <v>18337</v>
      </c>
      <c r="M6429" t="s">
        <v>18338</v>
      </c>
      <c r="N6429">
        <v>0.14833333300000001</v>
      </c>
      <c r="O6429">
        <v>11</v>
      </c>
      <c r="P6429">
        <v>496</v>
      </c>
      <c r="Q6429">
        <v>0</v>
      </c>
      <c r="R6429">
        <v>0</v>
      </c>
      <c r="S6429">
        <v>0</v>
      </c>
      <c r="T6429">
        <v>0</v>
      </c>
      <c r="U6429">
        <v>1.631667</v>
      </c>
      <c r="V6429">
        <v>73.573333000000005</v>
      </c>
      <c r="W6429">
        <v>0</v>
      </c>
      <c r="X6429">
        <v>0</v>
      </c>
      <c r="Y6429">
        <v>0</v>
      </c>
      <c r="Z6429">
        <v>0</v>
      </c>
    </row>
    <row r="6430" spans="1:26" x14ac:dyDescent="0.25">
      <c r="A6430">
        <v>2043641</v>
      </c>
      <c r="B6430">
        <v>1</v>
      </c>
      <c r="C6430" t="s">
        <v>77</v>
      </c>
      <c r="D6430" t="s">
        <v>114</v>
      </c>
      <c r="E6430" t="s">
        <v>161</v>
      </c>
      <c r="F6430" t="s">
        <v>18339</v>
      </c>
      <c r="G6430" t="s">
        <v>242</v>
      </c>
      <c r="H6430" t="s">
        <v>47</v>
      </c>
      <c r="I6430" t="s">
        <v>129</v>
      </c>
      <c r="J6430" t="s">
        <v>130</v>
      </c>
      <c r="K6430" t="s">
        <v>131</v>
      </c>
      <c r="L6430" t="s">
        <v>18340</v>
      </c>
      <c r="M6430" t="s">
        <v>18341</v>
      </c>
      <c r="N6430">
        <v>2.2205555549999998</v>
      </c>
      <c r="O6430">
        <v>0</v>
      </c>
      <c r="P6430">
        <v>0</v>
      </c>
      <c r="Q6430">
        <v>0</v>
      </c>
      <c r="R6430">
        <v>0</v>
      </c>
      <c r="S6430">
        <v>1</v>
      </c>
      <c r="T6430">
        <v>287</v>
      </c>
      <c r="U6430">
        <v>0</v>
      </c>
      <c r="V6430">
        <v>0</v>
      </c>
      <c r="W6430">
        <v>0</v>
      </c>
      <c r="X6430">
        <v>0</v>
      </c>
      <c r="Y6430">
        <v>2.2205560000000002</v>
      </c>
      <c r="Z6430">
        <v>637.29944399999999</v>
      </c>
    </row>
    <row r="6431" spans="1:26" x14ac:dyDescent="0.25">
      <c r="A6431">
        <v>2043636</v>
      </c>
      <c r="B6431">
        <v>1</v>
      </c>
      <c r="C6431" t="s">
        <v>76</v>
      </c>
      <c r="D6431" t="s">
        <v>81</v>
      </c>
      <c r="E6431" t="s">
        <v>134</v>
      </c>
      <c r="F6431" t="s">
        <v>18342</v>
      </c>
      <c r="G6431" t="s">
        <v>238</v>
      </c>
      <c r="H6431" t="s">
        <v>46</v>
      </c>
      <c r="I6431" t="s">
        <v>129</v>
      </c>
      <c r="J6431" t="s">
        <v>130</v>
      </c>
      <c r="K6431" t="s">
        <v>131</v>
      </c>
      <c r="L6431" t="s">
        <v>18343</v>
      </c>
      <c r="M6431" t="s">
        <v>18344</v>
      </c>
      <c r="N6431">
        <v>4.2866666660000003</v>
      </c>
      <c r="O6431">
        <v>0</v>
      </c>
      <c r="P6431">
        <v>8</v>
      </c>
      <c r="Q6431">
        <v>0</v>
      </c>
      <c r="R6431">
        <v>0</v>
      </c>
      <c r="S6431">
        <v>0</v>
      </c>
      <c r="T6431">
        <v>0</v>
      </c>
      <c r="U6431">
        <v>0</v>
      </c>
      <c r="V6431">
        <v>34.293332999999997</v>
      </c>
      <c r="W6431">
        <v>0</v>
      </c>
      <c r="X6431">
        <v>0</v>
      </c>
      <c r="Y6431">
        <v>0</v>
      </c>
      <c r="Z6431">
        <v>0</v>
      </c>
    </row>
    <row r="6432" spans="1:26" x14ac:dyDescent="0.25">
      <c r="A6432">
        <v>2043635</v>
      </c>
      <c r="B6432">
        <v>1</v>
      </c>
      <c r="C6432" t="s">
        <v>76</v>
      </c>
      <c r="D6432" t="s">
        <v>81</v>
      </c>
      <c r="E6432" t="s">
        <v>150</v>
      </c>
      <c r="F6432" t="s">
        <v>18345</v>
      </c>
      <c r="G6432" t="s">
        <v>163</v>
      </c>
      <c r="H6432" t="s">
        <v>47</v>
      </c>
      <c r="I6432" t="s">
        <v>129</v>
      </c>
      <c r="J6432" t="s">
        <v>130</v>
      </c>
      <c r="K6432" t="s">
        <v>131</v>
      </c>
      <c r="L6432" t="s">
        <v>18346</v>
      </c>
      <c r="M6432" t="s">
        <v>18347</v>
      </c>
      <c r="N6432">
        <v>1.4738888880000001</v>
      </c>
      <c r="O6432">
        <v>0</v>
      </c>
      <c r="P6432">
        <v>3190</v>
      </c>
      <c r="Q6432">
        <v>0</v>
      </c>
      <c r="R6432">
        <v>0</v>
      </c>
      <c r="S6432">
        <v>0</v>
      </c>
      <c r="T6432">
        <v>0</v>
      </c>
      <c r="U6432">
        <v>0</v>
      </c>
      <c r="V6432">
        <v>4701.7055529999998</v>
      </c>
      <c r="W6432">
        <v>0</v>
      </c>
      <c r="X6432">
        <v>0</v>
      </c>
      <c r="Y6432">
        <v>0</v>
      </c>
      <c r="Z6432">
        <v>0</v>
      </c>
    </row>
    <row r="6433" spans="1:26" x14ac:dyDescent="0.25">
      <c r="A6433">
        <v>2043638</v>
      </c>
      <c r="B6433">
        <v>1</v>
      </c>
      <c r="C6433" t="s">
        <v>77</v>
      </c>
      <c r="D6433" t="s">
        <v>108</v>
      </c>
      <c r="E6433" t="s">
        <v>161</v>
      </c>
      <c r="F6433" t="s">
        <v>18348</v>
      </c>
      <c r="G6433" t="s">
        <v>341</v>
      </c>
      <c r="H6433" t="s">
        <v>47</v>
      </c>
      <c r="I6433" t="s">
        <v>129</v>
      </c>
      <c r="J6433" t="s">
        <v>130</v>
      </c>
      <c r="K6433" t="s">
        <v>131</v>
      </c>
      <c r="L6433" t="s">
        <v>18349</v>
      </c>
      <c r="M6433" t="s">
        <v>18350</v>
      </c>
      <c r="N6433">
        <v>1.116666666</v>
      </c>
      <c r="O6433">
        <v>0</v>
      </c>
      <c r="P6433">
        <v>329</v>
      </c>
      <c r="Q6433">
        <v>0</v>
      </c>
      <c r="R6433">
        <v>0</v>
      </c>
      <c r="S6433">
        <v>0</v>
      </c>
      <c r="T6433">
        <v>0</v>
      </c>
      <c r="U6433">
        <v>0</v>
      </c>
      <c r="V6433">
        <v>367.38333299999999</v>
      </c>
      <c r="W6433">
        <v>0</v>
      </c>
      <c r="X6433">
        <v>0</v>
      </c>
      <c r="Y6433">
        <v>0</v>
      </c>
      <c r="Z6433">
        <v>0</v>
      </c>
    </row>
    <row r="6434" spans="1:26" x14ac:dyDescent="0.25">
      <c r="A6434">
        <v>2043639</v>
      </c>
      <c r="B6434">
        <v>1</v>
      </c>
      <c r="C6434" t="s">
        <v>77</v>
      </c>
      <c r="D6434" t="s">
        <v>108</v>
      </c>
      <c r="E6434" t="s">
        <v>186</v>
      </c>
      <c r="F6434" t="s">
        <v>1523</v>
      </c>
      <c r="G6434" t="s">
        <v>163</v>
      </c>
      <c r="H6434" t="s">
        <v>47</v>
      </c>
      <c r="I6434" t="s">
        <v>129</v>
      </c>
      <c r="J6434" t="s">
        <v>130</v>
      </c>
      <c r="K6434" t="s">
        <v>131</v>
      </c>
      <c r="L6434" t="s">
        <v>18351</v>
      </c>
      <c r="M6434" t="s">
        <v>18352</v>
      </c>
      <c r="N6434">
        <v>0.56722222200000005</v>
      </c>
      <c r="O6434">
        <v>81</v>
      </c>
      <c r="P6434">
        <v>789</v>
      </c>
      <c r="Q6434">
        <v>0</v>
      </c>
      <c r="R6434">
        <v>0</v>
      </c>
      <c r="S6434">
        <v>56</v>
      </c>
      <c r="T6434">
        <v>1569</v>
      </c>
      <c r="U6434">
        <v>45.945</v>
      </c>
      <c r="V6434">
        <v>447.53833300000002</v>
      </c>
      <c r="W6434">
        <v>0</v>
      </c>
      <c r="X6434">
        <v>0</v>
      </c>
      <c r="Y6434">
        <v>31.764444000000001</v>
      </c>
      <c r="Z6434">
        <v>889.97166600000003</v>
      </c>
    </row>
    <row r="6435" spans="1:26" x14ac:dyDescent="0.25">
      <c r="A6435">
        <v>2043643</v>
      </c>
      <c r="B6435">
        <v>1</v>
      </c>
      <c r="C6435" t="s">
        <v>77</v>
      </c>
      <c r="D6435" t="s">
        <v>124</v>
      </c>
      <c r="E6435" t="s">
        <v>134</v>
      </c>
      <c r="F6435" t="s">
        <v>18353</v>
      </c>
      <c r="G6435" t="s">
        <v>238</v>
      </c>
      <c r="H6435" t="s">
        <v>46</v>
      </c>
      <c r="I6435" t="s">
        <v>129</v>
      </c>
      <c r="J6435" t="s">
        <v>130</v>
      </c>
      <c r="K6435" t="s">
        <v>131</v>
      </c>
      <c r="L6435" t="s">
        <v>18354</v>
      </c>
      <c r="M6435" t="s">
        <v>18355</v>
      </c>
      <c r="N6435">
        <v>3.375555555</v>
      </c>
      <c r="O6435">
        <v>0</v>
      </c>
      <c r="P6435">
        <v>3</v>
      </c>
      <c r="Q6435">
        <v>0</v>
      </c>
      <c r="R6435">
        <v>0</v>
      </c>
      <c r="S6435">
        <v>0</v>
      </c>
      <c r="T6435">
        <v>0</v>
      </c>
      <c r="U6435">
        <v>0</v>
      </c>
      <c r="V6435">
        <v>10.126666999999999</v>
      </c>
      <c r="W6435">
        <v>0</v>
      </c>
      <c r="X6435">
        <v>0</v>
      </c>
      <c r="Y6435">
        <v>0</v>
      </c>
      <c r="Z6435">
        <v>0</v>
      </c>
    </row>
    <row r="6436" spans="1:26" x14ac:dyDescent="0.25">
      <c r="A6436">
        <v>2043642</v>
      </c>
      <c r="B6436">
        <v>1</v>
      </c>
      <c r="C6436" t="s">
        <v>77</v>
      </c>
      <c r="D6436" t="s">
        <v>123</v>
      </c>
      <c r="E6436" t="s">
        <v>134</v>
      </c>
      <c r="F6436" t="s">
        <v>18356</v>
      </c>
      <c r="G6436" t="s">
        <v>238</v>
      </c>
      <c r="H6436" t="s">
        <v>46</v>
      </c>
      <c r="I6436" t="s">
        <v>129</v>
      </c>
      <c r="J6436" t="s">
        <v>130</v>
      </c>
      <c r="K6436" t="s">
        <v>131</v>
      </c>
      <c r="L6436" t="s">
        <v>18357</v>
      </c>
      <c r="M6436" t="s">
        <v>18358</v>
      </c>
      <c r="N6436">
        <v>2.9241666660000001</v>
      </c>
      <c r="O6436">
        <v>0</v>
      </c>
      <c r="P6436">
        <v>3</v>
      </c>
      <c r="Q6436">
        <v>0</v>
      </c>
      <c r="R6436">
        <v>0</v>
      </c>
      <c r="S6436">
        <v>0</v>
      </c>
      <c r="T6436">
        <v>0</v>
      </c>
      <c r="U6436">
        <v>0</v>
      </c>
      <c r="V6436">
        <v>8.7725000000000009</v>
      </c>
      <c r="W6436">
        <v>0</v>
      </c>
      <c r="X6436">
        <v>0</v>
      </c>
      <c r="Y6436">
        <v>0</v>
      </c>
      <c r="Z6436">
        <v>0</v>
      </c>
    </row>
    <row r="6437" spans="1:26" x14ac:dyDescent="0.25">
      <c r="A6437">
        <v>2043646</v>
      </c>
      <c r="B6437">
        <v>1</v>
      </c>
      <c r="C6437" t="s">
        <v>77</v>
      </c>
      <c r="D6437" t="s">
        <v>114</v>
      </c>
      <c r="E6437" t="s">
        <v>134</v>
      </c>
      <c r="F6437" t="s">
        <v>18359</v>
      </c>
      <c r="G6437" t="s">
        <v>136</v>
      </c>
      <c r="H6437" t="s">
        <v>46</v>
      </c>
      <c r="I6437" t="s">
        <v>129</v>
      </c>
      <c r="J6437" t="s">
        <v>130</v>
      </c>
      <c r="K6437" t="s">
        <v>131</v>
      </c>
      <c r="L6437" t="s">
        <v>18360</v>
      </c>
      <c r="M6437" t="s">
        <v>18361</v>
      </c>
      <c r="N6437">
        <v>1.353888888</v>
      </c>
      <c r="O6437">
        <v>0</v>
      </c>
      <c r="P6437">
        <v>1</v>
      </c>
      <c r="Q6437">
        <v>0</v>
      </c>
      <c r="R6437">
        <v>0</v>
      </c>
      <c r="S6437">
        <v>0</v>
      </c>
      <c r="T6437">
        <v>0</v>
      </c>
      <c r="U6437">
        <v>0</v>
      </c>
      <c r="V6437">
        <v>1.3538889999999999</v>
      </c>
      <c r="W6437">
        <v>0</v>
      </c>
      <c r="X6437">
        <v>0</v>
      </c>
      <c r="Y6437">
        <v>0</v>
      </c>
      <c r="Z6437">
        <v>0</v>
      </c>
    </row>
    <row r="6438" spans="1:26" x14ac:dyDescent="0.25">
      <c r="A6438">
        <v>2043651</v>
      </c>
      <c r="B6438">
        <v>1</v>
      </c>
      <c r="C6438" t="s">
        <v>76</v>
      </c>
      <c r="D6438" t="s">
        <v>88</v>
      </c>
      <c r="E6438" t="s">
        <v>134</v>
      </c>
      <c r="F6438" t="s">
        <v>18362</v>
      </c>
      <c r="G6438" t="s">
        <v>136</v>
      </c>
      <c r="H6438" t="s">
        <v>46</v>
      </c>
      <c r="I6438" t="s">
        <v>129</v>
      </c>
      <c r="J6438" t="s">
        <v>130</v>
      </c>
      <c r="K6438" t="s">
        <v>131</v>
      </c>
      <c r="L6438" t="s">
        <v>18363</v>
      </c>
      <c r="M6438" t="s">
        <v>18364</v>
      </c>
      <c r="N6438">
        <v>2.9925000000000002</v>
      </c>
      <c r="O6438">
        <v>0</v>
      </c>
      <c r="P6438">
        <v>2</v>
      </c>
      <c r="Q6438">
        <v>0</v>
      </c>
      <c r="R6438">
        <v>0</v>
      </c>
      <c r="S6438">
        <v>0</v>
      </c>
      <c r="T6438">
        <v>0</v>
      </c>
      <c r="U6438">
        <v>0</v>
      </c>
      <c r="V6438">
        <v>5.9850000000000003</v>
      </c>
      <c r="W6438">
        <v>0</v>
      </c>
      <c r="X6438">
        <v>0</v>
      </c>
      <c r="Y6438">
        <v>0</v>
      </c>
      <c r="Z6438">
        <v>0</v>
      </c>
    </row>
    <row r="6439" spans="1:26" x14ac:dyDescent="0.25">
      <c r="A6439">
        <v>2043648</v>
      </c>
      <c r="B6439">
        <v>1</v>
      </c>
      <c r="C6439" t="s">
        <v>76</v>
      </c>
      <c r="D6439" t="s">
        <v>90</v>
      </c>
      <c r="E6439" t="s">
        <v>161</v>
      </c>
      <c r="F6439" t="s">
        <v>18365</v>
      </c>
      <c r="G6439" t="s">
        <v>341</v>
      </c>
      <c r="H6439" t="s">
        <v>47</v>
      </c>
      <c r="I6439" t="s">
        <v>129</v>
      </c>
      <c r="J6439" t="s">
        <v>130</v>
      </c>
      <c r="K6439" t="s">
        <v>131</v>
      </c>
      <c r="L6439" t="s">
        <v>18366</v>
      </c>
      <c r="M6439" t="s">
        <v>18367</v>
      </c>
      <c r="N6439">
        <v>4.1058333329999996</v>
      </c>
      <c r="O6439">
        <v>0</v>
      </c>
      <c r="P6439">
        <v>0</v>
      </c>
      <c r="Q6439">
        <v>0</v>
      </c>
      <c r="R6439">
        <v>0</v>
      </c>
      <c r="S6439">
        <v>0</v>
      </c>
      <c r="T6439">
        <v>9</v>
      </c>
      <c r="U6439">
        <v>0</v>
      </c>
      <c r="V6439">
        <v>0</v>
      </c>
      <c r="W6439">
        <v>0</v>
      </c>
      <c r="X6439">
        <v>0</v>
      </c>
      <c r="Y6439">
        <v>0</v>
      </c>
      <c r="Z6439">
        <v>36.952500000000001</v>
      </c>
    </row>
    <row r="6440" spans="1:26" x14ac:dyDescent="0.25">
      <c r="A6440">
        <v>2043647</v>
      </c>
      <c r="B6440">
        <v>1</v>
      </c>
      <c r="C6440" t="s">
        <v>76</v>
      </c>
      <c r="D6440" t="s">
        <v>84</v>
      </c>
      <c r="E6440" t="s">
        <v>186</v>
      </c>
      <c r="F6440" t="s">
        <v>18368</v>
      </c>
      <c r="G6440" t="s">
        <v>163</v>
      </c>
      <c r="H6440" t="s">
        <v>47</v>
      </c>
      <c r="I6440" t="s">
        <v>129</v>
      </c>
      <c r="J6440" t="s">
        <v>130</v>
      </c>
      <c r="K6440" t="s">
        <v>131</v>
      </c>
      <c r="L6440" t="s">
        <v>18369</v>
      </c>
      <c r="M6440" t="s">
        <v>18370</v>
      </c>
      <c r="N6440">
        <v>0.329444444</v>
      </c>
      <c r="O6440">
        <v>2</v>
      </c>
      <c r="P6440">
        <v>5287</v>
      </c>
      <c r="Q6440">
        <v>0</v>
      </c>
      <c r="R6440">
        <v>0</v>
      </c>
      <c r="S6440">
        <v>0</v>
      </c>
      <c r="T6440">
        <v>0</v>
      </c>
      <c r="U6440">
        <v>0.65888899999999995</v>
      </c>
      <c r="V6440">
        <v>1741.7727749999999</v>
      </c>
      <c r="W6440">
        <v>0</v>
      </c>
      <c r="X6440">
        <v>0</v>
      </c>
      <c r="Y6440">
        <v>0</v>
      </c>
      <c r="Z6440">
        <v>0</v>
      </c>
    </row>
    <row r="6441" spans="1:26" x14ac:dyDescent="0.25">
      <c r="A6441">
        <v>2043653</v>
      </c>
      <c r="B6441">
        <v>1</v>
      </c>
      <c r="C6441" t="s">
        <v>77</v>
      </c>
      <c r="D6441" t="s">
        <v>123</v>
      </c>
      <c r="E6441" t="s">
        <v>134</v>
      </c>
      <c r="F6441" t="s">
        <v>18371</v>
      </c>
      <c r="G6441" t="s">
        <v>136</v>
      </c>
      <c r="H6441" t="s">
        <v>46</v>
      </c>
      <c r="I6441" t="s">
        <v>129</v>
      </c>
      <c r="J6441" t="s">
        <v>130</v>
      </c>
      <c r="K6441" t="s">
        <v>131</v>
      </c>
      <c r="L6441" t="s">
        <v>18372</v>
      </c>
      <c r="M6441" t="s">
        <v>18373</v>
      </c>
      <c r="N6441">
        <v>4.9577777770000004</v>
      </c>
      <c r="O6441">
        <v>0</v>
      </c>
      <c r="P6441">
        <v>1</v>
      </c>
      <c r="Q6441">
        <v>0</v>
      </c>
      <c r="R6441">
        <v>0</v>
      </c>
      <c r="S6441">
        <v>0</v>
      </c>
      <c r="T6441">
        <v>0</v>
      </c>
      <c r="U6441">
        <v>0</v>
      </c>
      <c r="V6441">
        <v>4.9577780000000002</v>
      </c>
      <c r="W6441">
        <v>0</v>
      </c>
      <c r="X6441">
        <v>0</v>
      </c>
      <c r="Y6441">
        <v>0</v>
      </c>
      <c r="Z6441">
        <v>0</v>
      </c>
    </row>
    <row r="6442" spans="1:26" x14ac:dyDescent="0.25">
      <c r="A6442">
        <v>2043655</v>
      </c>
      <c r="B6442">
        <v>1</v>
      </c>
      <c r="C6442" t="s">
        <v>77</v>
      </c>
      <c r="D6442" t="s">
        <v>122</v>
      </c>
      <c r="E6442" t="s">
        <v>182</v>
      </c>
      <c r="F6442" t="s">
        <v>18374</v>
      </c>
      <c r="G6442" t="s">
        <v>144</v>
      </c>
      <c r="H6442" t="s">
        <v>46</v>
      </c>
      <c r="I6442" t="s">
        <v>129</v>
      </c>
      <c r="J6442" t="s">
        <v>130</v>
      </c>
      <c r="K6442" t="s">
        <v>131</v>
      </c>
      <c r="L6442" t="s">
        <v>18375</v>
      </c>
      <c r="M6442" t="s">
        <v>18376</v>
      </c>
      <c r="N6442">
        <v>1.7622222219999999</v>
      </c>
      <c r="O6442">
        <v>0</v>
      </c>
      <c r="P6442">
        <v>0</v>
      </c>
      <c r="Q6442">
        <v>0</v>
      </c>
      <c r="R6442">
        <v>0</v>
      </c>
      <c r="S6442">
        <v>0</v>
      </c>
      <c r="T6442">
        <v>21</v>
      </c>
      <c r="U6442">
        <v>0</v>
      </c>
      <c r="V6442">
        <v>0</v>
      </c>
      <c r="W6442">
        <v>0</v>
      </c>
      <c r="X6442">
        <v>0</v>
      </c>
      <c r="Y6442">
        <v>0</v>
      </c>
      <c r="Z6442">
        <v>37.006667</v>
      </c>
    </row>
    <row r="6443" spans="1:26" x14ac:dyDescent="0.25">
      <c r="A6443">
        <v>2043660</v>
      </c>
      <c r="B6443">
        <v>1</v>
      </c>
      <c r="C6443" t="s">
        <v>77</v>
      </c>
      <c r="D6443" t="s">
        <v>108</v>
      </c>
      <c r="E6443" t="s">
        <v>134</v>
      </c>
      <c r="F6443" t="s">
        <v>18377</v>
      </c>
      <c r="G6443" t="s">
        <v>136</v>
      </c>
      <c r="H6443" t="s">
        <v>46</v>
      </c>
      <c r="I6443" t="s">
        <v>129</v>
      </c>
      <c r="J6443" t="s">
        <v>130</v>
      </c>
      <c r="K6443" t="s">
        <v>131</v>
      </c>
      <c r="L6443" t="s">
        <v>18378</v>
      </c>
      <c r="M6443" t="s">
        <v>18379</v>
      </c>
      <c r="N6443">
        <v>1.7041666660000001</v>
      </c>
      <c r="O6443">
        <v>0</v>
      </c>
      <c r="P6443">
        <v>5</v>
      </c>
      <c r="Q6443">
        <v>0</v>
      </c>
      <c r="R6443">
        <v>0</v>
      </c>
      <c r="S6443">
        <v>0</v>
      </c>
      <c r="T6443">
        <v>0</v>
      </c>
      <c r="U6443">
        <v>0</v>
      </c>
      <c r="V6443">
        <v>8.5208329999999997</v>
      </c>
      <c r="W6443">
        <v>0</v>
      </c>
      <c r="X6443">
        <v>0</v>
      </c>
      <c r="Y6443">
        <v>0</v>
      </c>
      <c r="Z6443">
        <v>0</v>
      </c>
    </row>
    <row r="6444" spans="1:26" x14ac:dyDescent="0.25">
      <c r="A6444">
        <v>2043657</v>
      </c>
      <c r="B6444">
        <v>1</v>
      </c>
      <c r="C6444" t="s">
        <v>76</v>
      </c>
      <c r="D6444" t="s">
        <v>90</v>
      </c>
      <c r="E6444" t="s">
        <v>182</v>
      </c>
      <c r="F6444" t="s">
        <v>18380</v>
      </c>
      <c r="G6444" t="s">
        <v>294</v>
      </c>
      <c r="H6444" t="s">
        <v>46</v>
      </c>
      <c r="I6444" t="s">
        <v>129</v>
      </c>
      <c r="J6444" t="s">
        <v>130</v>
      </c>
      <c r="K6444" t="s">
        <v>131</v>
      </c>
      <c r="L6444" t="s">
        <v>18381</v>
      </c>
      <c r="M6444" t="s">
        <v>18382</v>
      </c>
      <c r="N6444">
        <v>2.056944444</v>
      </c>
      <c r="O6444">
        <v>0</v>
      </c>
      <c r="P6444">
        <v>93</v>
      </c>
      <c r="Q6444">
        <v>0</v>
      </c>
      <c r="R6444">
        <v>0</v>
      </c>
      <c r="S6444">
        <v>0</v>
      </c>
      <c r="T6444">
        <v>0</v>
      </c>
      <c r="U6444">
        <v>0</v>
      </c>
      <c r="V6444">
        <v>191.29583299999999</v>
      </c>
      <c r="W6444">
        <v>0</v>
      </c>
      <c r="X6444">
        <v>0</v>
      </c>
      <c r="Y6444">
        <v>0</v>
      </c>
      <c r="Z6444">
        <v>0</v>
      </c>
    </row>
    <row r="6445" spans="1:26" x14ac:dyDescent="0.25">
      <c r="A6445">
        <v>2043656</v>
      </c>
      <c r="B6445">
        <v>1</v>
      </c>
      <c r="C6445" t="s">
        <v>76</v>
      </c>
      <c r="D6445" t="s">
        <v>84</v>
      </c>
      <c r="E6445" t="s">
        <v>161</v>
      </c>
      <c r="F6445" t="s">
        <v>18383</v>
      </c>
      <c r="G6445" t="s">
        <v>203</v>
      </c>
      <c r="H6445" t="s">
        <v>47</v>
      </c>
      <c r="I6445" t="s">
        <v>129</v>
      </c>
      <c r="J6445" t="s">
        <v>130</v>
      </c>
      <c r="K6445" t="s">
        <v>131</v>
      </c>
      <c r="L6445" t="s">
        <v>18384</v>
      </c>
      <c r="M6445" t="s">
        <v>18385</v>
      </c>
      <c r="N6445">
        <v>0.74166666599999997</v>
      </c>
      <c r="O6445">
        <v>2</v>
      </c>
      <c r="P6445">
        <v>4447</v>
      </c>
      <c r="Q6445">
        <v>0</v>
      </c>
      <c r="R6445">
        <v>0</v>
      </c>
      <c r="S6445">
        <v>0</v>
      </c>
      <c r="T6445">
        <v>0</v>
      </c>
      <c r="U6445">
        <v>1.483333</v>
      </c>
      <c r="V6445">
        <v>3298.1916639999999</v>
      </c>
      <c r="W6445">
        <v>0</v>
      </c>
      <c r="X6445">
        <v>0</v>
      </c>
      <c r="Y6445">
        <v>0</v>
      </c>
      <c r="Z6445">
        <v>0</v>
      </c>
    </row>
    <row r="6446" spans="1:26" x14ac:dyDescent="0.25">
      <c r="A6446">
        <v>2043659</v>
      </c>
      <c r="B6446">
        <v>1</v>
      </c>
      <c r="C6446" t="s">
        <v>77</v>
      </c>
      <c r="D6446" t="s">
        <v>119</v>
      </c>
      <c r="E6446" t="s">
        <v>134</v>
      </c>
      <c r="F6446" t="s">
        <v>18386</v>
      </c>
      <c r="G6446" t="s">
        <v>136</v>
      </c>
      <c r="H6446" t="s">
        <v>46</v>
      </c>
      <c r="I6446" t="s">
        <v>129</v>
      </c>
      <c r="J6446" t="s">
        <v>130</v>
      </c>
      <c r="K6446" t="s">
        <v>131</v>
      </c>
      <c r="L6446" t="s">
        <v>18387</v>
      </c>
      <c r="M6446" t="s">
        <v>18388</v>
      </c>
      <c r="N6446">
        <v>2.6902777769999999</v>
      </c>
      <c r="O6446">
        <v>0</v>
      </c>
      <c r="P6446">
        <v>1</v>
      </c>
      <c r="Q6446">
        <v>0</v>
      </c>
      <c r="R6446">
        <v>0</v>
      </c>
      <c r="S6446">
        <v>0</v>
      </c>
      <c r="T6446">
        <v>0</v>
      </c>
      <c r="U6446">
        <v>0</v>
      </c>
      <c r="V6446">
        <v>2.6902780000000002</v>
      </c>
      <c r="W6446">
        <v>0</v>
      </c>
      <c r="X6446">
        <v>0</v>
      </c>
      <c r="Y6446">
        <v>0</v>
      </c>
      <c r="Z6446">
        <v>0</v>
      </c>
    </row>
    <row r="6447" spans="1:26" x14ac:dyDescent="0.25">
      <c r="A6447">
        <v>2043665</v>
      </c>
      <c r="B6447">
        <v>1</v>
      </c>
      <c r="C6447" t="s">
        <v>77</v>
      </c>
      <c r="D6447" t="s">
        <v>109</v>
      </c>
      <c r="E6447" t="s">
        <v>166</v>
      </c>
      <c r="F6447" t="s">
        <v>18389</v>
      </c>
      <c r="G6447" t="s">
        <v>657</v>
      </c>
      <c r="H6447" t="s">
        <v>46</v>
      </c>
      <c r="I6447" t="s">
        <v>129</v>
      </c>
      <c r="J6447" t="s">
        <v>130</v>
      </c>
      <c r="K6447" t="s">
        <v>131</v>
      </c>
      <c r="L6447" t="s">
        <v>18390</v>
      </c>
      <c r="M6447" t="s">
        <v>18391</v>
      </c>
      <c r="N6447">
        <v>1.9983333329999999</v>
      </c>
      <c r="O6447">
        <v>0</v>
      </c>
      <c r="P6447">
        <v>359</v>
      </c>
      <c r="Q6447">
        <v>0</v>
      </c>
      <c r="R6447">
        <v>0</v>
      </c>
      <c r="S6447">
        <v>0</v>
      </c>
      <c r="T6447">
        <v>0</v>
      </c>
      <c r="U6447">
        <v>0</v>
      </c>
      <c r="V6447">
        <v>717.40166699999997</v>
      </c>
      <c r="W6447">
        <v>0</v>
      </c>
      <c r="X6447">
        <v>0</v>
      </c>
      <c r="Y6447">
        <v>0</v>
      </c>
      <c r="Z6447">
        <v>0</v>
      </c>
    </row>
    <row r="6448" spans="1:26" x14ac:dyDescent="0.25">
      <c r="A6448">
        <v>2043661</v>
      </c>
      <c r="B6448">
        <v>1</v>
      </c>
      <c r="C6448" t="s">
        <v>77</v>
      </c>
      <c r="D6448" t="s">
        <v>124</v>
      </c>
      <c r="E6448" t="s">
        <v>182</v>
      </c>
      <c r="F6448" t="s">
        <v>18392</v>
      </c>
      <c r="G6448" t="s">
        <v>144</v>
      </c>
      <c r="H6448" t="s">
        <v>46</v>
      </c>
      <c r="I6448" t="s">
        <v>129</v>
      </c>
      <c r="J6448" t="s">
        <v>130</v>
      </c>
      <c r="K6448" t="s">
        <v>131</v>
      </c>
      <c r="L6448" t="s">
        <v>18393</v>
      </c>
      <c r="M6448" t="s">
        <v>18394</v>
      </c>
      <c r="N6448">
        <v>1.853888888</v>
      </c>
      <c r="O6448">
        <v>0</v>
      </c>
      <c r="P6448">
        <v>14</v>
      </c>
      <c r="Q6448">
        <v>0</v>
      </c>
      <c r="R6448">
        <v>0</v>
      </c>
      <c r="S6448">
        <v>0</v>
      </c>
      <c r="T6448">
        <v>0</v>
      </c>
      <c r="U6448">
        <v>0</v>
      </c>
      <c r="V6448">
        <v>25.954443999999999</v>
      </c>
      <c r="W6448">
        <v>0</v>
      </c>
      <c r="X6448">
        <v>0</v>
      </c>
      <c r="Y6448">
        <v>0</v>
      </c>
      <c r="Z6448">
        <v>0</v>
      </c>
    </row>
    <row r="6449" spans="1:26" x14ac:dyDescent="0.25">
      <c r="A6449">
        <v>2043663</v>
      </c>
      <c r="B6449">
        <v>1</v>
      </c>
      <c r="C6449" t="s">
        <v>77</v>
      </c>
      <c r="D6449" t="s">
        <v>124</v>
      </c>
      <c r="E6449" t="s">
        <v>134</v>
      </c>
      <c r="F6449" t="s">
        <v>18395</v>
      </c>
      <c r="G6449" t="s">
        <v>140</v>
      </c>
      <c r="H6449" t="s">
        <v>46</v>
      </c>
      <c r="I6449" t="s">
        <v>129</v>
      </c>
      <c r="J6449" t="s">
        <v>130</v>
      </c>
      <c r="K6449" t="s">
        <v>131</v>
      </c>
      <c r="L6449" t="s">
        <v>18396</v>
      </c>
      <c r="M6449" t="s">
        <v>18397</v>
      </c>
      <c r="N6449">
        <v>1.483333333</v>
      </c>
      <c r="O6449">
        <v>0</v>
      </c>
      <c r="P6449">
        <v>8</v>
      </c>
      <c r="Q6449">
        <v>0</v>
      </c>
      <c r="R6449">
        <v>0</v>
      </c>
      <c r="S6449">
        <v>0</v>
      </c>
      <c r="T6449">
        <v>0</v>
      </c>
      <c r="U6449">
        <v>0</v>
      </c>
      <c r="V6449">
        <v>11.866667</v>
      </c>
      <c r="W6449">
        <v>0</v>
      </c>
      <c r="X6449">
        <v>0</v>
      </c>
      <c r="Y6449">
        <v>0</v>
      </c>
      <c r="Z6449">
        <v>0</v>
      </c>
    </row>
    <row r="6450" spans="1:26" x14ac:dyDescent="0.25">
      <c r="A6450">
        <v>2043667</v>
      </c>
      <c r="B6450">
        <v>1</v>
      </c>
      <c r="C6450" t="s">
        <v>76</v>
      </c>
      <c r="D6450" t="s">
        <v>81</v>
      </c>
      <c r="E6450" t="s">
        <v>161</v>
      </c>
      <c r="F6450" t="s">
        <v>18398</v>
      </c>
      <c r="G6450" t="s">
        <v>163</v>
      </c>
      <c r="H6450" t="s">
        <v>47</v>
      </c>
      <c r="I6450" t="s">
        <v>129</v>
      </c>
      <c r="J6450" t="s">
        <v>130</v>
      </c>
      <c r="K6450" t="s">
        <v>131</v>
      </c>
      <c r="L6450" t="s">
        <v>18399</v>
      </c>
      <c r="M6450" t="s">
        <v>18400</v>
      </c>
      <c r="N6450">
        <v>0.53888888800000001</v>
      </c>
      <c r="O6450">
        <v>0</v>
      </c>
      <c r="P6450">
        <v>593</v>
      </c>
      <c r="Q6450">
        <v>0</v>
      </c>
      <c r="R6450">
        <v>0</v>
      </c>
      <c r="S6450">
        <v>0</v>
      </c>
      <c r="T6450">
        <v>0</v>
      </c>
      <c r="U6450">
        <v>0</v>
      </c>
      <c r="V6450">
        <v>319.56111099999998</v>
      </c>
      <c r="W6450">
        <v>0</v>
      </c>
      <c r="X6450">
        <v>0</v>
      </c>
      <c r="Y6450">
        <v>0</v>
      </c>
      <c r="Z6450">
        <v>0</v>
      </c>
    </row>
    <row r="6451" spans="1:26" x14ac:dyDescent="0.25">
      <c r="A6451">
        <v>2043669</v>
      </c>
      <c r="B6451">
        <v>1</v>
      </c>
      <c r="C6451" t="s">
        <v>76</v>
      </c>
      <c r="D6451" t="s">
        <v>89</v>
      </c>
      <c r="E6451" t="s">
        <v>171</v>
      </c>
      <c r="F6451" t="s">
        <v>18401</v>
      </c>
      <c r="G6451" t="s">
        <v>341</v>
      </c>
      <c r="H6451" t="s">
        <v>47</v>
      </c>
      <c r="I6451" t="s">
        <v>129</v>
      </c>
      <c r="J6451" t="s">
        <v>130</v>
      </c>
      <c r="K6451" t="s">
        <v>131</v>
      </c>
      <c r="L6451" t="s">
        <v>18402</v>
      </c>
      <c r="M6451" t="s">
        <v>18403</v>
      </c>
      <c r="N6451">
        <v>1.8347222219999999</v>
      </c>
      <c r="O6451">
        <v>42</v>
      </c>
      <c r="P6451">
        <v>418</v>
      </c>
      <c r="Q6451">
        <v>0</v>
      </c>
      <c r="R6451">
        <v>0</v>
      </c>
      <c r="S6451">
        <v>0</v>
      </c>
      <c r="T6451">
        <v>0</v>
      </c>
      <c r="U6451">
        <v>77.058333000000005</v>
      </c>
      <c r="V6451">
        <v>766.91388900000004</v>
      </c>
      <c r="W6451">
        <v>0</v>
      </c>
      <c r="X6451">
        <v>0</v>
      </c>
      <c r="Y6451">
        <v>0</v>
      </c>
      <c r="Z6451">
        <v>0</v>
      </c>
    </row>
    <row r="6452" spans="1:26" x14ac:dyDescent="0.25">
      <c r="A6452">
        <v>2043678</v>
      </c>
      <c r="B6452">
        <v>1</v>
      </c>
      <c r="C6452" t="s">
        <v>77</v>
      </c>
      <c r="D6452" t="s">
        <v>108</v>
      </c>
      <c r="E6452" t="s">
        <v>134</v>
      </c>
      <c r="F6452" t="s">
        <v>18404</v>
      </c>
      <c r="G6452" t="s">
        <v>238</v>
      </c>
      <c r="H6452" t="s">
        <v>46</v>
      </c>
      <c r="I6452" t="s">
        <v>129</v>
      </c>
      <c r="J6452" t="s">
        <v>130</v>
      </c>
      <c r="K6452" t="s">
        <v>131</v>
      </c>
      <c r="L6452" t="s">
        <v>18405</v>
      </c>
      <c r="M6452" t="s">
        <v>18406</v>
      </c>
      <c r="N6452">
        <v>2.0758333329999998</v>
      </c>
      <c r="O6452">
        <v>0</v>
      </c>
      <c r="P6452">
        <v>6</v>
      </c>
      <c r="Q6452">
        <v>0</v>
      </c>
      <c r="R6452">
        <v>0</v>
      </c>
      <c r="S6452">
        <v>0</v>
      </c>
      <c r="T6452">
        <v>0</v>
      </c>
      <c r="U6452">
        <v>0</v>
      </c>
      <c r="V6452">
        <v>12.455</v>
      </c>
      <c r="W6452">
        <v>0</v>
      </c>
      <c r="X6452">
        <v>0</v>
      </c>
      <c r="Y6452">
        <v>0</v>
      </c>
      <c r="Z6452">
        <v>0</v>
      </c>
    </row>
    <row r="6453" spans="1:26" x14ac:dyDescent="0.25">
      <c r="A6453">
        <v>2043674</v>
      </c>
      <c r="B6453">
        <v>1</v>
      </c>
      <c r="C6453" t="s">
        <v>76</v>
      </c>
      <c r="D6453" t="s">
        <v>92</v>
      </c>
      <c r="E6453" t="s">
        <v>134</v>
      </c>
      <c r="F6453" t="s">
        <v>18407</v>
      </c>
      <c r="G6453" t="s">
        <v>136</v>
      </c>
      <c r="H6453" t="s">
        <v>46</v>
      </c>
      <c r="I6453" t="s">
        <v>129</v>
      </c>
      <c r="J6453" t="s">
        <v>130</v>
      </c>
      <c r="K6453" t="s">
        <v>131</v>
      </c>
      <c r="L6453" t="s">
        <v>18408</v>
      </c>
      <c r="M6453" t="s">
        <v>18409</v>
      </c>
      <c r="N6453">
        <v>2.7108333330000001</v>
      </c>
      <c r="O6453">
        <v>0</v>
      </c>
      <c r="P6453">
        <v>0</v>
      </c>
      <c r="Q6453">
        <v>0</v>
      </c>
      <c r="R6453">
        <v>1</v>
      </c>
      <c r="S6453">
        <v>0</v>
      </c>
      <c r="T6453">
        <v>0</v>
      </c>
      <c r="U6453">
        <v>0</v>
      </c>
      <c r="V6453">
        <v>0</v>
      </c>
      <c r="W6453">
        <v>0</v>
      </c>
      <c r="X6453">
        <v>2.710833</v>
      </c>
      <c r="Y6453">
        <v>0</v>
      </c>
      <c r="Z6453">
        <v>0</v>
      </c>
    </row>
    <row r="6454" spans="1:26" x14ac:dyDescent="0.25">
      <c r="A6454">
        <v>2043675</v>
      </c>
      <c r="B6454">
        <v>1</v>
      </c>
      <c r="C6454" t="s">
        <v>76</v>
      </c>
      <c r="D6454" t="s">
        <v>81</v>
      </c>
      <c r="E6454" t="s">
        <v>161</v>
      </c>
      <c r="F6454" t="s">
        <v>18410</v>
      </c>
      <c r="G6454" t="s">
        <v>163</v>
      </c>
      <c r="H6454" t="s">
        <v>47</v>
      </c>
      <c r="I6454" t="s">
        <v>129</v>
      </c>
      <c r="J6454" t="s">
        <v>130</v>
      </c>
      <c r="K6454" t="s">
        <v>131</v>
      </c>
      <c r="L6454" t="s">
        <v>18411</v>
      </c>
      <c r="M6454" t="s">
        <v>18412</v>
      </c>
      <c r="N6454">
        <v>0.24444444400000001</v>
      </c>
      <c r="O6454">
        <v>0</v>
      </c>
      <c r="P6454">
        <v>1717</v>
      </c>
      <c r="Q6454">
        <v>0</v>
      </c>
      <c r="R6454">
        <v>0</v>
      </c>
      <c r="S6454">
        <v>0</v>
      </c>
      <c r="T6454">
        <v>0</v>
      </c>
      <c r="U6454">
        <v>0</v>
      </c>
      <c r="V6454">
        <v>419.71111000000002</v>
      </c>
      <c r="W6454">
        <v>0</v>
      </c>
      <c r="X6454">
        <v>0</v>
      </c>
      <c r="Y6454">
        <v>0</v>
      </c>
      <c r="Z6454">
        <v>0</v>
      </c>
    </row>
    <row r="6455" spans="1:26" x14ac:dyDescent="0.25">
      <c r="A6455">
        <v>2043676</v>
      </c>
      <c r="B6455">
        <v>1</v>
      </c>
      <c r="C6455" t="s">
        <v>76</v>
      </c>
      <c r="D6455" t="s">
        <v>95</v>
      </c>
      <c r="E6455" t="s">
        <v>134</v>
      </c>
      <c r="F6455" t="s">
        <v>18413</v>
      </c>
      <c r="G6455" t="s">
        <v>238</v>
      </c>
      <c r="H6455" t="s">
        <v>46</v>
      </c>
      <c r="I6455" t="s">
        <v>129</v>
      </c>
      <c r="J6455" t="s">
        <v>130</v>
      </c>
      <c r="K6455" t="s">
        <v>131</v>
      </c>
      <c r="L6455" t="s">
        <v>18414</v>
      </c>
      <c r="M6455" t="s">
        <v>18415</v>
      </c>
      <c r="N6455">
        <v>1.394722222</v>
      </c>
      <c r="O6455">
        <v>0</v>
      </c>
      <c r="P6455">
        <v>1</v>
      </c>
      <c r="Q6455">
        <v>0</v>
      </c>
      <c r="R6455">
        <v>0</v>
      </c>
      <c r="S6455">
        <v>0</v>
      </c>
      <c r="T6455">
        <v>0</v>
      </c>
      <c r="U6455">
        <v>0</v>
      </c>
      <c r="V6455">
        <v>1.394722</v>
      </c>
      <c r="W6455">
        <v>0</v>
      </c>
      <c r="X6455">
        <v>0</v>
      </c>
      <c r="Y6455">
        <v>0</v>
      </c>
      <c r="Z6455">
        <v>0</v>
      </c>
    </row>
    <row r="6456" spans="1:26" x14ac:dyDescent="0.25">
      <c r="A6456">
        <v>2043684</v>
      </c>
      <c r="B6456">
        <v>1</v>
      </c>
      <c r="C6456" t="s">
        <v>77</v>
      </c>
      <c r="D6456" t="s">
        <v>118</v>
      </c>
      <c r="E6456" t="s">
        <v>182</v>
      </c>
      <c r="F6456" t="s">
        <v>18416</v>
      </c>
      <c r="G6456" t="s">
        <v>405</v>
      </c>
      <c r="H6456" t="s">
        <v>46</v>
      </c>
      <c r="I6456" t="s">
        <v>129</v>
      </c>
      <c r="J6456" t="s">
        <v>130</v>
      </c>
      <c r="K6456" t="s">
        <v>131</v>
      </c>
      <c r="L6456" t="s">
        <v>18417</v>
      </c>
      <c r="M6456" t="s">
        <v>18418</v>
      </c>
      <c r="N6456">
        <v>2.6036111110000002</v>
      </c>
      <c r="O6456">
        <v>0</v>
      </c>
      <c r="P6456">
        <v>5</v>
      </c>
      <c r="Q6456">
        <v>0</v>
      </c>
      <c r="R6456">
        <v>0</v>
      </c>
      <c r="S6456">
        <v>0</v>
      </c>
      <c r="T6456">
        <v>0</v>
      </c>
      <c r="U6456">
        <v>0</v>
      </c>
      <c r="V6456">
        <v>13.018056</v>
      </c>
      <c r="W6456">
        <v>0</v>
      </c>
      <c r="X6456">
        <v>0</v>
      </c>
      <c r="Y6456">
        <v>0</v>
      </c>
      <c r="Z6456">
        <v>0</v>
      </c>
    </row>
    <row r="6457" spans="1:26" x14ac:dyDescent="0.25">
      <c r="A6457">
        <v>2043686</v>
      </c>
      <c r="B6457">
        <v>1</v>
      </c>
      <c r="C6457" t="s">
        <v>77</v>
      </c>
      <c r="D6457" t="s">
        <v>124</v>
      </c>
      <c r="E6457" t="s">
        <v>134</v>
      </c>
      <c r="F6457" t="s">
        <v>18419</v>
      </c>
      <c r="G6457" t="s">
        <v>136</v>
      </c>
      <c r="H6457" t="s">
        <v>46</v>
      </c>
      <c r="I6457" t="s">
        <v>129</v>
      </c>
      <c r="J6457" t="s">
        <v>130</v>
      </c>
      <c r="K6457" t="s">
        <v>131</v>
      </c>
      <c r="L6457" t="s">
        <v>18420</v>
      </c>
      <c r="M6457" t="s">
        <v>18421</v>
      </c>
      <c r="N6457">
        <v>5.6977777769999998</v>
      </c>
      <c r="O6457">
        <v>0</v>
      </c>
      <c r="P6457">
        <v>1</v>
      </c>
      <c r="Q6457">
        <v>0</v>
      </c>
      <c r="R6457">
        <v>0</v>
      </c>
      <c r="S6457">
        <v>0</v>
      </c>
      <c r="T6457">
        <v>0</v>
      </c>
      <c r="U6457">
        <v>0</v>
      </c>
      <c r="V6457">
        <v>5.6977779999999996</v>
      </c>
      <c r="W6457">
        <v>0</v>
      </c>
      <c r="X6457">
        <v>0</v>
      </c>
      <c r="Y6457">
        <v>0</v>
      </c>
      <c r="Z6457">
        <v>0</v>
      </c>
    </row>
    <row r="6458" spans="1:26" x14ac:dyDescent="0.25">
      <c r="A6458">
        <v>2043689</v>
      </c>
      <c r="B6458">
        <v>1</v>
      </c>
      <c r="C6458" t="s">
        <v>77</v>
      </c>
      <c r="D6458" t="s">
        <v>116</v>
      </c>
      <c r="E6458" t="s">
        <v>134</v>
      </c>
      <c r="F6458" t="s">
        <v>18422</v>
      </c>
      <c r="G6458" t="s">
        <v>136</v>
      </c>
      <c r="H6458" t="s">
        <v>46</v>
      </c>
      <c r="I6458" t="s">
        <v>129</v>
      </c>
      <c r="J6458" t="s">
        <v>130</v>
      </c>
      <c r="K6458" t="s">
        <v>131</v>
      </c>
      <c r="L6458" t="s">
        <v>18423</v>
      </c>
      <c r="M6458" t="s">
        <v>18424</v>
      </c>
      <c r="N6458">
        <v>1.525555555</v>
      </c>
      <c r="O6458">
        <v>0</v>
      </c>
      <c r="P6458">
        <v>1</v>
      </c>
      <c r="Q6458">
        <v>0</v>
      </c>
      <c r="R6458">
        <v>0</v>
      </c>
      <c r="S6458">
        <v>0</v>
      </c>
      <c r="T6458">
        <v>0</v>
      </c>
      <c r="U6458">
        <v>0</v>
      </c>
      <c r="V6458">
        <v>1.5255559999999999</v>
      </c>
      <c r="W6458">
        <v>0</v>
      </c>
      <c r="X6458">
        <v>0</v>
      </c>
      <c r="Y6458">
        <v>0</v>
      </c>
      <c r="Z6458">
        <v>0</v>
      </c>
    </row>
    <row r="6459" spans="1:26" x14ac:dyDescent="0.25">
      <c r="A6459">
        <v>2043690</v>
      </c>
      <c r="B6459">
        <v>1</v>
      </c>
      <c r="C6459" t="s">
        <v>77</v>
      </c>
      <c r="D6459" t="s">
        <v>118</v>
      </c>
      <c r="E6459" t="s">
        <v>171</v>
      </c>
      <c r="F6459" t="s">
        <v>14471</v>
      </c>
      <c r="G6459" t="s">
        <v>1798</v>
      </c>
      <c r="H6459" t="s">
        <v>47</v>
      </c>
      <c r="I6459" t="s">
        <v>129</v>
      </c>
      <c r="J6459" t="s">
        <v>15</v>
      </c>
      <c r="K6459" t="s">
        <v>131</v>
      </c>
      <c r="L6459" t="s">
        <v>18425</v>
      </c>
      <c r="M6459" t="s">
        <v>18426</v>
      </c>
      <c r="N6459">
        <v>0.43111111099999999</v>
      </c>
      <c r="O6459">
        <v>136</v>
      </c>
      <c r="P6459">
        <v>9587</v>
      </c>
      <c r="Q6459">
        <v>0</v>
      </c>
      <c r="R6459">
        <v>0</v>
      </c>
      <c r="S6459">
        <v>9</v>
      </c>
      <c r="T6459">
        <v>548</v>
      </c>
      <c r="U6459">
        <v>58.631110999999997</v>
      </c>
      <c r="V6459">
        <v>4133.0622210000001</v>
      </c>
      <c r="W6459">
        <v>0</v>
      </c>
      <c r="X6459">
        <v>0</v>
      </c>
      <c r="Y6459">
        <v>3.88</v>
      </c>
      <c r="Z6459">
        <v>236.24888899999999</v>
      </c>
    </row>
    <row r="6460" spans="1:26" x14ac:dyDescent="0.25">
      <c r="A6460">
        <v>2043692</v>
      </c>
      <c r="B6460">
        <v>1</v>
      </c>
      <c r="C6460" t="s">
        <v>76</v>
      </c>
      <c r="D6460" t="s">
        <v>94</v>
      </c>
      <c r="E6460" t="s">
        <v>166</v>
      </c>
      <c r="F6460" t="s">
        <v>18427</v>
      </c>
      <c r="G6460" t="s">
        <v>128</v>
      </c>
      <c r="H6460" t="s">
        <v>46</v>
      </c>
      <c r="I6460" t="s">
        <v>129</v>
      </c>
      <c r="J6460" t="s">
        <v>130</v>
      </c>
      <c r="K6460" t="s">
        <v>131</v>
      </c>
      <c r="L6460" t="s">
        <v>18428</v>
      </c>
      <c r="M6460" t="s">
        <v>18429</v>
      </c>
      <c r="N6460">
        <v>0.25444444399999999</v>
      </c>
      <c r="O6460">
        <v>0</v>
      </c>
      <c r="P6460">
        <v>109</v>
      </c>
      <c r="Q6460">
        <v>0</v>
      </c>
      <c r="R6460">
        <v>0</v>
      </c>
      <c r="S6460">
        <v>0</v>
      </c>
      <c r="T6460">
        <v>0</v>
      </c>
      <c r="U6460">
        <v>0</v>
      </c>
      <c r="V6460">
        <v>27.734444</v>
      </c>
      <c r="W6460">
        <v>0</v>
      </c>
      <c r="X6460">
        <v>0</v>
      </c>
      <c r="Y6460">
        <v>0</v>
      </c>
      <c r="Z6460">
        <v>0</v>
      </c>
    </row>
    <row r="6461" spans="1:26" x14ac:dyDescent="0.25">
      <c r="A6461">
        <v>2043694</v>
      </c>
      <c r="B6461">
        <v>1</v>
      </c>
      <c r="C6461" t="s">
        <v>77</v>
      </c>
      <c r="D6461" t="s">
        <v>118</v>
      </c>
      <c r="E6461" t="s">
        <v>171</v>
      </c>
      <c r="F6461" t="s">
        <v>3604</v>
      </c>
      <c r="G6461" t="s">
        <v>163</v>
      </c>
      <c r="H6461" t="s">
        <v>47</v>
      </c>
      <c r="I6461" t="s">
        <v>129</v>
      </c>
      <c r="J6461" t="s">
        <v>130</v>
      </c>
      <c r="K6461" t="s">
        <v>131</v>
      </c>
      <c r="L6461" t="s">
        <v>18430</v>
      </c>
      <c r="M6461" t="s">
        <v>18431</v>
      </c>
      <c r="N6461">
        <v>0.65</v>
      </c>
      <c r="O6461">
        <v>113</v>
      </c>
      <c r="P6461">
        <v>3505</v>
      </c>
      <c r="Q6461">
        <v>0</v>
      </c>
      <c r="R6461">
        <v>0</v>
      </c>
      <c r="S6461">
        <v>9</v>
      </c>
      <c r="T6461">
        <v>548</v>
      </c>
      <c r="U6461">
        <v>73.45</v>
      </c>
      <c r="V6461">
        <v>2278.25</v>
      </c>
      <c r="W6461">
        <v>0</v>
      </c>
      <c r="X6461">
        <v>0</v>
      </c>
      <c r="Y6461">
        <v>5.85</v>
      </c>
      <c r="Z6461">
        <v>356.2</v>
      </c>
    </row>
    <row r="6462" spans="1:26" x14ac:dyDescent="0.25">
      <c r="A6462">
        <v>2043696</v>
      </c>
      <c r="B6462">
        <v>1</v>
      </c>
      <c r="C6462" t="s">
        <v>76</v>
      </c>
      <c r="D6462" t="s">
        <v>90</v>
      </c>
      <c r="E6462" t="s">
        <v>171</v>
      </c>
      <c r="F6462" t="s">
        <v>18432</v>
      </c>
      <c r="G6462" t="s">
        <v>152</v>
      </c>
      <c r="H6462" t="s">
        <v>47</v>
      </c>
      <c r="I6462" t="s">
        <v>129</v>
      </c>
      <c r="J6462" t="s">
        <v>130</v>
      </c>
      <c r="K6462" t="s">
        <v>131</v>
      </c>
      <c r="L6462" t="s">
        <v>18433</v>
      </c>
      <c r="M6462" t="s">
        <v>18434</v>
      </c>
      <c r="N6462">
        <v>0.34416666600000001</v>
      </c>
      <c r="O6462">
        <v>0</v>
      </c>
      <c r="P6462">
        <v>0</v>
      </c>
      <c r="Q6462">
        <v>0</v>
      </c>
      <c r="R6462">
        <v>27</v>
      </c>
      <c r="S6462">
        <v>1</v>
      </c>
      <c r="T6462">
        <v>77</v>
      </c>
      <c r="U6462">
        <v>0</v>
      </c>
      <c r="V6462">
        <v>0</v>
      </c>
      <c r="W6462">
        <v>0</v>
      </c>
      <c r="X6462">
        <v>9.2925000000000004</v>
      </c>
      <c r="Y6462">
        <v>0.344167</v>
      </c>
      <c r="Z6462">
        <v>26.500833</v>
      </c>
    </row>
    <row r="6463" spans="1:26" x14ac:dyDescent="0.25">
      <c r="A6463">
        <v>2043703</v>
      </c>
      <c r="B6463">
        <v>1</v>
      </c>
      <c r="C6463" t="s">
        <v>76</v>
      </c>
      <c r="D6463" t="s">
        <v>79</v>
      </c>
      <c r="E6463" t="s">
        <v>161</v>
      </c>
      <c r="F6463" t="s">
        <v>16833</v>
      </c>
      <c r="G6463" t="s">
        <v>163</v>
      </c>
      <c r="H6463" t="s">
        <v>47</v>
      </c>
      <c r="I6463" t="s">
        <v>129</v>
      </c>
      <c r="J6463" t="s">
        <v>130</v>
      </c>
      <c r="K6463" t="s">
        <v>131</v>
      </c>
      <c r="L6463" t="s">
        <v>18435</v>
      </c>
      <c r="M6463" t="s">
        <v>18436</v>
      </c>
      <c r="N6463">
        <v>0.54777777699999997</v>
      </c>
      <c r="O6463">
        <v>34</v>
      </c>
      <c r="P6463">
        <v>144</v>
      </c>
      <c r="Q6463">
        <v>0</v>
      </c>
      <c r="R6463">
        <v>0</v>
      </c>
      <c r="S6463">
        <v>0</v>
      </c>
      <c r="T6463">
        <v>0</v>
      </c>
      <c r="U6463">
        <v>18.624444</v>
      </c>
      <c r="V6463">
        <v>78.88</v>
      </c>
      <c r="W6463">
        <v>0</v>
      </c>
      <c r="X6463">
        <v>0</v>
      </c>
      <c r="Y6463">
        <v>0</v>
      </c>
      <c r="Z6463">
        <v>0</v>
      </c>
    </row>
    <row r="6464" spans="1:26" x14ac:dyDescent="0.25">
      <c r="A6464">
        <v>2043698</v>
      </c>
      <c r="B6464">
        <v>1</v>
      </c>
      <c r="C6464" t="s">
        <v>76</v>
      </c>
      <c r="D6464" t="s">
        <v>81</v>
      </c>
      <c r="E6464" t="s">
        <v>134</v>
      </c>
      <c r="F6464" t="s">
        <v>18437</v>
      </c>
      <c r="G6464" t="s">
        <v>136</v>
      </c>
      <c r="H6464" t="s">
        <v>46</v>
      </c>
      <c r="I6464" t="s">
        <v>129</v>
      </c>
      <c r="J6464" t="s">
        <v>130</v>
      </c>
      <c r="K6464" t="s">
        <v>131</v>
      </c>
      <c r="L6464" t="s">
        <v>18438</v>
      </c>
      <c r="M6464" t="s">
        <v>18439</v>
      </c>
      <c r="N6464">
        <v>1.738888888</v>
      </c>
      <c r="O6464">
        <v>0</v>
      </c>
      <c r="P6464">
        <v>6</v>
      </c>
      <c r="Q6464">
        <v>0</v>
      </c>
      <c r="R6464">
        <v>0</v>
      </c>
      <c r="S6464">
        <v>0</v>
      </c>
      <c r="T6464">
        <v>0</v>
      </c>
      <c r="U6464">
        <v>0</v>
      </c>
      <c r="V6464">
        <v>10.433332999999999</v>
      </c>
      <c r="W6464">
        <v>0</v>
      </c>
      <c r="X6464">
        <v>0</v>
      </c>
      <c r="Y6464">
        <v>0</v>
      </c>
      <c r="Z6464">
        <v>0</v>
      </c>
    </row>
    <row r="6465" spans="1:26" x14ac:dyDescent="0.25">
      <c r="A6465">
        <v>2043699</v>
      </c>
      <c r="B6465">
        <v>1</v>
      </c>
      <c r="C6465" t="s">
        <v>77</v>
      </c>
      <c r="D6465" t="s">
        <v>123</v>
      </c>
      <c r="E6465" t="s">
        <v>182</v>
      </c>
      <c r="F6465" t="s">
        <v>18440</v>
      </c>
      <c r="G6465" t="s">
        <v>294</v>
      </c>
      <c r="H6465" t="s">
        <v>46</v>
      </c>
      <c r="I6465" t="s">
        <v>129</v>
      </c>
      <c r="J6465" t="s">
        <v>130</v>
      </c>
      <c r="K6465" t="s">
        <v>131</v>
      </c>
      <c r="L6465" t="s">
        <v>18441</v>
      </c>
      <c r="M6465" t="s">
        <v>18442</v>
      </c>
      <c r="N6465">
        <v>1.314166666</v>
      </c>
      <c r="O6465">
        <v>0</v>
      </c>
      <c r="P6465">
        <v>1</v>
      </c>
      <c r="Q6465">
        <v>0</v>
      </c>
      <c r="R6465">
        <v>0</v>
      </c>
      <c r="S6465">
        <v>0</v>
      </c>
      <c r="T6465">
        <v>0</v>
      </c>
      <c r="U6465">
        <v>0</v>
      </c>
      <c r="V6465">
        <v>1.3141670000000001</v>
      </c>
      <c r="W6465">
        <v>0</v>
      </c>
      <c r="X6465">
        <v>0</v>
      </c>
      <c r="Y6465">
        <v>0</v>
      </c>
      <c r="Z6465">
        <v>0</v>
      </c>
    </row>
    <row r="6466" spans="1:26" x14ac:dyDescent="0.25">
      <c r="A6466">
        <v>2043714</v>
      </c>
      <c r="B6466">
        <v>1</v>
      </c>
      <c r="C6466" t="s">
        <v>76</v>
      </c>
      <c r="D6466" t="s">
        <v>78</v>
      </c>
      <c r="E6466" t="s">
        <v>171</v>
      </c>
      <c r="F6466" t="s">
        <v>18443</v>
      </c>
      <c r="G6466" t="s">
        <v>152</v>
      </c>
      <c r="H6466" t="s">
        <v>47</v>
      </c>
      <c r="I6466" t="s">
        <v>129</v>
      </c>
      <c r="J6466" t="s">
        <v>130</v>
      </c>
      <c r="K6466" t="s">
        <v>154</v>
      </c>
      <c r="L6466" t="s">
        <v>18444</v>
      </c>
      <c r="M6466" t="s">
        <v>18445</v>
      </c>
      <c r="N6466">
        <v>0.11333333299999999</v>
      </c>
      <c r="O6466">
        <v>0</v>
      </c>
      <c r="P6466">
        <v>3245</v>
      </c>
      <c r="Q6466">
        <v>0</v>
      </c>
      <c r="R6466">
        <v>0</v>
      </c>
      <c r="S6466">
        <v>0</v>
      </c>
      <c r="T6466">
        <v>0</v>
      </c>
      <c r="U6466">
        <v>0</v>
      </c>
      <c r="V6466">
        <v>367.76666599999999</v>
      </c>
      <c r="W6466">
        <v>0</v>
      </c>
      <c r="X6466">
        <v>0</v>
      </c>
      <c r="Y6466">
        <v>0</v>
      </c>
      <c r="Z6466">
        <v>0</v>
      </c>
    </row>
    <row r="6467" spans="1:26" x14ac:dyDescent="0.25">
      <c r="A6467">
        <v>2043716</v>
      </c>
      <c r="B6467">
        <v>1</v>
      </c>
      <c r="C6467" t="s">
        <v>76</v>
      </c>
      <c r="D6467" t="s">
        <v>93</v>
      </c>
      <c r="E6467" t="s">
        <v>182</v>
      </c>
      <c r="F6467" t="s">
        <v>18446</v>
      </c>
      <c r="G6467" t="s">
        <v>294</v>
      </c>
      <c r="H6467" t="s">
        <v>46</v>
      </c>
      <c r="I6467" t="s">
        <v>129</v>
      </c>
      <c r="J6467" t="s">
        <v>130</v>
      </c>
      <c r="K6467" t="s">
        <v>131</v>
      </c>
      <c r="L6467" t="s">
        <v>18447</v>
      </c>
      <c r="M6467" t="s">
        <v>18448</v>
      </c>
      <c r="N6467">
        <v>0.68361111100000005</v>
      </c>
      <c r="O6467">
        <v>0</v>
      </c>
      <c r="P6467">
        <v>21</v>
      </c>
      <c r="Q6467">
        <v>0</v>
      </c>
      <c r="R6467">
        <v>0</v>
      </c>
      <c r="S6467">
        <v>0</v>
      </c>
      <c r="T6467">
        <v>0</v>
      </c>
      <c r="U6467">
        <v>0</v>
      </c>
      <c r="V6467">
        <v>14.355833000000001</v>
      </c>
      <c r="W6467">
        <v>0</v>
      </c>
      <c r="X6467">
        <v>0</v>
      </c>
      <c r="Y6467">
        <v>0</v>
      </c>
      <c r="Z6467">
        <v>0</v>
      </c>
    </row>
    <row r="6468" spans="1:26" x14ac:dyDescent="0.25">
      <c r="A6468">
        <v>2043727</v>
      </c>
      <c r="B6468">
        <v>1</v>
      </c>
      <c r="C6468" t="s">
        <v>76</v>
      </c>
      <c r="D6468" t="s">
        <v>84</v>
      </c>
      <c r="E6468" t="s">
        <v>171</v>
      </c>
      <c r="F6468" t="s">
        <v>18449</v>
      </c>
      <c r="G6468" t="s">
        <v>163</v>
      </c>
      <c r="H6468" t="s">
        <v>47</v>
      </c>
      <c r="I6468" t="s">
        <v>257</v>
      </c>
      <c r="J6468" t="s">
        <v>130</v>
      </c>
      <c r="K6468" t="s">
        <v>131</v>
      </c>
      <c r="L6468" t="s">
        <v>18450</v>
      </c>
      <c r="M6468" t="s">
        <v>18451</v>
      </c>
      <c r="N6468">
        <v>1.6388888000000001E-2</v>
      </c>
      <c r="O6468">
        <v>2</v>
      </c>
      <c r="P6468">
        <v>5622</v>
      </c>
      <c r="Q6468">
        <v>0</v>
      </c>
      <c r="R6468">
        <v>0</v>
      </c>
      <c r="S6468">
        <v>0</v>
      </c>
      <c r="T6468">
        <v>0</v>
      </c>
      <c r="U6468">
        <v>3.2778000000000002E-2</v>
      </c>
      <c r="V6468">
        <v>92.138328000000001</v>
      </c>
      <c r="W6468">
        <v>0</v>
      </c>
      <c r="X6468">
        <v>0</v>
      </c>
      <c r="Y6468">
        <v>0</v>
      </c>
      <c r="Z6468">
        <v>0</v>
      </c>
    </row>
    <row r="6469" spans="1:26" x14ac:dyDescent="0.25">
      <c r="A6469">
        <v>2043729</v>
      </c>
      <c r="B6469">
        <v>1</v>
      </c>
      <c r="C6469" t="s">
        <v>76</v>
      </c>
      <c r="D6469" t="s">
        <v>84</v>
      </c>
      <c r="E6469" t="s">
        <v>171</v>
      </c>
      <c r="F6469" t="s">
        <v>13740</v>
      </c>
      <c r="G6469" t="s">
        <v>163</v>
      </c>
      <c r="H6469" t="s">
        <v>47</v>
      </c>
      <c r="I6469" t="s">
        <v>129</v>
      </c>
      <c r="J6469" t="s">
        <v>130</v>
      </c>
      <c r="K6469" t="s">
        <v>131</v>
      </c>
      <c r="L6469" t="s">
        <v>18452</v>
      </c>
      <c r="M6469" t="s">
        <v>18453</v>
      </c>
      <c r="N6469">
        <v>0.84222222199999996</v>
      </c>
      <c r="O6469">
        <v>2</v>
      </c>
      <c r="P6469">
        <v>4433</v>
      </c>
      <c r="Q6469">
        <v>0</v>
      </c>
      <c r="R6469">
        <v>0</v>
      </c>
      <c r="S6469">
        <v>0</v>
      </c>
      <c r="T6469">
        <v>0</v>
      </c>
      <c r="U6469">
        <v>1.6844440000000001</v>
      </c>
      <c r="V6469">
        <v>3733.5711099999999</v>
      </c>
      <c r="W6469">
        <v>0</v>
      </c>
      <c r="X6469">
        <v>0</v>
      </c>
      <c r="Y6469">
        <v>0</v>
      </c>
      <c r="Z6469">
        <v>0</v>
      </c>
    </row>
    <row r="6470" spans="1:26" x14ac:dyDescent="0.25">
      <c r="A6470">
        <v>2043728</v>
      </c>
      <c r="B6470">
        <v>1</v>
      </c>
      <c r="C6470" t="s">
        <v>76</v>
      </c>
      <c r="D6470" t="s">
        <v>84</v>
      </c>
      <c r="E6470" t="s">
        <v>171</v>
      </c>
      <c r="F6470" t="s">
        <v>18454</v>
      </c>
      <c r="G6470" t="s">
        <v>163</v>
      </c>
      <c r="H6470" t="s">
        <v>47</v>
      </c>
      <c r="I6470" t="s">
        <v>257</v>
      </c>
      <c r="J6470" t="s">
        <v>130</v>
      </c>
      <c r="K6470" t="s">
        <v>131</v>
      </c>
      <c r="L6470" t="s">
        <v>18455</v>
      </c>
      <c r="M6470" t="s">
        <v>18456</v>
      </c>
      <c r="N6470">
        <v>3.5555555000000003E-2</v>
      </c>
      <c r="O6470">
        <v>0</v>
      </c>
      <c r="P6470">
        <v>534</v>
      </c>
      <c r="Q6470">
        <v>0</v>
      </c>
      <c r="R6470">
        <v>0</v>
      </c>
      <c r="S6470">
        <v>0</v>
      </c>
      <c r="T6470">
        <v>0</v>
      </c>
      <c r="U6470">
        <v>0</v>
      </c>
      <c r="V6470">
        <v>18.986666</v>
      </c>
      <c r="W6470">
        <v>0</v>
      </c>
      <c r="X6470">
        <v>0</v>
      </c>
      <c r="Y6470">
        <v>0</v>
      </c>
      <c r="Z6470">
        <v>0</v>
      </c>
    </row>
    <row r="6471" spans="1:26" x14ac:dyDescent="0.25">
      <c r="A6471">
        <v>2043732</v>
      </c>
      <c r="B6471">
        <v>1</v>
      </c>
      <c r="C6471" t="s">
        <v>76</v>
      </c>
      <c r="D6471" t="s">
        <v>92</v>
      </c>
      <c r="E6471" t="s">
        <v>182</v>
      </c>
      <c r="F6471" t="s">
        <v>18457</v>
      </c>
      <c r="G6471" t="s">
        <v>144</v>
      </c>
      <c r="H6471" t="s">
        <v>46</v>
      </c>
      <c r="I6471" t="s">
        <v>129</v>
      </c>
      <c r="J6471" t="s">
        <v>130</v>
      </c>
      <c r="K6471" t="s">
        <v>131</v>
      </c>
      <c r="L6471" t="s">
        <v>18458</v>
      </c>
      <c r="M6471" t="s">
        <v>18459</v>
      </c>
      <c r="N6471">
        <v>3.1213888879999998</v>
      </c>
      <c r="O6471">
        <v>0</v>
      </c>
      <c r="P6471">
        <v>0</v>
      </c>
      <c r="Q6471">
        <v>0</v>
      </c>
      <c r="R6471">
        <v>10</v>
      </c>
      <c r="S6471">
        <v>0</v>
      </c>
      <c r="T6471">
        <v>0</v>
      </c>
      <c r="U6471">
        <v>0</v>
      </c>
      <c r="V6471">
        <v>0</v>
      </c>
      <c r="W6471">
        <v>0</v>
      </c>
      <c r="X6471">
        <v>31.213889000000002</v>
      </c>
      <c r="Y6471">
        <v>0</v>
      </c>
      <c r="Z6471">
        <v>0</v>
      </c>
    </row>
    <row r="6472" spans="1:26" x14ac:dyDescent="0.25">
      <c r="A6472">
        <v>2043734</v>
      </c>
      <c r="B6472">
        <v>1</v>
      </c>
      <c r="C6472" t="s">
        <v>77</v>
      </c>
      <c r="D6472" t="s">
        <v>119</v>
      </c>
      <c r="E6472" t="s">
        <v>186</v>
      </c>
      <c r="F6472" t="s">
        <v>2296</v>
      </c>
      <c r="G6472" t="s">
        <v>163</v>
      </c>
      <c r="H6472" t="s">
        <v>47</v>
      </c>
      <c r="I6472" t="s">
        <v>129</v>
      </c>
      <c r="J6472" t="s">
        <v>130</v>
      </c>
      <c r="K6472" t="s">
        <v>131</v>
      </c>
      <c r="L6472" t="s">
        <v>18460</v>
      </c>
      <c r="M6472" t="s">
        <v>18461</v>
      </c>
      <c r="N6472">
        <v>1.2627777769999999</v>
      </c>
      <c r="O6472">
        <v>350</v>
      </c>
      <c r="P6472">
        <v>997</v>
      </c>
      <c r="Q6472">
        <v>0</v>
      </c>
      <c r="R6472">
        <v>0</v>
      </c>
      <c r="S6472">
        <v>0</v>
      </c>
      <c r="T6472">
        <v>0</v>
      </c>
      <c r="U6472">
        <v>441.97222199999999</v>
      </c>
      <c r="V6472">
        <v>1258.989444</v>
      </c>
      <c r="W6472">
        <v>0</v>
      </c>
      <c r="X6472">
        <v>0</v>
      </c>
      <c r="Y6472">
        <v>0</v>
      </c>
      <c r="Z6472">
        <v>0</v>
      </c>
    </row>
    <row r="6473" spans="1:26" x14ac:dyDescent="0.25">
      <c r="A6473">
        <v>2043735</v>
      </c>
      <c r="B6473">
        <v>1</v>
      </c>
      <c r="C6473" t="s">
        <v>77</v>
      </c>
      <c r="D6473" t="s">
        <v>109</v>
      </c>
      <c r="E6473" t="s">
        <v>126</v>
      </c>
      <c r="F6473" t="s">
        <v>18462</v>
      </c>
      <c r="G6473" t="s">
        <v>250</v>
      </c>
      <c r="H6473" t="s">
        <v>46</v>
      </c>
      <c r="I6473" t="s">
        <v>129</v>
      </c>
      <c r="J6473" t="s">
        <v>15</v>
      </c>
      <c r="K6473" t="s">
        <v>131</v>
      </c>
      <c r="L6473" t="s">
        <v>18463</v>
      </c>
      <c r="M6473" t="s">
        <v>18464</v>
      </c>
      <c r="N6473">
        <v>2.605277777</v>
      </c>
      <c r="O6473">
        <v>0</v>
      </c>
      <c r="P6473">
        <v>9</v>
      </c>
      <c r="Q6473">
        <v>0</v>
      </c>
      <c r="R6473">
        <v>0</v>
      </c>
      <c r="S6473">
        <v>0</v>
      </c>
      <c r="T6473">
        <v>0</v>
      </c>
      <c r="U6473">
        <v>0</v>
      </c>
      <c r="V6473">
        <v>23.447500000000002</v>
      </c>
      <c r="W6473">
        <v>0</v>
      </c>
      <c r="X6473">
        <v>0</v>
      </c>
      <c r="Y6473">
        <v>0</v>
      </c>
      <c r="Z6473">
        <v>0</v>
      </c>
    </row>
    <row r="6474" spans="1:26" x14ac:dyDescent="0.25">
      <c r="A6474">
        <v>2043743</v>
      </c>
      <c r="B6474">
        <v>1</v>
      </c>
      <c r="C6474" t="s">
        <v>76</v>
      </c>
      <c r="D6474" t="s">
        <v>106</v>
      </c>
      <c r="E6474" t="s">
        <v>126</v>
      </c>
      <c r="F6474" t="s">
        <v>18465</v>
      </c>
      <c r="G6474" t="s">
        <v>427</v>
      </c>
      <c r="H6474" t="s">
        <v>46</v>
      </c>
      <c r="I6474" t="s">
        <v>129</v>
      </c>
      <c r="J6474" t="s">
        <v>15</v>
      </c>
      <c r="K6474" t="s">
        <v>131</v>
      </c>
      <c r="L6474" t="s">
        <v>18466</v>
      </c>
      <c r="M6474" t="s">
        <v>18467</v>
      </c>
      <c r="N6474">
        <v>9.8361111109999992</v>
      </c>
      <c r="O6474">
        <v>0</v>
      </c>
      <c r="P6474">
        <v>3</v>
      </c>
      <c r="Q6474">
        <v>0</v>
      </c>
      <c r="R6474">
        <v>0</v>
      </c>
      <c r="S6474">
        <v>0</v>
      </c>
      <c r="T6474">
        <v>0</v>
      </c>
      <c r="U6474">
        <v>0</v>
      </c>
      <c r="V6474">
        <v>29.508333</v>
      </c>
      <c r="W6474">
        <v>0</v>
      </c>
      <c r="X6474">
        <v>0</v>
      </c>
      <c r="Y6474">
        <v>0</v>
      </c>
      <c r="Z6474">
        <v>0</v>
      </c>
    </row>
    <row r="6475" spans="1:26" x14ac:dyDescent="0.25">
      <c r="A6475">
        <v>2043737</v>
      </c>
      <c r="B6475">
        <v>1</v>
      </c>
      <c r="C6475" t="s">
        <v>76</v>
      </c>
      <c r="D6475" t="s">
        <v>101</v>
      </c>
      <c r="E6475" t="s">
        <v>182</v>
      </c>
      <c r="F6475" t="s">
        <v>18468</v>
      </c>
      <c r="G6475" t="s">
        <v>128</v>
      </c>
      <c r="H6475" t="s">
        <v>46</v>
      </c>
      <c r="I6475" t="s">
        <v>129</v>
      </c>
      <c r="J6475" t="s">
        <v>130</v>
      </c>
      <c r="K6475" t="s">
        <v>131</v>
      </c>
      <c r="L6475" t="s">
        <v>18469</v>
      </c>
      <c r="M6475" t="s">
        <v>18470</v>
      </c>
      <c r="N6475">
        <v>1.4013888880000001</v>
      </c>
      <c r="O6475">
        <v>0</v>
      </c>
      <c r="P6475">
        <v>61</v>
      </c>
      <c r="Q6475">
        <v>0</v>
      </c>
      <c r="R6475">
        <v>0</v>
      </c>
      <c r="S6475">
        <v>0</v>
      </c>
      <c r="T6475">
        <v>0</v>
      </c>
      <c r="U6475">
        <v>0</v>
      </c>
      <c r="V6475">
        <v>85.484722000000005</v>
      </c>
      <c r="W6475">
        <v>0</v>
      </c>
      <c r="X6475">
        <v>0</v>
      </c>
      <c r="Y6475">
        <v>0</v>
      </c>
      <c r="Z6475">
        <v>0</v>
      </c>
    </row>
    <row r="6476" spans="1:26" x14ac:dyDescent="0.25">
      <c r="A6476">
        <v>2043746</v>
      </c>
      <c r="B6476">
        <v>1</v>
      </c>
      <c r="C6476" t="s">
        <v>77</v>
      </c>
      <c r="D6476" t="s">
        <v>118</v>
      </c>
      <c r="E6476" t="s">
        <v>134</v>
      </c>
      <c r="F6476" t="s">
        <v>18471</v>
      </c>
      <c r="G6476" t="s">
        <v>136</v>
      </c>
      <c r="H6476" t="s">
        <v>46</v>
      </c>
      <c r="I6476" t="s">
        <v>129</v>
      </c>
      <c r="J6476" t="s">
        <v>130</v>
      </c>
      <c r="K6476" t="s">
        <v>131</v>
      </c>
      <c r="L6476" t="s">
        <v>18472</v>
      </c>
      <c r="M6476" t="s">
        <v>18473</v>
      </c>
      <c r="N6476">
        <v>5.159166666</v>
      </c>
      <c r="O6476">
        <v>0</v>
      </c>
      <c r="P6476">
        <v>1</v>
      </c>
      <c r="Q6476">
        <v>0</v>
      </c>
      <c r="R6476">
        <v>0</v>
      </c>
      <c r="S6476">
        <v>0</v>
      </c>
      <c r="T6476">
        <v>0</v>
      </c>
      <c r="U6476">
        <v>0</v>
      </c>
      <c r="V6476">
        <v>5.1591670000000001</v>
      </c>
      <c r="W6476">
        <v>0</v>
      </c>
      <c r="X6476">
        <v>0</v>
      </c>
      <c r="Y6476">
        <v>0</v>
      </c>
      <c r="Z6476">
        <v>0</v>
      </c>
    </row>
    <row r="6477" spans="1:26" x14ac:dyDescent="0.25">
      <c r="A6477">
        <v>2043741</v>
      </c>
      <c r="B6477">
        <v>1</v>
      </c>
      <c r="C6477" t="s">
        <v>77</v>
      </c>
      <c r="D6477" t="s">
        <v>114</v>
      </c>
      <c r="E6477" t="s">
        <v>186</v>
      </c>
      <c r="F6477" t="s">
        <v>839</v>
      </c>
      <c r="G6477" t="s">
        <v>163</v>
      </c>
      <c r="H6477" t="s">
        <v>47</v>
      </c>
      <c r="I6477" t="s">
        <v>257</v>
      </c>
      <c r="J6477" t="s">
        <v>130</v>
      </c>
      <c r="K6477" t="s">
        <v>131</v>
      </c>
      <c r="L6477" t="s">
        <v>18474</v>
      </c>
      <c r="M6477" t="s">
        <v>18475</v>
      </c>
      <c r="N6477">
        <v>2.7777777E-2</v>
      </c>
      <c r="O6477">
        <v>0</v>
      </c>
      <c r="P6477">
        <v>0</v>
      </c>
      <c r="Q6477">
        <v>0</v>
      </c>
      <c r="R6477">
        <v>0</v>
      </c>
      <c r="S6477">
        <v>2</v>
      </c>
      <c r="T6477">
        <v>914</v>
      </c>
      <c r="U6477">
        <v>0</v>
      </c>
      <c r="V6477">
        <v>0</v>
      </c>
      <c r="W6477">
        <v>0</v>
      </c>
      <c r="X6477">
        <v>0</v>
      </c>
      <c r="Y6477">
        <v>5.5556000000000001E-2</v>
      </c>
      <c r="Z6477">
        <v>25.388888000000001</v>
      </c>
    </row>
    <row r="6478" spans="1:26" x14ac:dyDescent="0.25">
      <c r="A6478">
        <v>2043742</v>
      </c>
      <c r="B6478">
        <v>1</v>
      </c>
      <c r="C6478" t="s">
        <v>77</v>
      </c>
      <c r="D6478" t="s">
        <v>119</v>
      </c>
      <c r="E6478" t="s">
        <v>171</v>
      </c>
      <c r="F6478" t="s">
        <v>18476</v>
      </c>
      <c r="G6478" t="s">
        <v>163</v>
      </c>
      <c r="H6478" t="s">
        <v>47</v>
      </c>
      <c r="I6478" t="s">
        <v>257</v>
      </c>
      <c r="J6478" t="s">
        <v>130</v>
      </c>
      <c r="K6478" t="s">
        <v>131</v>
      </c>
      <c r="L6478" t="s">
        <v>18477</v>
      </c>
      <c r="M6478" t="s">
        <v>18478</v>
      </c>
      <c r="N6478">
        <v>8.3333330000000001E-3</v>
      </c>
      <c r="O6478">
        <v>409</v>
      </c>
      <c r="P6478">
        <v>1421</v>
      </c>
      <c r="Q6478">
        <v>38</v>
      </c>
      <c r="R6478">
        <v>0</v>
      </c>
      <c r="S6478">
        <v>232</v>
      </c>
      <c r="T6478">
        <v>467</v>
      </c>
      <c r="U6478">
        <v>3.4083329999999998</v>
      </c>
      <c r="V6478">
        <v>11.841666</v>
      </c>
      <c r="W6478">
        <v>0.31666699999999998</v>
      </c>
      <c r="X6478">
        <v>0</v>
      </c>
      <c r="Y6478">
        <v>1.933333</v>
      </c>
      <c r="Z6478">
        <v>3.891667</v>
      </c>
    </row>
    <row r="6479" spans="1:26" x14ac:dyDescent="0.25">
      <c r="A6479">
        <v>2043745</v>
      </c>
      <c r="B6479">
        <v>1</v>
      </c>
      <c r="C6479" t="s">
        <v>77</v>
      </c>
      <c r="D6479" t="s">
        <v>114</v>
      </c>
      <c r="E6479" t="s">
        <v>186</v>
      </c>
      <c r="F6479" t="s">
        <v>18479</v>
      </c>
      <c r="G6479" t="s">
        <v>163</v>
      </c>
      <c r="H6479" t="s">
        <v>47</v>
      </c>
      <c r="I6479" t="s">
        <v>129</v>
      </c>
      <c r="J6479" t="s">
        <v>130</v>
      </c>
      <c r="K6479" t="s">
        <v>131</v>
      </c>
      <c r="L6479" t="s">
        <v>18480</v>
      </c>
      <c r="M6479" t="s">
        <v>18481</v>
      </c>
      <c r="N6479">
        <v>2.2813888879999999</v>
      </c>
      <c r="O6479">
        <v>0</v>
      </c>
      <c r="P6479">
        <v>0</v>
      </c>
      <c r="Q6479">
        <v>0</v>
      </c>
      <c r="R6479">
        <v>0</v>
      </c>
      <c r="S6479">
        <v>0</v>
      </c>
      <c r="T6479">
        <v>429</v>
      </c>
      <c r="U6479">
        <v>0</v>
      </c>
      <c r="V6479">
        <v>0</v>
      </c>
      <c r="W6479">
        <v>0</v>
      </c>
      <c r="X6479">
        <v>0</v>
      </c>
      <c r="Y6479">
        <v>0</v>
      </c>
      <c r="Z6479">
        <v>978.71583299999998</v>
      </c>
    </row>
    <row r="6480" spans="1:26" x14ac:dyDescent="0.25">
      <c r="A6480">
        <v>2043744</v>
      </c>
      <c r="B6480">
        <v>1</v>
      </c>
      <c r="C6480" t="s">
        <v>77</v>
      </c>
      <c r="D6480" t="s">
        <v>114</v>
      </c>
      <c r="E6480" t="s">
        <v>161</v>
      </c>
      <c r="F6480" t="s">
        <v>18482</v>
      </c>
      <c r="G6480" t="s">
        <v>163</v>
      </c>
      <c r="H6480" t="s">
        <v>47</v>
      </c>
      <c r="I6480" t="s">
        <v>129</v>
      </c>
      <c r="J6480" t="s">
        <v>130</v>
      </c>
      <c r="K6480" t="s">
        <v>131</v>
      </c>
      <c r="L6480" t="s">
        <v>18483</v>
      </c>
      <c r="M6480" t="s">
        <v>18484</v>
      </c>
      <c r="N6480">
        <v>0.575555555</v>
      </c>
      <c r="O6480">
        <v>0</v>
      </c>
      <c r="P6480">
        <v>711</v>
      </c>
      <c r="Q6480">
        <v>0</v>
      </c>
      <c r="R6480">
        <v>0</v>
      </c>
      <c r="S6480">
        <v>0</v>
      </c>
      <c r="T6480">
        <v>0</v>
      </c>
      <c r="U6480">
        <v>0</v>
      </c>
      <c r="V6480">
        <v>409.22</v>
      </c>
      <c r="W6480">
        <v>0</v>
      </c>
      <c r="X6480">
        <v>0</v>
      </c>
      <c r="Y6480">
        <v>0</v>
      </c>
      <c r="Z6480">
        <v>0</v>
      </c>
    </row>
    <row r="6481" spans="1:26" x14ac:dyDescent="0.25">
      <c r="A6481">
        <v>2043747</v>
      </c>
      <c r="B6481">
        <v>1</v>
      </c>
      <c r="C6481" t="s">
        <v>77</v>
      </c>
      <c r="D6481" t="s">
        <v>119</v>
      </c>
      <c r="E6481" t="s">
        <v>186</v>
      </c>
      <c r="F6481" t="s">
        <v>18485</v>
      </c>
      <c r="G6481" t="s">
        <v>203</v>
      </c>
      <c r="H6481" t="s">
        <v>47</v>
      </c>
      <c r="I6481" t="s">
        <v>129</v>
      </c>
      <c r="J6481" t="s">
        <v>130</v>
      </c>
      <c r="K6481" t="s">
        <v>131</v>
      </c>
      <c r="L6481" t="s">
        <v>18486</v>
      </c>
      <c r="M6481" t="s">
        <v>18487</v>
      </c>
      <c r="N6481">
        <v>4.8008333329999999</v>
      </c>
      <c r="O6481">
        <v>25</v>
      </c>
      <c r="P6481">
        <v>86</v>
      </c>
      <c r="Q6481">
        <v>0</v>
      </c>
      <c r="R6481">
        <v>0</v>
      </c>
      <c r="S6481">
        <v>0</v>
      </c>
      <c r="T6481">
        <v>0</v>
      </c>
      <c r="U6481">
        <v>120.020833</v>
      </c>
      <c r="V6481">
        <v>412.871667</v>
      </c>
      <c r="W6481">
        <v>0</v>
      </c>
      <c r="X6481">
        <v>0</v>
      </c>
      <c r="Y6481">
        <v>0</v>
      </c>
      <c r="Z6481">
        <v>0</v>
      </c>
    </row>
    <row r="6482" spans="1:26" x14ac:dyDescent="0.25">
      <c r="A6482">
        <v>2043748</v>
      </c>
      <c r="B6482">
        <v>1</v>
      </c>
      <c r="C6482" t="s">
        <v>76</v>
      </c>
      <c r="D6482" t="s">
        <v>94</v>
      </c>
      <c r="E6482" t="s">
        <v>186</v>
      </c>
      <c r="F6482" t="s">
        <v>18488</v>
      </c>
      <c r="G6482" t="s">
        <v>163</v>
      </c>
      <c r="H6482" t="s">
        <v>47</v>
      </c>
      <c r="I6482" t="s">
        <v>129</v>
      </c>
      <c r="J6482" t="s">
        <v>130</v>
      </c>
      <c r="K6482" t="s">
        <v>131</v>
      </c>
      <c r="L6482" t="s">
        <v>18489</v>
      </c>
      <c r="M6482" t="s">
        <v>18490</v>
      </c>
      <c r="N6482">
        <v>0.72694444400000002</v>
      </c>
      <c r="O6482">
        <v>0</v>
      </c>
      <c r="P6482">
        <v>0</v>
      </c>
      <c r="Q6482">
        <v>0</v>
      </c>
      <c r="R6482">
        <v>0</v>
      </c>
      <c r="S6482">
        <v>18</v>
      </c>
      <c r="T6482">
        <v>120</v>
      </c>
      <c r="U6482">
        <v>0</v>
      </c>
      <c r="V6482">
        <v>0</v>
      </c>
      <c r="W6482">
        <v>0</v>
      </c>
      <c r="X6482">
        <v>0</v>
      </c>
      <c r="Y6482">
        <v>13.085000000000001</v>
      </c>
      <c r="Z6482">
        <v>87.233333000000002</v>
      </c>
    </row>
    <row r="6483" spans="1:26" x14ac:dyDescent="0.25">
      <c r="A6483">
        <v>2043751</v>
      </c>
      <c r="B6483">
        <v>1</v>
      </c>
      <c r="C6483" t="s">
        <v>77</v>
      </c>
      <c r="D6483" t="s">
        <v>115</v>
      </c>
      <c r="E6483" t="s">
        <v>171</v>
      </c>
      <c r="F6483" t="s">
        <v>5116</v>
      </c>
      <c r="G6483" t="s">
        <v>163</v>
      </c>
      <c r="H6483" t="s">
        <v>47</v>
      </c>
      <c r="I6483" t="s">
        <v>257</v>
      </c>
      <c r="J6483" t="s">
        <v>130</v>
      </c>
      <c r="K6483" t="s">
        <v>131</v>
      </c>
      <c r="L6483" t="s">
        <v>18491</v>
      </c>
      <c r="M6483" t="s">
        <v>18492</v>
      </c>
      <c r="N6483">
        <v>1.6111111000000001E-2</v>
      </c>
      <c r="O6483">
        <v>0</v>
      </c>
      <c r="P6483">
        <v>0</v>
      </c>
      <c r="Q6483">
        <v>20</v>
      </c>
      <c r="R6483">
        <v>106</v>
      </c>
      <c r="S6483">
        <v>27</v>
      </c>
      <c r="T6483">
        <v>490</v>
      </c>
      <c r="U6483">
        <v>0</v>
      </c>
      <c r="V6483">
        <v>0</v>
      </c>
      <c r="W6483">
        <v>0.32222200000000001</v>
      </c>
      <c r="X6483">
        <v>1.707778</v>
      </c>
      <c r="Y6483">
        <v>0.435</v>
      </c>
      <c r="Z6483">
        <v>7.894444</v>
      </c>
    </row>
    <row r="6484" spans="1:26" x14ac:dyDescent="0.25">
      <c r="A6484">
        <v>2043758</v>
      </c>
      <c r="B6484">
        <v>1</v>
      </c>
      <c r="C6484" t="s">
        <v>77</v>
      </c>
      <c r="D6484" t="s">
        <v>124</v>
      </c>
      <c r="E6484" t="s">
        <v>186</v>
      </c>
      <c r="F6484" t="s">
        <v>18493</v>
      </c>
      <c r="G6484" t="s">
        <v>163</v>
      </c>
      <c r="H6484" t="s">
        <v>47</v>
      </c>
      <c r="I6484" t="s">
        <v>129</v>
      </c>
      <c r="J6484" t="s">
        <v>130</v>
      </c>
      <c r="K6484" t="s">
        <v>131</v>
      </c>
      <c r="L6484" t="s">
        <v>18494</v>
      </c>
      <c r="M6484" t="s">
        <v>18495</v>
      </c>
      <c r="N6484">
        <v>1.894722222</v>
      </c>
      <c r="O6484">
        <v>6</v>
      </c>
      <c r="P6484">
        <v>594</v>
      </c>
      <c r="Q6484">
        <v>0</v>
      </c>
      <c r="R6484">
        <v>0</v>
      </c>
      <c r="S6484">
        <v>0</v>
      </c>
      <c r="T6484">
        <v>0</v>
      </c>
      <c r="U6484">
        <v>11.368333</v>
      </c>
      <c r="V6484">
        <v>1125.4649999999999</v>
      </c>
      <c r="W6484">
        <v>0</v>
      </c>
      <c r="X6484">
        <v>0</v>
      </c>
      <c r="Y6484">
        <v>0</v>
      </c>
      <c r="Z6484">
        <v>0</v>
      </c>
    </row>
    <row r="6485" spans="1:26" x14ac:dyDescent="0.25">
      <c r="A6485">
        <v>2043752</v>
      </c>
      <c r="B6485">
        <v>1</v>
      </c>
      <c r="C6485" t="s">
        <v>76</v>
      </c>
      <c r="D6485" t="s">
        <v>99</v>
      </c>
      <c r="E6485" t="s">
        <v>150</v>
      </c>
      <c r="F6485" t="s">
        <v>18496</v>
      </c>
      <c r="G6485" t="s">
        <v>163</v>
      </c>
      <c r="H6485" t="s">
        <v>47</v>
      </c>
      <c r="I6485" t="s">
        <v>129</v>
      </c>
      <c r="J6485" t="s">
        <v>130</v>
      </c>
      <c r="K6485" t="s">
        <v>131</v>
      </c>
      <c r="L6485" t="s">
        <v>18497</v>
      </c>
      <c r="M6485" t="s">
        <v>18498</v>
      </c>
      <c r="N6485">
        <v>5.0833333000000001E-2</v>
      </c>
      <c r="O6485">
        <v>147</v>
      </c>
      <c r="P6485">
        <v>2515</v>
      </c>
      <c r="Q6485">
        <v>0</v>
      </c>
      <c r="R6485">
        <v>0</v>
      </c>
      <c r="S6485">
        <v>0</v>
      </c>
      <c r="T6485">
        <v>0</v>
      </c>
      <c r="U6485">
        <v>7.4725000000000001</v>
      </c>
      <c r="V6485">
        <v>127.845832</v>
      </c>
      <c r="W6485">
        <v>0</v>
      </c>
      <c r="X6485">
        <v>0</v>
      </c>
      <c r="Y6485">
        <v>0</v>
      </c>
      <c r="Z6485">
        <v>0</v>
      </c>
    </row>
    <row r="6486" spans="1:26" x14ac:dyDescent="0.25">
      <c r="A6486">
        <v>2043753</v>
      </c>
      <c r="B6486">
        <v>1</v>
      </c>
      <c r="C6486" t="s">
        <v>76</v>
      </c>
      <c r="D6486" t="s">
        <v>100</v>
      </c>
      <c r="E6486" t="s">
        <v>161</v>
      </c>
      <c r="F6486" t="s">
        <v>18499</v>
      </c>
      <c r="G6486" t="s">
        <v>341</v>
      </c>
      <c r="H6486" t="s">
        <v>47</v>
      </c>
      <c r="I6486" t="s">
        <v>129</v>
      </c>
      <c r="J6486" t="s">
        <v>130</v>
      </c>
      <c r="K6486" t="s">
        <v>131</v>
      </c>
      <c r="L6486" t="s">
        <v>18500</v>
      </c>
      <c r="M6486" t="s">
        <v>18501</v>
      </c>
      <c r="N6486">
        <v>2.591388888</v>
      </c>
      <c r="O6486">
        <v>0</v>
      </c>
      <c r="P6486">
        <v>32</v>
      </c>
      <c r="Q6486">
        <v>0</v>
      </c>
      <c r="R6486">
        <v>0</v>
      </c>
      <c r="S6486">
        <v>0</v>
      </c>
      <c r="T6486">
        <v>0</v>
      </c>
      <c r="U6486">
        <v>0</v>
      </c>
      <c r="V6486">
        <v>82.924443999999994</v>
      </c>
      <c r="W6486">
        <v>0</v>
      </c>
      <c r="X6486">
        <v>0</v>
      </c>
      <c r="Y6486">
        <v>0</v>
      </c>
      <c r="Z6486">
        <v>0</v>
      </c>
    </row>
    <row r="6487" spans="1:26" x14ac:dyDescent="0.25">
      <c r="A6487">
        <v>2043761</v>
      </c>
      <c r="B6487">
        <v>1</v>
      </c>
      <c r="C6487" t="s">
        <v>77</v>
      </c>
      <c r="D6487" t="s">
        <v>123</v>
      </c>
      <c r="E6487" t="s">
        <v>182</v>
      </c>
      <c r="F6487" t="s">
        <v>18502</v>
      </c>
      <c r="G6487" t="s">
        <v>144</v>
      </c>
      <c r="H6487" t="s">
        <v>46</v>
      </c>
      <c r="I6487" t="s">
        <v>129</v>
      </c>
      <c r="J6487" t="s">
        <v>130</v>
      </c>
      <c r="K6487" t="s">
        <v>131</v>
      </c>
      <c r="L6487" t="s">
        <v>18503</v>
      </c>
      <c r="M6487" t="s">
        <v>18504</v>
      </c>
      <c r="N6487">
        <v>5.6563888880000004</v>
      </c>
      <c r="O6487">
        <v>0</v>
      </c>
      <c r="P6487">
        <v>4</v>
      </c>
      <c r="Q6487">
        <v>0</v>
      </c>
      <c r="R6487">
        <v>0</v>
      </c>
      <c r="S6487">
        <v>0</v>
      </c>
      <c r="T6487">
        <v>0</v>
      </c>
      <c r="U6487">
        <v>0</v>
      </c>
      <c r="V6487">
        <v>22.625556</v>
      </c>
      <c r="W6487">
        <v>0</v>
      </c>
      <c r="X6487">
        <v>0</v>
      </c>
      <c r="Y6487">
        <v>0</v>
      </c>
      <c r="Z6487">
        <v>0</v>
      </c>
    </row>
    <row r="6488" spans="1:26" x14ac:dyDescent="0.25">
      <c r="A6488">
        <v>2043759</v>
      </c>
      <c r="B6488">
        <v>1</v>
      </c>
      <c r="C6488" t="s">
        <v>77</v>
      </c>
      <c r="D6488" t="s">
        <v>116</v>
      </c>
      <c r="E6488" t="s">
        <v>182</v>
      </c>
      <c r="F6488" t="s">
        <v>9341</v>
      </c>
      <c r="G6488" t="s">
        <v>144</v>
      </c>
      <c r="H6488" t="s">
        <v>46</v>
      </c>
      <c r="I6488" t="s">
        <v>129</v>
      </c>
      <c r="J6488" t="s">
        <v>130</v>
      </c>
      <c r="K6488" t="s">
        <v>131</v>
      </c>
      <c r="L6488" t="s">
        <v>18505</v>
      </c>
      <c r="M6488" t="s">
        <v>18506</v>
      </c>
      <c r="N6488">
        <v>0.71444444399999996</v>
      </c>
      <c r="O6488">
        <v>0</v>
      </c>
      <c r="P6488">
        <v>46</v>
      </c>
      <c r="Q6488">
        <v>0</v>
      </c>
      <c r="R6488">
        <v>0</v>
      </c>
      <c r="S6488">
        <v>0</v>
      </c>
      <c r="T6488">
        <v>0</v>
      </c>
      <c r="U6488">
        <v>0</v>
      </c>
      <c r="V6488">
        <v>32.864443999999999</v>
      </c>
      <c r="W6488">
        <v>0</v>
      </c>
      <c r="X6488">
        <v>0</v>
      </c>
      <c r="Y6488">
        <v>0</v>
      </c>
      <c r="Z6488">
        <v>0</v>
      </c>
    </row>
    <row r="6489" spans="1:26" x14ac:dyDescent="0.25">
      <c r="A6489">
        <v>2043757</v>
      </c>
      <c r="B6489">
        <v>1</v>
      </c>
      <c r="C6489" t="s">
        <v>77</v>
      </c>
      <c r="D6489" t="s">
        <v>120</v>
      </c>
      <c r="E6489" t="s">
        <v>171</v>
      </c>
      <c r="F6489" t="s">
        <v>13187</v>
      </c>
      <c r="G6489" t="s">
        <v>163</v>
      </c>
      <c r="H6489" t="s">
        <v>47</v>
      </c>
      <c r="I6489" t="s">
        <v>129</v>
      </c>
      <c r="J6489" t="s">
        <v>130</v>
      </c>
      <c r="K6489" t="s">
        <v>131</v>
      </c>
      <c r="L6489" t="s">
        <v>18507</v>
      </c>
      <c r="M6489" t="s">
        <v>18508</v>
      </c>
      <c r="N6489">
        <v>0.22138888800000001</v>
      </c>
      <c r="O6489">
        <v>0</v>
      </c>
      <c r="P6489">
        <v>0</v>
      </c>
      <c r="Q6489">
        <v>13</v>
      </c>
      <c r="R6489">
        <v>3928</v>
      </c>
      <c r="S6489">
        <v>0</v>
      </c>
      <c r="T6489">
        <v>0</v>
      </c>
      <c r="U6489">
        <v>0</v>
      </c>
      <c r="V6489">
        <v>0</v>
      </c>
      <c r="W6489">
        <v>2.8780559999999999</v>
      </c>
      <c r="X6489">
        <v>869.61555199999998</v>
      </c>
      <c r="Y6489">
        <v>0</v>
      </c>
      <c r="Z6489">
        <v>0</v>
      </c>
    </row>
    <row r="6490" spans="1:26" x14ac:dyDescent="0.25">
      <c r="A6490">
        <v>2043760</v>
      </c>
      <c r="B6490">
        <v>1</v>
      </c>
      <c r="C6490" t="s">
        <v>76</v>
      </c>
      <c r="D6490" t="s">
        <v>99</v>
      </c>
      <c r="E6490" t="s">
        <v>186</v>
      </c>
      <c r="F6490" t="s">
        <v>14165</v>
      </c>
      <c r="G6490" t="s">
        <v>163</v>
      </c>
      <c r="H6490" t="s">
        <v>47</v>
      </c>
      <c r="I6490" t="s">
        <v>129</v>
      </c>
      <c r="J6490" t="s">
        <v>130</v>
      </c>
      <c r="K6490" t="s">
        <v>131</v>
      </c>
      <c r="L6490" t="s">
        <v>18509</v>
      </c>
      <c r="M6490" t="s">
        <v>18510</v>
      </c>
      <c r="N6490">
        <v>0.41611111099999998</v>
      </c>
      <c r="O6490">
        <v>12</v>
      </c>
      <c r="P6490">
        <v>1107</v>
      </c>
      <c r="Q6490">
        <v>0</v>
      </c>
      <c r="R6490">
        <v>0</v>
      </c>
      <c r="S6490">
        <v>0</v>
      </c>
      <c r="T6490">
        <v>0</v>
      </c>
      <c r="U6490">
        <v>4.9933329999999998</v>
      </c>
      <c r="V6490">
        <v>460.63499999999999</v>
      </c>
      <c r="W6490">
        <v>0</v>
      </c>
      <c r="X6490">
        <v>0</v>
      </c>
      <c r="Y6490">
        <v>0</v>
      </c>
      <c r="Z6490">
        <v>0</v>
      </c>
    </row>
    <row r="6491" spans="1:26" x14ac:dyDescent="0.25">
      <c r="A6491">
        <v>2043763</v>
      </c>
      <c r="B6491">
        <v>1</v>
      </c>
      <c r="C6491" t="s">
        <v>76</v>
      </c>
      <c r="D6491" t="s">
        <v>89</v>
      </c>
      <c r="E6491" t="s">
        <v>171</v>
      </c>
      <c r="F6491" t="s">
        <v>2160</v>
      </c>
      <c r="G6491" t="s">
        <v>163</v>
      </c>
      <c r="H6491" t="s">
        <v>47</v>
      </c>
      <c r="I6491" t="s">
        <v>129</v>
      </c>
      <c r="J6491" t="s">
        <v>130</v>
      </c>
      <c r="K6491" t="s">
        <v>131</v>
      </c>
      <c r="L6491" t="s">
        <v>18511</v>
      </c>
      <c r="M6491" t="s">
        <v>18512</v>
      </c>
      <c r="N6491">
        <v>0.43666666599999998</v>
      </c>
      <c r="O6491">
        <v>21</v>
      </c>
      <c r="P6491">
        <v>54</v>
      </c>
      <c r="Q6491">
        <v>0</v>
      </c>
      <c r="R6491">
        <v>0</v>
      </c>
      <c r="S6491">
        <v>14</v>
      </c>
      <c r="T6491">
        <v>63</v>
      </c>
      <c r="U6491">
        <v>9.17</v>
      </c>
      <c r="V6491">
        <v>23.58</v>
      </c>
      <c r="W6491">
        <v>0</v>
      </c>
      <c r="X6491">
        <v>0</v>
      </c>
      <c r="Y6491">
        <v>6.1133329999999999</v>
      </c>
      <c r="Z6491">
        <v>27.51</v>
      </c>
    </row>
    <row r="6492" spans="1:26" x14ac:dyDescent="0.25">
      <c r="A6492">
        <v>2043762</v>
      </c>
      <c r="B6492">
        <v>1</v>
      </c>
      <c r="C6492" t="s">
        <v>77</v>
      </c>
      <c r="D6492" t="s">
        <v>119</v>
      </c>
      <c r="E6492" t="s">
        <v>171</v>
      </c>
      <c r="F6492" t="s">
        <v>17861</v>
      </c>
      <c r="G6492" t="s">
        <v>179</v>
      </c>
      <c r="H6492" t="s">
        <v>47</v>
      </c>
      <c r="I6492" t="s">
        <v>129</v>
      </c>
      <c r="J6492" t="s">
        <v>130</v>
      </c>
      <c r="K6492" t="s">
        <v>154</v>
      </c>
      <c r="L6492" t="s">
        <v>18513</v>
      </c>
      <c r="M6492" t="s">
        <v>18514</v>
      </c>
      <c r="N6492">
        <v>7.3648572220000004</v>
      </c>
      <c r="O6492">
        <v>48</v>
      </c>
      <c r="P6492">
        <v>930</v>
      </c>
      <c r="Q6492">
        <v>0</v>
      </c>
      <c r="R6492">
        <v>0</v>
      </c>
      <c r="S6492">
        <v>28</v>
      </c>
      <c r="T6492">
        <v>1417</v>
      </c>
      <c r="U6492">
        <v>353.513147</v>
      </c>
      <c r="V6492">
        <v>6849.3172160000004</v>
      </c>
      <c r="W6492">
        <v>0</v>
      </c>
      <c r="X6492">
        <v>0</v>
      </c>
      <c r="Y6492">
        <v>206.216002</v>
      </c>
      <c r="Z6492">
        <v>10436.002683999999</v>
      </c>
    </row>
    <row r="6493" spans="1:26" x14ac:dyDescent="0.25">
      <c r="A6493">
        <v>2043767</v>
      </c>
      <c r="B6493">
        <v>1</v>
      </c>
      <c r="C6493" t="s">
        <v>76</v>
      </c>
      <c r="D6493" t="s">
        <v>97</v>
      </c>
      <c r="E6493" t="s">
        <v>161</v>
      </c>
      <c r="F6493" t="s">
        <v>18515</v>
      </c>
      <c r="G6493" t="s">
        <v>341</v>
      </c>
      <c r="H6493" t="s">
        <v>47</v>
      </c>
      <c r="I6493" t="s">
        <v>129</v>
      </c>
      <c r="J6493" t="s">
        <v>130</v>
      </c>
      <c r="K6493" t="s">
        <v>131</v>
      </c>
      <c r="L6493" t="s">
        <v>18516</v>
      </c>
      <c r="M6493" t="s">
        <v>18517</v>
      </c>
      <c r="N6493">
        <v>1.488888888</v>
      </c>
      <c r="O6493">
        <v>0</v>
      </c>
      <c r="P6493">
        <v>167</v>
      </c>
      <c r="Q6493">
        <v>0</v>
      </c>
      <c r="R6493">
        <v>0</v>
      </c>
      <c r="S6493">
        <v>0</v>
      </c>
      <c r="T6493">
        <v>0</v>
      </c>
      <c r="U6493">
        <v>0</v>
      </c>
      <c r="V6493">
        <v>248.64444399999999</v>
      </c>
      <c r="W6493">
        <v>0</v>
      </c>
      <c r="X6493">
        <v>0</v>
      </c>
      <c r="Y6493">
        <v>0</v>
      </c>
      <c r="Z6493">
        <v>0</v>
      </c>
    </row>
    <row r="6494" spans="1:26" x14ac:dyDescent="0.25">
      <c r="A6494">
        <v>2043766</v>
      </c>
      <c r="B6494">
        <v>1</v>
      </c>
      <c r="C6494" t="s">
        <v>77</v>
      </c>
      <c r="D6494" t="s">
        <v>114</v>
      </c>
      <c r="E6494" t="s">
        <v>161</v>
      </c>
      <c r="F6494" t="s">
        <v>3726</v>
      </c>
      <c r="G6494" t="s">
        <v>163</v>
      </c>
      <c r="H6494" t="s">
        <v>47</v>
      </c>
      <c r="I6494" t="s">
        <v>257</v>
      </c>
      <c r="J6494" t="s">
        <v>130</v>
      </c>
      <c r="K6494" t="s">
        <v>131</v>
      </c>
      <c r="L6494" t="s">
        <v>18518</v>
      </c>
      <c r="M6494" t="s">
        <v>18519</v>
      </c>
      <c r="N6494">
        <v>1.1111111E-2</v>
      </c>
      <c r="O6494">
        <v>0</v>
      </c>
      <c r="P6494">
        <v>437</v>
      </c>
      <c r="Q6494">
        <v>0</v>
      </c>
      <c r="R6494">
        <v>0</v>
      </c>
      <c r="S6494">
        <v>1</v>
      </c>
      <c r="T6494">
        <v>295</v>
      </c>
      <c r="U6494">
        <v>0</v>
      </c>
      <c r="V6494">
        <v>4.855556</v>
      </c>
      <c r="W6494">
        <v>0</v>
      </c>
      <c r="X6494">
        <v>0</v>
      </c>
      <c r="Y6494">
        <v>1.1110999999999999E-2</v>
      </c>
      <c r="Z6494">
        <v>3.2777780000000001</v>
      </c>
    </row>
    <row r="6495" spans="1:26" x14ac:dyDescent="0.25">
      <c r="A6495">
        <v>2043769</v>
      </c>
      <c r="B6495">
        <v>1</v>
      </c>
      <c r="C6495" t="s">
        <v>76</v>
      </c>
      <c r="D6495" t="s">
        <v>101</v>
      </c>
      <c r="E6495" t="s">
        <v>182</v>
      </c>
      <c r="F6495" t="s">
        <v>7999</v>
      </c>
      <c r="G6495" t="s">
        <v>250</v>
      </c>
      <c r="H6495" t="s">
        <v>46</v>
      </c>
      <c r="I6495" t="s">
        <v>129</v>
      </c>
      <c r="J6495" t="s">
        <v>130</v>
      </c>
      <c r="K6495" t="s">
        <v>131</v>
      </c>
      <c r="L6495" t="s">
        <v>18520</v>
      </c>
      <c r="M6495" t="s">
        <v>18521</v>
      </c>
      <c r="N6495">
        <v>2.7050000000000001</v>
      </c>
      <c r="O6495">
        <v>0</v>
      </c>
      <c r="P6495">
        <v>121</v>
      </c>
      <c r="Q6495">
        <v>0</v>
      </c>
      <c r="R6495">
        <v>0</v>
      </c>
      <c r="S6495">
        <v>0</v>
      </c>
      <c r="T6495">
        <v>0</v>
      </c>
      <c r="U6495">
        <v>0</v>
      </c>
      <c r="V6495">
        <v>327.30500000000001</v>
      </c>
      <c r="W6495">
        <v>0</v>
      </c>
      <c r="X6495">
        <v>0</v>
      </c>
      <c r="Y6495">
        <v>0</v>
      </c>
      <c r="Z6495">
        <v>0</v>
      </c>
    </row>
    <row r="6496" spans="1:26" x14ac:dyDescent="0.25">
      <c r="A6496">
        <v>2043773</v>
      </c>
      <c r="B6496">
        <v>1</v>
      </c>
      <c r="C6496" t="s">
        <v>77</v>
      </c>
      <c r="D6496" t="s">
        <v>116</v>
      </c>
      <c r="E6496" t="s">
        <v>161</v>
      </c>
      <c r="F6496" t="s">
        <v>17237</v>
      </c>
      <c r="G6496" t="s">
        <v>168</v>
      </c>
      <c r="H6496" t="s">
        <v>47</v>
      </c>
      <c r="I6496" t="s">
        <v>129</v>
      </c>
      <c r="J6496" t="s">
        <v>130</v>
      </c>
      <c r="K6496" t="s">
        <v>154</v>
      </c>
      <c r="L6496" t="s">
        <v>18522</v>
      </c>
      <c r="M6496" t="s">
        <v>18523</v>
      </c>
      <c r="N6496">
        <v>8.8650000000000002</v>
      </c>
      <c r="O6496">
        <v>0</v>
      </c>
      <c r="P6496">
        <v>106</v>
      </c>
      <c r="Q6496">
        <v>0</v>
      </c>
      <c r="R6496">
        <v>0</v>
      </c>
      <c r="S6496">
        <v>0</v>
      </c>
      <c r="T6496">
        <v>0</v>
      </c>
      <c r="U6496">
        <v>0</v>
      </c>
      <c r="V6496">
        <v>939.69</v>
      </c>
      <c r="W6496">
        <v>0</v>
      </c>
      <c r="X6496">
        <v>0</v>
      </c>
      <c r="Y6496">
        <v>0</v>
      </c>
      <c r="Z6496">
        <v>0</v>
      </c>
    </row>
    <row r="6497" spans="1:26" x14ac:dyDescent="0.25">
      <c r="A6497">
        <v>2043771</v>
      </c>
      <c r="B6497">
        <v>1</v>
      </c>
      <c r="C6497" t="s">
        <v>76</v>
      </c>
      <c r="D6497" t="s">
        <v>84</v>
      </c>
      <c r="E6497" t="s">
        <v>126</v>
      </c>
      <c r="F6497" t="s">
        <v>18524</v>
      </c>
      <c r="G6497" t="s">
        <v>168</v>
      </c>
      <c r="H6497" t="s">
        <v>46</v>
      </c>
      <c r="I6497" t="s">
        <v>129</v>
      </c>
      <c r="J6497" t="s">
        <v>130</v>
      </c>
      <c r="K6497" t="s">
        <v>154</v>
      </c>
      <c r="L6497" t="s">
        <v>18525</v>
      </c>
      <c r="M6497" t="s">
        <v>18526</v>
      </c>
      <c r="N6497">
        <v>7.7770194439999996</v>
      </c>
      <c r="O6497">
        <v>0</v>
      </c>
      <c r="P6497">
        <v>128</v>
      </c>
      <c r="Q6497">
        <v>0</v>
      </c>
      <c r="R6497">
        <v>0</v>
      </c>
      <c r="S6497">
        <v>0</v>
      </c>
      <c r="T6497">
        <v>0</v>
      </c>
      <c r="U6497">
        <v>0</v>
      </c>
      <c r="V6497">
        <v>995.45848899999999</v>
      </c>
      <c r="W6497">
        <v>0</v>
      </c>
      <c r="X6497">
        <v>0</v>
      </c>
      <c r="Y6497">
        <v>0</v>
      </c>
      <c r="Z6497">
        <v>0</v>
      </c>
    </row>
    <row r="6498" spans="1:26" x14ac:dyDescent="0.25">
      <c r="A6498">
        <v>2043772</v>
      </c>
      <c r="B6498">
        <v>1</v>
      </c>
      <c r="C6498" t="s">
        <v>77</v>
      </c>
      <c r="D6498" t="s">
        <v>119</v>
      </c>
      <c r="E6498" t="s">
        <v>166</v>
      </c>
      <c r="F6498" t="s">
        <v>18527</v>
      </c>
      <c r="G6498" t="s">
        <v>168</v>
      </c>
      <c r="H6498" t="s">
        <v>46</v>
      </c>
      <c r="I6498" t="s">
        <v>129</v>
      </c>
      <c r="J6498" t="s">
        <v>130</v>
      </c>
      <c r="K6498" t="s">
        <v>154</v>
      </c>
      <c r="L6498" t="s">
        <v>18528</v>
      </c>
      <c r="M6498" t="s">
        <v>18529</v>
      </c>
      <c r="N6498">
        <v>4.93</v>
      </c>
      <c r="O6498">
        <v>0</v>
      </c>
      <c r="P6498">
        <v>22</v>
      </c>
      <c r="Q6498">
        <v>0</v>
      </c>
      <c r="R6498">
        <v>0</v>
      </c>
      <c r="S6498">
        <v>0</v>
      </c>
      <c r="T6498">
        <v>0</v>
      </c>
      <c r="U6498">
        <v>0</v>
      </c>
      <c r="V6498">
        <v>108.46</v>
      </c>
      <c r="W6498">
        <v>0</v>
      </c>
      <c r="X6498">
        <v>0</v>
      </c>
      <c r="Y6498">
        <v>0</v>
      </c>
      <c r="Z6498">
        <v>0</v>
      </c>
    </row>
    <row r="6499" spans="1:26" x14ac:dyDescent="0.25">
      <c r="A6499">
        <v>2043774</v>
      </c>
      <c r="B6499">
        <v>1</v>
      </c>
      <c r="C6499" t="s">
        <v>77</v>
      </c>
      <c r="D6499" t="s">
        <v>119</v>
      </c>
      <c r="E6499" t="s">
        <v>166</v>
      </c>
      <c r="F6499" t="s">
        <v>5822</v>
      </c>
      <c r="G6499" t="s">
        <v>168</v>
      </c>
      <c r="H6499" t="s">
        <v>46</v>
      </c>
      <c r="I6499" t="s">
        <v>129</v>
      </c>
      <c r="J6499" t="s">
        <v>130</v>
      </c>
      <c r="K6499" t="s">
        <v>154</v>
      </c>
      <c r="L6499" t="s">
        <v>18530</v>
      </c>
      <c r="M6499" t="s">
        <v>18531</v>
      </c>
      <c r="N6499">
        <v>8.687125</v>
      </c>
      <c r="O6499">
        <v>0</v>
      </c>
      <c r="P6499">
        <v>112</v>
      </c>
      <c r="Q6499">
        <v>0</v>
      </c>
      <c r="R6499">
        <v>0</v>
      </c>
      <c r="S6499">
        <v>0</v>
      </c>
      <c r="T6499">
        <v>0</v>
      </c>
      <c r="U6499">
        <v>0</v>
      </c>
      <c r="V6499">
        <v>972.95799999999997</v>
      </c>
      <c r="W6499">
        <v>0</v>
      </c>
      <c r="X6499">
        <v>0</v>
      </c>
      <c r="Y6499">
        <v>0</v>
      </c>
      <c r="Z6499">
        <v>0</v>
      </c>
    </row>
    <row r="6500" spans="1:26" x14ac:dyDescent="0.25">
      <c r="A6500">
        <v>2043778</v>
      </c>
      <c r="B6500">
        <v>1</v>
      </c>
      <c r="C6500" t="s">
        <v>77</v>
      </c>
      <c r="D6500" t="s">
        <v>108</v>
      </c>
      <c r="E6500" t="s">
        <v>182</v>
      </c>
      <c r="F6500" t="s">
        <v>18532</v>
      </c>
      <c r="G6500" t="s">
        <v>168</v>
      </c>
      <c r="H6500" t="s">
        <v>46</v>
      </c>
      <c r="I6500" t="s">
        <v>129</v>
      </c>
      <c r="J6500" t="s">
        <v>130</v>
      </c>
      <c r="K6500" t="s">
        <v>154</v>
      </c>
      <c r="L6500" t="s">
        <v>18533</v>
      </c>
      <c r="M6500" t="s">
        <v>18534</v>
      </c>
      <c r="N6500">
        <v>8.3522805550000001</v>
      </c>
      <c r="O6500">
        <v>0</v>
      </c>
      <c r="P6500">
        <v>104</v>
      </c>
      <c r="Q6500">
        <v>0</v>
      </c>
      <c r="R6500">
        <v>0</v>
      </c>
      <c r="S6500">
        <v>0</v>
      </c>
      <c r="T6500">
        <v>0</v>
      </c>
      <c r="U6500">
        <v>0</v>
      </c>
      <c r="V6500">
        <v>868.63717799999995</v>
      </c>
      <c r="W6500">
        <v>0</v>
      </c>
      <c r="X6500">
        <v>0</v>
      </c>
      <c r="Y6500">
        <v>0</v>
      </c>
      <c r="Z6500">
        <v>0</v>
      </c>
    </row>
    <row r="6501" spans="1:26" x14ac:dyDescent="0.25">
      <c r="A6501">
        <v>2043783</v>
      </c>
      <c r="B6501">
        <v>1</v>
      </c>
      <c r="C6501" t="s">
        <v>76</v>
      </c>
      <c r="D6501" t="s">
        <v>88</v>
      </c>
      <c r="E6501" t="s">
        <v>182</v>
      </c>
      <c r="F6501" t="s">
        <v>16936</v>
      </c>
      <c r="G6501" t="s">
        <v>144</v>
      </c>
      <c r="H6501" t="s">
        <v>46</v>
      </c>
      <c r="I6501" t="s">
        <v>129</v>
      </c>
      <c r="J6501" t="s">
        <v>130</v>
      </c>
      <c r="K6501" t="s">
        <v>131</v>
      </c>
      <c r="L6501" t="s">
        <v>18535</v>
      </c>
      <c r="M6501" t="s">
        <v>18536</v>
      </c>
      <c r="N6501">
        <v>2.4155555550000001</v>
      </c>
      <c r="O6501">
        <v>0</v>
      </c>
      <c r="P6501">
        <v>3</v>
      </c>
      <c r="Q6501">
        <v>0</v>
      </c>
      <c r="R6501">
        <v>0</v>
      </c>
      <c r="S6501">
        <v>0</v>
      </c>
      <c r="T6501">
        <v>0</v>
      </c>
      <c r="U6501">
        <v>0</v>
      </c>
      <c r="V6501">
        <v>7.2466670000000004</v>
      </c>
      <c r="W6501">
        <v>0</v>
      </c>
      <c r="X6501">
        <v>0</v>
      </c>
      <c r="Y6501">
        <v>0</v>
      </c>
      <c r="Z6501">
        <v>0</v>
      </c>
    </row>
    <row r="6502" spans="1:26" x14ac:dyDescent="0.25">
      <c r="A6502">
        <v>2043786</v>
      </c>
      <c r="B6502">
        <v>1</v>
      </c>
      <c r="C6502" t="s">
        <v>76</v>
      </c>
      <c r="D6502" t="s">
        <v>92</v>
      </c>
      <c r="E6502" t="s">
        <v>182</v>
      </c>
      <c r="F6502" t="s">
        <v>18537</v>
      </c>
      <c r="G6502" t="s">
        <v>144</v>
      </c>
      <c r="H6502" t="s">
        <v>46</v>
      </c>
      <c r="I6502" t="s">
        <v>129</v>
      </c>
      <c r="J6502" t="s">
        <v>130</v>
      </c>
      <c r="K6502" t="s">
        <v>131</v>
      </c>
      <c r="L6502" t="s">
        <v>18538</v>
      </c>
      <c r="M6502" t="s">
        <v>18539</v>
      </c>
      <c r="N6502">
        <v>1.8191666660000001</v>
      </c>
      <c r="O6502">
        <v>0</v>
      </c>
      <c r="P6502">
        <v>0</v>
      </c>
      <c r="Q6502">
        <v>0</v>
      </c>
      <c r="R6502">
        <v>0</v>
      </c>
      <c r="S6502">
        <v>0</v>
      </c>
      <c r="T6502">
        <v>28</v>
      </c>
      <c r="U6502">
        <v>0</v>
      </c>
      <c r="V6502">
        <v>0</v>
      </c>
      <c r="W6502">
        <v>0</v>
      </c>
      <c r="X6502">
        <v>0</v>
      </c>
      <c r="Y6502">
        <v>0</v>
      </c>
      <c r="Z6502">
        <v>50.936667</v>
      </c>
    </row>
    <row r="6503" spans="1:26" x14ac:dyDescent="0.25">
      <c r="A6503">
        <v>2043784</v>
      </c>
      <c r="B6503">
        <v>1</v>
      </c>
      <c r="C6503" t="s">
        <v>76</v>
      </c>
      <c r="D6503" t="s">
        <v>78</v>
      </c>
      <c r="E6503" t="s">
        <v>182</v>
      </c>
      <c r="F6503" t="s">
        <v>18540</v>
      </c>
      <c r="G6503" t="s">
        <v>168</v>
      </c>
      <c r="H6503" t="s">
        <v>46</v>
      </c>
      <c r="I6503" t="s">
        <v>129</v>
      </c>
      <c r="J6503" t="s">
        <v>130</v>
      </c>
      <c r="K6503" t="s">
        <v>154</v>
      </c>
      <c r="L6503" t="s">
        <v>18541</v>
      </c>
      <c r="M6503" t="s">
        <v>18542</v>
      </c>
      <c r="N6503">
        <v>6.9875388879999996</v>
      </c>
      <c r="O6503">
        <v>0</v>
      </c>
      <c r="P6503">
        <v>125</v>
      </c>
      <c r="Q6503">
        <v>0</v>
      </c>
      <c r="R6503">
        <v>0</v>
      </c>
      <c r="S6503">
        <v>0</v>
      </c>
      <c r="T6503">
        <v>0</v>
      </c>
      <c r="U6503">
        <v>0</v>
      </c>
      <c r="V6503">
        <v>873.44236100000001</v>
      </c>
      <c r="W6503">
        <v>0</v>
      </c>
      <c r="X6503">
        <v>0</v>
      </c>
      <c r="Y6503">
        <v>0</v>
      </c>
      <c r="Z6503">
        <v>0</v>
      </c>
    </row>
    <row r="6504" spans="1:26" x14ac:dyDescent="0.25">
      <c r="A6504">
        <v>2043785</v>
      </c>
      <c r="B6504">
        <v>1</v>
      </c>
      <c r="C6504" t="s">
        <v>76</v>
      </c>
      <c r="D6504" t="s">
        <v>102</v>
      </c>
      <c r="E6504" t="s">
        <v>171</v>
      </c>
      <c r="F6504" t="s">
        <v>18543</v>
      </c>
      <c r="G6504" t="s">
        <v>163</v>
      </c>
      <c r="H6504" t="s">
        <v>47</v>
      </c>
      <c r="I6504" t="s">
        <v>129</v>
      </c>
      <c r="J6504" t="s">
        <v>130</v>
      </c>
      <c r="K6504" t="s">
        <v>131</v>
      </c>
      <c r="L6504" t="s">
        <v>18544</v>
      </c>
      <c r="M6504" t="s">
        <v>18545</v>
      </c>
      <c r="N6504">
        <v>0.100833333</v>
      </c>
      <c r="O6504">
        <v>30</v>
      </c>
      <c r="P6504">
        <v>814</v>
      </c>
      <c r="Q6504">
        <v>0</v>
      </c>
      <c r="R6504">
        <v>0</v>
      </c>
      <c r="S6504">
        <v>1</v>
      </c>
      <c r="T6504">
        <v>0</v>
      </c>
      <c r="U6504">
        <v>3.0249999999999999</v>
      </c>
      <c r="V6504">
        <v>82.078333000000001</v>
      </c>
      <c r="W6504">
        <v>0</v>
      </c>
      <c r="X6504">
        <v>0</v>
      </c>
      <c r="Y6504">
        <v>0.10083300000000001</v>
      </c>
      <c r="Z6504">
        <v>0</v>
      </c>
    </row>
    <row r="6505" spans="1:26" x14ac:dyDescent="0.25">
      <c r="A6505">
        <v>2043787</v>
      </c>
      <c r="B6505">
        <v>1</v>
      </c>
      <c r="C6505" t="s">
        <v>77</v>
      </c>
      <c r="D6505" t="s">
        <v>113</v>
      </c>
      <c r="E6505" t="s">
        <v>186</v>
      </c>
      <c r="F6505" t="s">
        <v>7039</v>
      </c>
      <c r="G6505" t="s">
        <v>163</v>
      </c>
      <c r="H6505" t="s">
        <v>47</v>
      </c>
      <c r="I6505" t="s">
        <v>257</v>
      </c>
      <c r="J6505" t="s">
        <v>130</v>
      </c>
      <c r="K6505" t="s">
        <v>131</v>
      </c>
      <c r="L6505" t="s">
        <v>18546</v>
      </c>
      <c r="M6505" t="s">
        <v>18547</v>
      </c>
      <c r="N6505">
        <v>8.3333330000000001E-3</v>
      </c>
      <c r="O6505">
        <v>0</v>
      </c>
      <c r="P6505">
        <v>0</v>
      </c>
      <c r="Q6505">
        <v>26</v>
      </c>
      <c r="R6505">
        <v>134</v>
      </c>
      <c r="S6505">
        <v>26</v>
      </c>
      <c r="T6505">
        <v>221</v>
      </c>
      <c r="U6505">
        <v>0</v>
      </c>
      <c r="V6505">
        <v>0</v>
      </c>
      <c r="W6505">
        <v>0.216667</v>
      </c>
      <c r="X6505">
        <v>1.1166670000000001</v>
      </c>
      <c r="Y6505">
        <v>0.216667</v>
      </c>
      <c r="Z6505">
        <v>1.8416669999999999</v>
      </c>
    </row>
    <row r="6506" spans="1:26" x14ac:dyDescent="0.25">
      <c r="A6506">
        <v>2043790</v>
      </c>
      <c r="B6506">
        <v>1</v>
      </c>
      <c r="C6506" t="s">
        <v>76</v>
      </c>
      <c r="D6506" t="s">
        <v>102</v>
      </c>
      <c r="E6506" t="s">
        <v>171</v>
      </c>
      <c r="F6506" t="s">
        <v>18548</v>
      </c>
      <c r="G6506" t="s">
        <v>168</v>
      </c>
      <c r="H6506" t="s">
        <v>47</v>
      </c>
      <c r="I6506" t="s">
        <v>129</v>
      </c>
      <c r="J6506" t="s">
        <v>130</v>
      </c>
      <c r="K6506" t="s">
        <v>154</v>
      </c>
      <c r="L6506" t="s">
        <v>18549</v>
      </c>
      <c r="M6506" t="s">
        <v>18550</v>
      </c>
      <c r="N6506">
        <v>7.9833055550000003</v>
      </c>
      <c r="O6506">
        <v>40</v>
      </c>
      <c r="P6506">
        <v>74</v>
      </c>
      <c r="Q6506">
        <v>0</v>
      </c>
      <c r="R6506">
        <v>0</v>
      </c>
      <c r="S6506">
        <v>0</v>
      </c>
      <c r="T6506">
        <v>0</v>
      </c>
      <c r="U6506">
        <v>319.332222</v>
      </c>
      <c r="V6506">
        <v>590.76461099999995</v>
      </c>
      <c r="W6506">
        <v>0</v>
      </c>
      <c r="X6506">
        <v>0</v>
      </c>
      <c r="Y6506">
        <v>0</v>
      </c>
      <c r="Z6506">
        <v>0</v>
      </c>
    </row>
    <row r="6507" spans="1:26" x14ac:dyDescent="0.25">
      <c r="A6507">
        <v>2043792</v>
      </c>
      <c r="B6507">
        <v>1</v>
      </c>
      <c r="C6507" t="s">
        <v>76</v>
      </c>
      <c r="D6507" t="s">
        <v>86</v>
      </c>
      <c r="E6507" t="s">
        <v>161</v>
      </c>
      <c r="F6507" t="s">
        <v>18551</v>
      </c>
      <c r="G6507" t="s">
        <v>179</v>
      </c>
      <c r="H6507" t="s">
        <v>47</v>
      </c>
      <c r="I6507" t="s">
        <v>129</v>
      </c>
      <c r="J6507" t="s">
        <v>130</v>
      </c>
      <c r="K6507" t="s">
        <v>154</v>
      </c>
      <c r="L6507" t="s">
        <v>18552</v>
      </c>
      <c r="M6507" t="s">
        <v>18553</v>
      </c>
      <c r="N6507">
        <v>7.85</v>
      </c>
      <c r="O6507">
        <v>0</v>
      </c>
      <c r="P6507">
        <v>832</v>
      </c>
      <c r="Q6507">
        <v>0</v>
      </c>
      <c r="R6507">
        <v>0</v>
      </c>
      <c r="S6507">
        <v>0</v>
      </c>
      <c r="T6507">
        <v>0</v>
      </c>
      <c r="U6507">
        <v>0</v>
      </c>
      <c r="V6507">
        <v>6531.2</v>
      </c>
      <c r="W6507">
        <v>0</v>
      </c>
      <c r="X6507">
        <v>0</v>
      </c>
      <c r="Y6507">
        <v>0</v>
      </c>
      <c r="Z6507">
        <v>0</v>
      </c>
    </row>
    <row r="6508" spans="1:26" x14ac:dyDescent="0.25">
      <c r="A6508">
        <v>2043794</v>
      </c>
      <c r="B6508">
        <v>1</v>
      </c>
      <c r="C6508" t="s">
        <v>77</v>
      </c>
      <c r="D6508" t="s">
        <v>115</v>
      </c>
      <c r="E6508" t="s">
        <v>161</v>
      </c>
      <c r="F6508" t="s">
        <v>18554</v>
      </c>
      <c r="G6508" t="s">
        <v>341</v>
      </c>
      <c r="H6508" t="s">
        <v>47</v>
      </c>
      <c r="I6508" t="s">
        <v>129</v>
      </c>
      <c r="J6508" t="s">
        <v>130</v>
      </c>
      <c r="K6508" t="s">
        <v>131</v>
      </c>
      <c r="L6508" t="s">
        <v>18555</v>
      </c>
      <c r="M6508" t="s">
        <v>18556</v>
      </c>
      <c r="N6508">
        <v>2.181944444</v>
      </c>
      <c r="O6508">
        <v>0</v>
      </c>
      <c r="P6508">
        <v>0</v>
      </c>
      <c r="Q6508">
        <v>0</v>
      </c>
      <c r="R6508">
        <v>1</v>
      </c>
      <c r="S6508">
        <v>5</v>
      </c>
      <c r="T6508">
        <v>115</v>
      </c>
      <c r="U6508">
        <v>0</v>
      </c>
      <c r="V6508">
        <v>0</v>
      </c>
      <c r="W6508">
        <v>0</v>
      </c>
      <c r="X6508">
        <v>2.1819440000000001</v>
      </c>
      <c r="Y6508">
        <v>10.909722</v>
      </c>
      <c r="Z6508">
        <v>250.92361099999999</v>
      </c>
    </row>
    <row r="6509" spans="1:26" x14ac:dyDescent="0.25">
      <c r="A6509">
        <v>2043796</v>
      </c>
      <c r="B6509">
        <v>1</v>
      </c>
      <c r="C6509" t="s">
        <v>76</v>
      </c>
      <c r="D6509" t="s">
        <v>99</v>
      </c>
      <c r="E6509" t="s">
        <v>150</v>
      </c>
      <c r="F6509" t="s">
        <v>13822</v>
      </c>
      <c r="G6509" t="s">
        <v>163</v>
      </c>
      <c r="H6509" t="s">
        <v>47</v>
      </c>
      <c r="I6509" t="s">
        <v>129</v>
      </c>
      <c r="J6509" t="s">
        <v>130</v>
      </c>
      <c r="K6509" t="s">
        <v>131</v>
      </c>
      <c r="L6509" t="s">
        <v>18557</v>
      </c>
      <c r="M6509" t="s">
        <v>18558</v>
      </c>
      <c r="N6509">
        <v>7.7499999999999999E-2</v>
      </c>
      <c r="O6509">
        <v>46</v>
      </c>
      <c r="P6509">
        <v>1970</v>
      </c>
      <c r="Q6509">
        <v>0</v>
      </c>
      <c r="R6509">
        <v>0</v>
      </c>
      <c r="S6509">
        <v>0</v>
      </c>
      <c r="T6509">
        <v>0</v>
      </c>
      <c r="U6509">
        <v>3.5649999999999999</v>
      </c>
      <c r="V6509">
        <v>152.67500000000001</v>
      </c>
      <c r="W6509">
        <v>0</v>
      </c>
      <c r="X6509">
        <v>0</v>
      </c>
      <c r="Y6509">
        <v>0</v>
      </c>
      <c r="Z6509">
        <v>0</v>
      </c>
    </row>
    <row r="6510" spans="1:26" x14ac:dyDescent="0.25">
      <c r="A6510">
        <v>2043803</v>
      </c>
      <c r="B6510">
        <v>1</v>
      </c>
      <c r="C6510" t="s">
        <v>76</v>
      </c>
      <c r="D6510" t="s">
        <v>93</v>
      </c>
      <c r="E6510" t="s">
        <v>161</v>
      </c>
      <c r="F6510" t="s">
        <v>18559</v>
      </c>
      <c r="G6510" t="s">
        <v>341</v>
      </c>
      <c r="H6510" t="s">
        <v>47</v>
      </c>
      <c r="I6510" t="s">
        <v>129</v>
      </c>
      <c r="J6510" t="s">
        <v>130</v>
      </c>
      <c r="K6510" t="s">
        <v>131</v>
      </c>
      <c r="L6510" t="s">
        <v>18560</v>
      </c>
      <c r="M6510" t="s">
        <v>18561</v>
      </c>
      <c r="N6510">
        <v>2.068333333</v>
      </c>
      <c r="O6510">
        <v>4</v>
      </c>
      <c r="P6510">
        <v>72</v>
      </c>
      <c r="Q6510">
        <v>0</v>
      </c>
      <c r="R6510">
        <v>0</v>
      </c>
      <c r="S6510">
        <v>0</v>
      </c>
      <c r="T6510">
        <v>0</v>
      </c>
      <c r="U6510">
        <v>8.2733329999999992</v>
      </c>
      <c r="V6510">
        <v>148.91999999999999</v>
      </c>
      <c r="W6510">
        <v>0</v>
      </c>
      <c r="X6510">
        <v>0</v>
      </c>
      <c r="Y6510">
        <v>0</v>
      </c>
      <c r="Z6510">
        <v>0</v>
      </c>
    </row>
    <row r="6511" spans="1:26" x14ac:dyDescent="0.25">
      <c r="A6511">
        <v>2043811</v>
      </c>
      <c r="B6511">
        <v>1</v>
      </c>
      <c r="C6511" t="s">
        <v>76</v>
      </c>
      <c r="D6511" t="s">
        <v>100</v>
      </c>
      <c r="E6511" t="s">
        <v>161</v>
      </c>
      <c r="F6511" t="s">
        <v>18562</v>
      </c>
      <c r="G6511" t="s">
        <v>341</v>
      </c>
      <c r="H6511" t="s">
        <v>47</v>
      </c>
      <c r="I6511" t="s">
        <v>129</v>
      </c>
      <c r="J6511" t="s">
        <v>130</v>
      </c>
      <c r="K6511" t="s">
        <v>131</v>
      </c>
      <c r="L6511" t="s">
        <v>18563</v>
      </c>
      <c r="M6511" t="s">
        <v>18564</v>
      </c>
      <c r="N6511">
        <v>3.1922222219999998</v>
      </c>
      <c r="O6511">
        <v>0</v>
      </c>
      <c r="P6511">
        <v>55</v>
      </c>
      <c r="Q6511">
        <v>0</v>
      </c>
      <c r="R6511">
        <v>0</v>
      </c>
      <c r="S6511">
        <v>0</v>
      </c>
      <c r="T6511">
        <v>0</v>
      </c>
      <c r="U6511">
        <v>0</v>
      </c>
      <c r="V6511">
        <v>175.57222200000001</v>
      </c>
      <c r="W6511">
        <v>0</v>
      </c>
      <c r="X6511">
        <v>0</v>
      </c>
      <c r="Y6511">
        <v>0</v>
      </c>
      <c r="Z6511">
        <v>0</v>
      </c>
    </row>
    <row r="6512" spans="1:26" x14ac:dyDescent="0.25">
      <c r="A6512">
        <v>2043802</v>
      </c>
      <c r="B6512">
        <v>1</v>
      </c>
      <c r="C6512" t="s">
        <v>76</v>
      </c>
      <c r="D6512" t="s">
        <v>89</v>
      </c>
      <c r="E6512" t="s">
        <v>166</v>
      </c>
      <c r="F6512" t="s">
        <v>18565</v>
      </c>
      <c r="G6512" t="s">
        <v>349</v>
      </c>
      <c r="H6512" t="s">
        <v>46</v>
      </c>
      <c r="I6512" t="s">
        <v>129</v>
      </c>
      <c r="J6512" t="s">
        <v>130</v>
      </c>
      <c r="K6512" t="s">
        <v>131</v>
      </c>
      <c r="L6512" t="s">
        <v>18566</v>
      </c>
      <c r="M6512" t="s">
        <v>18567</v>
      </c>
      <c r="N6512">
        <v>0.83888888800000005</v>
      </c>
      <c r="O6512">
        <v>0</v>
      </c>
      <c r="P6512">
        <v>0</v>
      </c>
      <c r="Q6512">
        <v>0</v>
      </c>
      <c r="R6512">
        <v>90</v>
      </c>
      <c r="S6512">
        <v>0</v>
      </c>
      <c r="T6512">
        <v>0</v>
      </c>
      <c r="U6512">
        <v>0</v>
      </c>
      <c r="V6512">
        <v>0</v>
      </c>
      <c r="W6512">
        <v>0</v>
      </c>
      <c r="X6512">
        <v>75.5</v>
      </c>
      <c r="Y6512">
        <v>0</v>
      </c>
      <c r="Z6512">
        <v>0</v>
      </c>
    </row>
    <row r="6513" spans="1:26" x14ac:dyDescent="0.25">
      <c r="A6513">
        <v>2043806</v>
      </c>
      <c r="B6513">
        <v>1</v>
      </c>
      <c r="C6513" t="s">
        <v>76</v>
      </c>
      <c r="D6513" t="s">
        <v>90</v>
      </c>
      <c r="E6513" t="s">
        <v>166</v>
      </c>
      <c r="F6513" t="s">
        <v>18568</v>
      </c>
      <c r="G6513" t="s">
        <v>657</v>
      </c>
      <c r="H6513" t="s">
        <v>46</v>
      </c>
      <c r="I6513" t="s">
        <v>129</v>
      </c>
      <c r="J6513" t="s">
        <v>130</v>
      </c>
      <c r="K6513" t="s">
        <v>131</v>
      </c>
      <c r="L6513" t="s">
        <v>18569</v>
      </c>
      <c r="M6513" t="s">
        <v>18570</v>
      </c>
      <c r="N6513">
        <v>2.0247222219999998</v>
      </c>
      <c r="O6513">
        <v>0</v>
      </c>
      <c r="P6513">
        <v>0</v>
      </c>
      <c r="Q6513">
        <v>0</v>
      </c>
      <c r="R6513">
        <v>0</v>
      </c>
      <c r="S6513">
        <v>0</v>
      </c>
      <c r="T6513">
        <v>5</v>
      </c>
      <c r="U6513">
        <v>0</v>
      </c>
      <c r="V6513">
        <v>0</v>
      </c>
      <c r="W6513">
        <v>0</v>
      </c>
      <c r="X6513">
        <v>0</v>
      </c>
      <c r="Y6513">
        <v>0</v>
      </c>
      <c r="Z6513">
        <v>10.123611</v>
      </c>
    </row>
    <row r="6514" spans="1:26" x14ac:dyDescent="0.25">
      <c r="A6514">
        <v>2043809</v>
      </c>
      <c r="B6514">
        <v>1</v>
      </c>
      <c r="C6514" t="s">
        <v>76</v>
      </c>
      <c r="D6514" t="s">
        <v>102</v>
      </c>
      <c r="E6514" t="s">
        <v>182</v>
      </c>
      <c r="F6514" t="s">
        <v>18571</v>
      </c>
      <c r="G6514" t="s">
        <v>144</v>
      </c>
      <c r="H6514" t="s">
        <v>46</v>
      </c>
      <c r="I6514" t="s">
        <v>129</v>
      </c>
      <c r="J6514" t="s">
        <v>130</v>
      </c>
      <c r="K6514" t="s">
        <v>131</v>
      </c>
      <c r="L6514" t="s">
        <v>18572</v>
      </c>
      <c r="M6514" t="s">
        <v>18573</v>
      </c>
      <c r="N6514">
        <v>2.486111111</v>
      </c>
      <c r="O6514">
        <v>0</v>
      </c>
      <c r="P6514">
        <v>0</v>
      </c>
      <c r="Q6514">
        <v>0</v>
      </c>
      <c r="R6514">
        <v>0</v>
      </c>
      <c r="S6514">
        <v>0</v>
      </c>
      <c r="T6514">
        <v>2</v>
      </c>
      <c r="U6514">
        <v>0</v>
      </c>
      <c r="V6514">
        <v>0</v>
      </c>
      <c r="W6514">
        <v>0</v>
      </c>
      <c r="X6514">
        <v>0</v>
      </c>
      <c r="Y6514">
        <v>0</v>
      </c>
      <c r="Z6514">
        <v>4.9722220000000004</v>
      </c>
    </row>
    <row r="6515" spans="1:26" x14ac:dyDescent="0.25">
      <c r="A6515">
        <v>2043807</v>
      </c>
      <c r="B6515">
        <v>1</v>
      </c>
      <c r="C6515" t="s">
        <v>76</v>
      </c>
      <c r="D6515" t="s">
        <v>103</v>
      </c>
      <c r="E6515" t="s">
        <v>182</v>
      </c>
      <c r="F6515" t="s">
        <v>18574</v>
      </c>
      <c r="G6515" t="s">
        <v>168</v>
      </c>
      <c r="H6515" t="s">
        <v>46</v>
      </c>
      <c r="I6515" t="s">
        <v>129</v>
      </c>
      <c r="J6515" t="s">
        <v>130</v>
      </c>
      <c r="K6515" t="s">
        <v>154</v>
      </c>
      <c r="L6515" t="s">
        <v>18575</v>
      </c>
      <c r="M6515" t="s">
        <v>18576</v>
      </c>
      <c r="N6515">
        <v>6.974562777</v>
      </c>
      <c r="O6515">
        <v>0</v>
      </c>
      <c r="P6515">
        <v>0</v>
      </c>
      <c r="Q6515">
        <v>0</v>
      </c>
      <c r="R6515">
        <v>43</v>
      </c>
      <c r="S6515">
        <v>0</v>
      </c>
      <c r="T6515">
        <v>0</v>
      </c>
      <c r="U6515">
        <v>0</v>
      </c>
      <c r="V6515">
        <v>0</v>
      </c>
      <c r="W6515">
        <v>0</v>
      </c>
      <c r="X6515">
        <v>299.90619900000002</v>
      </c>
      <c r="Y6515">
        <v>0</v>
      </c>
      <c r="Z6515">
        <v>0</v>
      </c>
    </row>
    <row r="6516" spans="1:26" x14ac:dyDescent="0.25">
      <c r="A6516">
        <v>2043821</v>
      </c>
      <c r="B6516">
        <v>1</v>
      </c>
      <c r="C6516" t="s">
        <v>76</v>
      </c>
      <c r="D6516" t="s">
        <v>88</v>
      </c>
      <c r="E6516" t="s">
        <v>182</v>
      </c>
      <c r="F6516" t="s">
        <v>18577</v>
      </c>
      <c r="G6516" t="s">
        <v>144</v>
      </c>
      <c r="H6516" t="s">
        <v>46</v>
      </c>
      <c r="I6516" t="s">
        <v>129</v>
      </c>
      <c r="J6516" t="s">
        <v>130</v>
      </c>
      <c r="K6516" t="s">
        <v>131</v>
      </c>
      <c r="L6516" t="s">
        <v>18578</v>
      </c>
      <c r="M6516" t="s">
        <v>18579</v>
      </c>
      <c r="N6516">
        <v>3.0858333330000001</v>
      </c>
      <c r="O6516">
        <v>0</v>
      </c>
      <c r="P6516">
        <v>13</v>
      </c>
      <c r="Q6516">
        <v>0</v>
      </c>
      <c r="R6516">
        <v>0</v>
      </c>
      <c r="S6516">
        <v>0</v>
      </c>
      <c r="T6516">
        <v>0</v>
      </c>
      <c r="U6516">
        <v>0</v>
      </c>
      <c r="V6516">
        <v>40.115833000000002</v>
      </c>
      <c r="W6516">
        <v>0</v>
      </c>
      <c r="X6516">
        <v>0</v>
      </c>
      <c r="Y6516">
        <v>0</v>
      </c>
      <c r="Z6516">
        <v>0</v>
      </c>
    </row>
    <row r="6517" spans="1:26" x14ac:dyDescent="0.25">
      <c r="A6517">
        <v>2043810</v>
      </c>
      <c r="B6517">
        <v>1</v>
      </c>
      <c r="C6517" t="s">
        <v>76</v>
      </c>
      <c r="D6517" t="s">
        <v>102</v>
      </c>
      <c r="E6517" t="s">
        <v>182</v>
      </c>
      <c r="F6517" t="s">
        <v>5027</v>
      </c>
      <c r="G6517" t="s">
        <v>246</v>
      </c>
      <c r="H6517" t="s">
        <v>46</v>
      </c>
      <c r="I6517" t="s">
        <v>129</v>
      </c>
      <c r="J6517" t="s">
        <v>130</v>
      </c>
      <c r="K6517" t="s">
        <v>131</v>
      </c>
      <c r="L6517" t="s">
        <v>18580</v>
      </c>
      <c r="M6517" t="s">
        <v>18581</v>
      </c>
      <c r="N6517">
        <v>2.3122222219999999</v>
      </c>
      <c r="O6517">
        <v>0</v>
      </c>
      <c r="P6517">
        <v>310</v>
      </c>
      <c r="Q6517">
        <v>0</v>
      </c>
      <c r="R6517">
        <v>0</v>
      </c>
      <c r="S6517">
        <v>0</v>
      </c>
      <c r="T6517">
        <v>0</v>
      </c>
      <c r="U6517">
        <v>0</v>
      </c>
      <c r="V6517">
        <v>716.78888900000004</v>
      </c>
      <c r="W6517">
        <v>0</v>
      </c>
      <c r="X6517">
        <v>0</v>
      </c>
      <c r="Y6517">
        <v>0</v>
      </c>
      <c r="Z6517">
        <v>0</v>
      </c>
    </row>
    <row r="6518" spans="1:26" x14ac:dyDescent="0.25">
      <c r="A6518">
        <v>2043808</v>
      </c>
      <c r="B6518">
        <v>1</v>
      </c>
      <c r="C6518" t="s">
        <v>77</v>
      </c>
      <c r="D6518" t="s">
        <v>114</v>
      </c>
      <c r="E6518" t="s">
        <v>161</v>
      </c>
      <c r="F6518" t="s">
        <v>18582</v>
      </c>
      <c r="G6518" t="s">
        <v>179</v>
      </c>
      <c r="H6518" t="s">
        <v>47</v>
      </c>
      <c r="I6518" t="s">
        <v>129</v>
      </c>
      <c r="J6518" t="s">
        <v>130</v>
      </c>
      <c r="K6518" t="s">
        <v>154</v>
      </c>
      <c r="L6518" t="s">
        <v>18583</v>
      </c>
      <c r="M6518" t="s">
        <v>18584</v>
      </c>
      <c r="N6518">
        <v>0.36316388799999999</v>
      </c>
      <c r="O6518">
        <v>2</v>
      </c>
      <c r="P6518">
        <v>3221</v>
      </c>
      <c r="Q6518">
        <v>0</v>
      </c>
      <c r="R6518">
        <v>0</v>
      </c>
      <c r="S6518">
        <v>0</v>
      </c>
      <c r="T6518">
        <v>0</v>
      </c>
      <c r="U6518">
        <v>0.72632799999999997</v>
      </c>
      <c r="V6518">
        <v>1169.7508829999999</v>
      </c>
      <c r="W6518">
        <v>0</v>
      </c>
      <c r="X6518">
        <v>0</v>
      </c>
      <c r="Y6518">
        <v>0</v>
      </c>
      <c r="Z6518">
        <v>0</v>
      </c>
    </row>
    <row r="6519" spans="1:26" x14ac:dyDescent="0.25">
      <c r="A6519">
        <v>2043812</v>
      </c>
      <c r="B6519">
        <v>1</v>
      </c>
      <c r="C6519" t="s">
        <v>76</v>
      </c>
      <c r="D6519" t="s">
        <v>103</v>
      </c>
      <c r="E6519" t="s">
        <v>134</v>
      </c>
      <c r="F6519" t="s">
        <v>18585</v>
      </c>
      <c r="G6519" t="s">
        <v>250</v>
      </c>
      <c r="H6519" t="s">
        <v>46</v>
      </c>
      <c r="I6519" t="s">
        <v>129</v>
      </c>
      <c r="J6519" t="s">
        <v>15</v>
      </c>
      <c r="K6519" t="s">
        <v>131</v>
      </c>
      <c r="L6519" t="s">
        <v>18586</v>
      </c>
      <c r="M6519" t="s">
        <v>18587</v>
      </c>
      <c r="N6519">
        <v>6.9105555550000002</v>
      </c>
      <c r="O6519">
        <v>0</v>
      </c>
      <c r="P6519">
        <v>0</v>
      </c>
      <c r="Q6519">
        <v>0</v>
      </c>
      <c r="R6519">
        <v>1</v>
      </c>
      <c r="S6519">
        <v>0</v>
      </c>
      <c r="T6519">
        <v>0</v>
      </c>
      <c r="U6519">
        <v>0</v>
      </c>
      <c r="V6519">
        <v>0</v>
      </c>
      <c r="W6519">
        <v>0</v>
      </c>
      <c r="X6519">
        <v>6.9105559999999997</v>
      </c>
      <c r="Y6519">
        <v>0</v>
      </c>
      <c r="Z6519">
        <v>0</v>
      </c>
    </row>
    <row r="6520" spans="1:26" x14ac:dyDescent="0.25">
      <c r="A6520">
        <v>2043813</v>
      </c>
      <c r="B6520">
        <v>1</v>
      </c>
      <c r="C6520" t="s">
        <v>76</v>
      </c>
      <c r="D6520" t="s">
        <v>89</v>
      </c>
      <c r="E6520" t="s">
        <v>182</v>
      </c>
      <c r="F6520" t="s">
        <v>18588</v>
      </c>
      <c r="G6520" t="s">
        <v>294</v>
      </c>
      <c r="H6520" t="s">
        <v>46</v>
      </c>
      <c r="I6520" t="s">
        <v>129</v>
      </c>
      <c r="J6520" t="s">
        <v>130</v>
      </c>
      <c r="K6520" t="s">
        <v>131</v>
      </c>
      <c r="L6520" t="s">
        <v>18589</v>
      </c>
      <c r="M6520" t="s">
        <v>18590</v>
      </c>
      <c r="N6520">
        <v>3.5986111109999999</v>
      </c>
      <c r="O6520">
        <v>0</v>
      </c>
      <c r="P6520">
        <v>0</v>
      </c>
      <c r="Q6520">
        <v>0</v>
      </c>
      <c r="R6520">
        <v>0</v>
      </c>
      <c r="S6520">
        <v>0</v>
      </c>
      <c r="T6520">
        <v>1</v>
      </c>
      <c r="U6520">
        <v>0</v>
      </c>
      <c r="V6520">
        <v>0</v>
      </c>
      <c r="W6520">
        <v>0</v>
      </c>
      <c r="X6520">
        <v>0</v>
      </c>
      <c r="Y6520">
        <v>0</v>
      </c>
      <c r="Z6520">
        <v>3.598611</v>
      </c>
    </row>
    <row r="6521" spans="1:26" x14ac:dyDescent="0.25">
      <c r="A6521">
        <v>2043815</v>
      </c>
      <c r="B6521">
        <v>1</v>
      </c>
      <c r="C6521" t="s">
        <v>76</v>
      </c>
      <c r="D6521" t="s">
        <v>86</v>
      </c>
      <c r="E6521" t="s">
        <v>182</v>
      </c>
      <c r="F6521" t="s">
        <v>18591</v>
      </c>
      <c r="G6521" t="s">
        <v>250</v>
      </c>
      <c r="H6521" t="s">
        <v>46</v>
      </c>
      <c r="I6521" t="s">
        <v>129</v>
      </c>
      <c r="J6521" t="s">
        <v>15</v>
      </c>
      <c r="K6521" t="s">
        <v>131</v>
      </c>
      <c r="L6521" t="s">
        <v>18592</v>
      </c>
      <c r="M6521" t="s">
        <v>18593</v>
      </c>
      <c r="N6521">
        <v>9.4033333330000008</v>
      </c>
      <c r="O6521">
        <v>0</v>
      </c>
      <c r="P6521">
        <v>98</v>
      </c>
      <c r="Q6521">
        <v>0</v>
      </c>
      <c r="R6521">
        <v>0</v>
      </c>
      <c r="S6521">
        <v>0</v>
      </c>
      <c r="T6521">
        <v>0</v>
      </c>
      <c r="U6521">
        <v>0</v>
      </c>
      <c r="V6521">
        <v>921.52666699999997</v>
      </c>
      <c r="W6521">
        <v>0</v>
      </c>
      <c r="X6521">
        <v>0</v>
      </c>
      <c r="Y6521">
        <v>0</v>
      </c>
      <c r="Z6521">
        <v>0</v>
      </c>
    </row>
    <row r="6522" spans="1:26" x14ac:dyDescent="0.25">
      <c r="A6522">
        <v>2043819</v>
      </c>
      <c r="B6522">
        <v>1</v>
      </c>
      <c r="C6522" t="s">
        <v>76</v>
      </c>
      <c r="D6522" t="s">
        <v>100</v>
      </c>
      <c r="E6522" t="s">
        <v>166</v>
      </c>
      <c r="F6522" t="s">
        <v>18594</v>
      </c>
      <c r="G6522" t="s">
        <v>128</v>
      </c>
      <c r="H6522" t="s">
        <v>46</v>
      </c>
      <c r="I6522" t="s">
        <v>129</v>
      </c>
      <c r="J6522" t="s">
        <v>130</v>
      </c>
      <c r="K6522" t="s">
        <v>131</v>
      </c>
      <c r="L6522" t="s">
        <v>18595</v>
      </c>
      <c r="M6522" t="s">
        <v>18596</v>
      </c>
      <c r="N6522">
        <v>0.73194444400000003</v>
      </c>
      <c r="O6522">
        <v>0</v>
      </c>
      <c r="P6522">
        <v>179</v>
      </c>
      <c r="Q6522">
        <v>0</v>
      </c>
      <c r="R6522">
        <v>0</v>
      </c>
      <c r="S6522">
        <v>0</v>
      </c>
      <c r="T6522">
        <v>0</v>
      </c>
      <c r="U6522">
        <v>0</v>
      </c>
      <c r="V6522">
        <v>131.018055</v>
      </c>
      <c r="W6522">
        <v>0</v>
      </c>
      <c r="X6522">
        <v>0</v>
      </c>
      <c r="Y6522">
        <v>0</v>
      </c>
      <c r="Z6522">
        <v>0</v>
      </c>
    </row>
    <row r="6523" spans="1:26" x14ac:dyDescent="0.25">
      <c r="A6523">
        <v>2043818</v>
      </c>
      <c r="B6523">
        <v>1</v>
      </c>
      <c r="C6523" t="s">
        <v>76</v>
      </c>
      <c r="D6523" t="s">
        <v>88</v>
      </c>
      <c r="E6523" t="s">
        <v>134</v>
      </c>
      <c r="F6523" t="s">
        <v>18597</v>
      </c>
      <c r="G6523" t="s">
        <v>136</v>
      </c>
      <c r="H6523" t="s">
        <v>46</v>
      </c>
      <c r="I6523" t="s">
        <v>129</v>
      </c>
      <c r="J6523" t="s">
        <v>130</v>
      </c>
      <c r="K6523" t="s">
        <v>131</v>
      </c>
      <c r="L6523" t="s">
        <v>18598</v>
      </c>
      <c r="M6523" t="s">
        <v>18599</v>
      </c>
      <c r="N6523">
        <v>3.153333333</v>
      </c>
      <c r="O6523">
        <v>0</v>
      </c>
      <c r="P6523">
        <v>1</v>
      </c>
      <c r="Q6523">
        <v>0</v>
      </c>
      <c r="R6523">
        <v>0</v>
      </c>
      <c r="S6523">
        <v>0</v>
      </c>
      <c r="T6523">
        <v>0</v>
      </c>
      <c r="U6523">
        <v>0</v>
      </c>
      <c r="V6523">
        <v>3.1533329999999999</v>
      </c>
      <c r="W6523">
        <v>0</v>
      </c>
      <c r="X6523">
        <v>0</v>
      </c>
      <c r="Y6523">
        <v>0</v>
      </c>
      <c r="Z6523">
        <v>0</v>
      </c>
    </row>
    <row r="6524" spans="1:26" x14ac:dyDescent="0.25">
      <c r="A6524">
        <v>2043822</v>
      </c>
      <c r="B6524">
        <v>1</v>
      </c>
      <c r="C6524" t="s">
        <v>76</v>
      </c>
      <c r="D6524" t="s">
        <v>79</v>
      </c>
      <c r="E6524" t="s">
        <v>134</v>
      </c>
      <c r="F6524" t="s">
        <v>18600</v>
      </c>
      <c r="G6524" t="s">
        <v>136</v>
      </c>
      <c r="H6524" t="s">
        <v>46</v>
      </c>
      <c r="I6524" t="s">
        <v>129</v>
      </c>
      <c r="J6524" t="s">
        <v>130</v>
      </c>
      <c r="K6524" t="s">
        <v>131</v>
      </c>
      <c r="L6524" t="s">
        <v>18601</v>
      </c>
      <c r="M6524" t="s">
        <v>18602</v>
      </c>
      <c r="N6524">
        <v>0.69027777700000004</v>
      </c>
      <c r="O6524">
        <v>0</v>
      </c>
      <c r="P6524">
        <v>15</v>
      </c>
      <c r="Q6524">
        <v>0</v>
      </c>
      <c r="R6524">
        <v>0</v>
      </c>
      <c r="S6524">
        <v>0</v>
      </c>
      <c r="T6524">
        <v>0</v>
      </c>
      <c r="U6524">
        <v>0</v>
      </c>
      <c r="V6524">
        <v>10.354167</v>
      </c>
      <c r="W6524">
        <v>0</v>
      </c>
      <c r="X6524">
        <v>0</v>
      </c>
      <c r="Y6524">
        <v>0</v>
      </c>
      <c r="Z6524">
        <v>0</v>
      </c>
    </row>
    <row r="6525" spans="1:26" x14ac:dyDescent="0.25">
      <c r="A6525">
        <v>2043824</v>
      </c>
      <c r="B6525">
        <v>1</v>
      </c>
      <c r="C6525" t="s">
        <v>77</v>
      </c>
      <c r="D6525" t="s">
        <v>119</v>
      </c>
      <c r="E6525" t="s">
        <v>186</v>
      </c>
      <c r="F6525" t="s">
        <v>18603</v>
      </c>
      <c r="G6525" t="s">
        <v>163</v>
      </c>
      <c r="H6525" t="s">
        <v>47</v>
      </c>
      <c r="I6525" t="s">
        <v>129</v>
      </c>
      <c r="J6525" t="s">
        <v>130</v>
      </c>
      <c r="K6525" t="s">
        <v>131</v>
      </c>
      <c r="L6525" t="s">
        <v>18604</v>
      </c>
      <c r="M6525" t="s">
        <v>18605</v>
      </c>
      <c r="N6525">
        <v>0.122777777</v>
      </c>
      <c r="O6525">
        <v>350</v>
      </c>
      <c r="P6525">
        <v>949</v>
      </c>
      <c r="Q6525">
        <v>0</v>
      </c>
      <c r="R6525">
        <v>0</v>
      </c>
      <c r="S6525">
        <v>0</v>
      </c>
      <c r="T6525">
        <v>0</v>
      </c>
      <c r="U6525">
        <v>42.972222000000002</v>
      </c>
      <c r="V6525">
        <v>116.51611</v>
      </c>
      <c r="W6525">
        <v>0</v>
      </c>
      <c r="X6525">
        <v>0</v>
      </c>
      <c r="Y6525">
        <v>0</v>
      </c>
      <c r="Z6525">
        <v>0</v>
      </c>
    </row>
    <row r="6526" spans="1:26" x14ac:dyDescent="0.25">
      <c r="A6526">
        <v>2043832</v>
      </c>
      <c r="B6526">
        <v>1</v>
      </c>
      <c r="C6526" t="s">
        <v>76</v>
      </c>
      <c r="D6526" t="s">
        <v>86</v>
      </c>
      <c r="E6526" t="s">
        <v>134</v>
      </c>
      <c r="F6526" t="s">
        <v>18606</v>
      </c>
      <c r="G6526" t="s">
        <v>136</v>
      </c>
      <c r="H6526" t="s">
        <v>46</v>
      </c>
      <c r="I6526" t="s">
        <v>129</v>
      </c>
      <c r="J6526" t="s">
        <v>130</v>
      </c>
      <c r="K6526" t="s">
        <v>131</v>
      </c>
      <c r="L6526" t="s">
        <v>18607</v>
      </c>
      <c r="M6526" t="s">
        <v>18608</v>
      </c>
      <c r="N6526">
        <v>1.1375</v>
      </c>
      <c r="O6526">
        <v>0</v>
      </c>
      <c r="P6526">
        <v>2</v>
      </c>
      <c r="Q6526">
        <v>0</v>
      </c>
      <c r="R6526">
        <v>0</v>
      </c>
      <c r="S6526">
        <v>0</v>
      </c>
      <c r="T6526">
        <v>0</v>
      </c>
      <c r="U6526">
        <v>0</v>
      </c>
      <c r="V6526">
        <v>2.2749999999999999</v>
      </c>
      <c r="W6526">
        <v>0</v>
      </c>
      <c r="X6526">
        <v>0</v>
      </c>
      <c r="Y6526">
        <v>0</v>
      </c>
      <c r="Z6526">
        <v>0</v>
      </c>
    </row>
    <row r="6527" spans="1:26" x14ac:dyDescent="0.25">
      <c r="A6527">
        <v>2043829</v>
      </c>
      <c r="B6527">
        <v>1</v>
      </c>
      <c r="C6527" t="s">
        <v>76</v>
      </c>
      <c r="D6527" t="s">
        <v>93</v>
      </c>
      <c r="E6527" t="s">
        <v>150</v>
      </c>
      <c r="F6527" t="s">
        <v>18609</v>
      </c>
      <c r="G6527" t="s">
        <v>179</v>
      </c>
      <c r="H6527" t="s">
        <v>47</v>
      </c>
      <c r="I6527" t="s">
        <v>129</v>
      </c>
      <c r="J6527" t="s">
        <v>130</v>
      </c>
      <c r="K6527" t="s">
        <v>154</v>
      </c>
      <c r="L6527" t="s">
        <v>18610</v>
      </c>
      <c r="M6527" t="s">
        <v>18611</v>
      </c>
      <c r="N6527">
        <v>0.71194444400000001</v>
      </c>
      <c r="O6527">
        <v>2</v>
      </c>
      <c r="P6527">
        <v>0</v>
      </c>
      <c r="Q6527">
        <v>0</v>
      </c>
      <c r="R6527">
        <v>0</v>
      </c>
      <c r="S6527">
        <v>7</v>
      </c>
      <c r="T6527">
        <v>0</v>
      </c>
      <c r="U6527">
        <v>1.423889</v>
      </c>
      <c r="V6527">
        <v>0</v>
      </c>
      <c r="W6527">
        <v>0</v>
      </c>
      <c r="X6527">
        <v>0</v>
      </c>
      <c r="Y6527">
        <v>4.9836109999999998</v>
      </c>
      <c r="Z6527">
        <v>0</v>
      </c>
    </row>
    <row r="6528" spans="1:26" x14ac:dyDescent="0.25">
      <c r="A6528">
        <v>2043842</v>
      </c>
      <c r="B6528">
        <v>1</v>
      </c>
      <c r="C6528" t="s">
        <v>76</v>
      </c>
      <c r="D6528" t="s">
        <v>89</v>
      </c>
      <c r="E6528" t="s">
        <v>161</v>
      </c>
      <c r="F6528" t="s">
        <v>18612</v>
      </c>
      <c r="G6528" t="s">
        <v>341</v>
      </c>
      <c r="H6528" t="s">
        <v>47</v>
      </c>
      <c r="I6528" t="s">
        <v>129</v>
      </c>
      <c r="J6528" t="s">
        <v>130</v>
      </c>
      <c r="K6528" t="s">
        <v>131</v>
      </c>
      <c r="L6528" t="s">
        <v>18613</v>
      </c>
      <c r="M6528" t="s">
        <v>18614</v>
      </c>
      <c r="N6528">
        <v>1.074166666</v>
      </c>
      <c r="O6528">
        <v>0</v>
      </c>
      <c r="P6528">
        <v>51</v>
      </c>
      <c r="Q6528">
        <v>0</v>
      </c>
      <c r="R6528">
        <v>0</v>
      </c>
      <c r="S6528">
        <v>0</v>
      </c>
      <c r="T6528">
        <v>0</v>
      </c>
      <c r="U6528">
        <v>0</v>
      </c>
      <c r="V6528">
        <v>54.782499999999999</v>
      </c>
      <c r="W6528">
        <v>0</v>
      </c>
      <c r="X6528">
        <v>0</v>
      </c>
      <c r="Y6528">
        <v>0</v>
      </c>
      <c r="Z6528">
        <v>0</v>
      </c>
    </row>
    <row r="6529" spans="1:26" x14ac:dyDescent="0.25">
      <c r="A6529">
        <v>2043831</v>
      </c>
      <c r="B6529">
        <v>1</v>
      </c>
      <c r="C6529" t="s">
        <v>76</v>
      </c>
      <c r="D6529" t="s">
        <v>93</v>
      </c>
      <c r="E6529" t="s">
        <v>150</v>
      </c>
      <c r="F6529" t="s">
        <v>18615</v>
      </c>
      <c r="G6529" t="s">
        <v>179</v>
      </c>
      <c r="H6529" t="s">
        <v>47</v>
      </c>
      <c r="I6529" t="s">
        <v>129</v>
      </c>
      <c r="J6529" t="s">
        <v>130</v>
      </c>
      <c r="K6529" t="s">
        <v>154</v>
      </c>
      <c r="L6529" t="s">
        <v>18616</v>
      </c>
      <c r="M6529" t="s">
        <v>18617</v>
      </c>
      <c r="N6529">
        <v>0.59732666599999995</v>
      </c>
      <c r="O6529">
        <v>4</v>
      </c>
      <c r="P6529">
        <v>445</v>
      </c>
      <c r="Q6529">
        <v>0</v>
      </c>
      <c r="R6529">
        <v>0</v>
      </c>
      <c r="S6529">
        <v>14</v>
      </c>
      <c r="T6529">
        <v>267</v>
      </c>
      <c r="U6529">
        <v>2.3893070000000001</v>
      </c>
      <c r="V6529">
        <v>265.81036599999999</v>
      </c>
      <c r="W6529">
        <v>0</v>
      </c>
      <c r="X6529">
        <v>0</v>
      </c>
      <c r="Y6529">
        <v>8.3625729999999994</v>
      </c>
      <c r="Z6529">
        <v>159.48622</v>
      </c>
    </row>
    <row r="6530" spans="1:26" x14ac:dyDescent="0.25">
      <c r="A6530">
        <v>2043835</v>
      </c>
      <c r="B6530">
        <v>1</v>
      </c>
      <c r="C6530" t="s">
        <v>76</v>
      </c>
      <c r="D6530" t="s">
        <v>102</v>
      </c>
      <c r="E6530" t="s">
        <v>134</v>
      </c>
      <c r="F6530" t="s">
        <v>18618</v>
      </c>
      <c r="G6530" t="s">
        <v>136</v>
      </c>
      <c r="H6530" t="s">
        <v>46</v>
      </c>
      <c r="I6530" t="s">
        <v>129</v>
      </c>
      <c r="J6530" t="s">
        <v>130</v>
      </c>
      <c r="K6530" t="s">
        <v>131</v>
      </c>
      <c r="L6530" t="s">
        <v>18619</v>
      </c>
      <c r="M6530" t="s">
        <v>18620</v>
      </c>
      <c r="N6530">
        <v>2.8444444440000001</v>
      </c>
      <c r="O6530">
        <v>0</v>
      </c>
      <c r="P6530">
        <v>1</v>
      </c>
      <c r="Q6530">
        <v>0</v>
      </c>
      <c r="R6530">
        <v>0</v>
      </c>
      <c r="S6530">
        <v>0</v>
      </c>
      <c r="T6530">
        <v>0</v>
      </c>
      <c r="U6530">
        <v>0</v>
      </c>
      <c r="V6530">
        <v>2.8444440000000002</v>
      </c>
      <c r="W6530">
        <v>0</v>
      </c>
      <c r="X6530">
        <v>0</v>
      </c>
      <c r="Y6530">
        <v>0</v>
      </c>
      <c r="Z6530">
        <v>0</v>
      </c>
    </row>
    <row r="6531" spans="1:26" x14ac:dyDescent="0.25">
      <c r="A6531">
        <v>2043833</v>
      </c>
      <c r="B6531">
        <v>1</v>
      </c>
      <c r="C6531" t="s">
        <v>76</v>
      </c>
      <c r="D6531" t="s">
        <v>103</v>
      </c>
      <c r="E6531" t="s">
        <v>182</v>
      </c>
      <c r="F6531" t="s">
        <v>18621</v>
      </c>
      <c r="G6531" t="s">
        <v>128</v>
      </c>
      <c r="H6531" t="s">
        <v>46</v>
      </c>
      <c r="I6531" t="s">
        <v>129</v>
      </c>
      <c r="J6531" t="s">
        <v>130</v>
      </c>
      <c r="K6531" t="s">
        <v>131</v>
      </c>
      <c r="L6531" t="s">
        <v>18622</v>
      </c>
      <c r="M6531" t="s">
        <v>18623</v>
      </c>
      <c r="N6531">
        <v>0.60694444400000003</v>
      </c>
      <c r="O6531">
        <v>0</v>
      </c>
      <c r="P6531">
        <v>0</v>
      </c>
      <c r="Q6531">
        <v>0</v>
      </c>
      <c r="R6531">
        <v>11</v>
      </c>
      <c r="S6531">
        <v>0</v>
      </c>
      <c r="T6531">
        <v>0</v>
      </c>
      <c r="U6531">
        <v>0</v>
      </c>
      <c r="V6531">
        <v>0</v>
      </c>
      <c r="W6531">
        <v>0</v>
      </c>
      <c r="X6531">
        <v>6.6763890000000004</v>
      </c>
      <c r="Y6531">
        <v>0</v>
      </c>
      <c r="Z6531">
        <v>0</v>
      </c>
    </row>
    <row r="6532" spans="1:26" x14ac:dyDescent="0.25">
      <c r="A6532">
        <v>2043839</v>
      </c>
      <c r="B6532">
        <v>1</v>
      </c>
      <c r="C6532" t="s">
        <v>76</v>
      </c>
      <c r="D6532" t="s">
        <v>103</v>
      </c>
      <c r="E6532" t="s">
        <v>134</v>
      </c>
      <c r="F6532" t="s">
        <v>18624</v>
      </c>
      <c r="G6532" t="s">
        <v>250</v>
      </c>
      <c r="H6532" t="s">
        <v>46</v>
      </c>
      <c r="I6532" t="s">
        <v>129</v>
      </c>
      <c r="J6532" t="s">
        <v>15</v>
      </c>
      <c r="K6532" t="s">
        <v>131</v>
      </c>
      <c r="L6532" t="s">
        <v>18625</v>
      </c>
      <c r="M6532" t="s">
        <v>18626</v>
      </c>
      <c r="N6532">
        <v>6.0930555550000003</v>
      </c>
      <c r="O6532">
        <v>0</v>
      </c>
      <c r="P6532">
        <v>0</v>
      </c>
      <c r="Q6532">
        <v>0</v>
      </c>
      <c r="R6532">
        <v>1</v>
      </c>
      <c r="S6532">
        <v>0</v>
      </c>
      <c r="T6532">
        <v>0</v>
      </c>
      <c r="U6532">
        <v>0</v>
      </c>
      <c r="V6532">
        <v>0</v>
      </c>
      <c r="W6532">
        <v>0</v>
      </c>
      <c r="X6532">
        <v>6.0930559999999998</v>
      </c>
      <c r="Y6532">
        <v>0</v>
      </c>
      <c r="Z6532">
        <v>0</v>
      </c>
    </row>
    <row r="6533" spans="1:26" x14ac:dyDescent="0.25">
      <c r="A6533">
        <v>2043836</v>
      </c>
      <c r="B6533">
        <v>1</v>
      </c>
      <c r="C6533" t="s">
        <v>76</v>
      </c>
      <c r="D6533" t="s">
        <v>106</v>
      </c>
      <c r="E6533" t="s">
        <v>171</v>
      </c>
      <c r="F6533" t="s">
        <v>18627</v>
      </c>
      <c r="G6533" t="s">
        <v>163</v>
      </c>
      <c r="H6533" t="s">
        <v>47</v>
      </c>
      <c r="I6533" t="s">
        <v>129</v>
      </c>
      <c r="J6533" t="s">
        <v>130</v>
      </c>
      <c r="K6533" t="s">
        <v>131</v>
      </c>
      <c r="L6533" t="s">
        <v>18628</v>
      </c>
      <c r="M6533" t="s">
        <v>18629</v>
      </c>
      <c r="N6533">
        <v>0.59250000000000003</v>
      </c>
      <c r="O6533">
        <v>1</v>
      </c>
      <c r="P6533">
        <v>5097</v>
      </c>
      <c r="Q6533">
        <v>0</v>
      </c>
      <c r="R6533">
        <v>0</v>
      </c>
      <c r="S6533">
        <v>0</v>
      </c>
      <c r="T6533">
        <v>0</v>
      </c>
      <c r="U6533">
        <v>0.59250000000000003</v>
      </c>
      <c r="V6533">
        <v>3019.9724999999999</v>
      </c>
      <c r="W6533">
        <v>0</v>
      </c>
      <c r="X6533">
        <v>0</v>
      </c>
      <c r="Y6533">
        <v>0</v>
      </c>
      <c r="Z6533">
        <v>0</v>
      </c>
    </row>
    <row r="6534" spans="1:26" x14ac:dyDescent="0.25">
      <c r="A6534">
        <v>2043838</v>
      </c>
      <c r="B6534">
        <v>1</v>
      </c>
      <c r="C6534" t="s">
        <v>76</v>
      </c>
      <c r="D6534" t="s">
        <v>81</v>
      </c>
      <c r="E6534" t="s">
        <v>126</v>
      </c>
      <c r="F6534" t="s">
        <v>18630</v>
      </c>
      <c r="G6534" t="s">
        <v>128</v>
      </c>
      <c r="H6534" t="s">
        <v>46</v>
      </c>
      <c r="I6534" t="s">
        <v>129</v>
      </c>
      <c r="J6534" t="s">
        <v>130</v>
      </c>
      <c r="K6534" t="s">
        <v>131</v>
      </c>
      <c r="L6534" t="s">
        <v>18631</v>
      </c>
      <c r="M6534" t="s">
        <v>18632</v>
      </c>
      <c r="N6534">
        <v>1.263055555</v>
      </c>
      <c r="O6534">
        <v>0</v>
      </c>
      <c r="P6534">
        <v>94</v>
      </c>
      <c r="Q6534">
        <v>0</v>
      </c>
      <c r="R6534">
        <v>0</v>
      </c>
      <c r="S6534">
        <v>0</v>
      </c>
      <c r="T6534">
        <v>0</v>
      </c>
      <c r="U6534">
        <v>0</v>
      </c>
      <c r="V6534">
        <v>118.727222</v>
      </c>
      <c r="W6534">
        <v>0</v>
      </c>
      <c r="X6534">
        <v>0</v>
      </c>
      <c r="Y6534">
        <v>0</v>
      </c>
      <c r="Z6534">
        <v>0</v>
      </c>
    </row>
    <row r="6535" spans="1:26" x14ac:dyDescent="0.25">
      <c r="A6535">
        <v>2043837</v>
      </c>
      <c r="B6535">
        <v>1</v>
      </c>
      <c r="C6535" t="s">
        <v>77</v>
      </c>
      <c r="D6535" t="s">
        <v>115</v>
      </c>
      <c r="E6535" t="s">
        <v>171</v>
      </c>
      <c r="F6535" t="s">
        <v>5116</v>
      </c>
      <c r="G6535" t="s">
        <v>163</v>
      </c>
      <c r="H6535" t="s">
        <v>47</v>
      </c>
      <c r="I6535" t="s">
        <v>129</v>
      </c>
      <c r="J6535" t="s">
        <v>130</v>
      </c>
      <c r="K6535" t="s">
        <v>131</v>
      </c>
      <c r="L6535" t="s">
        <v>18633</v>
      </c>
      <c r="M6535" t="s">
        <v>18634</v>
      </c>
      <c r="N6535">
        <v>0.95388888800000005</v>
      </c>
      <c r="O6535">
        <v>0</v>
      </c>
      <c r="P6535">
        <v>0</v>
      </c>
      <c r="Q6535">
        <v>20</v>
      </c>
      <c r="R6535">
        <v>106</v>
      </c>
      <c r="S6535">
        <v>27</v>
      </c>
      <c r="T6535">
        <v>490</v>
      </c>
      <c r="U6535">
        <v>0</v>
      </c>
      <c r="V6535">
        <v>0</v>
      </c>
      <c r="W6535">
        <v>19.077777999999999</v>
      </c>
      <c r="X6535">
        <v>101.112222</v>
      </c>
      <c r="Y6535">
        <v>25.754999999999999</v>
      </c>
      <c r="Z6535">
        <v>467.40555499999999</v>
      </c>
    </row>
    <row r="6536" spans="1:26" x14ac:dyDescent="0.25">
      <c r="A6536">
        <v>2043840</v>
      </c>
      <c r="B6536">
        <v>1</v>
      </c>
      <c r="C6536" t="s">
        <v>76</v>
      </c>
      <c r="D6536" t="s">
        <v>85</v>
      </c>
      <c r="E6536" t="s">
        <v>134</v>
      </c>
      <c r="F6536" t="s">
        <v>18635</v>
      </c>
      <c r="G6536" t="s">
        <v>250</v>
      </c>
      <c r="H6536" t="s">
        <v>46</v>
      </c>
      <c r="I6536" t="s">
        <v>129</v>
      </c>
      <c r="J6536" t="s">
        <v>15</v>
      </c>
      <c r="K6536" t="s">
        <v>131</v>
      </c>
      <c r="L6536" t="s">
        <v>18636</v>
      </c>
      <c r="M6536" t="s">
        <v>18637</v>
      </c>
      <c r="N6536">
        <v>4.25</v>
      </c>
      <c r="O6536">
        <v>0</v>
      </c>
      <c r="P6536">
        <v>1</v>
      </c>
      <c r="Q6536">
        <v>0</v>
      </c>
      <c r="R6536">
        <v>0</v>
      </c>
      <c r="S6536">
        <v>0</v>
      </c>
      <c r="T6536">
        <v>0</v>
      </c>
      <c r="U6536">
        <v>0</v>
      </c>
      <c r="V6536">
        <v>4.25</v>
      </c>
      <c r="W6536">
        <v>0</v>
      </c>
      <c r="X6536">
        <v>0</v>
      </c>
      <c r="Y6536">
        <v>0</v>
      </c>
      <c r="Z6536">
        <v>0</v>
      </c>
    </row>
    <row r="6537" spans="1:26" x14ac:dyDescent="0.25">
      <c r="A6537">
        <v>2043844</v>
      </c>
      <c r="B6537">
        <v>1</v>
      </c>
      <c r="C6537" t="s">
        <v>76</v>
      </c>
      <c r="D6537" t="s">
        <v>97</v>
      </c>
      <c r="E6537" t="s">
        <v>161</v>
      </c>
      <c r="F6537" t="s">
        <v>18638</v>
      </c>
      <c r="G6537" t="s">
        <v>1486</v>
      </c>
      <c r="H6537" t="s">
        <v>47</v>
      </c>
      <c r="I6537" t="s">
        <v>129</v>
      </c>
      <c r="J6537" t="s">
        <v>130</v>
      </c>
      <c r="K6537" t="s">
        <v>131</v>
      </c>
      <c r="L6537" t="s">
        <v>18639</v>
      </c>
      <c r="M6537" t="s">
        <v>18640</v>
      </c>
      <c r="N6537">
        <v>0.71</v>
      </c>
      <c r="O6537">
        <v>0</v>
      </c>
      <c r="P6537">
        <v>169</v>
      </c>
      <c r="Q6537">
        <v>0</v>
      </c>
      <c r="R6537">
        <v>0</v>
      </c>
      <c r="S6537">
        <v>0</v>
      </c>
      <c r="T6537">
        <v>0</v>
      </c>
      <c r="U6537">
        <v>0</v>
      </c>
      <c r="V6537">
        <v>119.99</v>
      </c>
      <c r="W6537">
        <v>0</v>
      </c>
      <c r="X6537">
        <v>0</v>
      </c>
      <c r="Y6537">
        <v>0</v>
      </c>
      <c r="Z6537">
        <v>0</v>
      </c>
    </row>
    <row r="6538" spans="1:26" x14ac:dyDescent="0.25">
      <c r="A6538">
        <v>2043845</v>
      </c>
      <c r="B6538">
        <v>1</v>
      </c>
      <c r="C6538" t="s">
        <v>76</v>
      </c>
      <c r="D6538" t="s">
        <v>84</v>
      </c>
      <c r="E6538" t="s">
        <v>182</v>
      </c>
      <c r="F6538" t="s">
        <v>18641</v>
      </c>
      <c r="G6538" t="s">
        <v>250</v>
      </c>
      <c r="H6538" t="s">
        <v>46</v>
      </c>
      <c r="I6538" t="s">
        <v>129</v>
      </c>
      <c r="J6538" t="s">
        <v>15</v>
      </c>
      <c r="K6538" t="s">
        <v>131</v>
      </c>
      <c r="L6538" t="s">
        <v>18642</v>
      </c>
      <c r="M6538" t="s">
        <v>18643</v>
      </c>
      <c r="N6538">
        <v>6.1072222219999999</v>
      </c>
      <c r="O6538">
        <v>0</v>
      </c>
      <c r="P6538">
        <v>2</v>
      </c>
      <c r="Q6538">
        <v>0</v>
      </c>
      <c r="R6538">
        <v>0</v>
      </c>
      <c r="S6538">
        <v>0</v>
      </c>
      <c r="T6538">
        <v>0</v>
      </c>
      <c r="U6538">
        <v>0</v>
      </c>
      <c r="V6538">
        <v>12.214444</v>
      </c>
      <c r="W6538">
        <v>0</v>
      </c>
      <c r="X6538">
        <v>0</v>
      </c>
      <c r="Y6538">
        <v>0</v>
      </c>
      <c r="Z6538">
        <v>0</v>
      </c>
    </row>
    <row r="6539" spans="1:26" x14ac:dyDescent="0.25">
      <c r="A6539">
        <v>2043847</v>
      </c>
      <c r="B6539">
        <v>1</v>
      </c>
      <c r="C6539" t="s">
        <v>77</v>
      </c>
      <c r="D6539" t="s">
        <v>114</v>
      </c>
      <c r="E6539" t="s">
        <v>161</v>
      </c>
      <c r="F6539" t="s">
        <v>18644</v>
      </c>
      <c r="G6539" t="s">
        <v>179</v>
      </c>
      <c r="H6539" t="s">
        <v>47</v>
      </c>
      <c r="I6539" t="s">
        <v>129</v>
      </c>
      <c r="J6539" t="s">
        <v>130</v>
      </c>
      <c r="K6539" t="s">
        <v>154</v>
      </c>
      <c r="L6539" t="s">
        <v>18645</v>
      </c>
      <c r="M6539" t="s">
        <v>18646</v>
      </c>
      <c r="N6539">
        <v>1.1319444439999999</v>
      </c>
      <c r="O6539">
        <v>0</v>
      </c>
      <c r="P6539">
        <v>1067</v>
      </c>
      <c r="Q6539">
        <v>0</v>
      </c>
      <c r="R6539">
        <v>0</v>
      </c>
      <c r="S6539">
        <v>0</v>
      </c>
      <c r="T6539">
        <v>0</v>
      </c>
      <c r="U6539">
        <v>0</v>
      </c>
      <c r="V6539">
        <v>1207.7847220000001</v>
      </c>
      <c r="W6539">
        <v>0</v>
      </c>
      <c r="X6539">
        <v>0</v>
      </c>
      <c r="Y6539">
        <v>0</v>
      </c>
      <c r="Z6539">
        <v>0</v>
      </c>
    </row>
    <row r="6540" spans="1:26" x14ac:dyDescent="0.25">
      <c r="A6540">
        <v>2043850</v>
      </c>
      <c r="B6540">
        <v>1</v>
      </c>
      <c r="C6540" t="s">
        <v>76</v>
      </c>
      <c r="D6540" t="s">
        <v>95</v>
      </c>
      <c r="E6540" t="s">
        <v>134</v>
      </c>
      <c r="F6540" t="s">
        <v>18647</v>
      </c>
      <c r="G6540" t="s">
        <v>136</v>
      </c>
      <c r="H6540" t="s">
        <v>46</v>
      </c>
      <c r="I6540" t="s">
        <v>129</v>
      </c>
      <c r="J6540" t="s">
        <v>130</v>
      </c>
      <c r="K6540" t="s">
        <v>131</v>
      </c>
      <c r="L6540" t="s">
        <v>18648</v>
      </c>
      <c r="M6540" t="s">
        <v>18649</v>
      </c>
      <c r="N6540">
        <v>3.9527777770000001</v>
      </c>
      <c r="O6540">
        <v>0</v>
      </c>
      <c r="P6540">
        <v>3</v>
      </c>
      <c r="Q6540">
        <v>0</v>
      </c>
      <c r="R6540">
        <v>0</v>
      </c>
      <c r="S6540">
        <v>0</v>
      </c>
      <c r="T6540">
        <v>0</v>
      </c>
      <c r="U6540">
        <v>0</v>
      </c>
      <c r="V6540">
        <v>11.858333</v>
      </c>
      <c r="W6540">
        <v>0</v>
      </c>
      <c r="X6540">
        <v>0</v>
      </c>
      <c r="Y6540">
        <v>0</v>
      </c>
      <c r="Z6540">
        <v>0</v>
      </c>
    </row>
    <row r="6541" spans="1:26" x14ac:dyDescent="0.25">
      <c r="A6541">
        <v>2043848</v>
      </c>
      <c r="B6541">
        <v>1</v>
      </c>
      <c r="C6541" t="s">
        <v>77</v>
      </c>
      <c r="D6541" t="s">
        <v>117</v>
      </c>
      <c r="E6541" t="s">
        <v>171</v>
      </c>
      <c r="F6541" t="s">
        <v>18650</v>
      </c>
      <c r="G6541" t="s">
        <v>179</v>
      </c>
      <c r="H6541" t="s">
        <v>47</v>
      </c>
      <c r="I6541" t="s">
        <v>129</v>
      </c>
      <c r="J6541" t="s">
        <v>130</v>
      </c>
      <c r="K6541" t="s">
        <v>154</v>
      </c>
      <c r="L6541" t="s">
        <v>18651</v>
      </c>
      <c r="M6541" t="s">
        <v>18652</v>
      </c>
      <c r="N6541">
        <v>2.69</v>
      </c>
      <c r="O6541">
        <v>0</v>
      </c>
      <c r="P6541">
        <v>0</v>
      </c>
      <c r="Q6541">
        <v>3</v>
      </c>
      <c r="R6541">
        <v>332</v>
      </c>
      <c r="S6541">
        <v>8</v>
      </c>
      <c r="T6541">
        <v>1150</v>
      </c>
      <c r="U6541">
        <v>0</v>
      </c>
      <c r="V6541">
        <v>0</v>
      </c>
      <c r="W6541">
        <v>8.07</v>
      </c>
      <c r="X6541">
        <v>893.08</v>
      </c>
      <c r="Y6541">
        <v>21.52</v>
      </c>
      <c r="Z6541">
        <v>3093.5</v>
      </c>
    </row>
    <row r="6542" spans="1:26" x14ac:dyDescent="0.25">
      <c r="A6542">
        <v>2043852</v>
      </c>
      <c r="B6542">
        <v>1</v>
      </c>
      <c r="C6542" t="s">
        <v>76</v>
      </c>
      <c r="D6542" t="s">
        <v>83</v>
      </c>
      <c r="E6542" t="s">
        <v>126</v>
      </c>
      <c r="F6542" t="s">
        <v>17142</v>
      </c>
      <c r="G6542" t="s">
        <v>144</v>
      </c>
      <c r="H6542" t="s">
        <v>46</v>
      </c>
      <c r="I6542" t="s">
        <v>129</v>
      </c>
      <c r="J6542" t="s">
        <v>130</v>
      </c>
      <c r="K6542" t="s">
        <v>131</v>
      </c>
      <c r="L6542" t="s">
        <v>18653</v>
      </c>
      <c r="M6542" t="s">
        <v>18654</v>
      </c>
      <c r="N6542">
        <v>0.81499999999999995</v>
      </c>
      <c r="O6542">
        <v>0</v>
      </c>
      <c r="P6542">
        <v>49</v>
      </c>
      <c r="Q6542">
        <v>0</v>
      </c>
      <c r="R6542">
        <v>0</v>
      </c>
      <c r="S6542">
        <v>0</v>
      </c>
      <c r="T6542">
        <v>0</v>
      </c>
      <c r="U6542">
        <v>0</v>
      </c>
      <c r="V6542">
        <v>39.935000000000002</v>
      </c>
      <c r="W6542">
        <v>0</v>
      </c>
      <c r="X6542">
        <v>0</v>
      </c>
      <c r="Y6542">
        <v>0</v>
      </c>
      <c r="Z6542">
        <v>0</v>
      </c>
    </row>
    <row r="6543" spans="1:26" x14ac:dyDescent="0.25">
      <c r="A6543">
        <v>2043853</v>
      </c>
      <c r="B6543">
        <v>1</v>
      </c>
      <c r="C6543" t="s">
        <v>76</v>
      </c>
      <c r="D6543" t="s">
        <v>89</v>
      </c>
      <c r="E6543" t="s">
        <v>171</v>
      </c>
      <c r="F6543" t="s">
        <v>18655</v>
      </c>
      <c r="G6543" t="s">
        <v>163</v>
      </c>
      <c r="H6543" t="s">
        <v>47</v>
      </c>
      <c r="I6543" t="s">
        <v>129</v>
      </c>
      <c r="J6543" t="s">
        <v>130</v>
      </c>
      <c r="K6543" t="s">
        <v>131</v>
      </c>
      <c r="L6543" t="s">
        <v>18656</v>
      </c>
      <c r="M6543" t="s">
        <v>18657</v>
      </c>
      <c r="N6543">
        <v>0.59555555500000001</v>
      </c>
      <c r="O6543">
        <v>21</v>
      </c>
      <c r="P6543">
        <v>1005</v>
      </c>
      <c r="Q6543">
        <v>0</v>
      </c>
      <c r="R6543">
        <v>0</v>
      </c>
      <c r="S6543">
        <v>0</v>
      </c>
      <c r="T6543">
        <v>16</v>
      </c>
      <c r="U6543">
        <v>12.506667</v>
      </c>
      <c r="V6543">
        <v>598.53333299999997</v>
      </c>
      <c r="W6543">
        <v>0</v>
      </c>
      <c r="X6543">
        <v>0</v>
      </c>
      <c r="Y6543">
        <v>0</v>
      </c>
      <c r="Z6543">
        <v>9.5288889999999995</v>
      </c>
    </row>
    <row r="6544" spans="1:26" x14ac:dyDescent="0.25">
      <c r="A6544">
        <v>2043862</v>
      </c>
      <c r="B6544">
        <v>1</v>
      </c>
      <c r="C6544" t="s">
        <v>76</v>
      </c>
      <c r="D6544" t="s">
        <v>92</v>
      </c>
      <c r="E6544" t="s">
        <v>134</v>
      </c>
      <c r="F6544" t="s">
        <v>18658</v>
      </c>
      <c r="G6544" t="s">
        <v>136</v>
      </c>
      <c r="H6544" t="s">
        <v>46</v>
      </c>
      <c r="I6544" t="s">
        <v>129</v>
      </c>
      <c r="J6544" t="s">
        <v>130</v>
      </c>
      <c r="K6544" t="s">
        <v>131</v>
      </c>
      <c r="L6544" t="s">
        <v>18659</v>
      </c>
      <c r="M6544" t="s">
        <v>18660</v>
      </c>
      <c r="N6544">
        <v>3.4288888879999999</v>
      </c>
      <c r="O6544">
        <v>0</v>
      </c>
      <c r="P6544">
        <v>0</v>
      </c>
      <c r="Q6544">
        <v>0</v>
      </c>
      <c r="R6544">
        <v>0</v>
      </c>
      <c r="S6544">
        <v>0</v>
      </c>
      <c r="T6544">
        <v>1</v>
      </c>
      <c r="U6544">
        <v>0</v>
      </c>
      <c r="V6544">
        <v>0</v>
      </c>
      <c r="W6544">
        <v>0</v>
      </c>
      <c r="X6544">
        <v>0</v>
      </c>
      <c r="Y6544">
        <v>0</v>
      </c>
      <c r="Z6544">
        <v>3.4288889999999999</v>
      </c>
    </row>
    <row r="6545" spans="1:26" x14ac:dyDescent="0.25">
      <c r="A6545">
        <v>2043860</v>
      </c>
      <c r="B6545">
        <v>1</v>
      </c>
      <c r="C6545" t="s">
        <v>76</v>
      </c>
      <c r="D6545" t="s">
        <v>95</v>
      </c>
      <c r="E6545" t="s">
        <v>134</v>
      </c>
      <c r="F6545" t="s">
        <v>18661</v>
      </c>
      <c r="G6545" t="s">
        <v>128</v>
      </c>
      <c r="H6545" t="s">
        <v>46</v>
      </c>
      <c r="I6545" t="s">
        <v>129</v>
      </c>
      <c r="J6545" t="s">
        <v>130</v>
      </c>
      <c r="K6545" t="s">
        <v>131</v>
      </c>
      <c r="L6545" t="s">
        <v>18662</v>
      </c>
      <c r="M6545" t="s">
        <v>18663</v>
      </c>
      <c r="N6545">
        <v>0.95499999999999996</v>
      </c>
      <c r="O6545">
        <v>0</v>
      </c>
      <c r="P6545">
        <v>1</v>
      </c>
      <c r="Q6545">
        <v>0</v>
      </c>
      <c r="R6545">
        <v>0</v>
      </c>
      <c r="S6545">
        <v>0</v>
      </c>
      <c r="T6545">
        <v>0</v>
      </c>
      <c r="U6545">
        <v>0</v>
      </c>
      <c r="V6545">
        <v>0.95499999999999996</v>
      </c>
      <c r="W6545">
        <v>0</v>
      </c>
      <c r="X6545">
        <v>0</v>
      </c>
      <c r="Y6545">
        <v>0</v>
      </c>
      <c r="Z6545">
        <v>0</v>
      </c>
    </row>
    <row r="6546" spans="1:26" x14ac:dyDescent="0.25">
      <c r="A6546">
        <v>2043944</v>
      </c>
      <c r="B6546">
        <v>1</v>
      </c>
      <c r="C6546" t="s">
        <v>76</v>
      </c>
      <c r="D6546" t="s">
        <v>88</v>
      </c>
      <c r="E6546" t="s">
        <v>182</v>
      </c>
      <c r="F6546" t="s">
        <v>18664</v>
      </c>
      <c r="G6546" t="s">
        <v>144</v>
      </c>
      <c r="H6546" t="s">
        <v>46</v>
      </c>
      <c r="I6546" t="s">
        <v>129</v>
      </c>
      <c r="J6546" t="s">
        <v>130</v>
      </c>
      <c r="K6546" t="s">
        <v>131</v>
      </c>
      <c r="L6546" t="s">
        <v>18665</v>
      </c>
      <c r="M6546" t="s">
        <v>18666</v>
      </c>
      <c r="N6546">
        <v>3.940833333</v>
      </c>
      <c r="O6546">
        <v>0</v>
      </c>
      <c r="P6546">
        <v>10</v>
      </c>
      <c r="Q6546">
        <v>0</v>
      </c>
      <c r="R6546">
        <v>0</v>
      </c>
      <c r="S6546">
        <v>0</v>
      </c>
      <c r="T6546">
        <v>0</v>
      </c>
      <c r="U6546">
        <v>0</v>
      </c>
      <c r="V6546">
        <v>39.408332999999999</v>
      </c>
      <c r="W6546">
        <v>0</v>
      </c>
      <c r="X6546">
        <v>0</v>
      </c>
      <c r="Y6546">
        <v>0</v>
      </c>
      <c r="Z6546">
        <v>0</v>
      </c>
    </row>
    <row r="6547" spans="1:26" x14ac:dyDescent="0.25">
      <c r="A6547">
        <v>2043858</v>
      </c>
      <c r="B6547">
        <v>1</v>
      </c>
      <c r="C6547" t="s">
        <v>77</v>
      </c>
      <c r="D6547" t="s">
        <v>122</v>
      </c>
      <c r="E6547" t="s">
        <v>186</v>
      </c>
      <c r="F6547" t="s">
        <v>7462</v>
      </c>
      <c r="G6547" t="s">
        <v>163</v>
      </c>
      <c r="H6547" t="s">
        <v>47</v>
      </c>
      <c r="I6547" t="s">
        <v>257</v>
      </c>
      <c r="J6547" t="s">
        <v>130</v>
      </c>
      <c r="K6547" t="s">
        <v>131</v>
      </c>
      <c r="L6547" t="s">
        <v>18667</v>
      </c>
      <c r="M6547" t="s">
        <v>18668</v>
      </c>
      <c r="N6547">
        <v>1.1111111E-2</v>
      </c>
      <c r="O6547">
        <v>0</v>
      </c>
      <c r="P6547">
        <v>2</v>
      </c>
      <c r="Q6547">
        <v>9</v>
      </c>
      <c r="R6547">
        <v>114</v>
      </c>
      <c r="S6547">
        <v>36</v>
      </c>
      <c r="T6547">
        <v>792</v>
      </c>
      <c r="U6547">
        <v>0</v>
      </c>
      <c r="V6547">
        <v>2.2221999999999999E-2</v>
      </c>
      <c r="W6547">
        <v>0.1</v>
      </c>
      <c r="X6547">
        <v>1.266667</v>
      </c>
      <c r="Y6547">
        <v>0.4</v>
      </c>
      <c r="Z6547">
        <v>8.8000000000000007</v>
      </c>
    </row>
    <row r="6548" spans="1:26" x14ac:dyDescent="0.25">
      <c r="A6548">
        <v>2043859</v>
      </c>
      <c r="B6548">
        <v>1</v>
      </c>
      <c r="C6548" t="s">
        <v>76</v>
      </c>
      <c r="D6548" t="s">
        <v>103</v>
      </c>
      <c r="E6548" t="s">
        <v>182</v>
      </c>
      <c r="F6548" t="s">
        <v>18669</v>
      </c>
      <c r="G6548" t="s">
        <v>128</v>
      </c>
      <c r="H6548" t="s">
        <v>46</v>
      </c>
      <c r="I6548" t="s">
        <v>129</v>
      </c>
      <c r="J6548" t="s">
        <v>130</v>
      </c>
      <c r="K6548" t="s">
        <v>131</v>
      </c>
      <c r="L6548" t="s">
        <v>18629</v>
      </c>
      <c r="M6548" t="s">
        <v>18670</v>
      </c>
      <c r="N6548">
        <v>0.64500000000000002</v>
      </c>
      <c r="O6548">
        <v>0</v>
      </c>
      <c r="P6548">
        <v>0</v>
      </c>
      <c r="Q6548">
        <v>0</v>
      </c>
      <c r="R6548">
        <v>8</v>
      </c>
      <c r="S6548">
        <v>0</v>
      </c>
      <c r="T6548">
        <v>0</v>
      </c>
      <c r="U6548">
        <v>0</v>
      </c>
      <c r="V6548">
        <v>0</v>
      </c>
      <c r="W6548">
        <v>0</v>
      </c>
      <c r="X6548">
        <v>5.16</v>
      </c>
      <c r="Y6548">
        <v>0</v>
      </c>
      <c r="Z6548">
        <v>0</v>
      </c>
    </row>
    <row r="6549" spans="1:26" x14ac:dyDescent="0.25">
      <c r="A6549">
        <v>2043894</v>
      </c>
      <c r="B6549">
        <v>1</v>
      </c>
      <c r="C6549" t="s">
        <v>76</v>
      </c>
      <c r="D6549" t="s">
        <v>94</v>
      </c>
      <c r="E6549" t="s">
        <v>134</v>
      </c>
      <c r="F6549" t="s">
        <v>18671</v>
      </c>
      <c r="G6549" t="s">
        <v>136</v>
      </c>
      <c r="H6549" t="s">
        <v>46</v>
      </c>
      <c r="I6549" t="s">
        <v>129</v>
      </c>
      <c r="J6549" t="s">
        <v>130</v>
      </c>
      <c r="K6549" t="s">
        <v>131</v>
      </c>
      <c r="L6549" t="s">
        <v>18672</v>
      </c>
      <c r="M6549" t="s">
        <v>18673</v>
      </c>
      <c r="N6549">
        <v>3.1638888879999998</v>
      </c>
      <c r="O6549">
        <v>0</v>
      </c>
      <c r="P6549">
        <v>0</v>
      </c>
      <c r="Q6549">
        <v>0</v>
      </c>
      <c r="R6549">
        <v>1</v>
      </c>
      <c r="S6549">
        <v>0</v>
      </c>
      <c r="T6549">
        <v>0</v>
      </c>
      <c r="U6549">
        <v>0</v>
      </c>
      <c r="V6549">
        <v>0</v>
      </c>
      <c r="W6549">
        <v>0</v>
      </c>
      <c r="X6549">
        <v>3.1638890000000002</v>
      </c>
      <c r="Y6549">
        <v>0</v>
      </c>
      <c r="Z6549">
        <v>0</v>
      </c>
    </row>
    <row r="6550" spans="1:26" x14ac:dyDescent="0.25">
      <c r="A6550">
        <v>2043918</v>
      </c>
      <c r="B6550">
        <v>1</v>
      </c>
      <c r="C6550" t="s">
        <v>76</v>
      </c>
      <c r="D6550" t="s">
        <v>102</v>
      </c>
      <c r="E6550" t="s">
        <v>166</v>
      </c>
      <c r="F6550" t="s">
        <v>5153</v>
      </c>
      <c r="G6550" t="s">
        <v>128</v>
      </c>
      <c r="H6550" t="s">
        <v>46</v>
      </c>
      <c r="I6550" t="s">
        <v>129</v>
      </c>
      <c r="J6550" t="s">
        <v>130</v>
      </c>
      <c r="K6550" t="s">
        <v>131</v>
      </c>
      <c r="L6550" t="s">
        <v>18556</v>
      </c>
      <c r="M6550" t="s">
        <v>18674</v>
      </c>
      <c r="N6550">
        <v>0.67666666600000003</v>
      </c>
      <c r="O6550">
        <v>0</v>
      </c>
      <c r="P6550">
        <v>604</v>
      </c>
      <c r="Q6550">
        <v>0</v>
      </c>
      <c r="R6550">
        <v>0</v>
      </c>
      <c r="S6550">
        <v>0</v>
      </c>
      <c r="T6550">
        <v>0</v>
      </c>
      <c r="U6550">
        <v>0</v>
      </c>
      <c r="V6550">
        <v>408.70666599999998</v>
      </c>
      <c r="W6550">
        <v>0</v>
      </c>
      <c r="X6550">
        <v>0</v>
      </c>
      <c r="Y6550">
        <v>0</v>
      </c>
      <c r="Z6550">
        <v>0</v>
      </c>
    </row>
    <row r="6551" spans="1:26" x14ac:dyDescent="0.25">
      <c r="A6551">
        <v>2043984</v>
      </c>
      <c r="B6551">
        <v>1</v>
      </c>
      <c r="C6551" t="s">
        <v>77</v>
      </c>
      <c r="D6551" t="s">
        <v>120</v>
      </c>
      <c r="E6551" t="s">
        <v>182</v>
      </c>
      <c r="F6551" t="s">
        <v>18675</v>
      </c>
      <c r="G6551" t="s">
        <v>250</v>
      </c>
      <c r="H6551" t="s">
        <v>46</v>
      </c>
      <c r="I6551" t="s">
        <v>129</v>
      </c>
      <c r="J6551" t="s">
        <v>15</v>
      </c>
      <c r="K6551" t="s">
        <v>131</v>
      </c>
      <c r="L6551" t="s">
        <v>18676</v>
      </c>
      <c r="M6551" t="s">
        <v>18677</v>
      </c>
      <c r="N6551">
        <v>1.168055555</v>
      </c>
      <c r="O6551">
        <v>0</v>
      </c>
      <c r="P6551">
        <v>0</v>
      </c>
      <c r="Q6551">
        <v>0</v>
      </c>
      <c r="R6551">
        <v>68</v>
      </c>
      <c r="S6551">
        <v>0</v>
      </c>
      <c r="T6551">
        <v>0</v>
      </c>
      <c r="U6551">
        <v>0</v>
      </c>
      <c r="V6551">
        <v>0</v>
      </c>
      <c r="W6551">
        <v>0</v>
      </c>
      <c r="X6551">
        <v>79.427778000000004</v>
      </c>
      <c r="Y6551">
        <v>0</v>
      </c>
      <c r="Z6551">
        <v>0</v>
      </c>
    </row>
    <row r="6552" spans="1:26" x14ac:dyDescent="0.25">
      <c r="A6552">
        <v>2043999</v>
      </c>
      <c r="B6552">
        <v>1</v>
      </c>
      <c r="C6552" t="s">
        <v>76</v>
      </c>
      <c r="D6552" t="s">
        <v>88</v>
      </c>
      <c r="E6552" t="s">
        <v>134</v>
      </c>
      <c r="F6552" t="s">
        <v>18678</v>
      </c>
      <c r="G6552" t="s">
        <v>140</v>
      </c>
      <c r="H6552" t="s">
        <v>46</v>
      </c>
      <c r="I6552" t="s">
        <v>129</v>
      </c>
      <c r="J6552" t="s">
        <v>130</v>
      </c>
      <c r="K6552" t="s">
        <v>131</v>
      </c>
      <c r="L6552" t="s">
        <v>18679</v>
      </c>
      <c r="M6552" t="s">
        <v>18680</v>
      </c>
      <c r="N6552">
        <v>5.4169444440000003</v>
      </c>
      <c r="O6552">
        <v>0</v>
      </c>
      <c r="P6552">
        <v>6</v>
      </c>
      <c r="Q6552">
        <v>0</v>
      </c>
      <c r="R6552">
        <v>0</v>
      </c>
      <c r="S6552">
        <v>0</v>
      </c>
      <c r="T6552">
        <v>0</v>
      </c>
      <c r="U6552">
        <v>0</v>
      </c>
      <c r="V6552">
        <v>32.501666999999998</v>
      </c>
      <c r="W6552">
        <v>0</v>
      </c>
      <c r="X6552">
        <v>0</v>
      </c>
      <c r="Y6552">
        <v>0</v>
      </c>
      <c r="Z6552">
        <v>0</v>
      </c>
    </row>
    <row r="6553" spans="1:26" x14ac:dyDescent="0.25">
      <c r="A6553">
        <v>2044067</v>
      </c>
      <c r="B6553">
        <v>1</v>
      </c>
      <c r="C6553" t="s">
        <v>76</v>
      </c>
      <c r="D6553" t="s">
        <v>96</v>
      </c>
      <c r="E6553" t="s">
        <v>134</v>
      </c>
      <c r="F6553" t="s">
        <v>18681</v>
      </c>
      <c r="G6553" t="s">
        <v>128</v>
      </c>
      <c r="H6553" t="s">
        <v>46</v>
      </c>
      <c r="I6553" t="s">
        <v>129</v>
      </c>
      <c r="J6553" t="s">
        <v>130</v>
      </c>
      <c r="K6553" t="s">
        <v>131</v>
      </c>
      <c r="L6553" t="s">
        <v>18682</v>
      </c>
      <c r="M6553" t="s">
        <v>18683</v>
      </c>
      <c r="N6553">
        <v>1.287222222</v>
      </c>
      <c r="O6553">
        <v>0</v>
      </c>
      <c r="P6553">
        <v>1</v>
      </c>
      <c r="Q6553">
        <v>0</v>
      </c>
      <c r="R6553">
        <v>0</v>
      </c>
      <c r="S6553">
        <v>0</v>
      </c>
      <c r="T6553">
        <v>0</v>
      </c>
      <c r="U6553">
        <v>0</v>
      </c>
      <c r="V6553">
        <v>1.2872220000000001</v>
      </c>
      <c r="W6553">
        <v>0</v>
      </c>
      <c r="X6553">
        <v>0</v>
      </c>
      <c r="Y6553">
        <v>0</v>
      </c>
      <c r="Z6553">
        <v>0</v>
      </c>
    </row>
    <row r="6554" spans="1:26" x14ac:dyDescent="0.25">
      <c r="A6554">
        <v>2043968</v>
      </c>
      <c r="B6554">
        <v>1</v>
      </c>
      <c r="C6554" t="s">
        <v>76</v>
      </c>
      <c r="D6554" t="s">
        <v>100</v>
      </c>
      <c r="E6554" t="s">
        <v>171</v>
      </c>
      <c r="F6554" t="s">
        <v>18684</v>
      </c>
      <c r="G6554" t="s">
        <v>163</v>
      </c>
      <c r="H6554" t="s">
        <v>47</v>
      </c>
      <c r="I6554" t="s">
        <v>129</v>
      </c>
      <c r="J6554" t="s">
        <v>130</v>
      </c>
      <c r="K6554" t="s">
        <v>131</v>
      </c>
      <c r="L6554" t="s">
        <v>18685</v>
      </c>
      <c r="M6554" t="s">
        <v>18686</v>
      </c>
      <c r="N6554">
        <v>0.96027777700000005</v>
      </c>
      <c r="O6554">
        <v>30</v>
      </c>
      <c r="P6554">
        <v>249</v>
      </c>
      <c r="Q6554">
        <v>0</v>
      </c>
      <c r="R6554">
        <v>0</v>
      </c>
      <c r="S6554">
        <v>0</v>
      </c>
      <c r="T6554">
        <v>0</v>
      </c>
      <c r="U6554">
        <v>28.808333000000001</v>
      </c>
      <c r="V6554">
        <v>239.10916599999999</v>
      </c>
      <c r="W6554">
        <v>0</v>
      </c>
      <c r="X6554">
        <v>0</v>
      </c>
      <c r="Y6554">
        <v>0</v>
      </c>
      <c r="Z6554">
        <v>0</v>
      </c>
    </row>
    <row r="6555" spans="1:26" x14ac:dyDescent="0.25">
      <c r="A6555">
        <v>2043987</v>
      </c>
      <c r="B6555">
        <v>1</v>
      </c>
      <c r="C6555" t="s">
        <v>76</v>
      </c>
      <c r="D6555" t="s">
        <v>103</v>
      </c>
      <c r="E6555" t="s">
        <v>182</v>
      </c>
      <c r="F6555" t="s">
        <v>18687</v>
      </c>
      <c r="G6555" t="s">
        <v>128</v>
      </c>
      <c r="H6555" t="s">
        <v>46</v>
      </c>
      <c r="I6555" t="s">
        <v>129</v>
      </c>
      <c r="J6555" t="s">
        <v>130</v>
      </c>
      <c r="K6555" t="s">
        <v>131</v>
      </c>
      <c r="L6555" t="s">
        <v>18688</v>
      </c>
      <c r="M6555" t="s">
        <v>18689</v>
      </c>
      <c r="N6555">
        <v>1.656666666</v>
      </c>
      <c r="O6555">
        <v>0</v>
      </c>
      <c r="P6555">
        <v>0</v>
      </c>
      <c r="Q6555">
        <v>0</v>
      </c>
      <c r="R6555">
        <v>9</v>
      </c>
      <c r="S6555">
        <v>0</v>
      </c>
      <c r="T6555">
        <v>0</v>
      </c>
      <c r="U6555">
        <v>0</v>
      </c>
      <c r="V6555">
        <v>0</v>
      </c>
      <c r="W6555">
        <v>0</v>
      </c>
      <c r="X6555">
        <v>14.91</v>
      </c>
      <c r="Y6555">
        <v>0</v>
      </c>
      <c r="Z6555">
        <v>0</v>
      </c>
    </row>
    <row r="6556" spans="1:26" x14ac:dyDescent="0.25">
      <c r="A6556">
        <v>2044051</v>
      </c>
      <c r="B6556">
        <v>1</v>
      </c>
      <c r="C6556" t="s">
        <v>76</v>
      </c>
      <c r="D6556" t="s">
        <v>96</v>
      </c>
      <c r="E6556" t="s">
        <v>134</v>
      </c>
      <c r="F6556" t="s">
        <v>18690</v>
      </c>
      <c r="G6556" t="s">
        <v>128</v>
      </c>
      <c r="H6556" t="s">
        <v>46</v>
      </c>
      <c r="I6556" t="s">
        <v>129</v>
      </c>
      <c r="J6556" t="s">
        <v>130</v>
      </c>
      <c r="K6556" t="s">
        <v>131</v>
      </c>
      <c r="L6556" t="s">
        <v>18691</v>
      </c>
      <c r="M6556" t="s">
        <v>18692</v>
      </c>
      <c r="N6556">
        <v>0.885833333</v>
      </c>
      <c r="O6556">
        <v>0</v>
      </c>
      <c r="P6556">
        <v>1</v>
      </c>
      <c r="Q6556">
        <v>0</v>
      </c>
      <c r="R6556">
        <v>0</v>
      </c>
      <c r="S6556">
        <v>0</v>
      </c>
      <c r="T6556">
        <v>0</v>
      </c>
      <c r="U6556">
        <v>0</v>
      </c>
      <c r="V6556">
        <v>0.88583299999999998</v>
      </c>
      <c r="W6556">
        <v>0</v>
      </c>
      <c r="X6556">
        <v>0</v>
      </c>
      <c r="Y6556">
        <v>0</v>
      </c>
      <c r="Z6556">
        <v>0</v>
      </c>
    </row>
    <row r="6557" spans="1:26" x14ac:dyDescent="0.25">
      <c r="A6557">
        <v>2044026</v>
      </c>
      <c r="B6557">
        <v>1</v>
      </c>
      <c r="C6557" t="s">
        <v>77</v>
      </c>
      <c r="D6557" t="s">
        <v>124</v>
      </c>
      <c r="E6557" t="s">
        <v>134</v>
      </c>
      <c r="F6557" t="s">
        <v>18693</v>
      </c>
      <c r="G6557" t="s">
        <v>140</v>
      </c>
      <c r="H6557" t="s">
        <v>46</v>
      </c>
      <c r="I6557" t="s">
        <v>129</v>
      </c>
      <c r="J6557" t="s">
        <v>130</v>
      </c>
      <c r="K6557" t="s">
        <v>131</v>
      </c>
      <c r="L6557" t="s">
        <v>18694</v>
      </c>
      <c r="M6557" t="s">
        <v>18695</v>
      </c>
      <c r="N6557">
        <v>4.7141666659999997</v>
      </c>
      <c r="O6557">
        <v>0</v>
      </c>
      <c r="P6557">
        <v>20</v>
      </c>
      <c r="Q6557">
        <v>0</v>
      </c>
      <c r="R6557">
        <v>0</v>
      </c>
      <c r="S6557">
        <v>0</v>
      </c>
      <c r="T6557">
        <v>0</v>
      </c>
      <c r="U6557">
        <v>0</v>
      </c>
      <c r="V6557">
        <v>94.283332999999999</v>
      </c>
      <c r="W6557">
        <v>0</v>
      </c>
      <c r="X6557">
        <v>0</v>
      </c>
      <c r="Y6557">
        <v>0</v>
      </c>
      <c r="Z6557">
        <v>0</v>
      </c>
    </row>
    <row r="6558" spans="1:26" x14ac:dyDescent="0.25">
      <c r="A6558">
        <v>2044106</v>
      </c>
      <c r="B6558">
        <v>1</v>
      </c>
      <c r="C6558" t="s">
        <v>76</v>
      </c>
      <c r="D6558" t="s">
        <v>89</v>
      </c>
      <c r="E6558" t="s">
        <v>134</v>
      </c>
      <c r="F6558" t="s">
        <v>18696</v>
      </c>
      <c r="G6558" t="s">
        <v>136</v>
      </c>
      <c r="H6558" t="s">
        <v>46</v>
      </c>
      <c r="I6558" t="s">
        <v>129</v>
      </c>
      <c r="J6558" t="s">
        <v>130</v>
      </c>
      <c r="K6558" t="s">
        <v>131</v>
      </c>
      <c r="L6558" t="s">
        <v>18697</v>
      </c>
      <c r="M6558" t="s">
        <v>18698</v>
      </c>
      <c r="N6558">
        <v>1.925277777</v>
      </c>
      <c r="O6558">
        <v>0</v>
      </c>
      <c r="P6558">
        <v>8</v>
      </c>
      <c r="Q6558">
        <v>0</v>
      </c>
      <c r="R6558">
        <v>0</v>
      </c>
      <c r="S6558">
        <v>0</v>
      </c>
      <c r="T6558">
        <v>0</v>
      </c>
      <c r="U6558">
        <v>0</v>
      </c>
      <c r="V6558">
        <v>15.402222</v>
      </c>
      <c r="W6558">
        <v>0</v>
      </c>
      <c r="X6558">
        <v>0</v>
      </c>
      <c r="Y6558">
        <v>0</v>
      </c>
      <c r="Z6558">
        <v>0</v>
      </c>
    </row>
    <row r="6559" spans="1:26" x14ac:dyDescent="0.25">
      <c r="A6559">
        <v>2044270</v>
      </c>
      <c r="B6559">
        <v>1</v>
      </c>
      <c r="C6559" t="s">
        <v>76</v>
      </c>
      <c r="D6559" t="s">
        <v>84</v>
      </c>
      <c r="E6559" t="s">
        <v>134</v>
      </c>
      <c r="F6559" t="s">
        <v>18699</v>
      </c>
      <c r="G6559" t="s">
        <v>250</v>
      </c>
      <c r="H6559" t="s">
        <v>46</v>
      </c>
      <c r="I6559" t="s">
        <v>129</v>
      </c>
      <c r="J6559" t="s">
        <v>15</v>
      </c>
      <c r="K6559" t="s">
        <v>131</v>
      </c>
      <c r="L6559" t="s">
        <v>18700</v>
      </c>
      <c r="M6559" t="s">
        <v>18701</v>
      </c>
      <c r="N6559">
        <v>5.0999999999999996</v>
      </c>
      <c r="O6559">
        <v>0</v>
      </c>
      <c r="P6559">
        <v>1</v>
      </c>
      <c r="Q6559">
        <v>0</v>
      </c>
      <c r="R6559">
        <v>0</v>
      </c>
      <c r="S6559">
        <v>0</v>
      </c>
      <c r="T6559">
        <v>0</v>
      </c>
      <c r="U6559">
        <v>0</v>
      </c>
      <c r="V6559">
        <v>5.0999999999999996</v>
      </c>
      <c r="W6559">
        <v>0</v>
      </c>
      <c r="X6559">
        <v>0</v>
      </c>
      <c r="Y6559">
        <v>0</v>
      </c>
      <c r="Z6559">
        <v>0</v>
      </c>
    </row>
    <row r="6560" spans="1:26" x14ac:dyDescent="0.25">
      <c r="A6560">
        <v>2044271</v>
      </c>
      <c r="B6560">
        <v>1</v>
      </c>
      <c r="C6560" t="s">
        <v>77</v>
      </c>
      <c r="D6560" t="s">
        <v>116</v>
      </c>
      <c r="E6560" t="s">
        <v>134</v>
      </c>
      <c r="F6560" t="s">
        <v>18702</v>
      </c>
      <c r="G6560" t="s">
        <v>136</v>
      </c>
      <c r="H6560" t="s">
        <v>46</v>
      </c>
      <c r="I6560" t="s">
        <v>129</v>
      </c>
      <c r="J6560" t="s">
        <v>130</v>
      </c>
      <c r="K6560" t="s">
        <v>131</v>
      </c>
      <c r="L6560" t="s">
        <v>18703</v>
      </c>
      <c r="M6560" t="s">
        <v>18704</v>
      </c>
      <c r="N6560">
        <v>2.614166666</v>
      </c>
      <c r="O6560">
        <v>0</v>
      </c>
      <c r="P6560">
        <v>1</v>
      </c>
      <c r="Q6560">
        <v>0</v>
      </c>
      <c r="R6560">
        <v>0</v>
      </c>
      <c r="S6560">
        <v>0</v>
      </c>
      <c r="T6560">
        <v>0</v>
      </c>
      <c r="U6560">
        <v>0</v>
      </c>
      <c r="V6560">
        <v>2.6141670000000001</v>
      </c>
      <c r="W6560">
        <v>0</v>
      </c>
      <c r="X6560">
        <v>0</v>
      </c>
      <c r="Y6560">
        <v>0</v>
      </c>
      <c r="Z6560">
        <v>0</v>
      </c>
    </row>
    <row r="6561" spans="1:26" x14ac:dyDescent="0.25">
      <c r="A6561">
        <v>2044283</v>
      </c>
      <c r="B6561">
        <v>1</v>
      </c>
      <c r="C6561" t="s">
        <v>77</v>
      </c>
      <c r="D6561" t="s">
        <v>124</v>
      </c>
      <c r="E6561" t="s">
        <v>166</v>
      </c>
      <c r="F6561" t="s">
        <v>18705</v>
      </c>
      <c r="G6561" t="s">
        <v>657</v>
      </c>
      <c r="H6561" t="s">
        <v>46</v>
      </c>
      <c r="I6561" t="s">
        <v>129</v>
      </c>
      <c r="J6561" t="s">
        <v>130</v>
      </c>
      <c r="K6561" t="s">
        <v>131</v>
      </c>
      <c r="L6561" t="s">
        <v>18706</v>
      </c>
      <c r="M6561" t="s">
        <v>18707</v>
      </c>
      <c r="N6561">
        <v>3.315555555</v>
      </c>
      <c r="O6561">
        <v>0</v>
      </c>
      <c r="P6561">
        <v>157</v>
      </c>
      <c r="Q6561">
        <v>0</v>
      </c>
      <c r="R6561">
        <v>0</v>
      </c>
      <c r="S6561">
        <v>0</v>
      </c>
      <c r="T6561">
        <v>0</v>
      </c>
      <c r="U6561">
        <v>0</v>
      </c>
      <c r="V6561">
        <v>520.54222200000004</v>
      </c>
      <c r="W6561">
        <v>0</v>
      </c>
      <c r="X6561">
        <v>0</v>
      </c>
      <c r="Y6561">
        <v>0</v>
      </c>
      <c r="Z6561">
        <v>0</v>
      </c>
    </row>
    <row r="6562" spans="1:26" x14ac:dyDescent="0.25">
      <c r="A6562">
        <v>2044175</v>
      </c>
      <c r="B6562">
        <v>1</v>
      </c>
      <c r="C6562" t="s">
        <v>77</v>
      </c>
      <c r="D6562" t="s">
        <v>114</v>
      </c>
      <c r="E6562" t="s">
        <v>186</v>
      </c>
      <c r="F6562" t="s">
        <v>4799</v>
      </c>
      <c r="G6562" t="s">
        <v>163</v>
      </c>
      <c r="H6562" t="s">
        <v>47</v>
      </c>
      <c r="I6562" t="s">
        <v>257</v>
      </c>
      <c r="J6562" t="s">
        <v>130</v>
      </c>
      <c r="K6562" t="s">
        <v>131</v>
      </c>
      <c r="L6562" t="s">
        <v>18708</v>
      </c>
      <c r="M6562" t="s">
        <v>18709</v>
      </c>
      <c r="N6562">
        <v>1.0277777E-2</v>
      </c>
      <c r="O6562">
        <v>1</v>
      </c>
      <c r="P6562">
        <v>449</v>
      </c>
      <c r="Q6562">
        <v>0</v>
      </c>
      <c r="R6562">
        <v>0</v>
      </c>
      <c r="S6562">
        <v>4</v>
      </c>
      <c r="T6562">
        <v>324</v>
      </c>
      <c r="U6562">
        <v>1.0278000000000001E-2</v>
      </c>
      <c r="V6562">
        <v>4.6147220000000004</v>
      </c>
      <c r="W6562">
        <v>0</v>
      </c>
      <c r="X6562">
        <v>0</v>
      </c>
      <c r="Y6562">
        <v>4.1111000000000002E-2</v>
      </c>
      <c r="Z6562">
        <v>3.33</v>
      </c>
    </row>
    <row r="6563" spans="1:26" x14ac:dyDescent="0.25">
      <c r="A6563">
        <v>2044259</v>
      </c>
      <c r="B6563">
        <v>1</v>
      </c>
      <c r="C6563" t="s">
        <v>77</v>
      </c>
      <c r="D6563" t="s">
        <v>119</v>
      </c>
      <c r="E6563" t="s">
        <v>166</v>
      </c>
      <c r="F6563" t="s">
        <v>18710</v>
      </c>
      <c r="G6563" t="s">
        <v>128</v>
      </c>
      <c r="H6563" t="s">
        <v>46</v>
      </c>
      <c r="I6563" t="s">
        <v>129</v>
      </c>
      <c r="J6563" t="s">
        <v>130</v>
      </c>
      <c r="K6563" t="s">
        <v>131</v>
      </c>
      <c r="L6563" t="s">
        <v>18711</v>
      </c>
      <c r="M6563" t="s">
        <v>18712</v>
      </c>
      <c r="N6563">
        <v>1.365555555</v>
      </c>
      <c r="O6563">
        <v>0</v>
      </c>
      <c r="P6563">
        <v>663</v>
      </c>
      <c r="Q6563">
        <v>0</v>
      </c>
      <c r="R6563">
        <v>0</v>
      </c>
      <c r="S6563">
        <v>0</v>
      </c>
      <c r="T6563">
        <v>0</v>
      </c>
      <c r="U6563">
        <v>0</v>
      </c>
      <c r="V6563">
        <v>905.36333300000001</v>
      </c>
      <c r="W6563">
        <v>0</v>
      </c>
      <c r="X6563">
        <v>0</v>
      </c>
      <c r="Y6563">
        <v>0</v>
      </c>
      <c r="Z6563">
        <v>0</v>
      </c>
    </row>
    <row r="6564" spans="1:26" x14ac:dyDescent="0.25">
      <c r="A6564">
        <v>2044215</v>
      </c>
      <c r="B6564">
        <v>1</v>
      </c>
      <c r="C6564" t="s">
        <v>77</v>
      </c>
      <c r="D6564" t="s">
        <v>110</v>
      </c>
      <c r="E6564" t="s">
        <v>161</v>
      </c>
      <c r="F6564" t="s">
        <v>18713</v>
      </c>
      <c r="G6564" t="s">
        <v>341</v>
      </c>
      <c r="H6564" t="s">
        <v>47</v>
      </c>
      <c r="I6564" t="s">
        <v>129</v>
      </c>
      <c r="J6564" t="s">
        <v>130</v>
      </c>
      <c r="K6564" t="s">
        <v>131</v>
      </c>
      <c r="L6564" t="s">
        <v>18714</v>
      </c>
      <c r="M6564" t="s">
        <v>18715</v>
      </c>
      <c r="N6564">
        <v>1.126944444</v>
      </c>
      <c r="O6564">
        <v>0</v>
      </c>
      <c r="P6564">
        <v>0</v>
      </c>
      <c r="Q6564">
        <v>0</v>
      </c>
      <c r="R6564">
        <v>0</v>
      </c>
      <c r="S6564">
        <v>0</v>
      </c>
      <c r="T6564">
        <v>142</v>
      </c>
      <c r="U6564">
        <v>0</v>
      </c>
      <c r="V6564">
        <v>0</v>
      </c>
      <c r="W6564">
        <v>0</v>
      </c>
      <c r="X6564">
        <v>0</v>
      </c>
      <c r="Y6564">
        <v>0</v>
      </c>
      <c r="Z6564">
        <v>160.02611099999999</v>
      </c>
    </row>
    <row r="6565" spans="1:26" x14ac:dyDescent="0.25">
      <c r="A6565">
        <v>2044227</v>
      </c>
      <c r="B6565">
        <v>1</v>
      </c>
      <c r="C6565" t="s">
        <v>76</v>
      </c>
      <c r="D6565" t="s">
        <v>90</v>
      </c>
      <c r="E6565" t="s">
        <v>134</v>
      </c>
      <c r="F6565" t="s">
        <v>18716</v>
      </c>
      <c r="G6565" t="s">
        <v>136</v>
      </c>
      <c r="H6565" t="s">
        <v>46</v>
      </c>
      <c r="I6565" t="s">
        <v>129</v>
      </c>
      <c r="J6565" t="s">
        <v>130</v>
      </c>
      <c r="K6565" t="s">
        <v>131</v>
      </c>
      <c r="L6565" t="s">
        <v>18717</v>
      </c>
      <c r="M6565" t="s">
        <v>18718</v>
      </c>
      <c r="N6565">
        <v>4.4280555550000003</v>
      </c>
      <c r="O6565">
        <v>0</v>
      </c>
      <c r="P6565">
        <v>0</v>
      </c>
      <c r="Q6565">
        <v>0</v>
      </c>
      <c r="R6565">
        <v>0</v>
      </c>
      <c r="S6565">
        <v>0</v>
      </c>
      <c r="T6565">
        <v>1</v>
      </c>
      <c r="U6565">
        <v>0</v>
      </c>
      <c r="V6565">
        <v>0</v>
      </c>
      <c r="W6565">
        <v>0</v>
      </c>
      <c r="X6565">
        <v>0</v>
      </c>
      <c r="Y6565">
        <v>0</v>
      </c>
      <c r="Z6565">
        <v>4.4280559999999998</v>
      </c>
    </row>
    <row r="6566" spans="1:26" x14ac:dyDescent="0.25">
      <c r="A6566">
        <v>2044277</v>
      </c>
      <c r="B6566">
        <v>1</v>
      </c>
      <c r="C6566" t="s">
        <v>76</v>
      </c>
      <c r="D6566" t="s">
        <v>92</v>
      </c>
      <c r="E6566" t="s">
        <v>134</v>
      </c>
      <c r="F6566" t="s">
        <v>18719</v>
      </c>
      <c r="G6566" t="s">
        <v>140</v>
      </c>
      <c r="H6566" t="s">
        <v>46</v>
      </c>
      <c r="I6566" t="s">
        <v>129</v>
      </c>
      <c r="J6566" t="s">
        <v>130</v>
      </c>
      <c r="K6566" t="s">
        <v>131</v>
      </c>
      <c r="L6566" t="s">
        <v>18720</v>
      </c>
      <c r="M6566" t="s">
        <v>18721</v>
      </c>
      <c r="N6566">
        <v>4.750277777</v>
      </c>
      <c r="O6566">
        <v>0</v>
      </c>
      <c r="P6566">
        <v>0</v>
      </c>
      <c r="Q6566">
        <v>0</v>
      </c>
      <c r="R6566">
        <v>1</v>
      </c>
      <c r="S6566">
        <v>0</v>
      </c>
      <c r="T6566">
        <v>0</v>
      </c>
      <c r="U6566">
        <v>0</v>
      </c>
      <c r="V6566">
        <v>0</v>
      </c>
      <c r="W6566">
        <v>0</v>
      </c>
      <c r="X6566">
        <v>4.7502779999999998</v>
      </c>
      <c r="Y6566">
        <v>0</v>
      </c>
      <c r="Z6566">
        <v>0</v>
      </c>
    </row>
    <row r="6567" spans="1:26" x14ac:dyDescent="0.25">
      <c r="A6567">
        <v>2044238</v>
      </c>
      <c r="B6567">
        <v>1</v>
      </c>
      <c r="C6567" t="s">
        <v>76</v>
      </c>
      <c r="D6567" t="s">
        <v>81</v>
      </c>
      <c r="E6567" t="s">
        <v>126</v>
      </c>
      <c r="F6567" t="s">
        <v>18722</v>
      </c>
      <c r="G6567" t="s">
        <v>4167</v>
      </c>
      <c r="H6567" t="s">
        <v>46</v>
      </c>
      <c r="I6567" t="s">
        <v>129</v>
      </c>
      <c r="J6567" t="s">
        <v>130</v>
      </c>
      <c r="K6567" t="s">
        <v>131</v>
      </c>
      <c r="L6567" t="s">
        <v>18723</v>
      </c>
      <c r="M6567" t="s">
        <v>18724</v>
      </c>
      <c r="N6567">
        <v>1.490277777</v>
      </c>
      <c r="O6567">
        <v>0</v>
      </c>
      <c r="P6567">
        <v>98</v>
      </c>
      <c r="Q6567">
        <v>0</v>
      </c>
      <c r="R6567">
        <v>0</v>
      </c>
      <c r="S6567">
        <v>0</v>
      </c>
      <c r="T6567">
        <v>0</v>
      </c>
      <c r="U6567">
        <v>0</v>
      </c>
      <c r="V6567">
        <v>146.047222</v>
      </c>
      <c r="W6567">
        <v>0</v>
      </c>
      <c r="X6567">
        <v>0</v>
      </c>
      <c r="Y6567">
        <v>0</v>
      </c>
      <c r="Z6567">
        <v>0</v>
      </c>
    </row>
    <row r="6568" spans="1:26" x14ac:dyDescent="0.25">
      <c r="A6568">
        <v>2044255</v>
      </c>
      <c r="B6568">
        <v>1</v>
      </c>
      <c r="C6568" t="s">
        <v>77</v>
      </c>
      <c r="D6568" t="s">
        <v>119</v>
      </c>
      <c r="E6568" t="s">
        <v>134</v>
      </c>
      <c r="F6568" t="s">
        <v>18725</v>
      </c>
      <c r="G6568" t="s">
        <v>136</v>
      </c>
      <c r="H6568" t="s">
        <v>46</v>
      </c>
      <c r="I6568" t="s">
        <v>129</v>
      </c>
      <c r="J6568" t="s">
        <v>130</v>
      </c>
      <c r="K6568" t="s">
        <v>131</v>
      </c>
      <c r="L6568" t="s">
        <v>18726</v>
      </c>
      <c r="M6568" t="s">
        <v>18727</v>
      </c>
      <c r="N6568">
        <v>1.560277777</v>
      </c>
      <c r="O6568">
        <v>0</v>
      </c>
      <c r="P6568">
        <v>1</v>
      </c>
      <c r="Q6568">
        <v>0</v>
      </c>
      <c r="R6568">
        <v>0</v>
      </c>
      <c r="S6568">
        <v>0</v>
      </c>
      <c r="T6568">
        <v>0</v>
      </c>
      <c r="U6568">
        <v>0</v>
      </c>
      <c r="V6568">
        <v>1.5602780000000001</v>
      </c>
      <c r="W6568">
        <v>0</v>
      </c>
      <c r="X6568">
        <v>0</v>
      </c>
      <c r="Y6568">
        <v>0</v>
      </c>
      <c r="Z6568">
        <v>0</v>
      </c>
    </row>
    <row r="6569" spans="1:26" x14ac:dyDescent="0.25">
      <c r="A6569">
        <v>2044274</v>
      </c>
      <c r="B6569">
        <v>1</v>
      </c>
      <c r="C6569" t="s">
        <v>76</v>
      </c>
      <c r="D6569" t="s">
        <v>81</v>
      </c>
      <c r="E6569" t="s">
        <v>150</v>
      </c>
      <c r="F6569" t="s">
        <v>18728</v>
      </c>
      <c r="G6569" t="s">
        <v>163</v>
      </c>
      <c r="H6569" t="s">
        <v>47</v>
      </c>
      <c r="I6569" t="s">
        <v>129</v>
      </c>
      <c r="J6569" t="s">
        <v>130</v>
      </c>
      <c r="K6569" t="s">
        <v>131</v>
      </c>
      <c r="L6569" t="s">
        <v>18729</v>
      </c>
      <c r="M6569" t="s">
        <v>18730</v>
      </c>
      <c r="N6569">
        <v>1.1191666659999999</v>
      </c>
      <c r="O6569">
        <v>0</v>
      </c>
      <c r="P6569">
        <v>4894</v>
      </c>
      <c r="Q6569">
        <v>0</v>
      </c>
      <c r="R6569">
        <v>0</v>
      </c>
      <c r="S6569">
        <v>0</v>
      </c>
      <c r="T6569">
        <v>0</v>
      </c>
      <c r="U6569">
        <v>0</v>
      </c>
      <c r="V6569">
        <v>5477.2016629999998</v>
      </c>
      <c r="W6569">
        <v>0</v>
      </c>
      <c r="X6569">
        <v>0</v>
      </c>
      <c r="Y6569">
        <v>0</v>
      </c>
      <c r="Z6569">
        <v>0</v>
      </c>
    </row>
    <row r="6570" spans="1:26" x14ac:dyDescent="0.25">
      <c r="A6570">
        <v>2044308</v>
      </c>
      <c r="B6570">
        <v>1</v>
      </c>
      <c r="C6570" t="s">
        <v>77</v>
      </c>
      <c r="D6570" t="s">
        <v>118</v>
      </c>
      <c r="E6570" t="s">
        <v>182</v>
      </c>
      <c r="F6570" t="s">
        <v>18731</v>
      </c>
      <c r="G6570" t="s">
        <v>524</v>
      </c>
      <c r="H6570" t="s">
        <v>46</v>
      </c>
      <c r="I6570" t="s">
        <v>129</v>
      </c>
      <c r="J6570" t="s">
        <v>130</v>
      </c>
      <c r="K6570" t="s">
        <v>131</v>
      </c>
      <c r="L6570" t="s">
        <v>18732</v>
      </c>
      <c r="M6570" t="s">
        <v>18733</v>
      </c>
      <c r="N6570">
        <v>1.4144444439999999</v>
      </c>
      <c r="O6570">
        <v>0</v>
      </c>
      <c r="P6570">
        <v>77</v>
      </c>
      <c r="Q6570">
        <v>0</v>
      </c>
      <c r="R6570">
        <v>0</v>
      </c>
      <c r="S6570">
        <v>0</v>
      </c>
      <c r="T6570">
        <v>0</v>
      </c>
      <c r="U6570">
        <v>0</v>
      </c>
      <c r="V6570">
        <v>108.912222</v>
      </c>
      <c r="W6570">
        <v>0</v>
      </c>
      <c r="X6570">
        <v>0</v>
      </c>
      <c r="Y6570">
        <v>0</v>
      </c>
      <c r="Z6570">
        <v>0</v>
      </c>
    </row>
    <row r="6571" spans="1:26" x14ac:dyDescent="0.25">
      <c r="A6571">
        <v>2044299</v>
      </c>
      <c r="B6571">
        <v>1</v>
      </c>
      <c r="C6571" t="s">
        <v>76</v>
      </c>
      <c r="D6571" t="s">
        <v>93</v>
      </c>
      <c r="E6571" t="s">
        <v>161</v>
      </c>
      <c r="F6571" t="s">
        <v>18559</v>
      </c>
      <c r="G6571" t="s">
        <v>341</v>
      </c>
      <c r="H6571" t="s">
        <v>47</v>
      </c>
      <c r="I6571" t="s">
        <v>129</v>
      </c>
      <c r="J6571" t="s">
        <v>130</v>
      </c>
      <c r="K6571" t="s">
        <v>131</v>
      </c>
      <c r="L6571" t="s">
        <v>18734</v>
      </c>
      <c r="M6571" t="s">
        <v>18735</v>
      </c>
      <c r="N6571">
        <v>1.800277777</v>
      </c>
      <c r="O6571">
        <v>4</v>
      </c>
      <c r="P6571">
        <v>72</v>
      </c>
      <c r="Q6571">
        <v>0</v>
      </c>
      <c r="R6571">
        <v>0</v>
      </c>
      <c r="S6571">
        <v>0</v>
      </c>
      <c r="T6571">
        <v>0</v>
      </c>
      <c r="U6571">
        <v>7.201111</v>
      </c>
      <c r="V6571">
        <v>129.62</v>
      </c>
      <c r="W6571">
        <v>0</v>
      </c>
      <c r="X6571">
        <v>0</v>
      </c>
      <c r="Y6571">
        <v>0</v>
      </c>
      <c r="Z6571">
        <v>0</v>
      </c>
    </row>
    <row r="6572" spans="1:26" x14ac:dyDescent="0.25">
      <c r="A6572">
        <v>2044309</v>
      </c>
      <c r="B6572">
        <v>1</v>
      </c>
      <c r="C6572" t="s">
        <v>77</v>
      </c>
      <c r="D6572" t="s">
        <v>111</v>
      </c>
      <c r="E6572" t="s">
        <v>182</v>
      </c>
      <c r="F6572" t="s">
        <v>18736</v>
      </c>
      <c r="G6572" t="s">
        <v>144</v>
      </c>
      <c r="H6572" t="s">
        <v>46</v>
      </c>
      <c r="I6572" t="s">
        <v>129</v>
      </c>
      <c r="J6572" t="s">
        <v>130</v>
      </c>
      <c r="K6572" t="s">
        <v>131</v>
      </c>
      <c r="L6572" t="s">
        <v>18737</v>
      </c>
      <c r="M6572" t="s">
        <v>18738</v>
      </c>
      <c r="N6572">
        <v>1.571666666</v>
      </c>
      <c r="O6572">
        <v>0</v>
      </c>
      <c r="P6572">
        <v>0</v>
      </c>
      <c r="Q6572">
        <v>0</v>
      </c>
      <c r="R6572">
        <v>13</v>
      </c>
      <c r="S6572">
        <v>0</v>
      </c>
      <c r="T6572">
        <v>3</v>
      </c>
      <c r="U6572">
        <v>0</v>
      </c>
      <c r="V6572">
        <v>0</v>
      </c>
      <c r="W6572">
        <v>0</v>
      </c>
      <c r="X6572">
        <v>20.431667000000001</v>
      </c>
      <c r="Y6572">
        <v>0</v>
      </c>
      <c r="Z6572">
        <v>4.7149999999999999</v>
      </c>
    </row>
    <row r="6573" spans="1:26" x14ac:dyDescent="0.25">
      <c r="A6573">
        <v>2044301</v>
      </c>
      <c r="B6573">
        <v>1</v>
      </c>
      <c r="C6573" t="s">
        <v>76</v>
      </c>
      <c r="D6573" t="s">
        <v>97</v>
      </c>
      <c r="E6573" t="s">
        <v>186</v>
      </c>
      <c r="F6573" t="s">
        <v>9688</v>
      </c>
      <c r="G6573" t="s">
        <v>163</v>
      </c>
      <c r="H6573" t="s">
        <v>47</v>
      </c>
      <c r="I6573" t="s">
        <v>257</v>
      </c>
      <c r="J6573" t="s">
        <v>130</v>
      </c>
      <c r="K6573" t="s">
        <v>131</v>
      </c>
      <c r="L6573" t="s">
        <v>18739</v>
      </c>
      <c r="M6573" t="s">
        <v>18740</v>
      </c>
      <c r="N6573">
        <v>8.3333330000000001E-3</v>
      </c>
      <c r="O6573">
        <v>89</v>
      </c>
      <c r="P6573">
        <v>4130</v>
      </c>
      <c r="Q6573">
        <v>0</v>
      </c>
      <c r="R6573">
        <v>0</v>
      </c>
      <c r="S6573">
        <v>0</v>
      </c>
      <c r="T6573">
        <v>0</v>
      </c>
      <c r="U6573">
        <v>0.74166699999999997</v>
      </c>
      <c r="V6573">
        <v>34.416665000000002</v>
      </c>
      <c r="W6573">
        <v>0</v>
      </c>
      <c r="X6573">
        <v>0</v>
      </c>
      <c r="Y6573">
        <v>0</v>
      </c>
      <c r="Z6573">
        <v>0</v>
      </c>
    </row>
    <row r="6574" spans="1:26" x14ac:dyDescent="0.25">
      <c r="A6574">
        <v>2044319</v>
      </c>
      <c r="B6574">
        <v>1</v>
      </c>
      <c r="C6574" t="s">
        <v>76</v>
      </c>
      <c r="D6574" t="s">
        <v>91</v>
      </c>
      <c r="E6574" t="s">
        <v>161</v>
      </c>
      <c r="F6574" t="s">
        <v>18741</v>
      </c>
      <c r="G6574" t="s">
        <v>2786</v>
      </c>
      <c r="H6574" t="s">
        <v>47</v>
      </c>
      <c r="I6574" t="s">
        <v>129</v>
      </c>
      <c r="J6574" t="s">
        <v>130</v>
      </c>
      <c r="K6574" t="s">
        <v>131</v>
      </c>
      <c r="L6574" t="s">
        <v>18742</v>
      </c>
      <c r="M6574" t="s">
        <v>18743</v>
      </c>
      <c r="N6574">
        <v>1.6927777770000001</v>
      </c>
      <c r="O6574">
        <v>37</v>
      </c>
      <c r="P6574">
        <v>277</v>
      </c>
      <c r="Q6574">
        <v>0</v>
      </c>
      <c r="R6574">
        <v>0</v>
      </c>
      <c r="S6574">
        <v>0</v>
      </c>
      <c r="T6574">
        <v>0</v>
      </c>
      <c r="U6574">
        <v>62.632778000000002</v>
      </c>
      <c r="V6574">
        <v>468.89944400000002</v>
      </c>
      <c r="W6574">
        <v>0</v>
      </c>
      <c r="X6574">
        <v>0</v>
      </c>
      <c r="Y6574">
        <v>0</v>
      </c>
      <c r="Z6574">
        <v>0</v>
      </c>
    </row>
    <row r="6575" spans="1:26" x14ac:dyDescent="0.25">
      <c r="A6575">
        <v>2044305</v>
      </c>
      <c r="B6575">
        <v>1</v>
      </c>
      <c r="C6575" t="s">
        <v>77</v>
      </c>
      <c r="D6575" t="s">
        <v>110</v>
      </c>
      <c r="E6575" t="s">
        <v>161</v>
      </c>
      <c r="F6575" t="s">
        <v>6889</v>
      </c>
      <c r="G6575" t="s">
        <v>163</v>
      </c>
      <c r="H6575" t="s">
        <v>47</v>
      </c>
      <c r="I6575" t="s">
        <v>129</v>
      </c>
      <c r="J6575" t="s">
        <v>130</v>
      </c>
      <c r="K6575" t="s">
        <v>131</v>
      </c>
      <c r="L6575" t="s">
        <v>18744</v>
      </c>
      <c r="M6575" t="s">
        <v>18745</v>
      </c>
      <c r="N6575">
        <v>9.1666665999999994E-2</v>
      </c>
      <c r="O6575">
        <v>0</v>
      </c>
      <c r="P6575">
        <v>0</v>
      </c>
      <c r="Q6575">
        <v>0</v>
      </c>
      <c r="R6575">
        <v>0</v>
      </c>
      <c r="S6575">
        <v>0</v>
      </c>
      <c r="T6575">
        <v>181</v>
      </c>
      <c r="U6575">
        <v>0</v>
      </c>
      <c r="V6575">
        <v>0</v>
      </c>
      <c r="W6575">
        <v>0</v>
      </c>
      <c r="X6575">
        <v>0</v>
      </c>
      <c r="Y6575">
        <v>0</v>
      </c>
      <c r="Z6575">
        <v>16.591667000000001</v>
      </c>
    </row>
    <row r="6576" spans="1:26" x14ac:dyDescent="0.25">
      <c r="A6576">
        <v>2044314</v>
      </c>
      <c r="B6576">
        <v>1</v>
      </c>
      <c r="C6576" t="s">
        <v>76</v>
      </c>
      <c r="D6576" t="s">
        <v>91</v>
      </c>
      <c r="E6576" t="s">
        <v>186</v>
      </c>
      <c r="F6576" t="s">
        <v>18746</v>
      </c>
      <c r="G6576" t="s">
        <v>163</v>
      </c>
      <c r="H6576" t="s">
        <v>47</v>
      </c>
      <c r="I6576" t="s">
        <v>129</v>
      </c>
      <c r="J6576" t="s">
        <v>130</v>
      </c>
      <c r="K6576" t="s">
        <v>131</v>
      </c>
      <c r="L6576" t="s">
        <v>18747</v>
      </c>
      <c r="M6576" t="s">
        <v>18748</v>
      </c>
      <c r="N6576">
        <v>0.58388888800000005</v>
      </c>
      <c r="O6576">
        <v>20</v>
      </c>
      <c r="P6576">
        <v>1</v>
      </c>
      <c r="Q6576">
        <v>0</v>
      </c>
      <c r="R6576">
        <v>0</v>
      </c>
      <c r="S6576">
        <v>0</v>
      </c>
      <c r="T6576">
        <v>0</v>
      </c>
      <c r="U6576">
        <v>11.677778</v>
      </c>
      <c r="V6576">
        <v>0.58388899999999999</v>
      </c>
      <c r="W6576">
        <v>0</v>
      </c>
      <c r="X6576">
        <v>0</v>
      </c>
      <c r="Y6576">
        <v>0</v>
      </c>
      <c r="Z6576">
        <v>0</v>
      </c>
    </row>
    <row r="6577" spans="1:26" x14ac:dyDescent="0.25">
      <c r="A6577">
        <v>2044313</v>
      </c>
      <c r="B6577">
        <v>1</v>
      </c>
      <c r="C6577" t="s">
        <v>76</v>
      </c>
      <c r="D6577" t="s">
        <v>96</v>
      </c>
      <c r="E6577" t="s">
        <v>134</v>
      </c>
      <c r="F6577" t="s">
        <v>18749</v>
      </c>
      <c r="G6577" t="s">
        <v>136</v>
      </c>
      <c r="H6577" t="s">
        <v>46</v>
      </c>
      <c r="I6577" t="s">
        <v>129</v>
      </c>
      <c r="J6577" t="s">
        <v>130</v>
      </c>
      <c r="K6577" t="s">
        <v>131</v>
      </c>
      <c r="L6577" t="s">
        <v>18750</v>
      </c>
      <c r="M6577" t="s">
        <v>18751</v>
      </c>
      <c r="N6577">
        <v>2.2966666660000001</v>
      </c>
      <c r="O6577">
        <v>0</v>
      </c>
      <c r="P6577">
        <v>6</v>
      </c>
      <c r="Q6577">
        <v>0</v>
      </c>
      <c r="R6577">
        <v>0</v>
      </c>
      <c r="S6577">
        <v>0</v>
      </c>
      <c r="T6577">
        <v>0</v>
      </c>
      <c r="U6577">
        <v>0</v>
      </c>
      <c r="V6577">
        <v>13.78</v>
      </c>
      <c r="W6577">
        <v>0</v>
      </c>
      <c r="X6577">
        <v>0</v>
      </c>
      <c r="Y6577">
        <v>0</v>
      </c>
      <c r="Z6577">
        <v>0</v>
      </c>
    </row>
    <row r="6578" spans="1:26" x14ac:dyDescent="0.25">
      <c r="A6578">
        <v>2044321</v>
      </c>
      <c r="B6578">
        <v>1</v>
      </c>
      <c r="C6578" t="s">
        <v>77</v>
      </c>
      <c r="D6578" t="s">
        <v>109</v>
      </c>
      <c r="E6578" t="s">
        <v>126</v>
      </c>
      <c r="F6578" t="s">
        <v>18752</v>
      </c>
      <c r="G6578" t="s">
        <v>452</v>
      </c>
      <c r="H6578" t="s">
        <v>46</v>
      </c>
      <c r="I6578" t="s">
        <v>129</v>
      </c>
      <c r="J6578" t="s">
        <v>130</v>
      </c>
      <c r="K6578" t="s">
        <v>131</v>
      </c>
      <c r="L6578" t="s">
        <v>18753</v>
      </c>
      <c r="M6578" t="s">
        <v>18754</v>
      </c>
      <c r="N6578">
        <v>1.035833333</v>
      </c>
      <c r="O6578">
        <v>0</v>
      </c>
      <c r="P6578">
        <v>30</v>
      </c>
      <c r="Q6578">
        <v>0</v>
      </c>
      <c r="R6578">
        <v>0</v>
      </c>
      <c r="S6578">
        <v>0</v>
      </c>
      <c r="T6578">
        <v>0</v>
      </c>
      <c r="U6578">
        <v>0</v>
      </c>
      <c r="V6578">
        <v>31.074999999999999</v>
      </c>
      <c r="W6578">
        <v>0</v>
      </c>
      <c r="X6578">
        <v>0</v>
      </c>
      <c r="Y6578">
        <v>0</v>
      </c>
      <c r="Z6578">
        <v>0</v>
      </c>
    </row>
    <row r="6579" spans="1:26" x14ac:dyDescent="0.25">
      <c r="A6579">
        <v>2044330</v>
      </c>
      <c r="B6579">
        <v>1</v>
      </c>
      <c r="C6579" t="s">
        <v>76</v>
      </c>
      <c r="D6579" t="s">
        <v>103</v>
      </c>
      <c r="E6579" t="s">
        <v>134</v>
      </c>
      <c r="F6579" t="s">
        <v>18755</v>
      </c>
      <c r="G6579" t="s">
        <v>250</v>
      </c>
      <c r="H6579" t="s">
        <v>46</v>
      </c>
      <c r="I6579" t="s">
        <v>129</v>
      </c>
      <c r="J6579" t="s">
        <v>15</v>
      </c>
      <c r="K6579" t="s">
        <v>131</v>
      </c>
      <c r="L6579" t="s">
        <v>18756</v>
      </c>
      <c r="M6579" t="s">
        <v>18757</v>
      </c>
      <c r="N6579">
        <v>3.0191666659999998</v>
      </c>
      <c r="O6579">
        <v>0</v>
      </c>
      <c r="P6579">
        <v>0</v>
      </c>
      <c r="Q6579">
        <v>0</v>
      </c>
      <c r="R6579">
        <v>12</v>
      </c>
      <c r="S6579">
        <v>0</v>
      </c>
      <c r="T6579">
        <v>0</v>
      </c>
      <c r="U6579">
        <v>0</v>
      </c>
      <c r="V6579">
        <v>0</v>
      </c>
      <c r="W6579">
        <v>0</v>
      </c>
      <c r="X6579">
        <v>36.229999999999997</v>
      </c>
      <c r="Y6579">
        <v>0</v>
      </c>
      <c r="Z6579">
        <v>0</v>
      </c>
    </row>
    <row r="6580" spans="1:26" x14ac:dyDescent="0.25">
      <c r="A6580">
        <v>2044331</v>
      </c>
      <c r="B6580">
        <v>1</v>
      </c>
      <c r="C6580" t="s">
        <v>76</v>
      </c>
      <c r="D6580" t="s">
        <v>94</v>
      </c>
      <c r="E6580" t="s">
        <v>166</v>
      </c>
      <c r="F6580" t="s">
        <v>10751</v>
      </c>
      <c r="G6580" t="s">
        <v>168</v>
      </c>
      <c r="H6580" t="s">
        <v>46</v>
      </c>
      <c r="I6580" t="s">
        <v>129</v>
      </c>
      <c r="J6580" t="s">
        <v>130</v>
      </c>
      <c r="K6580" t="s">
        <v>131</v>
      </c>
      <c r="L6580" t="s">
        <v>18758</v>
      </c>
      <c r="M6580" t="s">
        <v>18759</v>
      </c>
      <c r="N6580">
        <v>1.3402777770000001</v>
      </c>
      <c r="O6580">
        <v>0</v>
      </c>
      <c r="P6580">
        <v>0</v>
      </c>
      <c r="Q6580">
        <v>0</v>
      </c>
      <c r="R6580">
        <v>0</v>
      </c>
      <c r="S6580">
        <v>0</v>
      </c>
      <c r="T6580">
        <v>52</v>
      </c>
      <c r="U6580">
        <v>0</v>
      </c>
      <c r="V6580">
        <v>0</v>
      </c>
      <c r="W6580">
        <v>0</v>
      </c>
      <c r="X6580">
        <v>0</v>
      </c>
      <c r="Y6580">
        <v>0</v>
      </c>
      <c r="Z6580">
        <v>69.694444000000004</v>
      </c>
    </row>
    <row r="6581" spans="1:26" x14ac:dyDescent="0.25">
      <c r="A6581">
        <v>2044336</v>
      </c>
      <c r="B6581">
        <v>1</v>
      </c>
      <c r="C6581" t="s">
        <v>77</v>
      </c>
      <c r="D6581" t="s">
        <v>119</v>
      </c>
      <c r="E6581" t="s">
        <v>182</v>
      </c>
      <c r="F6581" t="s">
        <v>18760</v>
      </c>
      <c r="G6581" t="s">
        <v>144</v>
      </c>
      <c r="H6581" t="s">
        <v>46</v>
      </c>
      <c r="I6581" t="s">
        <v>129</v>
      </c>
      <c r="J6581" t="s">
        <v>130</v>
      </c>
      <c r="K6581" t="s">
        <v>131</v>
      </c>
      <c r="L6581" t="s">
        <v>18761</v>
      </c>
      <c r="M6581" t="s">
        <v>18762</v>
      </c>
      <c r="N6581">
        <v>1.538888888</v>
      </c>
      <c r="O6581">
        <v>0</v>
      </c>
      <c r="P6581">
        <v>28</v>
      </c>
      <c r="Q6581">
        <v>0</v>
      </c>
      <c r="R6581">
        <v>0</v>
      </c>
      <c r="S6581">
        <v>0</v>
      </c>
      <c r="T6581">
        <v>0</v>
      </c>
      <c r="U6581">
        <v>0</v>
      </c>
      <c r="V6581">
        <v>43.088889000000002</v>
      </c>
      <c r="W6581">
        <v>0</v>
      </c>
      <c r="X6581">
        <v>0</v>
      </c>
      <c r="Y6581">
        <v>0</v>
      </c>
      <c r="Z6581">
        <v>0</v>
      </c>
    </row>
    <row r="6582" spans="1:26" x14ac:dyDescent="0.25">
      <c r="A6582">
        <v>2044340</v>
      </c>
      <c r="B6582">
        <v>1</v>
      </c>
      <c r="C6582" t="s">
        <v>76</v>
      </c>
      <c r="D6582" t="s">
        <v>86</v>
      </c>
      <c r="E6582" t="s">
        <v>134</v>
      </c>
      <c r="F6582" t="s">
        <v>18763</v>
      </c>
      <c r="G6582" t="s">
        <v>136</v>
      </c>
      <c r="H6582" t="s">
        <v>46</v>
      </c>
      <c r="I6582" t="s">
        <v>129</v>
      </c>
      <c r="J6582" t="s">
        <v>130</v>
      </c>
      <c r="K6582" t="s">
        <v>131</v>
      </c>
      <c r="L6582" t="s">
        <v>18764</v>
      </c>
      <c r="M6582" t="s">
        <v>18765</v>
      </c>
      <c r="N6582">
        <v>3.2397222220000002</v>
      </c>
      <c r="O6582">
        <v>0</v>
      </c>
      <c r="P6582">
        <v>7</v>
      </c>
      <c r="Q6582">
        <v>0</v>
      </c>
      <c r="R6582">
        <v>0</v>
      </c>
      <c r="S6582">
        <v>0</v>
      </c>
      <c r="T6582">
        <v>0</v>
      </c>
      <c r="U6582">
        <v>0</v>
      </c>
      <c r="V6582">
        <v>22.678056000000002</v>
      </c>
      <c r="W6582">
        <v>0</v>
      </c>
      <c r="X6582">
        <v>0</v>
      </c>
      <c r="Y6582">
        <v>0</v>
      </c>
      <c r="Z6582">
        <v>0</v>
      </c>
    </row>
    <row r="6583" spans="1:26" x14ac:dyDescent="0.25">
      <c r="A6583">
        <v>2044359</v>
      </c>
      <c r="B6583">
        <v>1</v>
      </c>
      <c r="C6583" t="s">
        <v>76</v>
      </c>
      <c r="D6583" t="s">
        <v>93</v>
      </c>
      <c r="E6583" t="s">
        <v>171</v>
      </c>
      <c r="F6583" t="s">
        <v>18766</v>
      </c>
      <c r="G6583" t="s">
        <v>163</v>
      </c>
      <c r="H6583" t="s">
        <v>47</v>
      </c>
      <c r="I6583" t="s">
        <v>129</v>
      </c>
      <c r="J6583" t="s">
        <v>130</v>
      </c>
      <c r="K6583" t="s">
        <v>131</v>
      </c>
      <c r="L6583" t="s">
        <v>18767</v>
      </c>
      <c r="M6583" t="s">
        <v>18768</v>
      </c>
      <c r="N6583">
        <v>1.5519444440000001</v>
      </c>
      <c r="O6583">
        <v>2</v>
      </c>
      <c r="P6583">
        <v>665</v>
      </c>
      <c r="Q6583">
        <v>0</v>
      </c>
      <c r="R6583">
        <v>0</v>
      </c>
      <c r="S6583">
        <v>0</v>
      </c>
      <c r="T6583">
        <v>0</v>
      </c>
      <c r="U6583">
        <v>3.1038890000000001</v>
      </c>
      <c r="V6583">
        <v>1032.0430550000001</v>
      </c>
      <c r="W6583">
        <v>0</v>
      </c>
      <c r="X6583">
        <v>0</v>
      </c>
      <c r="Y6583">
        <v>0</v>
      </c>
      <c r="Z6583">
        <v>0</v>
      </c>
    </row>
    <row r="6584" spans="1:26" x14ac:dyDescent="0.25">
      <c r="A6584">
        <v>2044344</v>
      </c>
      <c r="B6584">
        <v>1</v>
      </c>
      <c r="C6584" t="s">
        <v>76</v>
      </c>
      <c r="D6584" t="s">
        <v>81</v>
      </c>
      <c r="E6584" t="s">
        <v>161</v>
      </c>
      <c r="F6584" t="s">
        <v>18769</v>
      </c>
      <c r="G6584" t="s">
        <v>2511</v>
      </c>
      <c r="H6584" t="s">
        <v>47</v>
      </c>
      <c r="I6584" t="s">
        <v>129</v>
      </c>
      <c r="J6584" t="s">
        <v>130</v>
      </c>
      <c r="K6584" t="s">
        <v>131</v>
      </c>
      <c r="L6584" t="s">
        <v>18770</v>
      </c>
      <c r="M6584" t="s">
        <v>18771</v>
      </c>
      <c r="N6584">
        <v>0.54583333300000003</v>
      </c>
      <c r="O6584">
        <v>0</v>
      </c>
      <c r="P6584">
        <v>66</v>
      </c>
      <c r="Q6584">
        <v>0</v>
      </c>
      <c r="R6584">
        <v>0</v>
      </c>
      <c r="S6584">
        <v>0</v>
      </c>
      <c r="T6584">
        <v>0</v>
      </c>
      <c r="U6584">
        <v>0</v>
      </c>
      <c r="V6584">
        <v>36.024999999999999</v>
      </c>
      <c r="W6584">
        <v>0</v>
      </c>
      <c r="X6584">
        <v>0</v>
      </c>
      <c r="Y6584">
        <v>0</v>
      </c>
      <c r="Z6584">
        <v>0</v>
      </c>
    </row>
    <row r="6585" spans="1:26" x14ac:dyDescent="0.25">
      <c r="A6585">
        <v>2044345</v>
      </c>
      <c r="B6585">
        <v>1</v>
      </c>
      <c r="C6585" t="s">
        <v>76</v>
      </c>
      <c r="D6585" t="s">
        <v>82</v>
      </c>
      <c r="E6585" t="s">
        <v>134</v>
      </c>
      <c r="F6585" t="s">
        <v>18772</v>
      </c>
      <c r="G6585" t="s">
        <v>250</v>
      </c>
      <c r="H6585" t="s">
        <v>46</v>
      </c>
      <c r="I6585" t="s">
        <v>129</v>
      </c>
      <c r="J6585" t="s">
        <v>15</v>
      </c>
      <c r="K6585" t="s">
        <v>131</v>
      </c>
      <c r="L6585" t="s">
        <v>18770</v>
      </c>
      <c r="M6585" t="s">
        <v>18773</v>
      </c>
      <c r="N6585">
        <v>2.3286111109999998</v>
      </c>
      <c r="O6585">
        <v>0</v>
      </c>
      <c r="P6585">
        <v>1</v>
      </c>
      <c r="Q6585">
        <v>0</v>
      </c>
      <c r="R6585">
        <v>0</v>
      </c>
      <c r="S6585">
        <v>0</v>
      </c>
      <c r="T6585">
        <v>0</v>
      </c>
      <c r="U6585">
        <v>0</v>
      </c>
      <c r="V6585">
        <v>2.328611</v>
      </c>
      <c r="W6585">
        <v>0</v>
      </c>
      <c r="X6585">
        <v>0</v>
      </c>
      <c r="Y6585">
        <v>0</v>
      </c>
      <c r="Z6585">
        <v>0</v>
      </c>
    </row>
    <row r="6586" spans="1:26" x14ac:dyDescent="0.25">
      <c r="A6586">
        <v>2044347</v>
      </c>
      <c r="B6586">
        <v>1</v>
      </c>
      <c r="C6586" t="s">
        <v>77</v>
      </c>
      <c r="D6586" t="s">
        <v>114</v>
      </c>
      <c r="E6586" t="s">
        <v>182</v>
      </c>
      <c r="F6586" t="s">
        <v>18774</v>
      </c>
      <c r="G6586" t="s">
        <v>144</v>
      </c>
      <c r="H6586" t="s">
        <v>46</v>
      </c>
      <c r="I6586" t="s">
        <v>129</v>
      </c>
      <c r="J6586" t="s">
        <v>130</v>
      </c>
      <c r="K6586" t="s">
        <v>131</v>
      </c>
      <c r="L6586" t="s">
        <v>18775</v>
      </c>
      <c r="M6586" t="s">
        <v>18776</v>
      </c>
      <c r="N6586">
        <v>2.8005555549999999</v>
      </c>
      <c r="O6586">
        <v>0</v>
      </c>
      <c r="P6586">
        <v>0</v>
      </c>
      <c r="Q6586">
        <v>0</v>
      </c>
      <c r="R6586">
        <v>0</v>
      </c>
      <c r="S6586">
        <v>0</v>
      </c>
      <c r="T6586">
        <v>15</v>
      </c>
      <c r="U6586">
        <v>0</v>
      </c>
      <c r="V6586">
        <v>0</v>
      </c>
      <c r="W6586">
        <v>0</v>
      </c>
      <c r="X6586">
        <v>0</v>
      </c>
      <c r="Y6586">
        <v>0</v>
      </c>
      <c r="Z6586">
        <v>42.008333</v>
      </c>
    </row>
    <row r="6587" spans="1:26" x14ac:dyDescent="0.25">
      <c r="A6587">
        <v>2044360</v>
      </c>
      <c r="B6587">
        <v>1</v>
      </c>
      <c r="C6587" t="s">
        <v>77</v>
      </c>
      <c r="D6587" t="s">
        <v>116</v>
      </c>
      <c r="E6587" t="s">
        <v>182</v>
      </c>
      <c r="F6587" t="s">
        <v>18777</v>
      </c>
      <c r="G6587" t="s">
        <v>144</v>
      </c>
      <c r="H6587" t="s">
        <v>46</v>
      </c>
      <c r="I6587" t="s">
        <v>129</v>
      </c>
      <c r="J6587" t="s">
        <v>130</v>
      </c>
      <c r="K6587" t="s">
        <v>131</v>
      </c>
      <c r="L6587" t="s">
        <v>18778</v>
      </c>
      <c r="M6587" t="s">
        <v>18779</v>
      </c>
      <c r="N6587">
        <v>2.6858333330000002</v>
      </c>
      <c r="O6587">
        <v>0</v>
      </c>
      <c r="P6587">
        <v>37</v>
      </c>
      <c r="Q6587">
        <v>0</v>
      </c>
      <c r="R6587">
        <v>0</v>
      </c>
      <c r="S6587">
        <v>0</v>
      </c>
      <c r="T6587">
        <v>0</v>
      </c>
      <c r="U6587">
        <v>0</v>
      </c>
      <c r="V6587">
        <v>99.375833</v>
      </c>
      <c r="W6587">
        <v>0</v>
      </c>
      <c r="X6587">
        <v>0</v>
      </c>
      <c r="Y6587">
        <v>0</v>
      </c>
      <c r="Z6587">
        <v>0</v>
      </c>
    </row>
    <row r="6588" spans="1:26" x14ac:dyDescent="0.25">
      <c r="A6588">
        <v>2044356</v>
      </c>
      <c r="B6588">
        <v>1</v>
      </c>
      <c r="C6588" t="s">
        <v>76</v>
      </c>
      <c r="D6588" t="s">
        <v>95</v>
      </c>
      <c r="E6588" t="s">
        <v>134</v>
      </c>
      <c r="F6588" t="s">
        <v>18780</v>
      </c>
      <c r="G6588" t="s">
        <v>136</v>
      </c>
      <c r="H6588" t="s">
        <v>46</v>
      </c>
      <c r="I6588" t="s">
        <v>129</v>
      </c>
      <c r="J6588" t="s">
        <v>130</v>
      </c>
      <c r="K6588" t="s">
        <v>131</v>
      </c>
      <c r="L6588" t="s">
        <v>18781</v>
      </c>
      <c r="M6588" t="s">
        <v>18782</v>
      </c>
      <c r="N6588">
        <v>3.2997222220000002</v>
      </c>
      <c r="O6588">
        <v>0</v>
      </c>
      <c r="P6588">
        <v>0</v>
      </c>
      <c r="Q6588">
        <v>0</v>
      </c>
      <c r="R6588">
        <v>0</v>
      </c>
      <c r="S6588">
        <v>0</v>
      </c>
      <c r="T6588">
        <v>1</v>
      </c>
      <c r="U6588">
        <v>0</v>
      </c>
      <c r="V6588">
        <v>0</v>
      </c>
      <c r="W6588">
        <v>0</v>
      </c>
      <c r="X6588">
        <v>0</v>
      </c>
      <c r="Y6588">
        <v>0</v>
      </c>
      <c r="Z6588">
        <v>3.299722</v>
      </c>
    </row>
    <row r="6589" spans="1:26" x14ac:dyDescent="0.25">
      <c r="A6589">
        <v>2044366</v>
      </c>
      <c r="B6589">
        <v>1</v>
      </c>
      <c r="C6589" t="s">
        <v>77</v>
      </c>
      <c r="D6589" t="s">
        <v>124</v>
      </c>
      <c r="E6589" t="s">
        <v>134</v>
      </c>
      <c r="F6589" t="s">
        <v>18783</v>
      </c>
      <c r="G6589" t="s">
        <v>3495</v>
      </c>
      <c r="H6589" t="s">
        <v>46</v>
      </c>
      <c r="I6589" t="s">
        <v>129</v>
      </c>
      <c r="J6589" t="s">
        <v>130</v>
      </c>
      <c r="K6589" t="s">
        <v>131</v>
      </c>
      <c r="L6589" t="s">
        <v>18784</v>
      </c>
      <c r="M6589" t="s">
        <v>18785</v>
      </c>
      <c r="N6589">
        <v>1.4524999999999999</v>
      </c>
      <c r="O6589">
        <v>0</v>
      </c>
      <c r="P6589">
        <v>10</v>
      </c>
      <c r="Q6589">
        <v>0</v>
      </c>
      <c r="R6589">
        <v>0</v>
      </c>
      <c r="S6589">
        <v>0</v>
      </c>
      <c r="T6589">
        <v>0</v>
      </c>
      <c r="U6589">
        <v>0</v>
      </c>
      <c r="V6589">
        <v>14.525</v>
      </c>
      <c r="W6589">
        <v>0</v>
      </c>
      <c r="X6589">
        <v>0</v>
      </c>
      <c r="Y6589">
        <v>0</v>
      </c>
      <c r="Z6589">
        <v>0</v>
      </c>
    </row>
    <row r="6590" spans="1:26" x14ac:dyDescent="0.25">
      <c r="A6590">
        <v>2044365</v>
      </c>
      <c r="B6590">
        <v>1</v>
      </c>
      <c r="C6590" t="s">
        <v>76</v>
      </c>
      <c r="D6590" t="s">
        <v>106</v>
      </c>
      <c r="E6590" t="s">
        <v>134</v>
      </c>
      <c r="F6590" t="s">
        <v>18786</v>
      </c>
      <c r="G6590" t="s">
        <v>136</v>
      </c>
      <c r="H6590" t="s">
        <v>46</v>
      </c>
      <c r="I6590" t="s">
        <v>129</v>
      </c>
      <c r="J6590" t="s">
        <v>130</v>
      </c>
      <c r="K6590" t="s">
        <v>131</v>
      </c>
      <c r="L6590" t="s">
        <v>18787</v>
      </c>
      <c r="M6590" t="s">
        <v>18788</v>
      </c>
      <c r="N6590">
        <v>4.6944444440000002</v>
      </c>
      <c r="O6590">
        <v>0</v>
      </c>
      <c r="P6590">
        <v>5</v>
      </c>
      <c r="Q6590">
        <v>0</v>
      </c>
      <c r="R6590">
        <v>0</v>
      </c>
      <c r="S6590">
        <v>0</v>
      </c>
      <c r="T6590">
        <v>0</v>
      </c>
      <c r="U6590">
        <v>0</v>
      </c>
      <c r="V6590">
        <v>23.472221999999999</v>
      </c>
      <c r="W6590">
        <v>0</v>
      </c>
      <c r="X6590">
        <v>0</v>
      </c>
      <c r="Y6590">
        <v>0</v>
      </c>
      <c r="Z6590">
        <v>0</v>
      </c>
    </row>
    <row r="6591" spans="1:26" x14ac:dyDescent="0.25">
      <c r="A6591">
        <v>2044364</v>
      </c>
      <c r="B6591">
        <v>1</v>
      </c>
      <c r="C6591" t="s">
        <v>77</v>
      </c>
      <c r="D6591" t="s">
        <v>119</v>
      </c>
      <c r="E6591" t="s">
        <v>161</v>
      </c>
      <c r="F6591" t="s">
        <v>18789</v>
      </c>
      <c r="G6591" t="s">
        <v>341</v>
      </c>
      <c r="H6591" t="s">
        <v>47</v>
      </c>
      <c r="I6591" t="s">
        <v>129</v>
      </c>
      <c r="J6591" t="s">
        <v>130</v>
      </c>
      <c r="K6591" t="s">
        <v>131</v>
      </c>
      <c r="L6591" t="s">
        <v>18790</v>
      </c>
      <c r="M6591" t="s">
        <v>18791</v>
      </c>
      <c r="N6591">
        <v>2.8763888880000001</v>
      </c>
      <c r="O6591">
        <v>116</v>
      </c>
      <c r="P6591">
        <v>175</v>
      </c>
      <c r="Q6591">
        <v>0</v>
      </c>
      <c r="R6591">
        <v>0</v>
      </c>
      <c r="S6591">
        <v>0</v>
      </c>
      <c r="T6591">
        <v>0</v>
      </c>
      <c r="U6591">
        <v>333.66111100000001</v>
      </c>
      <c r="V6591">
        <v>503.36805500000003</v>
      </c>
      <c r="W6591">
        <v>0</v>
      </c>
      <c r="X6591">
        <v>0</v>
      </c>
      <c r="Y6591">
        <v>0</v>
      </c>
      <c r="Z6591">
        <v>0</v>
      </c>
    </row>
    <row r="6592" spans="1:26" x14ac:dyDescent="0.25">
      <c r="A6592">
        <v>2044363</v>
      </c>
      <c r="B6592">
        <v>1</v>
      </c>
      <c r="C6592" t="s">
        <v>76</v>
      </c>
      <c r="D6592" t="s">
        <v>92</v>
      </c>
      <c r="E6592" t="s">
        <v>134</v>
      </c>
      <c r="F6592" t="s">
        <v>18792</v>
      </c>
      <c r="G6592" t="s">
        <v>136</v>
      </c>
      <c r="H6592" t="s">
        <v>46</v>
      </c>
      <c r="I6592" t="s">
        <v>129</v>
      </c>
      <c r="J6592" t="s">
        <v>130</v>
      </c>
      <c r="K6592" t="s">
        <v>131</v>
      </c>
      <c r="L6592" t="s">
        <v>18793</v>
      </c>
      <c r="M6592" t="s">
        <v>18794</v>
      </c>
      <c r="N6592">
        <v>1.417777777</v>
      </c>
      <c r="O6592">
        <v>0</v>
      </c>
      <c r="P6592">
        <v>0</v>
      </c>
      <c r="Q6592">
        <v>0</v>
      </c>
      <c r="R6592">
        <v>1</v>
      </c>
      <c r="S6592">
        <v>0</v>
      </c>
      <c r="T6592">
        <v>0</v>
      </c>
      <c r="U6592">
        <v>0</v>
      </c>
      <c r="V6592">
        <v>0</v>
      </c>
      <c r="W6592">
        <v>0</v>
      </c>
      <c r="X6592">
        <v>1.417778</v>
      </c>
      <c r="Y6592">
        <v>0</v>
      </c>
      <c r="Z6592">
        <v>0</v>
      </c>
    </row>
    <row r="6593" spans="1:26" x14ac:dyDescent="0.25">
      <c r="A6593">
        <v>2044373</v>
      </c>
      <c r="B6593">
        <v>1</v>
      </c>
      <c r="C6593" t="s">
        <v>76</v>
      </c>
      <c r="D6593" t="s">
        <v>101</v>
      </c>
      <c r="E6593" t="s">
        <v>134</v>
      </c>
      <c r="F6593" t="s">
        <v>18795</v>
      </c>
      <c r="G6593" t="s">
        <v>250</v>
      </c>
      <c r="H6593" t="s">
        <v>46</v>
      </c>
      <c r="I6593" t="s">
        <v>129</v>
      </c>
      <c r="J6593" t="s">
        <v>15</v>
      </c>
      <c r="K6593" t="s">
        <v>131</v>
      </c>
      <c r="L6593" t="s">
        <v>18796</v>
      </c>
      <c r="M6593" t="s">
        <v>18797</v>
      </c>
      <c r="N6593">
        <v>1.231666666</v>
      </c>
      <c r="O6593">
        <v>0</v>
      </c>
      <c r="P6593">
        <v>1</v>
      </c>
      <c r="Q6593">
        <v>0</v>
      </c>
      <c r="R6593">
        <v>0</v>
      </c>
      <c r="S6593">
        <v>0</v>
      </c>
      <c r="T6593">
        <v>0</v>
      </c>
      <c r="U6593">
        <v>0</v>
      </c>
      <c r="V6593">
        <v>1.2316670000000001</v>
      </c>
      <c r="W6593">
        <v>0</v>
      </c>
      <c r="X6593">
        <v>0</v>
      </c>
      <c r="Y6593">
        <v>0</v>
      </c>
      <c r="Z6593">
        <v>0</v>
      </c>
    </row>
    <row r="6594" spans="1:26" x14ac:dyDescent="0.25">
      <c r="A6594">
        <v>2044371</v>
      </c>
      <c r="B6594">
        <v>1</v>
      </c>
      <c r="C6594" t="s">
        <v>76</v>
      </c>
      <c r="D6594" t="s">
        <v>91</v>
      </c>
      <c r="E6594" t="s">
        <v>186</v>
      </c>
      <c r="F6594" t="s">
        <v>18746</v>
      </c>
      <c r="G6594" t="s">
        <v>163</v>
      </c>
      <c r="H6594" t="s">
        <v>47</v>
      </c>
      <c r="I6594" t="s">
        <v>129</v>
      </c>
      <c r="J6594" t="s">
        <v>130</v>
      </c>
      <c r="K6594" t="s">
        <v>131</v>
      </c>
      <c r="L6594" t="s">
        <v>18798</v>
      </c>
      <c r="M6594" t="s">
        <v>18799</v>
      </c>
      <c r="N6594">
        <v>1.4083333330000001</v>
      </c>
      <c r="O6594">
        <v>20</v>
      </c>
      <c r="P6594">
        <v>1</v>
      </c>
      <c r="Q6594">
        <v>0</v>
      </c>
      <c r="R6594">
        <v>0</v>
      </c>
      <c r="S6594">
        <v>0</v>
      </c>
      <c r="T6594">
        <v>0</v>
      </c>
      <c r="U6594">
        <v>28.166667</v>
      </c>
      <c r="V6594">
        <v>1.4083330000000001</v>
      </c>
      <c r="W6594">
        <v>0</v>
      </c>
      <c r="X6594">
        <v>0</v>
      </c>
      <c r="Y6594">
        <v>0</v>
      </c>
      <c r="Z6594">
        <v>0</v>
      </c>
    </row>
    <row r="6595" spans="1:26" x14ac:dyDescent="0.25">
      <c r="A6595">
        <v>2044369</v>
      </c>
      <c r="B6595">
        <v>1</v>
      </c>
      <c r="C6595" t="s">
        <v>76</v>
      </c>
      <c r="D6595" t="s">
        <v>95</v>
      </c>
      <c r="E6595" t="s">
        <v>134</v>
      </c>
      <c r="F6595" t="s">
        <v>18800</v>
      </c>
      <c r="G6595" t="s">
        <v>136</v>
      </c>
      <c r="H6595" t="s">
        <v>46</v>
      </c>
      <c r="I6595" t="s">
        <v>129</v>
      </c>
      <c r="J6595" t="s">
        <v>130</v>
      </c>
      <c r="K6595" t="s">
        <v>131</v>
      </c>
      <c r="L6595" t="s">
        <v>18801</v>
      </c>
      <c r="M6595" t="s">
        <v>18802</v>
      </c>
      <c r="N6595">
        <v>5.3108333329999997</v>
      </c>
      <c r="O6595">
        <v>0</v>
      </c>
      <c r="P6595">
        <v>0</v>
      </c>
      <c r="Q6595">
        <v>0</v>
      </c>
      <c r="R6595">
        <v>0</v>
      </c>
      <c r="S6595">
        <v>0</v>
      </c>
      <c r="T6595">
        <v>2</v>
      </c>
      <c r="U6595">
        <v>0</v>
      </c>
      <c r="V6595">
        <v>0</v>
      </c>
      <c r="W6595">
        <v>0</v>
      </c>
      <c r="X6595">
        <v>0</v>
      </c>
      <c r="Y6595">
        <v>0</v>
      </c>
      <c r="Z6595">
        <v>10.621667</v>
      </c>
    </row>
    <row r="6596" spans="1:26" x14ac:dyDescent="0.25">
      <c r="A6596">
        <v>2044368</v>
      </c>
      <c r="B6596">
        <v>1</v>
      </c>
      <c r="C6596" t="s">
        <v>76</v>
      </c>
      <c r="D6596" t="s">
        <v>84</v>
      </c>
      <c r="E6596" t="s">
        <v>134</v>
      </c>
      <c r="F6596" t="s">
        <v>18803</v>
      </c>
      <c r="G6596" t="s">
        <v>238</v>
      </c>
      <c r="H6596" t="s">
        <v>46</v>
      </c>
      <c r="I6596" t="s">
        <v>129</v>
      </c>
      <c r="J6596" t="s">
        <v>130</v>
      </c>
      <c r="K6596" t="s">
        <v>131</v>
      </c>
      <c r="L6596" t="s">
        <v>18804</v>
      </c>
      <c r="M6596" t="s">
        <v>18805</v>
      </c>
      <c r="N6596">
        <v>3.7497222219999999</v>
      </c>
      <c r="O6596">
        <v>0</v>
      </c>
      <c r="P6596">
        <v>17</v>
      </c>
      <c r="Q6596">
        <v>0</v>
      </c>
      <c r="R6596">
        <v>0</v>
      </c>
      <c r="S6596">
        <v>0</v>
      </c>
      <c r="T6596">
        <v>0</v>
      </c>
      <c r="U6596">
        <v>0</v>
      </c>
      <c r="V6596">
        <v>63.745277999999999</v>
      </c>
      <c r="W6596">
        <v>0</v>
      </c>
      <c r="X6596">
        <v>0</v>
      </c>
      <c r="Y6596">
        <v>0</v>
      </c>
      <c r="Z6596">
        <v>0</v>
      </c>
    </row>
    <row r="6597" spans="1:26" x14ac:dyDescent="0.25">
      <c r="A6597">
        <v>2044370</v>
      </c>
      <c r="B6597">
        <v>1</v>
      </c>
      <c r="C6597" t="s">
        <v>76</v>
      </c>
      <c r="D6597" t="s">
        <v>88</v>
      </c>
      <c r="E6597" t="s">
        <v>182</v>
      </c>
      <c r="F6597" t="s">
        <v>18806</v>
      </c>
      <c r="G6597" t="s">
        <v>904</v>
      </c>
      <c r="H6597" t="s">
        <v>46</v>
      </c>
      <c r="I6597" t="s">
        <v>129</v>
      </c>
      <c r="J6597" t="s">
        <v>130</v>
      </c>
      <c r="K6597" t="s">
        <v>131</v>
      </c>
      <c r="L6597" t="s">
        <v>18807</v>
      </c>
      <c r="M6597" t="s">
        <v>18808</v>
      </c>
      <c r="N6597">
        <v>2.2102777769999999</v>
      </c>
      <c r="O6597">
        <v>0</v>
      </c>
      <c r="P6597">
        <v>59</v>
      </c>
      <c r="Q6597">
        <v>0</v>
      </c>
      <c r="R6597">
        <v>0</v>
      </c>
      <c r="S6597">
        <v>0</v>
      </c>
      <c r="T6597">
        <v>0</v>
      </c>
      <c r="U6597">
        <v>0</v>
      </c>
      <c r="V6597">
        <v>130.40638899999999</v>
      </c>
      <c r="W6597">
        <v>0</v>
      </c>
      <c r="X6597">
        <v>0</v>
      </c>
      <c r="Y6597">
        <v>0</v>
      </c>
      <c r="Z6597">
        <v>0</v>
      </c>
    </row>
    <row r="6598" spans="1:26" x14ac:dyDescent="0.25">
      <c r="A6598">
        <v>2044376</v>
      </c>
      <c r="B6598">
        <v>1</v>
      </c>
      <c r="C6598" t="s">
        <v>76</v>
      </c>
      <c r="D6598" t="s">
        <v>80</v>
      </c>
      <c r="E6598" t="s">
        <v>134</v>
      </c>
      <c r="F6598" t="s">
        <v>18809</v>
      </c>
      <c r="G6598" t="s">
        <v>238</v>
      </c>
      <c r="H6598" t="s">
        <v>46</v>
      </c>
      <c r="I6598" t="s">
        <v>129</v>
      </c>
      <c r="J6598" t="s">
        <v>130</v>
      </c>
      <c r="K6598" t="s">
        <v>131</v>
      </c>
      <c r="L6598" t="s">
        <v>18810</v>
      </c>
      <c r="M6598" t="s">
        <v>18811</v>
      </c>
      <c r="N6598">
        <v>3.477777777</v>
      </c>
      <c r="O6598">
        <v>0</v>
      </c>
      <c r="P6598">
        <v>27</v>
      </c>
      <c r="Q6598">
        <v>0</v>
      </c>
      <c r="R6598">
        <v>0</v>
      </c>
      <c r="S6598">
        <v>0</v>
      </c>
      <c r="T6598">
        <v>0</v>
      </c>
      <c r="U6598">
        <v>0</v>
      </c>
      <c r="V6598">
        <v>93.9</v>
      </c>
      <c r="W6598">
        <v>0</v>
      </c>
      <c r="X6598">
        <v>0</v>
      </c>
      <c r="Y6598">
        <v>0</v>
      </c>
      <c r="Z6598">
        <v>0</v>
      </c>
    </row>
    <row r="6599" spans="1:26" x14ac:dyDescent="0.25">
      <c r="A6599">
        <v>2044419</v>
      </c>
      <c r="B6599">
        <v>1</v>
      </c>
      <c r="C6599" t="s">
        <v>76</v>
      </c>
      <c r="D6599" t="s">
        <v>89</v>
      </c>
      <c r="E6599" t="s">
        <v>166</v>
      </c>
      <c r="F6599" t="s">
        <v>1310</v>
      </c>
      <c r="G6599" t="s">
        <v>657</v>
      </c>
      <c r="H6599" t="s">
        <v>46</v>
      </c>
      <c r="I6599" t="s">
        <v>129</v>
      </c>
      <c r="J6599" t="s">
        <v>130</v>
      </c>
      <c r="K6599" t="s">
        <v>131</v>
      </c>
      <c r="L6599" t="s">
        <v>18812</v>
      </c>
      <c r="M6599" t="s">
        <v>18813</v>
      </c>
      <c r="N6599">
        <v>3.9372222219999999</v>
      </c>
      <c r="O6599">
        <v>0</v>
      </c>
      <c r="P6599">
        <v>29</v>
      </c>
      <c r="Q6599">
        <v>0</v>
      </c>
      <c r="R6599">
        <v>0</v>
      </c>
      <c r="S6599">
        <v>0</v>
      </c>
      <c r="T6599">
        <v>0</v>
      </c>
      <c r="U6599">
        <v>0</v>
      </c>
      <c r="V6599">
        <v>114.179444</v>
      </c>
      <c r="W6599">
        <v>0</v>
      </c>
      <c r="X6599">
        <v>0</v>
      </c>
      <c r="Y6599">
        <v>0</v>
      </c>
      <c r="Z6599">
        <v>0</v>
      </c>
    </row>
    <row r="6600" spans="1:26" x14ac:dyDescent="0.25">
      <c r="A6600">
        <v>2044381</v>
      </c>
      <c r="B6600">
        <v>1</v>
      </c>
      <c r="C6600" t="s">
        <v>76</v>
      </c>
      <c r="D6600" t="s">
        <v>92</v>
      </c>
      <c r="E6600" t="s">
        <v>134</v>
      </c>
      <c r="F6600" t="s">
        <v>18814</v>
      </c>
      <c r="G6600" t="s">
        <v>136</v>
      </c>
      <c r="H6600" t="s">
        <v>46</v>
      </c>
      <c r="I6600" t="s">
        <v>129</v>
      </c>
      <c r="J6600" t="s">
        <v>130</v>
      </c>
      <c r="K6600" t="s">
        <v>131</v>
      </c>
      <c r="L6600" t="s">
        <v>18815</v>
      </c>
      <c r="M6600" t="s">
        <v>18816</v>
      </c>
      <c r="N6600">
        <v>1.3688888880000001</v>
      </c>
      <c r="O6600">
        <v>0</v>
      </c>
      <c r="P6600">
        <v>0</v>
      </c>
      <c r="Q6600">
        <v>0</v>
      </c>
      <c r="R6600">
        <v>6</v>
      </c>
      <c r="S6600">
        <v>0</v>
      </c>
      <c r="T6600">
        <v>0</v>
      </c>
      <c r="U6600">
        <v>0</v>
      </c>
      <c r="V6600">
        <v>0</v>
      </c>
      <c r="W6600">
        <v>0</v>
      </c>
      <c r="X6600">
        <v>8.2133330000000004</v>
      </c>
      <c r="Y6600">
        <v>0</v>
      </c>
      <c r="Z6600">
        <v>0</v>
      </c>
    </row>
    <row r="6601" spans="1:26" x14ac:dyDescent="0.25">
      <c r="A6601">
        <v>2044383</v>
      </c>
      <c r="B6601">
        <v>1</v>
      </c>
      <c r="C6601" t="s">
        <v>77</v>
      </c>
      <c r="D6601" t="s">
        <v>108</v>
      </c>
      <c r="E6601" t="s">
        <v>161</v>
      </c>
      <c r="F6601" t="s">
        <v>18817</v>
      </c>
      <c r="G6601" t="s">
        <v>341</v>
      </c>
      <c r="H6601" t="s">
        <v>47</v>
      </c>
      <c r="I6601" t="s">
        <v>129</v>
      </c>
      <c r="J6601" t="s">
        <v>130</v>
      </c>
      <c r="K6601" t="s">
        <v>131</v>
      </c>
      <c r="L6601" t="s">
        <v>18818</v>
      </c>
      <c r="M6601" t="s">
        <v>18819</v>
      </c>
      <c r="N6601">
        <v>2.5930555549999998</v>
      </c>
      <c r="O6601">
        <v>0</v>
      </c>
      <c r="P6601">
        <v>6</v>
      </c>
      <c r="Q6601">
        <v>0</v>
      </c>
      <c r="R6601">
        <v>0</v>
      </c>
      <c r="S6601">
        <v>0</v>
      </c>
      <c r="T6601">
        <v>0</v>
      </c>
      <c r="U6601">
        <v>0</v>
      </c>
      <c r="V6601">
        <v>15.558332999999999</v>
      </c>
      <c r="W6601">
        <v>0</v>
      </c>
      <c r="X6601">
        <v>0</v>
      </c>
      <c r="Y6601">
        <v>0</v>
      </c>
      <c r="Z6601">
        <v>0</v>
      </c>
    </row>
    <row r="6602" spans="1:26" x14ac:dyDescent="0.25">
      <c r="A6602">
        <v>2044392</v>
      </c>
      <c r="B6602">
        <v>1</v>
      </c>
      <c r="C6602" t="s">
        <v>76</v>
      </c>
      <c r="D6602" t="s">
        <v>88</v>
      </c>
      <c r="E6602" t="s">
        <v>134</v>
      </c>
      <c r="F6602" t="s">
        <v>18820</v>
      </c>
      <c r="G6602" t="s">
        <v>136</v>
      </c>
      <c r="H6602" t="s">
        <v>46</v>
      </c>
      <c r="I6602" t="s">
        <v>129</v>
      </c>
      <c r="J6602" t="s">
        <v>130</v>
      </c>
      <c r="K6602" t="s">
        <v>131</v>
      </c>
      <c r="L6602" t="s">
        <v>18821</v>
      </c>
      <c r="M6602" t="s">
        <v>18822</v>
      </c>
      <c r="N6602">
        <v>5.2336111110000001</v>
      </c>
      <c r="O6602">
        <v>0</v>
      </c>
      <c r="P6602">
        <v>1</v>
      </c>
      <c r="Q6602">
        <v>0</v>
      </c>
      <c r="R6602">
        <v>0</v>
      </c>
      <c r="S6602">
        <v>0</v>
      </c>
      <c r="T6602">
        <v>0</v>
      </c>
      <c r="U6602">
        <v>0</v>
      </c>
      <c r="V6602">
        <v>5.2336109999999998</v>
      </c>
      <c r="W6602">
        <v>0</v>
      </c>
      <c r="X6602">
        <v>0</v>
      </c>
      <c r="Y6602">
        <v>0</v>
      </c>
      <c r="Z6602">
        <v>0</v>
      </c>
    </row>
    <row r="6603" spans="1:26" x14ac:dyDescent="0.25">
      <c r="A6603">
        <v>2044384</v>
      </c>
      <c r="B6603">
        <v>1</v>
      </c>
      <c r="C6603" t="s">
        <v>77</v>
      </c>
      <c r="D6603" t="s">
        <v>120</v>
      </c>
      <c r="E6603" t="s">
        <v>134</v>
      </c>
      <c r="F6603" t="s">
        <v>18823</v>
      </c>
      <c r="G6603" t="s">
        <v>128</v>
      </c>
      <c r="H6603" t="s">
        <v>46</v>
      </c>
      <c r="I6603" t="s">
        <v>129</v>
      </c>
      <c r="J6603" t="s">
        <v>130</v>
      </c>
      <c r="K6603" t="s">
        <v>131</v>
      </c>
      <c r="L6603" t="s">
        <v>18824</v>
      </c>
      <c r="M6603" t="s">
        <v>18825</v>
      </c>
      <c r="N6603">
        <v>0.50305555499999999</v>
      </c>
      <c r="O6603">
        <v>0</v>
      </c>
      <c r="P6603">
        <v>0</v>
      </c>
      <c r="Q6603">
        <v>0</v>
      </c>
      <c r="R6603">
        <v>3</v>
      </c>
      <c r="S6603">
        <v>0</v>
      </c>
      <c r="T6603">
        <v>0</v>
      </c>
      <c r="U6603">
        <v>0</v>
      </c>
      <c r="V6603">
        <v>0</v>
      </c>
      <c r="W6603">
        <v>0</v>
      </c>
      <c r="X6603">
        <v>1.5091669999999999</v>
      </c>
      <c r="Y6603">
        <v>0</v>
      </c>
      <c r="Z6603">
        <v>0</v>
      </c>
    </row>
    <row r="6604" spans="1:26" x14ac:dyDescent="0.25">
      <c r="A6604">
        <v>2044387</v>
      </c>
      <c r="B6604">
        <v>1</v>
      </c>
      <c r="C6604" t="s">
        <v>76</v>
      </c>
      <c r="D6604" t="s">
        <v>88</v>
      </c>
      <c r="E6604" t="s">
        <v>171</v>
      </c>
      <c r="F6604" t="s">
        <v>9630</v>
      </c>
      <c r="G6604" t="s">
        <v>163</v>
      </c>
      <c r="H6604" t="s">
        <v>47</v>
      </c>
      <c r="I6604" t="s">
        <v>129</v>
      </c>
      <c r="J6604" t="s">
        <v>130</v>
      </c>
      <c r="K6604" t="s">
        <v>131</v>
      </c>
      <c r="L6604" t="s">
        <v>18826</v>
      </c>
      <c r="M6604" t="s">
        <v>18827</v>
      </c>
      <c r="N6604">
        <v>0.22638888800000001</v>
      </c>
      <c r="O6604">
        <v>9</v>
      </c>
      <c r="P6604">
        <v>3551</v>
      </c>
      <c r="Q6604">
        <v>0</v>
      </c>
      <c r="R6604">
        <v>0</v>
      </c>
      <c r="S6604">
        <v>0</v>
      </c>
      <c r="T6604">
        <v>0</v>
      </c>
      <c r="U6604">
        <v>2.0375000000000001</v>
      </c>
      <c r="V6604">
        <v>803.90694099999996</v>
      </c>
      <c r="W6604">
        <v>0</v>
      </c>
      <c r="X6604">
        <v>0</v>
      </c>
      <c r="Y6604">
        <v>0</v>
      </c>
      <c r="Z6604">
        <v>0</v>
      </c>
    </row>
    <row r="6605" spans="1:26" x14ac:dyDescent="0.25">
      <c r="A6605">
        <v>2044393</v>
      </c>
      <c r="B6605">
        <v>1</v>
      </c>
      <c r="C6605" t="s">
        <v>76</v>
      </c>
      <c r="D6605" t="s">
        <v>103</v>
      </c>
      <c r="E6605" t="s">
        <v>134</v>
      </c>
      <c r="F6605" t="s">
        <v>18828</v>
      </c>
      <c r="G6605" t="s">
        <v>136</v>
      </c>
      <c r="H6605" t="s">
        <v>46</v>
      </c>
      <c r="I6605" t="s">
        <v>129</v>
      </c>
      <c r="J6605" t="s">
        <v>130</v>
      </c>
      <c r="K6605" t="s">
        <v>131</v>
      </c>
      <c r="L6605" t="s">
        <v>18829</v>
      </c>
      <c r="M6605" t="s">
        <v>18830</v>
      </c>
      <c r="N6605">
        <v>2.9125000000000001</v>
      </c>
      <c r="O6605">
        <v>0</v>
      </c>
      <c r="P6605">
        <v>0</v>
      </c>
      <c r="Q6605">
        <v>0</v>
      </c>
      <c r="R6605">
        <v>1</v>
      </c>
      <c r="S6605">
        <v>0</v>
      </c>
      <c r="T6605">
        <v>0</v>
      </c>
      <c r="U6605">
        <v>0</v>
      </c>
      <c r="V6605">
        <v>0</v>
      </c>
      <c r="W6605">
        <v>0</v>
      </c>
      <c r="X6605">
        <v>2.9125000000000001</v>
      </c>
      <c r="Y6605">
        <v>0</v>
      </c>
      <c r="Z6605">
        <v>0</v>
      </c>
    </row>
    <row r="6606" spans="1:26" x14ac:dyDescent="0.25">
      <c r="A6606">
        <v>2044390</v>
      </c>
      <c r="B6606">
        <v>1</v>
      </c>
      <c r="C6606" t="s">
        <v>76</v>
      </c>
      <c r="D6606" t="s">
        <v>89</v>
      </c>
      <c r="E6606" t="s">
        <v>134</v>
      </c>
      <c r="F6606" t="s">
        <v>18831</v>
      </c>
      <c r="G6606" t="s">
        <v>136</v>
      </c>
      <c r="H6606" t="s">
        <v>46</v>
      </c>
      <c r="I6606" t="s">
        <v>129</v>
      </c>
      <c r="J6606" t="s">
        <v>130</v>
      </c>
      <c r="K6606" t="s">
        <v>131</v>
      </c>
      <c r="L6606" t="s">
        <v>18832</v>
      </c>
      <c r="M6606" t="s">
        <v>18833</v>
      </c>
      <c r="N6606">
        <v>0.51</v>
      </c>
      <c r="O6606">
        <v>0</v>
      </c>
      <c r="P6606">
        <v>5</v>
      </c>
      <c r="Q6606">
        <v>0</v>
      </c>
      <c r="R6606">
        <v>0</v>
      </c>
      <c r="S6606">
        <v>0</v>
      </c>
      <c r="T6606">
        <v>0</v>
      </c>
      <c r="U6606">
        <v>0</v>
      </c>
      <c r="V6606">
        <v>2.5499999999999998</v>
      </c>
      <c r="W6606">
        <v>0</v>
      </c>
      <c r="X6606">
        <v>0</v>
      </c>
      <c r="Y6606">
        <v>0</v>
      </c>
      <c r="Z6606">
        <v>0</v>
      </c>
    </row>
    <row r="6607" spans="1:26" x14ac:dyDescent="0.25">
      <c r="A6607">
        <v>2044391</v>
      </c>
      <c r="B6607">
        <v>1</v>
      </c>
      <c r="C6607" t="s">
        <v>76</v>
      </c>
      <c r="D6607" t="s">
        <v>89</v>
      </c>
      <c r="E6607" t="s">
        <v>171</v>
      </c>
      <c r="F6607" t="s">
        <v>18834</v>
      </c>
      <c r="G6607" t="s">
        <v>163</v>
      </c>
      <c r="H6607" t="s">
        <v>47</v>
      </c>
      <c r="I6607" t="s">
        <v>129</v>
      </c>
      <c r="J6607" t="s">
        <v>130</v>
      </c>
      <c r="K6607" t="s">
        <v>131</v>
      </c>
      <c r="L6607" t="s">
        <v>18835</v>
      </c>
      <c r="M6607" t="s">
        <v>18836</v>
      </c>
      <c r="N6607">
        <v>6.9444443999999994E-2</v>
      </c>
      <c r="O6607">
        <v>0</v>
      </c>
      <c r="P6607">
        <v>0</v>
      </c>
      <c r="Q6607">
        <v>11</v>
      </c>
      <c r="R6607">
        <v>285</v>
      </c>
      <c r="S6607">
        <v>54</v>
      </c>
      <c r="T6607">
        <v>629</v>
      </c>
      <c r="U6607">
        <v>0</v>
      </c>
      <c r="V6607">
        <v>0</v>
      </c>
      <c r="W6607">
        <v>0.76388900000000004</v>
      </c>
      <c r="X6607">
        <v>19.791667</v>
      </c>
      <c r="Y6607">
        <v>3.75</v>
      </c>
      <c r="Z6607">
        <v>43.680554999999998</v>
      </c>
    </row>
    <row r="6608" spans="1:26" x14ac:dyDescent="0.25">
      <c r="A6608">
        <v>2044400</v>
      </c>
      <c r="B6608">
        <v>1</v>
      </c>
      <c r="C6608" t="s">
        <v>76</v>
      </c>
      <c r="D6608" t="s">
        <v>99</v>
      </c>
      <c r="E6608" t="s">
        <v>182</v>
      </c>
      <c r="F6608" t="s">
        <v>10506</v>
      </c>
      <c r="G6608" t="s">
        <v>144</v>
      </c>
      <c r="H6608" t="s">
        <v>46</v>
      </c>
      <c r="I6608" t="s">
        <v>129</v>
      </c>
      <c r="J6608" t="s">
        <v>130</v>
      </c>
      <c r="K6608" t="s">
        <v>131</v>
      </c>
      <c r="L6608" t="s">
        <v>18837</v>
      </c>
      <c r="M6608" t="s">
        <v>18838</v>
      </c>
      <c r="N6608">
        <v>2.5975000000000001</v>
      </c>
      <c r="O6608">
        <v>0</v>
      </c>
      <c r="P6608">
        <v>1</v>
      </c>
      <c r="Q6608">
        <v>0</v>
      </c>
      <c r="R6608">
        <v>0</v>
      </c>
      <c r="S6608">
        <v>0</v>
      </c>
      <c r="T6608">
        <v>0</v>
      </c>
      <c r="U6608">
        <v>0</v>
      </c>
      <c r="V6608">
        <v>2.5975000000000001</v>
      </c>
      <c r="W6608">
        <v>0</v>
      </c>
      <c r="X6608">
        <v>0</v>
      </c>
      <c r="Y6608">
        <v>0</v>
      </c>
      <c r="Z6608">
        <v>0</v>
      </c>
    </row>
    <row r="6609" spans="1:26" x14ac:dyDescent="0.25">
      <c r="A6609">
        <v>2044398</v>
      </c>
      <c r="B6609">
        <v>1</v>
      </c>
      <c r="C6609" t="s">
        <v>77</v>
      </c>
      <c r="D6609" t="s">
        <v>114</v>
      </c>
      <c r="E6609" t="s">
        <v>186</v>
      </c>
      <c r="F6609" t="s">
        <v>10823</v>
      </c>
      <c r="G6609" t="s">
        <v>163</v>
      </c>
      <c r="H6609" t="s">
        <v>47</v>
      </c>
      <c r="I6609" t="s">
        <v>129</v>
      </c>
      <c r="J6609" t="s">
        <v>130</v>
      </c>
      <c r="K6609" t="s">
        <v>131</v>
      </c>
      <c r="L6609" t="s">
        <v>18839</v>
      </c>
      <c r="M6609" t="s">
        <v>18840</v>
      </c>
      <c r="N6609">
        <v>1.968611111</v>
      </c>
      <c r="O6609">
        <v>32</v>
      </c>
      <c r="P6609">
        <v>9</v>
      </c>
      <c r="Q6609">
        <v>0</v>
      </c>
      <c r="R6609">
        <v>0</v>
      </c>
      <c r="S6609">
        <v>0</v>
      </c>
      <c r="T6609">
        <v>0</v>
      </c>
      <c r="U6609">
        <v>62.995556000000001</v>
      </c>
      <c r="V6609">
        <v>17.717500000000001</v>
      </c>
      <c r="W6609">
        <v>0</v>
      </c>
      <c r="X6609">
        <v>0</v>
      </c>
      <c r="Y6609">
        <v>0</v>
      </c>
      <c r="Z6609">
        <v>0</v>
      </c>
    </row>
    <row r="6610" spans="1:26" x14ac:dyDescent="0.25">
      <c r="A6610">
        <v>2044408</v>
      </c>
      <c r="B6610">
        <v>1</v>
      </c>
      <c r="C6610" t="s">
        <v>76</v>
      </c>
      <c r="D6610" t="s">
        <v>89</v>
      </c>
      <c r="E6610" t="s">
        <v>161</v>
      </c>
      <c r="F6610" t="s">
        <v>18841</v>
      </c>
      <c r="G6610" t="s">
        <v>341</v>
      </c>
      <c r="H6610" t="s">
        <v>47</v>
      </c>
      <c r="I6610" t="s">
        <v>129</v>
      </c>
      <c r="J6610" t="s">
        <v>130</v>
      </c>
      <c r="K6610" t="s">
        <v>131</v>
      </c>
      <c r="L6610" t="s">
        <v>18842</v>
      </c>
      <c r="M6610" t="s">
        <v>18843</v>
      </c>
      <c r="N6610">
        <v>1.311388888</v>
      </c>
      <c r="O6610">
        <v>0</v>
      </c>
      <c r="P6610">
        <v>0</v>
      </c>
      <c r="Q6610">
        <v>0</v>
      </c>
      <c r="R6610">
        <v>15</v>
      </c>
      <c r="S6610">
        <v>0</v>
      </c>
      <c r="T6610">
        <v>0</v>
      </c>
      <c r="U6610">
        <v>0</v>
      </c>
      <c r="V6610">
        <v>0</v>
      </c>
      <c r="W6610">
        <v>0</v>
      </c>
      <c r="X6610">
        <v>19.670832999999998</v>
      </c>
      <c r="Y6610">
        <v>0</v>
      </c>
      <c r="Z6610">
        <v>0</v>
      </c>
    </row>
    <row r="6611" spans="1:26" x14ac:dyDescent="0.25">
      <c r="A6611">
        <v>2044404</v>
      </c>
      <c r="B6611">
        <v>1</v>
      </c>
      <c r="C6611" t="s">
        <v>76</v>
      </c>
      <c r="D6611" t="s">
        <v>88</v>
      </c>
      <c r="E6611" t="s">
        <v>171</v>
      </c>
      <c r="F6611" t="s">
        <v>1313</v>
      </c>
      <c r="G6611" t="s">
        <v>163</v>
      </c>
      <c r="H6611" t="s">
        <v>47</v>
      </c>
      <c r="I6611" t="s">
        <v>129</v>
      </c>
      <c r="J6611" t="s">
        <v>130</v>
      </c>
      <c r="K6611" t="s">
        <v>131</v>
      </c>
      <c r="L6611" t="s">
        <v>18844</v>
      </c>
      <c r="M6611" t="s">
        <v>18845</v>
      </c>
      <c r="N6611">
        <v>5.0833333000000001E-2</v>
      </c>
      <c r="O6611">
        <v>9</v>
      </c>
      <c r="P6611">
        <v>1135</v>
      </c>
      <c r="Q6611">
        <v>0</v>
      </c>
      <c r="R6611">
        <v>0</v>
      </c>
      <c r="S6611">
        <v>0</v>
      </c>
      <c r="T6611">
        <v>0</v>
      </c>
      <c r="U6611">
        <v>0.45750000000000002</v>
      </c>
      <c r="V6611">
        <v>57.695833</v>
      </c>
      <c r="W6611">
        <v>0</v>
      </c>
      <c r="X6611">
        <v>0</v>
      </c>
      <c r="Y6611">
        <v>0</v>
      </c>
      <c r="Z6611">
        <v>0</v>
      </c>
    </row>
    <row r="6612" spans="1:26" x14ac:dyDescent="0.25">
      <c r="A6612">
        <v>2044405</v>
      </c>
      <c r="B6612">
        <v>1</v>
      </c>
      <c r="C6612" t="s">
        <v>76</v>
      </c>
      <c r="D6612" t="s">
        <v>96</v>
      </c>
      <c r="E6612" t="s">
        <v>186</v>
      </c>
      <c r="F6612" t="s">
        <v>4614</v>
      </c>
      <c r="G6612" t="s">
        <v>163</v>
      </c>
      <c r="H6612" t="s">
        <v>47</v>
      </c>
      <c r="I6612" t="s">
        <v>257</v>
      </c>
      <c r="J6612" t="s">
        <v>130</v>
      </c>
      <c r="K6612" t="s">
        <v>131</v>
      </c>
      <c r="L6612" t="s">
        <v>18846</v>
      </c>
      <c r="M6612" t="s">
        <v>18847</v>
      </c>
      <c r="N6612">
        <v>4.6666666000000002E-2</v>
      </c>
      <c r="O6612">
        <v>14</v>
      </c>
      <c r="P6612">
        <v>566</v>
      </c>
      <c r="Q6612">
        <v>0</v>
      </c>
      <c r="R6612">
        <v>0</v>
      </c>
      <c r="S6612">
        <v>0</v>
      </c>
      <c r="T6612">
        <v>0</v>
      </c>
      <c r="U6612">
        <v>0.65333300000000005</v>
      </c>
      <c r="V6612">
        <v>26.413333000000002</v>
      </c>
      <c r="W6612">
        <v>0</v>
      </c>
      <c r="X6612">
        <v>0</v>
      </c>
      <c r="Y6612">
        <v>0</v>
      </c>
      <c r="Z6612">
        <v>0</v>
      </c>
    </row>
    <row r="6613" spans="1:26" x14ac:dyDescent="0.25">
      <c r="A6613">
        <v>2044410</v>
      </c>
      <c r="B6613">
        <v>1</v>
      </c>
      <c r="C6613" t="s">
        <v>77</v>
      </c>
      <c r="D6613" t="s">
        <v>108</v>
      </c>
      <c r="E6613" t="s">
        <v>182</v>
      </c>
      <c r="F6613" t="s">
        <v>2562</v>
      </c>
      <c r="G6613" t="s">
        <v>144</v>
      </c>
      <c r="H6613" t="s">
        <v>46</v>
      </c>
      <c r="I6613" t="s">
        <v>129</v>
      </c>
      <c r="J6613" t="s">
        <v>130</v>
      </c>
      <c r="K6613" t="s">
        <v>131</v>
      </c>
      <c r="L6613" t="s">
        <v>18848</v>
      </c>
      <c r="M6613" t="s">
        <v>18849</v>
      </c>
      <c r="N6613">
        <v>2.3141666660000002</v>
      </c>
      <c r="O6613">
        <v>0</v>
      </c>
      <c r="P6613">
        <v>9</v>
      </c>
      <c r="Q6613">
        <v>0</v>
      </c>
      <c r="R6613">
        <v>0</v>
      </c>
      <c r="S6613">
        <v>0</v>
      </c>
      <c r="T6613">
        <v>0</v>
      </c>
      <c r="U6613">
        <v>0</v>
      </c>
      <c r="V6613">
        <v>20.827500000000001</v>
      </c>
      <c r="W6613">
        <v>0</v>
      </c>
      <c r="X6613">
        <v>0</v>
      </c>
      <c r="Y6613">
        <v>0</v>
      </c>
      <c r="Z6613">
        <v>0</v>
      </c>
    </row>
    <row r="6614" spans="1:26" x14ac:dyDescent="0.25">
      <c r="A6614">
        <v>2044414</v>
      </c>
      <c r="B6614">
        <v>1</v>
      </c>
      <c r="C6614" t="s">
        <v>76</v>
      </c>
      <c r="D6614" t="s">
        <v>100</v>
      </c>
      <c r="E6614" t="s">
        <v>134</v>
      </c>
      <c r="F6614" t="s">
        <v>18850</v>
      </c>
      <c r="G6614" t="s">
        <v>140</v>
      </c>
      <c r="H6614" t="s">
        <v>46</v>
      </c>
      <c r="I6614" t="s">
        <v>129</v>
      </c>
      <c r="J6614" t="s">
        <v>130</v>
      </c>
      <c r="K6614" t="s">
        <v>131</v>
      </c>
      <c r="L6614" t="s">
        <v>18851</v>
      </c>
      <c r="M6614" t="s">
        <v>18852</v>
      </c>
      <c r="N6614">
        <v>3.4455555549999999</v>
      </c>
      <c r="O6614">
        <v>0</v>
      </c>
      <c r="P6614">
        <v>2</v>
      </c>
      <c r="Q6614">
        <v>0</v>
      </c>
      <c r="R6614">
        <v>0</v>
      </c>
      <c r="S6614">
        <v>0</v>
      </c>
      <c r="T6614">
        <v>0</v>
      </c>
      <c r="U6614">
        <v>0</v>
      </c>
      <c r="V6614">
        <v>6.8911110000000004</v>
      </c>
      <c r="W6614">
        <v>0</v>
      </c>
      <c r="X6614">
        <v>0</v>
      </c>
      <c r="Y6614">
        <v>0</v>
      </c>
      <c r="Z6614">
        <v>0</v>
      </c>
    </row>
    <row r="6615" spans="1:26" x14ac:dyDescent="0.25">
      <c r="A6615">
        <v>2044413</v>
      </c>
      <c r="B6615">
        <v>1</v>
      </c>
      <c r="C6615" t="s">
        <v>77</v>
      </c>
      <c r="D6615" t="s">
        <v>118</v>
      </c>
      <c r="E6615" t="s">
        <v>171</v>
      </c>
      <c r="F6615" t="s">
        <v>1561</v>
      </c>
      <c r="G6615" t="s">
        <v>163</v>
      </c>
      <c r="H6615" t="s">
        <v>47</v>
      </c>
      <c r="I6615" t="s">
        <v>129</v>
      </c>
      <c r="J6615" t="s">
        <v>130</v>
      </c>
      <c r="K6615" t="s">
        <v>131</v>
      </c>
      <c r="L6615" t="s">
        <v>18853</v>
      </c>
      <c r="M6615" t="s">
        <v>18854</v>
      </c>
      <c r="N6615">
        <v>0.34972222200000003</v>
      </c>
      <c r="O6615">
        <v>1</v>
      </c>
      <c r="P6615">
        <v>4416</v>
      </c>
      <c r="Q6615">
        <v>0</v>
      </c>
      <c r="R6615">
        <v>0</v>
      </c>
      <c r="S6615">
        <v>0</v>
      </c>
      <c r="T6615">
        <v>0</v>
      </c>
      <c r="U6615">
        <v>0.34972199999999998</v>
      </c>
      <c r="V6615">
        <v>1544.3733319999999</v>
      </c>
      <c r="W6615">
        <v>0</v>
      </c>
      <c r="X6615">
        <v>0</v>
      </c>
      <c r="Y6615">
        <v>0</v>
      </c>
      <c r="Z6615">
        <v>0</v>
      </c>
    </row>
    <row r="6616" spans="1:26" x14ac:dyDescent="0.25">
      <c r="A6616">
        <v>2044417</v>
      </c>
      <c r="B6616">
        <v>1</v>
      </c>
      <c r="C6616" t="s">
        <v>76</v>
      </c>
      <c r="D6616" t="s">
        <v>89</v>
      </c>
      <c r="E6616" t="s">
        <v>171</v>
      </c>
      <c r="F6616" t="s">
        <v>18855</v>
      </c>
      <c r="G6616" t="s">
        <v>163</v>
      </c>
      <c r="H6616" t="s">
        <v>47</v>
      </c>
      <c r="I6616" t="s">
        <v>129</v>
      </c>
      <c r="J6616" t="s">
        <v>130</v>
      </c>
      <c r="K6616" t="s">
        <v>131</v>
      </c>
      <c r="L6616" t="s">
        <v>18856</v>
      </c>
      <c r="M6616" t="s">
        <v>18857</v>
      </c>
      <c r="N6616">
        <v>2.548333333</v>
      </c>
      <c r="O6616">
        <v>6</v>
      </c>
      <c r="P6616">
        <v>0</v>
      </c>
      <c r="Q6616">
        <v>0</v>
      </c>
      <c r="R6616">
        <v>0</v>
      </c>
      <c r="S6616">
        <v>0</v>
      </c>
      <c r="T6616">
        <v>0</v>
      </c>
      <c r="U6616">
        <v>15.29</v>
      </c>
      <c r="V6616">
        <v>0</v>
      </c>
      <c r="W6616">
        <v>0</v>
      </c>
      <c r="X6616">
        <v>0</v>
      </c>
      <c r="Y6616">
        <v>0</v>
      </c>
      <c r="Z6616">
        <v>0</v>
      </c>
    </row>
    <row r="6617" spans="1:26" x14ac:dyDescent="0.25">
      <c r="A6617">
        <v>2044415</v>
      </c>
      <c r="B6617">
        <v>1</v>
      </c>
      <c r="C6617" t="s">
        <v>77</v>
      </c>
      <c r="D6617" t="s">
        <v>124</v>
      </c>
      <c r="E6617" t="s">
        <v>171</v>
      </c>
      <c r="F6617" t="s">
        <v>18858</v>
      </c>
      <c r="G6617" t="s">
        <v>163</v>
      </c>
      <c r="H6617" t="s">
        <v>47</v>
      </c>
      <c r="I6617" t="s">
        <v>129</v>
      </c>
      <c r="J6617" t="s">
        <v>130</v>
      </c>
      <c r="K6617" t="s">
        <v>131</v>
      </c>
      <c r="L6617" t="s">
        <v>18859</v>
      </c>
      <c r="M6617" t="s">
        <v>18860</v>
      </c>
      <c r="N6617">
        <v>0.584166666</v>
      </c>
      <c r="O6617">
        <v>1</v>
      </c>
      <c r="P6617">
        <v>0</v>
      </c>
      <c r="Q6617">
        <v>0</v>
      </c>
      <c r="R6617">
        <v>0</v>
      </c>
      <c r="S6617">
        <v>0</v>
      </c>
      <c r="T6617">
        <v>0</v>
      </c>
      <c r="U6617">
        <v>0.58416699999999999</v>
      </c>
      <c r="V6617">
        <v>0</v>
      </c>
      <c r="W6617">
        <v>0</v>
      </c>
      <c r="X6617">
        <v>0</v>
      </c>
      <c r="Y6617">
        <v>0</v>
      </c>
      <c r="Z6617">
        <v>0</v>
      </c>
    </row>
    <row r="6618" spans="1:26" x14ac:dyDescent="0.25">
      <c r="A6618">
        <v>2044454</v>
      </c>
      <c r="B6618">
        <v>1</v>
      </c>
      <c r="C6618" t="s">
        <v>76</v>
      </c>
      <c r="D6618" t="s">
        <v>84</v>
      </c>
      <c r="E6618" t="s">
        <v>134</v>
      </c>
      <c r="F6618" t="s">
        <v>18861</v>
      </c>
      <c r="G6618" t="s">
        <v>238</v>
      </c>
      <c r="H6618" t="s">
        <v>46</v>
      </c>
      <c r="I6618" t="s">
        <v>129</v>
      </c>
      <c r="J6618" t="s">
        <v>130</v>
      </c>
      <c r="K6618" t="s">
        <v>131</v>
      </c>
      <c r="L6618" t="s">
        <v>18862</v>
      </c>
      <c r="M6618" t="s">
        <v>18863</v>
      </c>
      <c r="N6618">
        <v>3.6577777770000002</v>
      </c>
      <c r="O6618">
        <v>0</v>
      </c>
      <c r="P6618">
        <v>18</v>
      </c>
      <c r="Q6618">
        <v>0</v>
      </c>
      <c r="R6618">
        <v>0</v>
      </c>
      <c r="S6618">
        <v>0</v>
      </c>
      <c r="T6618">
        <v>0</v>
      </c>
      <c r="U6618">
        <v>0</v>
      </c>
      <c r="V6618">
        <v>65.84</v>
      </c>
      <c r="W6618">
        <v>0</v>
      </c>
      <c r="X6618">
        <v>0</v>
      </c>
      <c r="Y6618">
        <v>0</v>
      </c>
      <c r="Z6618">
        <v>0</v>
      </c>
    </row>
    <row r="6619" spans="1:26" x14ac:dyDescent="0.25">
      <c r="A6619">
        <v>2044428</v>
      </c>
      <c r="B6619">
        <v>1</v>
      </c>
      <c r="C6619" t="s">
        <v>77</v>
      </c>
      <c r="D6619" t="s">
        <v>120</v>
      </c>
      <c r="E6619" t="s">
        <v>161</v>
      </c>
      <c r="F6619" t="s">
        <v>18864</v>
      </c>
      <c r="G6619" t="s">
        <v>341</v>
      </c>
      <c r="H6619" t="s">
        <v>47</v>
      </c>
      <c r="I6619" t="s">
        <v>129</v>
      </c>
      <c r="J6619" t="s">
        <v>130</v>
      </c>
      <c r="K6619" t="s">
        <v>131</v>
      </c>
      <c r="L6619" t="s">
        <v>18865</v>
      </c>
      <c r="M6619" t="s">
        <v>18866</v>
      </c>
      <c r="N6619">
        <v>1.279722222</v>
      </c>
      <c r="O6619">
        <v>0</v>
      </c>
      <c r="P6619">
        <v>0</v>
      </c>
      <c r="Q6619">
        <v>37</v>
      </c>
      <c r="R6619">
        <v>0</v>
      </c>
      <c r="S6619">
        <v>41</v>
      </c>
      <c r="T6619">
        <v>228</v>
      </c>
      <c r="U6619">
        <v>0</v>
      </c>
      <c r="V6619">
        <v>0</v>
      </c>
      <c r="W6619">
        <v>47.349722</v>
      </c>
      <c r="X6619">
        <v>0</v>
      </c>
      <c r="Y6619">
        <v>52.468611000000003</v>
      </c>
      <c r="Z6619">
        <v>291.77666699999997</v>
      </c>
    </row>
    <row r="6620" spans="1:26" x14ac:dyDescent="0.25">
      <c r="A6620">
        <v>2044427</v>
      </c>
      <c r="B6620">
        <v>1</v>
      </c>
      <c r="C6620" t="s">
        <v>76</v>
      </c>
      <c r="D6620" t="s">
        <v>92</v>
      </c>
      <c r="E6620" t="s">
        <v>182</v>
      </c>
      <c r="F6620" t="s">
        <v>18867</v>
      </c>
      <c r="G6620" t="s">
        <v>250</v>
      </c>
      <c r="H6620" t="s">
        <v>46</v>
      </c>
      <c r="I6620" t="s">
        <v>129</v>
      </c>
      <c r="J6620" t="s">
        <v>15</v>
      </c>
      <c r="K6620" t="s">
        <v>131</v>
      </c>
      <c r="L6620" t="s">
        <v>18868</v>
      </c>
      <c r="M6620" t="s">
        <v>18869</v>
      </c>
      <c r="N6620">
        <v>4.5808333330000002</v>
      </c>
      <c r="O6620">
        <v>0</v>
      </c>
      <c r="P6620">
        <v>0</v>
      </c>
      <c r="Q6620">
        <v>0</v>
      </c>
      <c r="R6620">
        <v>0</v>
      </c>
      <c r="S6620">
        <v>0</v>
      </c>
      <c r="T6620">
        <v>75</v>
      </c>
      <c r="U6620">
        <v>0</v>
      </c>
      <c r="V6620">
        <v>0</v>
      </c>
      <c r="W6620">
        <v>0</v>
      </c>
      <c r="X6620">
        <v>0</v>
      </c>
      <c r="Y6620">
        <v>0</v>
      </c>
      <c r="Z6620">
        <v>343.5625</v>
      </c>
    </row>
    <row r="6621" spans="1:26" x14ac:dyDescent="0.25">
      <c r="A6621">
        <v>2044429</v>
      </c>
      <c r="B6621">
        <v>1</v>
      </c>
      <c r="C6621" t="s">
        <v>76</v>
      </c>
      <c r="D6621" t="s">
        <v>86</v>
      </c>
      <c r="E6621" t="s">
        <v>134</v>
      </c>
      <c r="F6621" t="s">
        <v>18606</v>
      </c>
      <c r="G6621" t="s">
        <v>136</v>
      </c>
      <c r="H6621" t="s">
        <v>46</v>
      </c>
      <c r="I6621" t="s">
        <v>129</v>
      </c>
      <c r="J6621" t="s">
        <v>130</v>
      </c>
      <c r="K6621" t="s">
        <v>131</v>
      </c>
      <c r="L6621" t="s">
        <v>18870</v>
      </c>
      <c r="M6621" t="s">
        <v>18871</v>
      </c>
      <c r="N6621">
        <v>1.562777777</v>
      </c>
      <c r="O6621">
        <v>0</v>
      </c>
      <c r="P6621">
        <v>2</v>
      </c>
      <c r="Q6621">
        <v>0</v>
      </c>
      <c r="R6621">
        <v>0</v>
      </c>
      <c r="S6621">
        <v>0</v>
      </c>
      <c r="T6621">
        <v>0</v>
      </c>
      <c r="U6621">
        <v>0</v>
      </c>
      <c r="V6621">
        <v>3.125556</v>
      </c>
      <c r="W6621">
        <v>0</v>
      </c>
      <c r="X6621">
        <v>0</v>
      </c>
      <c r="Y6621">
        <v>0</v>
      </c>
      <c r="Z6621">
        <v>0</v>
      </c>
    </row>
    <row r="6622" spans="1:26" x14ac:dyDescent="0.25">
      <c r="A6622">
        <v>2044435</v>
      </c>
      <c r="B6622">
        <v>1</v>
      </c>
      <c r="C6622" t="s">
        <v>76</v>
      </c>
      <c r="D6622" t="s">
        <v>102</v>
      </c>
      <c r="E6622" t="s">
        <v>134</v>
      </c>
      <c r="F6622" t="s">
        <v>18872</v>
      </c>
      <c r="G6622" t="s">
        <v>136</v>
      </c>
      <c r="H6622" t="s">
        <v>46</v>
      </c>
      <c r="I6622" t="s">
        <v>129</v>
      </c>
      <c r="J6622" t="s">
        <v>130</v>
      </c>
      <c r="K6622" t="s">
        <v>131</v>
      </c>
      <c r="L6622" t="s">
        <v>18873</v>
      </c>
      <c r="M6622" t="s">
        <v>18874</v>
      </c>
      <c r="N6622">
        <v>2.1724999999999999</v>
      </c>
      <c r="O6622">
        <v>0</v>
      </c>
      <c r="P6622">
        <v>1</v>
      </c>
      <c r="Q6622">
        <v>0</v>
      </c>
      <c r="R6622">
        <v>0</v>
      </c>
      <c r="S6622">
        <v>0</v>
      </c>
      <c r="T6622">
        <v>0</v>
      </c>
      <c r="U6622">
        <v>0</v>
      </c>
      <c r="V6622">
        <v>2.1724999999999999</v>
      </c>
      <c r="W6622">
        <v>0</v>
      </c>
      <c r="X6622">
        <v>0</v>
      </c>
      <c r="Y6622">
        <v>0</v>
      </c>
      <c r="Z6622">
        <v>0</v>
      </c>
    </row>
    <row r="6623" spans="1:26" x14ac:dyDescent="0.25">
      <c r="A6623">
        <v>2044423</v>
      </c>
      <c r="B6623">
        <v>1</v>
      </c>
      <c r="C6623" t="s">
        <v>77</v>
      </c>
      <c r="D6623" t="s">
        <v>118</v>
      </c>
      <c r="E6623" t="s">
        <v>171</v>
      </c>
      <c r="F6623" t="s">
        <v>12344</v>
      </c>
      <c r="G6623" t="s">
        <v>163</v>
      </c>
      <c r="H6623" t="s">
        <v>47</v>
      </c>
      <c r="I6623" t="s">
        <v>129</v>
      </c>
      <c r="J6623" t="s">
        <v>130</v>
      </c>
      <c r="K6623" t="s">
        <v>131</v>
      </c>
      <c r="L6623" t="s">
        <v>18875</v>
      </c>
      <c r="M6623" t="s">
        <v>18876</v>
      </c>
      <c r="N6623">
        <v>6.5277776999999995E-2</v>
      </c>
      <c r="O6623">
        <v>15</v>
      </c>
      <c r="P6623">
        <v>1</v>
      </c>
      <c r="Q6623">
        <v>0</v>
      </c>
      <c r="R6623">
        <v>0</v>
      </c>
      <c r="S6623">
        <v>34</v>
      </c>
      <c r="T6623">
        <v>135</v>
      </c>
      <c r="U6623">
        <v>0.97916700000000001</v>
      </c>
      <c r="V6623">
        <v>6.5278000000000003E-2</v>
      </c>
      <c r="W6623">
        <v>0</v>
      </c>
      <c r="X6623">
        <v>0</v>
      </c>
      <c r="Y6623">
        <v>2.2194440000000002</v>
      </c>
      <c r="Z6623">
        <v>8.8125</v>
      </c>
    </row>
    <row r="6624" spans="1:26" x14ac:dyDescent="0.25">
      <c r="A6624">
        <v>2044425</v>
      </c>
      <c r="B6624">
        <v>1</v>
      </c>
      <c r="C6624" t="s">
        <v>77</v>
      </c>
      <c r="D6624" t="s">
        <v>118</v>
      </c>
      <c r="E6624" t="s">
        <v>171</v>
      </c>
      <c r="F6624" t="s">
        <v>18877</v>
      </c>
      <c r="G6624" t="s">
        <v>163</v>
      </c>
      <c r="H6624" t="s">
        <v>47</v>
      </c>
      <c r="I6624" t="s">
        <v>129</v>
      </c>
      <c r="J6624" t="s">
        <v>130</v>
      </c>
      <c r="K6624" t="s">
        <v>131</v>
      </c>
      <c r="L6624" t="s">
        <v>18878</v>
      </c>
      <c r="M6624" t="s">
        <v>18879</v>
      </c>
      <c r="N6624">
        <v>8.4444443999999994E-2</v>
      </c>
      <c r="O6624">
        <v>13</v>
      </c>
      <c r="P6624">
        <v>265</v>
      </c>
      <c r="Q6624">
        <v>0</v>
      </c>
      <c r="R6624">
        <v>0</v>
      </c>
      <c r="S6624">
        <v>3</v>
      </c>
      <c r="T6624">
        <v>625</v>
      </c>
      <c r="U6624">
        <v>1.0977779999999999</v>
      </c>
      <c r="V6624">
        <v>22.377777999999999</v>
      </c>
      <c r="W6624">
        <v>0</v>
      </c>
      <c r="X6624">
        <v>0</v>
      </c>
      <c r="Y6624">
        <v>0.25333299999999997</v>
      </c>
      <c r="Z6624">
        <v>52.777777999999998</v>
      </c>
    </row>
    <row r="6625" spans="1:26" x14ac:dyDescent="0.25">
      <c r="A6625">
        <v>2044426</v>
      </c>
      <c r="B6625">
        <v>1</v>
      </c>
      <c r="C6625" t="s">
        <v>76</v>
      </c>
      <c r="D6625" t="s">
        <v>89</v>
      </c>
      <c r="E6625" t="s">
        <v>171</v>
      </c>
      <c r="F6625" t="s">
        <v>12298</v>
      </c>
      <c r="G6625" t="s">
        <v>2185</v>
      </c>
      <c r="H6625" t="s">
        <v>47</v>
      </c>
      <c r="I6625" t="s">
        <v>129</v>
      </c>
      <c r="J6625" t="s">
        <v>130</v>
      </c>
      <c r="K6625" t="s">
        <v>131</v>
      </c>
      <c r="L6625" t="s">
        <v>18880</v>
      </c>
      <c r="M6625" t="s">
        <v>18881</v>
      </c>
      <c r="N6625">
        <v>1.5947222219999999</v>
      </c>
      <c r="O6625">
        <v>42</v>
      </c>
      <c r="P6625">
        <v>418</v>
      </c>
      <c r="Q6625">
        <v>0</v>
      </c>
      <c r="R6625">
        <v>0</v>
      </c>
      <c r="S6625">
        <v>0</v>
      </c>
      <c r="T6625">
        <v>0</v>
      </c>
      <c r="U6625">
        <v>66.978333000000006</v>
      </c>
      <c r="V6625">
        <v>666.59388899999999</v>
      </c>
      <c r="W6625">
        <v>0</v>
      </c>
      <c r="X6625">
        <v>0</v>
      </c>
      <c r="Y6625">
        <v>0</v>
      </c>
      <c r="Z6625">
        <v>0</v>
      </c>
    </row>
    <row r="6626" spans="1:26" x14ac:dyDescent="0.25">
      <c r="A6626">
        <v>2044434</v>
      </c>
      <c r="B6626">
        <v>1</v>
      </c>
      <c r="C6626" t="s">
        <v>77</v>
      </c>
      <c r="D6626" t="s">
        <v>118</v>
      </c>
      <c r="E6626" t="s">
        <v>161</v>
      </c>
      <c r="F6626" t="s">
        <v>18882</v>
      </c>
      <c r="G6626" t="s">
        <v>2786</v>
      </c>
      <c r="H6626" t="s">
        <v>47</v>
      </c>
      <c r="I6626" t="s">
        <v>129</v>
      </c>
      <c r="J6626" t="s">
        <v>130</v>
      </c>
      <c r="K6626" t="s">
        <v>131</v>
      </c>
      <c r="L6626" t="s">
        <v>18883</v>
      </c>
      <c r="M6626" t="s">
        <v>18884</v>
      </c>
      <c r="N6626">
        <v>0.55166666600000003</v>
      </c>
      <c r="O6626">
        <v>1</v>
      </c>
      <c r="P6626">
        <v>2893</v>
      </c>
      <c r="Q6626">
        <v>0</v>
      </c>
      <c r="R6626">
        <v>0</v>
      </c>
      <c r="S6626">
        <v>0</v>
      </c>
      <c r="T6626">
        <v>0</v>
      </c>
      <c r="U6626">
        <v>0.55166700000000002</v>
      </c>
      <c r="V6626">
        <v>1595.971665</v>
      </c>
      <c r="W6626">
        <v>0</v>
      </c>
      <c r="X6626">
        <v>0</v>
      </c>
      <c r="Y6626">
        <v>0</v>
      </c>
      <c r="Z6626">
        <v>0</v>
      </c>
    </row>
    <row r="6627" spans="1:26" x14ac:dyDescent="0.25">
      <c r="A6627">
        <v>2044431</v>
      </c>
      <c r="B6627">
        <v>1</v>
      </c>
      <c r="C6627" t="s">
        <v>77</v>
      </c>
      <c r="D6627" t="s">
        <v>124</v>
      </c>
      <c r="E6627" t="s">
        <v>134</v>
      </c>
      <c r="F6627" t="s">
        <v>18885</v>
      </c>
      <c r="G6627" t="s">
        <v>136</v>
      </c>
      <c r="H6627" t="s">
        <v>46</v>
      </c>
      <c r="I6627" t="s">
        <v>129</v>
      </c>
      <c r="J6627" t="s">
        <v>130</v>
      </c>
      <c r="K6627" t="s">
        <v>131</v>
      </c>
      <c r="L6627" t="s">
        <v>18886</v>
      </c>
      <c r="M6627" t="s">
        <v>18887</v>
      </c>
      <c r="N6627">
        <v>1.2719444440000001</v>
      </c>
      <c r="O6627">
        <v>0</v>
      </c>
      <c r="P6627">
        <v>1</v>
      </c>
      <c r="Q6627">
        <v>0</v>
      </c>
      <c r="R6627">
        <v>0</v>
      </c>
      <c r="S6627">
        <v>0</v>
      </c>
      <c r="T6627">
        <v>0</v>
      </c>
      <c r="U6627">
        <v>0</v>
      </c>
      <c r="V6627">
        <v>1.271944</v>
      </c>
      <c r="W6627">
        <v>0</v>
      </c>
      <c r="X6627">
        <v>0</v>
      </c>
      <c r="Y6627">
        <v>0</v>
      </c>
      <c r="Z6627">
        <v>0</v>
      </c>
    </row>
    <row r="6628" spans="1:26" x14ac:dyDescent="0.25">
      <c r="A6628">
        <v>2044430</v>
      </c>
      <c r="B6628">
        <v>1</v>
      </c>
      <c r="C6628" t="s">
        <v>76</v>
      </c>
      <c r="D6628" t="s">
        <v>100</v>
      </c>
      <c r="E6628" t="s">
        <v>161</v>
      </c>
      <c r="F6628" t="s">
        <v>18888</v>
      </c>
      <c r="G6628" t="s">
        <v>163</v>
      </c>
      <c r="H6628" t="s">
        <v>47</v>
      </c>
      <c r="I6628" t="s">
        <v>129</v>
      </c>
      <c r="J6628" t="s">
        <v>130</v>
      </c>
      <c r="K6628" t="s">
        <v>131</v>
      </c>
      <c r="L6628" t="s">
        <v>18889</v>
      </c>
      <c r="M6628" t="s">
        <v>18890</v>
      </c>
      <c r="N6628">
        <v>0.77416666599999995</v>
      </c>
      <c r="O6628">
        <v>0</v>
      </c>
      <c r="P6628">
        <v>1553</v>
      </c>
      <c r="Q6628">
        <v>0</v>
      </c>
      <c r="R6628">
        <v>0</v>
      </c>
      <c r="S6628">
        <v>0</v>
      </c>
      <c r="T6628">
        <v>0</v>
      </c>
      <c r="U6628">
        <v>0</v>
      </c>
      <c r="V6628">
        <v>1202.2808319999999</v>
      </c>
      <c r="W6628">
        <v>0</v>
      </c>
      <c r="X6628">
        <v>0</v>
      </c>
      <c r="Y6628">
        <v>0</v>
      </c>
      <c r="Z6628">
        <v>0</v>
      </c>
    </row>
    <row r="6629" spans="1:26" x14ac:dyDescent="0.25">
      <c r="A6629">
        <v>2044433</v>
      </c>
      <c r="B6629">
        <v>1</v>
      </c>
      <c r="C6629" t="s">
        <v>76</v>
      </c>
      <c r="D6629" t="s">
        <v>102</v>
      </c>
      <c r="E6629" t="s">
        <v>171</v>
      </c>
      <c r="F6629" t="s">
        <v>18543</v>
      </c>
      <c r="G6629" t="s">
        <v>152</v>
      </c>
      <c r="H6629" t="s">
        <v>47</v>
      </c>
      <c r="I6629" t="s">
        <v>129</v>
      </c>
      <c r="J6629" t="s">
        <v>130</v>
      </c>
      <c r="K6629" t="s">
        <v>131</v>
      </c>
      <c r="L6629" t="s">
        <v>18891</v>
      </c>
      <c r="M6629" t="s">
        <v>18892</v>
      </c>
      <c r="N6629">
        <v>0.24694444400000001</v>
      </c>
      <c r="O6629">
        <v>30</v>
      </c>
      <c r="P6629">
        <v>814</v>
      </c>
      <c r="Q6629">
        <v>0</v>
      </c>
      <c r="R6629">
        <v>0</v>
      </c>
      <c r="S6629">
        <v>1</v>
      </c>
      <c r="T6629">
        <v>0</v>
      </c>
      <c r="U6629">
        <v>7.4083329999999998</v>
      </c>
      <c r="V6629">
        <v>201.012777</v>
      </c>
      <c r="W6629">
        <v>0</v>
      </c>
      <c r="X6629">
        <v>0</v>
      </c>
      <c r="Y6629">
        <v>0.246944</v>
      </c>
      <c r="Z6629">
        <v>0</v>
      </c>
    </row>
    <row r="6630" spans="1:26" x14ac:dyDescent="0.25">
      <c r="A6630">
        <v>2044436</v>
      </c>
      <c r="B6630">
        <v>1</v>
      </c>
      <c r="C6630" t="s">
        <v>76</v>
      </c>
      <c r="D6630" t="s">
        <v>105</v>
      </c>
      <c r="E6630" t="s">
        <v>182</v>
      </c>
      <c r="F6630" t="s">
        <v>18893</v>
      </c>
      <c r="G6630" t="s">
        <v>405</v>
      </c>
      <c r="H6630" t="s">
        <v>46</v>
      </c>
      <c r="I6630" t="s">
        <v>129</v>
      </c>
      <c r="J6630" t="s">
        <v>130</v>
      </c>
      <c r="K6630" t="s">
        <v>131</v>
      </c>
      <c r="L6630" t="s">
        <v>18894</v>
      </c>
      <c r="M6630" t="s">
        <v>18895</v>
      </c>
      <c r="N6630">
        <v>1.145277777</v>
      </c>
      <c r="O6630">
        <v>0</v>
      </c>
      <c r="P6630">
        <v>0</v>
      </c>
      <c r="Q6630">
        <v>0</v>
      </c>
      <c r="R6630">
        <v>20</v>
      </c>
      <c r="S6630">
        <v>0</v>
      </c>
      <c r="T6630">
        <v>8</v>
      </c>
      <c r="U6630">
        <v>0</v>
      </c>
      <c r="V6630">
        <v>0</v>
      </c>
      <c r="W6630">
        <v>0</v>
      </c>
      <c r="X6630">
        <v>22.905556000000001</v>
      </c>
      <c r="Y6630">
        <v>0</v>
      </c>
      <c r="Z6630">
        <v>9.1622219999999999</v>
      </c>
    </row>
    <row r="6631" spans="1:26" x14ac:dyDescent="0.25">
      <c r="A6631">
        <v>2044445</v>
      </c>
      <c r="B6631">
        <v>1</v>
      </c>
      <c r="C6631" t="s">
        <v>76</v>
      </c>
      <c r="D6631" t="s">
        <v>92</v>
      </c>
      <c r="E6631" t="s">
        <v>134</v>
      </c>
      <c r="F6631" t="s">
        <v>18896</v>
      </c>
      <c r="G6631" t="s">
        <v>140</v>
      </c>
      <c r="H6631" t="s">
        <v>46</v>
      </c>
      <c r="I6631" t="s">
        <v>129</v>
      </c>
      <c r="J6631" t="s">
        <v>130</v>
      </c>
      <c r="K6631" t="s">
        <v>131</v>
      </c>
      <c r="L6631" t="s">
        <v>18897</v>
      </c>
      <c r="M6631" t="s">
        <v>18898</v>
      </c>
      <c r="N6631">
        <v>5.3730555549999997</v>
      </c>
      <c r="O6631">
        <v>0</v>
      </c>
      <c r="P6631">
        <v>0</v>
      </c>
      <c r="Q6631">
        <v>0</v>
      </c>
      <c r="R6631">
        <v>1</v>
      </c>
      <c r="S6631">
        <v>0</v>
      </c>
      <c r="T6631">
        <v>0</v>
      </c>
      <c r="U6631">
        <v>0</v>
      </c>
      <c r="V6631">
        <v>0</v>
      </c>
      <c r="W6631">
        <v>0</v>
      </c>
      <c r="X6631">
        <v>5.3730560000000001</v>
      </c>
      <c r="Y6631">
        <v>0</v>
      </c>
      <c r="Z6631">
        <v>0</v>
      </c>
    </row>
    <row r="6632" spans="1:26" x14ac:dyDescent="0.25">
      <c r="A6632">
        <v>2044444</v>
      </c>
      <c r="B6632">
        <v>1</v>
      </c>
      <c r="C6632" t="s">
        <v>76</v>
      </c>
      <c r="D6632" t="s">
        <v>91</v>
      </c>
      <c r="E6632" t="s">
        <v>186</v>
      </c>
      <c r="F6632" t="s">
        <v>18746</v>
      </c>
      <c r="G6632" t="s">
        <v>163</v>
      </c>
      <c r="H6632" t="s">
        <v>47</v>
      </c>
      <c r="I6632" t="s">
        <v>129</v>
      </c>
      <c r="J6632" t="s">
        <v>130</v>
      </c>
      <c r="K6632" t="s">
        <v>131</v>
      </c>
      <c r="L6632" t="s">
        <v>18899</v>
      </c>
      <c r="M6632" t="s">
        <v>18900</v>
      </c>
      <c r="N6632">
        <v>1.1827777770000001</v>
      </c>
      <c r="O6632">
        <v>20</v>
      </c>
      <c r="P6632">
        <v>1</v>
      </c>
      <c r="Q6632">
        <v>0</v>
      </c>
      <c r="R6632">
        <v>0</v>
      </c>
      <c r="S6632">
        <v>0</v>
      </c>
      <c r="T6632">
        <v>0</v>
      </c>
      <c r="U6632">
        <v>23.655556000000001</v>
      </c>
      <c r="V6632">
        <v>1.1827780000000001</v>
      </c>
      <c r="W6632">
        <v>0</v>
      </c>
      <c r="X6632">
        <v>0</v>
      </c>
      <c r="Y6632">
        <v>0</v>
      </c>
      <c r="Z6632">
        <v>0</v>
      </c>
    </row>
    <row r="6633" spans="1:26" x14ac:dyDescent="0.25">
      <c r="A6633">
        <v>2044442</v>
      </c>
      <c r="B6633">
        <v>1</v>
      </c>
      <c r="C6633" t="s">
        <v>77</v>
      </c>
      <c r="D6633" t="s">
        <v>108</v>
      </c>
      <c r="E6633" t="s">
        <v>171</v>
      </c>
      <c r="F6633" t="s">
        <v>18901</v>
      </c>
      <c r="G6633" t="s">
        <v>163</v>
      </c>
      <c r="H6633" t="s">
        <v>47</v>
      </c>
      <c r="I6633" t="s">
        <v>257</v>
      </c>
      <c r="J6633" t="s">
        <v>130</v>
      </c>
      <c r="K6633" t="s">
        <v>131</v>
      </c>
      <c r="L6633" t="s">
        <v>18902</v>
      </c>
      <c r="M6633" t="s">
        <v>18903</v>
      </c>
      <c r="N6633">
        <v>2.7777777E-2</v>
      </c>
      <c r="O6633">
        <v>0</v>
      </c>
      <c r="P6633">
        <v>4</v>
      </c>
      <c r="Q6633">
        <v>58</v>
      </c>
      <c r="R6633">
        <v>10363</v>
      </c>
      <c r="S6633">
        <v>63</v>
      </c>
      <c r="T6633">
        <v>10306</v>
      </c>
      <c r="U6633">
        <v>0</v>
      </c>
      <c r="V6633">
        <v>0.111111</v>
      </c>
      <c r="W6633">
        <v>1.611111</v>
      </c>
      <c r="X6633">
        <v>287.86110300000001</v>
      </c>
      <c r="Y6633">
        <v>1.75</v>
      </c>
      <c r="Z6633">
        <v>286.27776999999998</v>
      </c>
    </row>
    <row r="6634" spans="1:26" x14ac:dyDescent="0.25">
      <c r="A6634">
        <v>2044452</v>
      </c>
      <c r="B6634">
        <v>1</v>
      </c>
      <c r="C6634" t="s">
        <v>76</v>
      </c>
      <c r="D6634" t="s">
        <v>84</v>
      </c>
      <c r="E6634" t="s">
        <v>182</v>
      </c>
      <c r="F6634" t="s">
        <v>18904</v>
      </c>
      <c r="G6634" t="s">
        <v>144</v>
      </c>
      <c r="H6634" t="s">
        <v>46</v>
      </c>
      <c r="I6634" t="s">
        <v>129</v>
      </c>
      <c r="J6634" t="s">
        <v>130</v>
      </c>
      <c r="K6634" t="s">
        <v>131</v>
      </c>
      <c r="L6634" t="s">
        <v>18905</v>
      </c>
      <c r="M6634" t="s">
        <v>18906</v>
      </c>
      <c r="N6634">
        <v>2.9808333330000001</v>
      </c>
      <c r="O6634">
        <v>0</v>
      </c>
      <c r="P6634">
        <v>72</v>
      </c>
      <c r="Q6634">
        <v>0</v>
      </c>
      <c r="R6634">
        <v>0</v>
      </c>
      <c r="S6634">
        <v>0</v>
      </c>
      <c r="T6634">
        <v>0</v>
      </c>
      <c r="U6634">
        <v>0</v>
      </c>
      <c r="V6634">
        <v>214.62</v>
      </c>
      <c r="W6634">
        <v>0</v>
      </c>
      <c r="X6634">
        <v>0</v>
      </c>
      <c r="Y6634">
        <v>0</v>
      </c>
      <c r="Z6634">
        <v>0</v>
      </c>
    </row>
    <row r="6635" spans="1:26" x14ac:dyDescent="0.25">
      <c r="A6635">
        <v>2044470</v>
      </c>
      <c r="B6635">
        <v>1</v>
      </c>
      <c r="C6635" t="s">
        <v>76</v>
      </c>
      <c r="D6635" t="s">
        <v>103</v>
      </c>
      <c r="E6635" t="s">
        <v>134</v>
      </c>
      <c r="F6635" t="s">
        <v>18907</v>
      </c>
      <c r="G6635" t="s">
        <v>3495</v>
      </c>
      <c r="H6635" t="s">
        <v>46</v>
      </c>
      <c r="I6635" t="s">
        <v>129</v>
      </c>
      <c r="J6635" t="s">
        <v>130</v>
      </c>
      <c r="K6635" t="s">
        <v>131</v>
      </c>
      <c r="L6635" t="s">
        <v>18908</v>
      </c>
      <c r="M6635" t="s">
        <v>18909</v>
      </c>
      <c r="N6635">
        <v>1.568888888</v>
      </c>
      <c r="O6635">
        <v>0</v>
      </c>
      <c r="P6635">
        <v>0</v>
      </c>
      <c r="Q6635">
        <v>0</v>
      </c>
      <c r="R6635">
        <v>1</v>
      </c>
      <c r="S6635">
        <v>0</v>
      </c>
      <c r="T6635">
        <v>0</v>
      </c>
      <c r="U6635">
        <v>0</v>
      </c>
      <c r="V6635">
        <v>0</v>
      </c>
      <c r="W6635">
        <v>0</v>
      </c>
      <c r="X6635">
        <v>1.568889</v>
      </c>
      <c r="Y6635">
        <v>0</v>
      </c>
      <c r="Z6635">
        <v>0</v>
      </c>
    </row>
    <row r="6636" spans="1:26" x14ac:dyDescent="0.25">
      <c r="A6636">
        <v>2044471</v>
      </c>
      <c r="B6636">
        <v>1</v>
      </c>
      <c r="C6636" t="s">
        <v>76</v>
      </c>
      <c r="D6636" t="s">
        <v>103</v>
      </c>
      <c r="E6636" t="s">
        <v>134</v>
      </c>
      <c r="F6636" t="s">
        <v>18910</v>
      </c>
      <c r="G6636" t="s">
        <v>238</v>
      </c>
      <c r="H6636" t="s">
        <v>46</v>
      </c>
      <c r="I6636" t="s">
        <v>129</v>
      </c>
      <c r="J6636" t="s">
        <v>130</v>
      </c>
      <c r="K6636" t="s">
        <v>131</v>
      </c>
      <c r="L6636" t="s">
        <v>18911</v>
      </c>
      <c r="M6636" t="s">
        <v>18912</v>
      </c>
      <c r="N6636">
        <v>1.7575000000000001</v>
      </c>
      <c r="O6636">
        <v>0</v>
      </c>
      <c r="P6636">
        <v>0</v>
      </c>
      <c r="Q6636">
        <v>0</v>
      </c>
      <c r="R6636">
        <v>7</v>
      </c>
      <c r="S6636">
        <v>0</v>
      </c>
      <c r="T6636">
        <v>0</v>
      </c>
      <c r="U6636">
        <v>0</v>
      </c>
      <c r="V6636">
        <v>0</v>
      </c>
      <c r="W6636">
        <v>0</v>
      </c>
      <c r="X6636">
        <v>12.3025</v>
      </c>
      <c r="Y6636">
        <v>0</v>
      </c>
      <c r="Z6636">
        <v>0</v>
      </c>
    </row>
    <row r="6637" spans="1:26" x14ac:dyDescent="0.25">
      <c r="A6637">
        <v>2044458</v>
      </c>
      <c r="B6637">
        <v>1</v>
      </c>
      <c r="C6637" t="s">
        <v>76</v>
      </c>
      <c r="D6637" t="s">
        <v>92</v>
      </c>
      <c r="E6637" t="s">
        <v>166</v>
      </c>
      <c r="F6637" t="s">
        <v>18913</v>
      </c>
      <c r="G6637" t="s">
        <v>904</v>
      </c>
      <c r="H6637" t="s">
        <v>46</v>
      </c>
      <c r="I6637" t="s">
        <v>129</v>
      </c>
      <c r="J6637" t="s">
        <v>130</v>
      </c>
      <c r="K6637" t="s">
        <v>131</v>
      </c>
      <c r="L6637" t="s">
        <v>18914</v>
      </c>
      <c r="M6637" t="s">
        <v>18915</v>
      </c>
      <c r="N6637">
        <v>0.52583333300000001</v>
      </c>
      <c r="O6637">
        <v>0</v>
      </c>
      <c r="P6637">
        <v>0</v>
      </c>
      <c r="Q6637">
        <v>0</v>
      </c>
      <c r="R6637">
        <v>0</v>
      </c>
      <c r="S6637">
        <v>0</v>
      </c>
      <c r="T6637">
        <v>145</v>
      </c>
      <c r="U6637">
        <v>0</v>
      </c>
      <c r="V6637">
        <v>0</v>
      </c>
      <c r="W6637">
        <v>0</v>
      </c>
      <c r="X6637">
        <v>0</v>
      </c>
      <c r="Y6637">
        <v>0</v>
      </c>
      <c r="Z6637">
        <v>76.245833000000005</v>
      </c>
    </row>
    <row r="6638" spans="1:26" x14ac:dyDescent="0.25">
      <c r="A6638">
        <v>2044450</v>
      </c>
      <c r="B6638">
        <v>1</v>
      </c>
      <c r="C6638" t="s">
        <v>76</v>
      </c>
      <c r="D6638" t="s">
        <v>100</v>
      </c>
      <c r="E6638" t="s">
        <v>134</v>
      </c>
      <c r="F6638" t="s">
        <v>18916</v>
      </c>
      <c r="G6638" t="s">
        <v>128</v>
      </c>
      <c r="H6638" t="s">
        <v>46</v>
      </c>
      <c r="I6638" t="s">
        <v>129</v>
      </c>
      <c r="J6638" t="s">
        <v>130</v>
      </c>
      <c r="K6638" t="s">
        <v>131</v>
      </c>
      <c r="L6638" t="s">
        <v>18917</v>
      </c>
      <c r="M6638" t="s">
        <v>18918</v>
      </c>
      <c r="N6638">
        <v>1.970277777</v>
      </c>
      <c r="O6638">
        <v>0</v>
      </c>
      <c r="P6638">
        <v>4</v>
      </c>
      <c r="Q6638">
        <v>0</v>
      </c>
      <c r="R6638">
        <v>0</v>
      </c>
      <c r="S6638">
        <v>0</v>
      </c>
      <c r="T6638">
        <v>0</v>
      </c>
      <c r="U6638">
        <v>0</v>
      </c>
      <c r="V6638">
        <v>7.8811109999999998</v>
      </c>
      <c r="W6638">
        <v>0</v>
      </c>
      <c r="X6638">
        <v>0</v>
      </c>
      <c r="Y6638">
        <v>0</v>
      </c>
      <c r="Z6638">
        <v>0</v>
      </c>
    </row>
    <row r="6639" spans="1:26" x14ac:dyDescent="0.25">
      <c r="A6639">
        <v>2044464</v>
      </c>
      <c r="B6639">
        <v>1</v>
      </c>
      <c r="C6639" t="s">
        <v>76</v>
      </c>
      <c r="D6639" t="s">
        <v>102</v>
      </c>
      <c r="E6639" t="s">
        <v>134</v>
      </c>
      <c r="F6639" t="s">
        <v>18919</v>
      </c>
      <c r="G6639" t="s">
        <v>136</v>
      </c>
      <c r="H6639" t="s">
        <v>46</v>
      </c>
      <c r="I6639" t="s">
        <v>129</v>
      </c>
      <c r="J6639" t="s">
        <v>130</v>
      </c>
      <c r="K6639" t="s">
        <v>131</v>
      </c>
      <c r="L6639" t="s">
        <v>18920</v>
      </c>
      <c r="M6639" t="s">
        <v>18921</v>
      </c>
      <c r="N6639">
        <v>1.8094444439999999</v>
      </c>
      <c r="O6639">
        <v>0</v>
      </c>
      <c r="P6639">
        <v>1</v>
      </c>
      <c r="Q6639">
        <v>0</v>
      </c>
      <c r="R6639">
        <v>0</v>
      </c>
      <c r="S6639">
        <v>0</v>
      </c>
      <c r="T6639">
        <v>0</v>
      </c>
      <c r="U6639">
        <v>0</v>
      </c>
      <c r="V6639">
        <v>1.8094440000000001</v>
      </c>
      <c r="W6639">
        <v>0</v>
      </c>
      <c r="X6639">
        <v>0</v>
      </c>
      <c r="Y6639">
        <v>0</v>
      </c>
      <c r="Z6639">
        <v>0</v>
      </c>
    </row>
    <row r="6640" spans="1:26" x14ac:dyDescent="0.25">
      <c r="A6640">
        <v>2044469</v>
      </c>
      <c r="B6640">
        <v>1</v>
      </c>
      <c r="C6640" t="s">
        <v>77</v>
      </c>
      <c r="D6640" t="s">
        <v>124</v>
      </c>
      <c r="E6640" t="s">
        <v>134</v>
      </c>
      <c r="F6640" t="s">
        <v>18922</v>
      </c>
      <c r="G6640" t="s">
        <v>136</v>
      </c>
      <c r="H6640" t="s">
        <v>46</v>
      </c>
      <c r="I6640" t="s">
        <v>129</v>
      </c>
      <c r="J6640" t="s">
        <v>130</v>
      </c>
      <c r="K6640" t="s">
        <v>131</v>
      </c>
      <c r="L6640" t="s">
        <v>18923</v>
      </c>
      <c r="M6640" t="s">
        <v>18924</v>
      </c>
      <c r="N6640">
        <v>3.9541666659999999</v>
      </c>
      <c r="O6640">
        <v>0</v>
      </c>
      <c r="P6640">
        <v>3</v>
      </c>
      <c r="Q6640">
        <v>0</v>
      </c>
      <c r="R6640">
        <v>0</v>
      </c>
      <c r="S6640">
        <v>0</v>
      </c>
      <c r="T6640">
        <v>0</v>
      </c>
      <c r="U6640">
        <v>0</v>
      </c>
      <c r="V6640">
        <v>11.862500000000001</v>
      </c>
      <c r="W6640">
        <v>0</v>
      </c>
      <c r="X6640">
        <v>0</v>
      </c>
      <c r="Y6640">
        <v>0</v>
      </c>
      <c r="Z6640">
        <v>0</v>
      </c>
    </row>
    <row r="6641" spans="1:26" x14ac:dyDescent="0.25">
      <c r="A6641">
        <v>2044461</v>
      </c>
      <c r="B6641">
        <v>1</v>
      </c>
      <c r="C6641" t="s">
        <v>76</v>
      </c>
      <c r="D6641" t="s">
        <v>80</v>
      </c>
      <c r="E6641" t="s">
        <v>134</v>
      </c>
      <c r="F6641" t="s">
        <v>18925</v>
      </c>
      <c r="G6641" t="s">
        <v>238</v>
      </c>
      <c r="H6641" t="s">
        <v>46</v>
      </c>
      <c r="I6641" t="s">
        <v>129</v>
      </c>
      <c r="J6641" t="s">
        <v>130</v>
      </c>
      <c r="K6641" t="s">
        <v>131</v>
      </c>
      <c r="L6641" t="s">
        <v>18926</v>
      </c>
      <c r="M6641" t="s">
        <v>18927</v>
      </c>
      <c r="N6641">
        <v>1.5466666659999999</v>
      </c>
      <c r="O6641">
        <v>0</v>
      </c>
      <c r="P6641">
        <v>5</v>
      </c>
      <c r="Q6641">
        <v>0</v>
      </c>
      <c r="R6641">
        <v>0</v>
      </c>
      <c r="S6641">
        <v>0</v>
      </c>
      <c r="T6641">
        <v>0</v>
      </c>
      <c r="U6641">
        <v>0</v>
      </c>
      <c r="V6641">
        <v>7.733333</v>
      </c>
      <c r="W6641">
        <v>0</v>
      </c>
      <c r="X6641">
        <v>0</v>
      </c>
      <c r="Y6641">
        <v>0</v>
      </c>
      <c r="Z6641">
        <v>0</v>
      </c>
    </row>
    <row r="6642" spans="1:26" x14ac:dyDescent="0.25">
      <c r="A6642">
        <v>2044451</v>
      </c>
      <c r="B6642">
        <v>1</v>
      </c>
      <c r="C6642" t="s">
        <v>77</v>
      </c>
      <c r="D6642" t="s">
        <v>124</v>
      </c>
      <c r="E6642" t="s">
        <v>134</v>
      </c>
      <c r="F6642" t="s">
        <v>18928</v>
      </c>
      <c r="G6642" t="s">
        <v>136</v>
      </c>
      <c r="H6642" t="s">
        <v>46</v>
      </c>
      <c r="I6642" t="s">
        <v>129</v>
      </c>
      <c r="J6642" t="s">
        <v>130</v>
      </c>
      <c r="K6642" t="s">
        <v>131</v>
      </c>
      <c r="L6642" t="s">
        <v>18929</v>
      </c>
      <c r="M6642" t="s">
        <v>18930</v>
      </c>
      <c r="N6642">
        <v>1.048888888</v>
      </c>
      <c r="O6642">
        <v>0</v>
      </c>
      <c r="P6642">
        <v>1</v>
      </c>
      <c r="Q6642">
        <v>0</v>
      </c>
      <c r="R6642">
        <v>0</v>
      </c>
      <c r="S6642">
        <v>0</v>
      </c>
      <c r="T6642">
        <v>0</v>
      </c>
      <c r="U6642">
        <v>0</v>
      </c>
      <c r="V6642">
        <v>1.048889</v>
      </c>
      <c r="W6642">
        <v>0</v>
      </c>
      <c r="X6642">
        <v>0</v>
      </c>
      <c r="Y6642">
        <v>0</v>
      </c>
      <c r="Z6642">
        <v>0</v>
      </c>
    </row>
    <row r="6643" spans="1:26" x14ac:dyDescent="0.25">
      <c r="A6643">
        <v>2044474</v>
      </c>
      <c r="B6643">
        <v>1</v>
      </c>
      <c r="C6643" t="s">
        <v>76</v>
      </c>
      <c r="D6643" t="s">
        <v>91</v>
      </c>
      <c r="E6643" t="s">
        <v>134</v>
      </c>
      <c r="F6643" t="s">
        <v>18931</v>
      </c>
      <c r="G6643" t="s">
        <v>136</v>
      </c>
      <c r="H6643" t="s">
        <v>46</v>
      </c>
      <c r="I6643" t="s">
        <v>129</v>
      </c>
      <c r="J6643" t="s">
        <v>130</v>
      </c>
      <c r="K6643" t="s">
        <v>131</v>
      </c>
      <c r="L6643" t="s">
        <v>18932</v>
      </c>
      <c r="M6643" t="s">
        <v>18933</v>
      </c>
      <c r="N6643">
        <v>1.176666666</v>
      </c>
      <c r="O6643">
        <v>0</v>
      </c>
      <c r="P6643">
        <v>5</v>
      </c>
      <c r="Q6643">
        <v>0</v>
      </c>
      <c r="R6643">
        <v>0</v>
      </c>
      <c r="S6643">
        <v>0</v>
      </c>
      <c r="T6643">
        <v>0</v>
      </c>
      <c r="U6643">
        <v>0</v>
      </c>
      <c r="V6643">
        <v>5.8833330000000004</v>
      </c>
      <c r="W6643">
        <v>0</v>
      </c>
      <c r="X6643">
        <v>0</v>
      </c>
      <c r="Y6643">
        <v>0</v>
      </c>
      <c r="Z6643">
        <v>0</v>
      </c>
    </row>
    <row r="6644" spans="1:26" x14ac:dyDescent="0.25">
      <c r="A6644">
        <v>2044465</v>
      </c>
      <c r="B6644">
        <v>1</v>
      </c>
      <c r="C6644" t="s">
        <v>77</v>
      </c>
      <c r="D6644" t="s">
        <v>113</v>
      </c>
      <c r="E6644" t="s">
        <v>182</v>
      </c>
      <c r="F6644" t="s">
        <v>18934</v>
      </c>
      <c r="G6644" t="s">
        <v>144</v>
      </c>
      <c r="H6644" t="s">
        <v>46</v>
      </c>
      <c r="I6644" t="s">
        <v>129</v>
      </c>
      <c r="J6644" t="s">
        <v>130</v>
      </c>
      <c r="K6644" t="s">
        <v>131</v>
      </c>
      <c r="L6644" t="s">
        <v>18935</v>
      </c>
      <c r="M6644" t="s">
        <v>18936</v>
      </c>
      <c r="N6644">
        <v>1.3819444439999999</v>
      </c>
      <c r="O6644">
        <v>0</v>
      </c>
      <c r="P6644">
        <v>0</v>
      </c>
      <c r="Q6644">
        <v>0</v>
      </c>
      <c r="R6644">
        <v>2</v>
      </c>
      <c r="S6644">
        <v>0</v>
      </c>
      <c r="T6644">
        <v>0</v>
      </c>
      <c r="U6644">
        <v>0</v>
      </c>
      <c r="V6644">
        <v>0</v>
      </c>
      <c r="W6644">
        <v>0</v>
      </c>
      <c r="X6644">
        <v>2.7638889999999998</v>
      </c>
      <c r="Y6644">
        <v>0</v>
      </c>
      <c r="Z6644">
        <v>0</v>
      </c>
    </row>
    <row r="6645" spans="1:26" x14ac:dyDescent="0.25">
      <c r="A6645">
        <v>2044480</v>
      </c>
      <c r="B6645">
        <v>1</v>
      </c>
      <c r="C6645" t="s">
        <v>76</v>
      </c>
      <c r="D6645" t="s">
        <v>88</v>
      </c>
      <c r="E6645" t="s">
        <v>134</v>
      </c>
      <c r="F6645" t="s">
        <v>18937</v>
      </c>
      <c r="G6645" t="s">
        <v>136</v>
      </c>
      <c r="H6645" t="s">
        <v>46</v>
      </c>
      <c r="I6645" t="s">
        <v>129</v>
      </c>
      <c r="J6645" t="s">
        <v>130</v>
      </c>
      <c r="K6645" t="s">
        <v>131</v>
      </c>
      <c r="L6645" t="s">
        <v>18938</v>
      </c>
      <c r="M6645" t="s">
        <v>18939</v>
      </c>
      <c r="N6645">
        <v>2.128333333</v>
      </c>
      <c r="O6645">
        <v>0</v>
      </c>
      <c r="P6645">
        <v>1</v>
      </c>
      <c r="Q6645">
        <v>0</v>
      </c>
      <c r="R6645">
        <v>0</v>
      </c>
      <c r="S6645">
        <v>0</v>
      </c>
      <c r="T6645">
        <v>0</v>
      </c>
      <c r="U6645">
        <v>0</v>
      </c>
      <c r="V6645">
        <v>2.128333</v>
      </c>
      <c r="W6645">
        <v>0</v>
      </c>
      <c r="X6645">
        <v>0</v>
      </c>
      <c r="Y6645">
        <v>0</v>
      </c>
      <c r="Z6645">
        <v>0</v>
      </c>
    </row>
    <row r="6646" spans="1:26" x14ac:dyDescent="0.25">
      <c r="A6646">
        <v>2044466</v>
      </c>
      <c r="B6646">
        <v>1</v>
      </c>
      <c r="C6646" t="s">
        <v>76</v>
      </c>
      <c r="D6646" t="s">
        <v>79</v>
      </c>
      <c r="E6646" t="s">
        <v>186</v>
      </c>
      <c r="F6646" t="s">
        <v>18227</v>
      </c>
      <c r="G6646" t="s">
        <v>163</v>
      </c>
      <c r="H6646" t="s">
        <v>47</v>
      </c>
      <c r="I6646" t="s">
        <v>129</v>
      </c>
      <c r="J6646" t="s">
        <v>130</v>
      </c>
      <c r="K6646" t="s">
        <v>131</v>
      </c>
      <c r="L6646" t="s">
        <v>18940</v>
      </c>
      <c r="M6646" t="s">
        <v>18941</v>
      </c>
      <c r="N6646">
        <v>0.67888888800000002</v>
      </c>
      <c r="O6646">
        <v>6</v>
      </c>
      <c r="P6646">
        <v>541</v>
      </c>
      <c r="Q6646">
        <v>0</v>
      </c>
      <c r="R6646">
        <v>0</v>
      </c>
      <c r="S6646">
        <v>0</v>
      </c>
      <c r="T6646">
        <v>0</v>
      </c>
      <c r="U6646">
        <v>4.0733329999999999</v>
      </c>
      <c r="V6646">
        <v>367.27888799999999</v>
      </c>
      <c r="W6646">
        <v>0</v>
      </c>
      <c r="X6646">
        <v>0</v>
      </c>
      <c r="Y6646">
        <v>0</v>
      </c>
      <c r="Z6646">
        <v>0</v>
      </c>
    </row>
    <row r="6647" spans="1:26" x14ac:dyDescent="0.25">
      <c r="A6647">
        <v>2044485</v>
      </c>
      <c r="B6647">
        <v>1</v>
      </c>
      <c r="C6647" t="s">
        <v>76</v>
      </c>
      <c r="D6647" t="s">
        <v>94</v>
      </c>
      <c r="E6647" t="s">
        <v>182</v>
      </c>
      <c r="F6647" t="s">
        <v>18942</v>
      </c>
      <c r="G6647" t="s">
        <v>144</v>
      </c>
      <c r="H6647" t="s">
        <v>46</v>
      </c>
      <c r="I6647" t="s">
        <v>129</v>
      </c>
      <c r="J6647" t="s">
        <v>130</v>
      </c>
      <c r="K6647" t="s">
        <v>131</v>
      </c>
      <c r="L6647" t="s">
        <v>18943</v>
      </c>
      <c r="M6647" t="s">
        <v>18944</v>
      </c>
      <c r="N6647">
        <v>1.244722222</v>
      </c>
      <c r="O6647">
        <v>0</v>
      </c>
      <c r="P6647">
        <v>6</v>
      </c>
      <c r="Q6647">
        <v>0</v>
      </c>
      <c r="R6647">
        <v>0</v>
      </c>
      <c r="S6647">
        <v>0</v>
      </c>
      <c r="T6647">
        <v>0</v>
      </c>
      <c r="U6647">
        <v>0</v>
      </c>
      <c r="V6647">
        <v>7.4683330000000003</v>
      </c>
      <c r="W6647">
        <v>0</v>
      </c>
      <c r="X6647">
        <v>0</v>
      </c>
      <c r="Y6647">
        <v>0</v>
      </c>
      <c r="Z6647">
        <v>0</v>
      </c>
    </row>
    <row r="6648" spans="1:26" x14ac:dyDescent="0.25">
      <c r="A6648">
        <v>2044472</v>
      </c>
      <c r="B6648">
        <v>1</v>
      </c>
      <c r="C6648" t="s">
        <v>76</v>
      </c>
      <c r="D6648" t="s">
        <v>105</v>
      </c>
      <c r="E6648" t="s">
        <v>182</v>
      </c>
      <c r="F6648" t="s">
        <v>18945</v>
      </c>
      <c r="G6648" t="s">
        <v>503</v>
      </c>
      <c r="H6648" t="s">
        <v>46</v>
      </c>
      <c r="I6648" t="s">
        <v>129</v>
      </c>
      <c r="J6648" t="s">
        <v>130</v>
      </c>
      <c r="K6648" t="s">
        <v>131</v>
      </c>
      <c r="L6648" t="s">
        <v>18946</v>
      </c>
      <c r="M6648" t="s">
        <v>18947</v>
      </c>
      <c r="N6648">
        <v>2.3594444440000002</v>
      </c>
      <c r="O6648">
        <v>0</v>
      </c>
      <c r="P6648">
        <v>0</v>
      </c>
      <c r="Q6648">
        <v>0</v>
      </c>
      <c r="R6648">
        <v>3</v>
      </c>
      <c r="S6648">
        <v>0</v>
      </c>
      <c r="T6648">
        <v>0</v>
      </c>
      <c r="U6648">
        <v>0</v>
      </c>
      <c r="V6648">
        <v>0</v>
      </c>
      <c r="W6648">
        <v>0</v>
      </c>
      <c r="X6648">
        <v>7.0783329999999998</v>
      </c>
      <c r="Y6648">
        <v>0</v>
      </c>
      <c r="Z6648">
        <v>0</v>
      </c>
    </row>
    <row r="6649" spans="1:26" x14ac:dyDescent="0.25">
      <c r="A6649">
        <v>2044475</v>
      </c>
      <c r="B6649">
        <v>1</v>
      </c>
      <c r="C6649" t="s">
        <v>77</v>
      </c>
      <c r="D6649" t="s">
        <v>114</v>
      </c>
      <c r="E6649" t="s">
        <v>182</v>
      </c>
      <c r="F6649" t="s">
        <v>18948</v>
      </c>
      <c r="G6649" t="s">
        <v>144</v>
      </c>
      <c r="H6649" t="s">
        <v>46</v>
      </c>
      <c r="I6649" t="s">
        <v>129</v>
      </c>
      <c r="J6649" t="s">
        <v>130</v>
      </c>
      <c r="K6649" t="s">
        <v>131</v>
      </c>
      <c r="L6649" t="s">
        <v>18949</v>
      </c>
      <c r="M6649" t="s">
        <v>18950</v>
      </c>
      <c r="N6649">
        <v>0.87638888800000003</v>
      </c>
      <c r="O6649">
        <v>0</v>
      </c>
      <c r="P6649">
        <v>0</v>
      </c>
      <c r="Q6649">
        <v>0</v>
      </c>
      <c r="R6649">
        <v>0</v>
      </c>
      <c r="S6649">
        <v>0</v>
      </c>
      <c r="T6649">
        <v>14</v>
      </c>
      <c r="U6649">
        <v>0</v>
      </c>
      <c r="V6649">
        <v>0</v>
      </c>
      <c r="W6649">
        <v>0</v>
      </c>
      <c r="X6649">
        <v>0</v>
      </c>
      <c r="Y6649">
        <v>0</v>
      </c>
      <c r="Z6649">
        <v>12.269444</v>
      </c>
    </row>
    <row r="6650" spans="1:26" x14ac:dyDescent="0.25">
      <c r="A6650">
        <v>2044488</v>
      </c>
      <c r="B6650">
        <v>1</v>
      </c>
      <c r="C6650" t="s">
        <v>77</v>
      </c>
      <c r="D6650" t="s">
        <v>118</v>
      </c>
      <c r="E6650" t="s">
        <v>134</v>
      </c>
      <c r="F6650" t="s">
        <v>18951</v>
      </c>
      <c r="G6650" t="s">
        <v>136</v>
      </c>
      <c r="H6650" t="s">
        <v>46</v>
      </c>
      <c r="I6650" t="s">
        <v>129</v>
      </c>
      <c r="J6650" t="s">
        <v>130</v>
      </c>
      <c r="K6650" t="s">
        <v>131</v>
      </c>
      <c r="L6650" t="s">
        <v>18952</v>
      </c>
      <c r="M6650" t="s">
        <v>18953</v>
      </c>
      <c r="N6650">
        <v>1.273055555</v>
      </c>
      <c r="O6650">
        <v>0</v>
      </c>
      <c r="P6650">
        <v>2</v>
      </c>
      <c r="Q6650">
        <v>0</v>
      </c>
      <c r="R6650">
        <v>0</v>
      </c>
      <c r="S6650">
        <v>0</v>
      </c>
      <c r="T6650">
        <v>0</v>
      </c>
      <c r="U6650">
        <v>0</v>
      </c>
      <c r="V6650">
        <v>2.5461109999999998</v>
      </c>
      <c r="W6650">
        <v>0</v>
      </c>
      <c r="X6650">
        <v>0</v>
      </c>
      <c r="Y6650">
        <v>0</v>
      </c>
      <c r="Z6650">
        <v>0</v>
      </c>
    </row>
    <row r="6651" spans="1:26" x14ac:dyDescent="0.25">
      <c r="A6651">
        <v>2044491</v>
      </c>
      <c r="B6651">
        <v>1</v>
      </c>
      <c r="C6651" t="s">
        <v>76</v>
      </c>
      <c r="D6651" t="s">
        <v>89</v>
      </c>
      <c r="E6651" t="s">
        <v>182</v>
      </c>
      <c r="F6651" t="s">
        <v>18954</v>
      </c>
      <c r="G6651" t="s">
        <v>144</v>
      </c>
      <c r="H6651" t="s">
        <v>46</v>
      </c>
      <c r="I6651" t="s">
        <v>129</v>
      </c>
      <c r="J6651" t="s">
        <v>130</v>
      </c>
      <c r="K6651" t="s">
        <v>131</v>
      </c>
      <c r="L6651" t="s">
        <v>18955</v>
      </c>
      <c r="M6651" t="s">
        <v>18956</v>
      </c>
      <c r="N6651">
        <v>3.1011111109999998</v>
      </c>
      <c r="O6651">
        <v>0</v>
      </c>
      <c r="P6651">
        <v>0</v>
      </c>
      <c r="Q6651">
        <v>0</v>
      </c>
      <c r="R6651">
        <v>14</v>
      </c>
      <c r="S6651">
        <v>0</v>
      </c>
      <c r="T6651">
        <v>0</v>
      </c>
      <c r="U6651">
        <v>0</v>
      </c>
      <c r="V6651">
        <v>0</v>
      </c>
      <c r="W6651">
        <v>0</v>
      </c>
      <c r="X6651">
        <v>43.415556000000002</v>
      </c>
      <c r="Y6651">
        <v>0</v>
      </c>
      <c r="Z6651">
        <v>0</v>
      </c>
    </row>
    <row r="6652" spans="1:26" x14ac:dyDescent="0.25">
      <c r="A6652">
        <v>2044498</v>
      </c>
      <c r="B6652">
        <v>1</v>
      </c>
      <c r="C6652" t="s">
        <v>76</v>
      </c>
      <c r="D6652" t="s">
        <v>81</v>
      </c>
      <c r="E6652" t="s">
        <v>134</v>
      </c>
      <c r="F6652" t="s">
        <v>18957</v>
      </c>
      <c r="G6652" t="s">
        <v>136</v>
      </c>
      <c r="H6652" t="s">
        <v>46</v>
      </c>
      <c r="I6652" t="s">
        <v>129</v>
      </c>
      <c r="J6652" t="s">
        <v>130</v>
      </c>
      <c r="K6652" t="s">
        <v>131</v>
      </c>
      <c r="L6652" t="s">
        <v>18958</v>
      </c>
      <c r="M6652" t="s">
        <v>18959</v>
      </c>
      <c r="N6652">
        <v>2.7380555549999999</v>
      </c>
      <c r="O6652">
        <v>0</v>
      </c>
      <c r="P6652">
        <v>1</v>
      </c>
      <c r="Q6652">
        <v>0</v>
      </c>
      <c r="R6652">
        <v>0</v>
      </c>
      <c r="S6652">
        <v>0</v>
      </c>
      <c r="T6652">
        <v>0</v>
      </c>
      <c r="U6652">
        <v>0</v>
      </c>
      <c r="V6652">
        <v>2.7380559999999998</v>
      </c>
      <c r="W6652">
        <v>0</v>
      </c>
      <c r="X6652">
        <v>0</v>
      </c>
      <c r="Y6652">
        <v>0</v>
      </c>
      <c r="Z6652">
        <v>0</v>
      </c>
    </row>
    <row r="6653" spans="1:26" x14ac:dyDescent="0.25">
      <c r="A6653">
        <v>2044479</v>
      </c>
      <c r="B6653">
        <v>1</v>
      </c>
      <c r="C6653" t="s">
        <v>77</v>
      </c>
      <c r="D6653" t="s">
        <v>124</v>
      </c>
      <c r="E6653" t="s">
        <v>134</v>
      </c>
      <c r="F6653" t="s">
        <v>18960</v>
      </c>
      <c r="G6653" t="s">
        <v>250</v>
      </c>
      <c r="H6653" t="s">
        <v>46</v>
      </c>
      <c r="I6653" t="s">
        <v>129</v>
      </c>
      <c r="J6653" t="s">
        <v>15</v>
      </c>
      <c r="K6653" t="s">
        <v>131</v>
      </c>
      <c r="L6653" t="s">
        <v>18961</v>
      </c>
      <c r="M6653" t="s">
        <v>18962</v>
      </c>
      <c r="N6653">
        <v>1.3302777770000001</v>
      </c>
      <c r="O6653">
        <v>0</v>
      </c>
      <c r="P6653">
        <v>7</v>
      </c>
      <c r="Q6653">
        <v>0</v>
      </c>
      <c r="R6653">
        <v>0</v>
      </c>
      <c r="S6653">
        <v>0</v>
      </c>
      <c r="T6653">
        <v>0</v>
      </c>
      <c r="U6653">
        <v>0</v>
      </c>
      <c r="V6653">
        <v>9.3119440000000004</v>
      </c>
      <c r="W6653">
        <v>0</v>
      </c>
      <c r="X6653">
        <v>0</v>
      </c>
      <c r="Y6653">
        <v>0</v>
      </c>
      <c r="Z6653">
        <v>0</v>
      </c>
    </row>
    <row r="6654" spans="1:26" x14ac:dyDescent="0.25">
      <c r="A6654">
        <v>2044483</v>
      </c>
      <c r="B6654">
        <v>1</v>
      </c>
      <c r="C6654" t="s">
        <v>77</v>
      </c>
      <c r="D6654" t="s">
        <v>109</v>
      </c>
      <c r="E6654" t="s">
        <v>166</v>
      </c>
      <c r="F6654" t="s">
        <v>18963</v>
      </c>
      <c r="G6654" t="s">
        <v>294</v>
      </c>
      <c r="H6654" t="s">
        <v>46</v>
      </c>
      <c r="I6654" t="s">
        <v>129</v>
      </c>
      <c r="J6654" t="s">
        <v>130</v>
      </c>
      <c r="K6654" t="s">
        <v>131</v>
      </c>
      <c r="L6654" t="s">
        <v>18964</v>
      </c>
      <c r="M6654" t="s">
        <v>18965</v>
      </c>
      <c r="N6654">
        <v>1.7838888879999999</v>
      </c>
      <c r="O6654">
        <v>0</v>
      </c>
      <c r="P6654">
        <v>76</v>
      </c>
      <c r="Q6654">
        <v>0</v>
      </c>
      <c r="R6654">
        <v>0</v>
      </c>
      <c r="S6654">
        <v>0</v>
      </c>
      <c r="T6654">
        <v>0</v>
      </c>
      <c r="U6654">
        <v>0</v>
      </c>
      <c r="V6654">
        <v>135.57555500000001</v>
      </c>
      <c r="W6654">
        <v>0</v>
      </c>
      <c r="X6654">
        <v>0</v>
      </c>
      <c r="Y6654">
        <v>0</v>
      </c>
      <c r="Z6654">
        <v>0</v>
      </c>
    </row>
    <row r="6655" spans="1:26" x14ac:dyDescent="0.25">
      <c r="A6655">
        <v>2044484</v>
      </c>
      <c r="B6655">
        <v>1</v>
      </c>
      <c r="C6655" t="s">
        <v>77</v>
      </c>
      <c r="D6655" t="s">
        <v>119</v>
      </c>
      <c r="E6655" t="s">
        <v>134</v>
      </c>
      <c r="F6655" t="s">
        <v>18966</v>
      </c>
      <c r="G6655" t="s">
        <v>136</v>
      </c>
      <c r="H6655" t="s">
        <v>46</v>
      </c>
      <c r="I6655" t="s">
        <v>129</v>
      </c>
      <c r="J6655" t="s">
        <v>130</v>
      </c>
      <c r="K6655" t="s">
        <v>131</v>
      </c>
      <c r="L6655" t="s">
        <v>18967</v>
      </c>
      <c r="M6655" t="s">
        <v>18968</v>
      </c>
      <c r="N6655">
        <v>0.92083333300000003</v>
      </c>
      <c r="O6655">
        <v>0</v>
      </c>
      <c r="P6655">
        <v>2</v>
      </c>
      <c r="Q6655">
        <v>0</v>
      </c>
      <c r="R6655">
        <v>0</v>
      </c>
      <c r="S6655">
        <v>0</v>
      </c>
      <c r="T6655">
        <v>0</v>
      </c>
      <c r="U6655">
        <v>0</v>
      </c>
      <c r="V6655">
        <v>1.8416669999999999</v>
      </c>
      <c r="W6655">
        <v>0</v>
      </c>
      <c r="X6655">
        <v>0</v>
      </c>
      <c r="Y6655">
        <v>0</v>
      </c>
      <c r="Z6655">
        <v>0</v>
      </c>
    </row>
    <row r="6656" spans="1:26" x14ac:dyDescent="0.25">
      <c r="A6656">
        <v>2044482</v>
      </c>
      <c r="B6656">
        <v>1</v>
      </c>
      <c r="C6656" t="s">
        <v>76</v>
      </c>
      <c r="D6656" t="s">
        <v>93</v>
      </c>
      <c r="E6656" t="s">
        <v>171</v>
      </c>
      <c r="F6656" t="s">
        <v>18969</v>
      </c>
      <c r="G6656" t="s">
        <v>163</v>
      </c>
      <c r="H6656" t="s">
        <v>47</v>
      </c>
      <c r="I6656" t="s">
        <v>129</v>
      </c>
      <c r="J6656" t="s">
        <v>130</v>
      </c>
      <c r="K6656" t="s">
        <v>131</v>
      </c>
      <c r="L6656" t="s">
        <v>18970</v>
      </c>
      <c r="M6656" t="s">
        <v>18971</v>
      </c>
      <c r="N6656">
        <v>0.84250000000000003</v>
      </c>
      <c r="O6656">
        <v>17</v>
      </c>
      <c r="P6656">
        <v>1570</v>
      </c>
      <c r="Q6656">
        <v>0</v>
      </c>
      <c r="R6656">
        <v>0</v>
      </c>
      <c r="S6656">
        <v>0</v>
      </c>
      <c r="T6656">
        <v>0</v>
      </c>
      <c r="U6656">
        <v>14.3225</v>
      </c>
      <c r="V6656">
        <v>1322.7249999999999</v>
      </c>
      <c r="W6656">
        <v>0</v>
      </c>
      <c r="X6656">
        <v>0</v>
      </c>
      <c r="Y6656">
        <v>0</v>
      </c>
      <c r="Z6656">
        <v>0</v>
      </c>
    </row>
    <row r="6657" spans="1:26" x14ac:dyDescent="0.25">
      <c r="A6657">
        <v>2044487</v>
      </c>
      <c r="B6657">
        <v>1</v>
      </c>
      <c r="C6657" t="s">
        <v>76</v>
      </c>
      <c r="D6657" t="s">
        <v>105</v>
      </c>
      <c r="E6657" t="s">
        <v>182</v>
      </c>
      <c r="F6657" t="s">
        <v>18972</v>
      </c>
      <c r="G6657" t="s">
        <v>503</v>
      </c>
      <c r="H6657" t="s">
        <v>46</v>
      </c>
      <c r="I6657" t="s">
        <v>129</v>
      </c>
      <c r="J6657" t="s">
        <v>130</v>
      </c>
      <c r="K6657" t="s">
        <v>131</v>
      </c>
      <c r="L6657" t="s">
        <v>18973</v>
      </c>
      <c r="M6657" t="s">
        <v>18974</v>
      </c>
      <c r="N6657">
        <v>9.0769444440000004</v>
      </c>
      <c r="O6657">
        <v>0</v>
      </c>
      <c r="P6657">
        <v>0</v>
      </c>
      <c r="Q6657">
        <v>0</v>
      </c>
      <c r="R6657">
        <v>2</v>
      </c>
      <c r="S6657">
        <v>0</v>
      </c>
      <c r="T6657">
        <v>0</v>
      </c>
      <c r="U6657">
        <v>0</v>
      </c>
      <c r="V6657">
        <v>0</v>
      </c>
      <c r="W6657">
        <v>0</v>
      </c>
      <c r="X6657">
        <v>18.153888999999999</v>
      </c>
      <c r="Y6657">
        <v>0</v>
      </c>
      <c r="Z6657">
        <v>0</v>
      </c>
    </row>
    <row r="6658" spans="1:26" x14ac:dyDescent="0.25">
      <c r="A6658">
        <v>2044490</v>
      </c>
      <c r="B6658">
        <v>1</v>
      </c>
      <c r="C6658" t="s">
        <v>77</v>
      </c>
      <c r="D6658" t="s">
        <v>108</v>
      </c>
      <c r="E6658" t="s">
        <v>182</v>
      </c>
      <c r="F6658" t="s">
        <v>18975</v>
      </c>
      <c r="G6658" t="s">
        <v>144</v>
      </c>
      <c r="H6658" t="s">
        <v>46</v>
      </c>
      <c r="I6658" t="s">
        <v>129</v>
      </c>
      <c r="J6658" t="s">
        <v>130</v>
      </c>
      <c r="K6658" t="s">
        <v>131</v>
      </c>
      <c r="L6658" t="s">
        <v>18976</v>
      </c>
      <c r="M6658" t="s">
        <v>18977</v>
      </c>
      <c r="N6658">
        <v>4.1827777770000001</v>
      </c>
      <c r="O6658">
        <v>0</v>
      </c>
      <c r="P6658">
        <v>2</v>
      </c>
      <c r="Q6658">
        <v>0</v>
      </c>
      <c r="R6658">
        <v>0</v>
      </c>
      <c r="S6658">
        <v>0</v>
      </c>
      <c r="T6658">
        <v>0</v>
      </c>
      <c r="U6658">
        <v>0</v>
      </c>
      <c r="V6658">
        <v>8.3655559999999998</v>
      </c>
      <c r="W6658">
        <v>0</v>
      </c>
      <c r="X6658">
        <v>0</v>
      </c>
      <c r="Y6658">
        <v>0</v>
      </c>
      <c r="Z6658">
        <v>0</v>
      </c>
    </row>
    <row r="6659" spans="1:26" x14ac:dyDescent="0.25">
      <c r="A6659">
        <v>2044497</v>
      </c>
      <c r="B6659">
        <v>1</v>
      </c>
      <c r="C6659" t="s">
        <v>76</v>
      </c>
      <c r="D6659" t="s">
        <v>95</v>
      </c>
      <c r="E6659" t="s">
        <v>134</v>
      </c>
      <c r="F6659" t="s">
        <v>18978</v>
      </c>
      <c r="G6659" t="s">
        <v>136</v>
      </c>
      <c r="H6659" t="s">
        <v>46</v>
      </c>
      <c r="I6659" t="s">
        <v>129</v>
      </c>
      <c r="J6659" t="s">
        <v>130</v>
      </c>
      <c r="K6659" t="s">
        <v>131</v>
      </c>
      <c r="L6659" t="s">
        <v>18979</v>
      </c>
      <c r="M6659" t="s">
        <v>18980</v>
      </c>
      <c r="N6659">
        <v>3.7641666659999999</v>
      </c>
      <c r="O6659">
        <v>0</v>
      </c>
      <c r="P6659">
        <v>1</v>
      </c>
      <c r="Q6659">
        <v>0</v>
      </c>
      <c r="R6659">
        <v>0</v>
      </c>
      <c r="S6659">
        <v>0</v>
      </c>
      <c r="T6659">
        <v>0</v>
      </c>
      <c r="U6659">
        <v>0</v>
      </c>
      <c r="V6659">
        <v>3.764167</v>
      </c>
      <c r="W6659">
        <v>0</v>
      </c>
      <c r="X6659">
        <v>0</v>
      </c>
      <c r="Y6659">
        <v>0</v>
      </c>
      <c r="Z6659">
        <v>0</v>
      </c>
    </row>
    <row r="6660" spans="1:26" x14ac:dyDescent="0.25">
      <c r="A6660">
        <v>2044502</v>
      </c>
      <c r="B6660">
        <v>1</v>
      </c>
      <c r="C6660" t="s">
        <v>76</v>
      </c>
      <c r="D6660" t="s">
        <v>100</v>
      </c>
      <c r="E6660" t="s">
        <v>161</v>
      </c>
      <c r="F6660" t="s">
        <v>18981</v>
      </c>
      <c r="G6660" t="s">
        <v>341</v>
      </c>
      <c r="H6660" t="s">
        <v>47</v>
      </c>
      <c r="I6660" t="s">
        <v>129</v>
      </c>
      <c r="J6660" t="s">
        <v>130</v>
      </c>
      <c r="K6660" t="s">
        <v>131</v>
      </c>
      <c r="L6660" t="s">
        <v>18982</v>
      </c>
      <c r="M6660" t="s">
        <v>18983</v>
      </c>
      <c r="N6660">
        <v>3.864166666</v>
      </c>
      <c r="O6660">
        <v>0</v>
      </c>
      <c r="P6660">
        <v>80</v>
      </c>
      <c r="Q6660">
        <v>0</v>
      </c>
      <c r="R6660">
        <v>0</v>
      </c>
      <c r="S6660">
        <v>0</v>
      </c>
      <c r="T6660">
        <v>0</v>
      </c>
      <c r="U6660">
        <v>0</v>
      </c>
      <c r="V6660">
        <v>309.13333299999999</v>
      </c>
      <c r="W6660">
        <v>0</v>
      </c>
      <c r="X6660">
        <v>0</v>
      </c>
      <c r="Y6660">
        <v>0</v>
      </c>
      <c r="Z6660">
        <v>0</v>
      </c>
    </row>
    <row r="6661" spans="1:26" x14ac:dyDescent="0.25">
      <c r="A6661">
        <v>2044493</v>
      </c>
      <c r="B6661">
        <v>1</v>
      </c>
      <c r="C6661" t="s">
        <v>76</v>
      </c>
      <c r="D6661" t="s">
        <v>82</v>
      </c>
      <c r="E6661" t="s">
        <v>126</v>
      </c>
      <c r="F6661" t="s">
        <v>18984</v>
      </c>
      <c r="G6661" t="s">
        <v>294</v>
      </c>
      <c r="H6661" t="s">
        <v>46</v>
      </c>
      <c r="I6661" t="s">
        <v>129</v>
      </c>
      <c r="J6661" t="s">
        <v>130</v>
      </c>
      <c r="K6661" t="s">
        <v>131</v>
      </c>
      <c r="L6661" t="s">
        <v>18985</v>
      </c>
      <c r="M6661" t="s">
        <v>18986</v>
      </c>
      <c r="N6661">
        <v>0.58888888800000005</v>
      </c>
      <c r="O6661">
        <v>0</v>
      </c>
      <c r="P6661">
        <v>30</v>
      </c>
      <c r="Q6661">
        <v>0</v>
      </c>
      <c r="R6661">
        <v>0</v>
      </c>
      <c r="S6661">
        <v>0</v>
      </c>
      <c r="T6661">
        <v>0</v>
      </c>
      <c r="U6661">
        <v>0</v>
      </c>
      <c r="V6661">
        <v>17.666667</v>
      </c>
      <c r="W6661">
        <v>0</v>
      </c>
      <c r="X6661">
        <v>0</v>
      </c>
      <c r="Y6661">
        <v>0</v>
      </c>
      <c r="Z6661">
        <v>0</v>
      </c>
    </row>
    <row r="6662" spans="1:26" x14ac:dyDescent="0.25">
      <c r="A6662">
        <v>2044501</v>
      </c>
      <c r="B6662">
        <v>1</v>
      </c>
      <c r="C6662" t="s">
        <v>76</v>
      </c>
      <c r="D6662" t="s">
        <v>89</v>
      </c>
      <c r="E6662" t="s">
        <v>134</v>
      </c>
      <c r="F6662" t="s">
        <v>18987</v>
      </c>
      <c r="G6662" t="s">
        <v>136</v>
      </c>
      <c r="H6662" t="s">
        <v>46</v>
      </c>
      <c r="I6662" t="s">
        <v>129</v>
      </c>
      <c r="J6662" t="s">
        <v>130</v>
      </c>
      <c r="K6662" t="s">
        <v>131</v>
      </c>
      <c r="L6662" t="s">
        <v>18988</v>
      </c>
      <c r="M6662" t="s">
        <v>18989</v>
      </c>
      <c r="N6662">
        <v>1.554444444</v>
      </c>
      <c r="O6662">
        <v>0</v>
      </c>
      <c r="P6662">
        <v>9</v>
      </c>
      <c r="Q6662">
        <v>0</v>
      </c>
      <c r="R6662">
        <v>0</v>
      </c>
      <c r="S6662">
        <v>0</v>
      </c>
      <c r="T6662">
        <v>0</v>
      </c>
      <c r="U6662">
        <v>0</v>
      </c>
      <c r="V6662">
        <v>13.99</v>
      </c>
      <c r="W6662">
        <v>0</v>
      </c>
      <c r="X6662">
        <v>0</v>
      </c>
      <c r="Y6662">
        <v>0</v>
      </c>
      <c r="Z6662">
        <v>0</v>
      </c>
    </row>
    <row r="6663" spans="1:26" x14ac:dyDescent="0.25">
      <c r="A6663">
        <v>2044494</v>
      </c>
      <c r="B6663">
        <v>1</v>
      </c>
      <c r="C6663" t="s">
        <v>77</v>
      </c>
      <c r="D6663" t="s">
        <v>118</v>
      </c>
      <c r="E6663" t="s">
        <v>134</v>
      </c>
      <c r="F6663" t="s">
        <v>18990</v>
      </c>
      <c r="G6663" t="s">
        <v>238</v>
      </c>
      <c r="H6663" t="s">
        <v>46</v>
      </c>
      <c r="I6663" t="s">
        <v>129</v>
      </c>
      <c r="J6663" t="s">
        <v>130</v>
      </c>
      <c r="K6663" t="s">
        <v>131</v>
      </c>
      <c r="L6663" t="s">
        <v>18991</v>
      </c>
      <c r="M6663" t="s">
        <v>18992</v>
      </c>
      <c r="N6663">
        <v>1.143333333</v>
      </c>
      <c r="O6663">
        <v>0</v>
      </c>
      <c r="P6663">
        <v>6</v>
      </c>
      <c r="Q6663">
        <v>0</v>
      </c>
      <c r="R6663">
        <v>0</v>
      </c>
      <c r="S6663">
        <v>0</v>
      </c>
      <c r="T6663">
        <v>0</v>
      </c>
      <c r="U6663">
        <v>0</v>
      </c>
      <c r="V6663">
        <v>6.86</v>
      </c>
      <c r="W6663">
        <v>0</v>
      </c>
      <c r="X6663">
        <v>0</v>
      </c>
      <c r="Y6663">
        <v>0</v>
      </c>
      <c r="Z6663">
        <v>0</v>
      </c>
    </row>
    <row r="6664" spans="1:26" x14ac:dyDescent="0.25">
      <c r="A6664">
        <v>2044495</v>
      </c>
      <c r="B6664">
        <v>1</v>
      </c>
      <c r="C6664" t="s">
        <v>77</v>
      </c>
      <c r="D6664" t="s">
        <v>114</v>
      </c>
      <c r="E6664" t="s">
        <v>186</v>
      </c>
      <c r="F6664" t="s">
        <v>1350</v>
      </c>
      <c r="G6664" t="s">
        <v>163</v>
      </c>
      <c r="H6664" t="s">
        <v>47</v>
      </c>
      <c r="I6664" t="s">
        <v>257</v>
      </c>
      <c r="J6664" t="s">
        <v>130</v>
      </c>
      <c r="K6664" t="s">
        <v>131</v>
      </c>
      <c r="L6664" t="s">
        <v>18993</v>
      </c>
      <c r="M6664" t="s">
        <v>18994</v>
      </c>
      <c r="N6664">
        <v>5.5555550000000002E-3</v>
      </c>
      <c r="O6664">
        <v>0</v>
      </c>
      <c r="P6664">
        <v>0</v>
      </c>
      <c r="Q6664">
        <v>3</v>
      </c>
      <c r="R6664">
        <v>0</v>
      </c>
      <c r="S6664">
        <v>51</v>
      </c>
      <c r="T6664">
        <v>424</v>
      </c>
      <c r="U6664">
        <v>0</v>
      </c>
      <c r="V6664">
        <v>0</v>
      </c>
      <c r="W6664">
        <v>1.6667000000000001E-2</v>
      </c>
      <c r="X6664">
        <v>0</v>
      </c>
      <c r="Y6664">
        <v>0.283333</v>
      </c>
      <c r="Z6664">
        <v>2.3555549999999998</v>
      </c>
    </row>
    <row r="6665" spans="1:26" x14ac:dyDescent="0.25">
      <c r="A6665">
        <v>2044499</v>
      </c>
      <c r="B6665">
        <v>1</v>
      </c>
      <c r="C6665" t="s">
        <v>77</v>
      </c>
      <c r="D6665" t="s">
        <v>108</v>
      </c>
      <c r="E6665" t="s">
        <v>161</v>
      </c>
      <c r="F6665" t="s">
        <v>18995</v>
      </c>
      <c r="G6665" t="s">
        <v>341</v>
      </c>
      <c r="H6665" t="s">
        <v>47</v>
      </c>
      <c r="I6665" t="s">
        <v>129</v>
      </c>
      <c r="J6665" t="s">
        <v>130</v>
      </c>
      <c r="K6665" t="s">
        <v>131</v>
      </c>
      <c r="L6665" t="s">
        <v>18996</v>
      </c>
      <c r="M6665" t="s">
        <v>18997</v>
      </c>
      <c r="N6665">
        <v>1.134166666</v>
      </c>
      <c r="O6665">
        <v>0</v>
      </c>
      <c r="P6665">
        <v>0</v>
      </c>
      <c r="Q6665">
        <v>0</v>
      </c>
      <c r="R6665">
        <v>0</v>
      </c>
      <c r="S6665">
        <v>3</v>
      </c>
      <c r="T6665">
        <v>66</v>
      </c>
      <c r="U6665">
        <v>0</v>
      </c>
      <c r="V6665">
        <v>0</v>
      </c>
      <c r="W6665">
        <v>0</v>
      </c>
      <c r="X6665">
        <v>0</v>
      </c>
      <c r="Y6665">
        <v>3.4024999999999999</v>
      </c>
      <c r="Z6665">
        <v>74.855000000000004</v>
      </c>
    </row>
    <row r="6666" spans="1:26" x14ac:dyDescent="0.25">
      <c r="A6666">
        <v>2044504</v>
      </c>
      <c r="B6666">
        <v>1</v>
      </c>
      <c r="C6666" t="s">
        <v>77</v>
      </c>
      <c r="D6666" t="s">
        <v>114</v>
      </c>
      <c r="E6666" t="s">
        <v>182</v>
      </c>
      <c r="F6666" t="s">
        <v>18998</v>
      </c>
      <c r="G6666" t="s">
        <v>144</v>
      </c>
      <c r="H6666" t="s">
        <v>46</v>
      </c>
      <c r="I6666" t="s">
        <v>129</v>
      </c>
      <c r="J6666" t="s">
        <v>130</v>
      </c>
      <c r="K6666" t="s">
        <v>131</v>
      </c>
      <c r="L6666" t="s">
        <v>18999</v>
      </c>
      <c r="M6666" t="s">
        <v>19000</v>
      </c>
      <c r="N6666">
        <v>3.1213888879999998</v>
      </c>
      <c r="O6666">
        <v>0</v>
      </c>
      <c r="P6666">
        <v>5</v>
      </c>
      <c r="Q6666">
        <v>0</v>
      </c>
      <c r="R6666">
        <v>0</v>
      </c>
      <c r="S6666">
        <v>0</v>
      </c>
      <c r="T6666">
        <v>0</v>
      </c>
      <c r="U6666">
        <v>0</v>
      </c>
      <c r="V6666">
        <v>15.606944</v>
      </c>
      <c r="W6666">
        <v>0</v>
      </c>
      <c r="X6666">
        <v>0</v>
      </c>
      <c r="Y6666">
        <v>0</v>
      </c>
      <c r="Z6666">
        <v>0</v>
      </c>
    </row>
    <row r="6667" spans="1:26" x14ac:dyDescent="0.25">
      <c r="A6667">
        <v>2044514</v>
      </c>
      <c r="B6667">
        <v>1</v>
      </c>
      <c r="C6667" t="s">
        <v>76</v>
      </c>
      <c r="D6667" t="s">
        <v>93</v>
      </c>
      <c r="E6667" t="s">
        <v>134</v>
      </c>
      <c r="F6667" t="s">
        <v>19001</v>
      </c>
      <c r="G6667" t="s">
        <v>136</v>
      </c>
      <c r="H6667" t="s">
        <v>46</v>
      </c>
      <c r="I6667" t="s">
        <v>129</v>
      </c>
      <c r="J6667" t="s">
        <v>130</v>
      </c>
      <c r="K6667" t="s">
        <v>131</v>
      </c>
      <c r="L6667" t="s">
        <v>19002</v>
      </c>
      <c r="M6667" t="s">
        <v>19003</v>
      </c>
      <c r="N6667">
        <v>2.4613888880000001</v>
      </c>
      <c r="O6667">
        <v>0</v>
      </c>
      <c r="P6667">
        <v>3</v>
      </c>
      <c r="Q6667">
        <v>0</v>
      </c>
      <c r="R6667">
        <v>0</v>
      </c>
      <c r="S6667">
        <v>0</v>
      </c>
      <c r="T6667">
        <v>0</v>
      </c>
      <c r="U6667">
        <v>0</v>
      </c>
      <c r="V6667">
        <v>7.3841669999999997</v>
      </c>
      <c r="W6667">
        <v>0</v>
      </c>
      <c r="X6667">
        <v>0</v>
      </c>
      <c r="Y6667">
        <v>0</v>
      </c>
      <c r="Z6667">
        <v>0</v>
      </c>
    </row>
    <row r="6668" spans="1:26" x14ac:dyDescent="0.25">
      <c r="A6668">
        <v>2044508</v>
      </c>
      <c r="B6668">
        <v>1</v>
      </c>
      <c r="C6668" t="s">
        <v>76</v>
      </c>
      <c r="D6668" t="s">
        <v>90</v>
      </c>
      <c r="E6668" t="s">
        <v>182</v>
      </c>
      <c r="F6668" t="s">
        <v>19004</v>
      </c>
      <c r="G6668" t="s">
        <v>144</v>
      </c>
      <c r="H6668" t="s">
        <v>46</v>
      </c>
      <c r="I6668" t="s">
        <v>129</v>
      </c>
      <c r="J6668" t="s">
        <v>130</v>
      </c>
      <c r="K6668" t="s">
        <v>131</v>
      </c>
      <c r="L6668" t="s">
        <v>19005</v>
      </c>
      <c r="M6668" t="s">
        <v>19006</v>
      </c>
      <c r="N6668">
        <v>0.57638888799999999</v>
      </c>
      <c r="O6668">
        <v>0</v>
      </c>
      <c r="P6668">
        <v>17</v>
      </c>
      <c r="Q6668">
        <v>0</v>
      </c>
      <c r="R6668">
        <v>0</v>
      </c>
      <c r="S6668">
        <v>0</v>
      </c>
      <c r="T6668">
        <v>0</v>
      </c>
      <c r="U6668">
        <v>0</v>
      </c>
      <c r="V6668">
        <v>9.7986109999999993</v>
      </c>
      <c r="W6668">
        <v>0</v>
      </c>
      <c r="X6668">
        <v>0</v>
      </c>
      <c r="Y6668">
        <v>0</v>
      </c>
      <c r="Z6668">
        <v>0</v>
      </c>
    </row>
    <row r="6669" spans="1:26" x14ac:dyDescent="0.25">
      <c r="A6669">
        <v>2044505</v>
      </c>
      <c r="B6669">
        <v>1</v>
      </c>
      <c r="C6669" t="s">
        <v>76</v>
      </c>
      <c r="D6669" t="s">
        <v>97</v>
      </c>
      <c r="E6669" t="s">
        <v>126</v>
      </c>
      <c r="F6669" t="s">
        <v>19007</v>
      </c>
      <c r="G6669" t="s">
        <v>128</v>
      </c>
      <c r="H6669" t="s">
        <v>46</v>
      </c>
      <c r="I6669" t="s">
        <v>129</v>
      </c>
      <c r="J6669" t="s">
        <v>130</v>
      </c>
      <c r="K6669" t="s">
        <v>131</v>
      </c>
      <c r="L6669" t="s">
        <v>19008</v>
      </c>
      <c r="M6669" t="s">
        <v>19009</v>
      </c>
      <c r="N6669">
        <v>0.12694444399999999</v>
      </c>
      <c r="O6669">
        <v>0</v>
      </c>
      <c r="P6669">
        <v>24</v>
      </c>
      <c r="Q6669">
        <v>0</v>
      </c>
      <c r="R6669">
        <v>0</v>
      </c>
      <c r="S6669">
        <v>0</v>
      </c>
      <c r="T6669">
        <v>0</v>
      </c>
      <c r="U6669">
        <v>0</v>
      </c>
      <c r="V6669">
        <v>3.0466669999999998</v>
      </c>
      <c r="W6669">
        <v>0</v>
      </c>
      <c r="X6669">
        <v>0</v>
      </c>
      <c r="Y6669">
        <v>0</v>
      </c>
      <c r="Z6669">
        <v>0</v>
      </c>
    </row>
    <row r="6670" spans="1:26" x14ac:dyDescent="0.25">
      <c r="A6670">
        <v>2044518</v>
      </c>
      <c r="B6670">
        <v>1</v>
      </c>
      <c r="C6670" t="s">
        <v>76</v>
      </c>
      <c r="D6670" t="s">
        <v>79</v>
      </c>
      <c r="E6670" t="s">
        <v>134</v>
      </c>
      <c r="F6670" t="s">
        <v>19010</v>
      </c>
      <c r="G6670" t="s">
        <v>136</v>
      </c>
      <c r="H6670" t="s">
        <v>46</v>
      </c>
      <c r="I6670" t="s">
        <v>129</v>
      </c>
      <c r="J6670" t="s">
        <v>130</v>
      </c>
      <c r="K6670" t="s">
        <v>131</v>
      </c>
      <c r="L6670" t="s">
        <v>19011</v>
      </c>
      <c r="M6670" t="s">
        <v>19012</v>
      </c>
      <c r="N6670">
        <v>1.9313888880000001</v>
      </c>
      <c r="O6670">
        <v>0</v>
      </c>
      <c r="P6670">
        <v>5</v>
      </c>
      <c r="Q6670">
        <v>0</v>
      </c>
      <c r="R6670">
        <v>0</v>
      </c>
      <c r="S6670">
        <v>0</v>
      </c>
      <c r="T6670">
        <v>0</v>
      </c>
      <c r="U6670">
        <v>0</v>
      </c>
      <c r="V6670">
        <v>9.6569439999999993</v>
      </c>
      <c r="W6670">
        <v>0</v>
      </c>
      <c r="X6670">
        <v>0</v>
      </c>
      <c r="Y6670">
        <v>0</v>
      </c>
      <c r="Z6670">
        <v>0</v>
      </c>
    </row>
    <row r="6671" spans="1:26" x14ac:dyDescent="0.25">
      <c r="A6671">
        <v>2044513</v>
      </c>
      <c r="B6671">
        <v>1</v>
      </c>
      <c r="C6671" t="s">
        <v>77</v>
      </c>
      <c r="D6671" t="s">
        <v>118</v>
      </c>
      <c r="E6671" t="s">
        <v>182</v>
      </c>
      <c r="F6671" t="s">
        <v>19013</v>
      </c>
      <c r="G6671" t="s">
        <v>144</v>
      </c>
      <c r="H6671" t="s">
        <v>46</v>
      </c>
      <c r="I6671" t="s">
        <v>129</v>
      </c>
      <c r="J6671" t="s">
        <v>130</v>
      </c>
      <c r="K6671" t="s">
        <v>131</v>
      </c>
      <c r="L6671" t="s">
        <v>19014</v>
      </c>
      <c r="M6671" t="s">
        <v>19015</v>
      </c>
      <c r="N6671">
        <v>1.205833333</v>
      </c>
      <c r="O6671">
        <v>0</v>
      </c>
      <c r="P6671">
        <v>10</v>
      </c>
      <c r="Q6671">
        <v>0</v>
      </c>
      <c r="R6671">
        <v>0</v>
      </c>
      <c r="S6671">
        <v>0</v>
      </c>
      <c r="T6671">
        <v>0</v>
      </c>
      <c r="U6671">
        <v>0</v>
      </c>
      <c r="V6671">
        <v>12.058332999999999</v>
      </c>
      <c r="W6671">
        <v>0</v>
      </c>
      <c r="X6671">
        <v>0</v>
      </c>
      <c r="Y6671">
        <v>0</v>
      </c>
      <c r="Z6671">
        <v>0</v>
      </c>
    </row>
    <row r="6672" spans="1:26" x14ac:dyDescent="0.25">
      <c r="A6672">
        <v>2044507</v>
      </c>
      <c r="B6672">
        <v>1</v>
      </c>
      <c r="C6672" t="s">
        <v>76</v>
      </c>
      <c r="D6672" t="s">
        <v>102</v>
      </c>
      <c r="E6672" t="s">
        <v>161</v>
      </c>
      <c r="F6672" t="s">
        <v>19016</v>
      </c>
      <c r="G6672" t="s">
        <v>163</v>
      </c>
      <c r="H6672" t="s">
        <v>47</v>
      </c>
      <c r="I6672" t="s">
        <v>257</v>
      </c>
      <c r="J6672" t="s">
        <v>130</v>
      </c>
      <c r="K6672" t="s">
        <v>131</v>
      </c>
      <c r="L6672" t="s">
        <v>19017</v>
      </c>
      <c r="M6672" t="s">
        <v>19018</v>
      </c>
      <c r="N6672">
        <v>1.1111111E-2</v>
      </c>
      <c r="O6672">
        <v>0</v>
      </c>
      <c r="P6672">
        <v>0</v>
      </c>
      <c r="Q6672">
        <v>0</v>
      </c>
      <c r="R6672">
        <v>0</v>
      </c>
      <c r="S6672">
        <v>1</v>
      </c>
      <c r="T6672">
        <v>365</v>
      </c>
      <c r="U6672">
        <v>0</v>
      </c>
      <c r="V6672">
        <v>0</v>
      </c>
      <c r="W6672">
        <v>0</v>
      </c>
      <c r="X6672">
        <v>0</v>
      </c>
      <c r="Y6672">
        <v>1.1110999999999999E-2</v>
      </c>
      <c r="Z6672">
        <v>4.0555560000000002</v>
      </c>
    </row>
    <row r="6673" spans="1:26" x14ac:dyDescent="0.25">
      <c r="A6673">
        <v>2044512</v>
      </c>
      <c r="B6673">
        <v>1</v>
      </c>
      <c r="C6673" t="s">
        <v>76</v>
      </c>
      <c r="D6673" t="s">
        <v>100</v>
      </c>
      <c r="E6673" t="s">
        <v>161</v>
      </c>
      <c r="F6673" t="s">
        <v>6562</v>
      </c>
      <c r="G6673" t="s">
        <v>341</v>
      </c>
      <c r="H6673" t="s">
        <v>47</v>
      </c>
      <c r="I6673" t="s">
        <v>129</v>
      </c>
      <c r="J6673" t="s">
        <v>130</v>
      </c>
      <c r="K6673" t="s">
        <v>131</v>
      </c>
      <c r="L6673" t="s">
        <v>19019</v>
      </c>
      <c r="M6673" t="s">
        <v>19020</v>
      </c>
      <c r="N6673">
        <v>1.682222222</v>
      </c>
      <c r="O6673">
        <v>0</v>
      </c>
      <c r="P6673">
        <v>48</v>
      </c>
      <c r="Q6673">
        <v>0</v>
      </c>
      <c r="R6673">
        <v>0</v>
      </c>
      <c r="S6673">
        <v>0</v>
      </c>
      <c r="T6673">
        <v>0</v>
      </c>
      <c r="U6673">
        <v>0</v>
      </c>
      <c r="V6673">
        <v>80.746667000000002</v>
      </c>
      <c r="W6673">
        <v>0</v>
      </c>
      <c r="X6673">
        <v>0</v>
      </c>
      <c r="Y6673">
        <v>0</v>
      </c>
      <c r="Z6673">
        <v>0</v>
      </c>
    </row>
    <row r="6674" spans="1:26" x14ac:dyDescent="0.25">
      <c r="A6674">
        <v>2044516</v>
      </c>
      <c r="B6674">
        <v>1</v>
      </c>
      <c r="C6674" t="s">
        <v>77</v>
      </c>
      <c r="D6674" t="s">
        <v>109</v>
      </c>
      <c r="E6674" t="s">
        <v>182</v>
      </c>
      <c r="F6674" t="s">
        <v>19021</v>
      </c>
      <c r="G6674" t="s">
        <v>812</v>
      </c>
      <c r="H6674" t="s">
        <v>46</v>
      </c>
      <c r="I6674" t="s">
        <v>129</v>
      </c>
      <c r="J6674" t="s">
        <v>130</v>
      </c>
      <c r="K6674" t="s">
        <v>131</v>
      </c>
      <c r="L6674" t="s">
        <v>19022</v>
      </c>
      <c r="M6674" t="s">
        <v>19023</v>
      </c>
      <c r="N6674">
        <v>2.2963888880000001</v>
      </c>
      <c r="O6674">
        <v>0</v>
      </c>
      <c r="P6674">
        <v>29</v>
      </c>
      <c r="Q6674">
        <v>0</v>
      </c>
      <c r="R6674">
        <v>0</v>
      </c>
      <c r="S6674">
        <v>0</v>
      </c>
      <c r="T6674">
        <v>0</v>
      </c>
      <c r="U6674">
        <v>0</v>
      </c>
      <c r="V6674">
        <v>66.595277999999993</v>
      </c>
      <c r="W6674">
        <v>0</v>
      </c>
      <c r="X6674">
        <v>0</v>
      </c>
      <c r="Y6674">
        <v>0</v>
      </c>
      <c r="Z6674">
        <v>0</v>
      </c>
    </row>
    <row r="6675" spans="1:26" x14ac:dyDescent="0.25">
      <c r="A6675">
        <v>2044515</v>
      </c>
      <c r="B6675">
        <v>1</v>
      </c>
      <c r="C6675" t="s">
        <v>77</v>
      </c>
      <c r="D6675" t="s">
        <v>111</v>
      </c>
      <c r="E6675" t="s">
        <v>161</v>
      </c>
      <c r="F6675" t="s">
        <v>15133</v>
      </c>
      <c r="G6675" t="s">
        <v>242</v>
      </c>
      <c r="H6675" t="s">
        <v>47</v>
      </c>
      <c r="I6675" t="s">
        <v>129</v>
      </c>
      <c r="J6675" t="s">
        <v>130</v>
      </c>
      <c r="K6675" t="s">
        <v>131</v>
      </c>
      <c r="L6675" t="s">
        <v>19024</v>
      </c>
      <c r="M6675" t="s">
        <v>19025</v>
      </c>
      <c r="N6675">
        <v>1.488888888</v>
      </c>
      <c r="O6675">
        <v>0</v>
      </c>
      <c r="P6675">
        <v>0</v>
      </c>
      <c r="Q6675">
        <v>0</v>
      </c>
      <c r="R6675">
        <v>0</v>
      </c>
      <c r="S6675">
        <v>0</v>
      </c>
      <c r="T6675">
        <v>76</v>
      </c>
      <c r="U6675">
        <v>0</v>
      </c>
      <c r="V6675">
        <v>0</v>
      </c>
      <c r="W6675">
        <v>0</v>
      </c>
      <c r="X6675">
        <v>0</v>
      </c>
      <c r="Y6675">
        <v>0</v>
      </c>
      <c r="Z6675">
        <v>113.15555500000001</v>
      </c>
    </row>
    <row r="6676" spans="1:26" x14ac:dyDescent="0.25">
      <c r="A6676">
        <v>2044528</v>
      </c>
      <c r="B6676">
        <v>1</v>
      </c>
      <c r="C6676" t="s">
        <v>77</v>
      </c>
      <c r="D6676" t="s">
        <v>118</v>
      </c>
      <c r="E6676" t="s">
        <v>182</v>
      </c>
      <c r="F6676" t="s">
        <v>19026</v>
      </c>
      <c r="G6676" t="s">
        <v>405</v>
      </c>
      <c r="H6676" t="s">
        <v>46</v>
      </c>
      <c r="I6676" t="s">
        <v>129</v>
      </c>
      <c r="J6676" t="s">
        <v>130</v>
      </c>
      <c r="K6676" t="s">
        <v>131</v>
      </c>
      <c r="L6676" t="s">
        <v>19027</v>
      </c>
      <c r="M6676" t="s">
        <v>19028</v>
      </c>
      <c r="N6676">
        <v>2.7552777769999999</v>
      </c>
      <c r="O6676">
        <v>0</v>
      </c>
      <c r="P6676">
        <v>88</v>
      </c>
      <c r="Q6676">
        <v>0</v>
      </c>
      <c r="R6676">
        <v>0</v>
      </c>
      <c r="S6676">
        <v>0</v>
      </c>
      <c r="T6676">
        <v>0</v>
      </c>
      <c r="U6676">
        <v>0</v>
      </c>
      <c r="V6676">
        <v>242.46444399999999</v>
      </c>
      <c r="W6676">
        <v>0</v>
      </c>
      <c r="X6676">
        <v>0</v>
      </c>
      <c r="Y6676">
        <v>0</v>
      </c>
      <c r="Z6676">
        <v>0</v>
      </c>
    </row>
    <row r="6677" spans="1:26" x14ac:dyDescent="0.25">
      <c r="A6677">
        <v>2044519</v>
      </c>
      <c r="B6677">
        <v>1</v>
      </c>
      <c r="C6677" t="s">
        <v>77</v>
      </c>
      <c r="D6677" t="s">
        <v>108</v>
      </c>
      <c r="E6677" t="s">
        <v>182</v>
      </c>
      <c r="F6677" t="s">
        <v>19029</v>
      </c>
      <c r="G6677" t="s">
        <v>144</v>
      </c>
      <c r="H6677" t="s">
        <v>46</v>
      </c>
      <c r="I6677" t="s">
        <v>129</v>
      </c>
      <c r="J6677" t="s">
        <v>130</v>
      </c>
      <c r="K6677" t="s">
        <v>131</v>
      </c>
      <c r="L6677" t="s">
        <v>19030</v>
      </c>
      <c r="M6677" t="s">
        <v>19031</v>
      </c>
      <c r="N6677">
        <v>1.632222222</v>
      </c>
      <c r="O6677">
        <v>0</v>
      </c>
      <c r="P6677">
        <v>0</v>
      </c>
      <c r="Q6677">
        <v>0</v>
      </c>
      <c r="R6677">
        <v>0</v>
      </c>
      <c r="S6677">
        <v>0</v>
      </c>
      <c r="T6677">
        <v>13</v>
      </c>
      <c r="U6677">
        <v>0</v>
      </c>
      <c r="V6677">
        <v>0</v>
      </c>
      <c r="W6677">
        <v>0</v>
      </c>
      <c r="X6677">
        <v>0</v>
      </c>
      <c r="Y6677">
        <v>0</v>
      </c>
      <c r="Z6677">
        <v>21.218889000000001</v>
      </c>
    </row>
    <row r="6678" spans="1:26" x14ac:dyDescent="0.25">
      <c r="A6678">
        <v>2044521</v>
      </c>
      <c r="B6678">
        <v>1</v>
      </c>
      <c r="C6678" t="s">
        <v>76</v>
      </c>
      <c r="D6678" t="s">
        <v>85</v>
      </c>
      <c r="E6678" t="s">
        <v>182</v>
      </c>
      <c r="F6678" t="s">
        <v>19032</v>
      </c>
      <c r="G6678" t="s">
        <v>294</v>
      </c>
      <c r="H6678" t="s">
        <v>46</v>
      </c>
      <c r="I6678" t="s">
        <v>129</v>
      </c>
      <c r="J6678" t="s">
        <v>130</v>
      </c>
      <c r="K6678" t="s">
        <v>131</v>
      </c>
      <c r="L6678" t="s">
        <v>19033</v>
      </c>
      <c r="M6678" t="s">
        <v>19034</v>
      </c>
      <c r="N6678">
        <v>1.6730555549999999</v>
      </c>
      <c r="O6678">
        <v>0</v>
      </c>
      <c r="P6678">
        <v>59</v>
      </c>
      <c r="Q6678">
        <v>0</v>
      </c>
      <c r="R6678">
        <v>0</v>
      </c>
      <c r="S6678">
        <v>0</v>
      </c>
      <c r="T6678">
        <v>0</v>
      </c>
      <c r="U6678">
        <v>0</v>
      </c>
      <c r="V6678">
        <v>98.710278000000002</v>
      </c>
      <c r="W6678">
        <v>0</v>
      </c>
      <c r="X6678">
        <v>0</v>
      </c>
      <c r="Y6678">
        <v>0</v>
      </c>
      <c r="Z6678">
        <v>0</v>
      </c>
    </row>
    <row r="6679" spans="1:26" x14ac:dyDescent="0.25">
      <c r="A6679">
        <v>2044524</v>
      </c>
      <c r="B6679">
        <v>1</v>
      </c>
      <c r="C6679" t="s">
        <v>76</v>
      </c>
      <c r="D6679" t="s">
        <v>97</v>
      </c>
      <c r="E6679" t="s">
        <v>182</v>
      </c>
      <c r="F6679" t="s">
        <v>19035</v>
      </c>
      <c r="G6679" t="s">
        <v>524</v>
      </c>
      <c r="H6679" t="s">
        <v>46</v>
      </c>
      <c r="I6679" t="s">
        <v>129</v>
      </c>
      <c r="J6679" t="s">
        <v>130</v>
      </c>
      <c r="K6679" t="s">
        <v>131</v>
      </c>
      <c r="L6679" t="s">
        <v>19036</v>
      </c>
      <c r="M6679" t="s">
        <v>19037</v>
      </c>
      <c r="N6679">
        <v>2.3161111110000001</v>
      </c>
      <c r="O6679">
        <v>0</v>
      </c>
      <c r="P6679">
        <v>23</v>
      </c>
      <c r="Q6679">
        <v>0</v>
      </c>
      <c r="R6679">
        <v>0</v>
      </c>
      <c r="S6679">
        <v>0</v>
      </c>
      <c r="T6679">
        <v>0</v>
      </c>
      <c r="U6679">
        <v>0</v>
      </c>
      <c r="V6679">
        <v>53.270555999999999</v>
      </c>
      <c r="W6679">
        <v>0</v>
      </c>
      <c r="X6679">
        <v>0</v>
      </c>
      <c r="Y6679">
        <v>0</v>
      </c>
      <c r="Z6679">
        <v>0</v>
      </c>
    </row>
    <row r="6680" spans="1:26" x14ac:dyDescent="0.25">
      <c r="A6680">
        <v>2044523</v>
      </c>
      <c r="B6680">
        <v>1</v>
      </c>
      <c r="C6680" t="s">
        <v>77</v>
      </c>
      <c r="D6680" t="s">
        <v>111</v>
      </c>
      <c r="E6680" t="s">
        <v>182</v>
      </c>
      <c r="F6680" t="s">
        <v>19038</v>
      </c>
      <c r="G6680" t="s">
        <v>144</v>
      </c>
      <c r="H6680" t="s">
        <v>46</v>
      </c>
      <c r="I6680" t="s">
        <v>129</v>
      </c>
      <c r="J6680" t="s">
        <v>130</v>
      </c>
      <c r="K6680" t="s">
        <v>131</v>
      </c>
      <c r="L6680" t="s">
        <v>19039</v>
      </c>
      <c r="M6680" t="s">
        <v>19040</v>
      </c>
      <c r="N6680">
        <v>2.8933333330000002</v>
      </c>
      <c r="O6680">
        <v>0</v>
      </c>
      <c r="P6680">
        <v>0</v>
      </c>
      <c r="Q6680">
        <v>0</v>
      </c>
      <c r="R6680">
        <v>0</v>
      </c>
      <c r="S6680">
        <v>0</v>
      </c>
      <c r="T6680">
        <v>6</v>
      </c>
      <c r="U6680">
        <v>0</v>
      </c>
      <c r="V6680">
        <v>0</v>
      </c>
      <c r="W6680">
        <v>0</v>
      </c>
      <c r="X6680">
        <v>0</v>
      </c>
      <c r="Y6680">
        <v>0</v>
      </c>
      <c r="Z6680">
        <v>17.36</v>
      </c>
    </row>
    <row r="6681" spans="1:26" x14ac:dyDescent="0.25">
      <c r="A6681">
        <v>2044525</v>
      </c>
      <c r="B6681">
        <v>1</v>
      </c>
      <c r="C6681" t="s">
        <v>76</v>
      </c>
      <c r="D6681" t="s">
        <v>102</v>
      </c>
      <c r="E6681" t="s">
        <v>134</v>
      </c>
      <c r="F6681" t="s">
        <v>19041</v>
      </c>
      <c r="G6681" t="s">
        <v>136</v>
      </c>
      <c r="H6681" t="s">
        <v>46</v>
      </c>
      <c r="I6681" t="s">
        <v>129</v>
      </c>
      <c r="J6681" t="s">
        <v>130</v>
      </c>
      <c r="K6681" t="s">
        <v>131</v>
      </c>
      <c r="L6681" t="s">
        <v>19042</v>
      </c>
      <c r="M6681" t="s">
        <v>19043</v>
      </c>
      <c r="N6681">
        <v>1.7549999999999999</v>
      </c>
      <c r="O6681">
        <v>0</v>
      </c>
      <c r="P6681">
        <v>1</v>
      </c>
      <c r="Q6681">
        <v>0</v>
      </c>
      <c r="R6681">
        <v>0</v>
      </c>
      <c r="S6681">
        <v>0</v>
      </c>
      <c r="T6681">
        <v>0</v>
      </c>
      <c r="U6681">
        <v>0</v>
      </c>
      <c r="V6681">
        <v>1.7549999999999999</v>
      </c>
      <c r="W6681">
        <v>0</v>
      </c>
      <c r="X6681">
        <v>0</v>
      </c>
      <c r="Y6681">
        <v>0</v>
      </c>
      <c r="Z6681">
        <v>0</v>
      </c>
    </row>
    <row r="6682" spans="1:26" x14ac:dyDescent="0.25">
      <c r="A6682">
        <v>2044527</v>
      </c>
      <c r="B6682">
        <v>1</v>
      </c>
      <c r="C6682" t="s">
        <v>77</v>
      </c>
      <c r="D6682" t="s">
        <v>123</v>
      </c>
      <c r="E6682" t="s">
        <v>134</v>
      </c>
      <c r="F6682" t="s">
        <v>19044</v>
      </c>
      <c r="G6682" t="s">
        <v>136</v>
      </c>
      <c r="H6682" t="s">
        <v>46</v>
      </c>
      <c r="I6682" t="s">
        <v>129</v>
      </c>
      <c r="J6682" t="s">
        <v>130</v>
      </c>
      <c r="K6682" t="s">
        <v>131</v>
      </c>
      <c r="L6682" t="s">
        <v>19045</v>
      </c>
      <c r="M6682" t="s">
        <v>19046</v>
      </c>
      <c r="N6682">
        <v>4.0916666660000001</v>
      </c>
      <c r="O6682">
        <v>0</v>
      </c>
      <c r="P6682">
        <v>1</v>
      </c>
      <c r="Q6682">
        <v>0</v>
      </c>
      <c r="R6682">
        <v>0</v>
      </c>
      <c r="S6682">
        <v>0</v>
      </c>
      <c r="T6682">
        <v>0</v>
      </c>
      <c r="U6682">
        <v>0</v>
      </c>
      <c r="V6682">
        <v>4.0916670000000002</v>
      </c>
      <c r="W6682">
        <v>0</v>
      </c>
      <c r="X6682">
        <v>0</v>
      </c>
      <c r="Y6682">
        <v>0</v>
      </c>
      <c r="Z6682">
        <v>0</v>
      </c>
    </row>
    <row r="6683" spans="1:26" x14ac:dyDescent="0.25">
      <c r="A6683">
        <v>2044530</v>
      </c>
      <c r="B6683">
        <v>1</v>
      </c>
      <c r="C6683" t="s">
        <v>77</v>
      </c>
      <c r="D6683" t="s">
        <v>114</v>
      </c>
      <c r="E6683" t="s">
        <v>134</v>
      </c>
      <c r="F6683" t="s">
        <v>19047</v>
      </c>
      <c r="G6683" t="s">
        <v>136</v>
      </c>
      <c r="H6683" t="s">
        <v>46</v>
      </c>
      <c r="I6683" t="s">
        <v>129</v>
      </c>
      <c r="J6683" t="s">
        <v>130</v>
      </c>
      <c r="K6683" t="s">
        <v>131</v>
      </c>
      <c r="L6683" t="s">
        <v>19048</v>
      </c>
      <c r="M6683" t="s">
        <v>19049</v>
      </c>
      <c r="N6683">
        <v>1.443888888</v>
      </c>
      <c r="O6683">
        <v>0</v>
      </c>
      <c r="P6683">
        <v>8</v>
      </c>
      <c r="Q6683">
        <v>0</v>
      </c>
      <c r="R6683">
        <v>0</v>
      </c>
      <c r="S6683">
        <v>0</v>
      </c>
      <c r="T6683">
        <v>0</v>
      </c>
      <c r="U6683">
        <v>0</v>
      </c>
      <c r="V6683">
        <v>11.551111000000001</v>
      </c>
      <c r="W6683">
        <v>0</v>
      </c>
      <c r="X6683">
        <v>0</v>
      </c>
      <c r="Y6683">
        <v>0</v>
      </c>
      <c r="Z6683">
        <v>0</v>
      </c>
    </row>
    <row r="6684" spans="1:26" x14ac:dyDescent="0.25">
      <c r="A6684">
        <v>2044531</v>
      </c>
      <c r="B6684">
        <v>1</v>
      </c>
      <c r="C6684" t="s">
        <v>77</v>
      </c>
      <c r="D6684" t="s">
        <v>123</v>
      </c>
      <c r="E6684" t="s">
        <v>134</v>
      </c>
      <c r="F6684" t="s">
        <v>19050</v>
      </c>
      <c r="G6684" t="s">
        <v>136</v>
      </c>
      <c r="H6684" t="s">
        <v>46</v>
      </c>
      <c r="I6684" t="s">
        <v>129</v>
      </c>
      <c r="J6684" t="s">
        <v>130</v>
      </c>
      <c r="K6684" t="s">
        <v>131</v>
      </c>
      <c r="L6684" t="s">
        <v>19051</v>
      </c>
      <c r="M6684" t="s">
        <v>19052</v>
      </c>
      <c r="N6684">
        <v>3.1091666660000001</v>
      </c>
      <c r="O6684">
        <v>0</v>
      </c>
      <c r="P6684">
        <v>1</v>
      </c>
      <c r="Q6684">
        <v>0</v>
      </c>
      <c r="R6684">
        <v>0</v>
      </c>
      <c r="S6684">
        <v>0</v>
      </c>
      <c r="T6684">
        <v>0</v>
      </c>
      <c r="U6684">
        <v>0</v>
      </c>
      <c r="V6684">
        <v>3.1091669999999998</v>
      </c>
      <c r="W6684">
        <v>0</v>
      </c>
      <c r="X6684">
        <v>0</v>
      </c>
      <c r="Y6684">
        <v>0</v>
      </c>
      <c r="Z6684">
        <v>0</v>
      </c>
    </row>
    <row r="6685" spans="1:26" x14ac:dyDescent="0.25">
      <c r="A6685">
        <v>2044532</v>
      </c>
      <c r="B6685">
        <v>1</v>
      </c>
      <c r="C6685" t="s">
        <v>77</v>
      </c>
      <c r="D6685" t="s">
        <v>119</v>
      </c>
      <c r="E6685" t="s">
        <v>134</v>
      </c>
      <c r="F6685" t="s">
        <v>19053</v>
      </c>
      <c r="G6685" t="s">
        <v>140</v>
      </c>
      <c r="H6685" t="s">
        <v>46</v>
      </c>
      <c r="I6685" t="s">
        <v>129</v>
      </c>
      <c r="J6685" t="s">
        <v>130</v>
      </c>
      <c r="K6685" t="s">
        <v>131</v>
      </c>
      <c r="L6685" t="s">
        <v>19054</v>
      </c>
      <c r="M6685" t="s">
        <v>19055</v>
      </c>
      <c r="N6685">
        <v>6.3936111110000002</v>
      </c>
      <c r="O6685">
        <v>0</v>
      </c>
      <c r="P6685">
        <v>5</v>
      </c>
      <c r="Q6685">
        <v>0</v>
      </c>
      <c r="R6685">
        <v>0</v>
      </c>
      <c r="S6685">
        <v>0</v>
      </c>
      <c r="T6685">
        <v>0</v>
      </c>
      <c r="U6685">
        <v>0</v>
      </c>
      <c r="V6685">
        <v>31.968056000000001</v>
      </c>
      <c r="W6685">
        <v>0</v>
      </c>
      <c r="X6685">
        <v>0</v>
      </c>
      <c r="Y6685">
        <v>0</v>
      </c>
      <c r="Z6685">
        <v>0</v>
      </c>
    </row>
    <row r="6686" spans="1:26" x14ac:dyDescent="0.25">
      <c r="A6686">
        <v>2044539</v>
      </c>
      <c r="B6686">
        <v>1</v>
      </c>
      <c r="C6686" t="s">
        <v>77</v>
      </c>
      <c r="D6686" t="s">
        <v>123</v>
      </c>
      <c r="E6686" t="s">
        <v>134</v>
      </c>
      <c r="F6686" t="s">
        <v>19056</v>
      </c>
      <c r="G6686" t="s">
        <v>238</v>
      </c>
      <c r="H6686" t="s">
        <v>46</v>
      </c>
      <c r="I6686" t="s">
        <v>129</v>
      </c>
      <c r="J6686" t="s">
        <v>130</v>
      </c>
      <c r="K6686" t="s">
        <v>131</v>
      </c>
      <c r="L6686" t="s">
        <v>19057</v>
      </c>
      <c r="M6686" t="s">
        <v>19058</v>
      </c>
      <c r="N6686">
        <v>1.156666666</v>
      </c>
      <c r="O6686">
        <v>0</v>
      </c>
      <c r="P6686">
        <v>6</v>
      </c>
      <c r="Q6686">
        <v>0</v>
      </c>
      <c r="R6686">
        <v>0</v>
      </c>
      <c r="S6686">
        <v>0</v>
      </c>
      <c r="T6686">
        <v>0</v>
      </c>
      <c r="U6686">
        <v>0</v>
      </c>
      <c r="V6686">
        <v>6.94</v>
      </c>
      <c r="W6686">
        <v>0</v>
      </c>
      <c r="X6686">
        <v>0</v>
      </c>
      <c r="Y6686">
        <v>0</v>
      </c>
      <c r="Z6686">
        <v>0</v>
      </c>
    </row>
    <row r="6687" spans="1:26" x14ac:dyDescent="0.25">
      <c r="A6687">
        <v>2044541</v>
      </c>
      <c r="B6687">
        <v>1</v>
      </c>
      <c r="C6687" t="s">
        <v>77</v>
      </c>
      <c r="D6687" t="s">
        <v>117</v>
      </c>
      <c r="E6687" t="s">
        <v>182</v>
      </c>
      <c r="F6687" t="s">
        <v>19059</v>
      </c>
      <c r="G6687" t="s">
        <v>524</v>
      </c>
      <c r="H6687" t="s">
        <v>46</v>
      </c>
      <c r="I6687" t="s">
        <v>129</v>
      </c>
      <c r="J6687" t="s">
        <v>130</v>
      </c>
      <c r="K6687" t="s">
        <v>131</v>
      </c>
      <c r="L6687" t="s">
        <v>19060</v>
      </c>
      <c r="M6687" t="s">
        <v>19061</v>
      </c>
      <c r="N6687">
        <v>1.5263888880000001</v>
      </c>
      <c r="O6687">
        <v>0</v>
      </c>
      <c r="P6687">
        <v>0</v>
      </c>
      <c r="Q6687">
        <v>0</v>
      </c>
      <c r="R6687">
        <v>23</v>
      </c>
      <c r="S6687">
        <v>0</v>
      </c>
      <c r="T6687">
        <v>0</v>
      </c>
      <c r="U6687">
        <v>0</v>
      </c>
      <c r="V6687">
        <v>0</v>
      </c>
      <c r="W6687">
        <v>0</v>
      </c>
      <c r="X6687">
        <v>35.106943999999999</v>
      </c>
      <c r="Y6687">
        <v>0</v>
      </c>
      <c r="Z6687">
        <v>0</v>
      </c>
    </row>
    <row r="6688" spans="1:26" x14ac:dyDescent="0.25">
      <c r="A6688">
        <v>2044542</v>
      </c>
      <c r="B6688">
        <v>1</v>
      </c>
      <c r="C6688" t="s">
        <v>77</v>
      </c>
      <c r="D6688" t="s">
        <v>109</v>
      </c>
      <c r="E6688" t="s">
        <v>161</v>
      </c>
      <c r="F6688" t="s">
        <v>19062</v>
      </c>
      <c r="G6688" t="s">
        <v>242</v>
      </c>
      <c r="H6688" t="s">
        <v>47</v>
      </c>
      <c r="I6688" t="s">
        <v>129</v>
      </c>
      <c r="J6688" t="s">
        <v>130</v>
      </c>
      <c r="K6688" t="s">
        <v>131</v>
      </c>
      <c r="L6688" t="s">
        <v>19063</v>
      </c>
      <c r="M6688" t="s">
        <v>19064</v>
      </c>
      <c r="N6688">
        <v>5.085</v>
      </c>
      <c r="O6688">
        <v>1</v>
      </c>
      <c r="P6688">
        <v>300</v>
      </c>
      <c r="Q6688">
        <v>0</v>
      </c>
      <c r="R6688">
        <v>0</v>
      </c>
      <c r="S6688">
        <v>0</v>
      </c>
      <c r="T6688">
        <v>0</v>
      </c>
      <c r="U6688">
        <v>5.085</v>
      </c>
      <c r="V6688">
        <v>1525.5</v>
      </c>
      <c r="W6688">
        <v>0</v>
      </c>
      <c r="X6688">
        <v>0</v>
      </c>
      <c r="Y6688">
        <v>0</v>
      </c>
      <c r="Z6688">
        <v>0</v>
      </c>
    </row>
    <row r="6689" spans="1:26" x14ac:dyDescent="0.25">
      <c r="A6689">
        <v>2044546</v>
      </c>
      <c r="B6689">
        <v>1</v>
      </c>
      <c r="C6689" t="s">
        <v>77</v>
      </c>
      <c r="D6689" t="s">
        <v>108</v>
      </c>
      <c r="E6689" t="s">
        <v>134</v>
      </c>
      <c r="F6689" t="s">
        <v>19065</v>
      </c>
      <c r="G6689" t="s">
        <v>136</v>
      </c>
      <c r="H6689" t="s">
        <v>46</v>
      </c>
      <c r="I6689" t="s">
        <v>129</v>
      </c>
      <c r="J6689" t="s">
        <v>130</v>
      </c>
      <c r="K6689" t="s">
        <v>131</v>
      </c>
      <c r="L6689" t="s">
        <v>19066</v>
      </c>
      <c r="M6689" t="s">
        <v>19067</v>
      </c>
      <c r="N6689">
        <v>3.5691666660000001</v>
      </c>
      <c r="O6689">
        <v>0</v>
      </c>
      <c r="P6689">
        <v>1</v>
      </c>
      <c r="Q6689">
        <v>0</v>
      </c>
      <c r="R6689">
        <v>0</v>
      </c>
      <c r="S6689">
        <v>0</v>
      </c>
      <c r="T6689">
        <v>0</v>
      </c>
      <c r="U6689">
        <v>0</v>
      </c>
      <c r="V6689">
        <v>3.5691670000000002</v>
      </c>
      <c r="W6689">
        <v>0</v>
      </c>
      <c r="X6689">
        <v>0</v>
      </c>
      <c r="Y6689">
        <v>0</v>
      </c>
      <c r="Z6689">
        <v>0</v>
      </c>
    </row>
    <row r="6690" spans="1:26" x14ac:dyDescent="0.25">
      <c r="A6690">
        <v>2044550</v>
      </c>
      <c r="B6690">
        <v>1</v>
      </c>
      <c r="C6690" t="s">
        <v>76</v>
      </c>
      <c r="D6690" t="s">
        <v>82</v>
      </c>
      <c r="E6690" t="s">
        <v>150</v>
      </c>
      <c r="F6690" t="s">
        <v>19068</v>
      </c>
      <c r="G6690" t="s">
        <v>163</v>
      </c>
      <c r="H6690" t="s">
        <v>47</v>
      </c>
      <c r="I6690" t="s">
        <v>129</v>
      </c>
      <c r="J6690" t="s">
        <v>130</v>
      </c>
      <c r="K6690" t="s">
        <v>131</v>
      </c>
      <c r="L6690" t="s">
        <v>19069</v>
      </c>
      <c r="M6690" t="s">
        <v>19070</v>
      </c>
      <c r="N6690">
        <v>0.16666666599999999</v>
      </c>
      <c r="O6690">
        <v>2</v>
      </c>
      <c r="P6690">
        <v>1762</v>
      </c>
      <c r="Q6690">
        <v>0</v>
      </c>
      <c r="R6690">
        <v>0</v>
      </c>
      <c r="S6690">
        <v>0</v>
      </c>
      <c r="T6690">
        <v>0</v>
      </c>
      <c r="U6690">
        <v>0.33333299999999999</v>
      </c>
      <c r="V6690">
        <v>293.66666500000002</v>
      </c>
      <c r="W6690">
        <v>0</v>
      </c>
      <c r="X6690">
        <v>0</v>
      </c>
      <c r="Y6690">
        <v>0</v>
      </c>
      <c r="Z6690">
        <v>0</v>
      </c>
    </row>
    <row r="6691" spans="1:26" x14ac:dyDescent="0.25">
      <c r="A6691">
        <v>2044551</v>
      </c>
      <c r="B6691">
        <v>1</v>
      </c>
      <c r="C6691" t="s">
        <v>77</v>
      </c>
      <c r="D6691" t="s">
        <v>118</v>
      </c>
      <c r="E6691" t="s">
        <v>134</v>
      </c>
      <c r="F6691" t="s">
        <v>19071</v>
      </c>
      <c r="G6691" t="s">
        <v>136</v>
      </c>
      <c r="H6691" t="s">
        <v>46</v>
      </c>
      <c r="I6691" t="s">
        <v>129</v>
      </c>
      <c r="J6691" t="s">
        <v>130</v>
      </c>
      <c r="K6691" t="s">
        <v>131</v>
      </c>
      <c r="L6691" t="s">
        <v>19072</v>
      </c>
      <c r="M6691" t="s">
        <v>19073</v>
      </c>
      <c r="N6691">
        <v>0.74611111100000005</v>
      </c>
      <c r="O6691">
        <v>0</v>
      </c>
      <c r="P6691">
        <v>1</v>
      </c>
      <c r="Q6691">
        <v>0</v>
      </c>
      <c r="R6691">
        <v>0</v>
      </c>
      <c r="S6691">
        <v>0</v>
      </c>
      <c r="T6691">
        <v>0</v>
      </c>
      <c r="U6691">
        <v>0</v>
      </c>
      <c r="V6691">
        <v>0.74611099999999997</v>
      </c>
      <c r="W6691">
        <v>0</v>
      </c>
      <c r="X6691">
        <v>0</v>
      </c>
      <c r="Y6691">
        <v>0</v>
      </c>
      <c r="Z6691">
        <v>0</v>
      </c>
    </row>
    <row r="6692" spans="1:26" x14ac:dyDescent="0.25">
      <c r="A6692">
        <v>2044560</v>
      </c>
      <c r="B6692">
        <v>1</v>
      </c>
      <c r="C6692" t="s">
        <v>76</v>
      </c>
      <c r="D6692" t="s">
        <v>96</v>
      </c>
      <c r="E6692" t="s">
        <v>134</v>
      </c>
      <c r="F6692" t="s">
        <v>19074</v>
      </c>
      <c r="G6692" t="s">
        <v>136</v>
      </c>
      <c r="H6692" t="s">
        <v>46</v>
      </c>
      <c r="I6692" t="s">
        <v>129</v>
      </c>
      <c r="J6692" t="s">
        <v>130</v>
      </c>
      <c r="K6692" t="s">
        <v>131</v>
      </c>
      <c r="L6692" t="s">
        <v>19075</v>
      </c>
      <c r="M6692" t="s">
        <v>19076</v>
      </c>
      <c r="N6692">
        <v>2.79</v>
      </c>
      <c r="O6692">
        <v>0</v>
      </c>
      <c r="P6692">
        <v>2</v>
      </c>
      <c r="Q6692">
        <v>0</v>
      </c>
      <c r="R6692">
        <v>0</v>
      </c>
      <c r="S6692">
        <v>0</v>
      </c>
      <c r="T6692">
        <v>0</v>
      </c>
      <c r="U6692">
        <v>0</v>
      </c>
      <c r="V6692">
        <v>5.58</v>
      </c>
      <c r="W6692">
        <v>0</v>
      </c>
      <c r="X6692">
        <v>0</v>
      </c>
      <c r="Y6692">
        <v>0</v>
      </c>
      <c r="Z6692">
        <v>0</v>
      </c>
    </row>
    <row r="6693" spans="1:26" x14ac:dyDescent="0.25">
      <c r="A6693">
        <v>2044552</v>
      </c>
      <c r="B6693">
        <v>1</v>
      </c>
      <c r="C6693" t="s">
        <v>76</v>
      </c>
      <c r="D6693" t="s">
        <v>94</v>
      </c>
      <c r="E6693" t="s">
        <v>182</v>
      </c>
      <c r="F6693" t="s">
        <v>19077</v>
      </c>
      <c r="G6693" t="s">
        <v>524</v>
      </c>
      <c r="H6693" t="s">
        <v>46</v>
      </c>
      <c r="I6693" t="s">
        <v>129</v>
      </c>
      <c r="J6693" t="s">
        <v>130</v>
      </c>
      <c r="K6693" t="s">
        <v>131</v>
      </c>
      <c r="L6693" t="s">
        <v>19078</v>
      </c>
      <c r="M6693" t="s">
        <v>19079</v>
      </c>
      <c r="N6693">
        <v>1.9544444439999999</v>
      </c>
      <c r="O6693">
        <v>0</v>
      </c>
      <c r="P6693">
        <v>20</v>
      </c>
      <c r="Q6693">
        <v>0</v>
      </c>
      <c r="R6693">
        <v>0</v>
      </c>
      <c r="S6693">
        <v>0</v>
      </c>
      <c r="T6693">
        <v>0</v>
      </c>
      <c r="U6693">
        <v>0</v>
      </c>
      <c r="V6693">
        <v>39.088889000000002</v>
      </c>
      <c r="W6693">
        <v>0</v>
      </c>
      <c r="X6693">
        <v>0</v>
      </c>
      <c r="Y6693">
        <v>0</v>
      </c>
      <c r="Z6693">
        <v>0</v>
      </c>
    </row>
    <row r="6694" spans="1:26" x14ac:dyDescent="0.25">
      <c r="A6694">
        <v>2044553</v>
      </c>
      <c r="B6694">
        <v>1</v>
      </c>
      <c r="C6694" t="s">
        <v>77</v>
      </c>
      <c r="D6694" t="s">
        <v>114</v>
      </c>
      <c r="E6694" t="s">
        <v>134</v>
      </c>
      <c r="F6694" t="s">
        <v>19080</v>
      </c>
      <c r="G6694" t="s">
        <v>136</v>
      </c>
      <c r="H6694" t="s">
        <v>46</v>
      </c>
      <c r="I6694" t="s">
        <v>129</v>
      </c>
      <c r="J6694" t="s">
        <v>130</v>
      </c>
      <c r="K6694" t="s">
        <v>131</v>
      </c>
      <c r="L6694" t="s">
        <v>19081</v>
      </c>
      <c r="M6694" t="s">
        <v>19082</v>
      </c>
      <c r="N6694">
        <v>1.6277777769999999</v>
      </c>
      <c r="O6694">
        <v>0</v>
      </c>
      <c r="P6694">
        <v>0</v>
      </c>
      <c r="Q6694">
        <v>0</v>
      </c>
      <c r="R6694">
        <v>0</v>
      </c>
      <c r="S6694">
        <v>0</v>
      </c>
      <c r="T6694">
        <v>2</v>
      </c>
      <c r="U6694">
        <v>0</v>
      </c>
      <c r="V6694">
        <v>0</v>
      </c>
      <c r="W6694">
        <v>0</v>
      </c>
      <c r="X6694">
        <v>0</v>
      </c>
      <c r="Y6694">
        <v>0</v>
      </c>
      <c r="Z6694">
        <v>3.2555559999999999</v>
      </c>
    </row>
    <row r="6695" spans="1:26" x14ac:dyDescent="0.25">
      <c r="A6695">
        <v>2044558</v>
      </c>
      <c r="B6695">
        <v>1</v>
      </c>
      <c r="C6695" t="s">
        <v>77</v>
      </c>
      <c r="D6695" t="s">
        <v>116</v>
      </c>
      <c r="E6695" t="s">
        <v>186</v>
      </c>
      <c r="F6695" t="s">
        <v>6354</v>
      </c>
      <c r="G6695" t="s">
        <v>163</v>
      </c>
      <c r="H6695" t="s">
        <v>47</v>
      </c>
      <c r="I6695" t="s">
        <v>129</v>
      </c>
      <c r="J6695" t="s">
        <v>130</v>
      </c>
      <c r="K6695" t="s">
        <v>131</v>
      </c>
      <c r="L6695" t="s">
        <v>19083</v>
      </c>
      <c r="M6695" t="s">
        <v>19084</v>
      </c>
      <c r="N6695">
        <v>0.64972222199999996</v>
      </c>
      <c r="O6695">
        <v>65</v>
      </c>
      <c r="P6695">
        <v>92</v>
      </c>
      <c r="Q6695">
        <v>0</v>
      </c>
      <c r="R6695">
        <v>0</v>
      </c>
      <c r="S6695">
        <v>0</v>
      </c>
      <c r="T6695">
        <v>0</v>
      </c>
      <c r="U6695">
        <v>42.231943999999999</v>
      </c>
      <c r="V6695">
        <v>59.774444000000003</v>
      </c>
      <c r="W6695">
        <v>0</v>
      </c>
      <c r="X6695">
        <v>0</v>
      </c>
      <c r="Y6695">
        <v>0</v>
      </c>
      <c r="Z6695">
        <v>0</v>
      </c>
    </row>
    <row r="6696" spans="1:26" x14ac:dyDescent="0.25">
      <c r="A6696">
        <v>2044559</v>
      </c>
      <c r="B6696">
        <v>1</v>
      </c>
      <c r="C6696" t="s">
        <v>77</v>
      </c>
      <c r="D6696" t="s">
        <v>118</v>
      </c>
      <c r="E6696" t="s">
        <v>134</v>
      </c>
      <c r="F6696" t="s">
        <v>19085</v>
      </c>
      <c r="G6696" t="s">
        <v>238</v>
      </c>
      <c r="H6696" t="s">
        <v>46</v>
      </c>
      <c r="I6696" t="s">
        <v>129</v>
      </c>
      <c r="J6696" t="s">
        <v>130</v>
      </c>
      <c r="K6696" t="s">
        <v>131</v>
      </c>
      <c r="L6696" t="s">
        <v>19086</v>
      </c>
      <c r="M6696" t="s">
        <v>19087</v>
      </c>
      <c r="N6696">
        <v>1.1063888879999999</v>
      </c>
      <c r="O6696">
        <v>0</v>
      </c>
      <c r="P6696">
        <v>5</v>
      </c>
      <c r="Q6696">
        <v>0</v>
      </c>
      <c r="R6696">
        <v>0</v>
      </c>
      <c r="S6696">
        <v>0</v>
      </c>
      <c r="T6696">
        <v>0</v>
      </c>
      <c r="U6696">
        <v>0</v>
      </c>
      <c r="V6696">
        <v>5.5319440000000002</v>
      </c>
      <c r="W6696">
        <v>0</v>
      </c>
      <c r="X6696">
        <v>0</v>
      </c>
      <c r="Y6696">
        <v>0</v>
      </c>
      <c r="Z6696">
        <v>0</v>
      </c>
    </row>
    <row r="6697" spans="1:26" x14ac:dyDescent="0.25">
      <c r="A6697">
        <v>2044561</v>
      </c>
      <c r="B6697">
        <v>1</v>
      </c>
      <c r="C6697" t="s">
        <v>76</v>
      </c>
      <c r="D6697" t="s">
        <v>88</v>
      </c>
      <c r="E6697" t="s">
        <v>134</v>
      </c>
      <c r="F6697" t="s">
        <v>19088</v>
      </c>
      <c r="G6697" t="s">
        <v>238</v>
      </c>
      <c r="H6697" t="s">
        <v>46</v>
      </c>
      <c r="I6697" t="s">
        <v>129</v>
      </c>
      <c r="J6697" t="s">
        <v>130</v>
      </c>
      <c r="K6697" t="s">
        <v>131</v>
      </c>
      <c r="L6697" t="s">
        <v>19089</v>
      </c>
      <c r="M6697" t="s">
        <v>19090</v>
      </c>
      <c r="N6697">
        <v>1.325555555</v>
      </c>
      <c r="O6697">
        <v>0</v>
      </c>
      <c r="P6697">
        <v>1</v>
      </c>
      <c r="Q6697">
        <v>0</v>
      </c>
      <c r="R6697">
        <v>0</v>
      </c>
      <c r="S6697">
        <v>0</v>
      </c>
      <c r="T6697">
        <v>0</v>
      </c>
      <c r="U6697">
        <v>0</v>
      </c>
      <c r="V6697">
        <v>1.325556</v>
      </c>
      <c r="W6697">
        <v>0</v>
      </c>
      <c r="X6697">
        <v>0</v>
      </c>
      <c r="Y6697">
        <v>0</v>
      </c>
      <c r="Z6697">
        <v>0</v>
      </c>
    </row>
    <row r="6698" spans="1:26" x14ac:dyDescent="0.25">
      <c r="A6698">
        <v>2044567</v>
      </c>
      <c r="B6698">
        <v>1</v>
      </c>
      <c r="C6698" t="s">
        <v>77</v>
      </c>
      <c r="D6698" t="s">
        <v>108</v>
      </c>
      <c r="E6698" t="s">
        <v>182</v>
      </c>
      <c r="F6698" t="s">
        <v>19091</v>
      </c>
      <c r="G6698" t="s">
        <v>294</v>
      </c>
      <c r="H6698" t="s">
        <v>46</v>
      </c>
      <c r="I6698" t="s">
        <v>129</v>
      </c>
      <c r="J6698" t="s">
        <v>130</v>
      </c>
      <c r="K6698" t="s">
        <v>131</v>
      </c>
      <c r="L6698" t="s">
        <v>19092</v>
      </c>
      <c r="M6698" t="s">
        <v>19093</v>
      </c>
      <c r="N6698">
        <v>2.111388888</v>
      </c>
      <c r="O6698">
        <v>0</v>
      </c>
      <c r="P6698">
        <v>9</v>
      </c>
      <c r="Q6698">
        <v>0</v>
      </c>
      <c r="R6698">
        <v>0</v>
      </c>
      <c r="S6698">
        <v>0</v>
      </c>
      <c r="T6698">
        <v>0</v>
      </c>
      <c r="U6698">
        <v>0</v>
      </c>
      <c r="V6698">
        <v>19.002500000000001</v>
      </c>
      <c r="W6698">
        <v>0</v>
      </c>
      <c r="X6698">
        <v>0</v>
      </c>
      <c r="Y6698">
        <v>0</v>
      </c>
      <c r="Z6698">
        <v>0</v>
      </c>
    </row>
    <row r="6699" spans="1:26" x14ac:dyDescent="0.25">
      <c r="A6699">
        <v>2044570</v>
      </c>
      <c r="B6699">
        <v>1</v>
      </c>
      <c r="C6699" t="s">
        <v>76</v>
      </c>
      <c r="D6699" t="s">
        <v>97</v>
      </c>
      <c r="E6699" t="s">
        <v>182</v>
      </c>
      <c r="F6699" t="s">
        <v>19094</v>
      </c>
      <c r="G6699" t="s">
        <v>904</v>
      </c>
      <c r="H6699" t="s">
        <v>46</v>
      </c>
      <c r="I6699" t="s">
        <v>129</v>
      </c>
      <c r="J6699" t="s">
        <v>130</v>
      </c>
      <c r="K6699" t="s">
        <v>131</v>
      </c>
      <c r="L6699" t="s">
        <v>19095</v>
      </c>
      <c r="M6699" t="s">
        <v>19096</v>
      </c>
      <c r="N6699">
        <v>0.43083333299999999</v>
      </c>
      <c r="O6699">
        <v>0</v>
      </c>
      <c r="P6699">
        <v>185</v>
      </c>
      <c r="Q6699">
        <v>0</v>
      </c>
      <c r="R6699">
        <v>0</v>
      </c>
      <c r="S6699">
        <v>0</v>
      </c>
      <c r="T6699">
        <v>0</v>
      </c>
      <c r="U6699">
        <v>0</v>
      </c>
      <c r="V6699">
        <v>79.704166999999998</v>
      </c>
      <c r="W6699">
        <v>0</v>
      </c>
      <c r="X6699">
        <v>0</v>
      </c>
      <c r="Y6699">
        <v>0</v>
      </c>
      <c r="Z6699">
        <v>0</v>
      </c>
    </row>
    <row r="6700" spans="1:26" x14ac:dyDescent="0.25">
      <c r="A6700">
        <v>2044575</v>
      </c>
      <c r="B6700">
        <v>1</v>
      </c>
      <c r="C6700" t="s">
        <v>76</v>
      </c>
      <c r="D6700" t="s">
        <v>93</v>
      </c>
      <c r="E6700" t="s">
        <v>134</v>
      </c>
      <c r="F6700" t="s">
        <v>19097</v>
      </c>
      <c r="G6700" t="s">
        <v>136</v>
      </c>
      <c r="H6700" t="s">
        <v>46</v>
      </c>
      <c r="I6700" t="s">
        <v>129</v>
      </c>
      <c r="J6700" t="s">
        <v>130</v>
      </c>
      <c r="K6700" t="s">
        <v>131</v>
      </c>
      <c r="L6700" t="s">
        <v>19098</v>
      </c>
      <c r="M6700" t="s">
        <v>19099</v>
      </c>
      <c r="N6700">
        <v>1.8702777770000001</v>
      </c>
      <c r="O6700">
        <v>0</v>
      </c>
      <c r="P6700">
        <v>1</v>
      </c>
      <c r="Q6700">
        <v>0</v>
      </c>
      <c r="R6700">
        <v>0</v>
      </c>
      <c r="S6700">
        <v>0</v>
      </c>
      <c r="T6700">
        <v>0</v>
      </c>
      <c r="U6700">
        <v>0</v>
      </c>
      <c r="V6700">
        <v>1.8702780000000001</v>
      </c>
      <c r="W6700">
        <v>0</v>
      </c>
      <c r="X6700">
        <v>0</v>
      </c>
      <c r="Y6700">
        <v>0</v>
      </c>
      <c r="Z6700">
        <v>0</v>
      </c>
    </row>
    <row r="6701" spans="1:26" x14ac:dyDescent="0.25">
      <c r="A6701">
        <v>2044576</v>
      </c>
      <c r="B6701">
        <v>1</v>
      </c>
      <c r="C6701" t="s">
        <v>76</v>
      </c>
      <c r="D6701" t="s">
        <v>92</v>
      </c>
      <c r="E6701" t="s">
        <v>182</v>
      </c>
      <c r="F6701" t="s">
        <v>19100</v>
      </c>
      <c r="G6701" t="s">
        <v>294</v>
      </c>
      <c r="H6701" t="s">
        <v>46</v>
      </c>
      <c r="I6701" t="s">
        <v>129</v>
      </c>
      <c r="J6701" t="s">
        <v>130</v>
      </c>
      <c r="K6701" t="s">
        <v>131</v>
      </c>
      <c r="L6701" t="s">
        <v>19101</v>
      </c>
      <c r="M6701" t="s">
        <v>19102</v>
      </c>
      <c r="N6701">
        <v>2.3622222220000002</v>
      </c>
      <c r="O6701">
        <v>0</v>
      </c>
      <c r="P6701">
        <v>0</v>
      </c>
      <c r="Q6701">
        <v>0</v>
      </c>
      <c r="R6701">
        <v>89</v>
      </c>
      <c r="S6701">
        <v>0</v>
      </c>
      <c r="T6701">
        <v>0</v>
      </c>
      <c r="U6701">
        <v>0</v>
      </c>
      <c r="V6701">
        <v>0</v>
      </c>
      <c r="W6701">
        <v>0</v>
      </c>
      <c r="X6701">
        <v>210.23777799999999</v>
      </c>
      <c r="Y6701">
        <v>0</v>
      </c>
      <c r="Z6701">
        <v>0</v>
      </c>
    </row>
    <row r="6702" spans="1:26" x14ac:dyDescent="0.25">
      <c r="A6702">
        <v>2044585</v>
      </c>
      <c r="B6702">
        <v>1</v>
      </c>
      <c r="C6702" t="s">
        <v>76</v>
      </c>
      <c r="D6702" t="s">
        <v>90</v>
      </c>
      <c r="E6702" t="s">
        <v>166</v>
      </c>
      <c r="F6702" t="s">
        <v>19103</v>
      </c>
      <c r="G6702" t="s">
        <v>657</v>
      </c>
      <c r="H6702" t="s">
        <v>46</v>
      </c>
      <c r="I6702" t="s">
        <v>129</v>
      </c>
      <c r="J6702" t="s">
        <v>130</v>
      </c>
      <c r="K6702" t="s">
        <v>131</v>
      </c>
      <c r="L6702" t="s">
        <v>19104</v>
      </c>
      <c r="M6702" t="s">
        <v>19105</v>
      </c>
      <c r="N6702">
        <v>1.7036111110000001</v>
      </c>
      <c r="O6702">
        <v>0</v>
      </c>
      <c r="P6702">
        <v>0</v>
      </c>
      <c r="Q6702">
        <v>0</v>
      </c>
      <c r="R6702">
        <v>0</v>
      </c>
      <c r="S6702">
        <v>0</v>
      </c>
      <c r="T6702">
        <v>130</v>
      </c>
      <c r="U6702">
        <v>0</v>
      </c>
      <c r="V6702">
        <v>0</v>
      </c>
      <c r="W6702">
        <v>0</v>
      </c>
      <c r="X6702">
        <v>0</v>
      </c>
      <c r="Y6702">
        <v>0</v>
      </c>
      <c r="Z6702">
        <v>221.46944400000001</v>
      </c>
    </row>
    <row r="6703" spans="1:26" x14ac:dyDescent="0.25">
      <c r="A6703">
        <v>2044588</v>
      </c>
      <c r="B6703">
        <v>1</v>
      </c>
      <c r="C6703" t="s">
        <v>76</v>
      </c>
      <c r="D6703" t="s">
        <v>93</v>
      </c>
      <c r="E6703" t="s">
        <v>134</v>
      </c>
      <c r="F6703" t="s">
        <v>19106</v>
      </c>
      <c r="G6703" t="s">
        <v>140</v>
      </c>
      <c r="H6703" t="s">
        <v>46</v>
      </c>
      <c r="I6703" t="s">
        <v>129</v>
      </c>
      <c r="J6703" t="s">
        <v>130</v>
      </c>
      <c r="K6703" t="s">
        <v>131</v>
      </c>
      <c r="L6703" t="s">
        <v>19107</v>
      </c>
      <c r="M6703" t="s">
        <v>19108</v>
      </c>
      <c r="N6703">
        <v>1.1291666659999999</v>
      </c>
      <c r="O6703">
        <v>0</v>
      </c>
      <c r="P6703">
        <v>1</v>
      </c>
      <c r="Q6703">
        <v>0</v>
      </c>
      <c r="R6703">
        <v>0</v>
      </c>
      <c r="S6703">
        <v>0</v>
      </c>
      <c r="T6703">
        <v>0</v>
      </c>
      <c r="U6703">
        <v>0</v>
      </c>
      <c r="V6703">
        <v>1.129167</v>
      </c>
      <c r="W6703">
        <v>0</v>
      </c>
      <c r="X6703">
        <v>0</v>
      </c>
      <c r="Y6703">
        <v>0</v>
      </c>
      <c r="Z6703">
        <v>0</v>
      </c>
    </row>
    <row r="6704" spans="1:26" x14ac:dyDescent="0.25">
      <c r="A6704">
        <v>2044593</v>
      </c>
      <c r="B6704">
        <v>1</v>
      </c>
      <c r="C6704" t="s">
        <v>76</v>
      </c>
      <c r="D6704" t="s">
        <v>92</v>
      </c>
      <c r="E6704" t="s">
        <v>126</v>
      </c>
      <c r="F6704" t="s">
        <v>19109</v>
      </c>
      <c r="G6704" t="s">
        <v>294</v>
      </c>
      <c r="H6704" t="s">
        <v>46</v>
      </c>
      <c r="I6704" t="s">
        <v>129</v>
      </c>
      <c r="J6704" t="s">
        <v>130</v>
      </c>
      <c r="K6704" t="s">
        <v>131</v>
      </c>
      <c r="L6704" t="s">
        <v>19110</v>
      </c>
      <c r="M6704" t="s">
        <v>19111</v>
      </c>
      <c r="N6704">
        <v>1.3474999999999999</v>
      </c>
      <c r="O6704">
        <v>0</v>
      </c>
      <c r="P6704">
        <v>0</v>
      </c>
      <c r="Q6704">
        <v>0</v>
      </c>
      <c r="R6704">
        <v>5</v>
      </c>
      <c r="S6704">
        <v>0</v>
      </c>
      <c r="T6704">
        <v>0</v>
      </c>
      <c r="U6704">
        <v>0</v>
      </c>
      <c r="V6704">
        <v>0</v>
      </c>
      <c r="W6704">
        <v>0</v>
      </c>
      <c r="X6704">
        <v>6.7374999999999998</v>
      </c>
      <c r="Y6704">
        <v>0</v>
      </c>
      <c r="Z6704">
        <v>0</v>
      </c>
    </row>
    <row r="6705" spans="1:26" x14ac:dyDescent="0.25">
      <c r="A6705">
        <v>2044595</v>
      </c>
      <c r="B6705">
        <v>1</v>
      </c>
      <c r="C6705" t="s">
        <v>76</v>
      </c>
      <c r="D6705" t="s">
        <v>93</v>
      </c>
      <c r="E6705" t="s">
        <v>182</v>
      </c>
      <c r="F6705" t="s">
        <v>19112</v>
      </c>
      <c r="G6705" t="s">
        <v>904</v>
      </c>
      <c r="H6705" t="s">
        <v>46</v>
      </c>
      <c r="I6705" t="s">
        <v>129</v>
      </c>
      <c r="J6705" t="s">
        <v>130</v>
      </c>
      <c r="K6705" t="s">
        <v>131</v>
      </c>
      <c r="L6705" t="s">
        <v>19113</v>
      </c>
      <c r="M6705" t="s">
        <v>19114</v>
      </c>
      <c r="N6705">
        <v>0.33833333300000001</v>
      </c>
      <c r="O6705">
        <v>0</v>
      </c>
      <c r="P6705">
        <v>41</v>
      </c>
      <c r="Q6705">
        <v>0</v>
      </c>
      <c r="R6705">
        <v>0</v>
      </c>
      <c r="S6705">
        <v>0</v>
      </c>
      <c r="T6705">
        <v>0</v>
      </c>
      <c r="U6705">
        <v>0</v>
      </c>
      <c r="V6705">
        <v>13.871667</v>
      </c>
      <c r="W6705">
        <v>0</v>
      </c>
      <c r="X6705">
        <v>0</v>
      </c>
      <c r="Y6705">
        <v>0</v>
      </c>
      <c r="Z6705">
        <v>0</v>
      </c>
    </row>
    <row r="6706" spans="1:26" x14ac:dyDescent="0.25">
      <c r="A6706">
        <v>2044597</v>
      </c>
      <c r="B6706">
        <v>1</v>
      </c>
      <c r="C6706" t="s">
        <v>76</v>
      </c>
      <c r="D6706" t="s">
        <v>92</v>
      </c>
      <c r="E6706" t="s">
        <v>166</v>
      </c>
      <c r="F6706" t="s">
        <v>19115</v>
      </c>
      <c r="G6706" t="s">
        <v>294</v>
      </c>
      <c r="H6706" t="s">
        <v>46</v>
      </c>
      <c r="I6706" t="s">
        <v>129</v>
      </c>
      <c r="J6706" t="s">
        <v>130</v>
      </c>
      <c r="K6706" t="s">
        <v>131</v>
      </c>
      <c r="L6706" t="s">
        <v>19116</v>
      </c>
      <c r="M6706" t="s">
        <v>19117</v>
      </c>
      <c r="N6706">
        <v>1.4030555549999999</v>
      </c>
      <c r="O6706">
        <v>0</v>
      </c>
      <c r="P6706">
        <v>0</v>
      </c>
      <c r="Q6706">
        <v>0</v>
      </c>
      <c r="R6706">
        <v>448</v>
      </c>
      <c r="S6706">
        <v>0</v>
      </c>
      <c r="T6706">
        <v>0</v>
      </c>
      <c r="U6706">
        <v>0</v>
      </c>
      <c r="V6706">
        <v>0</v>
      </c>
      <c r="W6706">
        <v>0</v>
      </c>
      <c r="X6706">
        <v>628.56888900000001</v>
      </c>
      <c r="Y6706">
        <v>0</v>
      </c>
      <c r="Z6706">
        <v>0</v>
      </c>
    </row>
    <row r="6707" spans="1:26" x14ac:dyDescent="0.25">
      <c r="A6707">
        <v>2044599</v>
      </c>
      <c r="B6707">
        <v>1</v>
      </c>
      <c r="C6707" t="s">
        <v>76</v>
      </c>
      <c r="D6707" t="s">
        <v>78</v>
      </c>
      <c r="E6707" t="s">
        <v>161</v>
      </c>
      <c r="F6707" t="s">
        <v>19118</v>
      </c>
      <c r="G6707" t="s">
        <v>152</v>
      </c>
      <c r="H6707" t="s">
        <v>47</v>
      </c>
      <c r="I6707" t="s">
        <v>257</v>
      </c>
      <c r="J6707" t="s">
        <v>130</v>
      </c>
      <c r="K6707" t="s">
        <v>154</v>
      </c>
      <c r="L6707" t="s">
        <v>19119</v>
      </c>
      <c r="M6707" t="s">
        <v>19120</v>
      </c>
      <c r="N6707">
        <v>6.1111109999999998E-3</v>
      </c>
      <c r="O6707">
        <v>0</v>
      </c>
      <c r="P6707">
        <v>2199</v>
      </c>
      <c r="Q6707">
        <v>0</v>
      </c>
      <c r="R6707">
        <v>0</v>
      </c>
      <c r="S6707">
        <v>0</v>
      </c>
      <c r="T6707">
        <v>0</v>
      </c>
      <c r="U6707">
        <v>0</v>
      </c>
      <c r="V6707">
        <v>13.438333</v>
      </c>
      <c r="W6707">
        <v>0</v>
      </c>
      <c r="X6707">
        <v>0</v>
      </c>
      <c r="Y6707">
        <v>0</v>
      </c>
      <c r="Z6707">
        <v>0</v>
      </c>
    </row>
    <row r="6708" spans="1:26" x14ac:dyDescent="0.25">
      <c r="A6708">
        <v>2044602</v>
      </c>
      <c r="B6708">
        <v>1</v>
      </c>
      <c r="C6708" t="s">
        <v>76</v>
      </c>
      <c r="D6708" t="s">
        <v>80</v>
      </c>
      <c r="E6708" t="s">
        <v>134</v>
      </c>
      <c r="F6708" t="s">
        <v>19121</v>
      </c>
      <c r="G6708" t="s">
        <v>238</v>
      </c>
      <c r="H6708" t="s">
        <v>46</v>
      </c>
      <c r="I6708" t="s">
        <v>129</v>
      </c>
      <c r="J6708" t="s">
        <v>130</v>
      </c>
      <c r="K6708" t="s">
        <v>131</v>
      </c>
      <c r="L6708" t="s">
        <v>19122</v>
      </c>
      <c r="M6708" t="s">
        <v>19123</v>
      </c>
      <c r="N6708">
        <v>0.56444444400000005</v>
      </c>
      <c r="O6708">
        <v>0</v>
      </c>
      <c r="P6708">
        <v>3</v>
      </c>
      <c r="Q6708">
        <v>0</v>
      </c>
      <c r="R6708">
        <v>0</v>
      </c>
      <c r="S6708">
        <v>0</v>
      </c>
      <c r="T6708">
        <v>0</v>
      </c>
      <c r="U6708">
        <v>0</v>
      </c>
      <c r="V6708">
        <v>1.693333</v>
      </c>
      <c r="W6708">
        <v>0</v>
      </c>
      <c r="X6708">
        <v>0</v>
      </c>
      <c r="Y6708">
        <v>0</v>
      </c>
      <c r="Z6708">
        <v>0</v>
      </c>
    </row>
    <row r="6709" spans="1:26" x14ac:dyDescent="0.25">
      <c r="A6709">
        <v>2044603</v>
      </c>
      <c r="B6709">
        <v>1</v>
      </c>
      <c r="C6709" t="s">
        <v>76</v>
      </c>
      <c r="D6709" t="s">
        <v>106</v>
      </c>
      <c r="E6709" t="s">
        <v>182</v>
      </c>
      <c r="F6709" t="s">
        <v>19124</v>
      </c>
      <c r="G6709" t="s">
        <v>144</v>
      </c>
      <c r="H6709" t="s">
        <v>46</v>
      </c>
      <c r="I6709" t="s">
        <v>129</v>
      </c>
      <c r="J6709" t="s">
        <v>130</v>
      </c>
      <c r="K6709" t="s">
        <v>131</v>
      </c>
      <c r="L6709" t="s">
        <v>19125</v>
      </c>
      <c r="M6709" t="s">
        <v>19126</v>
      </c>
      <c r="N6709">
        <v>0.78416666599999996</v>
      </c>
      <c r="O6709">
        <v>0</v>
      </c>
      <c r="P6709">
        <v>91</v>
      </c>
      <c r="Q6709">
        <v>0</v>
      </c>
      <c r="R6709">
        <v>0</v>
      </c>
      <c r="S6709">
        <v>0</v>
      </c>
      <c r="T6709">
        <v>0</v>
      </c>
      <c r="U6709">
        <v>0</v>
      </c>
      <c r="V6709">
        <v>71.359166999999999</v>
      </c>
      <c r="W6709">
        <v>0</v>
      </c>
      <c r="X6709">
        <v>0</v>
      </c>
      <c r="Y6709">
        <v>0</v>
      </c>
      <c r="Z6709">
        <v>0</v>
      </c>
    </row>
    <row r="6710" spans="1:26" x14ac:dyDescent="0.25">
      <c r="A6710">
        <v>2044605</v>
      </c>
      <c r="B6710">
        <v>1</v>
      </c>
      <c r="C6710" t="s">
        <v>76</v>
      </c>
      <c r="D6710" t="s">
        <v>79</v>
      </c>
      <c r="E6710" t="s">
        <v>171</v>
      </c>
      <c r="F6710" t="s">
        <v>14414</v>
      </c>
      <c r="G6710" t="s">
        <v>152</v>
      </c>
      <c r="H6710" t="s">
        <v>47</v>
      </c>
      <c r="I6710" t="s">
        <v>129</v>
      </c>
      <c r="J6710" t="s">
        <v>130</v>
      </c>
      <c r="K6710" t="s">
        <v>154</v>
      </c>
      <c r="L6710" t="s">
        <v>19127</v>
      </c>
      <c r="M6710" t="s">
        <v>19128</v>
      </c>
      <c r="N6710">
        <v>8.5147221999999995E-2</v>
      </c>
      <c r="O6710">
        <v>1</v>
      </c>
      <c r="P6710">
        <v>5074</v>
      </c>
      <c r="Q6710">
        <v>0</v>
      </c>
      <c r="R6710">
        <v>0</v>
      </c>
      <c r="S6710">
        <v>0</v>
      </c>
      <c r="T6710">
        <v>0</v>
      </c>
      <c r="U6710">
        <v>8.5147E-2</v>
      </c>
      <c r="V6710">
        <v>432.03700400000002</v>
      </c>
      <c r="W6710">
        <v>0</v>
      </c>
      <c r="X6710">
        <v>0</v>
      </c>
      <c r="Y6710">
        <v>0</v>
      </c>
      <c r="Z6710">
        <v>0</v>
      </c>
    </row>
    <row r="6711" spans="1:26" x14ac:dyDescent="0.25">
      <c r="A6711">
        <v>2044606</v>
      </c>
      <c r="B6711">
        <v>1</v>
      </c>
      <c r="C6711" t="s">
        <v>77</v>
      </c>
      <c r="D6711" t="s">
        <v>123</v>
      </c>
      <c r="E6711" t="s">
        <v>186</v>
      </c>
      <c r="F6711" t="s">
        <v>2969</v>
      </c>
      <c r="G6711" t="s">
        <v>163</v>
      </c>
      <c r="H6711" t="s">
        <v>47</v>
      </c>
      <c r="I6711" t="s">
        <v>257</v>
      </c>
      <c r="J6711" t="s">
        <v>130</v>
      </c>
      <c r="K6711" t="s">
        <v>131</v>
      </c>
      <c r="L6711" t="s">
        <v>19129</v>
      </c>
      <c r="M6711" t="s">
        <v>19130</v>
      </c>
      <c r="N6711">
        <v>1.6666666E-2</v>
      </c>
      <c r="O6711">
        <v>35</v>
      </c>
      <c r="P6711">
        <v>1422</v>
      </c>
      <c r="Q6711">
        <v>0</v>
      </c>
      <c r="R6711">
        <v>0</v>
      </c>
      <c r="S6711">
        <v>0</v>
      </c>
      <c r="T6711">
        <v>0</v>
      </c>
      <c r="U6711">
        <v>0.58333299999999999</v>
      </c>
      <c r="V6711">
        <v>23.699998999999998</v>
      </c>
      <c r="W6711">
        <v>0</v>
      </c>
      <c r="X6711">
        <v>0</v>
      </c>
      <c r="Y6711">
        <v>0</v>
      </c>
      <c r="Z6711">
        <v>0</v>
      </c>
    </row>
    <row r="6712" spans="1:26" x14ac:dyDescent="0.25">
      <c r="A6712">
        <v>2044613</v>
      </c>
      <c r="B6712">
        <v>1</v>
      </c>
      <c r="C6712" t="s">
        <v>76</v>
      </c>
      <c r="D6712" t="s">
        <v>81</v>
      </c>
      <c r="E6712" t="s">
        <v>150</v>
      </c>
      <c r="F6712" t="s">
        <v>19131</v>
      </c>
      <c r="G6712" t="s">
        <v>152</v>
      </c>
      <c r="H6712" t="s">
        <v>153</v>
      </c>
      <c r="I6712" t="s">
        <v>129</v>
      </c>
      <c r="J6712" t="s">
        <v>130</v>
      </c>
      <c r="K6712" t="s">
        <v>154</v>
      </c>
      <c r="L6712" t="s">
        <v>19132</v>
      </c>
      <c r="M6712" t="s">
        <v>19133</v>
      </c>
      <c r="N6712">
        <v>0.186111111</v>
      </c>
      <c r="O6712">
        <v>5</v>
      </c>
      <c r="P6712">
        <v>14896</v>
      </c>
      <c r="Q6712">
        <v>0</v>
      </c>
      <c r="R6712">
        <v>0</v>
      </c>
      <c r="S6712">
        <v>0</v>
      </c>
      <c r="T6712">
        <v>0</v>
      </c>
      <c r="U6712">
        <v>0.93055600000000005</v>
      </c>
      <c r="V6712">
        <v>2772.3111090000002</v>
      </c>
      <c r="W6712">
        <v>0</v>
      </c>
      <c r="X6712">
        <v>0</v>
      </c>
      <c r="Y6712">
        <v>0</v>
      </c>
      <c r="Z6712">
        <v>0</v>
      </c>
    </row>
    <row r="6713" spans="1:26" x14ac:dyDescent="0.25">
      <c r="A6713">
        <v>2044612</v>
      </c>
      <c r="B6713">
        <v>1</v>
      </c>
      <c r="C6713" t="s">
        <v>76</v>
      </c>
      <c r="D6713" t="s">
        <v>81</v>
      </c>
      <c r="E6713" t="s">
        <v>150</v>
      </c>
      <c r="F6713" t="s">
        <v>19134</v>
      </c>
      <c r="G6713" t="s">
        <v>152</v>
      </c>
      <c r="H6713" t="s">
        <v>153</v>
      </c>
      <c r="I6713" t="s">
        <v>129</v>
      </c>
      <c r="J6713" t="s">
        <v>130</v>
      </c>
      <c r="K6713" t="s">
        <v>154</v>
      </c>
      <c r="L6713" t="s">
        <v>19135</v>
      </c>
      <c r="M6713" t="s">
        <v>19136</v>
      </c>
      <c r="N6713">
        <v>6.1944444000000001E-2</v>
      </c>
      <c r="O6713">
        <v>2</v>
      </c>
      <c r="P6713">
        <v>16004</v>
      </c>
      <c r="Q6713">
        <v>0</v>
      </c>
      <c r="R6713">
        <v>0</v>
      </c>
      <c r="S6713">
        <v>0</v>
      </c>
      <c r="T6713">
        <v>0</v>
      </c>
      <c r="U6713">
        <v>0.123889</v>
      </c>
      <c r="V6713">
        <v>991.35888199999999</v>
      </c>
      <c r="W6713">
        <v>0</v>
      </c>
      <c r="X6713">
        <v>0</v>
      </c>
      <c r="Y6713">
        <v>0</v>
      </c>
      <c r="Z6713">
        <v>0</v>
      </c>
    </row>
    <row r="6714" spans="1:26" x14ac:dyDescent="0.25">
      <c r="A6714">
        <v>2044620</v>
      </c>
      <c r="B6714">
        <v>1</v>
      </c>
      <c r="C6714" t="s">
        <v>76</v>
      </c>
      <c r="D6714" t="s">
        <v>95</v>
      </c>
      <c r="E6714" t="s">
        <v>182</v>
      </c>
      <c r="F6714" t="s">
        <v>19137</v>
      </c>
      <c r="G6714" t="s">
        <v>144</v>
      </c>
      <c r="H6714" t="s">
        <v>46</v>
      </c>
      <c r="I6714" t="s">
        <v>129</v>
      </c>
      <c r="J6714" t="s">
        <v>130</v>
      </c>
      <c r="K6714" t="s">
        <v>131</v>
      </c>
      <c r="L6714" t="s">
        <v>19138</v>
      </c>
      <c r="M6714" t="s">
        <v>19139</v>
      </c>
      <c r="N6714">
        <v>0.92</v>
      </c>
      <c r="O6714">
        <v>0</v>
      </c>
      <c r="P6714">
        <v>0</v>
      </c>
      <c r="Q6714">
        <v>0</v>
      </c>
      <c r="R6714">
        <v>20</v>
      </c>
      <c r="S6714">
        <v>0</v>
      </c>
      <c r="T6714">
        <v>0</v>
      </c>
      <c r="U6714">
        <v>0</v>
      </c>
      <c r="V6714">
        <v>0</v>
      </c>
      <c r="W6714">
        <v>0</v>
      </c>
      <c r="X6714">
        <v>18.399999999999999</v>
      </c>
      <c r="Y6714">
        <v>0</v>
      </c>
      <c r="Z6714">
        <v>0</v>
      </c>
    </row>
    <row r="6715" spans="1:26" x14ac:dyDescent="0.25">
      <c r="A6715">
        <v>2044621</v>
      </c>
      <c r="B6715">
        <v>1</v>
      </c>
      <c r="C6715" t="s">
        <v>76</v>
      </c>
      <c r="D6715" t="s">
        <v>90</v>
      </c>
      <c r="E6715" t="s">
        <v>166</v>
      </c>
      <c r="F6715" t="s">
        <v>19103</v>
      </c>
      <c r="G6715" t="s">
        <v>657</v>
      </c>
      <c r="H6715" t="s">
        <v>46</v>
      </c>
      <c r="I6715" t="s">
        <v>129</v>
      </c>
      <c r="J6715" t="s">
        <v>130</v>
      </c>
      <c r="K6715" t="s">
        <v>131</v>
      </c>
      <c r="L6715" t="s">
        <v>19140</v>
      </c>
      <c r="M6715" t="s">
        <v>19141</v>
      </c>
      <c r="N6715">
        <v>2.1005555550000001</v>
      </c>
      <c r="O6715">
        <v>0</v>
      </c>
      <c r="P6715">
        <v>0</v>
      </c>
      <c r="Q6715">
        <v>0</v>
      </c>
      <c r="R6715">
        <v>0</v>
      </c>
      <c r="S6715">
        <v>0</v>
      </c>
      <c r="T6715">
        <v>130</v>
      </c>
      <c r="U6715">
        <v>0</v>
      </c>
      <c r="V6715">
        <v>0</v>
      </c>
      <c r="W6715">
        <v>0</v>
      </c>
      <c r="X6715">
        <v>0</v>
      </c>
      <c r="Y6715">
        <v>0</v>
      </c>
      <c r="Z6715">
        <v>273.07222200000001</v>
      </c>
    </row>
    <row r="6716" spans="1:26" x14ac:dyDescent="0.25">
      <c r="A6716">
        <v>2044629</v>
      </c>
      <c r="B6716">
        <v>1</v>
      </c>
      <c r="C6716" t="s">
        <v>76</v>
      </c>
      <c r="D6716" t="s">
        <v>101</v>
      </c>
      <c r="E6716" t="s">
        <v>171</v>
      </c>
      <c r="F6716" t="s">
        <v>19142</v>
      </c>
      <c r="G6716" t="s">
        <v>179</v>
      </c>
      <c r="H6716" t="s">
        <v>47</v>
      </c>
      <c r="I6716" t="s">
        <v>129</v>
      </c>
      <c r="J6716" t="s">
        <v>130</v>
      </c>
      <c r="K6716" t="s">
        <v>154</v>
      </c>
      <c r="L6716" t="s">
        <v>19143</v>
      </c>
      <c r="M6716" t="s">
        <v>19144</v>
      </c>
      <c r="N6716">
        <v>1.5069444439999999</v>
      </c>
      <c r="O6716">
        <v>32</v>
      </c>
      <c r="P6716">
        <v>162</v>
      </c>
      <c r="Q6716">
        <v>0</v>
      </c>
      <c r="R6716">
        <v>0</v>
      </c>
      <c r="S6716">
        <v>0</v>
      </c>
      <c r="T6716">
        <v>0</v>
      </c>
      <c r="U6716">
        <v>48.222222000000002</v>
      </c>
      <c r="V6716">
        <v>244.125</v>
      </c>
      <c r="W6716">
        <v>0</v>
      </c>
      <c r="X6716">
        <v>0</v>
      </c>
      <c r="Y6716">
        <v>0</v>
      </c>
      <c r="Z6716">
        <v>0</v>
      </c>
    </row>
    <row r="6717" spans="1:26" x14ac:dyDescent="0.25">
      <c r="A6717">
        <v>2044636</v>
      </c>
      <c r="B6717">
        <v>1</v>
      </c>
      <c r="C6717" t="s">
        <v>76</v>
      </c>
      <c r="D6717" t="s">
        <v>102</v>
      </c>
      <c r="E6717" t="s">
        <v>166</v>
      </c>
      <c r="F6717" t="s">
        <v>8357</v>
      </c>
      <c r="G6717" t="s">
        <v>657</v>
      </c>
      <c r="H6717" t="s">
        <v>46</v>
      </c>
      <c r="I6717" t="s">
        <v>129</v>
      </c>
      <c r="J6717" t="s">
        <v>130</v>
      </c>
      <c r="K6717" t="s">
        <v>131</v>
      </c>
      <c r="L6717" t="s">
        <v>19145</v>
      </c>
      <c r="M6717" t="s">
        <v>19146</v>
      </c>
      <c r="N6717">
        <v>1.5608333329999999</v>
      </c>
      <c r="O6717">
        <v>0</v>
      </c>
      <c r="P6717">
        <v>55</v>
      </c>
      <c r="Q6717">
        <v>0</v>
      </c>
      <c r="R6717">
        <v>0</v>
      </c>
      <c r="S6717">
        <v>0</v>
      </c>
      <c r="T6717">
        <v>0</v>
      </c>
      <c r="U6717">
        <v>0</v>
      </c>
      <c r="V6717">
        <v>85.845832999999999</v>
      </c>
      <c r="W6717">
        <v>0</v>
      </c>
      <c r="X6717">
        <v>0</v>
      </c>
      <c r="Y6717">
        <v>0</v>
      </c>
      <c r="Z6717">
        <v>0</v>
      </c>
    </row>
    <row r="6718" spans="1:26" x14ac:dyDescent="0.25">
      <c r="A6718">
        <v>2044638</v>
      </c>
      <c r="B6718">
        <v>1</v>
      </c>
      <c r="C6718" t="s">
        <v>76</v>
      </c>
      <c r="D6718" t="s">
        <v>93</v>
      </c>
      <c r="E6718" t="s">
        <v>171</v>
      </c>
      <c r="F6718" t="s">
        <v>17560</v>
      </c>
      <c r="G6718" t="s">
        <v>163</v>
      </c>
      <c r="H6718" t="s">
        <v>47</v>
      </c>
      <c r="I6718" t="s">
        <v>129</v>
      </c>
      <c r="J6718" t="s">
        <v>130</v>
      </c>
      <c r="K6718" t="s">
        <v>131</v>
      </c>
      <c r="L6718" t="s">
        <v>19147</v>
      </c>
      <c r="M6718" t="s">
        <v>19148</v>
      </c>
      <c r="N6718">
        <v>2.7552777769999999</v>
      </c>
      <c r="O6718">
        <v>0</v>
      </c>
      <c r="P6718">
        <v>244</v>
      </c>
      <c r="Q6718">
        <v>0</v>
      </c>
      <c r="R6718">
        <v>0</v>
      </c>
      <c r="S6718">
        <v>0</v>
      </c>
      <c r="T6718">
        <v>0</v>
      </c>
      <c r="U6718">
        <v>0</v>
      </c>
      <c r="V6718">
        <v>672.287778</v>
      </c>
      <c r="W6718">
        <v>0</v>
      </c>
      <c r="X6718">
        <v>0</v>
      </c>
      <c r="Y6718">
        <v>0</v>
      </c>
      <c r="Z6718">
        <v>0</v>
      </c>
    </row>
    <row r="6719" spans="1:26" x14ac:dyDescent="0.25">
      <c r="A6719">
        <v>2044634</v>
      </c>
      <c r="B6719">
        <v>1</v>
      </c>
      <c r="C6719" t="s">
        <v>76</v>
      </c>
      <c r="D6719" t="s">
        <v>104</v>
      </c>
      <c r="E6719" t="s">
        <v>182</v>
      </c>
      <c r="F6719" t="s">
        <v>19149</v>
      </c>
      <c r="G6719" t="s">
        <v>524</v>
      </c>
      <c r="H6719" t="s">
        <v>46</v>
      </c>
      <c r="I6719" t="s">
        <v>129</v>
      </c>
      <c r="J6719" t="s">
        <v>130</v>
      </c>
      <c r="K6719" t="s">
        <v>131</v>
      </c>
      <c r="L6719" t="s">
        <v>19150</v>
      </c>
      <c r="M6719" t="s">
        <v>19151</v>
      </c>
      <c r="N6719">
        <v>4.1044444440000003</v>
      </c>
      <c r="O6719">
        <v>0</v>
      </c>
      <c r="P6719">
        <v>0</v>
      </c>
      <c r="Q6719">
        <v>0</v>
      </c>
      <c r="R6719">
        <v>0</v>
      </c>
      <c r="S6719">
        <v>0</v>
      </c>
      <c r="T6719">
        <v>18</v>
      </c>
      <c r="U6719">
        <v>0</v>
      </c>
      <c r="V6719">
        <v>0</v>
      </c>
      <c r="W6719">
        <v>0</v>
      </c>
      <c r="X6719">
        <v>0</v>
      </c>
      <c r="Y6719">
        <v>0</v>
      </c>
      <c r="Z6719">
        <v>73.88</v>
      </c>
    </row>
    <row r="6720" spans="1:26" x14ac:dyDescent="0.25">
      <c r="A6720">
        <v>2044639</v>
      </c>
      <c r="B6720">
        <v>1</v>
      </c>
      <c r="C6720" t="s">
        <v>76</v>
      </c>
      <c r="D6720" t="s">
        <v>92</v>
      </c>
      <c r="E6720" t="s">
        <v>134</v>
      </c>
      <c r="F6720" t="s">
        <v>19152</v>
      </c>
      <c r="G6720" t="s">
        <v>238</v>
      </c>
      <c r="H6720" t="s">
        <v>46</v>
      </c>
      <c r="I6720" t="s">
        <v>129</v>
      </c>
      <c r="J6720" t="s">
        <v>130</v>
      </c>
      <c r="K6720" t="s">
        <v>131</v>
      </c>
      <c r="L6720" t="s">
        <v>19153</v>
      </c>
      <c r="M6720" t="s">
        <v>19154</v>
      </c>
      <c r="N6720">
        <v>1.4286111109999999</v>
      </c>
      <c r="O6720">
        <v>0</v>
      </c>
      <c r="P6720">
        <v>0</v>
      </c>
      <c r="Q6720">
        <v>0</v>
      </c>
      <c r="R6720">
        <v>1</v>
      </c>
      <c r="S6720">
        <v>0</v>
      </c>
      <c r="T6720">
        <v>0</v>
      </c>
      <c r="U6720">
        <v>0</v>
      </c>
      <c r="V6720">
        <v>0</v>
      </c>
      <c r="W6720">
        <v>0</v>
      </c>
      <c r="X6720">
        <v>1.4286110000000001</v>
      </c>
      <c r="Y6720">
        <v>0</v>
      </c>
      <c r="Z6720">
        <v>0</v>
      </c>
    </row>
    <row r="6721" spans="1:26" x14ac:dyDescent="0.25">
      <c r="A6721">
        <v>2044643</v>
      </c>
      <c r="B6721">
        <v>1</v>
      </c>
      <c r="C6721" t="s">
        <v>76</v>
      </c>
      <c r="D6721" t="s">
        <v>91</v>
      </c>
      <c r="E6721" t="s">
        <v>134</v>
      </c>
      <c r="F6721" t="s">
        <v>19155</v>
      </c>
      <c r="G6721" t="s">
        <v>136</v>
      </c>
      <c r="H6721" t="s">
        <v>46</v>
      </c>
      <c r="I6721" t="s">
        <v>129</v>
      </c>
      <c r="J6721" t="s">
        <v>130</v>
      </c>
      <c r="K6721" t="s">
        <v>131</v>
      </c>
      <c r="L6721" t="s">
        <v>19156</v>
      </c>
      <c r="M6721" t="s">
        <v>19157</v>
      </c>
      <c r="N6721">
        <v>3.557222222</v>
      </c>
      <c r="O6721">
        <v>0</v>
      </c>
      <c r="P6721">
        <v>0</v>
      </c>
      <c r="Q6721">
        <v>0</v>
      </c>
      <c r="R6721">
        <v>0</v>
      </c>
      <c r="S6721">
        <v>0</v>
      </c>
      <c r="T6721">
        <v>1</v>
      </c>
      <c r="U6721">
        <v>0</v>
      </c>
      <c r="V6721">
        <v>0</v>
      </c>
      <c r="W6721">
        <v>0</v>
      </c>
      <c r="X6721">
        <v>0</v>
      </c>
      <c r="Y6721">
        <v>0</v>
      </c>
      <c r="Z6721">
        <v>3.5572219999999999</v>
      </c>
    </row>
    <row r="6722" spans="1:26" x14ac:dyDescent="0.25">
      <c r="A6722">
        <v>2044640</v>
      </c>
      <c r="B6722">
        <v>1</v>
      </c>
      <c r="C6722" t="s">
        <v>77</v>
      </c>
      <c r="D6722" t="s">
        <v>123</v>
      </c>
      <c r="E6722" t="s">
        <v>161</v>
      </c>
      <c r="F6722" t="s">
        <v>19158</v>
      </c>
      <c r="G6722" t="s">
        <v>163</v>
      </c>
      <c r="H6722" t="s">
        <v>47</v>
      </c>
      <c r="I6722" t="s">
        <v>129</v>
      </c>
      <c r="J6722" t="s">
        <v>130</v>
      </c>
      <c r="K6722" t="s">
        <v>131</v>
      </c>
      <c r="L6722" t="s">
        <v>19159</v>
      </c>
      <c r="M6722" t="s">
        <v>19160</v>
      </c>
      <c r="N6722">
        <v>1.5449999999999999</v>
      </c>
      <c r="O6722">
        <v>133</v>
      </c>
      <c r="P6722">
        <v>527</v>
      </c>
      <c r="Q6722">
        <v>0</v>
      </c>
      <c r="R6722">
        <v>0</v>
      </c>
      <c r="S6722">
        <v>0</v>
      </c>
      <c r="T6722">
        <v>0</v>
      </c>
      <c r="U6722">
        <v>205.48500000000001</v>
      </c>
      <c r="V6722">
        <v>814.21500000000003</v>
      </c>
      <c r="W6722">
        <v>0</v>
      </c>
      <c r="X6722">
        <v>0</v>
      </c>
      <c r="Y6722">
        <v>0</v>
      </c>
      <c r="Z6722">
        <v>0</v>
      </c>
    </row>
    <row r="6723" spans="1:26" x14ac:dyDescent="0.25">
      <c r="A6723">
        <v>2044641</v>
      </c>
      <c r="B6723">
        <v>1</v>
      </c>
      <c r="C6723" t="s">
        <v>77</v>
      </c>
      <c r="D6723" t="s">
        <v>114</v>
      </c>
      <c r="E6723" t="s">
        <v>161</v>
      </c>
      <c r="F6723" t="s">
        <v>3726</v>
      </c>
      <c r="G6723" t="s">
        <v>163</v>
      </c>
      <c r="H6723" t="s">
        <v>47</v>
      </c>
      <c r="I6723" t="s">
        <v>257</v>
      </c>
      <c r="J6723" t="s">
        <v>130</v>
      </c>
      <c r="K6723" t="s">
        <v>131</v>
      </c>
      <c r="L6723" t="s">
        <v>19161</v>
      </c>
      <c r="M6723" t="s">
        <v>19162</v>
      </c>
      <c r="N6723">
        <v>8.3333330000000001E-3</v>
      </c>
      <c r="O6723">
        <v>0</v>
      </c>
      <c r="P6723">
        <v>437</v>
      </c>
      <c r="Q6723">
        <v>0</v>
      </c>
      <c r="R6723">
        <v>0</v>
      </c>
      <c r="S6723">
        <v>1</v>
      </c>
      <c r="T6723">
        <v>295</v>
      </c>
      <c r="U6723">
        <v>0</v>
      </c>
      <c r="V6723">
        <v>3.641667</v>
      </c>
      <c r="W6723">
        <v>0</v>
      </c>
      <c r="X6723">
        <v>0</v>
      </c>
      <c r="Y6723">
        <v>8.3330000000000001E-3</v>
      </c>
      <c r="Z6723">
        <v>2.4583330000000001</v>
      </c>
    </row>
    <row r="6724" spans="1:26" x14ac:dyDescent="0.25">
      <c r="A6724">
        <v>2044644</v>
      </c>
      <c r="B6724">
        <v>1</v>
      </c>
      <c r="C6724" t="s">
        <v>76</v>
      </c>
      <c r="D6724" t="s">
        <v>106</v>
      </c>
      <c r="E6724" t="s">
        <v>134</v>
      </c>
      <c r="F6724" t="s">
        <v>19163</v>
      </c>
      <c r="G6724" t="s">
        <v>136</v>
      </c>
      <c r="H6724" t="s">
        <v>46</v>
      </c>
      <c r="I6724" t="s">
        <v>129</v>
      </c>
      <c r="J6724" t="s">
        <v>130</v>
      </c>
      <c r="K6724" t="s">
        <v>131</v>
      </c>
      <c r="L6724" t="s">
        <v>19164</v>
      </c>
      <c r="M6724" t="s">
        <v>19165</v>
      </c>
      <c r="N6724">
        <v>1.6144444440000001</v>
      </c>
      <c r="O6724">
        <v>0</v>
      </c>
      <c r="P6724">
        <v>4</v>
      </c>
      <c r="Q6724">
        <v>0</v>
      </c>
      <c r="R6724">
        <v>0</v>
      </c>
      <c r="S6724">
        <v>0</v>
      </c>
      <c r="T6724">
        <v>0</v>
      </c>
      <c r="U6724">
        <v>0</v>
      </c>
      <c r="V6724">
        <v>6.4577780000000002</v>
      </c>
      <c r="W6724">
        <v>0</v>
      </c>
      <c r="X6724">
        <v>0</v>
      </c>
      <c r="Y6724">
        <v>0</v>
      </c>
      <c r="Z6724">
        <v>0</v>
      </c>
    </row>
    <row r="6725" spans="1:26" x14ac:dyDescent="0.25">
      <c r="A6725">
        <v>2044648</v>
      </c>
      <c r="B6725">
        <v>1</v>
      </c>
      <c r="C6725" t="s">
        <v>77</v>
      </c>
      <c r="D6725" t="s">
        <v>113</v>
      </c>
      <c r="E6725" t="s">
        <v>134</v>
      </c>
      <c r="F6725" t="s">
        <v>19166</v>
      </c>
      <c r="G6725" t="s">
        <v>238</v>
      </c>
      <c r="H6725" t="s">
        <v>46</v>
      </c>
      <c r="I6725" t="s">
        <v>129</v>
      </c>
      <c r="J6725" t="s">
        <v>130</v>
      </c>
      <c r="K6725" t="s">
        <v>131</v>
      </c>
      <c r="L6725" t="s">
        <v>19167</v>
      </c>
      <c r="M6725" t="s">
        <v>19168</v>
      </c>
      <c r="N6725">
        <v>0.645277777</v>
      </c>
      <c r="O6725">
        <v>0</v>
      </c>
      <c r="P6725">
        <v>0</v>
      </c>
      <c r="Q6725">
        <v>0</v>
      </c>
      <c r="R6725">
        <v>0</v>
      </c>
      <c r="S6725">
        <v>0</v>
      </c>
      <c r="T6725">
        <v>1</v>
      </c>
      <c r="U6725">
        <v>0</v>
      </c>
      <c r="V6725">
        <v>0</v>
      </c>
      <c r="W6725">
        <v>0</v>
      </c>
      <c r="X6725">
        <v>0</v>
      </c>
      <c r="Y6725">
        <v>0</v>
      </c>
      <c r="Z6725">
        <v>0.64527800000000002</v>
      </c>
    </row>
    <row r="6726" spans="1:26" x14ac:dyDescent="0.25">
      <c r="A6726">
        <v>2044646</v>
      </c>
      <c r="B6726">
        <v>1</v>
      </c>
      <c r="C6726" t="s">
        <v>77</v>
      </c>
      <c r="D6726" t="s">
        <v>122</v>
      </c>
      <c r="E6726" t="s">
        <v>186</v>
      </c>
      <c r="F6726" t="s">
        <v>15769</v>
      </c>
      <c r="G6726" t="s">
        <v>163</v>
      </c>
      <c r="H6726" t="s">
        <v>47</v>
      </c>
      <c r="I6726" t="s">
        <v>257</v>
      </c>
      <c r="J6726" t="s">
        <v>130</v>
      </c>
      <c r="K6726" t="s">
        <v>131</v>
      </c>
      <c r="L6726" t="s">
        <v>19169</v>
      </c>
      <c r="M6726" t="s">
        <v>19170</v>
      </c>
      <c r="N6726">
        <v>1.3055555E-2</v>
      </c>
      <c r="O6726">
        <v>0</v>
      </c>
      <c r="P6726">
        <v>1</v>
      </c>
      <c r="Q6726">
        <v>32</v>
      </c>
      <c r="R6726">
        <v>273</v>
      </c>
      <c r="S6726">
        <v>8</v>
      </c>
      <c r="T6726">
        <v>77</v>
      </c>
      <c r="U6726">
        <v>0</v>
      </c>
      <c r="V6726">
        <v>1.3056E-2</v>
      </c>
      <c r="W6726">
        <v>0.41777799999999998</v>
      </c>
      <c r="X6726">
        <v>3.5641669999999999</v>
      </c>
      <c r="Y6726">
        <v>0.104444</v>
      </c>
      <c r="Z6726">
        <v>1.0052779999999999</v>
      </c>
    </row>
    <row r="6727" spans="1:26" x14ac:dyDescent="0.25">
      <c r="A6727">
        <v>2044647</v>
      </c>
      <c r="B6727">
        <v>1</v>
      </c>
      <c r="C6727" t="s">
        <v>77</v>
      </c>
      <c r="D6727" t="s">
        <v>117</v>
      </c>
      <c r="E6727" t="s">
        <v>182</v>
      </c>
      <c r="F6727" t="s">
        <v>19171</v>
      </c>
      <c r="G6727" t="s">
        <v>405</v>
      </c>
      <c r="H6727" t="s">
        <v>46</v>
      </c>
      <c r="I6727" t="s">
        <v>129</v>
      </c>
      <c r="J6727" t="s">
        <v>130</v>
      </c>
      <c r="K6727" t="s">
        <v>131</v>
      </c>
      <c r="L6727" t="s">
        <v>19172</v>
      </c>
      <c r="M6727" t="s">
        <v>19173</v>
      </c>
      <c r="N6727">
        <v>4.875277777</v>
      </c>
      <c r="O6727">
        <v>0</v>
      </c>
      <c r="P6727">
        <v>0</v>
      </c>
      <c r="Q6727">
        <v>0</v>
      </c>
      <c r="R6727">
        <v>0</v>
      </c>
      <c r="S6727">
        <v>0</v>
      </c>
      <c r="T6727">
        <v>6</v>
      </c>
      <c r="U6727">
        <v>0</v>
      </c>
      <c r="V6727">
        <v>0</v>
      </c>
      <c r="W6727">
        <v>0</v>
      </c>
      <c r="X6727">
        <v>0</v>
      </c>
      <c r="Y6727">
        <v>0</v>
      </c>
      <c r="Z6727">
        <v>29.251667000000001</v>
      </c>
    </row>
    <row r="6728" spans="1:26" x14ac:dyDescent="0.25">
      <c r="A6728">
        <v>2044652</v>
      </c>
      <c r="B6728">
        <v>1</v>
      </c>
      <c r="C6728" t="s">
        <v>76</v>
      </c>
      <c r="D6728" t="s">
        <v>96</v>
      </c>
      <c r="E6728" t="s">
        <v>134</v>
      </c>
      <c r="F6728" t="s">
        <v>19174</v>
      </c>
      <c r="G6728" t="s">
        <v>136</v>
      </c>
      <c r="H6728" t="s">
        <v>46</v>
      </c>
      <c r="I6728" t="s">
        <v>129</v>
      </c>
      <c r="J6728" t="s">
        <v>130</v>
      </c>
      <c r="K6728" t="s">
        <v>131</v>
      </c>
      <c r="L6728" t="s">
        <v>19175</v>
      </c>
      <c r="M6728" t="s">
        <v>19176</v>
      </c>
      <c r="N6728">
        <v>1.174722222</v>
      </c>
      <c r="O6728">
        <v>0</v>
      </c>
      <c r="P6728">
        <v>1</v>
      </c>
      <c r="Q6728">
        <v>0</v>
      </c>
      <c r="R6728">
        <v>0</v>
      </c>
      <c r="S6728">
        <v>0</v>
      </c>
      <c r="T6728">
        <v>0</v>
      </c>
      <c r="U6728">
        <v>0</v>
      </c>
      <c r="V6728">
        <v>1.174722</v>
      </c>
      <c r="W6728">
        <v>0</v>
      </c>
      <c r="X6728">
        <v>0</v>
      </c>
      <c r="Y6728">
        <v>0</v>
      </c>
      <c r="Z6728">
        <v>0</v>
      </c>
    </row>
    <row r="6729" spans="1:26" x14ac:dyDescent="0.25">
      <c r="A6729">
        <v>2044651</v>
      </c>
      <c r="B6729">
        <v>1</v>
      </c>
      <c r="C6729" t="s">
        <v>77</v>
      </c>
      <c r="D6729" t="s">
        <v>124</v>
      </c>
      <c r="E6729" t="s">
        <v>186</v>
      </c>
      <c r="F6729" t="s">
        <v>19177</v>
      </c>
      <c r="G6729" t="s">
        <v>163</v>
      </c>
      <c r="H6729" t="s">
        <v>47</v>
      </c>
      <c r="I6729" t="s">
        <v>129</v>
      </c>
      <c r="J6729" t="s">
        <v>130</v>
      </c>
      <c r="K6729" t="s">
        <v>131</v>
      </c>
      <c r="L6729" t="s">
        <v>19178</v>
      </c>
      <c r="M6729" t="s">
        <v>19179</v>
      </c>
      <c r="N6729">
        <v>1.2269444439999999</v>
      </c>
      <c r="O6729">
        <v>4</v>
      </c>
      <c r="P6729">
        <v>353</v>
      </c>
      <c r="Q6729">
        <v>0</v>
      </c>
      <c r="R6729">
        <v>0</v>
      </c>
      <c r="S6729">
        <v>3</v>
      </c>
      <c r="T6729">
        <v>875</v>
      </c>
      <c r="U6729">
        <v>4.9077780000000004</v>
      </c>
      <c r="V6729">
        <v>433.11138899999997</v>
      </c>
      <c r="W6729">
        <v>0</v>
      </c>
      <c r="X6729">
        <v>0</v>
      </c>
      <c r="Y6729">
        <v>3.6808329999999998</v>
      </c>
      <c r="Z6729">
        <v>1073.5763890000001</v>
      </c>
    </row>
    <row r="6730" spans="1:26" x14ac:dyDescent="0.25">
      <c r="A6730">
        <v>2044660</v>
      </c>
      <c r="B6730">
        <v>1</v>
      </c>
      <c r="C6730" t="s">
        <v>76</v>
      </c>
      <c r="D6730" t="s">
        <v>100</v>
      </c>
      <c r="E6730" t="s">
        <v>182</v>
      </c>
      <c r="F6730" t="s">
        <v>19180</v>
      </c>
      <c r="G6730" t="s">
        <v>294</v>
      </c>
      <c r="H6730" t="s">
        <v>46</v>
      </c>
      <c r="I6730" t="s">
        <v>129</v>
      </c>
      <c r="J6730" t="s">
        <v>130</v>
      </c>
      <c r="K6730" t="s">
        <v>131</v>
      </c>
      <c r="L6730" t="s">
        <v>19181</v>
      </c>
      <c r="M6730" t="s">
        <v>19182</v>
      </c>
      <c r="N6730">
        <v>3.1263888880000001</v>
      </c>
      <c r="O6730">
        <v>0</v>
      </c>
      <c r="P6730">
        <v>1</v>
      </c>
      <c r="Q6730">
        <v>0</v>
      </c>
      <c r="R6730">
        <v>0</v>
      </c>
      <c r="S6730">
        <v>0</v>
      </c>
      <c r="T6730">
        <v>0</v>
      </c>
      <c r="U6730">
        <v>0</v>
      </c>
      <c r="V6730">
        <v>3.1263890000000001</v>
      </c>
      <c r="W6730">
        <v>0</v>
      </c>
      <c r="X6730">
        <v>0</v>
      </c>
      <c r="Y6730">
        <v>0</v>
      </c>
      <c r="Z6730">
        <v>0</v>
      </c>
    </row>
    <row r="6731" spans="1:26" x14ac:dyDescent="0.25">
      <c r="A6731">
        <v>2044657</v>
      </c>
      <c r="B6731">
        <v>1</v>
      </c>
      <c r="C6731" t="s">
        <v>77</v>
      </c>
      <c r="D6731" t="s">
        <v>113</v>
      </c>
      <c r="E6731" t="s">
        <v>186</v>
      </c>
      <c r="F6731" t="s">
        <v>7039</v>
      </c>
      <c r="G6731" t="s">
        <v>163</v>
      </c>
      <c r="H6731" t="s">
        <v>47</v>
      </c>
      <c r="I6731" t="s">
        <v>129</v>
      </c>
      <c r="J6731" t="s">
        <v>130</v>
      </c>
      <c r="K6731" t="s">
        <v>131</v>
      </c>
      <c r="L6731" t="s">
        <v>19183</v>
      </c>
      <c r="M6731" t="s">
        <v>19184</v>
      </c>
      <c r="N6731">
        <v>0.28805555500000002</v>
      </c>
      <c r="O6731">
        <v>0</v>
      </c>
      <c r="P6731">
        <v>0</v>
      </c>
      <c r="Q6731">
        <v>26</v>
      </c>
      <c r="R6731">
        <v>134</v>
      </c>
      <c r="S6731">
        <v>26</v>
      </c>
      <c r="T6731">
        <v>221</v>
      </c>
      <c r="U6731">
        <v>0</v>
      </c>
      <c r="V6731">
        <v>0</v>
      </c>
      <c r="W6731">
        <v>7.4894439999999998</v>
      </c>
      <c r="X6731">
        <v>38.599443999999998</v>
      </c>
      <c r="Y6731">
        <v>7.4894439999999998</v>
      </c>
      <c r="Z6731">
        <v>63.660277999999998</v>
      </c>
    </row>
    <row r="6732" spans="1:26" x14ac:dyDescent="0.25">
      <c r="A6732">
        <v>2044671</v>
      </c>
      <c r="B6732">
        <v>1</v>
      </c>
      <c r="C6732" t="s">
        <v>77</v>
      </c>
      <c r="D6732" t="s">
        <v>119</v>
      </c>
      <c r="E6732" t="s">
        <v>171</v>
      </c>
      <c r="F6732" t="s">
        <v>19185</v>
      </c>
      <c r="G6732" t="s">
        <v>250</v>
      </c>
      <c r="H6732" t="s">
        <v>47</v>
      </c>
      <c r="I6732" t="s">
        <v>129</v>
      </c>
      <c r="J6732" t="s">
        <v>15</v>
      </c>
      <c r="K6732" t="s">
        <v>131</v>
      </c>
      <c r="L6732" t="s">
        <v>19186</v>
      </c>
      <c r="M6732" t="s">
        <v>19187</v>
      </c>
      <c r="N6732">
        <v>0.390833333</v>
      </c>
      <c r="O6732">
        <v>12</v>
      </c>
      <c r="P6732">
        <v>2357</v>
      </c>
      <c r="Q6732">
        <v>0</v>
      </c>
      <c r="R6732">
        <v>0</v>
      </c>
      <c r="S6732">
        <v>0</v>
      </c>
      <c r="T6732">
        <v>0</v>
      </c>
      <c r="U6732">
        <v>4.6900000000000004</v>
      </c>
      <c r="V6732">
        <v>921.194166</v>
      </c>
      <c r="W6732">
        <v>0</v>
      </c>
      <c r="X6732">
        <v>0</v>
      </c>
      <c r="Y6732">
        <v>0</v>
      </c>
      <c r="Z6732">
        <v>0</v>
      </c>
    </row>
    <row r="6733" spans="1:26" x14ac:dyDescent="0.25">
      <c r="A6733">
        <v>2044672</v>
      </c>
      <c r="B6733">
        <v>1</v>
      </c>
      <c r="C6733" t="s">
        <v>76</v>
      </c>
      <c r="D6733" t="s">
        <v>91</v>
      </c>
      <c r="E6733" t="s">
        <v>161</v>
      </c>
      <c r="F6733" t="s">
        <v>2900</v>
      </c>
      <c r="G6733" t="s">
        <v>179</v>
      </c>
      <c r="H6733" t="s">
        <v>47</v>
      </c>
      <c r="I6733" t="s">
        <v>129</v>
      </c>
      <c r="J6733" t="s">
        <v>130</v>
      </c>
      <c r="K6733" t="s">
        <v>154</v>
      </c>
      <c r="L6733" t="s">
        <v>19188</v>
      </c>
      <c r="M6733" t="s">
        <v>19189</v>
      </c>
      <c r="N6733">
        <v>1.159444444</v>
      </c>
      <c r="O6733">
        <v>2</v>
      </c>
      <c r="P6733">
        <v>608</v>
      </c>
      <c r="Q6733">
        <v>0</v>
      </c>
      <c r="R6733">
        <v>0</v>
      </c>
      <c r="S6733">
        <v>0</v>
      </c>
      <c r="T6733">
        <v>0</v>
      </c>
      <c r="U6733">
        <v>2.318889</v>
      </c>
      <c r="V6733">
        <v>704.94222200000002</v>
      </c>
      <c r="W6733">
        <v>0</v>
      </c>
      <c r="X6733">
        <v>0</v>
      </c>
      <c r="Y6733">
        <v>0</v>
      </c>
      <c r="Z6733">
        <v>0</v>
      </c>
    </row>
    <row r="6734" spans="1:26" x14ac:dyDescent="0.25">
      <c r="A6734">
        <v>2044673</v>
      </c>
      <c r="B6734">
        <v>1</v>
      </c>
      <c r="C6734" t="s">
        <v>76</v>
      </c>
      <c r="D6734" t="s">
        <v>81</v>
      </c>
      <c r="E6734" t="s">
        <v>182</v>
      </c>
      <c r="F6734" t="s">
        <v>17880</v>
      </c>
      <c r="G6734" t="s">
        <v>168</v>
      </c>
      <c r="H6734" t="s">
        <v>46</v>
      </c>
      <c r="I6734" t="s">
        <v>129</v>
      </c>
      <c r="J6734" t="s">
        <v>130</v>
      </c>
      <c r="K6734" t="s">
        <v>154</v>
      </c>
      <c r="L6734" t="s">
        <v>19188</v>
      </c>
      <c r="M6734" t="s">
        <v>19190</v>
      </c>
      <c r="N6734">
        <v>7.6634444439999996</v>
      </c>
      <c r="O6734">
        <v>0</v>
      </c>
      <c r="P6734">
        <v>197</v>
      </c>
      <c r="Q6734">
        <v>0</v>
      </c>
      <c r="R6734">
        <v>0</v>
      </c>
      <c r="S6734">
        <v>0</v>
      </c>
      <c r="T6734">
        <v>0</v>
      </c>
      <c r="U6734">
        <v>0</v>
      </c>
      <c r="V6734">
        <v>1509.6985549999999</v>
      </c>
      <c r="W6734">
        <v>0</v>
      </c>
      <c r="X6734">
        <v>0</v>
      </c>
      <c r="Y6734">
        <v>0</v>
      </c>
      <c r="Z6734">
        <v>0</v>
      </c>
    </row>
    <row r="6735" spans="1:26" x14ac:dyDescent="0.25">
      <c r="A6735">
        <v>2044674</v>
      </c>
      <c r="B6735">
        <v>1</v>
      </c>
      <c r="C6735" t="s">
        <v>76</v>
      </c>
      <c r="D6735" t="s">
        <v>102</v>
      </c>
      <c r="E6735" t="s">
        <v>182</v>
      </c>
      <c r="F6735" t="s">
        <v>19191</v>
      </c>
      <c r="G6735" t="s">
        <v>168</v>
      </c>
      <c r="H6735" t="s">
        <v>46</v>
      </c>
      <c r="I6735" t="s">
        <v>129</v>
      </c>
      <c r="J6735" t="s">
        <v>130</v>
      </c>
      <c r="K6735" t="s">
        <v>154</v>
      </c>
      <c r="L6735" t="s">
        <v>19192</v>
      </c>
      <c r="M6735" t="s">
        <v>19193</v>
      </c>
      <c r="N6735">
        <v>7.8996036109999999</v>
      </c>
      <c r="O6735">
        <v>0</v>
      </c>
      <c r="P6735">
        <v>0</v>
      </c>
      <c r="Q6735">
        <v>0</v>
      </c>
      <c r="R6735">
        <v>0</v>
      </c>
      <c r="S6735">
        <v>0</v>
      </c>
      <c r="T6735">
        <v>28</v>
      </c>
      <c r="U6735">
        <v>0</v>
      </c>
      <c r="V6735">
        <v>0</v>
      </c>
      <c r="W6735">
        <v>0</v>
      </c>
      <c r="X6735">
        <v>0</v>
      </c>
      <c r="Y6735">
        <v>0</v>
      </c>
      <c r="Z6735">
        <v>221.18890099999999</v>
      </c>
    </row>
    <row r="6736" spans="1:26" x14ac:dyDescent="0.25">
      <c r="A6736">
        <v>2044677</v>
      </c>
      <c r="B6736">
        <v>1</v>
      </c>
      <c r="C6736" t="s">
        <v>77</v>
      </c>
      <c r="D6736" t="s">
        <v>116</v>
      </c>
      <c r="E6736" t="s">
        <v>166</v>
      </c>
      <c r="F6736" t="s">
        <v>19194</v>
      </c>
      <c r="G6736" t="s">
        <v>168</v>
      </c>
      <c r="H6736" t="s">
        <v>46</v>
      </c>
      <c r="I6736" t="s">
        <v>129</v>
      </c>
      <c r="J6736" t="s">
        <v>130</v>
      </c>
      <c r="K6736" t="s">
        <v>154</v>
      </c>
      <c r="L6736" t="s">
        <v>19195</v>
      </c>
      <c r="M6736" t="s">
        <v>19196</v>
      </c>
      <c r="N6736">
        <v>6.8320499999999997</v>
      </c>
      <c r="O6736">
        <v>0</v>
      </c>
      <c r="P6736">
        <v>106</v>
      </c>
      <c r="Q6736">
        <v>0</v>
      </c>
      <c r="R6736">
        <v>0</v>
      </c>
      <c r="S6736">
        <v>0</v>
      </c>
      <c r="T6736">
        <v>0</v>
      </c>
      <c r="U6736">
        <v>0</v>
      </c>
      <c r="V6736">
        <v>724.19730000000004</v>
      </c>
      <c r="W6736">
        <v>0</v>
      </c>
      <c r="X6736">
        <v>0</v>
      </c>
      <c r="Y6736">
        <v>0</v>
      </c>
      <c r="Z6736">
        <v>0</v>
      </c>
    </row>
    <row r="6737" spans="1:26" x14ac:dyDescent="0.25">
      <c r="A6737">
        <v>2044683</v>
      </c>
      <c r="B6737">
        <v>1</v>
      </c>
      <c r="C6737" t="s">
        <v>76</v>
      </c>
      <c r="D6737" t="s">
        <v>93</v>
      </c>
      <c r="E6737" t="s">
        <v>166</v>
      </c>
      <c r="F6737" t="s">
        <v>17056</v>
      </c>
      <c r="G6737" t="s">
        <v>657</v>
      </c>
      <c r="H6737" t="s">
        <v>46</v>
      </c>
      <c r="I6737" t="s">
        <v>129</v>
      </c>
      <c r="J6737" t="s">
        <v>130</v>
      </c>
      <c r="K6737" t="s">
        <v>131</v>
      </c>
      <c r="L6737" t="s">
        <v>19197</v>
      </c>
      <c r="M6737" t="s">
        <v>19198</v>
      </c>
      <c r="N6737">
        <v>0.48361111099999998</v>
      </c>
      <c r="O6737">
        <v>0</v>
      </c>
      <c r="P6737">
        <v>210</v>
      </c>
      <c r="Q6737">
        <v>0</v>
      </c>
      <c r="R6737">
        <v>0</v>
      </c>
      <c r="S6737">
        <v>0</v>
      </c>
      <c r="T6737">
        <v>0</v>
      </c>
      <c r="U6737">
        <v>0</v>
      </c>
      <c r="V6737">
        <v>101.558333</v>
      </c>
      <c r="W6737">
        <v>0</v>
      </c>
      <c r="X6737">
        <v>0</v>
      </c>
      <c r="Y6737">
        <v>0</v>
      </c>
      <c r="Z6737">
        <v>0</v>
      </c>
    </row>
    <row r="6738" spans="1:26" x14ac:dyDescent="0.25">
      <c r="A6738">
        <v>2044688</v>
      </c>
      <c r="B6738">
        <v>1</v>
      </c>
      <c r="C6738" t="s">
        <v>76</v>
      </c>
      <c r="D6738" t="s">
        <v>78</v>
      </c>
      <c r="E6738" t="s">
        <v>182</v>
      </c>
      <c r="F6738" t="s">
        <v>18540</v>
      </c>
      <c r="G6738" t="s">
        <v>168</v>
      </c>
      <c r="H6738" t="s">
        <v>46</v>
      </c>
      <c r="I6738" t="s">
        <v>129</v>
      </c>
      <c r="J6738" t="s">
        <v>130</v>
      </c>
      <c r="K6738" t="s">
        <v>154</v>
      </c>
      <c r="L6738" t="s">
        <v>19199</v>
      </c>
      <c r="M6738" t="s">
        <v>19200</v>
      </c>
      <c r="N6738">
        <v>5.2847222220000001</v>
      </c>
      <c r="O6738">
        <v>0</v>
      </c>
      <c r="P6738">
        <v>125</v>
      </c>
      <c r="Q6738">
        <v>0</v>
      </c>
      <c r="R6738">
        <v>0</v>
      </c>
      <c r="S6738">
        <v>0</v>
      </c>
      <c r="T6738">
        <v>0</v>
      </c>
      <c r="U6738">
        <v>0</v>
      </c>
      <c r="V6738">
        <v>660.59027800000001</v>
      </c>
      <c r="W6738">
        <v>0</v>
      </c>
      <c r="X6738">
        <v>0</v>
      </c>
      <c r="Y6738">
        <v>0</v>
      </c>
      <c r="Z6738">
        <v>0</v>
      </c>
    </row>
    <row r="6739" spans="1:26" x14ac:dyDescent="0.25">
      <c r="A6739">
        <v>2045385</v>
      </c>
      <c r="B6739">
        <v>1</v>
      </c>
      <c r="C6739" t="s">
        <v>76</v>
      </c>
      <c r="D6739" t="s">
        <v>78</v>
      </c>
      <c r="E6739" t="s">
        <v>161</v>
      </c>
      <c r="F6739" t="s">
        <v>19201</v>
      </c>
      <c r="G6739" t="s">
        <v>179</v>
      </c>
      <c r="H6739" t="s">
        <v>47</v>
      </c>
      <c r="I6739" t="s">
        <v>129</v>
      </c>
      <c r="J6739" t="s">
        <v>130</v>
      </c>
      <c r="K6739" t="s">
        <v>154</v>
      </c>
      <c r="L6739" t="s">
        <v>19199</v>
      </c>
      <c r="M6739" t="s">
        <v>19202</v>
      </c>
      <c r="N6739">
        <v>8.4166666659999994</v>
      </c>
      <c r="O6739">
        <v>0</v>
      </c>
      <c r="P6739">
        <v>132</v>
      </c>
      <c r="Q6739">
        <v>0</v>
      </c>
      <c r="R6739">
        <v>0</v>
      </c>
      <c r="S6739">
        <v>0</v>
      </c>
      <c r="T6739">
        <v>0</v>
      </c>
      <c r="U6739">
        <v>0</v>
      </c>
      <c r="V6739">
        <v>1111</v>
      </c>
      <c r="W6739">
        <v>0</v>
      </c>
      <c r="X6739">
        <v>0</v>
      </c>
      <c r="Y6739">
        <v>0</v>
      </c>
      <c r="Z6739">
        <v>0</v>
      </c>
    </row>
    <row r="6740" spans="1:26" x14ac:dyDescent="0.25">
      <c r="A6740">
        <v>2044678</v>
      </c>
      <c r="B6740">
        <v>1</v>
      </c>
      <c r="C6740" t="s">
        <v>77</v>
      </c>
      <c r="D6740" t="s">
        <v>116</v>
      </c>
      <c r="E6740" t="s">
        <v>166</v>
      </c>
      <c r="F6740" t="s">
        <v>2463</v>
      </c>
      <c r="G6740" t="s">
        <v>168</v>
      </c>
      <c r="H6740" t="s">
        <v>46</v>
      </c>
      <c r="I6740" t="s">
        <v>129</v>
      </c>
      <c r="J6740" t="s">
        <v>130</v>
      </c>
      <c r="K6740" t="s">
        <v>154</v>
      </c>
      <c r="L6740" t="s">
        <v>19203</v>
      </c>
      <c r="M6740" t="s">
        <v>19204</v>
      </c>
      <c r="N6740">
        <v>8.9437758330000001</v>
      </c>
      <c r="O6740">
        <v>0</v>
      </c>
      <c r="P6740">
        <v>119</v>
      </c>
      <c r="Q6740">
        <v>0</v>
      </c>
      <c r="R6740">
        <v>0</v>
      </c>
      <c r="S6740">
        <v>0</v>
      </c>
      <c r="T6740">
        <v>0</v>
      </c>
      <c r="U6740">
        <v>0</v>
      </c>
      <c r="V6740">
        <v>1064.3093240000001</v>
      </c>
      <c r="W6740">
        <v>0</v>
      </c>
      <c r="X6740">
        <v>0</v>
      </c>
      <c r="Y6740">
        <v>0</v>
      </c>
      <c r="Z6740">
        <v>0</v>
      </c>
    </row>
    <row r="6741" spans="1:26" x14ac:dyDescent="0.25">
      <c r="A6741">
        <v>2044680</v>
      </c>
      <c r="B6741">
        <v>1</v>
      </c>
      <c r="C6741" t="s">
        <v>76</v>
      </c>
      <c r="D6741" t="s">
        <v>100</v>
      </c>
      <c r="E6741" t="s">
        <v>161</v>
      </c>
      <c r="F6741" t="s">
        <v>18888</v>
      </c>
      <c r="G6741" t="s">
        <v>152</v>
      </c>
      <c r="H6741" t="s">
        <v>47</v>
      </c>
      <c r="I6741" t="s">
        <v>129</v>
      </c>
      <c r="J6741" t="s">
        <v>130</v>
      </c>
      <c r="K6741" t="s">
        <v>154</v>
      </c>
      <c r="L6741" t="s">
        <v>19205</v>
      </c>
      <c r="M6741" t="s">
        <v>19206</v>
      </c>
      <c r="N6741">
        <v>5.9166666E-2</v>
      </c>
      <c r="O6741">
        <v>0</v>
      </c>
      <c r="P6741">
        <v>1553</v>
      </c>
      <c r="Q6741">
        <v>0</v>
      </c>
      <c r="R6741">
        <v>0</v>
      </c>
      <c r="S6741">
        <v>0</v>
      </c>
      <c r="T6741">
        <v>0</v>
      </c>
      <c r="U6741">
        <v>0</v>
      </c>
      <c r="V6741">
        <v>91.885831999999994</v>
      </c>
      <c r="W6741">
        <v>0</v>
      </c>
      <c r="X6741">
        <v>0</v>
      </c>
      <c r="Y6741">
        <v>0</v>
      </c>
      <c r="Z6741">
        <v>0</v>
      </c>
    </row>
    <row r="6742" spans="1:26" x14ac:dyDescent="0.25">
      <c r="A6742">
        <v>2044681</v>
      </c>
      <c r="B6742">
        <v>1</v>
      </c>
      <c r="C6742" t="s">
        <v>76</v>
      </c>
      <c r="D6742" t="s">
        <v>93</v>
      </c>
      <c r="E6742" t="s">
        <v>166</v>
      </c>
      <c r="F6742" t="s">
        <v>19207</v>
      </c>
      <c r="G6742" t="s">
        <v>168</v>
      </c>
      <c r="H6742" t="s">
        <v>46</v>
      </c>
      <c r="I6742" t="s">
        <v>129</v>
      </c>
      <c r="J6742" t="s">
        <v>130</v>
      </c>
      <c r="K6742" t="s">
        <v>154</v>
      </c>
      <c r="L6742" t="s">
        <v>19208</v>
      </c>
      <c r="M6742" t="s">
        <v>19209</v>
      </c>
      <c r="N6742">
        <v>8.0414027770000001</v>
      </c>
      <c r="O6742">
        <v>0</v>
      </c>
      <c r="P6742">
        <v>47</v>
      </c>
      <c r="Q6742">
        <v>0</v>
      </c>
      <c r="R6742">
        <v>0</v>
      </c>
      <c r="S6742">
        <v>0</v>
      </c>
      <c r="T6742">
        <v>0</v>
      </c>
      <c r="U6742">
        <v>0</v>
      </c>
      <c r="V6742">
        <v>377.94593099999997</v>
      </c>
      <c r="W6742">
        <v>0</v>
      </c>
      <c r="X6742">
        <v>0</v>
      </c>
      <c r="Y6742">
        <v>0</v>
      </c>
      <c r="Z6742">
        <v>0</v>
      </c>
    </row>
    <row r="6743" spans="1:26" x14ac:dyDescent="0.25">
      <c r="A6743">
        <v>2044682</v>
      </c>
      <c r="B6743">
        <v>1</v>
      </c>
      <c r="C6743" t="s">
        <v>77</v>
      </c>
      <c r="D6743" t="s">
        <v>119</v>
      </c>
      <c r="E6743" t="s">
        <v>166</v>
      </c>
      <c r="F6743" t="s">
        <v>5822</v>
      </c>
      <c r="G6743" t="s">
        <v>168</v>
      </c>
      <c r="H6743" t="s">
        <v>46</v>
      </c>
      <c r="I6743" t="s">
        <v>129</v>
      </c>
      <c r="J6743" t="s">
        <v>130</v>
      </c>
      <c r="K6743" t="s">
        <v>154</v>
      </c>
      <c r="L6743" t="s">
        <v>19210</v>
      </c>
      <c r="M6743" t="s">
        <v>19211</v>
      </c>
      <c r="N6743">
        <v>8.5805008330000003</v>
      </c>
      <c r="O6743">
        <v>0</v>
      </c>
      <c r="P6743">
        <v>112</v>
      </c>
      <c r="Q6743">
        <v>0</v>
      </c>
      <c r="R6743">
        <v>0</v>
      </c>
      <c r="S6743">
        <v>0</v>
      </c>
      <c r="T6743">
        <v>0</v>
      </c>
      <c r="U6743">
        <v>0</v>
      </c>
      <c r="V6743">
        <v>961.01609299999996</v>
      </c>
      <c r="W6743">
        <v>0</v>
      </c>
      <c r="X6743">
        <v>0</v>
      </c>
      <c r="Y6743">
        <v>0</v>
      </c>
      <c r="Z6743">
        <v>0</v>
      </c>
    </row>
    <row r="6744" spans="1:26" x14ac:dyDescent="0.25">
      <c r="A6744">
        <v>2044686</v>
      </c>
      <c r="B6744">
        <v>1</v>
      </c>
      <c r="C6744" t="s">
        <v>76</v>
      </c>
      <c r="D6744" t="s">
        <v>87</v>
      </c>
      <c r="E6744" t="s">
        <v>134</v>
      </c>
      <c r="F6744" t="s">
        <v>19212</v>
      </c>
      <c r="G6744" t="s">
        <v>238</v>
      </c>
      <c r="H6744" t="s">
        <v>46</v>
      </c>
      <c r="I6744" t="s">
        <v>129</v>
      </c>
      <c r="J6744" t="s">
        <v>130</v>
      </c>
      <c r="K6744" t="s">
        <v>131</v>
      </c>
      <c r="L6744" t="s">
        <v>19213</v>
      </c>
      <c r="M6744" t="s">
        <v>19214</v>
      </c>
      <c r="N6744">
        <v>2.0719444440000001</v>
      </c>
      <c r="O6744">
        <v>0</v>
      </c>
      <c r="P6744">
        <v>0</v>
      </c>
      <c r="Q6744">
        <v>0</v>
      </c>
      <c r="R6744">
        <v>5</v>
      </c>
      <c r="S6744">
        <v>0</v>
      </c>
      <c r="T6744">
        <v>0</v>
      </c>
      <c r="U6744">
        <v>0</v>
      </c>
      <c r="V6744">
        <v>0</v>
      </c>
      <c r="W6744">
        <v>0</v>
      </c>
      <c r="X6744">
        <v>10.359722</v>
      </c>
      <c r="Y6744">
        <v>0</v>
      </c>
      <c r="Z6744">
        <v>0</v>
      </c>
    </row>
    <row r="6745" spans="1:26" x14ac:dyDescent="0.25">
      <c r="A6745">
        <v>2044687</v>
      </c>
      <c r="B6745">
        <v>1</v>
      </c>
      <c r="C6745" t="s">
        <v>77</v>
      </c>
      <c r="D6745" t="s">
        <v>114</v>
      </c>
      <c r="E6745" t="s">
        <v>182</v>
      </c>
      <c r="F6745" t="s">
        <v>19215</v>
      </c>
      <c r="G6745" t="s">
        <v>405</v>
      </c>
      <c r="H6745" t="s">
        <v>46</v>
      </c>
      <c r="I6745" t="s">
        <v>129</v>
      </c>
      <c r="J6745" t="s">
        <v>130</v>
      </c>
      <c r="K6745" t="s">
        <v>131</v>
      </c>
      <c r="L6745" t="s">
        <v>19216</v>
      </c>
      <c r="M6745" t="s">
        <v>19217</v>
      </c>
      <c r="N6745">
        <v>4.0999999999999996</v>
      </c>
      <c r="O6745">
        <v>0</v>
      </c>
      <c r="P6745">
        <v>39</v>
      </c>
      <c r="Q6745">
        <v>0</v>
      </c>
      <c r="R6745">
        <v>0</v>
      </c>
      <c r="S6745">
        <v>0</v>
      </c>
      <c r="T6745">
        <v>0</v>
      </c>
      <c r="U6745">
        <v>0</v>
      </c>
      <c r="V6745">
        <v>159.9</v>
      </c>
      <c r="W6745">
        <v>0</v>
      </c>
      <c r="X6745">
        <v>0</v>
      </c>
      <c r="Y6745">
        <v>0</v>
      </c>
      <c r="Z6745">
        <v>0</v>
      </c>
    </row>
    <row r="6746" spans="1:26" x14ac:dyDescent="0.25">
      <c r="A6746">
        <v>2044685</v>
      </c>
      <c r="B6746">
        <v>1</v>
      </c>
      <c r="C6746" t="s">
        <v>76</v>
      </c>
      <c r="D6746" t="s">
        <v>100</v>
      </c>
      <c r="E6746" t="s">
        <v>161</v>
      </c>
      <c r="F6746" t="s">
        <v>19218</v>
      </c>
      <c r="G6746" t="s">
        <v>168</v>
      </c>
      <c r="H6746" t="s">
        <v>47</v>
      </c>
      <c r="I6746" t="s">
        <v>129</v>
      </c>
      <c r="J6746" t="s">
        <v>130</v>
      </c>
      <c r="K6746" t="s">
        <v>154</v>
      </c>
      <c r="L6746" t="s">
        <v>19219</v>
      </c>
      <c r="M6746" t="s">
        <v>19220</v>
      </c>
      <c r="N6746">
        <v>7.5596341660000004</v>
      </c>
      <c r="O6746">
        <v>0</v>
      </c>
      <c r="P6746">
        <v>1553</v>
      </c>
      <c r="Q6746">
        <v>0</v>
      </c>
      <c r="R6746">
        <v>0</v>
      </c>
      <c r="S6746">
        <v>0</v>
      </c>
      <c r="T6746">
        <v>0</v>
      </c>
      <c r="U6746">
        <v>0</v>
      </c>
      <c r="V6746">
        <v>11740.111860000001</v>
      </c>
      <c r="W6746">
        <v>0</v>
      </c>
      <c r="X6746">
        <v>0</v>
      </c>
      <c r="Y6746">
        <v>0</v>
      </c>
      <c r="Z6746">
        <v>0</v>
      </c>
    </row>
    <row r="6747" spans="1:26" x14ac:dyDescent="0.25">
      <c r="A6747">
        <v>2044689</v>
      </c>
      <c r="B6747">
        <v>1</v>
      </c>
      <c r="C6747" t="s">
        <v>76</v>
      </c>
      <c r="D6747" t="s">
        <v>99</v>
      </c>
      <c r="E6747" t="s">
        <v>186</v>
      </c>
      <c r="F6747" t="s">
        <v>16231</v>
      </c>
      <c r="G6747" t="s">
        <v>163</v>
      </c>
      <c r="H6747" t="s">
        <v>47</v>
      </c>
      <c r="I6747" t="s">
        <v>129</v>
      </c>
      <c r="J6747" t="s">
        <v>130</v>
      </c>
      <c r="K6747" t="s">
        <v>131</v>
      </c>
      <c r="L6747" t="s">
        <v>19221</v>
      </c>
      <c r="M6747" t="s">
        <v>19222</v>
      </c>
      <c r="N6747">
        <v>0.52472222199999996</v>
      </c>
      <c r="O6747">
        <v>31</v>
      </c>
      <c r="P6747">
        <v>2037</v>
      </c>
      <c r="Q6747">
        <v>0</v>
      </c>
      <c r="R6747">
        <v>0</v>
      </c>
      <c r="S6747">
        <v>0</v>
      </c>
      <c r="T6747">
        <v>0</v>
      </c>
      <c r="U6747">
        <v>16.266389</v>
      </c>
      <c r="V6747">
        <v>1068.859166</v>
      </c>
      <c r="W6747">
        <v>0</v>
      </c>
      <c r="X6747">
        <v>0</v>
      </c>
      <c r="Y6747">
        <v>0</v>
      </c>
      <c r="Z6747">
        <v>0</v>
      </c>
    </row>
    <row r="6748" spans="1:26" x14ac:dyDescent="0.25">
      <c r="A6748">
        <v>2044692</v>
      </c>
      <c r="B6748">
        <v>1</v>
      </c>
      <c r="C6748" t="s">
        <v>76</v>
      </c>
      <c r="D6748" t="s">
        <v>86</v>
      </c>
      <c r="E6748" t="s">
        <v>134</v>
      </c>
      <c r="F6748" t="s">
        <v>19223</v>
      </c>
      <c r="G6748" t="s">
        <v>238</v>
      </c>
      <c r="H6748" t="s">
        <v>46</v>
      </c>
      <c r="I6748" t="s">
        <v>129</v>
      </c>
      <c r="J6748" t="s">
        <v>130</v>
      </c>
      <c r="K6748" t="s">
        <v>131</v>
      </c>
      <c r="L6748" t="s">
        <v>19224</v>
      </c>
      <c r="M6748" t="s">
        <v>19225</v>
      </c>
      <c r="N6748">
        <v>1.686666666</v>
      </c>
      <c r="O6748">
        <v>0</v>
      </c>
      <c r="P6748">
        <v>5</v>
      </c>
      <c r="Q6748">
        <v>0</v>
      </c>
      <c r="R6748">
        <v>0</v>
      </c>
      <c r="S6748">
        <v>0</v>
      </c>
      <c r="T6748">
        <v>0</v>
      </c>
      <c r="U6748">
        <v>0</v>
      </c>
      <c r="V6748">
        <v>8.4333329999999993</v>
      </c>
      <c r="W6748">
        <v>0</v>
      </c>
      <c r="X6748">
        <v>0</v>
      </c>
      <c r="Y6748">
        <v>0</v>
      </c>
      <c r="Z6748">
        <v>0</v>
      </c>
    </row>
    <row r="6749" spans="1:26" x14ac:dyDescent="0.25">
      <c r="A6749">
        <v>2044691</v>
      </c>
      <c r="B6749">
        <v>1</v>
      </c>
      <c r="C6749" t="s">
        <v>76</v>
      </c>
      <c r="D6749" t="s">
        <v>97</v>
      </c>
      <c r="E6749" t="s">
        <v>186</v>
      </c>
      <c r="F6749" t="s">
        <v>19226</v>
      </c>
      <c r="G6749" t="s">
        <v>179</v>
      </c>
      <c r="H6749" t="s">
        <v>47</v>
      </c>
      <c r="I6749" t="s">
        <v>129</v>
      </c>
      <c r="J6749" t="s">
        <v>130</v>
      </c>
      <c r="K6749" t="s">
        <v>154</v>
      </c>
      <c r="L6749" t="s">
        <v>19227</v>
      </c>
      <c r="M6749" t="s">
        <v>19228</v>
      </c>
      <c r="N6749">
        <v>0.454751666</v>
      </c>
      <c r="O6749">
        <v>23</v>
      </c>
      <c r="P6749">
        <v>5</v>
      </c>
      <c r="Q6749">
        <v>0</v>
      </c>
      <c r="R6749">
        <v>0</v>
      </c>
      <c r="S6749">
        <v>0</v>
      </c>
      <c r="T6749">
        <v>0</v>
      </c>
      <c r="U6749">
        <v>10.459288000000001</v>
      </c>
      <c r="V6749">
        <v>2.2737579999999999</v>
      </c>
      <c r="W6749">
        <v>0</v>
      </c>
      <c r="X6749">
        <v>0</v>
      </c>
      <c r="Y6749">
        <v>0</v>
      </c>
      <c r="Z6749">
        <v>0</v>
      </c>
    </row>
    <row r="6750" spans="1:26" x14ac:dyDescent="0.25">
      <c r="A6750">
        <v>2044698</v>
      </c>
      <c r="B6750">
        <v>1</v>
      </c>
      <c r="C6750" t="s">
        <v>76</v>
      </c>
      <c r="D6750" t="s">
        <v>88</v>
      </c>
      <c r="E6750" t="s">
        <v>134</v>
      </c>
      <c r="F6750" t="s">
        <v>12179</v>
      </c>
      <c r="G6750" t="s">
        <v>136</v>
      </c>
      <c r="H6750" t="s">
        <v>46</v>
      </c>
      <c r="I6750" t="s">
        <v>129</v>
      </c>
      <c r="J6750" t="s">
        <v>130</v>
      </c>
      <c r="K6750" t="s">
        <v>131</v>
      </c>
      <c r="L6750" t="s">
        <v>19229</v>
      </c>
      <c r="M6750" t="s">
        <v>19230</v>
      </c>
      <c r="N6750">
        <v>1.231944444</v>
      </c>
      <c r="O6750">
        <v>0</v>
      </c>
      <c r="P6750">
        <v>1</v>
      </c>
      <c r="Q6750">
        <v>0</v>
      </c>
      <c r="R6750">
        <v>0</v>
      </c>
      <c r="S6750">
        <v>0</v>
      </c>
      <c r="T6750">
        <v>0</v>
      </c>
      <c r="U6750">
        <v>0</v>
      </c>
      <c r="V6750">
        <v>1.2319439999999999</v>
      </c>
      <c r="W6750">
        <v>0</v>
      </c>
      <c r="X6750">
        <v>0</v>
      </c>
      <c r="Y6750">
        <v>0</v>
      </c>
      <c r="Z6750">
        <v>0</v>
      </c>
    </row>
    <row r="6751" spans="1:26" x14ac:dyDescent="0.25">
      <c r="A6751">
        <v>2044694</v>
      </c>
      <c r="B6751">
        <v>1</v>
      </c>
      <c r="C6751" t="s">
        <v>76</v>
      </c>
      <c r="D6751" t="s">
        <v>92</v>
      </c>
      <c r="E6751" t="s">
        <v>134</v>
      </c>
      <c r="F6751" t="s">
        <v>19231</v>
      </c>
      <c r="G6751" t="s">
        <v>136</v>
      </c>
      <c r="H6751" t="s">
        <v>46</v>
      </c>
      <c r="I6751" t="s">
        <v>129</v>
      </c>
      <c r="J6751" t="s">
        <v>130</v>
      </c>
      <c r="K6751" t="s">
        <v>131</v>
      </c>
      <c r="L6751" t="s">
        <v>19232</v>
      </c>
      <c r="M6751" t="s">
        <v>19233</v>
      </c>
      <c r="N6751">
        <v>1.253055555</v>
      </c>
      <c r="O6751">
        <v>0</v>
      </c>
      <c r="P6751">
        <v>0</v>
      </c>
      <c r="Q6751">
        <v>0</v>
      </c>
      <c r="R6751">
        <v>1</v>
      </c>
      <c r="S6751">
        <v>0</v>
      </c>
      <c r="T6751">
        <v>0</v>
      </c>
      <c r="U6751">
        <v>0</v>
      </c>
      <c r="V6751">
        <v>0</v>
      </c>
      <c r="W6751">
        <v>0</v>
      </c>
      <c r="X6751">
        <v>1.2530559999999999</v>
      </c>
      <c r="Y6751">
        <v>0</v>
      </c>
      <c r="Z6751">
        <v>0</v>
      </c>
    </row>
    <row r="6752" spans="1:26" x14ac:dyDescent="0.25">
      <c r="A6752">
        <v>2044701</v>
      </c>
      <c r="B6752">
        <v>1</v>
      </c>
      <c r="C6752" t="s">
        <v>76</v>
      </c>
      <c r="D6752" t="s">
        <v>78</v>
      </c>
      <c r="E6752" t="s">
        <v>182</v>
      </c>
      <c r="F6752" t="s">
        <v>6787</v>
      </c>
      <c r="G6752" t="s">
        <v>179</v>
      </c>
      <c r="H6752" t="s">
        <v>46</v>
      </c>
      <c r="I6752" t="s">
        <v>129</v>
      </c>
      <c r="J6752" t="s">
        <v>130</v>
      </c>
      <c r="K6752" t="s">
        <v>154</v>
      </c>
      <c r="L6752" t="s">
        <v>19234</v>
      </c>
      <c r="M6752" t="s">
        <v>19235</v>
      </c>
      <c r="N6752">
        <v>1.2166666660000001</v>
      </c>
      <c r="O6752">
        <v>0</v>
      </c>
      <c r="P6752">
        <v>18</v>
      </c>
      <c r="Q6752">
        <v>0</v>
      </c>
      <c r="R6752">
        <v>0</v>
      </c>
      <c r="S6752">
        <v>0</v>
      </c>
      <c r="T6752">
        <v>0</v>
      </c>
      <c r="U6752">
        <v>0</v>
      </c>
      <c r="V6752">
        <v>21.9</v>
      </c>
      <c r="W6752">
        <v>0</v>
      </c>
      <c r="X6752">
        <v>0</v>
      </c>
      <c r="Y6752">
        <v>0</v>
      </c>
      <c r="Z6752">
        <v>0</v>
      </c>
    </row>
    <row r="6753" spans="1:26" x14ac:dyDescent="0.25">
      <c r="A6753">
        <v>2044696</v>
      </c>
      <c r="B6753">
        <v>1</v>
      </c>
      <c r="C6753" t="s">
        <v>77</v>
      </c>
      <c r="D6753" t="s">
        <v>116</v>
      </c>
      <c r="E6753" t="s">
        <v>186</v>
      </c>
      <c r="F6753" t="s">
        <v>19236</v>
      </c>
      <c r="G6753" t="s">
        <v>179</v>
      </c>
      <c r="H6753" t="s">
        <v>47</v>
      </c>
      <c r="I6753" t="s">
        <v>129</v>
      </c>
      <c r="J6753" t="s">
        <v>130</v>
      </c>
      <c r="K6753" t="s">
        <v>154</v>
      </c>
      <c r="L6753" t="s">
        <v>19237</v>
      </c>
      <c r="M6753" t="s">
        <v>19238</v>
      </c>
      <c r="N6753">
        <v>7.4602591660000002</v>
      </c>
      <c r="O6753">
        <v>12</v>
      </c>
      <c r="P6753">
        <v>0</v>
      </c>
      <c r="Q6753">
        <v>0</v>
      </c>
      <c r="R6753">
        <v>0</v>
      </c>
      <c r="S6753">
        <v>0</v>
      </c>
      <c r="T6753">
        <v>0</v>
      </c>
      <c r="U6753">
        <v>89.523110000000003</v>
      </c>
      <c r="V6753">
        <v>0</v>
      </c>
      <c r="W6753">
        <v>0</v>
      </c>
      <c r="X6753">
        <v>0</v>
      </c>
      <c r="Y6753">
        <v>0</v>
      </c>
      <c r="Z6753">
        <v>0</v>
      </c>
    </row>
    <row r="6754" spans="1:26" x14ac:dyDescent="0.25">
      <c r="A6754">
        <v>2044699</v>
      </c>
      <c r="B6754">
        <v>1</v>
      </c>
      <c r="C6754" t="s">
        <v>76</v>
      </c>
      <c r="D6754" t="s">
        <v>99</v>
      </c>
      <c r="E6754" t="s">
        <v>126</v>
      </c>
      <c r="F6754" t="s">
        <v>19239</v>
      </c>
      <c r="G6754" t="s">
        <v>904</v>
      </c>
      <c r="H6754" t="s">
        <v>46</v>
      </c>
      <c r="I6754" t="s">
        <v>129</v>
      </c>
      <c r="J6754" t="s">
        <v>130</v>
      </c>
      <c r="K6754" t="s">
        <v>131</v>
      </c>
      <c r="L6754" t="s">
        <v>19240</v>
      </c>
      <c r="M6754" t="s">
        <v>19241</v>
      </c>
      <c r="N6754">
        <v>0.81055555499999998</v>
      </c>
      <c r="O6754">
        <v>0</v>
      </c>
      <c r="P6754">
        <v>62</v>
      </c>
      <c r="Q6754">
        <v>0</v>
      </c>
      <c r="R6754">
        <v>0</v>
      </c>
      <c r="S6754">
        <v>0</v>
      </c>
      <c r="T6754">
        <v>0</v>
      </c>
      <c r="U6754">
        <v>0</v>
      </c>
      <c r="V6754">
        <v>50.254443999999999</v>
      </c>
      <c r="W6754">
        <v>0</v>
      </c>
      <c r="X6754">
        <v>0</v>
      </c>
      <c r="Y6754">
        <v>0</v>
      </c>
      <c r="Z6754">
        <v>0</v>
      </c>
    </row>
    <row r="6755" spans="1:26" x14ac:dyDescent="0.25">
      <c r="A6755">
        <v>2044705</v>
      </c>
      <c r="B6755">
        <v>1</v>
      </c>
      <c r="C6755" t="s">
        <v>77</v>
      </c>
      <c r="D6755" t="s">
        <v>119</v>
      </c>
      <c r="E6755" t="s">
        <v>134</v>
      </c>
      <c r="F6755" t="s">
        <v>19242</v>
      </c>
      <c r="G6755" t="s">
        <v>140</v>
      </c>
      <c r="H6755" t="s">
        <v>46</v>
      </c>
      <c r="I6755" t="s">
        <v>129</v>
      </c>
      <c r="J6755" t="s">
        <v>130</v>
      </c>
      <c r="K6755" t="s">
        <v>131</v>
      </c>
      <c r="L6755" t="s">
        <v>19243</v>
      </c>
      <c r="M6755" t="s">
        <v>19244</v>
      </c>
      <c r="N6755">
        <v>2.2013888879999999</v>
      </c>
      <c r="O6755">
        <v>0</v>
      </c>
      <c r="P6755">
        <v>4</v>
      </c>
      <c r="Q6755">
        <v>0</v>
      </c>
      <c r="R6755">
        <v>0</v>
      </c>
      <c r="S6755">
        <v>0</v>
      </c>
      <c r="T6755">
        <v>0</v>
      </c>
      <c r="U6755">
        <v>0</v>
      </c>
      <c r="V6755">
        <v>8.8055559999999993</v>
      </c>
      <c r="W6755">
        <v>0</v>
      </c>
      <c r="X6755">
        <v>0</v>
      </c>
      <c r="Y6755">
        <v>0</v>
      </c>
      <c r="Z6755">
        <v>0</v>
      </c>
    </row>
    <row r="6756" spans="1:26" x14ac:dyDescent="0.25">
      <c r="A6756">
        <v>2044718</v>
      </c>
      <c r="B6756">
        <v>1</v>
      </c>
      <c r="C6756" t="s">
        <v>76</v>
      </c>
      <c r="D6756" t="s">
        <v>102</v>
      </c>
      <c r="E6756" t="s">
        <v>182</v>
      </c>
      <c r="F6756" t="s">
        <v>18571</v>
      </c>
      <c r="G6756" t="s">
        <v>144</v>
      </c>
      <c r="H6756" t="s">
        <v>46</v>
      </c>
      <c r="I6756" t="s">
        <v>129</v>
      </c>
      <c r="J6756" t="s">
        <v>130</v>
      </c>
      <c r="K6756" t="s">
        <v>131</v>
      </c>
      <c r="L6756" t="s">
        <v>19245</v>
      </c>
      <c r="M6756" t="s">
        <v>19246</v>
      </c>
      <c r="N6756">
        <v>3.4136111109999998</v>
      </c>
      <c r="O6756">
        <v>0</v>
      </c>
      <c r="P6756">
        <v>0</v>
      </c>
      <c r="Q6756">
        <v>0</v>
      </c>
      <c r="R6756">
        <v>0</v>
      </c>
      <c r="S6756">
        <v>0</v>
      </c>
      <c r="T6756">
        <v>2</v>
      </c>
      <c r="U6756">
        <v>0</v>
      </c>
      <c r="V6756">
        <v>0</v>
      </c>
      <c r="W6756">
        <v>0</v>
      </c>
      <c r="X6756">
        <v>0</v>
      </c>
      <c r="Y6756">
        <v>0</v>
      </c>
      <c r="Z6756">
        <v>6.8272219999999999</v>
      </c>
    </row>
    <row r="6757" spans="1:26" x14ac:dyDescent="0.25">
      <c r="A6757">
        <v>2044702</v>
      </c>
      <c r="B6757">
        <v>1</v>
      </c>
      <c r="C6757" t="s">
        <v>76</v>
      </c>
      <c r="D6757" t="s">
        <v>86</v>
      </c>
      <c r="E6757" t="s">
        <v>161</v>
      </c>
      <c r="F6757" t="s">
        <v>19247</v>
      </c>
      <c r="G6757" t="s">
        <v>179</v>
      </c>
      <c r="H6757" t="s">
        <v>47</v>
      </c>
      <c r="I6757" t="s">
        <v>129</v>
      </c>
      <c r="J6757" t="s">
        <v>130</v>
      </c>
      <c r="K6757" t="s">
        <v>154</v>
      </c>
      <c r="L6757" t="s">
        <v>19248</v>
      </c>
      <c r="M6757" t="s">
        <v>19249</v>
      </c>
      <c r="N6757">
        <v>8.4358333329999997</v>
      </c>
      <c r="O6757">
        <v>0</v>
      </c>
      <c r="P6757">
        <v>610</v>
      </c>
      <c r="Q6757">
        <v>0</v>
      </c>
      <c r="R6757">
        <v>0</v>
      </c>
      <c r="S6757">
        <v>0</v>
      </c>
      <c r="T6757">
        <v>0</v>
      </c>
      <c r="U6757">
        <v>0</v>
      </c>
      <c r="V6757">
        <v>5145.8583330000001</v>
      </c>
      <c r="W6757">
        <v>0</v>
      </c>
      <c r="X6757">
        <v>0</v>
      </c>
      <c r="Y6757">
        <v>0</v>
      </c>
      <c r="Z6757">
        <v>0</v>
      </c>
    </row>
    <row r="6758" spans="1:26" x14ac:dyDescent="0.25">
      <c r="A6758">
        <v>2044703</v>
      </c>
      <c r="B6758">
        <v>1</v>
      </c>
      <c r="C6758" t="s">
        <v>76</v>
      </c>
      <c r="D6758" t="s">
        <v>104</v>
      </c>
      <c r="E6758" t="s">
        <v>166</v>
      </c>
      <c r="F6758" t="s">
        <v>19250</v>
      </c>
      <c r="G6758" t="s">
        <v>168</v>
      </c>
      <c r="H6758" t="s">
        <v>46</v>
      </c>
      <c r="I6758" t="s">
        <v>129</v>
      </c>
      <c r="J6758" t="s">
        <v>130</v>
      </c>
      <c r="K6758" t="s">
        <v>154</v>
      </c>
      <c r="L6758" t="s">
        <v>19251</v>
      </c>
      <c r="M6758" t="s">
        <v>19252</v>
      </c>
      <c r="N6758">
        <v>7.6741572219999998</v>
      </c>
      <c r="O6758">
        <v>0</v>
      </c>
      <c r="P6758">
        <v>0</v>
      </c>
      <c r="Q6758">
        <v>0</v>
      </c>
      <c r="R6758">
        <v>0</v>
      </c>
      <c r="S6758">
        <v>0</v>
      </c>
      <c r="T6758">
        <v>31</v>
      </c>
      <c r="U6758">
        <v>0</v>
      </c>
      <c r="V6758">
        <v>0</v>
      </c>
      <c r="W6758">
        <v>0</v>
      </c>
      <c r="X6758">
        <v>0</v>
      </c>
      <c r="Y6758">
        <v>0</v>
      </c>
      <c r="Z6758">
        <v>237.89887400000001</v>
      </c>
    </row>
    <row r="6759" spans="1:26" x14ac:dyDescent="0.25">
      <c r="A6759">
        <v>2044654</v>
      </c>
      <c r="B6759">
        <v>1</v>
      </c>
      <c r="C6759" t="s">
        <v>76</v>
      </c>
      <c r="D6759" t="s">
        <v>90</v>
      </c>
      <c r="E6759" t="s">
        <v>166</v>
      </c>
      <c r="F6759" t="s">
        <v>19103</v>
      </c>
      <c r="G6759" t="s">
        <v>657</v>
      </c>
      <c r="H6759" t="s">
        <v>46</v>
      </c>
      <c r="I6759" t="s">
        <v>129</v>
      </c>
      <c r="J6759" t="s">
        <v>130</v>
      </c>
      <c r="K6759" t="s">
        <v>131</v>
      </c>
      <c r="L6759" t="s">
        <v>19253</v>
      </c>
      <c r="M6759" t="s">
        <v>19254</v>
      </c>
      <c r="N6759">
        <v>1.4622222220000001</v>
      </c>
      <c r="O6759">
        <v>0</v>
      </c>
      <c r="P6759">
        <v>0</v>
      </c>
      <c r="Q6759">
        <v>0</v>
      </c>
      <c r="R6759">
        <v>0</v>
      </c>
      <c r="S6759">
        <v>0</v>
      </c>
      <c r="T6759">
        <v>130</v>
      </c>
      <c r="U6759">
        <v>0</v>
      </c>
      <c r="V6759">
        <v>0</v>
      </c>
      <c r="W6759">
        <v>0</v>
      </c>
      <c r="X6759">
        <v>0</v>
      </c>
      <c r="Y6759">
        <v>0</v>
      </c>
      <c r="Z6759">
        <v>190.08888899999999</v>
      </c>
    </row>
    <row r="6760" spans="1:26" x14ac:dyDescent="0.25">
      <c r="A6760">
        <v>2044709</v>
      </c>
      <c r="B6760">
        <v>1</v>
      </c>
      <c r="C6760" t="s">
        <v>76</v>
      </c>
      <c r="D6760" t="s">
        <v>90</v>
      </c>
      <c r="E6760" t="s">
        <v>171</v>
      </c>
      <c r="F6760" t="s">
        <v>19255</v>
      </c>
      <c r="G6760" t="s">
        <v>179</v>
      </c>
      <c r="H6760" t="s">
        <v>47</v>
      </c>
      <c r="I6760" t="s">
        <v>129</v>
      </c>
      <c r="J6760" t="s">
        <v>130</v>
      </c>
      <c r="K6760" t="s">
        <v>154</v>
      </c>
      <c r="L6760" t="s">
        <v>19253</v>
      </c>
      <c r="M6760" t="s">
        <v>19256</v>
      </c>
      <c r="N6760">
        <v>2.1180555550000002</v>
      </c>
      <c r="O6760">
        <v>0</v>
      </c>
      <c r="P6760">
        <v>0</v>
      </c>
      <c r="Q6760">
        <v>0</v>
      </c>
      <c r="R6760">
        <v>0</v>
      </c>
      <c r="S6760">
        <v>28</v>
      </c>
      <c r="T6760">
        <v>912</v>
      </c>
      <c r="U6760">
        <v>0</v>
      </c>
      <c r="V6760">
        <v>0</v>
      </c>
      <c r="W6760">
        <v>0</v>
      </c>
      <c r="X6760">
        <v>0</v>
      </c>
      <c r="Y6760">
        <v>59.305556000000003</v>
      </c>
      <c r="Z6760">
        <v>1931.6666660000001</v>
      </c>
    </row>
    <row r="6761" spans="1:26" x14ac:dyDescent="0.25">
      <c r="A6761">
        <v>2044726</v>
      </c>
      <c r="B6761">
        <v>1</v>
      </c>
      <c r="C6761" t="s">
        <v>76</v>
      </c>
      <c r="D6761" t="s">
        <v>80</v>
      </c>
      <c r="E6761" t="s">
        <v>134</v>
      </c>
      <c r="F6761" t="s">
        <v>19257</v>
      </c>
      <c r="G6761" t="s">
        <v>140</v>
      </c>
      <c r="H6761" t="s">
        <v>46</v>
      </c>
      <c r="I6761" t="s">
        <v>129</v>
      </c>
      <c r="J6761" t="s">
        <v>130</v>
      </c>
      <c r="K6761" t="s">
        <v>131</v>
      </c>
      <c r="L6761" t="s">
        <v>19258</v>
      </c>
      <c r="M6761" t="s">
        <v>19259</v>
      </c>
      <c r="N6761">
        <v>3.9966666659999999</v>
      </c>
      <c r="O6761">
        <v>0</v>
      </c>
      <c r="P6761">
        <v>1</v>
      </c>
      <c r="Q6761">
        <v>0</v>
      </c>
      <c r="R6761">
        <v>0</v>
      </c>
      <c r="S6761">
        <v>0</v>
      </c>
      <c r="T6761">
        <v>0</v>
      </c>
      <c r="U6761">
        <v>0</v>
      </c>
      <c r="V6761">
        <v>3.996667</v>
      </c>
      <c r="W6761">
        <v>0</v>
      </c>
      <c r="X6761">
        <v>0</v>
      </c>
      <c r="Y6761">
        <v>0</v>
      </c>
      <c r="Z6761">
        <v>0</v>
      </c>
    </row>
    <row r="6762" spans="1:26" x14ac:dyDescent="0.25">
      <c r="A6762">
        <v>2044707</v>
      </c>
      <c r="B6762">
        <v>1</v>
      </c>
      <c r="C6762" t="s">
        <v>76</v>
      </c>
      <c r="D6762" t="s">
        <v>90</v>
      </c>
      <c r="E6762" t="s">
        <v>171</v>
      </c>
      <c r="F6762" t="s">
        <v>19260</v>
      </c>
      <c r="G6762" t="s">
        <v>163</v>
      </c>
      <c r="H6762" t="s">
        <v>47</v>
      </c>
      <c r="I6762" t="s">
        <v>257</v>
      </c>
      <c r="J6762" t="s">
        <v>130</v>
      </c>
      <c r="K6762" t="s">
        <v>131</v>
      </c>
      <c r="L6762" t="s">
        <v>19261</v>
      </c>
      <c r="M6762" t="s">
        <v>19262</v>
      </c>
      <c r="N6762">
        <v>1.1111111E-2</v>
      </c>
      <c r="O6762">
        <v>34</v>
      </c>
      <c r="P6762">
        <v>1095</v>
      </c>
      <c r="Q6762">
        <v>0</v>
      </c>
      <c r="R6762">
        <v>9</v>
      </c>
      <c r="S6762">
        <v>62</v>
      </c>
      <c r="T6762">
        <v>2756</v>
      </c>
      <c r="U6762">
        <v>0.377778</v>
      </c>
      <c r="V6762">
        <v>12.166667</v>
      </c>
      <c r="W6762">
        <v>0</v>
      </c>
      <c r="X6762">
        <v>0.1</v>
      </c>
      <c r="Y6762">
        <v>0.68888899999999997</v>
      </c>
      <c r="Z6762">
        <v>30.622222000000001</v>
      </c>
    </row>
    <row r="6763" spans="1:26" x14ac:dyDescent="0.25">
      <c r="A6763">
        <v>2044711</v>
      </c>
      <c r="B6763">
        <v>1</v>
      </c>
      <c r="C6763" t="s">
        <v>76</v>
      </c>
      <c r="D6763" t="s">
        <v>96</v>
      </c>
      <c r="E6763" t="s">
        <v>134</v>
      </c>
      <c r="F6763" t="s">
        <v>19263</v>
      </c>
      <c r="G6763" t="s">
        <v>136</v>
      </c>
      <c r="H6763" t="s">
        <v>46</v>
      </c>
      <c r="I6763" t="s">
        <v>129</v>
      </c>
      <c r="J6763" t="s">
        <v>130</v>
      </c>
      <c r="K6763" t="s">
        <v>131</v>
      </c>
      <c r="L6763" t="s">
        <v>19264</v>
      </c>
      <c r="M6763" t="s">
        <v>19265</v>
      </c>
      <c r="N6763">
        <v>4.2480555549999997</v>
      </c>
      <c r="O6763">
        <v>0</v>
      </c>
      <c r="P6763">
        <v>1</v>
      </c>
      <c r="Q6763">
        <v>0</v>
      </c>
      <c r="R6763">
        <v>0</v>
      </c>
      <c r="S6763">
        <v>0</v>
      </c>
      <c r="T6763">
        <v>0</v>
      </c>
      <c r="U6763">
        <v>0</v>
      </c>
      <c r="V6763">
        <v>4.2480560000000001</v>
      </c>
      <c r="W6763">
        <v>0</v>
      </c>
      <c r="X6763">
        <v>0</v>
      </c>
      <c r="Y6763">
        <v>0</v>
      </c>
      <c r="Z6763">
        <v>0</v>
      </c>
    </row>
    <row r="6764" spans="1:26" x14ac:dyDescent="0.25">
      <c r="A6764">
        <v>2044713</v>
      </c>
      <c r="B6764">
        <v>1</v>
      </c>
      <c r="C6764" t="s">
        <v>76</v>
      </c>
      <c r="D6764" t="s">
        <v>80</v>
      </c>
      <c r="E6764" t="s">
        <v>166</v>
      </c>
      <c r="F6764" t="s">
        <v>6625</v>
      </c>
      <c r="G6764" t="s">
        <v>168</v>
      </c>
      <c r="H6764" t="s">
        <v>46</v>
      </c>
      <c r="I6764" t="s">
        <v>129</v>
      </c>
      <c r="J6764" t="s">
        <v>130</v>
      </c>
      <c r="K6764" t="s">
        <v>154</v>
      </c>
      <c r="L6764" t="s">
        <v>19266</v>
      </c>
      <c r="M6764" t="s">
        <v>19267</v>
      </c>
      <c r="N6764">
        <v>8.1316666659999992</v>
      </c>
      <c r="O6764">
        <v>0</v>
      </c>
      <c r="P6764">
        <v>864</v>
      </c>
      <c r="Q6764">
        <v>0</v>
      </c>
      <c r="R6764">
        <v>0</v>
      </c>
      <c r="S6764">
        <v>0</v>
      </c>
      <c r="T6764">
        <v>0</v>
      </c>
      <c r="U6764">
        <v>0</v>
      </c>
      <c r="V6764">
        <v>7025.7599989999999</v>
      </c>
      <c r="W6764">
        <v>0</v>
      </c>
      <c r="X6764">
        <v>0</v>
      </c>
      <c r="Y6764">
        <v>0</v>
      </c>
      <c r="Z6764">
        <v>0</v>
      </c>
    </row>
    <row r="6765" spans="1:26" x14ac:dyDescent="0.25">
      <c r="A6765">
        <v>2044719</v>
      </c>
      <c r="B6765">
        <v>1</v>
      </c>
      <c r="C6765" t="s">
        <v>76</v>
      </c>
      <c r="D6765" t="s">
        <v>105</v>
      </c>
      <c r="E6765" t="s">
        <v>182</v>
      </c>
      <c r="F6765" t="s">
        <v>19268</v>
      </c>
      <c r="G6765" t="s">
        <v>503</v>
      </c>
      <c r="H6765" t="s">
        <v>46</v>
      </c>
      <c r="I6765" t="s">
        <v>129</v>
      </c>
      <c r="J6765" t="s">
        <v>130</v>
      </c>
      <c r="K6765" t="s">
        <v>131</v>
      </c>
      <c r="L6765" t="s">
        <v>19269</v>
      </c>
      <c r="M6765" t="s">
        <v>19270</v>
      </c>
      <c r="N6765">
        <v>3.6427777770000001</v>
      </c>
      <c r="O6765">
        <v>0</v>
      </c>
      <c r="P6765">
        <v>0</v>
      </c>
      <c r="Q6765">
        <v>0</v>
      </c>
      <c r="R6765">
        <v>4</v>
      </c>
      <c r="S6765">
        <v>0</v>
      </c>
      <c r="T6765">
        <v>0</v>
      </c>
      <c r="U6765">
        <v>0</v>
      </c>
      <c r="V6765">
        <v>0</v>
      </c>
      <c r="W6765">
        <v>0</v>
      </c>
      <c r="X6765">
        <v>14.571111</v>
      </c>
      <c r="Y6765">
        <v>0</v>
      </c>
      <c r="Z6765">
        <v>0</v>
      </c>
    </row>
    <row r="6766" spans="1:26" x14ac:dyDescent="0.25">
      <c r="A6766">
        <v>2044717</v>
      </c>
      <c r="B6766">
        <v>1</v>
      </c>
      <c r="C6766" t="s">
        <v>76</v>
      </c>
      <c r="D6766" t="s">
        <v>101</v>
      </c>
      <c r="E6766" t="s">
        <v>166</v>
      </c>
      <c r="F6766" t="s">
        <v>19271</v>
      </c>
      <c r="G6766" t="s">
        <v>179</v>
      </c>
      <c r="H6766" t="s">
        <v>46</v>
      </c>
      <c r="I6766" t="s">
        <v>129</v>
      </c>
      <c r="J6766" t="s">
        <v>130</v>
      </c>
      <c r="K6766" t="s">
        <v>154</v>
      </c>
      <c r="L6766" t="s">
        <v>19272</v>
      </c>
      <c r="M6766" t="s">
        <v>19273</v>
      </c>
      <c r="N6766">
        <v>3.9344925000000002</v>
      </c>
      <c r="O6766">
        <v>0</v>
      </c>
      <c r="P6766">
        <v>363</v>
      </c>
      <c r="Q6766">
        <v>0</v>
      </c>
      <c r="R6766">
        <v>0</v>
      </c>
      <c r="S6766">
        <v>0</v>
      </c>
      <c r="T6766">
        <v>0</v>
      </c>
      <c r="U6766">
        <v>0</v>
      </c>
      <c r="V6766">
        <v>1428.2207780000001</v>
      </c>
      <c r="W6766">
        <v>0</v>
      </c>
      <c r="X6766">
        <v>0</v>
      </c>
      <c r="Y6766">
        <v>0</v>
      </c>
      <c r="Z6766">
        <v>0</v>
      </c>
    </row>
    <row r="6767" spans="1:26" x14ac:dyDescent="0.25">
      <c r="A6767">
        <v>2044721</v>
      </c>
      <c r="B6767">
        <v>1</v>
      </c>
      <c r="C6767" t="s">
        <v>77</v>
      </c>
      <c r="D6767" t="s">
        <v>124</v>
      </c>
      <c r="E6767" t="s">
        <v>186</v>
      </c>
      <c r="F6767" t="s">
        <v>1067</v>
      </c>
      <c r="G6767" t="s">
        <v>163</v>
      </c>
      <c r="H6767" t="s">
        <v>47</v>
      </c>
      <c r="I6767" t="s">
        <v>129</v>
      </c>
      <c r="J6767" t="s">
        <v>130</v>
      </c>
      <c r="K6767" t="s">
        <v>131</v>
      </c>
      <c r="L6767" t="s">
        <v>19274</v>
      </c>
      <c r="M6767" t="s">
        <v>19275</v>
      </c>
      <c r="N6767">
        <v>2.0113888879999999</v>
      </c>
      <c r="O6767">
        <v>12</v>
      </c>
      <c r="P6767">
        <v>300</v>
      </c>
      <c r="Q6767">
        <v>0</v>
      </c>
      <c r="R6767">
        <v>0</v>
      </c>
      <c r="S6767">
        <v>0</v>
      </c>
      <c r="T6767">
        <v>0</v>
      </c>
      <c r="U6767">
        <v>24.136666999999999</v>
      </c>
      <c r="V6767">
        <v>603.41666599999996</v>
      </c>
      <c r="W6767">
        <v>0</v>
      </c>
      <c r="X6767">
        <v>0</v>
      </c>
      <c r="Y6767">
        <v>0</v>
      </c>
      <c r="Z6767">
        <v>0</v>
      </c>
    </row>
    <row r="6768" spans="1:26" x14ac:dyDescent="0.25">
      <c r="A6768">
        <v>2044734</v>
      </c>
      <c r="B6768">
        <v>1</v>
      </c>
      <c r="C6768" t="s">
        <v>76</v>
      </c>
      <c r="D6768" t="s">
        <v>106</v>
      </c>
      <c r="E6768" t="s">
        <v>134</v>
      </c>
      <c r="F6768" t="s">
        <v>19276</v>
      </c>
      <c r="G6768" t="s">
        <v>136</v>
      </c>
      <c r="H6768" t="s">
        <v>46</v>
      </c>
      <c r="I6768" t="s">
        <v>129</v>
      </c>
      <c r="J6768" t="s">
        <v>130</v>
      </c>
      <c r="K6768" t="s">
        <v>131</v>
      </c>
      <c r="L6768" t="s">
        <v>19277</v>
      </c>
      <c r="M6768" t="s">
        <v>19278</v>
      </c>
      <c r="N6768">
        <v>2.3205555549999999</v>
      </c>
      <c r="O6768">
        <v>0</v>
      </c>
      <c r="P6768">
        <v>3</v>
      </c>
      <c r="Q6768">
        <v>0</v>
      </c>
      <c r="R6768">
        <v>0</v>
      </c>
      <c r="S6768">
        <v>0</v>
      </c>
      <c r="T6768">
        <v>0</v>
      </c>
      <c r="U6768">
        <v>0</v>
      </c>
      <c r="V6768">
        <v>6.9616670000000003</v>
      </c>
      <c r="W6768">
        <v>0</v>
      </c>
      <c r="X6768">
        <v>0</v>
      </c>
      <c r="Y6768">
        <v>0</v>
      </c>
      <c r="Z6768">
        <v>0</v>
      </c>
    </row>
    <row r="6769" spans="1:26" x14ac:dyDescent="0.25">
      <c r="A6769">
        <v>2044735</v>
      </c>
      <c r="B6769">
        <v>1</v>
      </c>
      <c r="C6769" t="s">
        <v>76</v>
      </c>
      <c r="D6769" t="s">
        <v>94</v>
      </c>
      <c r="E6769" t="s">
        <v>166</v>
      </c>
      <c r="F6769" t="s">
        <v>19279</v>
      </c>
      <c r="G6769" t="s">
        <v>524</v>
      </c>
      <c r="H6769" t="s">
        <v>46</v>
      </c>
      <c r="I6769" t="s">
        <v>129</v>
      </c>
      <c r="J6769" t="s">
        <v>130</v>
      </c>
      <c r="K6769" t="s">
        <v>131</v>
      </c>
      <c r="L6769" t="s">
        <v>19280</v>
      </c>
      <c r="M6769" t="s">
        <v>19281</v>
      </c>
      <c r="N6769">
        <v>2.7475000000000001</v>
      </c>
      <c r="O6769">
        <v>0</v>
      </c>
      <c r="P6769">
        <v>12</v>
      </c>
      <c r="Q6769">
        <v>0</v>
      </c>
      <c r="R6769">
        <v>0</v>
      </c>
      <c r="S6769">
        <v>0</v>
      </c>
      <c r="T6769">
        <v>0</v>
      </c>
      <c r="U6769">
        <v>0</v>
      </c>
      <c r="V6769">
        <v>32.97</v>
      </c>
      <c r="W6769">
        <v>0</v>
      </c>
      <c r="X6769">
        <v>0</v>
      </c>
      <c r="Y6769">
        <v>0</v>
      </c>
      <c r="Z6769">
        <v>0</v>
      </c>
    </row>
    <row r="6770" spans="1:26" x14ac:dyDescent="0.25">
      <c r="A6770">
        <v>2044723</v>
      </c>
      <c r="B6770">
        <v>1</v>
      </c>
      <c r="C6770" t="s">
        <v>77</v>
      </c>
      <c r="D6770" t="s">
        <v>113</v>
      </c>
      <c r="E6770" t="s">
        <v>161</v>
      </c>
      <c r="F6770" t="s">
        <v>19282</v>
      </c>
      <c r="G6770" t="s">
        <v>168</v>
      </c>
      <c r="H6770" t="s">
        <v>47</v>
      </c>
      <c r="I6770" t="s">
        <v>129</v>
      </c>
      <c r="J6770" t="s">
        <v>130</v>
      </c>
      <c r="K6770" t="s">
        <v>154</v>
      </c>
      <c r="L6770" t="s">
        <v>19283</v>
      </c>
      <c r="M6770" t="s">
        <v>19284</v>
      </c>
      <c r="N6770">
        <v>8.1143044440000001</v>
      </c>
      <c r="O6770">
        <v>0</v>
      </c>
      <c r="P6770">
        <v>0</v>
      </c>
      <c r="Q6770">
        <v>0</v>
      </c>
      <c r="R6770">
        <v>0</v>
      </c>
      <c r="S6770">
        <v>0</v>
      </c>
      <c r="T6770">
        <v>39</v>
      </c>
      <c r="U6770">
        <v>0</v>
      </c>
      <c r="V6770">
        <v>0</v>
      </c>
      <c r="W6770">
        <v>0</v>
      </c>
      <c r="X6770">
        <v>0</v>
      </c>
      <c r="Y6770">
        <v>0</v>
      </c>
      <c r="Z6770">
        <v>316.45787300000001</v>
      </c>
    </row>
    <row r="6771" spans="1:26" x14ac:dyDescent="0.25">
      <c r="A6771">
        <v>2044724</v>
      </c>
      <c r="B6771">
        <v>1</v>
      </c>
      <c r="C6771" t="s">
        <v>76</v>
      </c>
      <c r="D6771" t="s">
        <v>103</v>
      </c>
      <c r="E6771" t="s">
        <v>161</v>
      </c>
      <c r="F6771" t="s">
        <v>19285</v>
      </c>
      <c r="G6771" t="s">
        <v>179</v>
      </c>
      <c r="H6771" t="s">
        <v>47</v>
      </c>
      <c r="I6771" t="s">
        <v>129</v>
      </c>
      <c r="J6771" t="s">
        <v>130</v>
      </c>
      <c r="K6771" t="s">
        <v>154</v>
      </c>
      <c r="L6771" t="s">
        <v>19286</v>
      </c>
      <c r="M6771" t="s">
        <v>19287</v>
      </c>
      <c r="N6771">
        <v>7.426809166</v>
      </c>
      <c r="O6771">
        <v>0</v>
      </c>
      <c r="P6771">
        <v>0</v>
      </c>
      <c r="Q6771">
        <v>0</v>
      </c>
      <c r="R6771">
        <v>882</v>
      </c>
      <c r="S6771">
        <v>0</v>
      </c>
      <c r="T6771">
        <v>0</v>
      </c>
      <c r="U6771">
        <v>0</v>
      </c>
      <c r="V6771">
        <v>0</v>
      </c>
      <c r="W6771">
        <v>0</v>
      </c>
      <c r="X6771">
        <v>6550.4456840000003</v>
      </c>
      <c r="Y6771">
        <v>0</v>
      </c>
      <c r="Z6771">
        <v>0</v>
      </c>
    </row>
    <row r="6772" spans="1:26" x14ac:dyDescent="0.25">
      <c r="A6772">
        <v>2044730</v>
      </c>
      <c r="B6772">
        <v>1</v>
      </c>
      <c r="C6772" t="s">
        <v>76</v>
      </c>
      <c r="D6772" t="s">
        <v>90</v>
      </c>
      <c r="E6772" t="s">
        <v>182</v>
      </c>
      <c r="F6772" t="s">
        <v>19288</v>
      </c>
      <c r="G6772" t="s">
        <v>250</v>
      </c>
      <c r="H6772" t="s">
        <v>46</v>
      </c>
      <c r="I6772" t="s">
        <v>129</v>
      </c>
      <c r="J6772" t="s">
        <v>15</v>
      </c>
      <c r="K6772" t="s">
        <v>131</v>
      </c>
      <c r="L6772" t="s">
        <v>19289</v>
      </c>
      <c r="M6772" t="s">
        <v>19290</v>
      </c>
      <c r="N6772">
        <v>4.4458333330000004</v>
      </c>
      <c r="O6772">
        <v>0</v>
      </c>
      <c r="P6772">
        <v>0</v>
      </c>
      <c r="Q6772">
        <v>0</v>
      </c>
      <c r="R6772">
        <v>0</v>
      </c>
      <c r="S6772">
        <v>0</v>
      </c>
      <c r="T6772">
        <v>43</v>
      </c>
      <c r="U6772">
        <v>0</v>
      </c>
      <c r="V6772">
        <v>0</v>
      </c>
      <c r="W6772">
        <v>0</v>
      </c>
      <c r="X6772">
        <v>0</v>
      </c>
      <c r="Y6772">
        <v>0</v>
      </c>
      <c r="Z6772">
        <v>191.17083299999999</v>
      </c>
    </row>
    <row r="6773" spans="1:26" x14ac:dyDescent="0.25">
      <c r="A6773">
        <v>2044731</v>
      </c>
      <c r="B6773">
        <v>1</v>
      </c>
      <c r="C6773" t="s">
        <v>76</v>
      </c>
      <c r="D6773" t="s">
        <v>95</v>
      </c>
      <c r="E6773" t="s">
        <v>182</v>
      </c>
      <c r="F6773" t="s">
        <v>19291</v>
      </c>
      <c r="G6773" t="s">
        <v>179</v>
      </c>
      <c r="H6773" t="s">
        <v>46</v>
      </c>
      <c r="I6773" t="s">
        <v>129</v>
      </c>
      <c r="J6773" t="s">
        <v>130</v>
      </c>
      <c r="K6773" t="s">
        <v>154</v>
      </c>
      <c r="L6773" t="s">
        <v>19292</v>
      </c>
      <c r="M6773" t="s">
        <v>19293</v>
      </c>
      <c r="N6773">
        <v>1.474722222</v>
      </c>
      <c r="O6773">
        <v>0</v>
      </c>
      <c r="P6773">
        <v>58</v>
      </c>
      <c r="Q6773">
        <v>0</v>
      </c>
      <c r="R6773">
        <v>0</v>
      </c>
      <c r="S6773">
        <v>0</v>
      </c>
      <c r="T6773">
        <v>0</v>
      </c>
      <c r="U6773">
        <v>0</v>
      </c>
      <c r="V6773">
        <v>85.533889000000002</v>
      </c>
      <c r="W6773">
        <v>0</v>
      </c>
      <c r="X6773">
        <v>0</v>
      </c>
      <c r="Y6773">
        <v>0</v>
      </c>
      <c r="Z6773">
        <v>0</v>
      </c>
    </row>
    <row r="6774" spans="1:26" x14ac:dyDescent="0.25">
      <c r="A6774">
        <v>2044733</v>
      </c>
      <c r="B6774">
        <v>1</v>
      </c>
      <c r="C6774" t="s">
        <v>76</v>
      </c>
      <c r="D6774" t="s">
        <v>89</v>
      </c>
      <c r="E6774" t="s">
        <v>166</v>
      </c>
      <c r="F6774" t="s">
        <v>19294</v>
      </c>
      <c r="G6774" t="s">
        <v>168</v>
      </c>
      <c r="H6774" t="s">
        <v>46</v>
      </c>
      <c r="I6774" t="s">
        <v>129</v>
      </c>
      <c r="J6774" t="s">
        <v>130</v>
      </c>
      <c r="K6774" t="s">
        <v>154</v>
      </c>
      <c r="L6774" t="s">
        <v>19295</v>
      </c>
      <c r="M6774" t="s">
        <v>19296</v>
      </c>
      <c r="N6774">
        <v>4.5272222219999998</v>
      </c>
      <c r="O6774">
        <v>0</v>
      </c>
      <c r="P6774">
        <v>403</v>
      </c>
      <c r="Q6774">
        <v>0</v>
      </c>
      <c r="R6774">
        <v>0</v>
      </c>
      <c r="S6774">
        <v>0</v>
      </c>
      <c r="T6774">
        <v>0</v>
      </c>
      <c r="U6774">
        <v>0</v>
      </c>
      <c r="V6774">
        <v>1824.4705550000001</v>
      </c>
      <c r="W6774">
        <v>0</v>
      </c>
      <c r="X6774">
        <v>0</v>
      </c>
      <c r="Y6774">
        <v>0</v>
      </c>
      <c r="Z6774">
        <v>0</v>
      </c>
    </row>
    <row r="6775" spans="1:26" x14ac:dyDescent="0.25">
      <c r="A6775">
        <v>2044739</v>
      </c>
      <c r="B6775">
        <v>1</v>
      </c>
      <c r="C6775" t="s">
        <v>76</v>
      </c>
      <c r="D6775" t="s">
        <v>96</v>
      </c>
      <c r="E6775" t="s">
        <v>134</v>
      </c>
      <c r="F6775" t="s">
        <v>19297</v>
      </c>
      <c r="G6775" t="s">
        <v>136</v>
      </c>
      <c r="H6775" t="s">
        <v>46</v>
      </c>
      <c r="I6775" t="s">
        <v>129</v>
      </c>
      <c r="J6775" t="s">
        <v>130</v>
      </c>
      <c r="K6775" t="s">
        <v>131</v>
      </c>
      <c r="L6775" t="s">
        <v>19298</v>
      </c>
      <c r="M6775" t="s">
        <v>19299</v>
      </c>
      <c r="N6775">
        <v>6.568333333</v>
      </c>
      <c r="O6775">
        <v>0</v>
      </c>
      <c r="P6775">
        <v>1</v>
      </c>
      <c r="Q6775">
        <v>0</v>
      </c>
      <c r="R6775">
        <v>0</v>
      </c>
      <c r="S6775">
        <v>0</v>
      </c>
      <c r="T6775">
        <v>0</v>
      </c>
      <c r="U6775">
        <v>0</v>
      </c>
      <c r="V6775">
        <v>6.568333</v>
      </c>
      <c r="W6775">
        <v>0</v>
      </c>
      <c r="X6775">
        <v>0</v>
      </c>
      <c r="Y6775">
        <v>0</v>
      </c>
      <c r="Z6775">
        <v>0</v>
      </c>
    </row>
    <row r="6776" spans="1:26" x14ac:dyDescent="0.25">
      <c r="A6776">
        <v>2044736</v>
      </c>
      <c r="B6776">
        <v>1</v>
      </c>
      <c r="C6776" t="s">
        <v>76</v>
      </c>
      <c r="D6776" t="s">
        <v>90</v>
      </c>
      <c r="E6776" t="s">
        <v>171</v>
      </c>
      <c r="F6776" t="s">
        <v>19260</v>
      </c>
      <c r="G6776" t="s">
        <v>163</v>
      </c>
      <c r="H6776" t="s">
        <v>47</v>
      </c>
      <c r="I6776" t="s">
        <v>257</v>
      </c>
      <c r="J6776" t="s">
        <v>130</v>
      </c>
      <c r="K6776" t="s">
        <v>131</v>
      </c>
      <c r="L6776" t="s">
        <v>19300</v>
      </c>
      <c r="M6776" t="s">
        <v>19301</v>
      </c>
      <c r="N6776">
        <v>1.9444444000000002E-2</v>
      </c>
      <c r="O6776">
        <v>34</v>
      </c>
      <c r="P6776">
        <v>1095</v>
      </c>
      <c r="Q6776">
        <v>0</v>
      </c>
      <c r="R6776">
        <v>9</v>
      </c>
      <c r="S6776">
        <v>62</v>
      </c>
      <c r="T6776">
        <v>2756</v>
      </c>
      <c r="U6776">
        <v>0.661111</v>
      </c>
      <c r="V6776">
        <v>21.291665999999999</v>
      </c>
      <c r="W6776">
        <v>0</v>
      </c>
      <c r="X6776">
        <v>0.17499999999999999</v>
      </c>
      <c r="Y6776">
        <v>1.2055560000000001</v>
      </c>
      <c r="Z6776">
        <v>53.588887999999997</v>
      </c>
    </row>
    <row r="6777" spans="1:26" x14ac:dyDescent="0.25">
      <c r="A6777">
        <v>2044738</v>
      </c>
      <c r="B6777">
        <v>1</v>
      </c>
      <c r="C6777" t="s">
        <v>76</v>
      </c>
      <c r="D6777" t="s">
        <v>101</v>
      </c>
      <c r="E6777" t="s">
        <v>134</v>
      </c>
      <c r="F6777" t="s">
        <v>19302</v>
      </c>
      <c r="G6777" t="s">
        <v>136</v>
      </c>
      <c r="H6777" t="s">
        <v>46</v>
      </c>
      <c r="I6777" t="s">
        <v>129</v>
      </c>
      <c r="J6777" t="s">
        <v>130</v>
      </c>
      <c r="K6777" t="s">
        <v>131</v>
      </c>
      <c r="L6777" t="s">
        <v>19303</v>
      </c>
      <c r="M6777" t="s">
        <v>19304</v>
      </c>
      <c r="N6777">
        <v>1.355277777</v>
      </c>
      <c r="O6777">
        <v>0</v>
      </c>
      <c r="P6777">
        <v>3</v>
      </c>
      <c r="Q6777">
        <v>0</v>
      </c>
      <c r="R6777">
        <v>0</v>
      </c>
      <c r="S6777">
        <v>0</v>
      </c>
      <c r="T6777">
        <v>0</v>
      </c>
      <c r="U6777">
        <v>0</v>
      </c>
      <c r="V6777">
        <v>4.0658329999999996</v>
      </c>
      <c r="W6777">
        <v>0</v>
      </c>
      <c r="X6777">
        <v>0</v>
      </c>
      <c r="Y6777">
        <v>0</v>
      </c>
      <c r="Z6777">
        <v>0</v>
      </c>
    </row>
    <row r="6778" spans="1:26" x14ac:dyDescent="0.25">
      <c r="A6778">
        <v>2044737</v>
      </c>
      <c r="B6778">
        <v>1</v>
      </c>
      <c r="C6778" t="s">
        <v>76</v>
      </c>
      <c r="D6778" t="s">
        <v>91</v>
      </c>
      <c r="E6778" t="s">
        <v>161</v>
      </c>
      <c r="F6778" t="s">
        <v>19305</v>
      </c>
      <c r="G6778" t="s">
        <v>168</v>
      </c>
      <c r="H6778" t="s">
        <v>47</v>
      </c>
      <c r="I6778" t="s">
        <v>129</v>
      </c>
      <c r="J6778" t="s">
        <v>130</v>
      </c>
      <c r="K6778" t="s">
        <v>154</v>
      </c>
      <c r="L6778" t="s">
        <v>19306</v>
      </c>
      <c r="M6778" t="s">
        <v>19307</v>
      </c>
      <c r="N6778">
        <v>8.0356766660000005</v>
      </c>
      <c r="O6778">
        <v>1</v>
      </c>
      <c r="P6778">
        <v>0</v>
      </c>
      <c r="Q6778">
        <v>0</v>
      </c>
      <c r="R6778">
        <v>0</v>
      </c>
      <c r="S6778">
        <v>0</v>
      </c>
      <c r="T6778">
        <v>0</v>
      </c>
      <c r="U6778">
        <v>8.0356769999999997</v>
      </c>
      <c r="V6778">
        <v>0</v>
      </c>
      <c r="W6778">
        <v>0</v>
      </c>
      <c r="X6778">
        <v>0</v>
      </c>
      <c r="Y6778">
        <v>0</v>
      </c>
      <c r="Z6778">
        <v>0</v>
      </c>
    </row>
    <row r="6779" spans="1:26" x14ac:dyDescent="0.25">
      <c r="A6779">
        <v>2044740</v>
      </c>
      <c r="B6779">
        <v>1</v>
      </c>
      <c r="C6779" t="s">
        <v>76</v>
      </c>
      <c r="D6779" t="s">
        <v>94</v>
      </c>
      <c r="E6779" t="s">
        <v>134</v>
      </c>
      <c r="F6779" t="s">
        <v>19308</v>
      </c>
      <c r="G6779" t="s">
        <v>136</v>
      </c>
      <c r="H6779" t="s">
        <v>46</v>
      </c>
      <c r="I6779" t="s">
        <v>129</v>
      </c>
      <c r="J6779" t="s">
        <v>130</v>
      </c>
      <c r="K6779" t="s">
        <v>131</v>
      </c>
      <c r="L6779" t="s">
        <v>19309</v>
      </c>
      <c r="M6779" t="s">
        <v>19310</v>
      </c>
      <c r="N6779">
        <v>1.0125</v>
      </c>
      <c r="O6779">
        <v>0</v>
      </c>
      <c r="P6779">
        <v>0</v>
      </c>
      <c r="Q6779">
        <v>0</v>
      </c>
      <c r="R6779">
        <v>1</v>
      </c>
      <c r="S6779">
        <v>0</v>
      </c>
      <c r="T6779">
        <v>0</v>
      </c>
      <c r="U6779">
        <v>0</v>
      </c>
      <c r="V6779">
        <v>0</v>
      </c>
      <c r="W6779">
        <v>0</v>
      </c>
      <c r="X6779">
        <v>1.0125</v>
      </c>
      <c r="Y6779">
        <v>0</v>
      </c>
      <c r="Z6779">
        <v>0</v>
      </c>
    </row>
    <row r="6780" spans="1:26" x14ac:dyDescent="0.25">
      <c r="A6780">
        <v>2044744</v>
      </c>
      <c r="B6780">
        <v>1</v>
      </c>
      <c r="C6780" t="s">
        <v>76</v>
      </c>
      <c r="D6780" t="s">
        <v>100</v>
      </c>
      <c r="E6780" t="s">
        <v>134</v>
      </c>
      <c r="F6780" t="s">
        <v>19311</v>
      </c>
      <c r="G6780" t="s">
        <v>136</v>
      </c>
      <c r="H6780" t="s">
        <v>46</v>
      </c>
      <c r="I6780" t="s">
        <v>129</v>
      </c>
      <c r="J6780" t="s">
        <v>130</v>
      </c>
      <c r="K6780" t="s">
        <v>131</v>
      </c>
      <c r="L6780" t="s">
        <v>19312</v>
      </c>
      <c r="M6780" t="s">
        <v>19313</v>
      </c>
      <c r="N6780">
        <v>2.1544444440000001</v>
      </c>
      <c r="O6780">
        <v>0</v>
      </c>
      <c r="P6780">
        <v>1</v>
      </c>
      <c r="Q6780">
        <v>0</v>
      </c>
      <c r="R6780">
        <v>0</v>
      </c>
      <c r="S6780">
        <v>0</v>
      </c>
      <c r="T6780">
        <v>0</v>
      </c>
      <c r="U6780">
        <v>0</v>
      </c>
      <c r="V6780">
        <v>2.1544439999999998</v>
      </c>
      <c r="W6780">
        <v>0</v>
      </c>
      <c r="X6780">
        <v>0</v>
      </c>
      <c r="Y6780">
        <v>0</v>
      </c>
      <c r="Z6780">
        <v>0</v>
      </c>
    </row>
    <row r="6781" spans="1:26" x14ac:dyDescent="0.25">
      <c r="A6781">
        <v>2044746</v>
      </c>
      <c r="B6781">
        <v>1</v>
      </c>
      <c r="C6781" t="s">
        <v>76</v>
      </c>
      <c r="D6781" t="s">
        <v>101</v>
      </c>
      <c r="E6781" t="s">
        <v>134</v>
      </c>
      <c r="F6781" t="s">
        <v>19314</v>
      </c>
      <c r="G6781" t="s">
        <v>250</v>
      </c>
      <c r="H6781" t="s">
        <v>46</v>
      </c>
      <c r="I6781" t="s">
        <v>129</v>
      </c>
      <c r="J6781" t="s">
        <v>130</v>
      </c>
      <c r="K6781" t="s">
        <v>131</v>
      </c>
      <c r="L6781" t="s">
        <v>19315</v>
      </c>
      <c r="M6781" t="s">
        <v>19316</v>
      </c>
      <c r="N6781">
        <v>5.4552777770000001</v>
      </c>
      <c r="O6781">
        <v>0</v>
      </c>
      <c r="P6781">
        <v>2</v>
      </c>
      <c r="Q6781">
        <v>0</v>
      </c>
      <c r="R6781">
        <v>0</v>
      </c>
      <c r="S6781">
        <v>0</v>
      </c>
      <c r="T6781">
        <v>0</v>
      </c>
      <c r="U6781">
        <v>0</v>
      </c>
      <c r="V6781">
        <v>10.910556</v>
      </c>
      <c r="W6781">
        <v>0</v>
      </c>
      <c r="X6781">
        <v>0</v>
      </c>
      <c r="Y6781">
        <v>0</v>
      </c>
      <c r="Z6781">
        <v>0</v>
      </c>
    </row>
    <row r="6782" spans="1:26" x14ac:dyDescent="0.25">
      <c r="A6782">
        <v>2044749</v>
      </c>
      <c r="B6782">
        <v>1</v>
      </c>
      <c r="C6782" t="s">
        <v>76</v>
      </c>
      <c r="D6782" t="s">
        <v>93</v>
      </c>
      <c r="E6782" t="s">
        <v>171</v>
      </c>
      <c r="F6782" t="s">
        <v>17560</v>
      </c>
      <c r="G6782" t="s">
        <v>3239</v>
      </c>
      <c r="H6782" t="s">
        <v>47</v>
      </c>
      <c r="I6782" t="s">
        <v>129</v>
      </c>
      <c r="J6782" t="s">
        <v>130</v>
      </c>
      <c r="K6782" t="s">
        <v>131</v>
      </c>
      <c r="L6782" t="s">
        <v>19317</v>
      </c>
      <c r="M6782" t="s">
        <v>19318</v>
      </c>
      <c r="N6782">
        <v>3.9286111109999999</v>
      </c>
      <c r="O6782">
        <v>0</v>
      </c>
      <c r="P6782">
        <v>244</v>
      </c>
      <c r="Q6782">
        <v>0</v>
      </c>
      <c r="R6782">
        <v>0</v>
      </c>
      <c r="S6782">
        <v>0</v>
      </c>
      <c r="T6782">
        <v>0</v>
      </c>
      <c r="U6782">
        <v>0</v>
      </c>
      <c r="V6782">
        <v>958.58111099999996</v>
      </c>
      <c r="W6782">
        <v>0</v>
      </c>
      <c r="X6782">
        <v>0</v>
      </c>
      <c r="Y6782">
        <v>0</v>
      </c>
      <c r="Z6782">
        <v>0</v>
      </c>
    </row>
    <row r="6783" spans="1:26" x14ac:dyDescent="0.25">
      <c r="A6783">
        <v>2044751</v>
      </c>
      <c r="B6783">
        <v>1</v>
      </c>
      <c r="C6783" t="s">
        <v>76</v>
      </c>
      <c r="D6783" t="s">
        <v>86</v>
      </c>
      <c r="E6783" t="s">
        <v>182</v>
      </c>
      <c r="F6783" t="s">
        <v>19319</v>
      </c>
      <c r="G6783" t="s">
        <v>250</v>
      </c>
      <c r="H6783" t="s">
        <v>46</v>
      </c>
      <c r="I6783" t="s">
        <v>129</v>
      </c>
      <c r="J6783" t="s">
        <v>130</v>
      </c>
      <c r="K6783" t="s">
        <v>131</v>
      </c>
      <c r="L6783" t="s">
        <v>19320</v>
      </c>
      <c r="M6783" t="s">
        <v>19321</v>
      </c>
      <c r="N6783">
        <v>1.8019444440000001</v>
      </c>
      <c r="O6783">
        <v>0</v>
      </c>
      <c r="P6783">
        <v>72</v>
      </c>
      <c r="Q6783">
        <v>0</v>
      </c>
      <c r="R6783">
        <v>0</v>
      </c>
      <c r="S6783">
        <v>0</v>
      </c>
      <c r="T6783">
        <v>0</v>
      </c>
      <c r="U6783">
        <v>0</v>
      </c>
      <c r="V6783">
        <v>129.74</v>
      </c>
      <c r="W6783">
        <v>0</v>
      </c>
      <c r="X6783">
        <v>0</v>
      </c>
      <c r="Y6783">
        <v>0</v>
      </c>
      <c r="Z6783">
        <v>0</v>
      </c>
    </row>
    <row r="6784" spans="1:26" x14ac:dyDescent="0.25">
      <c r="A6784">
        <v>2044753</v>
      </c>
      <c r="B6784">
        <v>1</v>
      </c>
      <c r="C6784" t="s">
        <v>76</v>
      </c>
      <c r="D6784" t="s">
        <v>104</v>
      </c>
      <c r="E6784" t="s">
        <v>134</v>
      </c>
      <c r="F6784" t="s">
        <v>19322</v>
      </c>
      <c r="G6784" t="s">
        <v>136</v>
      </c>
      <c r="H6784" t="s">
        <v>46</v>
      </c>
      <c r="I6784" t="s">
        <v>129</v>
      </c>
      <c r="J6784" t="s">
        <v>130</v>
      </c>
      <c r="K6784" t="s">
        <v>131</v>
      </c>
      <c r="L6784" t="s">
        <v>19323</v>
      </c>
      <c r="M6784" t="s">
        <v>19324</v>
      </c>
      <c r="N6784">
        <v>3.3075000000000001</v>
      </c>
      <c r="O6784">
        <v>0</v>
      </c>
      <c r="P6784">
        <v>0</v>
      </c>
      <c r="Q6784">
        <v>0</v>
      </c>
      <c r="R6784">
        <v>1</v>
      </c>
      <c r="S6784">
        <v>0</v>
      </c>
      <c r="T6784">
        <v>0</v>
      </c>
      <c r="U6784">
        <v>0</v>
      </c>
      <c r="V6784">
        <v>0</v>
      </c>
      <c r="W6784">
        <v>0</v>
      </c>
      <c r="X6784">
        <v>3.3075000000000001</v>
      </c>
      <c r="Y6784">
        <v>0</v>
      </c>
      <c r="Z6784">
        <v>0</v>
      </c>
    </row>
    <row r="6785" spans="1:26" x14ac:dyDescent="0.25">
      <c r="A6785">
        <v>2044760</v>
      </c>
      <c r="B6785">
        <v>1</v>
      </c>
      <c r="C6785" t="s">
        <v>77</v>
      </c>
      <c r="D6785" t="s">
        <v>119</v>
      </c>
      <c r="E6785" t="s">
        <v>134</v>
      </c>
      <c r="F6785" t="s">
        <v>19325</v>
      </c>
      <c r="G6785" t="s">
        <v>140</v>
      </c>
      <c r="H6785" t="s">
        <v>46</v>
      </c>
      <c r="I6785" t="s">
        <v>129</v>
      </c>
      <c r="J6785" t="s">
        <v>130</v>
      </c>
      <c r="K6785" t="s">
        <v>131</v>
      </c>
      <c r="L6785" t="s">
        <v>19326</v>
      </c>
      <c r="M6785" t="s">
        <v>19327</v>
      </c>
      <c r="N6785">
        <v>3.3338888880000002</v>
      </c>
      <c r="O6785">
        <v>0</v>
      </c>
      <c r="P6785">
        <v>5</v>
      </c>
      <c r="Q6785">
        <v>0</v>
      </c>
      <c r="R6785">
        <v>0</v>
      </c>
      <c r="S6785">
        <v>0</v>
      </c>
      <c r="T6785">
        <v>0</v>
      </c>
      <c r="U6785">
        <v>0</v>
      </c>
      <c r="V6785">
        <v>16.669443999999999</v>
      </c>
      <c r="W6785">
        <v>0</v>
      </c>
      <c r="X6785">
        <v>0</v>
      </c>
      <c r="Y6785">
        <v>0</v>
      </c>
      <c r="Z6785">
        <v>0</v>
      </c>
    </row>
    <row r="6786" spans="1:26" x14ac:dyDescent="0.25">
      <c r="A6786">
        <v>2044755</v>
      </c>
      <c r="B6786">
        <v>1</v>
      </c>
      <c r="C6786" t="s">
        <v>76</v>
      </c>
      <c r="D6786" t="s">
        <v>90</v>
      </c>
      <c r="E6786" t="s">
        <v>182</v>
      </c>
      <c r="F6786" t="s">
        <v>19328</v>
      </c>
      <c r="G6786" t="s">
        <v>19329</v>
      </c>
      <c r="H6786" t="s">
        <v>46</v>
      </c>
      <c r="I6786" t="s">
        <v>129</v>
      </c>
      <c r="J6786" t="s">
        <v>130</v>
      </c>
      <c r="K6786" t="s">
        <v>131</v>
      </c>
      <c r="L6786" t="s">
        <v>19330</v>
      </c>
      <c r="M6786" t="s">
        <v>19331</v>
      </c>
      <c r="N6786">
        <v>4.3347222219999999</v>
      </c>
      <c r="O6786">
        <v>0</v>
      </c>
      <c r="P6786">
        <v>22</v>
      </c>
      <c r="Q6786">
        <v>0</v>
      </c>
      <c r="R6786">
        <v>0</v>
      </c>
      <c r="S6786">
        <v>0</v>
      </c>
      <c r="T6786">
        <v>0</v>
      </c>
      <c r="U6786">
        <v>0</v>
      </c>
      <c r="V6786">
        <v>95.363889</v>
      </c>
      <c r="W6786">
        <v>0</v>
      </c>
      <c r="X6786">
        <v>0</v>
      </c>
      <c r="Y6786">
        <v>0</v>
      </c>
      <c r="Z6786">
        <v>0</v>
      </c>
    </row>
    <row r="6787" spans="1:26" x14ac:dyDescent="0.25">
      <c r="A6787">
        <v>2044752</v>
      </c>
      <c r="B6787">
        <v>1</v>
      </c>
      <c r="C6787" t="s">
        <v>76</v>
      </c>
      <c r="D6787" t="s">
        <v>99</v>
      </c>
      <c r="E6787" t="s">
        <v>182</v>
      </c>
      <c r="F6787" t="s">
        <v>19332</v>
      </c>
      <c r="G6787" t="s">
        <v>179</v>
      </c>
      <c r="H6787" t="s">
        <v>46</v>
      </c>
      <c r="I6787" t="s">
        <v>129</v>
      </c>
      <c r="J6787" t="s">
        <v>130</v>
      </c>
      <c r="K6787" t="s">
        <v>154</v>
      </c>
      <c r="L6787" t="s">
        <v>19333</v>
      </c>
      <c r="M6787" t="s">
        <v>19334</v>
      </c>
      <c r="N6787">
        <v>1.6289572219999999</v>
      </c>
      <c r="O6787">
        <v>0</v>
      </c>
      <c r="P6787">
        <v>20</v>
      </c>
      <c r="Q6787">
        <v>0</v>
      </c>
      <c r="R6787">
        <v>0</v>
      </c>
      <c r="S6787">
        <v>0</v>
      </c>
      <c r="T6787">
        <v>0</v>
      </c>
      <c r="U6787">
        <v>0</v>
      </c>
      <c r="V6787">
        <v>32.579143999999999</v>
      </c>
      <c r="W6787">
        <v>0</v>
      </c>
      <c r="X6787">
        <v>0</v>
      </c>
      <c r="Y6787">
        <v>0</v>
      </c>
      <c r="Z6787">
        <v>0</v>
      </c>
    </row>
    <row r="6788" spans="1:26" x14ac:dyDescent="0.25">
      <c r="A6788">
        <v>2044758</v>
      </c>
      <c r="B6788">
        <v>1</v>
      </c>
      <c r="C6788" t="s">
        <v>76</v>
      </c>
      <c r="D6788" t="s">
        <v>86</v>
      </c>
      <c r="E6788" t="s">
        <v>134</v>
      </c>
      <c r="F6788" t="s">
        <v>19335</v>
      </c>
      <c r="G6788" t="s">
        <v>136</v>
      </c>
      <c r="H6788" t="s">
        <v>46</v>
      </c>
      <c r="I6788" t="s">
        <v>129</v>
      </c>
      <c r="J6788" t="s">
        <v>130</v>
      </c>
      <c r="K6788" t="s">
        <v>131</v>
      </c>
      <c r="L6788" t="s">
        <v>19336</v>
      </c>
      <c r="M6788" t="s">
        <v>19337</v>
      </c>
      <c r="N6788">
        <v>5.5180555550000001</v>
      </c>
      <c r="O6788">
        <v>0</v>
      </c>
      <c r="P6788">
        <v>5</v>
      </c>
      <c r="Q6788">
        <v>0</v>
      </c>
      <c r="R6788">
        <v>0</v>
      </c>
      <c r="S6788">
        <v>0</v>
      </c>
      <c r="T6788">
        <v>0</v>
      </c>
      <c r="U6788">
        <v>0</v>
      </c>
      <c r="V6788">
        <v>27.590278000000001</v>
      </c>
      <c r="W6788">
        <v>0</v>
      </c>
      <c r="X6788">
        <v>0</v>
      </c>
      <c r="Y6788">
        <v>0</v>
      </c>
      <c r="Z6788">
        <v>0</v>
      </c>
    </row>
    <row r="6789" spans="1:26" x14ac:dyDescent="0.25">
      <c r="A6789">
        <v>2044756</v>
      </c>
      <c r="B6789">
        <v>1</v>
      </c>
      <c r="C6789" t="s">
        <v>77</v>
      </c>
      <c r="D6789" t="s">
        <v>124</v>
      </c>
      <c r="E6789" t="s">
        <v>171</v>
      </c>
      <c r="F6789" t="s">
        <v>19338</v>
      </c>
      <c r="G6789" t="s">
        <v>168</v>
      </c>
      <c r="H6789" t="s">
        <v>47</v>
      </c>
      <c r="I6789" t="s">
        <v>129</v>
      </c>
      <c r="J6789" t="s">
        <v>130</v>
      </c>
      <c r="K6789" t="s">
        <v>154</v>
      </c>
      <c r="L6789" t="s">
        <v>19339</v>
      </c>
      <c r="M6789" t="s">
        <v>19340</v>
      </c>
      <c r="N6789">
        <v>6.4476694439999997</v>
      </c>
      <c r="O6789">
        <v>0</v>
      </c>
      <c r="P6789">
        <v>29</v>
      </c>
      <c r="Q6789">
        <v>0</v>
      </c>
      <c r="R6789">
        <v>0</v>
      </c>
      <c r="S6789">
        <v>0</v>
      </c>
      <c r="T6789">
        <v>0</v>
      </c>
      <c r="U6789">
        <v>0</v>
      </c>
      <c r="V6789">
        <v>186.98241400000001</v>
      </c>
      <c r="W6789">
        <v>0</v>
      </c>
      <c r="X6789">
        <v>0</v>
      </c>
      <c r="Y6789">
        <v>0</v>
      </c>
      <c r="Z6789">
        <v>0</v>
      </c>
    </row>
    <row r="6790" spans="1:26" x14ac:dyDescent="0.25">
      <c r="A6790">
        <v>2044762</v>
      </c>
      <c r="B6790">
        <v>1</v>
      </c>
      <c r="C6790" t="s">
        <v>77</v>
      </c>
      <c r="D6790" t="s">
        <v>110</v>
      </c>
      <c r="E6790" t="s">
        <v>182</v>
      </c>
      <c r="F6790" t="s">
        <v>19341</v>
      </c>
      <c r="G6790" t="s">
        <v>144</v>
      </c>
      <c r="H6790" t="s">
        <v>46</v>
      </c>
      <c r="I6790" t="s">
        <v>129</v>
      </c>
      <c r="J6790" t="s">
        <v>130</v>
      </c>
      <c r="K6790" t="s">
        <v>131</v>
      </c>
      <c r="L6790" t="s">
        <v>19342</v>
      </c>
      <c r="M6790" t="s">
        <v>19343</v>
      </c>
      <c r="N6790">
        <v>2.560277777</v>
      </c>
      <c r="O6790">
        <v>0</v>
      </c>
      <c r="P6790">
        <v>0</v>
      </c>
      <c r="Q6790">
        <v>0</v>
      </c>
      <c r="R6790">
        <v>0</v>
      </c>
      <c r="S6790">
        <v>0</v>
      </c>
      <c r="T6790">
        <v>8</v>
      </c>
      <c r="U6790">
        <v>0</v>
      </c>
      <c r="V6790">
        <v>0</v>
      </c>
      <c r="W6790">
        <v>0</v>
      </c>
      <c r="X6790">
        <v>0</v>
      </c>
      <c r="Y6790">
        <v>0</v>
      </c>
      <c r="Z6790">
        <v>20.482222</v>
      </c>
    </row>
    <row r="6791" spans="1:26" x14ac:dyDescent="0.25">
      <c r="A6791">
        <v>2044773</v>
      </c>
      <c r="B6791">
        <v>1</v>
      </c>
      <c r="C6791" t="s">
        <v>76</v>
      </c>
      <c r="D6791" t="s">
        <v>90</v>
      </c>
      <c r="E6791" t="s">
        <v>171</v>
      </c>
      <c r="F6791" t="s">
        <v>4154</v>
      </c>
      <c r="G6791" t="s">
        <v>163</v>
      </c>
      <c r="H6791" t="s">
        <v>47</v>
      </c>
      <c r="I6791" t="s">
        <v>129</v>
      </c>
      <c r="J6791" t="s">
        <v>130</v>
      </c>
      <c r="K6791" t="s">
        <v>131</v>
      </c>
      <c r="L6791" t="s">
        <v>19344</v>
      </c>
      <c r="M6791" t="s">
        <v>19345</v>
      </c>
      <c r="N6791">
        <v>2.0297222220000002</v>
      </c>
      <c r="O6791">
        <v>0</v>
      </c>
      <c r="P6791">
        <v>0</v>
      </c>
      <c r="Q6791">
        <v>0</v>
      </c>
      <c r="R6791">
        <v>0</v>
      </c>
      <c r="S6791">
        <v>7</v>
      </c>
      <c r="T6791">
        <v>340</v>
      </c>
      <c r="U6791">
        <v>0</v>
      </c>
      <c r="V6791">
        <v>0</v>
      </c>
      <c r="W6791">
        <v>0</v>
      </c>
      <c r="X6791">
        <v>0</v>
      </c>
      <c r="Y6791">
        <v>14.208055999999999</v>
      </c>
      <c r="Z6791">
        <v>690.10555499999998</v>
      </c>
    </row>
    <row r="6792" spans="1:26" x14ac:dyDescent="0.25">
      <c r="A6792">
        <v>2044768</v>
      </c>
      <c r="B6792">
        <v>1</v>
      </c>
      <c r="C6792" t="s">
        <v>76</v>
      </c>
      <c r="D6792" t="s">
        <v>89</v>
      </c>
      <c r="E6792" t="s">
        <v>161</v>
      </c>
      <c r="F6792" t="s">
        <v>19346</v>
      </c>
      <c r="G6792" t="s">
        <v>341</v>
      </c>
      <c r="H6792" t="s">
        <v>47</v>
      </c>
      <c r="I6792" t="s">
        <v>129</v>
      </c>
      <c r="J6792" t="s">
        <v>130</v>
      </c>
      <c r="K6792" t="s">
        <v>131</v>
      </c>
      <c r="L6792" t="s">
        <v>19347</v>
      </c>
      <c r="M6792" t="s">
        <v>19313</v>
      </c>
      <c r="N6792">
        <v>1.4941666659999999</v>
      </c>
      <c r="O6792">
        <v>0</v>
      </c>
      <c r="P6792">
        <v>84</v>
      </c>
      <c r="Q6792">
        <v>0</v>
      </c>
      <c r="R6792">
        <v>0</v>
      </c>
      <c r="S6792">
        <v>0</v>
      </c>
      <c r="T6792">
        <v>0</v>
      </c>
      <c r="U6792">
        <v>0</v>
      </c>
      <c r="V6792">
        <v>125.51</v>
      </c>
      <c r="W6792">
        <v>0</v>
      </c>
      <c r="X6792">
        <v>0</v>
      </c>
      <c r="Y6792">
        <v>0</v>
      </c>
      <c r="Z6792">
        <v>0</v>
      </c>
    </row>
    <row r="6793" spans="1:26" x14ac:dyDescent="0.25">
      <c r="A6793">
        <v>2044765</v>
      </c>
      <c r="B6793">
        <v>1</v>
      </c>
      <c r="C6793" t="s">
        <v>76</v>
      </c>
      <c r="D6793" t="s">
        <v>92</v>
      </c>
      <c r="E6793" t="s">
        <v>134</v>
      </c>
      <c r="F6793" t="s">
        <v>19348</v>
      </c>
      <c r="G6793" t="s">
        <v>140</v>
      </c>
      <c r="H6793" t="s">
        <v>46</v>
      </c>
      <c r="I6793" t="s">
        <v>129</v>
      </c>
      <c r="J6793" t="s">
        <v>130</v>
      </c>
      <c r="K6793" t="s">
        <v>131</v>
      </c>
      <c r="L6793" t="s">
        <v>19349</v>
      </c>
      <c r="M6793" t="s">
        <v>19350</v>
      </c>
      <c r="N6793">
        <v>1.963333333</v>
      </c>
      <c r="O6793">
        <v>0</v>
      </c>
      <c r="P6793">
        <v>0</v>
      </c>
      <c r="Q6793">
        <v>0</v>
      </c>
      <c r="R6793">
        <v>5</v>
      </c>
      <c r="S6793">
        <v>0</v>
      </c>
      <c r="T6793">
        <v>0</v>
      </c>
      <c r="U6793">
        <v>0</v>
      </c>
      <c r="V6793">
        <v>0</v>
      </c>
      <c r="W6793">
        <v>0</v>
      </c>
      <c r="X6793">
        <v>9.8166670000000007</v>
      </c>
      <c r="Y6793">
        <v>0</v>
      </c>
      <c r="Z6793">
        <v>0</v>
      </c>
    </row>
    <row r="6794" spans="1:26" x14ac:dyDescent="0.25">
      <c r="A6794">
        <v>2044769</v>
      </c>
      <c r="B6794">
        <v>1</v>
      </c>
      <c r="C6794" t="s">
        <v>76</v>
      </c>
      <c r="D6794" t="s">
        <v>102</v>
      </c>
      <c r="E6794" t="s">
        <v>134</v>
      </c>
      <c r="F6794" t="s">
        <v>19351</v>
      </c>
      <c r="G6794" t="s">
        <v>136</v>
      </c>
      <c r="H6794" t="s">
        <v>46</v>
      </c>
      <c r="I6794" t="s">
        <v>129</v>
      </c>
      <c r="J6794" t="s">
        <v>130</v>
      </c>
      <c r="K6794" t="s">
        <v>131</v>
      </c>
      <c r="L6794" t="s">
        <v>19352</v>
      </c>
      <c r="M6794" t="s">
        <v>19353</v>
      </c>
      <c r="N6794">
        <v>3.8088888879999998</v>
      </c>
      <c r="O6794">
        <v>0</v>
      </c>
      <c r="P6794">
        <v>0</v>
      </c>
      <c r="Q6794">
        <v>0</v>
      </c>
      <c r="R6794">
        <v>0</v>
      </c>
      <c r="S6794">
        <v>0</v>
      </c>
      <c r="T6794">
        <v>1</v>
      </c>
      <c r="U6794">
        <v>0</v>
      </c>
      <c r="V6794">
        <v>0</v>
      </c>
      <c r="W6794">
        <v>0</v>
      </c>
      <c r="X6794">
        <v>0</v>
      </c>
      <c r="Y6794">
        <v>0</v>
      </c>
      <c r="Z6794">
        <v>3.8088890000000002</v>
      </c>
    </row>
    <row r="6795" spans="1:26" x14ac:dyDescent="0.25">
      <c r="A6795">
        <v>2044766</v>
      </c>
      <c r="B6795">
        <v>1</v>
      </c>
      <c r="C6795" t="s">
        <v>77</v>
      </c>
      <c r="D6795" t="s">
        <v>121</v>
      </c>
      <c r="E6795" t="s">
        <v>186</v>
      </c>
      <c r="F6795" t="s">
        <v>1650</v>
      </c>
      <c r="G6795" t="s">
        <v>163</v>
      </c>
      <c r="H6795" t="s">
        <v>47</v>
      </c>
      <c r="I6795" t="s">
        <v>129</v>
      </c>
      <c r="J6795" t="s">
        <v>130</v>
      </c>
      <c r="K6795" t="s">
        <v>131</v>
      </c>
      <c r="L6795" t="s">
        <v>19354</v>
      </c>
      <c r="M6795" t="s">
        <v>19355</v>
      </c>
      <c r="N6795">
        <v>1.205833333</v>
      </c>
      <c r="O6795">
        <v>0</v>
      </c>
      <c r="P6795">
        <v>0</v>
      </c>
      <c r="Q6795">
        <v>1</v>
      </c>
      <c r="R6795">
        <v>182</v>
      </c>
      <c r="S6795">
        <v>2</v>
      </c>
      <c r="T6795">
        <v>156</v>
      </c>
      <c r="U6795">
        <v>0</v>
      </c>
      <c r="V6795">
        <v>0</v>
      </c>
      <c r="W6795">
        <v>1.2058329999999999</v>
      </c>
      <c r="X6795">
        <v>219.46166700000001</v>
      </c>
      <c r="Y6795">
        <v>2.411667</v>
      </c>
      <c r="Z6795">
        <v>188.11</v>
      </c>
    </row>
    <row r="6796" spans="1:26" x14ac:dyDescent="0.25">
      <c r="A6796">
        <v>2044771</v>
      </c>
      <c r="B6796">
        <v>1</v>
      </c>
      <c r="C6796" t="s">
        <v>76</v>
      </c>
      <c r="D6796" t="s">
        <v>80</v>
      </c>
      <c r="E6796" t="s">
        <v>134</v>
      </c>
      <c r="F6796" t="s">
        <v>19356</v>
      </c>
      <c r="G6796" t="s">
        <v>140</v>
      </c>
      <c r="H6796" t="s">
        <v>46</v>
      </c>
      <c r="I6796" t="s">
        <v>129</v>
      </c>
      <c r="J6796" t="s">
        <v>130</v>
      </c>
      <c r="K6796" t="s">
        <v>131</v>
      </c>
      <c r="L6796" t="s">
        <v>19357</v>
      </c>
      <c r="M6796" t="s">
        <v>19358</v>
      </c>
      <c r="N6796">
        <v>4.5605555549999997</v>
      </c>
      <c r="O6796">
        <v>0</v>
      </c>
      <c r="P6796">
        <v>6</v>
      </c>
      <c r="Q6796">
        <v>0</v>
      </c>
      <c r="R6796">
        <v>0</v>
      </c>
      <c r="S6796">
        <v>0</v>
      </c>
      <c r="T6796">
        <v>0</v>
      </c>
      <c r="U6796">
        <v>0</v>
      </c>
      <c r="V6796">
        <v>27.363333000000001</v>
      </c>
      <c r="W6796">
        <v>0</v>
      </c>
      <c r="X6796">
        <v>0</v>
      </c>
      <c r="Y6796">
        <v>0</v>
      </c>
      <c r="Z6796">
        <v>0</v>
      </c>
    </row>
    <row r="6797" spans="1:26" x14ac:dyDescent="0.25">
      <c r="A6797">
        <v>2044784</v>
      </c>
      <c r="B6797">
        <v>1</v>
      </c>
      <c r="C6797" t="s">
        <v>77</v>
      </c>
      <c r="D6797" t="s">
        <v>124</v>
      </c>
      <c r="E6797" t="s">
        <v>134</v>
      </c>
      <c r="F6797" t="s">
        <v>19359</v>
      </c>
      <c r="G6797" t="s">
        <v>238</v>
      </c>
      <c r="H6797" t="s">
        <v>46</v>
      </c>
      <c r="I6797" t="s">
        <v>129</v>
      </c>
      <c r="J6797" t="s">
        <v>130</v>
      </c>
      <c r="K6797" t="s">
        <v>131</v>
      </c>
      <c r="L6797" t="s">
        <v>19360</v>
      </c>
      <c r="M6797" t="s">
        <v>19361</v>
      </c>
      <c r="N6797">
        <v>2.9722222220000001</v>
      </c>
      <c r="O6797">
        <v>0</v>
      </c>
      <c r="P6797">
        <v>2</v>
      </c>
      <c r="Q6797">
        <v>0</v>
      </c>
      <c r="R6797">
        <v>0</v>
      </c>
      <c r="S6797">
        <v>0</v>
      </c>
      <c r="T6797">
        <v>0</v>
      </c>
      <c r="U6797">
        <v>0</v>
      </c>
      <c r="V6797">
        <v>5.9444439999999998</v>
      </c>
      <c r="W6797">
        <v>0</v>
      </c>
      <c r="X6797">
        <v>0</v>
      </c>
      <c r="Y6797">
        <v>0</v>
      </c>
      <c r="Z6797">
        <v>0</v>
      </c>
    </row>
    <row r="6798" spans="1:26" x14ac:dyDescent="0.25">
      <c r="A6798">
        <v>2044776</v>
      </c>
      <c r="B6798">
        <v>1</v>
      </c>
      <c r="C6798" t="s">
        <v>76</v>
      </c>
      <c r="D6798" t="s">
        <v>97</v>
      </c>
      <c r="E6798" t="s">
        <v>134</v>
      </c>
      <c r="F6798" t="s">
        <v>19362</v>
      </c>
      <c r="G6798" t="s">
        <v>136</v>
      </c>
      <c r="H6798" t="s">
        <v>46</v>
      </c>
      <c r="I6798" t="s">
        <v>129</v>
      </c>
      <c r="J6798" t="s">
        <v>130</v>
      </c>
      <c r="K6798" t="s">
        <v>131</v>
      </c>
      <c r="L6798" t="s">
        <v>19363</v>
      </c>
      <c r="M6798" t="s">
        <v>19364</v>
      </c>
      <c r="N6798">
        <v>3.0552777770000001</v>
      </c>
      <c r="O6798">
        <v>0</v>
      </c>
      <c r="P6798">
        <v>2</v>
      </c>
      <c r="Q6798">
        <v>0</v>
      </c>
      <c r="R6798">
        <v>0</v>
      </c>
      <c r="S6798">
        <v>0</v>
      </c>
      <c r="T6798">
        <v>0</v>
      </c>
      <c r="U6798">
        <v>0</v>
      </c>
      <c r="V6798">
        <v>6.1105559999999999</v>
      </c>
      <c r="W6798">
        <v>0</v>
      </c>
      <c r="X6798">
        <v>0</v>
      </c>
      <c r="Y6798">
        <v>0</v>
      </c>
      <c r="Z6798">
        <v>0</v>
      </c>
    </row>
    <row r="6799" spans="1:26" x14ac:dyDescent="0.25">
      <c r="A6799">
        <v>2044775</v>
      </c>
      <c r="B6799">
        <v>1</v>
      </c>
      <c r="C6799" t="s">
        <v>77</v>
      </c>
      <c r="D6799" t="s">
        <v>109</v>
      </c>
      <c r="E6799" t="s">
        <v>166</v>
      </c>
      <c r="F6799" t="s">
        <v>19365</v>
      </c>
      <c r="G6799" t="s">
        <v>657</v>
      </c>
      <c r="H6799" t="s">
        <v>46</v>
      </c>
      <c r="I6799" t="s">
        <v>129</v>
      </c>
      <c r="J6799" t="s">
        <v>130</v>
      </c>
      <c r="K6799" t="s">
        <v>131</v>
      </c>
      <c r="L6799" t="s">
        <v>19366</v>
      </c>
      <c r="M6799" t="s">
        <v>19367</v>
      </c>
      <c r="N6799">
        <v>1.191944444</v>
      </c>
      <c r="O6799">
        <v>0</v>
      </c>
      <c r="P6799">
        <v>0</v>
      </c>
      <c r="Q6799">
        <v>0</v>
      </c>
      <c r="R6799">
        <v>23</v>
      </c>
      <c r="S6799">
        <v>0</v>
      </c>
      <c r="T6799">
        <v>0</v>
      </c>
      <c r="U6799">
        <v>0</v>
      </c>
      <c r="V6799">
        <v>0</v>
      </c>
      <c r="W6799">
        <v>0</v>
      </c>
      <c r="X6799">
        <v>27.414722000000001</v>
      </c>
      <c r="Y6799">
        <v>0</v>
      </c>
      <c r="Z6799">
        <v>0</v>
      </c>
    </row>
    <row r="6800" spans="1:26" x14ac:dyDescent="0.25">
      <c r="A6800">
        <v>2044781</v>
      </c>
      <c r="B6800">
        <v>1</v>
      </c>
      <c r="C6800" t="s">
        <v>76</v>
      </c>
      <c r="D6800" t="s">
        <v>88</v>
      </c>
      <c r="E6800" t="s">
        <v>134</v>
      </c>
      <c r="F6800" t="s">
        <v>19368</v>
      </c>
      <c r="G6800" t="s">
        <v>136</v>
      </c>
      <c r="H6800" t="s">
        <v>46</v>
      </c>
      <c r="I6800" t="s">
        <v>129</v>
      </c>
      <c r="J6800" t="s">
        <v>130</v>
      </c>
      <c r="K6800" t="s">
        <v>131</v>
      </c>
      <c r="L6800" t="s">
        <v>19369</v>
      </c>
      <c r="M6800" t="s">
        <v>19370</v>
      </c>
      <c r="N6800">
        <v>1.375</v>
      </c>
      <c r="O6800">
        <v>0</v>
      </c>
      <c r="P6800">
        <v>1</v>
      </c>
      <c r="Q6800">
        <v>0</v>
      </c>
      <c r="R6800">
        <v>0</v>
      </c>
      <c r="S6800">
        <v>0</v>
      </c>
      <c r="T6800">
        <v>0</v>
      </c>
      <c r="U6800">
        <v>0</v>
      </c>
      <c r="V6800">
        <v>1.375</v>
      </c>
      <c r="W6800">
        <v>0</v>
      </c>
      <c r="X6800">
        <v>0</v>
      </c>
      <c r="Y6800">
        <v>0</v>
      </c>
      <c r="Z6800">
        <v>0</v>
      </c>
    </row>
    <row r="6801" spans="1:26" x14ac:dyDescent="0.25">
      <c r="A6801">
        <v>2044779</v>
      </c>
      <c r="B6801">
        <v>1</v>
      </c>
      <c r="C6801" t="s">
        <v>77</v>
      </c>
      <c r="D6801" t="s">
        <v>114</v>
      </c>
      <c r="E6801" t="s">
        <v>186</v>
      </c>
      <c r="F6801" t="s">
        <v>2237</v>
      </c>
      <c r="G6801" t="s">
        <v>163</v>
      </c>
      <c r="H6801" t="s">
        <v>47</v>
      </c>
      <c r="I6801" t="s">
        <v>257</v>
      </c>
      <c r="J6801" t="s">
        <v>130</v>
      </c>
      <c r="K6801" t="s">
        <v>131</v>
      </c>
      <c r="L6801" t="s">
        <v>19371</v>
      </c>
      <c r="M6801" t="s">
        <v>19372</v>
      </c>
      <c r="N6801">
        <v>7.4999999999999997E-3</v>
      </c>
      <c r="O6801">
        <v>4</v>
      </c>
      <c r="P6801">
        <v>0</v>
      </c>
      <c r="Q6801">
        <v>0</v>
      </c>
      <c r="R6801">
        <v>0</v>
      </c>
      <c r="S6801">
        <v>125</v>
      </c>
      <c r="T6801">
        <v>488</v>
      </c>
      <c r="U6801">
        <v>0.03</v>
      </c>
      <c r="V6801">
        <v>0</v>
      </c>
      <c r="W6801">
        <v>0</v>
      </c>
      <c r="X6801">
        <v>0</v>
      </c>
      <c r="Y6801">
        <v>0.9375</v>
      </c>
      <c r="Z6801">
        <v>3.66</v>
      </c>
    </row>
    <row r="6802" spans="1:26" x14ac:dyDescent="0.25">
      <c r="A6802">
        <v>2044788</v>
      </c>
      <c r="B6802">
        <v>1</v>
      </c>
      <c r="C6802" t="s">
        <v>76</v>
      </c>
      <c r="D6802" t="s">
        <v>94</v>
      </c>
      <c r="E6802" t="s">
        <v>161</v>
      </c>
      <c r="F6802" t="s">
        <v>19373</v>
      </c>
      <c r="G6802" t="s">
        <v>1630</v>
      </c>
      <c r="H6802" t="s">
        <v>47</v>
      </c>
      <c r="I6802" t="s">
        <v>129</v>
      </c>
      <c r="J6802" t="s">
        <v>130</v>
      </c>
      <c r="K6802" t="s">
        <v>131</v>
      </c>
      <c r="L6802" t="s">
        <v>19374</v>
      </c>
      <c r="M6802" t="s">
        <v>19375</v>
      </c>
      <c r="N6802">
        <v>2.574166666</v>
      </c>
      <c r="O6802">
        <v>1</v>
      </c>
      <c r="P6802">
        <v>0</v>
      </c>
      <c r="Q6802">
        <v>0</v>
      </c>
      <c r="R6802">
        <v>0</v>
      </c>
      <c r="S6802">
        <v>0</v>
      </c>
      <c r="T6802">
        <v>0</v>
      </c>
      <c r="U6802">
        <v>2.5741670000000001</v>
      </c>
      <c r="V6802">
        <v>0</v>
      </c>
      <c r="W6802">
        <v>0</v>
      </c>
      <c r="X6802">
        <v>0</v>
      </c>
      <c r="Y6802">
        <v>0</v>
      </c>
      <c r="Z6802">
        <v>0</v>
      </c>
    </row>
    <row r="6803" spans="1:26" x14ac:dyDescent="0.25">
      <c r="A6803">
        <v>2044796</v>
      </c>
      <c r="B6803">
        <v>1</v>
      </c>
      <c r="C6803" t="s">
        <v>77</v>
      </c>
      <c r="D6803" t="s">
        <v>124</v>
      </c>
      <c r="E6803" t="s">
        <v>166</v>
      </c>
      <c r="F6803" t="s">
        <v>18705</v>
      </c>
      <c r="G6803" t="s">
        <v>657</v>
      </c>
      <c r="H6803" t="s">
        <v>46</v>
      </c>
      <c r="I6803" t="s">
        <v>129</v>
      </c>
      <c r="J6803" t="s">
        <v>130</v>
      </c>
      <c r="K6803" t="s">
        <v>131</v>
      </c>
      <c r="L6803" t="s">
        <v>19376</v>
      </c>
      <c r="M6803" t="s">
        <v>19377</v>
      </c>
      <c r="N6803">
        <v>3.048611111</v>
      </c>
      <c r="O6803">
        <v>0</v>
      </c>
      <c r="P6803">
        <v>157</v>
      </c>
      <c r="Q6803">
        <v>0</v>
      </c>
      <c r="R6803">
        <v>0</v>
      </c>
      <c r="S6803">
        <v>0</v>
      </c>
      <c r="T6803">
        <v>0</v>
      </c>
      <c r="U6803">
        <v>0</v>
      </c>
      <c r="V6803">
        <v>478.63194399999998</v>
      </c>
      <c r="W6803">
        <v>0</v>
      </c>
      <c r="X6803">
        <v>0</v>
      </c>
      <c r="Y6803">
        <v>0</v>
      </c>
      <c r="Z6803">
        <v>0</v>
      </c>
    </row>
    <row r="6804" spans="1:26" x14ac:dyDescent="0.25">
      <c r="A6804">
        <v>2044795</v>
      </c>
      <c r="B6804">
        <v>1</v>
      </c>
      <c r="C6804" t="s">
        <v>77</v>
      </c>
      <c r="D6804" t="s">
        <v>123</v>
      </c>
      <c r="E6804" t="s">
        <v>134</v>
      </c>
      <c r="F6804" t="s">
        <v>19378</v>
      </c>
      <c r="G6804" t="s">
        <v>136</v>
      </c>
      <c r="H6804" t="s">
        <v>46</v>
      </c>
      <c r="I6804" t="s">
        <v>129</v>
      </c>
      <c r="J6804" t="s">
        <v>130</v>
      </c>
      <c r="K6804" t="s">
        <v>131</v>
      </c>
      <c r="L6804" t="s">
        <v>19379</v>
      </c>
      <c r="M6804" t="s">
        <v>19380</v>
      </c>
      <c r="N6804">
        <v>1.1916666659999999</v>
      </c>
      <c r="O6804">
        <v>0</v>
      </c>
      <c r="P6804">
        <v>1</v>
      </c>
      <c r="Q6804">
        <v>0</v>
      </c>
      <c r="R6804">
        <v>0</v>
      </c>
      <c r="S6804">
        <v>0</v>
      </c>
      <c r="T6804">
        <v>0</v>
      </c>
      <c r="U6804">
        <v>0</v>
      </c>
      <c r="V6804">
        <v>1.191667</v>
      </c>
      <c r="W6804">
        <v>0</v>
      </c>
      <c r="X6804">
        <v>0</v>
      </c>
      <c r="Y6804">
        <v>0</v>
      </c>
      <c r="Z6804">
        <v>0</v>
      </c>
    </row>
    <row r="6805" spans="1:26" x14ac:dyDescent="0.25">
      <c r="A6805">
        <v>2044801</v>
      </c>
      <c r="B6805">
        <v>1</v>
      </c>
      <c r="C6805" t="s">
        <v>77</v>
      </c>
      <c r="D6805" t="s">
        <v>114</v>
      </c>
      <c r="E6805" t="s">
        <v>186</v>
      </c>
      <c r="F6805" t="s">
        <v>19381</v>
      </c>
      <c r="G6805" t="s">
        <v>250</v>
      </c>
      <c r="H6805" t="s">
        <v>47</v>
      </c>
      <c r="I6805" t="s">
        <v>129</v>
      </c>
      <c r="J6805" t="s">
        <v>15</v>
      </c>
      <c r="K6805" t="s">
        <v>131</v>
      </c>
      <c r="L6805" t="s">
        <v>19382</v>
      </c>
      <c r="M6805" t="s">
        <v>19383</v>
      </c>
      <c r="N6805">
        <v>2.65</v>
      </c>
      <c r="O6805">
        <v>4</v>
      </c>
      <c r="P6805">
        <v>0</v>
      </c>
      <c r="Q6805">
        <v>0</v>
      </c>
      <c r="R6805">
        <v>0</v>
      </c>
      <c r="S6805">
        <v>125</v>
      </c>
      <c r="T6805">
        <v>488</v>
      </c>
      <c r="U6805">
        <v>10.6</v>
      </c>
      <c r="V6805">
        <v>0</v>
      </c>
      <c r="W6805">
        <v>0</v>
      </c>
      <c r="X6805">
        <v>0</v>
      </c>
      <c r="Y6805">
        <v>331.25</v>
      </c>
      <c r="Z6805">
        <v>1293.2</v>
      </c>
    </row>
    <row r="6806" spans="1:26" x14ac:dyDescent="0.25">
      <c r="A6806">
        <v>2044802</v>
      </c>
      <c r="B6806">
        <v>1</v>
      </c>
      <c r="C6806" t="s">
        <v>76</v>
      </c>
      <c r="D6806" t="s">
        <v>95</v>
      </c>
      <c r="E6806" t="s">
        <v>182</v>
      </c>
      <c r="F6806" t="s">
        <v>19384</v>
      </c>
      <c r="G6806" t="s">
        <v>128</v>
      </c>
      <c r="H6806" t="s">
        <v>46</v>
      </c>
      <c r="I6806" t="s">
        <v>129</v>
      </c>
      <c r="J6806" t="s">
        <v>130</v>
      </c>
      <c r="K6806" t="s">
        <v>131</v>
      </c>
      <c r="L6806" t="s">
        <v>19385</v>
      </c>
      <c r="M6806" t="s">
        <v>19386</v>
      </c>
      <c r="N6806">
        <v>0.99750000000000005</v>
      </c>
      <c r="O6806">
        <v>0</v>
      </c>
      <c r="P6806">
        <v>59</v>
      </c>
      <c r="Q6806">
        <v>0</v>
      </c>
      <c r="R6806">
        <v>0</v>
      </c>
      <c r="S6806">
        <v>0</v>
      </c>
      <c r="T6806">
        <v>0</v>
      </c>
      <c r="U6806">
        <v>0</v>
      </c>
      <c r="V6806">
        <v>58.852499999999999</v>
      </c>
      <c r="W6806">
        <v>0</v>
      </c>
      <c r="X6806">
        <v>0</v>
      </c>
      <c r="Y6806">
        <v>0</v>
      </c>
      <c r="Z6806">
        <v>0</v>
      </c>
    </row>
    <row r="6807" spans="1:26" x14ac:dyDescent="0.25">
      <c r="A6807">
        <v>2044810</v>
      </c>
      <c r="B6807">
        <v>1</v>
      </c>
      <c r="C6807" t="s">
        <v>76</v>
      </c>
      <c r="D6807" t="s">
        <v>100</v>
      </c>
      <c r="E6807" t="s">
        <v>182</v>
      </c>
      <c r="F6807" t="s">
        <v>19387</v>
      </c>
      <c r="G6807" t="s">
        <v>144</v>
      </c>
      <c r="H6807" t="s">
        <v>46</v>
      </c>
      <c r="I6807" t="s">
        <v>129</v>
      </c>
      <c r="J6807" t="s">
        <v>130</v>
      </c>
      <c r="K6807" t="s">
        <v>131</v>
      </c>
      <c r="L6807" t="s">
        <v>19388</v>
      </c>
      <c r="M6807" t="s">
        <v>19389</v>
      </c>
      <c r="N6807">
        <v>3.8238888879999999</v>
      </c>
      <c r="O6807">
        <v>0</v>
      </c>
      <c r="P6807">
        <v>26</v>
      </c>
      <c r="Q6807">
        <v>0</v>
      </c>
      <c r="R6807">
        <v>0</v>
      </c>
      <c r="S6807">
        <v>0</v>
      </c>
      <c r="T6807">
        <v>0</v>
      </c>
      <c r="U6807">
        <v>0</v>
      </c>
      <c r="V6807">
        <v>99.421110999999996</v>
      </c>
      <c r="W6807">
        <v>0</v>
      </c>
      <c r="X6807">
        <v>0</v>
      </c>
      <c r="Y6807">
        <v>0</v>
      </c>
      <c r="Z6807">
        <v>0</v>
      </c>
    </row>
    <row r="6808" spans="1:26" x14ac:dyDescent="0.25">
      <c r="A6808">
        <v>2044807</v>
      </c>
      <c r="B6808">
        <v>1</v>
      </c>
      <c r="C6808" t="s">
        <v>76</v>
      </c>
      <c r="D6808" t="s">
        <v>81</v>
      </c>
      <c r="E6808" t="s">
        <v>134</v>
      </c>
      <c r="F6808" t="s">
        <v>19390</v>
      </c>
      <c r="G6808" t="s">
        <v>238</v>
      </c>
      <c r="H6808" t="s">
        <v>46</v>
      </c>
      <c r="I6808" t="s">
        <v>129</v>
      </c>
      <c r="J6808" t="s">
        <v>130</v>
      </c>
      <c r="K6808" t="s">
        <v>131</v>
      </c>
      <c r="L6808" t="s">
        <v>19391</v>
      </c>
      <c r="M6808" t="s">
        <v>19392</v>
      </c>
      <c r="N6808">
        <v>2.392222222</v>
      </c>
      <c r="O6808">
        <v>0</v>
      </c>
      <c r="P6808">
        <v>11</v>
      </c>
      <c r="Q6808">
        <v>0</v>
      </c>
      <c r="R6808">
        <v>0</v>
      </c>
      <c r="S6808">
        <v>0</v>
      </c>
      <c r="T6808">
        <v>0</v>
      </c>
      <c r="U6808">
        <v>0</v>
      </c>
      <c r="V6808">
        <v>26.314444000000002</v>
      </c>
      <c r="W6808">
        <v>0</v>
      </c>
      <c r="X6808">
        <v>0</v>
      </c>
      <c r="Y6808">
        <v>0</v>
      </c>
      <c r="Z6808">
        <v>0</v>
      </c>
    </row>
    <row r="6809" spans="1:26" x14ac:dyDescent="0.25">
      <c r="A6809">
        <v>2044804</v>
      </c>
      <c r="B6809">
        <v>1</v>
      </c>
      <c r="C6809" t="s">
        <v>76</v>
      </c>
      <c r="D6809" t="s">
        <v>89</v>
      </c>
      <c r="E6809" t="s">
        <v>171</v>
      </c>
      <c r="F6809" t="s">
        <v>3820</v>
      </c>
      <c r="G6809" t="s">
        <v>163</v>
      </c>
      <c r="H6809" t="s">
        <v>47</v>
      </c>
      <c r="I6809" t="s">
        <v>129</v>
      </c>
      <c r="J6809" t="s">
        <v>130</v>
      </c>
      <c r="K6809" t="s">
        <v>131</v>
      </c>
      <c r="L6809" t="s">
        <v>19393</v>
      </c>
      <c r="M6809" t="s">
        <v>19394</v>
      </c>
      <c r="N6809">
        <v>0.35555555500000002</v>
      </c>
      <c r="O6809">
        <v>1</v>
      </c>
      <c r="P6809">
        <v>481</v>
      </c>
      <c r="Q6809">
        <v>0</v>
      </c>
      <c r="R6809">
        <v>0</v>
      </c>
      <c r="S6809">
        <v>0</v>
      </c>
      <c r="T6809">
        <v>0</v>
      </c>
      <c r="U6809">
        <v>0.35555599999999998</v>
      </c>
      <c r="V6809">
        <v>171.022222</v>
      </c>
      <c r="W6809">
        <v>0</v>
      </c>
      <c r="X6809">
        <v>0</v>
      </c>
      <c r="Y6809">
        <v>0</v>
      </c>
      <c r="Z6809">
        <v>0</v>
      </c>
    </row>
    <row r="6810" spans="1:26" x14ac:dyDescent="0.25">
      <c r="A6810">
        <v>2044805</v>
      </c>
      <c r="B6810">
        <v>1</v>
      </c>
      <c r="C6810" t="s">
        <v>76</v>
      </c>
      <c r="D6810" t="s">
        <v>89</v>
      </c>
      <c r="E6810" t="s">
        <v>171</v>
      </c>
      <c r="F6810" t="s">
        <v>4831</v>
      </c>
      <c r="G6810" t="s">
        <v>163</v>
      </c>
      <c r="H6810" t="s">
        <v>47</v>
      </c>
      <c r="I6810" t="s">
        <v>129</v>
      </c>
      <c r="J6810" t="s">
        <v>130</v>
      </c>
      <c r="K6810" t="s">
        <v>131</v>
      </c>
      <c r="L6810" t="s">
        <v>19395</v>
      </c>
      <c r="M6810" t="s">
        <v>19396</v>
      </c>
      <c r="N6810">
        <v>0.63500000000000001</v>
      </c>
      <c r="O6810">
        <v>47</v>
      </c>
      <c r="P6810">
        <v>1956</v>
      </c>
      <c r="Q6810">
        <v>0</v>
      </c>
      <c r="R6810">
        <v>0</v>
      </c>
      <c r="S6810">
        <v>0</v>
      </c>
      <c r="T6810">
        <v>0</v>
      </c>
      <c r="U6810">
        <v>29.844999999999999</v>
      </c>
      <c r="V6810">
        <v>1242.06</v>
      </c>
      <c r="W6810">
        <v>0</v>
      </c>
      <c r="X6810">
        <v>0</v>
      </c>
      <c r="Y6810">
        <v>0</v>
      </c>
      <c r="Z6810">
        <v>0</v>
      </c>
    </row>
    <row r="6811" spans="1:26" x14ac:dyDescent="0.25">
      <c r="A6811">
        <v>2044813</v>
      </c>
      <c r="B6811">
        <v>1</v>
      </c>
      <c r="C6811" t="s">
        <v>76</v>
      </c>
      <c r="D6811" t="s">
        <v>96</v>
      </c>
      <c r="E6811" t="s">
        <v>186</v>
      </c>
      <c r="F6811" t="s">
        <v>19397</v>
      </c>
      <c r="G6811" t="s">
        <v>168</v>
      </c>
      <c r="H6811" t="s">
        <v>47</v>
      </c>
      <c r="I6811" t="s">
        <v>129</v>
      </c>
      <c r="J6811" t="s">
        <v>130</v>
      </c>
      <c r="K6811" t="s">
        <v>154</v>
      </c>
      <c r="L6811" t="s">
        <v>19398</v>
      </c>
      <c r="M6811" t="s">
        <v>19399</v>
      </c>
      <c r="N6811">
        <v>1.2638888880000001</v>
      </c>
      <c r="O6811">
        <v>15</v>
      </c>
      <c r="P6811">
        <v>245</v>
      </c>
      <c r="Q6811">
        <v>0</v>
      </c>
      <c r="R6811">
        <v>0</v>
      </c>
      <c r="S6811">
        <v>0</v>
      </c>
      <c r="T6811">
        <v>0</v>
      </c>
      <c r="U6811">
        <v>18.958333</v>
      </c>
      <c r="V6811">
        <v>309.65277800000001</v>
      </c>
      <c r="W6811">
        <v>0</v>
      </c>
      <c r="X6811">
        <v>0</v>
      </c>
      <c r="Y6811">
        <v>0</v>
      </c>
      <c r="Z6811">
        <v>0</v>
      </c>
    </row>
    <row r="6812" spans="1:26" x14ac:dyDescent="0.25">
      <c r="A6812">
        <v>2044816</v>
      </c>
      <c r="B6812">
        <v>1</v>
      </c>
      <c r="C6812" t="s">
        <v>76</v>
      </c>
      <c r="D6812" t="s">
        <v>88</v>
      </c>
      <c r="E6812" t="s">
        <v>134</v>
      </c>
      <c r="F6812" t="s">
        <v>19400</v>
      </c>
      <c r="G6812" t="s">
        <v>136</v>
      </c>
      <c r="H6812" t="s">
        <v>46</v>
      </c>
      <c r="I6812" t="s">
        <v>129</v>
      </c>
      <c r="J6812" t="s">
        <v>130</v>
      </c>
      <c r="K6812" t="s">
        <v>131</v>
      </c>
      <c r="L6812" t="s">
        <v>19401</v>
      </c>
      <c r="M6812" t="s">
        <v>19402</v>
      </c>
      <c r="N6812">
        <v>0.90749999999999997</v>
      </c>
      <c r="O6812">
        <v>0</v>
      </c>
      <c r="P6812">
        <v>1</v>
      </c>
      <c r="Q6812">
        <v>0</v>
      </c>
      <c r="R6812">
        <v>0</v>
      </c>
      <c r="S6812">
        <v>0</v>
      </c>
      <c r="T6812">
        <v>0</v>
      </c>
      <c r="U6812">
        <v>0</v>
      </c>
      <c r="V6812">
        <v>0.90749999999999997</v>
      </c>
      <c r="W6812">
        <v>0</v>
      </c>
      <c r="X6812">
        <v>0</v>
      </c>
      <c r="Y6812">
        <v>0</v>
      </c>
      <c r="Z6812">
        <v>0</v>
      </c>
    </row>
    <row r="6813" spans="1:26" x14ac:dyDescent="0.25">
      <c r="A6813">
        <v>2044831</v>
      </c>
      <c r="B6813">
        <v>1</v>
      </c>
      <c r="C6813" t="s">
        <v>76</v>
      </c>
      <c r="D6813" t="s">
        <v>86</v>
      </c>
      <c r="E6813" t="s">
        <v>182</v>
      </c>
      <c r="F6813" t="s">
        <v>19319</v>
      </c>
      <c r="G6813" t="s">
        <v>250</v>
      </c>
      <c r="H6813" t="s">
        <v>46</v>
      </c>
      <c r="I6813" t="s">
        <v>129</v>
      </c>
      <c r="J6813" t="s">
        <v>130</v>
      </c>
      <c r="K6813" t="s">
        <v>131</v>
      </c>
      <c r="L6813" t="s">
        <v>19403</v>
      </c>
      <c r="M6813" t="s">
        <v>19404</v>
      </c>
      <c r="N6813">
        <v>2.6730555549999999</v>
      </c>
      <c r="O6813">
        <v>0</v>
      </c>
      <c r="P6813">
        <v>72</v>
      </c>
      <c r="Q6813">
        <v>0</v>
      </c>
      <c r="R6813">
        <v>0</v>
      </c>
      <c r="S6813">
        <v>0</v>
      </c>
      <c r="T6813">
        <v>0</v>
      </c>
      <c r="U6813">
        <v>0</v>
      </c>
      <c r="V6813">
        <v>192.46</v>
      </c>
      <c r="W6813">
        <v>0</v>
      </c>
      <c r="X6813">
        <v>0</v>
      </c>
      <c r="Y6813">
        <v>0</v>
      </c>
      <c r="Z6813">
        <v>0</v>
      </c>
    </row>
    <row r="6814" spans="1:26" x14ac:dyDescent="0.25">
      <c r="A6814">
        <v>2044833</v>
      </c>
      <c r="B6814">
        <v>1</v>
      </c>
      <c r="C6814" t="s">
        <v>76</v>
      </c>
      <c r="D6814" t="s">
        <v>86</v>
      </c>
      <c r="E6814" t="s">
        <v>126</v>
      </c>
      <c r="F6814" t="s">
        <v>19405</v>
      </c>
      <c r="G6814" t="s">
        <v>250</v>
      </c>
      <c r="H6814" t="s">
        <v>46</v>
      </c>
      <c r="I6814" t="s">
        <v>129</v>
      </c>
      <c r="J6814" t="s">
        <v>130</v>
      </c>
      <c r="K6814" t="s">
        <v>131</v>
      </c>
      <c r="L6814" t="s">
        <v>19403</v>
      </c>
      <c r="M6814" t="s">
        <v>19406</v>
      </c>
      <c r="N6814">
        <v>2.386111111</v>
      </c>
      <c r="O6814">
        <v>0</v>
      </c>
      <c r="P6814">
        <v>168</v>
      </c>
      <c r="Q6814">
        <v>0</v>
      </c>
      <c r="R6814">
        <v>0</v>
      </c>
      <c r="S6814">
        <v>0</v>
      </c>
      <c r="T6814">
        <v>0</v>
      </c>
      <c r="U6814">
        <v>0</v>
      </c>
      <c r="V6814">
        <v>400.86666700000001</v>
      </c>
      <c r="W6814">
        <v>0</v>
      </c>
      <c r="X6814">
        <v>0</v>
      </c>
      <c r="Y6814">
        <v>0</v>
      </c>
      <c r="Z6814">
        <v>0</v>
      </c>
    </row>
    <row r="6815" spans="1:26" x14ac:dyDescent="0.25">
      <c r="A6815">
        <v>2044820</v>
      </c>
      <c r="B6815">
        <v>1</v>
      </c>
      <c r="C6815" t="s">
        <v>76</v>
      </c>
      <c r="D6815" t="s">
        <v>93</v>
      </c>
      <c r="E6815" t="s">
        <v>134</v>
      </c>
      <c r="F6815" t="s">
        <v>19407</v>
      </c>
      <c r="G6815" t="s">
        <v>136</v>
      </c>
      <c r="H6815" t="s">
        <v>46</v>
      </c>
      <c r="I6815" t="s">
        <v>129</v>
      </c>
      <c r="J6815" t="s">
        <v>130</v>
      </c>
      <c r="K6815" t="s">
        <v>131</v>
      </c>
      <c r="L6815" t="s">
        <v>19408</v>
      </c>
      <c r="M6815" t="s">
        <v>19409</v>
      </c>
      <c r="N6815">
        <v>5.0813888880000002</v>
      </c>
      <c r="O6815">
        <v>0</v>
      </c>
      <c r="P6815">
        <v>3</v>
      </c>
      <c r="Q6815">
        <v>0</v>
      </c>
      <c r="R6815">
        <v>0</v>
      </c>
      <c r="S6815">
        <v>0</v>
      </c>
      <c r="T6815">
        <v>0</v>
      </c>
      <c r="U6815">
        <v>0</v>
      </c>
      <c r="V6815">
        <v>15.244166999999999</v>
      </c>
      <c r="W6815">
        <v>0</v>
      </c>
      <c r="X6815">
        <v>0</v>
      </c>
      <c r="Y6815">
        <v>0</v>
      </c>
      <c r="Z6815">
        <v>0</v>
      </c>
    </row>
    <row r="6816" spans="1:26" x14ac:dyDescent="0.25">
      <c r="A6816">
        <v>2044826</v>
      </c>
      <c r="B6816">
        <v>1</v>
      </c>
      <c r="C6816" t="s">
        <v>77</v>
      </c>
      <c r="D6816" t="s">
        <v>116</v>
      </c>
      <c r="E6816" t="s">
        <v>134</v>
      </c>
      <c r="F6816" t="s">
        <v>19410</v>
      </c>
      <c r="G6816" t="s">
        <v>136</v>
      </c>
      <c r="H6816" t="s">
        <v>46</v>
      </c>
      <c r="I6816" t="s">
        <v>129</v>
      </c>
      <c r="J6816" t="s">
        <v>130</v>
      </c>
      <c r="K6816" t="s">
        <v>131</v>
      </c>
      <c r="L6816" t="s">
        <v>19411</v>
      </c>
      <c r="M6816" t="s">
        <v>19412</v>
      </c>
      <c r="N6816">
        <v>1.737777777</v>
      </c>
      <c r="O6816">
        <v>0</v>
      </c>
      <c r="P6816">
        <v>1</v>
      </c>
      <c r="Q6816">
        <v>0</v>
      </c>
      <c r="R6816">
        <v>0</v>
      </c>
      <c r="S6816">
        <v>0</v>
      </c>
      <c r="T6816">
        <v>0</v>
      </c>
      <c r="U6816">
        <v>0</v>
      </c>
      <c r="V6816">
        <v>1.737778</v>
      </c>
      <c r="W6816">
        <v>0</v>
      </c>
      <c r="X6816">
        <v>0</v>
      </c>
      <c r="Y6816">
        <v>0</v>
      </c>
      <c r="Z6816">
        <v>0</v>
      </c>
    </row>
    <row r="6817" spans="1:26" x14ac:dyDescent="0.25">
      <c r="A6817">
        <v>2044824</v>
      </c>
      <c r="B6817">
        <v>1</v>
      </c>
      <c r="C6817" t="s">
        <v>76</v>
      </c>
      <c r="D6817" t="s">
        <v>89</v>
      </c>
      <c r="E6817" t="s">
        <v>134</v>
      </c>
      <c r="F6817" t="s">
        <v>19413</v>
      </c>
      <c r="G6817" t="s">
        <v>136</v>
      </c>
      <c r="H6817" t="s">
        <v>46</v>
      </c>
      <c r="I6817" t="s">
        <v>129</v>
      </c>
      <c r="J6817" t="s">
        <v>130</v>
      </c>
      <c r="K6817" t="s">
        <v>131</v>
      </c>
      <c r="L6817" t="s">
        <v>19414</v>
      </c>
      <c r="M6817" t="s">
        <v>19415</v>
      </c>
      <c r="N6817">
        <v>2.116666666</v>
      </c>
      <c r="O6817">
        <v>0</v>
      </c>
      <c r="P6817">
        <v>1</v>
      </c>
      <c r="Q6817">
        <v>0</v>
      </c>
      <c r="R6817">
        <v>0</v>
      </c>
      <c r="S6817">
        <v>0</v>
      </c>
      <c r="T6817">
        <v>0</v>
      </c>
      <c r="U6817">
        <v>0</v>
      </c>
      <c r="V6817">
        <v>2.1166670000000001</v>
      </c>
      <c r="W6817">
        <v>0</v>
      </c>
      <c r="X6817">
        <v>0</v>
      </c>
      <c r="Y6817">
        <v>0</v>
      </c>
      <c r="Z6817">
        <v>0</v>
      </c>
    </row>
    <row r="6818" spans="1:26" x14ac:dyDescent="0.25">
      <c r="A6818">
        <v>2044823</v>
      </c>
      <c r="B6818">
        <v>1</v>
      </c>
      <c r="C6818" t="s">
        <v>76</v>
      </c>
      <c r="D6818" t="s">
        <v>94</v>
      </c>
      <c r="E6818" t="s">
        <v>171</v>
      </c>
      <c r="F6818" t="s">
        <v>19416</v>
      </c>
      <c r="G6818" t="s">
        <v>163</v>
      </c>
      <c r="H6818" t="s">
        <v>47</v>
      </c>
      <c r="I6818" t="s">
        <v>129</v>
      </c>
      <c r="J6818" t="s">
        <v>130</v>
      </c>
      <c r="K6818" t="s">
        <v>131</v>
      </c>
      <c r="L6818" t="s">
        <v>19417</v>
      </c>
      <c r="M6818" t="s">
        <v>19418</v>
      </c>
      <c r="N6818">
        <v>1.0480555549999999</v>
      </c>
      <c r="O6818">
        <v>59</v>
      </c>
      <c r="P6818">
        <v>3059</v>
      </c>
      <c r="Q6818">
        <v>0</v>
      </c>
      <c r="R6818">
        <v>0</v>
      </c>
      <c r="S6818">
        <v>0</v>
      </c>
      <c r="T6818">
        <v>252</v>
      </c>
      <c r="U6818">
        <v>61.835278000000002</v>
      </c>
      <c r="V6818">
        <v>3206.0019430000002</v>
      </c>
      <c r="W6818">
        <v>0</v>
      </c>
      <c r="X6818">
        <v>0</v>
      </c>
      <c r="Y6818">
        <v>0</v>
      </c>
      <c r="Z6818">
        <v>264.11</v>
      </c>
    </row>
    <row r="6819" spans="1:26" x14ac:dyDescent="0.25">
      <c r="A6819">
        <v>2044829</v>
      </c>
      <c r="B6819">
        <v>1</v>
      </c>
      <c r="C6819" t="s">
        <v>76</v>
      </c>
      <c r="D6819" t="s">
        <v>101</v>
      </c>
      <c r="E6819" t="s">
        <v>161</v>
      </c>
      <c r="F6819" t="s">
        <v>19419</v>
      </c>
      <c r="G6819" t="s">
        <v>341</v>
      </c>
      <c r="H6819" t="s">
        <v>47</v>
      </c>
      <c r="I6819" t="s">
        <v>129</v>
      </c>
      <c r="J6819" t="s">
        <v>130</v>
      </c>
      <c r="K6819" t="s">
        <v>131</v>
      </c>
      <c r="L6819" t="s">
        <v>19420</v>
      </c>
      <c r="M6819" t="s">
        <v>19421</v>
      </c>
      <c r="N6819">
        <v>4.3150000000000004</v>
      </c>
      <c r="O6819">
        <v>23</v>
      </c>
      <c r="P6819">
        <v>66</v>
      </c>
      <c r="Q6819">
        <v>0</v>
      </c>
      <c r="R6819">
        <v>0</v>
      </c>
      <c r="S6819">
        <v>0</v>
      </c>
      <c r="T6819">
        <v>0</v>
      </c>
      <c r="U6819">
        <v>99.245000000000005</v>
      </c>
      <c r="V6819">
        <v>284.79000000000002</v>
      </c>
      <c r="W6819">
        <v>0</v>
      </c>
      <c r="X6819">
        <v>0</v>
      </c>
      <c r="Y6819">
        <v>0</v>
      </c>
      <c r="Z6819">
        <v>0</v>
      </c>
    </row>
    <row r="6820" spans="1:26" x14ac:dyDescent="0.25">
      <c r="A6820">
        <v>2044837</v>
      </c>
      <c r="B6820">
        <v>1</v>
      </c>
      <c r="C6820" t="s">
        <v>76</v>
      </c>
      <c r="D6820" t="s">
        <v>93</v>
      </c>
      <c r="E6820" t="s">
        <v>186</v>
      </c>
      <c r="F6820" t="s">
        <v>19422</v>
      </c>
      <c r="G6820" t="s">
        <v>179</v>
      </c>
      <c r="H6820" t="s">
        <v>47</v>
      </c>
      <c r="I6820" t="s">
        <v>129</v>
      </c>
      <c r="J6820" t="s">
        <v>130</v>
      </c>
      <c r="K6820" t="s">
        <v>154</v>
      </c>
      <c r="L6820" t="s">
        <v>19423</v>
      </c>
      <c r="M6820" t="s">
        <v>19424</v>
      </c>
      <c r="N6820">
        <v>2.2238888879999998</v>
      </c>
      <c r="O6820">
        <v>5</v>
      </c>
      <c r="P6820">
        <v>881</v>
      </c>
      <c r="Q6820">
        <v>0</v>
      </c>
      <c r="R6820">
        <v>0</v>
      </c>
      <c r="S6820">
        <v>0</v>
      </c>
      <c r="T6820">
        <v>0</v>
      </c>
      <c r="U6820">
        <v>11.119444</v>
      </c>
      <c r="V6820">
        <v>1959.24611</v>
      </c>
      <c r="W6820">
        <v>0</v>
      </c>
      <c r="X6820">
        <v>0</v>
      </c>
      <c r="Y6820">
        <v>0</v>
      </c>
      <c r="Z6820">
        <v>0</v>
      </c>
    </row>
    <row r="6821" spans="1:26" x14ac:dyDescent="0.25">
      <c r="A6821">
        <v>2044845</v>
      </c>
      <c r="B6821">
        <v>1</v>
      </c>
      <c r="C6821" t="s">
        <v>76</v>
      </c>
      <c r="D6821" t="s">
        <v>104</v>
      </c>
      <c r="E6821" t="s">
        <v>182</v>
      </c>
      <c r="F6821" t="s">
        <v>4259</v>
      </c>
      <c r="G6821" t="s">
        <v>144</v>
      </c>
      <c r="H6821" t="s">
        <v>46</v>
      </c>
      <c r="I6821" t="s">
        <v>129</v>
      </c>
      <c r="J6821" t="s">
        <v>130</v>
      </c>
      <c r="K6821" t="s">
        <v>131</v>
      </c>
      <c r="L6821" t="s">
        <v>19425</v>
      </c>
      <c r="M6821" t="s">
        <v>19426</v>
      </c>
      <c r="N6821">
        <v>1.804166666</v>
      </c>
      <c r="O6821">
        <v>0</v>
      </c>
      <c r="P6821">
        <v>0</v>
      </c>
      <c r="Q6821">
        <v>0</v>
      </c>
      <c r="R6821">
        <v>0</v>
      </c>
      <c r="S6821">
        <v>0</v>
      </c>
      <c r="T6821">
        <v>6</v>
      </c>
      <c r="U6821">
        <v>0</v>
      </c>
      <c r="V6821">
        <v>0</v>
      </c>
      <c r="W6821">
        <v>0</v>
      </c>
      <c r="X6821">
        <v>0</v>
      </c>
      <c r="Y6821">
        <v>0</v>
      </c>
      <c r="Z6821">
        <v>10.824999999999999</v>
      </c>
    </row>
    <row r="6822" spans="1:26" x14ac:dyDescent="0.25">
      <c r="A6822">
        <v>2044858</v>
      </c>
      <c r="B6822">
        <v>1</v>
      </c>
      <c r="C6822" t="s">
        <v>76</v>
      </c>
      <c r="D6822" t="s">
        <v>89</v>
      </c>
      <c r="E6822" t="s">
        <v>182</v>
      </c>
      <c r="F6822" t="s">
        <v>19427</v>
      </c>
      <c r="G6822" t="s">
        <v>144</v>
      </c>
      <c r="H6822" t="s">
        <v>46</v>
      </c>
      <c r="I6822" t="s">
        <v>129</v>
      </c>
      <c r="J6822" t="s">
        <v>130</v>
      </c>
      <c r="K6822" t="s">
        <v>131</v>
      </c>
      <c r="L6822" t="s">
        <v>19428</v>
      </c>
      <c r="M6822" t="s">
        <v>19429</v>
      </c>
      <c r="N6822">
        <v>1.8663888879999999</v>
      </c>
      <c r="O6822">
        <v>0</v>
      </c>
      <c r="P6822">
        <v>45</v>
      </c>
      <c r="Q6822">
        <v>0</v>
      </c>
      <c r="R6822">
        <v>0</v>
      </c>
      <c r="S6822">
        <v>0</v>
      </c>
      <c r="T6822">
        <v>0</v>
      </c>
      <c r="U6822">
        <v>0</v>
      </c>
      <c r="V6822">
        <v>83.987499999999997</v>
      </c>
      <c r="W6822">
        <v>0</v>
      </c>
      <c r="X6822">
        <v>0</v>
      </c>
      <c r="Y6822">
        <v>0</v>
      </c>
      <c r="Z6822">
        <v>0</v>
      </c>
    </row>
    <row r="6823" spans="1:26" x14ac:dyDescent="0.25">
      <c r="A6823">
        <v>2044842</v>
      </c>
      <c r="B6823">
        <v>1</v>
      </c>
      <c r="C6823" t="s">
        <v>76</v>
      </c>
      <c r="D6823" t="s">
        <v>106</v>
      </c>
      <c r="E6823" t="s">
        <v>182</v>
      </c>
      <c r="F6823" t="s">
        <v>19430</v>
      </c>
      <c r="G6823" t="s">
        <v>250</v>
      </c>
      <c r="H6823" t="s">
        <v>46</v>
      </c>
      <c r="I6823" t="s">
        <v>129</v>
      </c>
      <c r="J6823" t="s">
        <v>15</v>
      </c>
      <c r="K6823" t="s">
        <v>131</v>
      </c>
      <c r="L6823" t="s">
        <v>19431</v>
      </c>
      <c r="M6823" t="s">
        <v>19432</v>
      </c>
      <c r="N6823">
        <v>4.1158333330000003</v>
      </c>
      <c r="O6823">
        <v>0</v>
      </c>
      <c r="P6823">
        <v>150</v>
      </c>
      <c r="Q6823">
        <v>0</v>
      </c>
      <c r="R6823">
        <v>0</v>
      </c>
      <c r="S6823">
        <v>0</v>
      </c>
      <c r="T6823">
        <v>0</v>
      </c>
      <c r="U6823">
        <v>0</v>
      </c>
      <c r="V6823">
        <v>617.375</v>
      </c>
      <c r="W6823">
        <v>0</v>
      </c>
      <c r="X6823">
        <v>0</v>
      </c>
      <c r="Y6823">
        <v>0</v>
      </c>
      <c r="Z6823">
        <v>0</v>
      </c>
    </row>
    <row r="6824" spans="1:26" x14ac:dyDescent="0.25">
      <c r="A6824">
        <v>2044841</v>
      </c>
      <c r="B6824">
        <v>1</v>
      </c>
      <c r="C6824" t="s">
        <v>76</v>
      </c>
      <c r="D6824" t="s">
        <v>101</v>
      </c>
      <c r="E6824" t="s">
        <v>171</v>
      </c>
      <c r="F6824" t="s">
        <v>19433</v>
      </c>
      <c r="G6824" t="s">
        <v>179</v>
      </c>
      <c r="H6824" t="s">
        <v>47</v>
      </c>
      <c r="I6824" t="s">
        <v>129</v>
      </c>
      <c r="J6824" t="s">
        <v>130</v>
      </c>
      <c r="K6824" t="s">
        <v>154</v>
      </c>
      <c r="L6824" t="s">
        <v>19434</v>
      </c>
      <c r="M6824" t="s">
        <v>19435</v>
      </c>
      <c r="N6824">
        <v>0.45472222200000001</v>
      </c>
      <c r="O6824">
        <v>32</v>
      </c>
      <c r="P6824">
        <v>162</v>
      </c>
      <c r="Q6824">
        <v>0</v>
      </c>
      <c r="R6824">
        <v>0</v>
      </c>
      <c r="S6824">
        <v>0</v>
      </c>
      <c r="T6824">
        <v>0</v>
      </c>
      <c r="U6824">
        <v>14.551111000000001</v>
      </c>
      <c r="V6824">
        <v>73.665000000000006</v>
      </c>
      <c r="W6824">
        <v>0</v>
      </c>
      <c r="X6824">
        <v>0</v>
      </c>
      <c r="Y6824">
        <v>0</v>
      </c>
      <c r="Z6824">
        <v>0</v>
      </c>
    </row>
    <row r="6825" spans="1:26" x14ac:dyDescent="0.25">
      <c r="A6825">
        <v>2044846</v>
      </c>
      <c r="B6825">
        <v>1</v>
      </c>
      <c r="C6825" t="s">
        <v>77</v>
      </c>
      <c r="D6825" t="s">
        <v>111</v>
      </c>
      <c r="E6825" t="s">
        <v>186</v>
      </c>
      <c r="F6825" t="s">
        <v>19436</v>
      </c>
      <c r="G6825" t="s">
        <v>163</v>
      </c>
      <c r="H6825" t="s">
        <v>47</v>
      </c>
      <c r="I6825" t="s">
        <v>129</v>
      </c>
      <c r="J6825" t="s">
        <v>130</v>
      </c>
      <c r="K6825" t="s">
        <v>131</v>
      </c>
      <c r="L6825" t="s">
        <v>19437</v>
      </c>
      <c r="M6825" t="s">
        <v>19438</v>
      </c>
      <c r="N6825">
        <v>0.66749999999999998</v>
      </c>
      <c r="O6825">
        <v>0</v>
      </c>
      <c r="P6825">
        <v>0</v>
      </c>
      <c r="Q6825">
        <v>0</v>
      </c>
      <c r="R6825">
        <v>2</v>
      </c>
      <c r="S6825">
        <v>8</v>
      </c>
      <c r="T6825">
        <v>3488</v>
      </c>
      <c r="U6825">
        <v>0</v>
      </c>
      <c r="V6825">
        <v>0</v>
      </c>
      <c r="W6825">
        <v>0</v>
      </c>
      <c r="X6825">
        <v>1.335</v>
      </c>
      <c r="Y6825">
        <v>5.34</v>
      </c>
      <c r="Z6825">
        <v>2328.2399999999998</v>
      </c>
    </row>
    <row r="6826" spans="1:26" x14ac:dyDescent="0.25">
      <c r="A6826">
        <v>2044855</v>
      </c>
      <c r="B6826">
        <v>1</v>
      </c>
      <c r="C6826" t="s">
        <v>77</v>
      </c>
      <c r="D6826" t="s">
        <v>116</v>
      </c>
      <c r="E6826" t="s">
        <v>182</v>
      </c>
      <c r="F6826" t="s">
        <v>19439</v>
      </c>
      <c r="G6826" t="s">
        <v>144</v>
      </c>
      <c r="H6826" t="s">
        <v>46</v>
      </c>
      <c r="I6826" t="s">
        <v>129</v>
      </c>
      <c r="J6826" t="s">
        <v>130</v>
      </c>
      <c r="K6826" t="s">
        <v>131</v>
      </c>
      <c r="L6826" t="s">
        <v>19440</v>
      </c>
      <c r="M6826" t="s">
        <v>19441</v>
      </c>
      <c r="N6826">
        <v>1.295555555</v>
      </c>
      <c r="O6826">
        <v>0</v>
      </c>
      <c r="P6826">
        <v>28</v>
      </c>
      <c r="Q6826">
        <v>0</v>
      </c>
      <c r="R6826">
        <v>0</v>
      </c>
      <c r="S6826">
        <v>0</v>
      </c>
      <c r="T6826">
        <v>0</v>
      </c>
      <c r="U6826">
        <v>0</v>
      </c>
      <c r="V6826">
        <v>36.275556000000002</v>
      </c>
      <c r="W6826">
        <v>0</v>
      </c>
      <c r="X6826">
        <v>0</v>
      </c>
      <c r="Y6826">
        <v>0</v>
      </c>
      <c r="Z6826">
        <v>0</v>
      </c>
    </row>
    <row r="6827" spans="1:26" x14ac:dyDescent="0.25">
      <c r="A6827">
        <v>2044847</v>
      </c>
      <c r="B6827">
        <v>1</v>
      </c>
      <c r="C6827" t="s">
        <v>76</v>
      </c>
      <c r="D6827" t="s">
        <v>106</v>
      </c>
      <c r="E6827" t="s">
        <v>134</v>
      </c>
      <c r="F6827" t="s">
        <v>19442</v>
      </c>
      <c r="G6827" t="s">
        <v>250</v>
      </c>
      <c r="H6827" t="s">
        <v>46</v>
      </c>
      <c r="I6827" t="s">
        <v>129</v>
      </c>
      <c r="J6827" t="s">
        <v>15</v>
      </c>
      <c r="K6827" t="s">
        <v>131</v>
      </c>
      <c r="L6827" t="s">
        <v>19443</v>
      </c>
      <c r="M6827" t="s">
        <v>19444</v>
      </c>
      <c r="N6827">
        <v>3.5836111110000002</v>
      </c>
      <c r="O6827">
        <v>0</v>
      </c>
      <c r="P6827">
        <v>3</v>
      </c>
      <c r="Q6827">
        <v>0</v>
      </c>
      <c r="R6827">
        <v>0</v>
      </c>
      <c r="S6827">
        <v>0</v>
      </c>
      <c r="T6827">
        <v>0</v>
      </c>
      <c r="U6827">
        <v>0</v>
      </c>
      <c r="V6827">
        <v>10.750833</v>
      </c>
      <c r="W6827">
        <v>0</v>
      </c>
      <c r="X6827">
        <v>0</v>
      </c>
      <c r="Y6827">
        <v>0</v>
      </c>
      <c r="Z6827">
        <v>0</v>
      </c>
    </row>
    <row r="6828" spans="1:26" x14ac:dyDescent="0.25">
      <c r="A6828">
        <v>2044849</v>
      </c>
      <c r="B6828">
        <v>1</v>
      </c>
      <c r="C6828" t="s">
        <v>76</v>
      </c>
      <c r="D6828" t="s">
        <v>91</v>
      </c>
      <c r="E6828" t="s">
        <v>134</v>
      </c>
      <c r="F6828" t="s">
        <v>19445</v>
      </c>
      <c r="G6828" t="s">
        <v>136</v>
      </c>
      <c r="H6828" t="s">
        <v>46</v>
      </c>
      <c r="I6828" t="s">
        <v>129</v>
      </c>
      <c r="J6828" t="s">
        <v>130</v>
      </c>
      <c r="K6828" t="s">
        <v>131</v>
      </c>
      <c r="L6828" t="s">
        <v>19446</v>
      </c>
      <c r="M6828" t="s">
        <v>19447</v>
      </c>
      <c r="N6828">
        <v>2.1175000000000002</v>
      </c>
      <c r="O6828">
        <v>0</v>
      </c>
      <c r="P6828">
        <v>1</v>
      </c>
      <c r="Q6828">
        <v>0</v>
      </c>
      <c r="R6828">
        <v>0</v>
      </c>
      <c r="S6828">
        <v>0</v>
      </c>
      <c r="T6828">
        <v>0</v>
      </c>
      <c r="U6828">
        <v>0</v>
      </c>
      <c r="V6828">
        <v>2.1175000000000002</v>
      </c>
      <c r="W6828">
        <v>0</v>
      </c>
      <c r="X6828">
        <v>0</v>
      </c>
      <c r="Y6828">
        <v>0</v>
      </c>
      <c r="Z6828">
        <v>0</v>
      </c>
    </row>
    <row r="6829" spans="1:26" x14ac:dyDescent="0.25">
      <c r="A6829">
        <v>2044857</v>
      </c>
      <c r="B6829">
        <v>1</v>
      </c>
      <c r="C6829" t="s">
        <v>77</v>
      </c>
      <c r="D6829" t="s">
        <v>124</v>
      </c>
      <c r="E6829" t="s">
        <v>134</v>
      </c>
      <c r="F6829" t="s">
        <v>19448</v>
      </c>
      <c r="G6829" t="s">
        <v>136</v>
      </c>
      <c r="H6829" t="s">
        <v>46</v>
      </c>
      <c r="I6829" t="s">
        <v>129</v>
      </c>
      <c r="J6829" t="s">
        <v>130</v>
      </c>
      <c r="K6829" t="s">
        <v>131</v>
      </c>
      <c r="L6829" t="s">
        <v>19449</v>
      </c>
      <c r="M6829" t="s">
        <v>19450</v>
      </c>
      <c r="N6829">
        <v>2.5591666659999999</v>
      </c>
      <c r="O6829">
        <v>0</v>
      </c>
      <c r="P6829">
        <v>1</v>
      </c>
      <c r="Q6829">
        <v>0</v>
      </c>
      <c r="R6829">
        <v>0</v>
      </c>
      <c r="S6829">
        <v>0</v>
      </c>
      <c r="T6829">
        <v>0</v>
      </c>
      <c r="U6829">
        <v>0</v>
      </c>
      <c r="V6829">
        <v>2.559167</v>
      </c>
      <c r="W6829">
        <v>0</v>
      </c>
      <c r="X6829">
        <v>0</v>
      </c>
      <c r="Y6829">
        <v>0</v>
      </c>
      <c r="Z6829">
        <v>0</v>
      </c>
    </row>
    <row r="6830" spans="1:26" x14ac:dyDescent="0.25">
      <c r="A6830">
        <v>2044851</v>
      </c>
      <c r="B6830">
        <v>1</v>
      </c>
      <c r="C6830" t="s">
        <v>76</v>
      </c>
      <c r="D6830" t="s">
        <v>104</v>
      </c>
      <c r="E6830" t="s">
        <v>182</v>
      </c>
      <c r="F6830" t="s">
        <v>19451</v>
      </c>
      <c r="G6830" t="s">
        <v>524</v>
      </c>
      <c r="H6830" t="s">
        <v>46</v>
      </c>
      <c r="I6830" t="s">
        <v>129</v>
      </c>
      <c r="J6830" t="s">
        <v>130</v>
      </c>
      <c r="K6830" t="s">
        <v>131</v>
      </c>
      <c r="L6830" t="s">
        <v>19452</v>
      </c>
      <c r="M6830" t="s">
        <v>19453</v>
      </c>
      <c r="N6830">
        <v>4.0072222220000002</v>
      </c>
      <c r="O6830">
        <v>0</v>
      </c>
      <c r="P6830">
        <v>0</v>
      </c>
      <c r="Q6830">
        <v>0</v>
      </c>
      <c r="R6830">
        <v>0</v>
      </c>
      <c r="S6830">
        <v>0</v>
      </c>
      <c r="T6830">
        <v>8</v>
      </c>
      <c r="U6830">
        <v>0</v>
      </c>
      <c r="V6830">
        <v>0</v>
      </c>
      <c r="W6830">
        <v>0</v>
      </c>
      <c r="X6830">
        <v>0</v>
      </c>
      <c r="Y6830">
        <v>0</v>
      </c>
      <c r="Z6830">
        <v>32.057777999999999</v>
      </c>
    </row>
    <row r="6831" spans="1:26" x14ac:dyDescent="0.25">
      <c r="A6831">
        <v>2044860</v>
      </c>
      <c r="B6831">
        <v>1</v>
      </c>
      <c r="C6831" t="s">
        <v>77</v>
      </c>
      <c r="D6831" t="s">
        <v>108</v>
      </c>
      <c r="E6831" t="s">
        <v>182</v>
      </c>
      <c r="F6831" t="s">
        <v>19454</v>
      </c>
      <c r="G6831" t="s">
        <v>812</v>
      </c>
      <c r="H6831" t="s">
        <v>46</v>
      </c>
      <c r="I6831" t="s">
        <v>129</v>
      </c>
      <c r="J6831" t="s">
        <v>130</v>
      </c>
      <c r="K6831" t="s">
        <v>131</v>
      </c>
      <c r="L6831" t="s">
        <v>19455</v>
      </c>
      <c r="M6831" t="s">
        <v>19456</v>
      </c>
      <c r="N6831">
        <v>1.2236111110000001</v>
      </c>
      <c r="O6831">
        <v>0</v>
      </c>
      <c r="P6831">
        <v>14</v>
      </c>
      <c r="Q6831">
        <v>0</v>
      </c>
      <c r="R6831">
        <v>0</v>
      </c>
      <c r="S6831">
        <v>0</v>
      </c>
      <c r="T6831">
        <v>0</v>
      </c>
      <c r="U6831">
        <v>0</v>
      </c>
      <c r="V6831">
        <v>17.130555999999999</v>
      </c>
      <c r="W6831">
        <v>0</v>
      </c>
      <c r="X6831">
        <v>0</v>
      </c>
      <c r="Y6831">
        <v>0</v>
      </c>
      <c r="Z6831">
        <v>0</v>
      </c>
    </row>
    <row r="6832" spans="1:26" x14ac:dyDescent="0.25">
      <c r="A6832">
        <v>2044861</v>
      </c>
      <c r="B6832">
        <v>1</v>
      </c>
      <c r="C6832" t="s">
        <v>76</v>
      </c>
      <c r="D6832" t="s">
        <v>100</v>
      </c>
      <c r="E6832" t="s">
        <v>182</v>
      </c>
      <c r="F6832" t="s">
        <v>19457</v>
      </c>
      <c r="G6832" t="s">
        <v>405</v>
      </c>
      <c r="H6832" t="s">
        <v>46</v>
      </c>
      <c r="I6832" t="s">
        <v>129</v>
      </c>
      <c r="J6832" t="s">
        <v>130</v>
      </c>
      <c r="K6832" t="s">
        <v>131</v>
      </c>
      <c r="L6832" t="s">
        <v>19458</v>
      </c>
      <c r="M6832" t="s">
        <v>19459</v>
      </c>
      <c r="N6832">
        <v>1.1441666660000001</v>
      </c>
      <c r="O6832">
        <v>0</v>
      </c>
      <c r="P6832">
        <v>125</v>
      </c>
      <c r="Q6832">
        <v>0</v>
      </c>
      <c r="R6832">
        <v>0</v>
      </c>
      <c r="S6832">
        <v>0</v>
      </c>
      <c r="T6832">
        <v>0</v>
      </c>
      <c r="U6832">
        <v>0</v>
      </c>
      <c r="V6832">
        <v>143.02083300000001</v>
      </c>
      <c r="W6832">
        <v>0</v>
      </c>
      <c r="X6832">
        <v>0</v>
      </c>
      <c r="Y6832">
        <v>0</v>
      </c>
      <c r="Z6832">
        <v>0</v>
      </c>
    </row>
    <row r="6833" spans="1:26" x14ac:dyDescent="0.25">
      <c r="A6833">
        <v>2044864</v>
      </c>
      <c r="B6833">
        <v>1</v>
      </c>
      <c r="C6833" t="s">
        <v>77</v>
      </c>
      <c r="D6833" t="s">
        <v>116</v>
      </c>
      <c r="E6833" t="s">
        <v>161</v>
      </c>
      <c r="F6833" t="s">
        <v>19460</v>
      </c>
      <c r="G6833" t="s">
        <v>163</v>
      </c>
      <c r="H6833" t="s">
        <v>47</v>
      </c>
      <c r="I6833" t="s">
        <v>129</v>
      </c>
      <c r="J6833" t="s">
        <v>130</v>
      </c>
      <c r="K6833" t="s">
        <v>131</v>
      </c>
      <c r="L6833" t="s">
        <v>19461</v>
      </c>
      <c r="M6833" t="s">
        <v>19462</v>
      </c>
      <c r="N6833">
        <v>0.41416666600000002</v>
      </c>
      <c r="O6833">
        <v>3</v>
      </c>
      <c r="P6833">
        <v>1249</v>
      </c>
      <c r="Q6833">
        <v>0</v>
      </c>
      <c r="R6833">
        <v>0</v>
      </c>
      <c r="S6833">
        <v>0</v>
      </c>
      <c r="T6833">
        <v>0</v>
      </c>
      <c r="U6833">
        <v>1.2424999999999999</v>
      </c>
      <c r="V6833">
        <v>517.29416600000002</v>
      </c>
      <c r="W6833">
        <v>0</v>
      </c>
      <c r="X6833">
        <v>0</v>
      </c>
      <c r="Y6833">
        <v>0</v>
      </c>
      <c r="Z6833">
        <v>0</v>
      </c>
    </row>
    <row r="6834" spans="1:26" x14ac:dyDescent="0.25">
      <c r="A6834">
        <v>2044866</v>
      </c>
      <c r="B6834">
        <v>1</v>
      </c>
      <c r="C6834" t="s">
        <v>77</v>
      </c>
      <c r="D6834" t="s">
        <v>124</v>
      </c>
      <c r="E6834" t="s">
        <v>134</v>
      </c>
      <c r="F6834" t="s">
        <v>19463</v>
      </c>
      <c r="G6834" t="s">
        <v>250</v>
      </c>
      <c r="H6834" t="s">
        <v>46</v>
      </c>
      <c r="I6834" t="s">
        <v>129</v>
      </c>
      <c r="J6834" t="s">
        <v>15</v>
      </c>
      <c r="K6834" t="s">
        <v>131</v>
      </c>
      <c r="L6834" t="s">
        <v>19464</v>
      </c>
      <c r="M6834" t="s">
        <v>19465</v>
      </c>
      <c r="N6834">
        <v>1.4297222220000001</v>
      </c>
      <c r="O6834">
        <v>0</v>
      </c>
      <c r="P6834">
        <v>2</v>
      </c>
      <c r="Q6834">
        <v>0</v>
      </c>
      <c r="R6834">
        <v>0</v>
      </c>
      <c r="S6834">
        <v>0</v>
      </c>
      <c r="T6834">
        <v>0</v>
      </c>
      <c r="U6834">
        <v>0</v>
      </c>
      <c r="V6834">
        <v>2.8594439999999999</v>
      </c>
      <c r="W6834">
        <v>0</v>
      </c>
      <c r="X6834">
        <v>0</v>
      </c>
      <c r="Y6834">
        <v>0</v>
      </c>
      <c r="Z6834">
        <v>0</v>
      </c>
    </row>
    <row r="6835" spans="1:26" x14ac:dyDescent="0.25">
      <c r="A6835">
        <v>2044875</v>
      </c>
      <c r="B6835">
        <v>1</v>
      </c>
      <c r="C6835" t="s">
        <v>76</v>
      </c>
      <c r="D6835" t="s">
        <v>78</v>
      </c>
      <c r="E6835" t="s">
        <v>182</v>
      </c>
      <c r="F6835" t="s">
        <v>18540</v>
      </c>
      <c r="G6835" t="s">
        <v>168</v>
      </c>
      <c r="H6835" t="s">
        <v>46</v>
      </c>
      <c r="I6835" t="s">
        <v>129</v>
      </c>
      <c r="J6835" t="s">
        <v>130</v>
      </c>
      <c r="K6835" t="s">
        <v>154</v>
      </c>
      <c r="L6835" t="s">
        <v>19466</v>
      </c>
      <c r="M6835" t="s">
        <v>19467</v>
      </c>
      <c r="N6835">
        <v>1.4655555549999999</v>
      </c>
      <c r="O6835">
        <v>0</v>
      </c>
      <c r="P6835">
        <v>125</v>
      </c>
      <c r="Q6835">
        <v>0</v>
      </c>
      <c r="R6835">
        <v>0</v>
      </c>
      <c r="S6835">
        <v>0</v>
      </c>
      <c r="T6835">
        <v>0</v>
      </c>
      <c r="U6835">
        <v>0</v>
      </c>
      <c r="V6835">
        <v>183.194444</v>
      </c>
      <c r="W6835">
        <v>0</v>
      </c>
      <c r="X6835">
        <v>0</v>
      </c>
      <c r="Y6835">
        <v>0</v>
      </c>
      <c r="Z6835">
        <v>0</v>
      </c>
    </row>
    <row r="6836" spans="1:26" x14ac:dyDescent="0.25">
      <c r="A6836">
        <v>2044868</v>
      </c>
      <c r="B6836">
        <v>1</v>
      </c>
      <c r="C6836" t="s">
        <v>76</v>
      </c>
      <c r="D6836" t="s">
        <v>89</v>
      </c>
      <c r="E6836" t="s">
        <v>166</v>
      </c>
      <c r="F6836" t="s">
        <v>1310</v>
      </c>
      <c r="G6836" t="s">
        <v>657</v>
      </c>
      <c r="H6836" t="s">
        <v>46</v>
      </c>
      <c r="I6836" t="s">
        <v>129</v>
      </c>
      <c r="J6836" t="s">
        <v>130</v>
      </c>
      <c r="K6836" t="s">
        <v>131</v>
      </c>
      <c r="L6836" t="s">
        <v>19468</v>
      </c>
      <c r="M6836" t="s">
        <v>19469</v>
      </c>
      <c r="N6836">
        <v>0.55277777699999997</v>
      </c>
      <c r="O6836">
        <v>0</v>
      </c>
      <c r="P6836">
        <v>29</v>
      </c>
      <c r="Q6836">
        <v>0</v>
      </c>
      <c r="R6836">
        <v>0</v>
      </c>
      <c r="S6836">
        <v>0</v>
      </c>
      <c r="T6836">
        <v>0</v>
      </c>
      <c r="U6836">
        <v>0</v>
      </c>
      <c r="V6836">
        <v>16.030556000000001</v>
      </c>
      <c r="W6836">
        <v>0</v>
      </c>
      <c r="X6836">
        <v>0</v>
      </c>
      <c r="Y6836">
        <v>0</v>
      </c>
      <c r="Z6836">
        <v>0</v>
      </c>
    </row>
    <row r="6837" spans="1:26" x14ac:dyDescent="0.25">
      <c r="A6837">
        <v>2044882</v>
      </c>
      <c r="B6837">
        <v>1</v>
      </c>
      <c r="C6837" t="s">
        <v>76</v>
      </c>
      <c r="D6837" t="s">
        <v>103</v>
      </c>
      <c r="E6837" t="s">
        <v>182</v>
      </c>
      <c r="F6837" t="s">
        <v>19470</v>
      </c>
      <c r="G6837" t="s">
        <v>19329</v>
      </c>
      <c r="H6837" t="s">
        <v>46</v>
      </c>
      <c r="I6837" t="s">
        <v>129</v>
      </c>
      <c r="J6837" t="s">
        <v>130</v>
      </c>
      <c r="K6837" t="s">
        <v>131</v>
      </c>
      <c r="L6837" t="s">
        <v>19471</v>
      </c>
      <c r="M6837" t="s">
        <v>19472</v>
      </c>
      <c r="N6837">
        <v>3.227222222</v>
      </c>
      <c r="O6837">
        <v>0</v>
      </c>
      <c r="P6837">
        <v>0</v>
      </c>
      <c r="Q6837">
        <v>0</v>
      </c>
      <c r="R6837">
        <v>13</v>
      </c>
      <c r="S6837">
        <v>0</v>
      </c>
      <c r="T6837">
        <v>0</v>
      </c>
      <c r="U6837">
        <v>0</v>
      </c>
      <c r="V6837">
        <v>0</v>
      </c>
      <c r="W6837">
        <v>0</v>
      </c>
      <c r="X6837">
        <v>41.953888999999997</v>
      </c>
      <c r="Y6837">
        <v>0</v>
      </c>
      <c r="Z6837">
        <v>0</v>
      </c>
    </row>
    <row r="6838" spans="1:26" x14ac:dyDescent="0.25">
      <c r="A6838">
        <v>2044870</v>
      </c>
      <c r="B6838">
        <v>1</v>
      </c>
      <c r="C6838" t="s">
        <v>77</v>
      </c>
      <c r="D6838" t="s">
        <v>124</v>
      </c>
      <c r="E6838" t="s">
        <v>134</v>
      </c>
      <c r="F6838" t="s">
        <v>19473</v>
      </c>
      <c r="G6838" t="s">
        <v>250</v>
      </c>
      <c r="H6838" t="s">
        <v>46</v>
      </c>
      <c r="I6838" t="s">
        <v>129</v>
      </c>
      <c r="J6838" t="s">
        <v>15</v>
      </c>
      <c r="K6838" t="s">
        <v>131</v>
      </c>
      <c r="L6838" t="s">
        <v>19474</v>
      </c>
      <c r="M6838" t="s">
        <v>19475</v>
      </c>
      <c r="N6838">
        <v>0.68888888800000003</v>
      </c>
      <c r="O6838">
        <v>0</v>
      </c>
      <c r="P6838">
        <v>1</v>
      </c>
      <c r="Q6838">
        <v>0</v>
      </c>
      <c r="R6838">
        <v>0</v>
      </c>
      <c r="S6838">
        <v>0</v>
      </c>
      <c r="T6838">
        <v>0</v>
      </c>
      <c r="U6838">
        <v>0</v>
      </c>
      <c r="V6838">
        <v>0.68888899999999997</v>
      </c>
      <c r="W6838">
        <v>0</v>
      </c>
      <c r="X6838">
        <v>0</v>
      </c>
      <c r="Y6838">
        <v>0</v>
      </c>
      <c r="Z6838">
        <v>0</v>
      </c>
    </row>
    <row r="6839" spans="1:26" x14ac:dyDescent="0.25">
      <c r="A6839">
        <v>2044872</v>
      </c>
      <c r="B6839">
        <v>1</v>
      </c>
      <c r="C6839" t="s">
        <v>77</v>
      </c>
      <c r="D6839" t="s">
        <v>122</v>
      </c>
      <c r="E6839" t="s">
        <v>186</v>
      </c>
      <c r="F6839" t="s">
        <v>7068</v>
      </c>
      <c r="G6839" t="s">
        <v>163</v>
      </c>
      <c r="H6839" t="s">
        <v>47</v>
      </c>
      <c r="I6839" t="s">
        <v>257</v>
      </c>
      <c r="J6839" t="s">
        <v>130</v>
      </c>
      <c r="K6839" t="s">
        <v>131</v>
      </c>
      <c r="L6839" t="s">
        <v>19476</v>
      </c>
      <c r="M6839" t="s">
        <v>19477</v>
      </c>
      <c r="N6839">
        <v>1.1111111E-2</v>
      </c>
      <c r="O6839">
        <v>0</v>
      </c>
      <c r="P6839">
        <v>16</v>
      </c>
      <c r="Q6839">
        <v>37</v>
      </c>
      <c r="R6839">
        <v>577</v>
      </c>
      <c r="S6839">
        <v>45</v>
      </c>
      <c r="T6839">
        <v>1256</v>
      </c>
      <c r="U6839">
        <v>0</v>
      </c>
      <c r="V6839">
        <v>0.17777799999999999</v>
      </c>
      <c r="W6839">
        <v>0.411111</v>
      </c>
      <c r="X6839">
        <v>6.411111</v>
      </c>
      <c r="Y6839">
        <v>0.5</v>
      </c>
      <c r="Z6839">
        <v>13.955555</v>
      </c>
    </row>
    <row r="6840" spans="1:26" x14ac:dyDescent="0.25">
      <c r="A6840">
        <v>2044874</v>
      </c>
      <c r="B6840">
        <v>1</v>
      </c>
      <c r="C6840" t="s">
        <v>76</v>
      </c>
      <c r="D6840" t="s">
        <v>84</v>
      </c>
      <c r="E6840" t="s">
        <v>134</v>
      </c>
      <c r="F6840" t="s">
        <v>19478</v>
      </c>
      <c r="G6840" t="s">
        <v>140</v>
      </c>
      <c r="H6840" t="s">
        <v>46</v>
      </c>
      <c r="I6840" t="s">
        <v>129</v>
      </c>
      <c r="J6840" t="s">
        <v>130</v>
      </c>
      <c r="K6840" t="s">
        <v>131</v>
      </c>
      <c r="L6840" t="s">
        <v>19479</v>
      </c>
      <c r="M6840" t="s">
        <v>19480</v>
      </c>
      <c r="N6840">
        <v>4.590833333</v>
      </c>
      <c r="O6840">
        <v>0</v>
      </c>
      <c r="P6840">
        <v>8</v>
      </c>
      <c r="Q6840">
        <v>0</v>
      </c>
      <c r="R6840">
        <v>0</v>
      </c>
      <c r="S6840">
        <v>0</v>
      </c>
      <c r="T6840">
        <v>0</v>
      </c>
      <c r="U6840">
        <v>0</v>
      </c>
      <c r="V6840">
        <v>36.726666999999999</v>
      </c>
      <c r="W6840">
        <v>0</v>
      </c>
      <c r="X6840">
        <v>0</v>
      </c>
      <c r="Y6840">
        <v>0</v>
      </c>
      <c r="Z6840">
        <v>0</v>
      </c>
    </row>
    <row r="6841" spans="1:26" x14ac:dyDescent="0.25">
      <c r="A6841">
        <v>2044876</v>
      </c>
      <c r="B6841">
        <v>1</v>
      </c>
      <c r="C6841" t="s">
        <v>77</v>
      </c>
      <c r="D6841" t="s">
        <v>108</v>
      </c>
      <c r="E6841" t="s">
        <v>134</v>
      </c>
      <c r="F6841" t="s">
        <v>19481</v>
      </c>
      <c r="G6841" t="s">
        <v>136</v>
      </c>
      <c r="H6841" t="s">
        <v>46</v>
      </c>
      <c r="I6841" t="s">
        <v>129</v>
      </c>
      <c r="J6841" t="s">
        <v>130</v>
      </c>
      <c r="K6841" t="s">
        <v>131</v>
      </c>
      <c r="L6841" t="s">
        <v>19482</v>
      </c>
      <c r="M6841" t="s">
        <v>19483</v>
      </c>
      <c r="N6841">
        <v>2.9375</v>
      </c>
      <c r="O6841">
        <v>0</v>
      </c>
      <c r="P6841">
        <v>1</v>
      </c>
      <c r="Q6841">
        <v>0</v>
      </c>
      <c r="R6841">
        <v>0</v>
      </c>
      <c r="S6841">
        <v>0</v>
      </c>
      <c r="T6841">
        <v>0</v>
      </c>
      <c r="U6841">
        <v>0</v>
      </c>
      <c r="V6841">
        <v>2.9375</v>
      </c>
      <c r="W6841">
        <v>0</v>
      </c>
      <c r="X6841">
        <v>0</v>
      </c>
      <c r="Y6841">
        <v>0</v>
      </c>
      <c r="Z6841">
        <v>0</v>
      </c>
    </row>
    <row r="6842" spans="1:26" x14ac:dyDescent="0.25">
      <c r="A6842">
        <v>2044878</v>
      </c>
      <c r="B6842">
        <v>1</v>
      </c>
      <c r="C6842" t="s">
        <v>76</v>
      </c>
      <c r="D6842" t="s">
        <v>89</v>
      </c>
      <c r="E6842" t="s">
        <v>166</v>
      </c>
      <c r="F6842" t="s">
        <v>19294</v>
      </c>
      <c r="G6842" t="s">
        <v>168</v>
      </c>
      <c r="H6842" t="s">
        <v>46</v>
      </c>
      <c r="I6842" t="s">
        <v>129</v>
      </c>
      <c r="J6842" t="s">
        <v>130</v>
      </c>
      <c r="K6842" t="s">
        <v>154</v>
      </c>
      <c r="L6842" t="s">
        <v>19484</v>
      </c>
      <c r="M6842" t="s">
        <v>19485</v>
      </c>
      <c r="N6842">
        <v>2.6333333329999999</v>
      </c>
      <c r="O6842">
        <v>0</v>
      </c>
      <c r="P6842">
        <v>403</v>
      </c>
      <c r="Q6842">
        <v>0</v>
      </c>
      <c r="R6842">
        <v>0</v>
      </c>
      <c r="S6842">
        <v>0</v>
      </c>
      <c r="T6842">
        <v>0</v>
      </c>
      <c r="U6842">
        <v>0</v>
      </c>
      <c r="V6842">
        <v>1061.2333329999999</v>
      </c>
      <c r="W6842">
        <v>0</v>
      </c>
      <c r="X6842">
        <v>0</v>
      </c>
      <c r="Y6842">
        <v>0</v>
      </c>
      <c r="Z6842">
        <v>0</v>
      </c>
    </row>
    <row r="6843" spans="1:26" x14ac:dyDescent="0.25">
      <c r="A6843">
        <v>2044886</v>
      </c>
      <c r="B6843">
        <v>1</v>
      </c>
      <c r="C6843" t="s">
        <v>77</v>
      </c>
      <c r="D6843" t="s">
        <v>114</v>
      </c>
      <c r="E6843" t="s">
        <v>161</v>
      </c>
      <c r="F6843" t="s">
        <v>19486</v>
      </c>
      <c r="G6843" t="s">
        <v>341</v>
      </c>
      <c r="H6843" t="s">
        <v>47</v>
      </c>
      <c r="I6843" t="s">
        <v>129</v>
      </c>
      <c r="J6843" t="s">
        <v>130</v>
      </c>
      <c r="K6843" t="s">
        <v>131</v>
      </c>
      <c r="L6843" t="s">
        <v>19487</v>
      </c>
      <c r="M6843" t="s">
        <v>19488</v>
      </c>
      <c r="N6843">
        <v>0.98666666599999997</v>
      </c>
      <c r="O6843">
        <v>0</v>
      </c>
      <c r="P6843">
        <v>0</v>
      </c>
      <c r="Q6843">
        <v>0</v>
      </c>
      <c r="R6843">
        <v>0</v>
      </c>
      <c r="S6843">
        <v>20</v>
      </c>
      <c r="T6843">
        <v>0</v>
      </c>
      <c r="U6843">
        <v>0</v>
      </c>
      <c r="V6843">
        <v>0</v>
      </c>
      <c r="W6843">
        <v>0</v>
      </c>
      <c r="X6843">
        <v>0</v>
      </c>
      <c r="Y6843">
        <v>19.733332999999998</v>
      </c>
      <c r="Z6843">
        <v>0</v>
      </c>
    </row>
    <row r="6844" spans="1:26" x14ac:dyDescent="0.25">
      <c r="A6844">
        <v>2044885</v>
      </c>
      <c r="B6844">
        <v>1</v>
      </c>
      <c r="C6844" t="s">
        <v>77</v>
      </c>
      <c r="D6844" t="s">
        <v>108</v>
      </c>
      <c r="E6844" t="s">
        <v>134</v>
      </c>
      <c r="F6844" t="s">
        <v>19489</v>
      </c>
      <c r="G6844" t="s">
        <v>136</v>
      </c>
      <c r="H6844" t="s">
        <v>46</v>
      </c>
      <c r="I6844" t="s">
        <v>129</v>
      </c>
      <c r="J6844" t="s">
        <v>130</v>
      </c>
      <c r="K6844" t="s">
        <v>131</v>
      </c>
      <c r="L6844" t="s">
        <v>19490</v>
      </c>
      <c r="M6844" t="s">
        <v>19491</v>
      </c>
      <c r="N6844">
        <v>3.4402777769999999</v>
      </c>
      <c r="O6844">
        <v>0</v>
      </c>
      <c r="P6844">
        <v>4</v>
      </c>
      <c r="Q6844">
        <v>0</v>
      </c>
      <c r="R6844">
        <v>0</v>
      </c>
      <c r="S6844">
        <v>0</v>
      </c>
      <c r="T6844">
        <v>0</v>
      </c>
      <c r="U6844">
        <v>0</v>
      </c>
      <c r="V6844">
        <v>13.761111</v>
      </c>
      <c r="W6844">
        <v>0</v>
      </c>
      <c r="X6844">
        <v>0</v>
      </c>
      <c r="Y6844">
        <v>0</v>
      </c>
      <c r="Z6844">
        <v>0</v>
      </c>
    </row>
    <row r="6845" spans="1:26" x14ac:dyDescent="0.25">
      <c r="A6845">
        <v>2044887</v>
      </c>
      <c r="B6845">
        <v>1</v>
      </c>
      <c r="C6845" t="s">
        <v>76</v>
      </c>
      <c r="D6845" t="s">
        <v>102</v>
      </c>
      <c r="E6845" t="s">
        <v>134</v>
      </c>
      <c r="F6845" t="s">
        <v>19492</v>
      </c>
      <c r="G6845" t="s">
        <v>140</v>
      </c>
      <c r="H6845" t="s">
        <v>46</v>
      </c>
      <c r="I6845" t="s">
        <v>129</v>
      </c>
      <c r="J6845" t="s">
        <v>130</v>
      </c>
      <c r="K6845" t="s">
        <v>131</v>
      </c>
      <c r="L6845" t="s">
        <v>19493</v>
      </c>
      <c r="M6845" t="s">
        <v>19494</v>
      </c>
      <c r="N6845">
        <v>3.2313888880000001</v>
      </c>
      <c r="O6845">
        <v>0</v>
      </c>
      <c r="P6845">
        <v>6</v>
      </c>
      <c r="Q6845">
        <v>0</v>
      </c>
      <c r="R6845">
        <v>0</v>
      </c>
      <c r="S6845">
        <v>0</v>
      </c>
      <c r="T6845">
        <v>0</v>
      </c>
      <c r="U6845">
        <v>0</v>
      </c>
      <c r="V6845">
        <v>19.388332999999999</v>
      </c>
      <c r="W6845">
        <v>0</v>
      </c>
      <c r="X6845">
        <v>0</v>
      </c>
      <c r="Y6845">
        <v>0</v>
      </c>
      <c r="Z6845">
        <v>0</v>
      </c>
    </row>
    <row r="6846" spans="1:26" x14ac:dyDescent="0.25">
      <c r="A6846">
        <v>2044893</v>
      </c>
      <c r="B6846">
        <v>1</v>
      </c>
      <c r="C6846" t="s">
        <v>76</v>
      </c>
      <c r="D6846" t="s">
        <v>96</v>
      </c>
      <c r="E6846" t="s">
        <v>134</v>
      </c>
      <c r="F6846" t="s">
        <v>19495</v>
      </c>
      <c r="G6846" t="s">
        <v>136</v>
      </c>
      <c r="H6846" t="s">
        <v>46</v>
      </c>
      <c r="I6846" t="s">
        <v>129</v>
      </c>
      <c r="J6846" t="s">
        <v>130</v>
      </c>
      <c r="K6846" t="s">
        <v>131</v>
      </c>
      <c r="L6846" t="s">
        <v>19496</v>
      </c>
      <c r="M6846" t="s">
        <v>19497</v>
      </c>
      <c r="N6846">
        <v>3.3</v>
      </c>
      <c r="O6846">
        <v>0</v>
      </c>
      <c r="P6846">
        <v>4</v>
      </c>
      <c r="Q6846">
        <v>0</v>
      </c>
      <c r="R6846">
        <v>0</v>
      </c>
      <c r="S6846">
        <v>0</v>
      </c>
      <c r="T6846">
        <v>0</v>
      </c>
      <c r="U6846">
        <v>0</v>
      </c>
      <c r="V6846">
        <v>13.2</v>
      </c>
      <c r="W6846">
        <v>0</v>
      </c>
      <c r="X6846">
        <v>0</v>
      </c>
      <c r="Y6846">
        <v>0</v>
      </c>
      <c r="Z6846">
        <v>0</v>
      </c>
    </row>
    <row r="6847" spans="1:26" x14ac:dyDescent="0.25">
      <c r="A6847">
        <v>2044892</v>
      </c>
      <c r="B6847">
        <v>1</v>
      </c>
      <c r="C6847" t="s">
        <v>77</v>
      </c>
      <c r="D6847" t="s">
        <v>108</v>
      </c>
      <c r="E6847" t="s">
        <v>182</v>
      </c>
      <c r="F6847" t="s">
        <v>19498</v>
      </c>
      <c r="G6847" t="s">
        <v>144</v>
      </c>
      <c r="H6847" t="s">
        <v>46</v>
      </c>
      <c r="I6847" t="s">
        <v>129</v>
      </c>
      <c r="J6847" t="s">
        <v>130</v>
      </c>
      <c r="K6847" t="s">
        <v>131</v>
      </c>
      <c r="L6847" t="s">
        <v>19499</v>
      </c>
      <c r="M6847" t="s">
        <v>19500</v>
      </c>
      <c r="N6847">
        <v>2.8544444439999999</v>
      </c>
      <c r="O6847">
        <v>0</v>
      </c>
      <c r="P6847">
        <v>26</v>
      </c>
      <c r="Q6847">
        <v>0</v>
      </c>
      <c r="R6847">
        <v>0</v>
      </c>
      <c r="S6847">
        <v>0</v>
      </c>
      <c r="T6847">
        <v>0</v>
      </c>
      <c r="U6847">
        <v>0</v>
      </c>
      <c r="V6847">
        <v>74.215556000000007</v>
      </c>
      <c r="W6847">
        <v>0</v>
      </c>
      <c r="X6847">
        <v>0</v>
      </c>
      <c r="Y6847">
        <v>0</v>
      </c>
      <c r="Z6847">
        <v>0</v>
      </c>
    </row>
    <row r="6848" spans="1:26" x14ac:dyDescent="0.25">
      <c r="A6848">
        <v>2044896</v>
      </c>
      <c r="B6848">
        <v>1</v>
      </c>
      <c r="C6848" t="s">
        <v>76</v>
      </c>
      <c r="D6848" t="s">
        <v>99</v>
      </c>
      <c r="E6848" t="s">
        <v>166</v>
      </c>
      <c r="F6848" t="s">
        <v>19501</v>
      </c>
      <c r="G6848" t="s">
        <v>158</v>
      </c>
      <c r="H6848" t="s">
        <v>46</v>
      </c>
      <c r="I6848" t="s">
        <v>129</v>
      </c>
      <c r="J6848" t="s">
        <v>130</v>
      </c>
      <c r="K6848" t="s">
        <v>131</v>
      </c>
      <c r="L6848" t="s">
        <v>19502</v>
      </c>
      <c r="M6848" t="s">
        <v>19503</v>
      </c>
      <c r="N6848">
        <v>0.83333333300000001</v>
      </c>
      <c r="O6848">
        <v>0</v>
      </c>
      <c r="P6848">
        <v>145</v>
      </c>
      <c r="Q6848">
        <v>0</v>
      </c>
      <c r="R6848">
        <v>0</v>
      </c>
      <c r="S6848">
        <v>0</v>
      </c>
      <c r="T6848">
        <v>0</v>
      </c>
      <c r="U6848">
        <v>0</v>
      </c>
      <c r="V6848">
        <v>120.833333</v>
      </c>
      <c r="W6848">
        <v>0</v>
      </c>
      <c r="X6848">
        <v>0</v>
      </c>
      <c r="Y6848">
        <v>0</v>
      </c>
      <c r="Z6848">
        <v>0</v>
      </c>
    </row>
    <row r="6849" spans="1:26" x14ac:dyDescent="0.25">
      <c r="A6849">
        <v>2044903</v>
      </c>
      <c r="B6849">
        <v>1</v>
      </c>
      <c r="C6849" t="s">
        <v>77</v>
      </c>
      <c r="D6849" t="s">
        <v>114</v>
      </c>
      <c r="E6849" t="s">
        <v>182</v>
      </c>
      <c r="F6849" t="s">
        <v>19504</v>
      </c>
      <c r="G6849" t="s">
        <v>144</v>
      </c>
      <c r="H6849" t="s">
        <v>46</v>
      </c>
      <c r="I6849" t="s">
        <v>129</v>
      </c>
      <c r="J6849" t="s">
        <v>130</v>
      </c>
      <c r="K6849" t="s">
        <v>131</v>
      </c>
      <c r="L6849" t="s">
        <v>19505</v>
      </c>
      <c r="M6849" t="s">
        <v>19506</v>
      </c>
      <c r="N6849">
        <v>1.6727777770000001</v>
      </c>
      <c r="O6849">
        <v>0</v>
      </c>
      <c r="P6849">
        <v>69</v>
      </c>
      <c r="Q6849">
        <v>0</v>
      </c>
      <c r="R6849">
        <v>0</v>
      </c>
      <c r="S6849">
        <v>0</v>
      </c>
      <c r="T6849">
        <v>10</v>
      </c>
      <c r="U6849">
        <v>0</v>
      </c>
      <c r="V6849">
        <v>115.421667</v>
      </c>
      <c r="W6849">
        <v>0</v>
      </c>
      <c r="X6849">
        <v>0</v>
      </c>
      <c r="Y6849">
        <v>0</v>
      </c>
      <c r="Z6849">
        <v>16.727778000000001</v>
      </c>
    </row>
    <row r="6850" spans="1:26" x14ac:dyDescent="0.25">
      <c r="A6850">
        <v>2044902</v>
      </c>
      <c r="B6850">
        <v>1</v>
      </c>
      <c r="C6850" t="s">
        <v>76</v>
      </c>
      <c r="D6850" t="s">
        <v>89</v>
      </c>
      <c r="E6850" t="s">
        <v>134</v>
      </c>
      <c r="F6850" t="s">
        <v>19507</v>
      </c>
      <c r="G6850" t="s">
        <v>136</v>
      </c>
      <c r="H6850" t="s">
        <v>46</v>
      </c>
      <c r="I6850" t="s">
        <v>129</v>
      </c>
      <c r="J6850" t="s">
        <v>130</v>
      </c>
      <c r="K6850" t="s">
        <v>131</v>
      </c>
      <c r="L6850" t="s">
        <v>19508</v>
      </c>
      <c r="M6850" t="s">
        <v>19509</v>
      </c>
      <c r="N6850">
        <v>2.1724999999999999</v>
      </c>
      <c r="O6850">
        <v>0</v>
      </c>
      <c r="P6850">
        <v>1</v>
      </c>
      <c r="Q6850">
        <v>0</v>
      </c>
      <c r="R6850">
        <v>0</v>
      </c>
      <c r="S6850">
        <v>0</v>
      </c>
      <c r="T6850">
        <v>0</v>
      </c>
      <c r="U6850">
        <v>0</v>
      </c>
      <c r="V6850">
        <v>2.1724999999999999</v>
      </c>
      <c r="W6850">
        <v>0</v>
      </c>
      <c r="X6850">
        <v>0</v>
      </c>
      <c r="Y6850">
        <v>0</v>
      </c>
      <c r="Z6850">
        <v>0</v>
      </c>
    </row>
    <row r="6851" spans="1:26" x14ac:dyDescent="0.25">
      <c r="A6851">
        <v>2044899</v>
      </c>
      <c r="B6851">
        <v>1</v>
      </c>
      <c r="C6851" t="s">
        <v>76</v>
      </c>
      <c r="D6851" t="s">
        <v>102</v>
      </c>
      <c r="E6851" t="s">
        <v>182</v>
      </c>
      <c r="F6851" t="s">
        <v>19510</v>
      </c>
      <c r="G6851" t="s">
        <v>144</v>
      </c>
      <c r="H6851" t="s">
        <v>46</v>
      </c>
      <c r="I6851" t="s">
        <v>129</v>
      </c>
      <c r="J6851" t="s">
        <v>130</v>
      </c>
      <c r="K6851" t="s">
        <v>131</v>
      </c>
      <c r="L6851" t="s">
        <v>19511</v>
      </c>
      <c r="M6851" t="s">
        <v>19512</v>
      </c>
      <c r="N6851">
        <v>2.1119444440000001</v>
      </c>
      <c r="O6851">
        <v>0</v>
      </c>
      <c r="P6851">
        <v>9</v>
      </c>
      <c r="Q6851">
        <v>0</v>
      </c>
      <c r="R6851">
        <v>0</v>
      </c>
      <c r="S6851">
        <v>0</v>
      </c>
      <c r="T6851">
        <v>0</v>
      </c>
      <c r="U6851">
        <v>0</v>
      </c>
      <c r="V6851">
        <v>19.0075</v>
      </c>
      <c r="W6851">
        <v>0</v>
      </c>
      <c r="X6851">
        <v>0</v>
      </c>
      <c r="Y6851">
        <v>0</v>
      </c>
      <c r="Z6851">
        <v>0</v>
      </c>
    </row>
    <row r="6852" spans="1:26" x14ac:dyDescent="0.25">
      <c r="A6852">
        <v>2044904</v>
      </c>
      <c r="B6852">
        <v>1</v>
      </c>
      <c r="C6852" t="s">
        <v>76</v>
      </c>
      <c r="D6852" t="s">
        <v>90</v>
      </c>
      <c r="E6852" t="s">
        <v>134</v>
      </c>
      <c r="F6852" t="s">
        <v>19513</v>
      </c>
      <c r="G6852" t="s">
        <v>136</v>
      </c>
      <c r="H6852" t="s">
        <v>46</v>
      </c>
      <c r="I6852" t="s">
        <v>129</v>
      </c>
      <c r="J6852" t="s">
        <v>130</v>
      </c>
      <c r="K6852" t="s">
        <v>131</v>
      </c>
      <c r="L6852" t="s">
        <v>19514</v>
      </c>
      <c r="M6852" t="s">
        <v>19515</v>
      </c>
      <c r="N6852">
        <v>1.2080555550000001</v>
      </c>
      <c r="O6852">
        <v>0</v>
      </c>
      <c r="P6852">
        <v>1</v>
      </c>
      <c r="Q6852">
        <v>0</v>
      </c>
      <c r="R6852">
        <v>0</v>
      </c>
      <c r="S6852">
        <v>0</v>
      </c>
      <c r="T6852">
        <v>0</v>
      </c>
      <c r="U6852">
        <v>0</v>
      </c>
      <c r="V6852">
        <v>1.208056</v>
      </c>
      <c r="W6852">
        <v>0</v>
      </c>
      <c r="X6852">
        <v>0</v>
      </c>
      <c r="Y6852">
        <v>0</v>
      </c>
      <c r="Z6852">
        <v>0</v>
      </c>
    </row>
    <row r="6853" spans="1:26" x14ac:dyDescent="0.25">
      <c r="A6853">
        <v>2044905</v>
      </c>
      <c r="B6853">
        <v>1</v>
      </c>
      <c r="C6853" t="s">
        <v>76</v>
      </c>
      <c r="D6853" t="s">
        <v>94</v>
      </c>
      <c r="E6853" t="s">
        <v>134</v>
      </c>
      <c r="F6853" t="s">
        <v>19516</v>
      </c>
      <c r="G6853" t="s">
        <v>136</v>
      </c>
      <c r="H6853" t="s">
        <v>46</v>
      </c>
      <c r="I6853" t="s">
        <v>129</v>
      </c>
      <c r="J6853" t="s">
        <v>130</v>
      </c>
      <c r="K6853" t="s">
        <v>131</v>
      </c>
      <c r="L6853" t="s">
        <v>19517</v>
      </c>
      <c r="M6853" t="s">
        <v>19518</v>
      </c>
      <c r="N6853">
        <v>3.0858333330000001</v>
      </c>
      <c r="O6853">
        <v>0</v>
      </c>
      <c r="P6853">
        <v>1</v>
      </c>
      <c r="Q6853">
        <v>0</v>
      </c>
      <c r="R6853">
        <v>0</v>
      </c>
      <c r="S6853">
        <v>0</v>
      </c>
      <c r="T6853">
        <v>0</v>
      </c>
      <c r="U6853">
        <v>0</v>
      </c>
      <c r="V6853">
        <v>3.085833</v>
      </c>
      <c r="W6853">
        <v>0</v>
      </c>
      <c r="X6853">
        <v>0</v>
      </c>
      <c r="Y6853">
        <v>0</v>
      </c>
      <c r="Z6853">
        <v>0</v>
      </c>
    </row>
    <row r="6854" spans="1:26" x14ac:dyDescent="0.25">
      <c r="A6854">
        <v>2044911</v>
      </c>
      <c r="B6854">
        <v>1</v>
      </c>
      <c r="C6854" t="s">
        <v>76</v>
      </c>
      <c r="D6854" t="s">
        <v>89</v>
      </c>
      <c r="E6854" t="s">
        <v>134</v>
      </c>
      <c r="F6854" t="s">
        <v>19519</v>
      </c>
      <c r="G6854" t="s">
        <v>136</v>
      </c>
      <c r="H6854" t="s">
        <v>46</v>
      </c>
      <c r="I6854" t="s">
        <v>129</v>
      </c>
      <c r="J6854" t="s">
        <v>130</v>
      </c>
      <c r="K6854" t="s">
        <v>131</v>
      </c>
      <c r="L6854" t="s">
        <v>19520</v>
      </c>
      <c r="M6854" t="s">
        <v>19521</v>
      </c>
      <c r="N6854">
        <v>3.7519444439999998</v>
      </c>
      <c r="O6854">
        <v>0</v>
      </c>
      <c r="P6854">
        <v>1</v>
      </c>
      <c r="Q6854">
        <v>0</v>
      </c>
      <c r="R6854">
        <v>0</v>
      </c>
      <c r="S6854">
        <v>0</v>
      </c>
      <c r="T6854">
        <v>0</v>
      </c>
      <c r="U6854">
        <v>0</v>
      </c>
      <c r="V6854">
        <v>3.7519439999999999</v>
      </c>
      <c r="W6854">
        <v>0</v>
      </c>
      <c r="X6854">
        <v>0</v>
      </c>
      <c r="Y6854">
        <v>0</v>
      </c>
      <c r="Z6854">
        <v>0</v>
      </c>
    </row>
    <row r="6855" spans="1:26" x14ac:dyDescent="0.25">
      <c r="A6855">
        <v>2044909</v>
      </c>
      <c r="B6855">
        <v>1</v>
      </c>
      <c r="C6855" t="s">
        <v>77</v>
      </c>
      <c r="D6855" t="s">
        <v>123</v>
      </c>
      <c r="E6855" t="s">
        <v>134</v>
      </c>
      <c r="F6855" t="s">
        <v>19522</v>
      </c>
      <c r="G6855" t="s">
        <v>250</v>
      </c>
      <c r="H6855" t="s">
        <v>46</v>
      </c>
      <c r="I6855" t="s">
        <v>129</v>
      </c>
      <c r="J6855" t="s">
        <v>15</v>
      </c>
      <c r="K6855" t="s">
        <v>131</v>
      </c>
      <c r="L6855" t="s">
        <v>19523</v>
      </c>
      <c r="M6855" t="s">
        <v>19524</v>
      </c>
      <c r="N6855">
        <v>0.71444444399999996</v>
      </c>
      <c r="O6855">
        <v>0</v>
      </c>
      <c r="P6855">
        <v>11</v>
      </c>
      <c r="Q6855">
        <v>0</v>
      </c>
      <c r="R6855">
        <v>0</v>
      </c>
      <c r="S6855">
        <v>0</v>
      </c>
      <c r="T6855">
        <v>0</v>
      </c>
      <c r="U6855">
        <v>0</v>
      </c>
      <c r="V6855">
        <v>7.8588889999999996</v>
      </c>
      <c r="W6855">
        <v>0</v>
      </c>
      <c r="X6855">
        <v>0</v>
      </c>
      <c r="Y6855">
        <v>0</v>
      </c>
      <c r="Z6855">
        <v>0</v>
      </c>
    </row>
    <row r="6856" spans="1:26" x14ac:dyDescent="0.25">
      <c r="A6856">
        <v>2044912</v>
      </c>
      <c r="B6856">
        <v>1</v>
      </c>
      <c r="C6856" t="s">
        <v>77</v>
      </c>
      <c r="D6856" t="s">
        <v>111</v>
      </c>
      <c r="E6856" t="s">
        <v>134</v>
      </c>
      <c r="F6856" t="s">
        <v>19525</v>
      </c>
      <c r="G6856" t="s">
        <v>136</v>
      </c>
      <c r="H6856" t="s">
        <v>46</v>
      </c>
      <c r="I6856" t="s">
        <v>129</v>
      </c>
      <c r="J6856" t="s">
        <v>130</v>
      </c>
      <c r="K6856" t="s">
        <v>131</v>
      </c>
      <c r="L6856" t="s">
        <v>19526</v>
      </c>
      <c r="M6856" t="s">
        <v>19527</v>
      </c>
      <c r="N6856">
        <v>1.798888888</v>
      </c>
      <c r="O6856">
        <v>0</v>
      </c>
      <c r="P6856">
        <v>0</v>
      </c>
      <c r="Q6856">
        <v>0</v>
      </c>
      <c r="R6856">
        <v>0</v>
      </c>
      <c r="S6856">
        <v>0</v>
      </c>
      <c r="T6856">
        <v>1</v>
      </c>
      <c r="U6856">
        <v>0</v>
      </c>
      <c r="V6856">
        <v>0</v>
      </c>
      <c r="W6856">
        <v>0</v>
      </c>
      <c r="X6856">
        <v>0</v>
      </c>
      <c r="Y6856">
        <v>0</v>
      </c>
      <c r="Z6856">
        <v>1.798889</v>
      </c>
    </row>
    <row r="6857" spans="1:26" x14ac:dyDescent="0.25">
      <c r="A6857">
        <v>2044915</v>
      </c>
      <c r="B6857">
        <v>1</v>
      </c>
      <c r="C6857" t="s">
        <v>77</v>
      </c>
      <c r="D6857" t="s">
        <v>119</v>
      </c>
      <c r="E6857" t="s">
        <v>182</v>
      </c>
      <c r="F6857" t="s">
        <v>19528</v>
      </c>
      <c r="G6857" t="s">
        <v>19329</v>
      </c>
      <c r="H6857" t="s">
        <v>46</v>
      </c>
      <c r="I6857" t="s">
        <v>129</v>
      </c>
      <c r="J6857" t="s">
        <v>130</v>
      </c>
      <c r="K6857" t="s">
        <v>131</v>
      </c>
      <c r="L6857" t="s">
        <v>19529</v>
      </c>
      <c r="M6857" t="s">
        <v>19530</v>
      </c>
      <c r="N6857">
        <v>1.0930555550000001</v>
      </c>
      <c r="O6857">
        <v>0</v>
      </c>
      <c r="P6857">
        <v>15</v>
      </c>
      <c r="Q6857">
        <v>0</v>
      </c>
      <c r="R6857">
        <v>0</v>
      </c>
      <c r="S6857">
        <v>0</v>
      </c>
      <c r="T6857">
        <v>0</v>
      </c>
      <c r="U6857">
        <v>0</v>
      </c>
      <c r="V6857">
        <v>16.395833</v>
      </c>
      <c r="W6857">
        <v>0</v>
      </c>
      <c r="X6857">
        <v>0</v>
      </c>
      <c r="Y6857">
        <v>0</v>
      </c>
      <c r="Z6857">
        <v>0</v>
      </c>
    </row>
    <row r="6858" spans="1:26" x14ac:dyDescent="0.25">
      <c r="A6858">
        <v>2044913</v>
      </c>
      <c r="B6858">
        <v>1</v>
      </c>
      <c r="C6858" t="s">
        <v>76</v>
      </c>
      <c r="D6858" t="s">
        <v>80</v>
      </c>
      <c r="E6858" t="s">
        <v>134</v>
      </c>
      <c r="F6858" t="s">
        <v>19531</v>
      </c>
      <c r="G6858" t="s">
        <v>140</v>
      </c>
      <c r="H6858" t="s">
        <v>46</v>
      </c>
      <c r="I6858" t="s">
        <v>129</v>
      </c>
      <c r="J6858" t="s">
        <v>130</v>
      </c>
      <c r="K6858" t="s">
        <v>131</v>
      </c>
      <c r="L6858" t="s">
        <v>19532</v>
      </c>
      <c r="M6858" t="s">
        <v>19533</v>
      </c>
      <c r="N6858">
        <v>6.3997222220000003</v>
      </c>
      <c r="O6858">
        <v>0</v>
      </c>
      <c r="P6858">
        <v>4</v>
      </c>
      <c r="Q6858">
        <v>0</v>
      </c>
      <c r="R6858">
        <v>0</v>
      </c>
      <c r="S6858">
        <v>0</v>
      </c>
      <c r="T6858">
        <v>0</v>
      </c>
      <c r="U6858">
        <v>0</v>
      </c>
      <c r="V6858">
        <v>25.598889</v>
      </c>
      <c r="W6858">
        <v>0</v>
      </c>
      <c r="X6858">
        <v>0</v>
      </c>
      <c r="Y6858">
        <v>0</v>
      </c>
      <c r="Z6858">
        <v>0</v>
      </c>
    </row>
    <row r="6859" spans="1:26" x14ac:dyDescent="0.25">
      <c r="A6859">
        <v>2044914</v>
      </c>
      <c r="B6859">
        <v>1</v>
      </c>
      <c r="C6859" t="s">
        <v>77</v>
      </c>
      <c r="D6859" t="s">
        <v>119</v>
      </c>
      <c r="E6859" t="s">
        <v>182</v>
      </c>
      <c r="F6859" t="s">
        <v>1979</v>
      </c>
      <c r="G6859" t="s">
        <v>144</v>
      </c>
      <c r="H6859" t="s">
        <v>46</v>
      </c>
      <c r="I6859" t="s">
        <v>129</v>
      </c>
      <c r="J6859" t="s">
        <v>130</v>
      </c>
      <c r="K6859" t="s">
        <v>131</v>
      </c>
      <c r="L6859" t="s">
        <v>19534</v>
      </c>
      <c r="M6859" t="s">
        <v>19535</v>
      </c>
      <c r="N6859">
        <v>1.2852777769999999</v>
      </c>
      <c r="O6859">
        <v>0</v>
      </c>
      <c r="P6859">
        <v>23</v>
      </c>
      <c r="Q6859">
        <v>0</v>
      </c>
      <c r="R6859">
        <v>0</v>
      </c>
      <c r="S6859">
        <v>0</v>
      </c>
      <c r="T6859">
        <v>0</v>
      </c>
      <c r="U6859">
        <v>0</v>
      </c>
      <c r="V6859">
        <v>29.561388999999998</v>
      </c>
      <c r="W6859">
        <v>0</v>
      </c>
      <c r="X6859">
        <v>0</v>
      </c>
      <c r="Y6859">
        <v>0</v>
      </c>
      <c r="Z6859">
        <v>0</v>
      </c>
    </row>
    <row r="6860" spans="1:26" x14ac:dyDescent="0.25">
      <c r="A6860">
        <v>2044921</v>
      </c>
      <c r="B6860">
        <v>1</v>
      </c>
      <c r="C6860" t="s">
        <v>76</v>
      </c>
      <c r="D6860" t="s">
        <v>99</v>
      </c>
      <c r="E6860" t="s">
        <v>182</v>
      </c>
      <c r="F6860" t="s">
        <v>19536</v>
      </c>
      <c r="G6860" t="s">
        <v>144</v>
      </c>
      <c r="H6860" t="s">
        <v>46</v>
      </c>
      <c r="I6860" t="s">
        <v>129</v>
      </c>
      <c r="J6860" t="s">
        <v>130</v>
      </c>
      <c r="K6860" t="s">
        <v>131</v>
      </c>
      <c r="L6860" t="s">
        <v>19537</v>
      </c>
      <c r="M6860" t="s">
        <v>19538</v>
      </c>
      <c r="N6860">
        <v>1.3377777769999999</v>
      </c>
      <c r="O6860">
        <v>0</v>
      </c>
      <c r="P6860">
        <v>52</v>
      </c>
      <c r="Q6860">
        <v>0</v>
      </c>
      <c r="R6860">
        <v>0</v>
      </c>
      <c r="S6860">
        <v>0</v>
      </c>
      <c r="T6860">
        <v>0</v>
      </c>
      <c r="U6860">
        <v>0</v>
      </c>
      <c r="V6860">
        <v>69.564443999999995</v>
      </c>
      <c r="W6860">
        <v>0</v>
      </c>
      <c r="X6860">
        <v>0</v>
      </c>
      <c r="Y6860">
        <v>0</v>
      </c>
      <c r="Z6860">
        <v>0</v>
      </c>
    </row>
    <row r="6861" spans="1:26" x14ac:dyDescent="0.25">
      <c r="A6861">
        <v>2044918</v>
      </c>
      <c r="B6861">
        <v>1</v>
      </c>
      <c r="C6861" t="s">
        <v>77</v>
      </c>
      <c r="D6861" t="s">
        <v>114</v>
      </c>
      <c r="E6861" t="s">
        <v>186</v>
      </c>
      <c r="F6861" t="s">
        <v>2237</v>
      </c>
      <c r="G6861" t="s">
        <v>163</v>
      </c>
      <c r="H6861" t="s">
        <v>47</v>
      </c>
      <c r="I6861" t="s">
        <v>257</v>
      </c>
      <c r="J6861" t="s">
        <v>130</v>
      </c>
      <c r="K6861" t="s">
        <v>131</v>
      </c>
      <c r="L6861" t="s">
        <v>19539</v>
      </c>
      <c r="M6861" t="s">
        <v>19540</v>
      </c>
      <c r="N6861">
        <v>8.3333330000000001E-3</v>
      </c>
      <c r="O6861">
        <v>4</v>
      </c>
      <c r="P6861">
        <v>0</v>
      </c>
      <c r="Q6861">
        <v>0</v>
      </c>
      <c r="R6861">
        <v>0</v>
      </c>
      <c r="S6861">
        <v>125</v>
      </c>
      <c r="T6861">
        <v>488</v>
      </c>
      <c r="U6861">
        <v>3.3333000000000002E-2</v>
      </c>
      <c r="V6861">
        <v>0</v>
      </c>
      <c r="W6861">
        <v>0</v>
      </c>
      <c r="X6861">
        <v>0</v>
      </c>
      <c r="Y6861">
        <v>1.0416669999999999</v>
      </c>
      <c r="Z6861">
        <v>4.0666669999999998</v>
      </c>
    </row>
    <row r="6862" spans="1:26" x14ac:dyDescent="0.25">
      <c r="A6862">
        <v>2044920</v>
      </c>
      <c r="B6862">
        <v>1</v>
      </c>
      <c r="C6862" t="s">
        <v>76</v>
      </c>
      <c r="D6862" t="s">
        <v>103</v>
      </c>
      <c r="E6862" t="s">
        <v>186</v>
      </c>
      <c r="F6862" t="s">
        <v>2776</v>
      </c>
      <c r="G6862" t="s">
        <v>163</v>
      </c>
      <c r="H6862" t="s">
        <v>47</v>
      </c>
      <c r="I6862" t="s">
        <v>129</v>
      </c>
      <c r="J6862" t="s">
        <v>130</v>
      </c>
      <c r="K6862" t="s">
        <v>131</v>
      </c>
      <c r="L6862" t="s">
        <v>19541</v>
      </c>
      <c r="M6862" t="s">
        <v>19542</v>
      </c>
      <c r="N6862">
        <v>1.089722222</v>
      </c>
      <c r="O6862">
        <v>0</v>
      </c>
      <c r="P6862">
        <v>0</v>
      </c>
      <c r="Q6862">
        <v>4</v>
      </c>
      <c r="R6862">
        <v>175</v>
      </c>
      <c r="S6862">
        <v>46</v>
      </c>
      <c r="T6862">
        <v>181</v>
      </c>
      <c r="U6862">
        <v>0</v>
      </c>
      <c r="V6862">
        <v>0</v>
      </c>
      <c r="W6862">
        <v>4.3588889999999996</v>
      </c>
      <c r="X6862">
        <v>190.70138900000001</v>
      </c>
      <c r="Y6862">
        <v>50.127222000000003</v>
      </c>
      <c r="Z6862">
        <v>197.239722</v>
      </c>
    </row>
    <row r="6863" spans="1:26" x14ac:dyDescent="0.25">
      <c r="A6863">
        <v>2044926</v>
      </c>
      <c r="B6863">
        <v>1</v>
      </c>
      <c r="C6863" t="s">
        <v>77</v>
      </c>
      <c r="D6863" t="s">
        <v>108</v>
      </c>
      <c r="E6863" t="s">
        <v>182</v>
      </c>
      <c r="F6863" t="s">
        <v>14680</v>
      </c>
      <c r="G6863" t="s">
        <v>144</v>
      </c>
      <c r="H6863" t="s">
        <v>46</v>
      </c>
      <c r="I6863" t="s">
        <v>129</v>
      </c>
      <c r="J6863" t="s">
        <v>130</v>
      </c>
      <c r="K6863" t="s">
        <v>131</v>
      </c>
      <c r="L6863" t="s">
        <v>19543</v>
      </c>
      <c r="M6863" t="s">
        <v>19544</v>
      </c>
      <c r="N6863">
        <v>2.1397222220000001</v>
      </c>
      <c r="O6863">
        <v>0</v>
      </c>
      <c r="P6863">
        <v>4</v>
      </c>
      <c r="Q6863">
        <v>0</v>
      </c>
      <c r="R6863">
        <v>0</v>
      </c>
      <c r="S6863">
        <v>0</v>
      </c>
      <c r="T6863">
        <v>0</v>
      </c>
      <c r="U6863">
        <v>0</v>
      </c>
      <c r="V6863">
        <v>8.5588890000000006</v>
      </c>
      <c r="W6863">
        <v>0</v>
      </c>
      <c r="X6863">
        <v>0</v>
      </c>
      <c r="Y6863">
        <v>0</v>
      </c>
      <c r="Z6863">
        <v>0</v>
      </c>
    </row>
    <row r="6864" spans="1:26" x14ac:dyDescent="0.25">
      <c r="A6864">
        <v>2044928</v>
      </c>
      <c r="B6864">
        <v>1</v>
      </c>
      <c r="C6864" t="s">
        <v>76</v>
      </c>
      <c r="D6864" t="s">
        <v>91</v>
      </c>
      <c r="E6864" t="s">
        <v>161</v>
      </c>
      <c r="F6864" t="s">
        <v>2900</v>
      </c>
      <c r="G6864" t="s">
        <v>179</v>
      </c>
      <c r="H6864" t="s">
        <v>47</v>
      </c>
      <c r="I6864" t="s">
        <v>129</v>
      </c>
      <c r="J6864" t="s">
        <v>130</v>
      </c>
      <c r="K6864" t="s">
        <v>154</v>
      </c>
      <c r="L6864" t="s">
        <v>19545</v>
      </c>
      <c r="M6864" t="s">
        <v>19202</v>
      </c>
      <c r="N6864">
        <v>1.0866666659999999</v>
      </c>
      <c r="O6864">
        <v>2</v>
      </c>
      <c r="P6864">
        <v>608</v>
      </c>
      <c r="Q6864">
        <v>0</v>
      </c>
      <c r="R6864">
        <v>0</v>
      </c>
      <c r="S6864">
        <v>0</v>
      </c>
      <c r="T6864">
        <v>0</v>
      </c>
      <c r="U6864">
        <v>2.173333</v>
      </c>
      <c r="V6864">
        <v>660.69333300000005</v>
      </c>
      <c r="W6864">
        <v>0</v>
      </c>
      <c r="X6864">
        <v>0</v>
      </c>
      <c r="Y6864">
        <v>0</v>
      </c>
      <c r="Z6864">
        <v>0</v>
      </c>
    </row>
    <row r="6865" spans="1:26" x14ac:dyDescent="0.25">
      <c r="A6865">
        <v>2044930</v>
      </c>
      <c r="B6865">
        <v>1</v>
      </c>
      <c r="C6865" t="s">
        <v>77</v>
      </c>
      <c r="D6865" t="s">
        <v>119</v>
      </c>
      <c r="E6865" t="s">
        <v>182</v>
      </c>
      <c r="F6865" t="s">
        <v>19546</v>
      </c>
      <c r="G6865" t="s">
        <v>524</v>
      </c>
      <c r="H6865" t="s">
        <v>46</v>
      </c>
      <c r="I6865" t="s">
        <v>129</v>
      </c>
      <c r="J6865" t="s">
        <v>130</v>
      </c>
      <c r="K6865" t="s">
        <v>131</v>
      </c>
      <c r="L6865" t="s">
        <v>19547</v>
      </c>
      <c r="M6865" t="s">
        <v>19548</v>
      </c>
      <c r="N6865">
        <v>1.9750000000000001</v>
      </c>
      <c r="O6865">
        <v>0</v>
      </c>
      <c r="P6865">
        <v>10</v>
      </c>
      <c r="Q6865">
        <v>0</v>
      </c>
      <c r="R6865">
        <v>0</v>
      </c>
      <c r="S6865">
        <v>0</v>
      </c>
      <c r="T6865">
        <v>0</v>
      </c>
      <c r="U6865">
        <v>0</v>
      </c>
      <c r="V6865">
        <v>19.75</v>
      </c>
      <c r="W6865">
        <v>0</v>
      </c>
      <c r="X6865">
        <v>0</v>
      </c>
      <c r="Y6865">
        <v>0</v>
      </c>
      <c r="Z6865">
        <v>0</v>
      </c>
    </row>
    <row r="6866" spans="1:26" x14ac:dyDescent="0.25">
      <c r="A6866">
        <v>2044946</v>
      </c>
      <c r="B6866">
        <v>1</v>
      </c>
      <c r="C6866" t="s">
        <v>76</v>
      </c>
      <c r="D6866" t="s">
        <v>102</v>
      </c>
      <c r="E6866" t="s">
        <v>134</v>
      </c>
      <c r="F6866" t="s">
        <v>19549</v>
      </c>
      <c r="G6866" t="s">
        <v>136</v>
      </c>
      <c r="H6866" t="s">
        <v>46</v>
      </c>
      <c r="I6866" t="s">
        <v>129</v>
      </c>
      <c r="J6866" t="s">
        <v>130</v>
      </c>
      <c r="K6866" t="s">
        <v>131</v>
      </c>
      <c r="L6866" t="s">
        <v>19550</v>
      </c>
      <c r="M6866" t="s">
        <v>19551</v>
      </c>
      <c r="N6866">
        <v>4.3075000000000001</v>
      </c>
      <c r="O6866">
        <v>0</v>
      </c>
      <c r="P6866">
        <v>1</v>
      </c>
      <c r="Q6866">
        <v>0</v>
      </c>
      <c r="R6866">
        <v>0</v>
      </c>
      <c r="S6866">
        <v>0</v>
      </c>
      <c r="T6866">
        <v>0</v>
      </c>
      <c r="U6866">
        <v>0</v>
      </c>
      <c r="V6866">
        <v>4.3075000000000001</v>
      </c>
      <c r="W6866">
        <v>0</v>
      </c>
      <c r="X6866">
        <v>0</v>
      </c>
      <c r="Y6866">
        <v>0</v>
      </c>
      <c r="Z6866">
        <v>0</v>
      </c>
    </row>
    <row r="6867" spans="1:26" x14ac:dyDescent="0.25">
      <c r="A6867">
        <v>2044943</v>
      </c>
      <c r="B6867">
        <v>1</v>
      </c>
      <c r="C6867" t="s">
        <v>76</v>
      </c>
      <c r="D6867" t="s">
        <v>85</v>
      </c>
      <c r="E6867" t="s">
        <v>134</v>
      </c>
      <c r="F6867" t="s">
        <v>19552</v>
      </c>
      <c r="G6867" t="s">
        <v>136</v>
      </c>
      <c r="H6867" t="s">
        <v>46</v>
      </c>
      <c r="I6867" t="s">
        <v>129</v>
      </c>
      <c r="J6867" t="s">
        <v>130</v>
      </c>
      <c r="K6867" t="s">
        <v>131</v>
      </c>
      <c r="L6867" t="s">
        <v>19553</v>
      </c>
      <c r="M6867" t="s">
        <v>19554</v>
      </c>
      <c r="N6867">
        <v>1.7613888879999999</v>
      </c>
      <c r="O6867">
        <v>0</v>
      </c>
      <c r="P6867">
        <v>1</v>
      </c>
      <c r="Q6867">
        <v>0</v>
      </c>
      <c r="R6867">
        <v>0</v>
      </c>
      <c r="S6867">
        <v>0</v>
      </c>
      <c r="T6867">
        <v>0</v>
      </c>
      <c r="U6867">
        <v>0</v>
      </c>
      <c r="V6867">
        <v>1.7613890000000001</v>
      </c>
      <c r="W6867">
        <v>0</v>
      </c>
      <c r="X6867">
        <v>0</v>
      </c>
      <c r="Y6867">
        <v>0</v>
      </c>
      <c r="Z6867">
        <v>0</v>
      </c>
    </row>
    <row r="6868" spans="1:26" x14ac:dyDescent="0.25">
      <c r="A6868">
        <v>2044935</v>
      </c>
      <c r="B6868">
        <v>1</v>
      </c>
      <c r="C6868" t="s">
        <v>76</v>
      </c>
      <c r="D6868" t="s">
        <v>92</v>
      </c>
      <c r="E6868" t="s">
        <v>182</v>
      </c>
      <c r="F6868" t="s">
        <v>19555</v>
      </c>
      <c r="G6868" t="s">
        <v>904</v>
      </c>
      <c r="H6868" t="s">
        <v>46</v>
      </c>
      <c r="I6868" t="s">
        <v>129</v>
      </c>
      <c r="J6868" t="s">
        <v>130</v>
      </c>
      <c r="K6868" t="s">
        <v>131</v>
      </c>
      <c r="L6868" t="s">
        <v>19556</v>
      </c>
      <c r="M6868" t="s">
        <v>19557</v>
      </c>
      <c r="N6868">
        <v>1.065555555</v>
      </c>
      <c r="O6868">
        <v>0</v>
      </c>
      <c r="P6868">
        <v>0</v>
      </c>
      <c r="Q6868">
        <v>0</v>
      </c>
      <c r="R6868">
        <v>56</v>
      </c>
      <c r="S6868">
        <v>0</v>
      </c>
      <c r="T6868">
        <v>0</v>
      </c>
      <c r="U6868">
        <v>0</v>
      </c>
      <c r="V6868">
        <v>0</v>
      </c>
      <c r="W6868">
        <v>0</v>
      </c>
      <c r="X6868">
        <v>59.671111000000003</v>
      </c>
      <c r="Y6868">
        <v>0</v>
      </c>
      <c r="Z6868">
        <v>0</v>
      </c>
    </row>
    <row r="6869" spans="1:26" x14ac:dyDescent="0.25">
      <c r="A6869">
        <v>2044938</v>
      </c>
      <c r="B6869">
        <v>1</v>
      </c>
      <c r="C6869" t="s">
        <v>76</v>
      </c>
      <c r="D6869" t="s">
        <v>80</v>
      </c>
      <c r="E6869" t="s">
        <v>134</v>
      </c>
      <c r="F6869" t="s">
        <v>19558</v>
      </c>
      <c r="G6869" t="s">
        <v>238</v>
      </c>
      <c r="H6869" t="s">
        <v>46</v>
      </c>
      <c r="I6869" t="s">
        <v>129</v>
      </c>
      <c r="J6869" t="s">
        <v>130</v>
      </c>
      <c r="K6869" t="s">
        <v>131</v>
      </c>
      <c r="L6869" t="s">
        <v>19559</v>
      </c>
      <c r="M6869" t="s">
        <v>19560</v>
      </c>
      <c r="N6869">
        <v>2.3138888880000001</v>
      </c>
      <c r="O6869">
        <v>0</v>
      </c>
      <c r="P6869">
        <v>1</v>
      </c>
      <c r="Q6869">
        <v>0</v>
      </c>
      <c r="R6869">
        <v>0</v>
      </c>
      <c r="S6869">
        <v>0</v>
      </c>
      <c r="T6869">
        <v>0</v>
      </c>
      <c r="U6869">
        <v>0</v>
      </c>
      <c r="V6869">
        <v>2.3138890000000001</v>
      </c>
      <c r="W6869">
        <v>0</v>
      </c>
      <c r="X6869">
        <v>0</v>
      </c>
      <c r="Y6869">
        <v>0</v>
      </c>
      <c r="Z6869">
        <v>0</v>
      </c>
    </row>
    <row r="6870" spans="1:26" x14ac:dyDescent="0.25">
      <c r="A6870">
        <v>2044948</v>
      </c>
      <c r="B6870">
        <v>1</v>
      </c>
      <c r="C6870" t="s">
        <v>76</v>
      </c>
      <c r="D6870" t="s">
        <v>91</v>
      </c>
      <c r="E6870" t="s">
        <v>186</v>
      </c>
      <c r="F6870" t="s">
        <v>19561</v>
      </c>
      <c r="G6870" t="s">
        <v>163</v>
      </c>
      <c r="H6870" t="s">
        <v>47</v>
      </c>
      <c r="I6870" t="s">
        <v>129</v>
      </c>
      <c r="J6870" t="s">
        <v>130</v>
      </c>
      <c r="K6870" t="s">
        <v>131</v>
      </c>
      <c r="L6870" t="s">
        <v>19562</v>
      </c>
      <c r="M6870" t="s">
        <v>19563</v>
      </c>
      <c r="N6870">
        <v>0.88388888799999998</v>
      </c>
      <c r="O6870">
        <v>20</v>
      </c>
      <c r="P6870">
        <v>1</v>
      </c>
      <c r="Q6870">
        <v>0</v>
      </c>
      <c r="R6870">
        <v>0</v>
      </c>
      <c r="S6870">
        <v>0</v>
      </c>
      <c r="T6870">
        <v>0</v>
      </c>
      <c r="U6870">
        <v>17.677778</v>
      </c>
      <c r="V6870">
        <v>0.88388900000000004</v>
      </c>
      <c r="W6870">
        <v>0</v>
      </c>
      <c r="X6870">
        <v>0</v>
      </c>
      <c r="Y6870">
        <v>0</v>
      </c>
      <c r="Z6870">
        <v>0</v>
      </c>
    </row>
    <row r="6871" spans="1:26" x14ac:dyDescent="0.25">
      <c r="A6871">
        <v>2044941</v>
      </c>
      <c r="B6871">
        <v>1</v>
      </c>
      <c r="C6871" t="s">
        <v>77</v>
      </c>
      <c r="D6871" t="s">
        <v>109</v>
      </c>
      <c r="E6871" t="s">
        <v>166</v>
      </c>
      <c r="F6871" t="s">
        <v>790</v>
      </c>
      <c r="G6871" t="s">
        <v>657</v>
      </c>
      <c r="H6871" t="s">
        <v>46</v>
      </c>
      <c r="I6871" t="s">
        <v>129</v>
      </c>
      <c r="J6871" t="s">
        <v>130</v>
      </c>
      <c r="K6871" t="s">
        <v>131</v>
      </c>
      <c r="L6871" t="s">
        <v>19564</v>
      </c>
      <c r="M6871" t="s">
        <v>19565</v>
      </c>
      <c r="N6871">
        <v>0.59111111100000002</v>
      </c>
      <c r="O6871">
        <v>0</v>
      </c>
      <c r="P6871">
        <v>104</v>
      </c>
      <c r="Q6871">
        <v>0</v>
      </c>
      <c r="R6871">
        <v>0</v>
      </c>
      <c r="S6871">
        <v>0</v>
      </c>
      <c r="T6871">
        <v>0</v>
      </c>
      <c r="U6871">
        <v>0</v>
      </c>
      <c r="V6871">
        <v>61.475555999999997</v>
      </c>
      <c r="W6871">
        <v>0</v>
      </c>
      <c r="X6871">
        <v>0</v>
      </c>
      <c r="Y6871">
        <v>0</v>
      </c>
      <c r="Z6871">
        <v>0</v>
      </c>
    </row>
    <row r="6872" spans="1:26" x14ac:dyDescent="0.25">
      <c r="A6872">
        <v>2044953</v>
      </c>
      <c r="B6872">
        <v>1</v>
      </c>
      <c r="C6872" t="s">
        <v>77</v>
      </c>
      <c r="D6872" t="s">
        <v>108</v>
      </c>
      <c r="E6872" t="s">
        <v>166</v>
      </c>
      <c r="F6872" t="s">
        <v>19566</v>
      </c>
      <c r="G6872" t="s">
        <v>657</v>
      </c>
      <c r="H6872" t="s">
        <v>46</v>
      </c>
      <c r="I6872" t="s">
        <v>129</v>
      </c>
      <c r="J6872" t="s">
        <v>130</v>
      </c>
      <c r="K6872" t="s">
        <v>131</v>
      </c>
      <c r="L6872" t="s">
        <v>19567</v>
      </c>
      <c r="M6872" t="s">
        <v>19568</v>
      </c>
      <c r="N6872">
        <v>2.9449999999999998</v>
      </c>
      <c r="O6872">
        <v>0</v>
      </c>
      <c r="P6872">
        <v>0</v>
      </c>
      <c r="Q6872">
        <v>0</v>
      </c>
      <c r="R6872">
        <v>4</v>
      </c>
      <c r="S6872">
        <v>0</v>
      </c>
      <c r="T6872">
        <v>38</v>
      </c>
      <c r="U6872">
        <v>0</v>
      </c>
      <c r="V6872">
        <v>0</v>
      </c>
      <c r="W6872">
        <v>0</v>
      </c>
      <c r="X6872">
        <v>11.78</v>
      </c>
      <c r="Y6872">
        <v>0</v>
      </c>
      <c r="Z6872">
        <v>111.91</v>
      </c>
    </row>
    <row r="6873" spans="1:26" x14ac:dyDescent="0.25">
      <c r="A6873">
        <v>2044945</v>
      </c>
      <c r="B6873">
        <v>1</v>
      </c>
      <c r="C6873" t="s">
        <v>76</v>
      </c>
      <c r="D6873" t="s">
        <v>91</v>
      </c>
      <c r="E6873" t="s">
        <v>150</v>
      </c>
      <c r="F6873" t="s">
        <v>1262</v>
      </c>
      <c r="G6873" t="s">
        <v>163</v>
      </c>
      <c r="H6873" t="s">
        <v>47</v>
      </c>
      <c r="I6873" t="s">
        <v>129</v>
      </c>
      <c r="J6873" t="s">
        <v>130</v>
      </c>
      <c r="K6873" t="s">
        <v>131</v>
      </c>
      <c r="L6873" t="s">
        <v>19569</v>
      </c>
      <c r="M6873" t="s">
        <v>19570</v>
      </c>
      <c r="N6873">
        <v>0.47194444400000002</v>
      </c>
      <c r="O6873">
        <v>13</v>
      </c>
      <c r="P6873">
        <v>741</v>
      </c>
      <c r="Q6873">
        <v>0</v>
      </c>
      <c r="R6873">
        <v>0</v>
      </c>
      <c r="S6873">
        <v>0</v>
      </c>
      <c r="T6873">
        <v>0</v>
      </c>
      <c r="U6873">
        <v>6.1352779999999996</v>
      </c>
      <c r="V6873">
        <v>349.71083299999998</v>
      </c>
      <c r="W6873">
        <v>0</v>
      </c>
      <c r="X6873">
        <v>0</v>
      </c>
      <c r="Y6873">
        <v>0</v>
      </c>
      <c r="Z6873">
        <v>0</v>
      </c>
    </row>
    <row r="6874" spans="1:26" x14ac:dyDescent="0.25">
      <c r="A6874">
        <v>2044950</v>
      </c>
      <c r="B6874">
        <v>1</v>
      </c>
      <c r="C6874" t="s">
        <v>77</v>
      </c>
      <c r="D6874" t="s">
        <v>108</v>
      </c>
      <c r="E6874" t="s">
        <v>134</v>
      </c>
      <c r="F6874" t="s">
        <v>19571</v>
      </c>
      <c r="G6874" t="s">
        <v>136</v>
      </c>
      <c r="H6874" t="s">
        <v>46</v>
      </c>
      <c r="I6874" t="s">
        <v>129</v>
      </c>
      <c r="J6874" t="s">
        <v>130</v>
      </c>
      <c r="K6874" t="s">
        <v>131</v>
      </c>
      <c r="L6874" t="s">
        <v>19572</v>
      </c>
      <c r="M6874" t="s">
        <v>19573</v>
      </c>
      <c r="N6874">
        <v>2.64</v>
      </c>
      <c r="O6874">
        <v>0</v>
      </c>
      <c r="P6874">
        <v>1</v>
      </c>
      <c r="Q6874">
        <v>0</v>
      </c>
      <c r="R6874">
        <v>0</v>
      </c>
      <c r="S6874">
        <v>0</v>
      </c>
      <c r="T6874">
        <v>0</v>
      </c>
      <c r="U6874">
        <v>0</v>
      </c>
      <c r="V6874">
        <v>2.64</v>
      </c>
      <c r="W6874">
        <v>0</v>
      </c>
      <c r="X6874">
        <v>0</v>
      </c>
      <c r="Y6874">
        <v>0</v>
      </c>
      <c r="Z6874">
        <v>0</v>
      </c>
    </row>
    <row r="6875" spans="1:26" x14ac:dyDescent="0.25">
      <c r="A6875">
        <v>2044947</v>
      </c>
      <c r="B6875">
        <v>1</v>
      </c>
      <c r="C6875" t="s">
        <v>76</v>
      </c>
      <c r="D6875" t="s">
        <v>88</v>
      </c>
      <c r="E6875" t="s">
        <v>166</v>
      </c>
      <c r="F6875" t="s">
        <v>19574</v>
      </c>
      <c r="G6875" t="s">
        <v>144</v>
      </c>
      <c r="H6875" t="s">
        <v>46</v>
      </c>
      <c r="I6875" t="s">
        <v>129</v>
      </c>
      <c r="J6875" t="s">
        <v>130</v>
      </c>
      <c r="K6875" t="s">
        <v>131</v>
      </c>
      <c r="L6875" t="s">
        <v>19575</v>
      </c>
      <c r="M6875" t="s">
        <v>19576</v>
      </c>
      <c r="N6875">
        <v>3.5138888879999999</v>
      </c>
      <c r="O6875">
        <v>0</v>
      </c>
      <c r="P6875">
        <v>122</v>
      </c>
      <c r="Q6875">
        <v>0</v>
      </c>
      <c r="R6875">
        <v>0</v>
      </c>
      <c r="S6875">
        <v>0</v>
      </c>
      <c r="T6875">
        <v>0</v>
      </c>
      <c r="U6875">
        <v>0</v>
      </c>
      <c r="V6875">
        <v>428.69444399999998</v>
      </c>
      <c r="W6875">
        <v>0</v>
      </c>
      <c r="X6875">
        <v>0</v>
      </c>
      <c r="Y6875">
        <v>0</v>
      </c>
      <c r="Z6875">
        <v>0</v>
      </c>
    </row>
    <row r="6876" spans="1:26" x14ac:dyDescent="0.25">
      <c r="A6876">
        <v>2044959</v>
      </c>
      <c r="B6876">
        <v>1</v>
      </c>
      <c r="C6876" t="s">
        <v>76</v>
      </c>
      <c r="D6876" t="s">
        <v>89</v>
      </c>
      <c r="E6876" t="s">
        <v>182</v>
      </c>
      <c r="F6876" t="s">
        <v>19577</v>
      </c>
      <c r="G6876" t="s">
        <v>310</v>
      </c>
      <c r="H6876" t="s">
        <v>46</v>
      </c>
      <c r="I6876" t="s">
        <v>129</v>
      </c>
      <c r="J6876" t="s">
        <v>130</v>
      </c>
      <c r="K6876" t="s">
        <v>131</v>
      </c>
      <c r="L6876" t="s">
        <v>19578</v>
      </c>
      <c r="M6876" t="s">
        <v>19579</v>
      </c>
      <c r="N6876">
        <v>4.7061111110000002</v>
      </c>
      <c r="O6876">
        <v>0</v>
      </c>
      <c r="P6876">
        <v>0</v>
      </c>
      <c r="Q6876">
        <v>0</v>
      </c>
      <c r="R6876">
        <v>0</v>
      </c>
      <c r="S6876">
        <v>0</v>
      </c>
      <c r="T6876">
        <v>116</v>
      </c>
      <c r="U6876">
        <v>0</v>
      </c>
      <c r="V6876">
        <v>0</v>
      </c>
      <c r="W6876">
        <v>0</v>
      </c>
      <c r="X6876">
        <v>0</v>
      </c>
      <c r="Y6876">
        <v>0</v>
      </c>
      <c r="Z6876">
        <v>545.90888900000004</v>
      </c>
    </row>
    <row r="6877" spans="1:26" x14ac:dyDescent="0.25">
      <c r="A6877">
        <v>2044958</v>
      </c>
      <c r="B6877">
        <v>1</v>
      </c>
      <c r="C6877" t="s">
        <v>76</v>
      </c>
      <c r="D6877" t="s">
        <v>88</v>
      </c>
      <c r="E6877" t="s">
        <v>134</v>
      </c>
      <c r="F6877" t="s">
        <v>19580</v>
      </c>
      <c r="G6877" t="s">
        <v>140</v>
      </c>
      <c r="H6877" t="s">
        <v>46</v>
      </c>
      <c r="I6877" t="s">
        <v>129</v>
      </c>
      <c r="J6877" t="s">
        <v>130</v>
      </c>
      <c r="K6877" t="s">
        <v>131</v>
      </c>
      <c r="L6877" t="s">
        <v>19581</v>
      </c>
      <c r="M6877" t="s">
        <v>19582</v>
      </c>
      <c r="N6877">
        <v>1.7024999999999999</v>
      </c>
      <c r="O6877">
        <v>0</v>
      </c>
      <c r="P6877">
        <v>1</v>
      </c>
      <c r="Q6877">
        <v>0</v>
      </c>
      <c r="R6877">
        <v>0</v>
      </c>
      <c r="S6877">
        <v>0</v>
      </c>
      <c r="T6877">
        <v>0</v>
      </c>
      <c r="U6877">
        <v>0</v>
      </c>
      <c r="V6877">
        <v>1.7024999999999999</v>
      </c>
      <c r="W6877">
        <v>0</v>
      </c>
      <c r="X6877">
        <v>0</v>
      </c>
      <c r="Y6877">
        <v>0</v>
      </c>
      <c r="Z6877">
        <v>0</v>
      </c>
    </row>
    <row r="6878" spans="1:26" x14ac:dyDescent="0.25">
      <c r="A6878">
        <v>2044961</v>
      </c>
      <c r="B6878">
        <v>1</v>
      </c>
      <c r="C6878" t="s">
        <v>76</v>
      </c>
      <c r="D6878" t="s">
        <v>80</v>
      </c>
      <c r="E6878" t="s">
        <v>126</v>
      </c>
      <c r="F6878" t="s">
        <v>19583</v>
      </c>
      <c r="G6878" t="s">
        <v>452</v>
      </c>
      <c r="H6878" t="s">
        <v>46</v>
      </c>
      <c r="I6878" t="s">
        <v>129</v>
      </c>
      <c r="J6878" t="s">
        <v>130</v>
      </c>
      <c r="K6878" t="s">
        <v>131</v>
      </c>
      <c r="L6878" t="s">
        <v>19584</v>
      </c>
      <c r="M6878" t="s">
        <v>19585</v>
      </c>
      <c r="N6878">
        <v>2.1569444440000001</v>
      </c>
      <c r="O6878">
        <v>0</v>
      </c>
      <c r="P6878">
        <v>27</v>
      </c>
      <c r="Q6878">
        <v>0</v>
      </c>
      <c r="R6878">
        <v>0</v>
      </c>
      <c r="S6878">
        <v>0</v>
      </c>
      <c r="T6878">
        <v>0</v>
      </c>
      <c r="U6878">
        <v>0</v>
      </c>
      <c r="V6878">
        <v>58.237499999999997</v>
      </c>
      <c r="W6878">
        <v>0</v>
      </c>
      <c r="X6878">
        <v>0</v>
      </c>
      <c r="Y6878">
        <v>0</v>
      </c>
      <c r="Z6878">
        <v>0</v>
      </c>
    </row>
    <row r="6879" spans="1:26" x14ac:dyDescent="0.25">
      <c r="A6879">
        <v>2044965</v>
      </c>
      <c r="B6879">
        <v>1</v>
      </c>
      <c r="C6879" t="s">
        <v>76</v>
      </c>
      <c r="D6879" t="s">
        <v>100</v>
      </c>
      <c r="E6879" t="s">
        <v>186</v>
      </c>
      <c r="F6879" t="s">
        <v>19586</v>
      </c>
      <c r="G6879" t="s">
        <v>2023</v>
      </c>
      <c r="H6879" t="s">
        <v>47</v>
      </c>
      <c r="I6879" t="s">
        <v>129</v>
      </c>
      <c r="J6879" t="s">
        <v>130</v>
      </c>
      <c r="K6879" t="s">
        <v>131</v>
      </c>
      <c r="L6879" t="s">
        <v>19587</v>
      </c>
      <c r="M6879" t="s">
        <v>19588</v>
      </c>
      <c r="N6879">
        <v>1.2327777769999999</v>
      </c>
      <c r="O6879">
        <v>6</v>
      </c>
      <c r="P6879">
        <v>91</v>
      </c>
      <c r="Q6879">
        <v>0</v>
      </c>
      <c r="R6879">
        <v>0</v>
      </c>
      <c r="S6879">
        <v>0</v>
      </c>
      <c r="T6879">
        <v>0</v>
      </c>
      <c r="U6879">
        <v>7.3966669999999999</v>
      </c>
      <c r="V6879">
        <v>112.182778</v>
      </c>
      <c r="W6879">
        <v>0</v>
      </c>
      <c r="X6879">
        <v>0</v>
      </c>
      <c r="Y6879">
        <v>0</v>
      </c>
      <c r="Z6879">
        <v>0</v>
      </c>
    </row>
    <row r="6880" spans="1:26" x14ac:dyDescent="0.25">
      <c r="A6880">
        <v>2044954</v>
      </c>
      <c r="B6880">
        <v>1</v>
      </c>
      <c r="C6880" t="s">
        <v>76</v>
      </c>
      <c r="D6880" t="s">
        <v>91</v>
      </c>
      <c r="E6880" t="s">
        <v>150</v>
      </c>
      <c r="F6880" t="s">
        <v>1262</v>
      </c>
      <c r="G6880" t="s">
        <v>1410</v>
      </c>
      <c r="H6880" t="s">
        <v>47</v>
      </c>
      <c r="I6880" t="s">
        <v>129</v>
      </c>
      <c r="J6880" t="s">
        <v>130</v>
      </c>
      <c r="K6880" t="s">
        <v>131</v>
      </c>
      <c r="L6880" t="s">
        <v>19287</v>
      </c>
      <c r="M6880" t="s">
        <v>19589</v>
      </c>
      <c r="N6880">
        <v>1.4075</v>
      </c>
      <c r="O6880">
        <v>13</v>
      </c>
      <c r="P6880">
        <v>741</v>
      </c>
      <c r="Q6880">
        <v>0</v>
      </c>
      <c r="R6880">
        <v>0</v>
      </c>
      <c r="S6880">
        <v>0</v>
      </c>
      <c r="T6880">
        <v>0</v>
      </c>
      <c r="U6880">
        <v>18.297499999999999</v>
      </c>
      <c r="V6880">
        <v>1042.9575</v>
      </c>
      <c r="W6880">
        <v>0</v>
      </c>
      <c r="X6880">
        <v>0</v>
      </c>
      <c r="Y6880">
        <v>0</v>
      </c>
      <c r="Z6880">
        <v>0</v>
      </c>
    </row>
    <row r="6881" spans="1:26" x14ac:dyDescent="0.25">
      <c r="A6881">
        <v>2044960</v>
      </c>
      <c r="B6881">
        <v>1</v>
      </c>
      <c r="C6881" t="s">
        <v>76</v>
      </c>
      <c r="D6881" t="s">
        <v>88</v>
      </c>
      <c r="E6881" t="s">
        <v>134</v>
      </c>
      <c r="F6881" t="s">
        <v>19590</v>
      </c>
      <c r="G6881" t="s">
        <v>136</v>
      </c>
      <c r="H6881" t="s">
        <v>46</v>
      </c>
      <c r="I6881" t="s">
        <v>129</v>
      </c>
      <c r="J6881" t="s">
        <v>130</v>
      </c>
      <c r="K6881" t="s">
        <v>131</v>
      </c>
      <c r="L6881" t="s">
        <v>19591</v>
      </c>
      <c r="M6881" t="s">
        <v>19592</v>
      </c>
      <c r="N6881">
        <v>6.2625000000000002</v>
      </c>
      <c r="O6881">
        <v>0</v>
      </c>
      <c r="P6881">
        <v>1</v>
      </c>
      <c r="Q6881">
        <v>0</v>
      </c>
      <c r="R6881">
        <v>0</v>
      </c>
      <c r="S6881">
        <v>0</v>
      </c>
      <c r="T6881">
        <v>0</v>
      </c>
      <c r="U6881">
        <v>0</v>
      </c>
      <c r="V6881">
        <v>6.2625000000000002</v>
      </c>
      <c r="W6881">
        <v>0</v>
      </c>
      <c r="X6881">
        <v>0</v>
      </c>
      <c r="Y6881">
        <v>0</v>
      </c>
      <c r="Z6881">
        <v>0</v>
      </c>
    </row>
    <row r="6882" spans="1:26" x14ac:dyDescent="0.25">
      <c r="A6882">
        <v>2044962</v>
      </c>
      <c r="B6882">
        <v>1</v>
      </c>
      <c r="C6882" t="s">
        <v>77</v>
      </c>
      <c r="D6882" t="s">
        <v>114</v>
      </c>
      <c r="E6882" t="s">
        <v>161</v>
      </c>
      <c r="F6882" t="s">
        <v>1581</v>
      </c>
      <c r="G6882" t="s">
        <v>163</v>
      </c>
      <c r="H6882" t="s">
        <v>47</v>
      </c>
      <c r="I6882" t="s">
        <v>257</v>
      </c>
      <c r="J6882" t="s">
        <v>130</v>
      </c>
      <c r="K6882" t="s">
        <v>131</v>
      </c>
      <c r="L6882" t="s">
        <v>19593</v>
      </c>
      <c r="M6882" t="s">
        <v>19594</v>
      </c>
      <c r="N6882">
        <v>1.9444444000000002E-2</v>
      </c>
      <c r="O6882">
        <v>17</v>
      </c>
      <c r="P6882">
        <v>7</v>
      </c>
      <c r="Q6882">
        <v>0</v>
      </c>
      <c r="R6882">
        <v>0</v>
      </c>
      <c r="S6882">
        <v>62</v>
      </c>
      <c r="T6882">
        <v>330</v>
      </c>
      <c r="U6882">
        <v>0.33055600000000002</v>
      </c>
      <c r="V6882">
        <v>0.13611100000000001</v>
      </c>
      <c r="W6882">
        <v>0</v>
      </c>
      <c r="X6882">
        <v>0</v>
      </c>
      <c r="Y6882">
        <v>1.2055560000000001</v>
      </c>
      <c r="Z6882">
        <v>6.4166670000000003</v>
      </c>
    </row>
    <row r="6883" spans="1:26" x14ac:dyDescent="0.25">
      <c r="A6883">
        <v>2044966</v>
      </c>
      <c r="B6883">
        <v>1</v>
      </c>
      <c r="C6883" t="s">
        <v>76</v>
      </c>
      <c r="D6883" t="s">
        <v>91</v>
      </c>
      <c r="E6883" t="s">
        <v>186</v>
      </c>
      <c r="F6883" t="s">
        <v>18746</v>
      </c>
      <c r="G6883" t="s">
        <v>163</v>
      </c>
      <c r="H6883" t="s">
        <v>47</v>
      </c>
      <c r="I6883" t="s">
        <v>129</v>
      </c>
      <c r="J6883" t="s">
        <v>130</v>
      </c>
      <c r="K6883" t="s">
        <v>131</v>
      </c>
      <c r="L6883" t="s">
        <v>19595</v>
      </c>
      <c r="M6883" t="s">
        <v>19596</v>
      </c>
      <c r="N6883">
        <v>0.391666666</v>
      </c>
      <c r="O6883">
        <v>20</v>
      </c>
      <c r="P6883">
        <v>1</v>
      </c>
      <c r="Q6883">
        <v>0</v>
      </c>
      <c r="R6883">
        <v>0</v>
      </c>
      <c r="S6883">
        <v>0</v>
      </c>
      <c r="T6883">
        <v>0</v>
      </c>
      <c r="U6883">
        <v>7.8333329999999997</v>
      </c>
      <c r="V6883">
        <v>0.39166699999999999</v>
      </c>
      <c r="W6883">
        <v>0</v>
      </c>
      <c r="X6883">
        <v>0</v>
      </c>
      <c r="Y6883">
        <v>0</v>
      </c>
      <c r="Z6883">
        <v>0</v>
      </c>
    </row>
    <row r="6884" spans="1:26" x14ac:dyDescent="0.25">
      <c r="A6884">
        <v>2044969</v>
      </c>
      <c r="B6884">
        <v>1</v>
      </c>
      <c r="C6884" t="s">
        <v>76</v>
      </c>
      <c r="D6884" t="s">
        <v>98</v>
      </c>
      <c r="E6884" t="s">
        <v>166</v>
      </c>
      <c r="F6884" t="s">
        <v>19597</v>
      </c>
      <c r="G6884" t="s">
        <v>144</v>
      </c>
      <c r="H6884" t="s">
        <v>46</v>
      </c>
      <c r="I6884" t="s">
        <v>129</v>
      </c>
      <c r="J6884" t="s">
        <v>130</v>
      </c>
      <c r="K6884" t="s">
        <v>131</v>
      </c>
      <c r="L6884" t="s">
        <v>19598</v>
      </c>
      <c r="M6884" t="s">
        <v>19599</v>
      </c>
      <c r="N6884">
        <v>1.4611111109999999</v>
      </c>
      <c r="O6884">
        <v>0</v>
      </c>
      <c r="P6884">
        <v>0</v>
      </c>
      <c r="Q6884">
        <v>1</v>
      </c>
      <c r="R6884">
        <v>20</v>
      </c>
      <c r="S6884">
        <v>0</v>
      </c>
      <c r="T6884">
        <v>0</v>
      </c>
      <c r="U6884">
        <v>0</v>
      </c>
      <c r="V6884">
        <v>0</v>
      </c>
      <c r="W6884">
        <v>1.461111</v>
      </c>
      <c r="X6884">
        <v>29.222221999999999</v>
      </c>
      <c r="Y6884">
        <v>0</v>
      </c>
      <c r="Z6884">
        <v>0</v>
      </c>
    </row>
    <row r="6885" spans="1:26" x14ac:dyDescent="0.25">
      <c r="A6885">
        <v>2044971</v>
      </c>
      <c r="B6885">
        <v>1</v>
      </c>
      <c r="C6885" t="s">
        <v>76</v>
      </c>
      <c r="D6885" t="s">
        <v>88</v>
      </c>
      <c r="E6885" t="s">
        <v>134</v>
      </c>
      <c r="F6885" t="s">
        <v>19600</v>
      </c>
      <c r="G6885" t="s">
        <v>136</v>
      </c>
      <c r="H6885" t="s">
        <v>46</v>
      </c>
      <c r="I6885" t="s">
        <v>129</v>
      </c>
      <c r="J6885" t="s">
        <v>130</v>
      </c>
      <c r="K6885" t="s">
        <v>131</v>
      </c>
      <c r="L6885" t="s">
        <v>19601</v>
      </c>
      <c r="M6885" t="s">
        <v>19602</v>
      </c>
      <c r="N6885">
        <v>2.5636111110000002</v>
      </c>
      <c r="O6885">
        <v>0</v>
      </c>
      <c r="P6885">
        <v>1</v>
      </c>
      <c r="Q6885">
        <v>0</v>
      </c>
      <c r="R6885">
        <v>0</v>
      </c>
      <c r="S6885">
        <v>0</v>
      </c>
      <c r="T6885">
        <v>0</v>
      </c>
      <c r="U6885">
        <v>0</v>
      </c>
      <c r="V6885">
        <v>2.5636109999999999</v>
      </c>
      <c r="W6885">
        <v>0</v>
      </c>
      <c r="X6885">
        <v>0</v>
      </c>
      <c r="Y6885">
        <v>0</v>
      </c>
      <c r="Z6885">
        <v>0</v>
      </c>
    </row>
    <row r="6886" spans="1:26" x14ac:dyDescent="0.25">
      <c r="A6886">
        <v>2044968</v>
      </c>
      <c r="B6886">
        <v>1</v>
      </c>
      <c r="C6886" t="s">
        <v>77</v>
      </c>
      <c r="D6886" t="s">
        <v>108</v>
      </c>
      <c r="E6886" t="s">
        <v>182</v>
      </c>
      <c r="F6886" t="s">
        <v>16716</v>
      </c>
      <c r="G6886" t="s">
        <v>144</v>
      </c>
      <c r="H6886" t="s">
        <v>46</v>
      </c>
      <c r="I6886" t="s">
        <v>129</v>
      </c>
      <c r="J6886" t="s">
        <v>130</v>
      </c>
      <c r="K6886" t="s">
        <v>131</v>
      </c>
      <c r="L6886" t="s">
        <v>19603</v>
      </c>
      <c r="M6886" t="s">
        <v>19604</v>
      </c>
      <c r="N6886">
        <v>4.255833333</v>
      </c>
      <c r="O6886">
        <v>0</v>
      </c>
      <c r="P6886">
        <v>0</v>
      </c>
      <c r="Q6886">
        <v>0</v>
      </c>
      <c r="R6886">
        <v>0</v>
      </c>
      <c r="S6886">
        <v>0</v>
      </c>
      <c r="T6886">
        <v>32</v>
      </c>
      <c r="U6886">
        <v>0</v>
      </c>
      <c r="V6886">
        <v>0</v>
      </c>
      <c r="W6886">
        <v>0</v>
      </c>
      <c r="X6886">
        <v>0</v>
      </c>
      <c r="Y6886">
        <v>0</v>
      </c>
      <c r="Z6886">
        <v>136.186667</v>
      </c>
    </row>
    <row r="6887" spans="1:26" x14ac:dyDescent="0.25">
      <c r="A6887">
        <v>2044973</v>
      </c>
      <c r="B6887">
        <v>1</v>
      </c>
      <c r="C6887" t="s">
        <v>76</v>
      </c>
      <c r="D6887" t="s">
        <v>88</v>
      </c>
      <c r="E6887" t="s">
        <v>134</v>
      </c>
      <c r="F6887" t="s">
        <v>19605</v>
      </c>
      <c r="G6887" t="s">
        <v>128</v>
      </c>
      <c r="H6887" t="s">
        <v>46</v>
      </c>
      <c r="I6887" t="s">
        <v>129</v>
      </c>
      <c r="J6887" t="s">
        <v>130</v>
      </c>
      <c r="K6887" t="s">
        <v>131</v>
      </c>
      <c r="L6887" t="s">
        <v>19606</v>
      </c>
      <c r="M6887" t="s">
        <v>19607</v>
      </c>
      <c r="N6887">
        <v>6.1836111110000003</v>
      </c>
      <c r="O6887">
        <v>0</v>
      </c>
      <c r="P6887">
        <v>1</v>
      </c>
      <c r="Q6887">
        <v>0</v>
      </c>
      <c r="R6887">
        <v>0</v>
      </c>
      <c r="S6887">
        <v>0</v>
      </c>
      <c r="T6887">
        <v>0</v>
      </c>
      <c r="U6887">
        <v>0</v>
      </c>
      <c r="V6887">
        <v>6.183611</v>
      </c>
      <c r="W6887">
        <v>0</v>
      </c>
      <c r="X6887">
        <v>0</v>
      </c>
      <c r="Y6887">
        <v>0</v>
      </c>
      <c r="Z6887">
        <v>0</v>
      </c>
    </row>
    <row r="6888" spans="1:26" x14ac:dyDescent="0.25">
      <c r="A6888">
        <v>2044972</v>
      </c>
      <c r="B6888">
        <v>1</v>
      </c>
      <c r="C6888" t="s">
        <v>77</v>
      </c>
      <c r="D6888" t="s">
        <v>124</v>
      </c>
      <c r="E6888" t="s">
        <v>182</v>
      </c>
      <c r="F6888" t="s">
        <v>19608</v>
      </c>
      <c r="G6888" t="s">
        <v>144</v>
      </c>
      <c r="H6888" t="s">
        <v>46</v>
      </c>
      <c r="I6888" t="s">
        <v>129</v>
      </c>
      <c r="J6888" t="s">
        <v>130</v>
      </c>
      <c r="K6888" t="s">
        <v>131</v>
      </c>
      <c r="L6888" t="s">
        <v>19609</v>
      </c>
      <c r="M6888" t="s">
        <v>19610</v>
      </c>
      <c r="N6888">
        <v>1.842777777</v>
      </c>
      <c r="O6888">
        <v>0</v>
      </c>
      <c r="P6888">
        <v>3</v>
      </c>
      <c r="Q6888">
        <v>0</v>
      </c>
      <c r="R6888">
        <v>0</v>
      </c>
      <c r="S6888">
        <v>0</v>
      </c>
      <c r="T6888">
        <v>0</v>
      </c>
      <c r="U6888">
        <v>0</v>
      </c>
      <c r="V6888">
        <v>5.5283329999999999</v>
      </c>
      <c r="W6888">
        <v>0</v>
      </c>
      <c r="X6888">
        <v>0</v>
      </c>
      <c r="Y6888">
        <v>0</v>
      </c>
      <c r="Z6888">
        <v>0</v>
      </c>
    </row>
    <row r="6889" spans="1:26" x14ac:dyDescent="0.25">
      <c r="A6889">
        <v>2044975</v>
      </c>
      <c r="B6889">
        <v>1</v>
      </c>
      <c r="C6889" t="s">
        <v>76</v>
      </c>
      <c r="D6889" t="s">
        <v>90</v>
      </c>
      <c r="E6889" t="s">
        <v>134</v>
      </c>
      <c r="F6889" t="s">
        <v>19611</v>
      </c>
      <c r="G6889" t="s">
        <v>136</v>
      </c>
      <c r="H6889" t="s">
        <v>46</v>
      </c>
      <c r="I6889" t="s">
        <v>129</v>
      </c>
      <c r="J6889" t="s">
        <v>130</v>
      </c>
      <c r="K6889" t="s">
        <v>131</v>
      </c>
      <c r="L6889" t="s">
        <v>19612</v>
      </c>
      <c r="M6889" t="s">
        <v>19613</v>
      </c>
      <c r="N6889">
        <v>1.6786111109999999</v>
      </c>
      <c r="O6889">
        <v>0</v>
      </c>
      <c r="P6889">
        <v>1</v>
      </c>
      <c r="Q6889">
        <v>0</v>
      </c>
      <c r="R6889">
        <v>0</v>
      </c>
      <c r="S6889">
        <v>0</v>
      </c>
      <c r="T6889">
        <v>0</v>
      </c>
      <c r="U6889">
        <v>0</v>
      </c>
      <c r="V6889">
        <v>1.6786110000000001</v>
      </c>
      <c r="W6889">
        <v>0</v>
      </c>
      <c r="X6889">
        <v>0</v>
      </c>
      <c r="Y6889">
        <v>0</v>
      </c>
      <c r="Z6889">
        <v>0</v>
      </c>
    </row>
    <row r="6890" spans="1:26" x14ac:dyDescent="0.25">
      <c r="A6890">
        <v>2044978</v>
      </c>
      <c r="B6890">
        <v>1</v>
      </c>
      <c r="C6890" t="s">
        <v>76</v>
      </c>
      <c r="D6890" t="s">
        <v>92</v>
      </c>
      <c r="E6890" t="s">
        <v>134</v>
      </c>
      <c r="F6890" t="s">
        <v>19614</v>
      </c>
      <c r="G6890" t="s">
        <v>136</v>
      </c>
      <c r="H6890" t="s">
        <v>46</v>
      </c>
      <c r="I6890" t="s">
        <v>129</v>
      </c>
      <c r="J6890" t="s">
        <v>130</v>
      </c>
      <c r="K6890" t="s">
        <v>131</v>
      </c>
      <c r="L6890" t="s">
        <v>19615</v>
      </c>
      <c r="M6890" t="s">
        <v>19616</v>
      </c>
      <c r="N6890">
        <v>1.813055555</v>
      </c>
      <c r="O6890">
        <v>0</v>
      </c>
      <c r="P6890">
        <v>0</v>
      </c>
      <c r="Q6890">
        <v>0</v>
      </c>
      <c r="R6890">
        <v>1</v>
      </c>
      <c r="S6890">
        <v>0</v>
      </c>
      <c r="T6890">
        <v>0</v>
      </c>
      <c r="U6890">
        <v>0</v>
      </c>
      <c r="V6890">
        <v>0</v>
      </c>
      <c r="W6890">
        <v>0</v>
      </c>
      <c r="X6890">
        <v>1.813056</v>
      </c>
      <c r="Y6890">
        <v>0</v>
      </c>
      <c r="Z6890">
        <v>0</v>
      </c>
    </row>
    <row r="6891" spans="1:26" x14ac:dyDescent="0.25">
      <c r="A6891">
        <v>2044983</v>
      </c>
      <c r="B6891">
        <v>1</v>
      </c>
      <c r="C6891" t="s">
        <v>76</v>
      </c>
      <c r="D6891" t="s">
        <v>88</v>
      </c>
      <c r="E6891" t="s">
        <v>134</v>
      </c>
      <c r="F6891" t="s">
        <v>19617</v>
      </c>
      <c r="G6891" t="s">
        <v>140</v>
      </c>
      <c r="H6891" t="s">
        <v>46</v>
      </c>
      <c r="I6891" t="s">
        <v>129</v>
      </c>
      <c r="J6891" t="s">
        <v>130</v>
      </c>
      <c r="K6891" t="s">
        <v>131</v>
      </c>
      <c r="L6891" t="s">
        <v>19618</v>
      </c>
      <c r="M6891" t="s">
        <v>19619</v>
      </c>
      <c r="N6891">
        <v>4.6088888880000001</v>
      </c>
      <c r="O6891">
        <v>0</v>
      </c>
      <c r="P6891">
        <v>1</v>
      </c>
      <c r="Q6891">
        <v>0</v>
      </c>
      <c r="R6891">
        <v>0</v>
      </c>
      <c r="S6891">
        <v>0</v>
      </c>
      <c r="T6891">
        <v>0</v>
      </c>
      <c r="U6891">
        <v>0</v>
      </c>
      <c r="V6891">
        <v>4.6088889999999996</v>
      </c>
      <c r="W6891">
        <v>0</v>
      </c>
      <c r="X6891">
        <v>0</v>
      </c>
      <c r="Y6891">
        <v>0</v>
      </c>
      <c r="Z6891">
        <v>0</v>
      </c>
    </row>
    <row r="6892" spans="1:26" x14ac:dyDescent="0.25">
      <c r="A6892">
        <v>2044977</v>
      </c>
      <c r="B6892">
        <v>1</v>
      </c>
      <c r="C6892" t="s">
        <v>77</v>
      </c>
      <c r="D6892" t="s">
        <v>124</v>
      </c>
      <c r="E6892" t="s">
        <v>134</v>
      </c>
      <c r="F6892" t="s">
        <v>19620</v>
      </c>
      <c r="G6892" t="s">
        <v>250</v>
      </c>
      <c r="H6892" t="s">
        <v>46</v>
      </c>
      <c r="I6892" t="s">
        <v>129</v>
      </c>
      <c r="J6892" t="s">
        <v>15</v>
      </c>
      <c r="K6892" t="s">
        <v>131</v>
      </c>
      <c r="L6892" t="s">
        <v>19621</v>
      </c>
      <c r="M6892" t="s">
        <v>19622</v>
      </c>
      <c r="N6892">
        <v>3.2763888880000001</v>
      </c>
      <c r="O6892">
        <v>0</v>
      </c>
      <c r="P6892">
        <v>1</v>
      </c>
      <c r="Q6892">
        <v>0</v>
      </c>
      <c r="R6892">
        <v>0</v>
      </c>
      <c r="S6892">
        <v>0</v>
      </c>
      <c r="T6892">
        <v>0</v>
      </c>
      <c r="U6892">
        <v>0</v>
      </c>
      <c r="V6892">
        <v>3.276389</v>
      </c>
      <c r="W6892">
        <v>0</v>
      </c>
      <c r="X6892">
        <v>0</v>
      </c>
      <c r="Y6892">
        <v>0</v>
      </c>
      <c r="Z6892">
        <v>0</v>
      </c>
    </row>
    <row r="6893" spans="1:26" x14ac:dyDescent="0.25">
      <c r="A6893">
        <v>2044981</v>
      </c>
      <c r="B6893">
        <v>1</v>
      </c>
      <c r="C6893" t="s">
        <v>77</v>
      </c>
      <c r="D6893" t="s">
        <v>116</v>
      </c>
      <c r="E6893" t="s">
        <v>134</v>
      </c>
      <c r="F6893" t="s">
        <v>19623</v>
      </c>
      <c r="G6893" t="s">
        <v>136</v>
      </c>
      <c r="H6893" t="s">
        <v>46</v>
      </c>
      <c r="I6893" t="s">
        <v>129</v>
      </c>
      <c r="J6893" t="s">
        <v>130</v>
      </c>
      <c r="K6893" t="s">
        <v>131</v>
      </c>
      <c r="L6893" t="s">
        <v>19624</v>
      </c>
      <c r="M6893" t="s">
        <v>19625</v>
      </c>
      <c r="N6893">
        <v>1.8377777769999999</v>
      </c>
      <c r="O6893">
        <v>0</v>
      </c>
      <c r="P6893">
        <v>1</v>
      </c>
      <c r="Q6893">
        <v>0</v>
      </c>
      <c r="R6893">
        <v>0</v>
      </c>
      <c r="S6893">
        <v>0</v>
      </c>
      <c r="T6893">
        <v>0</v>
      </c>
      <c r="U6893">
        <v>0</v>
      </c>
      <c r="V6893">
        <v>1.8377779999999999</v>
      </c>
      <c r="W6893">
        <v>0</v>
      </c>
      <c r="X6893">
        <v>0</v>
      </c>
      <c r="Y6893">
        <v>0</v>
      </c>
      <c r="Z6893">
        <v>0</v>
      </c>
    </row>
    <row r="6894" spans="1:26" x14ac:dyDescent="0.25">
      <c r="A6894">
        <v>2044986</v>
      </c>
      <c r="B6894">
        <v>1</v>
      </c>
      <c r="C6894" t="s">
        <v>77</v>
      </c>
      <c r="D6894" t="s">
        <v>112</v>
      </c>
      <c r="E6894" t="s">
        <v>166</v>
      </c>
      <c r="F6894" t="s">
        <v>19626</v>
      </c>
      <c r="G6894" t="s">
        <v>657</v>
      </c>
      <c r="H6894" t="s">
        <v>46</v>
      </c>
      <c r="I6894" t="s">
        <v>129</v>
      </c>
      <c r="J6894" t="s">
        <v>130</v>
      </c>
      <c r="K6894" t="s">
        <v>131</v>
      </c>
      <c r="L6894" t="s">
        <v>19627</v>
      </c>
      <c r="M6894" t="s">
        <v>19628</v>
      </c>
      <c r="N6894">
        <v>1.5149999999999999</v>
      </c>
      <c r="O6894">
        <v>0</v>
      </c>
      <c r="P6894">
        <v>0</v>
      </c>
      <c r="Q6894">
        <v>0</v>
      </c>
      <c r="R6894">
        <v>20</v>
      </c>
      <c r="S6894">
        <v>0</v>
      </c>
      <c r="T6894">
        <v>0</v>
      </c>
      <c r="U6894">
        <v>0</v>
      </c>
      <c r="V6894">
        <v>0</v>
      </c>
      <c r="W6894">
        <v>0</v>
      </c>
      <c r="X6894">
        <v>30.3</v>
      </c>
      <c r="Y6894">
        <v>0</v>
      </c>
      <c r="Z6894">
        <v>0</v>
      </c>
    </row>
    <row r="6895" spans="1:26" x14ac:dyDescent="0.25">
      <c r="A6895">
        <v>2044985</v>
      </c>
      <c r="B6895">
        <v>1</v>
      </c>
      <c r="C6895" t="s">
        <v>76</v>
      </c>
      <c r="D6895" t="s">
        <v>79</v>
      </c>
      <c r="E6895" t="s">
        <v>134</v>
      </c>
      <c r="F6895" t="s">
        <v>17667</v>
      </c>
      <c r="G6895" t="s">
        <v>136</v>
      </c>
      <c r="H6895" t="s">
        <v>46</v>
      </c>
      <c r="I6895" t="s">
        <v>129</v>
      </c>
      <c r="J6895" t="s">
        <v>130</v>
      </c>
      <c r="K6895" t="s">
        <v>131</v>
      </c>
      <c r="L6895" t="s">
        <v>19629</v>
      </c>
      <c r="M6895" t="s">
        <v>19630</v>
      </c>
      <c r="N6895">
        <v>3.4224999999999999</v>
      </c>
      <c r="O6895">
        <v>0</v>
      </c>
      <c r="P6895">
        <v>3</v>
      </c>
      <c r="Q6895">
        <v>0</v>
      </c>
      <c r="R6895">
        <v>0</v>
      </c>
      <c r="S6895">
        <v>0</v>
      </c>
      <c r="T6895">
        <v>0</v>
      </c>
      <c r="U6895">
        <v>0</v>
      </c>
      <c r="V6895">
        <v>10.2675</v>
      </c>
      <c r="W6895">
        <v>0</v>
      </c>
      <c r="X6895">
        <v>0</v>
      </c>
      <c r="Y6895">
        <v>0</v>
      </c>
      <c r="Z6895">
        <v>0</v>
      </c>
    </row>
    <row r="6896" spans="1:26" x14ac:dyDescent="0.25">
      <c r="A6896">
        <v>2044989</v>
      </c>
      <c r="B6896">
        <v>1</v>
      </c>
      <c r="C6896" t="s">
        <v>76</v>
      </c>
      <c r="D6896" t="s">
        <v>89</v>
      </c>
      <c r="E6896" t="s">
        <v>134</v>
      </c>
      <c r="F6896" t="s">
        <v>19631</v>
      </c>
      <c r="G6896" t="s">
        <v>140</v>
      </c>
      <c r="H6896" t="s">
        <v>46</v>
      </c>
      <c r="I6896" t="s">
        <v>129</v>
      </c>
      <c r="J6896" t="s">
        <v>130</v>
      </c>
      <c r="K6896" t="s">
        <v>131</v>
      </c>
      <c r="L6896" t="s">
        <v>19632</v>
      </c>
      <c r="M6896" t="s">
        <v>19633</v>
      </c>
      <c r="N6896">
        <v>6.2947222219999999</v>
      </c>
      <c r="O6896">
        <v>0</v>
      </c>
      <c r="P6896">
        <v>5</v>
      </c>
      <c r="Q6896">
        <v>0</v>
      </c>
      <c r="R6896">
        <v>0</v>
      </c>
      <c r="S6896">
        <v>0</v>
      </c>
      <c r="T6896">
        <v>0</v>
      </c>
      <c r="U6896">
        <v>0</v>
      </c>
      <c r="V6896">
        <v>31.473610999999998</v>
      </c>
      <c r="W6896">
        <v>0</v>
      </c>
      <c r="X6896">
        <v>0</v>
      </c>
      <c r="Y6896">
        <v>0</v>
      </c>
      <c r="Z6896">
        <v>0</v>
      </c>
    </row>
    <row r="6897" spans="1:26" x14ac:dyDescent="0.25">
      <c r="A6897">
        <v>2044992</v>
      </c>
      <c r="B6897">
        <v>1</v>
      </c>
      <c r="C6897" t="s">
        <v>77</v>
      </c>
      <c r="D6897" t="s">
        <v>123</v>
      </c>
      <c r="E6897" t="s">
        <v>182</v>
      </c>
      <c r="F6897" t="s">
        <v>19634</v>
      </c>
      <c r="G6897" t="s">
        <v>19329</v>
      </c>
      <c r="H6897" t="s">
        <v>46</v>
      </c>
      <c r="I6897" t="s">
        <v>129</v>
      </c>
      <c r="J6897" t="s">
        <v>130</v>
      </c>
      <c r="K6897" t="s">
        <v>131</v>
      </c>
      <c r="L6897" t="s">
        <v>19635</v>
      </c>
      <c r="M6897" t="s">
        <v>19636</v>
      </c>
      <c r="N6897">
        <v>1.3991666659999999</v>
      </c>
      <c r="O6897">
        <v>0</v>
      </c>
      <c r="P6897">
        <v>35</v>
      </c>
      <c r="Q6897">
        <v>0</v>
      </c>
      <c r="R6897">
        <v>0</v>
      </c>
      <c r="S6897">
        <v>0</v>
      </c>
      <c r="T6897">
        <v>0</v>
      </c>
      <c r="U6897">
        <v>0</v>
      </c>
      <c r="V6897">
        <v>48.970832999999999</v>
      </c>
      <c r="W6897">
        <v>0</v>
      </c>
      <c r="X6897">
        <v>0</v>
      </c>
      <c r="Y6897">
        <v>0</v>
      </c>
      <c r="Z6897">
        <v>0</v>
      </c>
    </row>
    <row r="6898" spans="1:26" x14ac:dyDescent="0.25">
      <c r="A6898">
        <v>2044991</v>
      </c>
      <c r="B6898">
        <v>1</v>
      </c>
      <c r="C6898" t="s">
        <v>77</v>
      </c>
      <c r="D6898" t="s">
        <v>119</v>
      </c>
      <c r="E6898" t="s">
        <v>186</v>
      </c>
      <c r="F6898" t="s">
        <v>11697</v>
      </c>
      <c r="G6898" t="s">
        <v>163</v>
      </c>
      <c r="H6898" t="s">
        <v>47</v>
      </c>
      <c r="I6898" t="s">
        <v>129</v>
      </c>
      <c r="J6898" t="s">
        <v>130</v>
      </c>
      <c r="K6898" t="s">
        <v>131</v>
      </c>
      <c r="L6898" t="s">
        <v>19637</v>
      </c>
      <c r="M6898" t="s">
        <v>19638</v>
      </c>
      <c r="N6898">
        <v>1.386666666</v>
      </c>
      <c r="O6898">
        <v>125</v>
      </c>
      <c r="P6898">
        <v>353</v>
      </c>
      <c r="Q6898">
        <v>0</v>
      </c>
      <c r="R6898">
        <v>0</v>
      </c>
      <c r="S6898">
        <v>0</v>
      </c>
      <c r="T6898">
        <v>0</v>
      </c>
      <c r="U6898">
        <v>173.33333300000001</v>
      </c>
      <c r="V6898">
        <v>489.49333300000001</v>
      </c>
      <c r="W6898">
        <v>0</v>
      </c>
      <c r="X6898">
        <v>0</v>
      </c>
      <c r="Y6898">
        <v>0</v>
      </c>
      <c r="Z6898">
        <v>0</v>
      </c>
    </row>
    <row r="6899" spans="1:26" x14ac:dyDescent="0.25">
      <c r="A6899">
        <v>2045001</v>
      </c>
      <c r="B6899">
        <v>1</v>
      </c>
      <c r="C6899" t="s">
        <v>77</v>
      </c>
      <c r="D6899" t="s">
        <v>114</v>
      </c>
      <c r="E6899" t="s">
        <v>134</v>
      </c>
      <c r="F6899" t="s">
        <v>19639</v>
      </c>
      <c r="G6899" t="s">
        <v>136</v>
      </c>
      <c r="H6899" t="s">
        <v>46</v>
      </c>
      <c r="I6899" t="s">
        <v>129</v>
      </c>
      <c r="J6899" t="s">
        <v>130</v>
      </c>
      <c r="K6899" t="s">
        <v>131</v>
      </c>
      <c r="L6899" t="s">
        <v>19589</v>
      </c>
      <c r="M6899" t="s">
        <v>19640</v>
      </c>
      <c r="N6899">
        <v>1.6872222219999999</v>
      </c>
      <c r="O6899">
        <v>0</v>
      </c>
      <c r="P6899">
        <v>0</v>
      </c>
      <c r="Q6899">
        <v>0</v>
      </c>
      <c r="R6899">
        <v>0</v>
      </c>
      <c r="S6899">
        <v>0</v>
      </c>
      <c r="T6899">
        <v>1</v>
      </c>
      <c r="U6899">
        <v>0</v>
      </c>
      <c r="V6899">
        <v>0</v>
      </c>
      <c r="W6899">
        <v>0</v>
      </c>
      <c r="X6899">
        <v>0</v>
      </c>
      <c r="Y6899">
        <v>0</v>
      </c>
      <c r="Z6899">
        <v>1.687222</v>
      </c>
    </row>
    <row r="6900" spans="1:26" x14ac:dyDescent="0.25">
      <c r="A6900">
        <v>2045003</v>
      </c>
      <c r="B6900">
        <v>1</v>
      </c>
      <c r="C6900" t="s">
        <v>77</v>
      </c>
      <c r="D6900" t="s">
        <v>109</v>
      </c>
      <c r="E6900" t="s">
        <v>134</v>
      </c>
      <c r="F6900" t="s">
        <v>19641</v>
      </c>
      <c r="G6900" t="s">
        <v>136</v>
      </c>
      <c r="H6900" t="s">
        <v>46</v>
      </c>
      <c r="I6900" t="s">
        <v>129</v>
      </c>
      <c r="J6900" t="s">
        <v>130</v>
      </c>
      <c r="K6900" t="s">
        <v>131</v>
      </c>
      <c r="L6900" t="s">
        <v>19642</v>
      </c>
      <c r="M6900" t="s">
        <v>19643</v>
      </c>
      <c r="N6900">
        <v>1.984444444</v>
      </c>
      <c r="O6900">
        <v>0</v>
      </c>
      <c r="P6900">
        <v>1</v>
      </c>
      <c r="Q6900">
        <v>0</v>
      </c>
      <c r="R6900">
        <v>0</v>
      </c>
      <c r="S6900">
        <v>0</v>
      </c>
      <c r="T6900">
        <v>0</v>
      </c>
      <c r="U6900">
        <v>0</v>
      </c>
      <c r="V6900">
        <v>1.9844440000000001</v>
      </c>
      <c r="W6900">
        <v>0</v>
      </c>
      <c r="X6900">
        <v>0</v>
      </c>
      <c r="Y6900">
        <v>0</v>
      </c>
      <c r="Z6900">
        <v>0</v>
      </c>
    </row>
    <row r="6901" spans="1:26" x14ac:dyDescent="0.25">
      <c r="A6901">
        <v>2045000</v>
      </c>
      <c r="B6901">
        <v>1</v>
      </c>
      <c r="C6901" t="s">
        <v>76</v>
      </c>
      <c r="D6901" t="s">
        <v>102</v>
      </c>
      <c r="E6901" t="s">
        <v>134</v>
      </c>
      <c r="F6901" t="s">
        <v>19644</v>
      </c>
      <c r="G6901" t="s">
        <v>128</v>
      </c>
      <c r="H6901" t="s">
        <v>46</v>
      </c>
      <c r="I6901" t="s">
        <v>129</v>
      </c>
      <c r="J6901" t="s">
        <v>130</v>
      </c>
      <c r="K6901" t="s">
        <v>131</v>
      </c>
      <c r="L6901" t="s">
        <v>19645</v>
      </c>
      <c r="M6901" t="s">
        <v>19646</v>
      </c>
      <c r="N6901">
        <v>1.655277777</v>
      </c>
      <c r="O6901">
        <v>0</v>
      </c>
      <c r="P6901">
        <v>1</v>
      </c>
      <c r="Q6901">
        <v>0</v>
      </c>
      <c r="R6901">
        <v>0</v>
      </c>
      <c r="S6901">
        <v>0</v>
      </c>
      <c r="T6901">
        <v>0</v>
      </c>
      <c r="U6901">
        <v>0</v>
      </c>
      <c r="V6901">
        <v>1.655278</v>
      </c>
      <c r="W6901">
        <v>0</v>
      </c>
      <c r="X6901">
        <v>0</v>
      </c>
      <c r="Y6901">
        <v>0</v>
      </c>
      <c r="Z6901">
        <v>0</v>
      </c>
    </row>
    <row r="6902" spans="1:26" x14ac:dyDescent="0.25">
      <c r="A6902">
        <v>2045002</v>
      </c>
      <c r="B6902">
        <v>1</v>
      </c>
      <c r="C6902" t="s">
        <v>77</v>
      </c>
      <c r="D6902" t="s">
        <v>111</v>
      </c>
      <c r="E6902" t="s">
        <v>166</v>
      </c>
      <c r="F6902" t="s">
        <v>19647</v>
      </c>
      <c r="G6902" t="s">
        <v>657</v>
      </c>
      <c r="H6902" t="s">
        <v>46</v>
      </c>
      <c r="I6902" t="s">
        <v>129</v>
      </c>
      <c r="J6902" t="s">
        <v>130</v>
      </c>
      <c r="K6902" t="s">
        <v>131</v>
      </c>
      <c r="L6902" t="s">
        <v>19648</v>
      </c>
      <c r="M6902" t="s">
        <v>19649</v>
      </c>
      <c r="N6902">
        <v>1.716388888</v>
      </c>
      <c r="O6902">
        <v>0</v>
      </c>
      <c r="P6902">
        <v>0</v>
      </c>
      <c r="Q6902">
        <v>0</v>
      </c>
      <c r="R6902">
        <v>27</v>
      </c>
      <c r="S6902">
        <v>0</v>
      </c>
      <c r="T6902">
        <v>0</v>
      </c>
      <c r="U6902">
        <v>0</v>
      </c>
      <c r="V6902">
        <v>0</v>
      </c>
      <c r="W6902">
        <v>0</v>
      </c>
      <c r="X6902">
        <v>46.342500000000001</v>
      </c>
      <c r="Y6902">
        <v>0</v>
      </c>
      <c r="Z6902">
        <v>0</v>
      </c>
    </row>
    <row r="6903" spans="1:26" x14ac:dyDescent="0.25">
      <c r="A6903">
        <v>2044993</v>
      </c>
      <c r="B6903">
        <v>1</v>
      </c>
      <c r="C6903" t="s">
        <v>76</v>
      </c>
      <c r="D6903" t="s">
        <v>104</v>
      </c>
      <c r="E6903" t="s">
        <v>182</v>
      </c>
      <c r="F6903" t="s">
        <v>19650</v>
      </c>
      <c r="G6903" t="s">
        <v>524</v>
      </c>
      <c r="H6903" t="s">
        <v>46</v>
      </c>
      <c r="I6903" t="s">
        <v>129</v>
      </c>
      <c r="J6903" t="s">
        <v>130</v>
      </c>
      <c r="K6903" t="s">
        <v>131</v>
      </c>
      <c r="L6903" t="s">
        <v>19651</v>
      </c>
      <c r="M6903" t="s">
        <v>19652</v>
      </c>
      <c r="N6903">
        <v>0.66</v>
      </c>
      <c r="O6903">
        <v>0</v>
      </c>
      <c r="P6903">
        <v>0</v>
      </c>
      <c r="Q6903">
        <v>0</v>
      </c>
      <c r="R6903">
        <v>16</v>
      </c>
      <c r="S6903">
        <v>0</v>
      </c>
      <c r="T6903">
        <v>0</v>
      </c>
      <c r="U6903">
        <v>0</v>
      </c>
      <c r="V6903">
        <v>0</v>
      </c>
      <c r="W6903">
        <v>0</v>
      </c>
      <c r="X6903">
        <v>10.56</v>
      </c>
      <c r="Y6903">
        <v>0</v>
      </c>
      <c r="Z6903">
        <v>0</v>
      </c>
    </row>
    <row r="6904" spans="1:26" x14ac:dyDescent="0.25">
      <c r="A6904">
        <v>2044998</v>
      </c>
      <c r="B6904">
        <v>1</v>
      </c>
      <c r="C6904" t="s">
        <v>77</v>
      </c>
      <c r="D6904" t="s">
        <v>116</v>
      </c>
      <c r="E6904" t="s">
        <v>134</v>
      </c>
      <c r="F6904" t="s">
        <v>19653</v>
      </c>
      <c r="G6904" t="s">
        <v>136</v>
      </c>
      <c r="H6904" t="s">
        <v>46</v>
      </c>
      <c r="I6904" t="s">
        <v>129</v>
      </c>
      <c r="J6904" t="s">
        <v>130</v>
      </c>
      <c r="K6904" t="s">
        <v>131</v>
      </c>
      <c r="L6904" t="s">
        <v>19654</v>
      </c>
      <c r="M6904" t="s">
        <v>19655</v>
      </c>
      <c r="N6904">
        <v>2.3511111109999998</v>
      </c>
      <c r="O6904">
        <v>0</v>
      </c>
      <c r="P6904">
        <v>1</v>
      </c>
      <c r="Q6904">
        <v>0</v>
      </c>
      <c r="R6904">
        <v>0</v>
      </c>
      <c r="S6904">
        <v>0</v>
      </c>
      <c r="T6904">
        <v>0</v>
      </c>
      <c r="U6904">
        <v>0</v>
      </c>
      <c r="V6904">
        <v>2.351111</v>
      </c>
      <c r="W6904">
        <v>0</v>
      </c>
      <c r="X6904">
        <v>0</v>
      </c>
      <c r="Y6904">
        <v>0</v>
      </c>
      <c r="Z6904">
        <v>0</v>
      </c>
    </row>
    <row r="6905" spans="1:26" x14ac:dyDescent="0.25">
      <c r="A6905">
        <v>2044997</v>
      </c>
      <c r="B6905">
        <v>1</v>
      </c>
      <c r="C6905" t="s">
        <v>77</v>
      </c>
      <c r="D6905" t="s">
        <v>120</v>
      </c>
      <c r="E6905" t="s">
        <v>182</v>
      </c>
      <c r="F6905" t="s">
        <v>19656</v>
      </c>
      <c r="G6905" t="s">
        <v>250</v>
      </c>
      <c r="H6905" t="s">
        <v>46</v>
      </c>
      <c r="I6905" t="s">
        <v>129</v>
      </c>
      <c r="J6905" t="s">
        <v>15</v>
      </c>
      <c r="K6905" t="s">
        <v>131</v>
      </c>
      <c r="L6905" t="s">
        <v>19657</v>
      </c>
      <c r="M6905" t="s">
        <v>19658</v>
      </c>
      <c r="N6905">
        <v>1.201944444</v>
      </c>
      <c r="O6905">
        <v>0</v>
      </c>
      <c r="P6905">
        <v>0</v>
      </c>
      <c r="Q6905">
        <v>0</v>
      </c>
      <c r="R6905">
        <v>43</v>
      </c>
      <c r="S6905">
        <v>0</v>
      </c>
      <c r="T6905">
        <v>0</v>
      </c>
      <c r="U6905">
        <v>0</v>
      </c>
      <c r="V6905">
        <v>0</v>
      </c>
      <c r="W6905">
        <v>0</v>
      </c>
      <c r="X6905">
        <v>51.683610999999999</v>
      </c>
      <c r="Y6905">
        <v>0</v>
      </c>
      <c r="Z6905">
        <v>0</v>
      </c>
    </row>
    <row r="6906" spans="1:26" x14ac:dyDescent="0.25">
      <c r="A6906">
        <v>2045020</v>
      </c>
      <c r="B6906">
        <v>1</v>
      </c>
      <c r="C6906" t="s">
        <v>76</v>
      </c>
      <c r="D6906" t="s">
        <v>91</v>
      </c>
      <c r="E6906" t="s">
        <v>150</v>
      </c>
      <c r="F6906" t="s">
        <v>1262</v>
      </c>
      <c r="G6906" t="s">
        <v>163</v>
      </c>
      <c r="H6906" t="s">
        <v>47</v>
      </c>
      <c r="I6906" t="s">
        <v>129</v>
      </c>
      <c r="J6906" t="s">
        <v>130</v>
      </c>
      <c r="K6906" t="s">
        <v>131</v>
      </c>
      <c r="L6906" t="s">
        <v>19659</v>
      </c>
      <c r="M6906" t="s">
        <v>19660</v>
      </c>
      <c r="N6906">
        <v>0.88277777700000004</v>
      </c>
      <c r="O6906">
        <v>8</v>
      </c>
      <c r="P6906">
        <v>77</v>
      </c>
      <c r="Q6906">
        <v>0</v>
      </c>
      <c r="R6906">
        <v>0</v>
      </c>
      <c r="S6906">
        <v>0</v>
      </c>
      <c r="T6906">
        <v>0</v>
      </c>
      <c r="U6906">
        <v>7.0622220000000002</v>
      </c>
      <c r="V6906">
        <v>67.973889</v>
      </c>
      <c r="W6906">
        <v>0</v>
      </c>
      <c r="X6906">
        <v>0</v>
      </c>
      <c r="Y6906">
        <v>0</v>
      </c>
      <c r="Z6906">
        <v>0</v>
      </c>
    </row>
    <row r="6907" spans="1:26" x14ac:dyDescent="0.25">
      <c r="A6907">
        <v>2045004</v>
      </c>
      <c r="B6907">
        <v>1</v>
      </c>
      <c r="C6907" t="s">
        <v>76</v>
      </c>
      <c r="D6907" t="s">
        <v>78</v>
      </c>
      <c r="E6907" t="s">
        <v>134</v>
      </c>
      <c r="F6907" t="s">
        <v>19661</v>
      </c>
      <c r="G6907" t="s">
        <v>128</v>
      </c>
      <c r="H6907" t="s">
        <v>46</v>
      </c>
      <c r="I6907" t="s">
        <v>129</v>
      </c>
      <c r="J6907" t="s">
        <v>130</v>
      </c>
      <c r="K6907" t="s">
        <v>131</v>
      </c>
      <c r="L6907" t="s">
        <v>19662</v>
      </c>
      <c r="M6907" t="s">
        <v>19663</v>
      </c>
      <c r="N6907">
        <v>2.0205555550000001</v>
      </c>
      <c r="O6907">
        <v>0</v>
      </c>
      <c r="P6907">
        <v>21</v>
      </c>
      <c r="Q6907">
        <v>0</v>
      </c>
      <c r="R6907">
        <v>0</v>
      </c>
      <c r="S6907">
        <v>0</v>
      </c>
      <c r="T6907">
        <v>0</v>
      </c>
      <c r="U6907">
        <v>0</v>
      </c>
      <c r="V6907">
        <v>42.431666999999997</v>
      </c>
      <c r="W6907">
        <v>0</v>
      </c>
      <c r="X6907">
        <v>0</v>
      </c>
      <c r="Y6907">
        <v>0</v>
      </c>
      <c r="Z6907">
        <v>0</v>
      </c>
    </row>
    <row r="6908" spans="1:26" x14ac:dyDescent="0.25">
      <c r="A6908">
        <v>2045008</v>
      </c>
      <c r="B6908">
        <v>1</v>
      </c>
      <c r="C6908" t="s">
        <v>77</v>
      </c>
      <c r="D6908" t="s">
        <v>124</v>
      </c>
      <c r="E6908" t="s">
        <v>182</v>
      </c>
      <c r="F6908" t="s">
        <v>19664</v>
      </c>
      <c r="G6908" t="s">
        <v>144</v>
      </c>
      <c r="H6908" t="s">
        <v>46</v>
      </c>
      <c r="I6908" t="s">
        <v>129</v>
      </c>
      <c r="J6908" t="s">
        <v>130</v>
      </c>
      <c r="K6908" t="s">
        <v>131</v>
      </c>
      <c r="L6908" t="s">
        <v>19665</v>
      </c>
      <c r="M6908" t="s">
        <v>19666</v>
      </c>
      <c r="N6908">
        <v>2.9183333330000001</v>
      </c>
      <c r="O6908">
        <v>0</v>
      </c>
      <c r="P6908">
        <v>5</v>
      </c>
      <c r="Q6908">
        <v>0</v>
      </c>
      <c r="R6908">
        <v>0</v>
      </c>
      <c r="S6908">
        <v>0</v>
      </c>
      <c r="T6908">
        <v>0</v>
      </c>
      <c r="U6908">
        <v>0</v>
      </c>
      <c r="V6908">
        <v>14.591666999999999</v>
      </c>
      <c r="W6908">
        <v>0</v>
      </c>
      <c r="X6908">
        <v>0</v>
      </c>
      <c r="Y6908">
        <v>0</v>
      </c>
      <c r="Z6908">
        <v>0</v>
      </c>
    </row>
    <row r="6909" spans="1:26" x14ac:dyDescent="0.25">
      <c r="A6909">
        <v>2045017</v>
      </c>
      <c r="B6909">
        <v>1</v>
      </c>
      <c r="C6909" t="s">
        <v>77</v>
      </c>
      <c r="D6909" t="s">
        <v>118</v>
      </c>
      <c r="E6909" t="s">
        <v>182</v>
      </c>
      <c r="F6909" t="s">
        <v>19667</v>
      </c>
      <c r="G6909" t="s">
        <v>405</v>
      </c>
      <c r="H6909" t="s">
        <v>46</v>
      </c>
      <c r="I6909" t="s">
        <v>129</v>
      </c>
      <c r="J6909" t="s">
        <v>130</v>
      </c>
      <c r="K6909" t="s">
        <v>131</v>
      </c>
      <c r="L6909" t="s">
        <v>19668</v>
      </c>
      <c r="M6909" t="s">
        <v>19669</v>
      </c>
      <c r="N6909">
        <v>2.0552777770000001</v>
      </c>
      <c r="O6909">
        <v>0</v>
      </c>
      <c r="P6909">
        <v>80</v>
      </c>
      <c r="Q6909">
        <v>0</v>
      </c>
      <c r="R6909">
        <v>0</v>
      </c>
      <c r="S6909">
        <v>0</v>
      </c>
      <c r="T6909">
        <v>0</v>
      </c>
      <c r="U6909">
        <v>0</v>
      </c>
      <c r="V6909">
        <v>164.422222</v>
      </c>
      <c r="W6909">
        <v>0</v>
      </c>
      <c r="X6909">
        <v>0</v>
      </c>
      <c r="Y6909">
        <v>0</v>
      </c>
      <c r="Z6909">
        <v>0</v>
      </c>
    </row>
    <row r="6910" spans="1:26" x14ac:dyDescent="0.25">
      <c r="A6910">
        <v>2045016</v>
      </c>
      <c r="B6910">
        <v>1</v>
      </c>
      <c r="C6910" t="s">
        <v>76</v>
      </c>
      <c r="D6910" t="s">
        <v>89</v>
      </c>
      <c r="E6910" t="s">
        <v>166</v>
      </c>
      <c r="F6910" t="s">
        <v>6719</v>
      </c>
      <c r="G6910" t="s">
        <v>524</v>
      </c>
      <c r="H6910" t="s">
        <v>46</v>
      </c>
      <c r="I6910" t="s">
        <v>129</v>
      </c>
      <c r="J6910" t="s">
        <v>130</v>
      </c>
      <c r="K6910" t="s">
        <v>131</v>
      </c>
      <c r="L6910" t="s">
        <v>19670</v>
      </c>
      <c r="M6910" t="s">
        <v>19671</v>
      </c>
      <c r="N6910">
        <v>0.45388888799999999</v>
      </c>
      <c r="O6910">
        <v>0</v>
      </c>
      <c r="P6910">
        <v>113</v>
      </c>
      <c r="Q6910">
        <v>0</v>
      </c>
      <c r="R6910">
        <v>0</v>
      </c>
      <c r="S6910">
        <v>0</v>
      </c>
      <c r="T6910">
        <v>0</v>
      </c>
      <c r="U6910">
        <v>0</v>
      </c>
      <c r="V6910">
        <v>51.289444000000003</v>
      </c>
      <c r="W6910">
        <v>0</v>
      </c>
      <c r="X6910">
        <v>0</v>
      </c>
      <c r="Y6910">
        <v>0</v>
      </c>
      <c r="Z6910">
        <v>0</v>
      </c>
    </row>
    <row r="6911" spans="1:26" x14ac:dyDescent="0.25">
      <c r="A6911">
        <v>2045021</v>
      </c>
      <c r="B6911">
        <v>1</v>
      </c>
      <c r="C6911" t="s">
        <v>76</v>
      </c>
      <c r="D6911" t="s">
        <v>102</v>
      </c>
      <c r="E6911" t="s">
        <v>134</v>
      </c>
      <c r="F6911" t="s">
        <v>19672</v>
      </c>
      <c r="G6911" t="s">
        <v>136</v>
      </c>
      <c r="H6911" t="s">
        <v>46</v>
      </c>
      <c r="I6911" t="s">
        <v>129</v>
      </c>
      <c r="J6911" t="s">
        <v>130</v>
      </c>
      <c r="K6911" t="s">
        <v>131</v>
      </c>
      <c r="L6911" t="s">
        <v>19673</v>
      </c>
      <c r="M6911" t="s">
        <v>19674</v>
      </c>
      <c r="N6911">
        <v>1.3616666660000001</v>
      </c>
      <c r="O6911">
        <v>0</v>
      </c>
      <c r="P6911">
        <v>1</v>
      </c>
      <c r="Q6911">
        <v>0</v>
      </c>
      <c r="R6911">
        <v>0</v>
      </c>
      <c r="S6911">
        <v>0</v>
      </c>
      <c r="T6911">
        <v>0</v>
      </c>
      <c r="U6911">
        <v>0</v>
      </c>
      <c r="V6911">
        <v>1.361667</v>
      </c>
      <c r="W6911">
        <v>0</v>
      </c>
      <c r="X6911">
        <v>0</v>
      </c>
      <c r="Y6911">
        <v>0</v>
      </c>
      <c r="Z6911">
        <v>0</v>
      </c>
    </row>
    <row r="6912" spans="1:26" x14ac:dyDescent="0.25">
      <c r="A6912">
        <v>2045023</v>
      </c>
      <c r="B6912">
        <v>1</v>
      </c>
      <c r="C6912" t="s">
        <v>76</v>
      </c>
      <c r="D6912" t="s">
        <v>89</v>
      </c>
      <c r="E6912" t="s">
        <v>182</v>
      </c>
      <c r="F6912" t="s">
        <v>19675</v>
      </c>
      <c r="G6912" t="s">
        <v>144</v>
      </c>
      <c r="H6912" t="s">
        <v>46</v>
      </c>
      <c r="I6912" t="s">
        <v>129</v>
      </c>
      <c r="J6912" t="s">
        <v>130</v>
      </c>
      <c r="K6912" t="s">
        <v>131</v>
      </c>
      <c r="L6912" t="s">
        <v>19676</v>
      </c>
      <c r="M6912" t="s">
        <v>19677</v>
      </c>
      <c r="N6912">
        <v>1.314444444</v>
      </c>
      <c r="O6912">
        <v>0</v>
      </c>
      <c r="P6912">
        <v>7</v>
      </c>
      <c r="Q6912">
        <v>0</v>
      </c>
      <c r="R6912">
        <v>0</v>
      </c>
      <c r="S6912">
        <v>0</v>
      </c>
      <c r="T6912">
        <v>0</v>
      </c>
      <c r="U6912">
        <v>0</v>
      </c>
      <c r="V6912">
        <v>9.2011109999999992</v>
      </c>
      <c r="W6912">
        <v>0</v>
      </c>
      <c r="X6912">
        <v>0</v>
      </c>
      <c r="Y6912">
        <v>0</v>
      </c>
      <c r="Z6912">
        <v>0</v>
      </c>
    </row>
    <row r="6913" spans="1:26" x14ac:dyDescent="0.25">
      <c r="A6913">
        <v>2045028</v>
      </c>
      <c r="B6913">
        <v>1</v>
      </c>
      <c r="C6913" t="s">
        <v>77</v>
      </c>
      <c r="D6913" t="s">
        <v>108</v>
      </c>
      <c r="E6913" t="s">
        <v>134</v>
      </c>
      <c r="F6913" t="s">
        <v>19678</v>
      </c>
      <c r="G6913" t="s">
        <v>136</v>
      </c>
      <c r="H6913" t="s">
        <v>46</v>
      </c>
      <c r="I6913" t="s">
        <v>129</v>
      </c>
      <c r="J6913" t="s">
        <v>130</v>
      </c>
      <c r="K6913" t="s">
        <v>131</v>
      </c>
      <c r="L6913" t="s">
        <v>19679</v>
      </c>
      <c r="M6913" t="s">
        <v>19680</v>
      </c>
      <c r="N6913">
        <v>1.3208333329999999</v>
      </c>
      <c r="O6913">
        <v>0</v>
      </c>
      <c r="P6913">
        <v>3</v>
      </c>
      <c r="Q6913">
        <v>0</v>
      </c>
      <c r="R6913">
        <v>0</v>
      </c>
      <c r="S6913">
        <v>0</v>
      </c>
      <c r="T6913">
        <v>0</v>
      </c>
      <c r="U6913">
        <v>0</v>
      </c>
      <c r="V6913">
        <v>3.9624999999999999</v>
      </c>
      <c r="W6913">
        <v>0</v>
      </c>
      <c r="X6913">
        <v>0</v>
      </c>
      <c r="Y6913">
        <v>0</v>
      </c>
      <c r="Z6913">
        <v>0</v>
      </c>
    </row>
    <row r="6914" spans="1:26" x14ac:dyDescent="0.25">
      <c r="A6914">
        <v>2045026</v>
      </c>
      <c r="B6914">
        <v>1</v>
      </c>
      <c r="C6914" t="s">
        <v>77</v>
      </c>
      <c r="D6914" t="s">
        <v>113</v>
      </c>
      <c r="E6914" t="s">
        <v>134</v>
      </c>
      <c r="F6914" t="s">
        <v>19681</v>
      </c>
      <c r="G6914" t="s">
        <v>136</v>
      </c>
      <c r="H6914" t="s">
        <v>46</v>
      </c>
      <c r="I6914" t="s">
        <v>129</v>
      </c>
      <c r="J6914" t="s">
        <v>130</v>
      </c>
      <c r="K6914" t="s">
        <v>131</v>
      </c>
      <c r="L6914" t="s">
        <v>19682</v>
      </c>
      <c r="M6914" t="s">
        <v>19683</v>
      </c>
      <c r="N6914">
        <v>0.89055555500000005</v>
      </c>
      <c r="O6914">
        <v>0</v>
      </c>
      <c r="P6914">
        <v>0</v>
      </c>
      <c r="Q6914">
        <v>0</v>
      </c>
      <c r="R6914">
        <v>0</v>
      </c>
      <c r="S6914">
        <v>0</v>
      </c>
      <c r="T6914">
        <v>1</v>
      </c>
      <c r="U6914">
        <v>0</v>
      </c>
      <c r="V6914">
        <v>0</v>
      </c>
      <c r="W6914">
        <v>0</v>
      </c>
      <c r="X6914">
        <v>0</v>
      </c>
      <c r="Y6914">
        <v>0</v>
      </c>
      <c r="Z6914">
        <v>0.89055600000000001</v>
      </c>
    </row>
    <row r="6915" spans="1:26" x14ac:dyDescent="0.25">
      <c r="A6915">
        <v>2045025</v>
      </c>
      <c r="B6915">
        <v>1</v>
      </c>
      <c r="C6915" t="s">
        <v>76</v>
      </c>
      <c r="D6915" t="s">
        <v>89</v>
      </c>
      <c r="E6915" t="s">
        <v>134</v>
      </c>
      <c r="F6915" t="s">
        <v>19684</v>
      </c>
      <c r="G6915" t="s">
        <v>136</v>
      </c>
      <c r="H6915" t="s">
        <v>46</v>
      </c>
      <c r="I6915" t="s">
        <v>129</v>
      </c>
      <c r="J6915" t="s">
        <v>130</v>
      </c>
      <c r="K6915" t="s">
        <v>131</v>
      </c>
      <c r="L6915" t="s">
        <v>19685</v>
      </c>
      <c r="M6915" t="s">
        <v>19686</v>
      </c>
      <c r="N6915">
        <v>3.7438888879999999</v>
      </c>
      <c r="O6915">
        <v>0</v>
      </c>
      <c r="P6915">
        <v>1</v>
      </c>
      <c r="Q6915">
        <v>0</v>
      </c>
      <c r="R6915">
        <v>0</v>
      </c>
      <c r="S6915">
        <v>0</v>
      </c>
      <c r="T6915">
        <v>0</v>
      </c>
      <c r="U6915">
        <v>0</v>
      </c>
      <c r="V6915">
        <v>3.7438889999999998</v>
      </c>
      <c r="W6915">
        <v>0</v>
      </c>
      <c r="X6915">
        <v>0</v>
      </c>
      <c r="Y6915">
        <v>0</v>
      </c>
      <c r="Z6915">
        <v>0</v>
      </c>
    </row>
    <row r="6916" spans="1:26" x14ac:dyDescent="0.25">
      <c r="A6916">
        <v>2045027</v>
      </c>
      <c r="B6916">
        <v>1</v>
      </c>
      <c r="C6916" t="s">
        <v>76</v>
      </c>
      <c r="D6916" t="s">
        <v>99</v>
      </c>
      <c r="E6916" t="s">
        <v>166</v>
      </c>
      <c r="F6916" t="s">
        <v>19687</v>
      </c>
      <c r="G6916" t="s">
        <v>294</v>
      </c>
      <c r="H6916" t="s">
        <v>46</v>
      </c>
      <c r="I6916" t="s">
        <v>129</v>
      </c>
      <c r="J6916" t="s">
        <v>130</v>
      </c>
      <c r="K6916" t="s">
        <v>131</v>
      </c>
      <c r="L6916" t="s">
        <v>19688</v>
      </c>
      <c r="M6916" t="s">
        <v>19689</v>
      </c>
      <c r="N6916">
        <v>1.1525000000000001</v>
      </c>
      <c r="O6916">
        <v>0</v>
      </c>
      <c r="P6916">
        <v>212</v>
      </c>
      <c r="Q6916">
        <v>0</v>
      </c>
      <c r="R6916">
        <v>0</v>
      </c>
      <c r="S6916">
        <v>0</v>
      </c>
      <c r="T6916">
        <v>0</v>
      </c>
      <c r="U6916">
        <v>0</v>
      </c>
      <c r="V6916">
        <v>244.33</v>
      </c>
      <c r="W6916">
        <v>0</v>
      </c>
      <c r="X6916">
        <v>0</v>
      </c>
      <c r="Y6916">
        <v>0</v>
      </c>
      <c r="Z6916">
        <v>0</v>
      </c>
    </row>
    <row r="6917" spans="1:26" x14ac:dyDescent="0.25">
      <c r="A6917">
        <v>2045032</v>
      </c>
      <c r="B6917">
        <v>1</v>
      </c>
      <c r="C6917" t="s">
        <v>76</v>
      </c>
      <c r="D6917" t="s">
        <v>102</v>
      </c>
      <c r="E6917" t="s">
        <v>134</v>
      </c>
      <c r="F6917" t="s">
        <v>19690</v>
      </c>
      <c r="G6917" t="s">
        <v>136</v>
      </c>
      <c r="H6917" t="s">
        <v>46</v>
      </c>
      <c r="I6917" t="s">
        <v>129</v>
      </c>
      <c r="J6917" t="s">
        <v>130</v>
      </c>
      <c r="K6917" t="s">
        <v>131</v>
      </c>
      <c r="L6917" t="s">
        <v>19691</v>
      </c>
      <c r="M6917" t="s">
        <v>19692</v>
      </c>
      <c r="N6917">
        <v>3.0122222220000001</v>
      </c>
      <c r="O6917">
        <v>0</v>
      </c>
      <c r="P6917">
        <v>1</v>
      </c>
      <c r="Q6917">
        <v>0</v>
      </c>
      <c r="R6917">
        <v>0</v>
      </c>
      <c r="S6917">
        <v>0</v>
      </c>
      <c r="T6917">
        <v>0</v>
      </c>
      <c r="U6917">
        <v>0</v>
      </c>
      <c r="V6917">
        <v>3.012222</v>
      </c>
      <c r="W6917">
        <v>0</v>
      </c>
      <c r="X6917">
        <v>0</v>
      </c>
      <c r="Y6917">
        <v>0</v>
      </c>
      <c r="Z6917">
        <v>0</v>
      </c>
    </row>
    <row r="6918" spans="1:26" x14ac:dyDescent="0.25">
      <c r="A6918">
        <v>2045024</v>
      </c>
      <c r="B6918">
        <v>1</v>
      </c>
      <c r="C6918" t="s">
        <v>76</v>
      </c>
      <c r="D6918" t="s">
        <v>95</v>
      </c>
      <c r="E6918" t="s">
        <v>171</v>
      </c>
      <c r="F6918" t="s">
        <v>6763</v>
      </c>
      <c r="G6918" t="s">
        <v>345</v>
      </c>
      <c r="H6918" t="s">
        <v>47</v>
      </c>
      <c r="I6918" t="s">
        <v>129</v>
      </c>
      <c r="J6918" t="s">
        <v>17</v>
      </c>
      <c r="K6918" t="s">
        <v>131</v>
      </c>
      <c r="L6918" t="s">
        <v>19693</v>
      </c>
      <c r="M6918" t="s">
        <v>19694</v>
      </c>
      <c r="N6918">
        <v>0.10305555499999999</v>
      </c>
      <c r="O6918">
        <v>27</v>
      </c>
      <c r="P6918">
        <v>6404</v>
      </c>
      <c r="Q6918">
        <v>21</v>
      </c>
      <c r="R6918">
        <v>4260</v>
      </c>
      <c r="S6918">
        <v>35</v>
      </c>
      <c r="T6918">
        <v>1759</v>
      </c>
      <c r="U6918">
        <v>2.7825000000000002</v>
      </c>
      <c r="V6918">
        <v>659.96777399999996</v>
      </c>
      <c r="W6918">
        <v>2.164167</v>
      </c>
      <c r="X6918">
        <v>439.01666399999999</v>
      </c>
      <c r="Y6918">
        <v>3.6069439999999999</v>
      </c>
      <c r="Z6918">
        <v>181.274721</v>
      </c>
    </row>
    <row r="6919" spans="1:26" x14ac:dyDescent="0.25">
      <c r="A6919">
        <v>2045030</v>
      </c>
      <c r="B6919">
        <v>1</v>
      </c>
      <c r="C6919" t="s">
        <v>76</v>
      </c>
      <c r="D6919" t="s">
        <v>93</v>
      </c>
      <c r="E6919" t="s">
        <v>171</v>
      </c>
      <c r="F6919" t="s">
        <v>19695</v>
      </c>
      <c r="G6919" t="s">
        <v>345</v>
      </c>
      <c r="H6919" t="s">
        <v>47</v>
      </c>
      <c r="I6919" t="s">
        <v>129</v>
      </c>
      <c r="J6919" t="s">
        <v>17</v>
      </c>
      <c r="K6919" t="s">
        <v>131</v>
      </c>
      <c r="L6919" t="s">
        <v>19696</v>
      </c>
      <c r="M6919" t="s">
        <v>19697</v>
      </c>
      <c r="N6919">
        <v>4.4652777769999998</v>
      </c>
      <c r="O6919">
        <v>23</v>
      </c>
      <c r="P6919">
        <v>6404</v>
      </c>
      <c r="Q6919">
        <v>21</v>
      </c>
      <c r="R6919">
        <v>4282</v>
      </c>
      <c r="S6919">
        <v>35</v>
      </c>
      <c r="T6919">
        <v>1759</v>
      </c>
      <c r="U6919">
        <v>102.70138900000001</v>
      </c>
      <c r="V6919">
        <v>28595.638884</v>
      </c>
      <c r="W6919">
        <v>93.770832999999996</v>
      </c>
      <c r="X6919">
        <v>19120.319441</v>
      </c>
      <c r="Y6919">
        <v>156.28472199999999</v>
      </c>
      <c r="Z6919">
        <v>7854.4236099999998</v>
      </c>
    </row>
    <row r="6920" spans="1:26" x14ac:dyDescent="0.25">
      <c r="A6920">
        <v>2045033</v>
      </c>
      <c r="B6920">
        <v>1</v>
      </c>
      <c r="C6920" t="s">
        <v>76</v>
      </c>
      <c r="D6920" t="s">
        <v>91</v>
      </c>
      <c r="E6920" t="s">
        <v>186</v>
      </c>
      <c r="F6920" t="s">
        <v>18746</v>
      </c>
      <c r="G6920" t="s">
        <v>163</v>
      </c>
      <c r="H6920" t="s">
        <v>47</v>
      </c>
      <c r="I6920" t="s">
        <v>129</v>
      </c>
      <c r="J6920" t="s">
        <v>130</v>
      </c>
      <c r="K6920" t="s">
        <v>131</v>
      </c>
      <c r="L6920" t="s">
        <v>19698</v>
      </c>
      <c r="M6920" t="s">
        <v>19699</v>
      </c>
      <c r="N6920">
        <v>2.6861111110000002</v>
      </c>
      <c r="O6920">
        <v>20</v>
      </c>
      <c r="P6920">
        <v>1</v>
      </c>
      <c r="Q6920">
        <v>0</v>
      </c>
      <c r="R6920">
        <v>0</v>
      </c>
      <c r="S6920">
        <v>0</v>
      </c>
      <c r="T6920">
        <v>0</v>
      </c>
      <c r="U6920">
        <v>53.722222000000002</v>
      </c>
      <c r="V6920">
        <v>2.6861109999999999</v>
      </c>
      <c r="W6920">
        <v>0</v>
      </c>
      <c r="X6920">
        <v>0</v>
      </c>
      <c r="Y6920">
        <v>0</v>
      </c>
      <c r="Z6920">
        <v>0</v>
      </c>
    </row>
    <row r="6921" spans="1:26" x14ac:dyDescent="0.25">
      <c r="A6921">
        <v>2045040</v>
      </c>
      <c r="B6921">
        <v>1</v>
      </c>
      <c r="C6921" t="s">
        <v>76</v>
      </c>
      <c r="D6921" t="s">
        <v>91</v>
      </c>
      <c r="E6921" t="s">
        <v>134</v>
      </c>
      <c r="F6921" t="s">
        <v>19700</v>
      </c>
      <c r="G6921" t="s">
        <v>136</v>
      </c>
      <c r="H6921" t="s">
        <v>46</v>
      </c>
      <c r="I6921" t="s">
        <v>129</v>
      </c>
      <c r="J6921" t="s">
        <v>130</v>
      </c>
      <c r="K6921" t="s">
        <v>131</v>
      </c>
      <c r="L6921" t="s">
        <v>19701</v>
      </c>
      <c r="M6921" t="s">
        <v>19702</v>
      </c>
      <c r="N6921">
        <v>4.6052777770000004</v>
      </c>
      <c r="O6921">
        <v>0</v>
      </c>
      <c r="P6921">
        <v>1</v>
      </c>
      <c r="Q6921">
        <v>0</v>
      </c>
      <c r="R6921">
        <v>0</v>
      </c>
      <c r="S6921">
        <v>0</v>
      </c>
      <c r="T6921">
        <v>0</v>
      </c>
      <c r="U6921">
        <v>0</v>
      </c>
      <c r="V6921">
        <v>4.6052780000000002</v>
      </c>
      <c r="W6921">
        <v>0</v>
      </c>
      <c r="X6921">
        <v>0</v>
      </c>
      <c r="Y6921">
        <v>0</v>
      </c>
      <c r="Z6921">
        <v>0</v>
      </c>
    </row>
    <row r="6922" spans="1:26" x14ac:dyDescent="0.25">
      <c r="A6922">
        <v>2045036</v>
      </c>
      <c r="B6922">
        <v>1</v>
      </c>
      <c r="C6922" t="s">
        <v>76</v>
      </c>
      <c r="D6922" t="s">
        <v>94</v>
      </c>
      <c r="E6922" t="s">
        <v>182</v>
      </c>
      <c r="F6922" t="s">
        <v>19703</v>
      </c>
      <c r="G6922" t="s">
        <v>144</v>
      </c>
      <c r="H6922" t="s">
        <v>46</v>
      </c>
      <c r="I6922" t="s">
        <v>129</v>
      </c>
      <c r="J6922" t="s">
        <v>130</v>
      </c>
      <c r="K6922" t="s">
        <v>131</v>
      </c>
      <c r="L6922" t="s">
        <v>19704</v>
      </c>
      <c r="M6922" t="s">
        <v>19705</v>
      </c>
      <c r="N6922">
        <v>4.0583333330000002</v>
      </c>
      <c r="O6922">
        <v>0</v>
      </c>
      <c r="P6922">
        <v>21</v>
      </c>
      <c r="Q6922">
        <v>0</v>
      </c>
      <c r="R6922">
        <v>0</v>
      </c>
      <c r="S6922">
        <v>0</v>
      </c>
      <c r="T6922">
        <v>0</v>
      </c>
      <c r="U6922">
        <v>0</v>
      </c>
      <c r="V6922">
        <v>85.224999999999994</v>
      </c>
      <c r="W6922">
        <v>0</v>
      </c>
      <c r="X6922">
        <v>0</v>
      </c>
      <c r="Y6922">
        <v>0</v>
      </c>
      <c r="Z6922">
        <v>0</v>
      </c>
    </row>
    <row r="6923" spans="1:26" x14ac:dyDescent="0.25">
      <c r="A6923">
        <v>2045039</v>
      </c>
      <c r="B6923">
        <v>1</v>
      </c>
      <c r="C6923" t="s">
        <v>76</v>
      </c>
      <c r="D6923" t="s">
        <v>99</v>
      </c>
      <c r="E6923" t="s">
        <v>182</v>
      </c>
      <c r="F6923" t="s">
        <v>19706</v>
      </c>
      <c r="G6923" t="s">
        <v>144</v>
      </c>
      <c r="H6923" t="s">
        <v>46</v>
      </c>
      <c r="I6923" t="s">
        <v>129</v>
      </c>
      <c r="J6923" t="s">
        <v>130</v>
      </c>
      <c r="K6923" t="s">
        <v>131</v>
      </c>
      <c r="L6923" t="s">
        <v>19707</v>
      </c>
      <c r="M6923" t="s">
        <v>19708</v>
      </c>
      <c r="N6923">
        <v>0.95222222199999995</v>
      </c>
      <c r="O6923">
        <v>0</v>
      </c>
      <c r="P6923">
        <v>2</v>
      </c>
      <c r="Q6923">
        <v>0</v>
      </c>
      <c r="R6923">
        <v>0</v>
      </c>
      <c r="S6923">
        <v>0</v>
      </c>
      <c r="T6923">
        <v>0</v>
      </c>
      <c r="U6923">
        <v>0</v>
      </c>
      <c r="V6923">
        <v>1.904444</v>
      </c>
      <c r="W6923">
        <v>0</v>
      </c>
      <c r="X6923">
        <v>0</v>
      </c>
      <c r="Y6923">
        <v>0</v>
      </c>
      <c r="Z6923">
        <v>0</v>
      </c>
    </row>
    <row r="6924" spans="1:26" x14ac:dyDescent="0.25">
      <c r="A6924">
        <v>2045038</v>
      </c>
      <c r="B6924">
        <v>1</v>
      </c>
      <c r="C6924" t="s">
        <v>76</v>
      </c>
      <c r="D6924" t="s">
        <v>90</v>
      </c>
      <c r="E6924" t="s">
        <v>182</v>
      </c>
      <c r="F6924" t="s">
        <v>19709</v>
      </c>
      <c r="G6924" t="s">
        <v>144</v>
      </c>
      <c r="H6924" t="s">
        <v>46</v>
      </c>
      <c r="I6924" t="s">
        <v>129</v>
      </c>
      <c r="J6924" t="s">
        <v>130</v>
      </c>
      <c r="K6924" t="s">
        <v>131</v>
      </c>
      <c r="L6924" t="s">
        <v>19710</v>
      </c>
      <c r="M6924" t="s">
        <v>19711</v>
      </c>
      <c r="N6924">
        <v>2.9994444439999999</v>
      </c>
      <c r="O6924">
        <v>0</v>
      </c>
      <c r="P6924">
        <v>0</v>
      </c>
      <c r="Q6924">
        <v>0</v>
      </c>
      <c r="R6924">
        <v>0</v>
      </c>
      <c r="S6924">
        <v>0</v>
      </c>
      <c r="T6924">
        <v>28</v>
      </c>
      <c r="U6924">
        <v>0</v>
      </c>
      <c r="V6924">
        <v>0</v>
      </c>
      <c r="W6924">
        <v>0</v>
      </c>
      <c r="X6924">
        <v>0</v>
      </c>
      <c r="Y6924">
        <v>0</v>
      </c>
      <c r="Z6924">
        <v>83.984443999999996</v>
      </c>
    </row>
    <row r="6925" spans="1:26" x14ac:dyDescent="0.25">
      <c r="A6925">
        <v>2045042</v>
      </c>
      <c r="B6925">
        <v>1</v>
      </c>
      <c r="C6925" t="s">
        <v>77</v>
      </c>
      <c r="D6925" t="s">
        <v>123</v>
      </c>
      <c r="E6925" t="s">
        <v>182</v>
      </c>
      <c r="F6925" t="s">
        <v>19712</v>
      </c>
      <c r="G6925" t="s">
        <v>294</v>
      </c>
      <c r="H6925" t="s">
        <v>46</v>
      </c>
      <c r="I6925" t="s">
        <v>129</v>
      </c>
      <c r="J6925" t="s">
        <v>130</v>
      </c>
      <c r="K6925" t="s">
        <v>131</v>
      </c>
      <c r="L6925" t="s">
        <v>19713</v>
      </c>
      <c r="M6925" t="s">
        <v>19714</v>
      </c>
      <c r="N6925">
        <v>2.8744444439999999</v>
      </c>
      <c r="O6925">
        <v>0</v>
      </c>
      <c r="P6925">
        <v>18</v>
      </c>
      <c r="Q6925">
        <v>0</v>
      </c>
      <c r="R6925">
        <v>0</v>
      </c>
      <c r="S6925">
        <v>0</v>
      </c>
      <c r="T6925">
        <v>0</v>
      </c>
      <c r="U6925">
        <v>0</v>
      </c>
      <c r="V6925">
        <v>51.74</v>
      </c>
      <c r="W6925">
        <v>0</v>
      </c>
      <c r="X6925">
        <v>0</v>
      </c>
      <c r="Y6925">
        <v>0</v>
      </c>
      <c r="Z6925">
        <v>0</v>
      </c>
    </row>
    <row r="6926" spans="1:26" x14ac:dyDescent="0.25">
      <c r="A6926">
        <v>2045046</v>
      </c>
      <c r="B6926">
        <v>1</v>
      </c>
      <c r="C6926" t="s">
        <v>77</v>
      </c>
      <c r="D6926" t="s">
        <v>111</v>
      </c>
      <c r="E6926" t="s">
        <v>182</v>
      </c>
      <c r="F6926" t="s">
        <v>19715</v>
      </c>
      <c r="G6926" t="s">
        <v>144</v>
      </c>
      <c r="H6926" t="s">
        <v>46</v>
      </c>
      <c r="I6926" t="s">
        <v>129</v>
      </c>
      <c r="J6926" t="s">
        <v>130</v>
      </c>
      <c r="K6926" t="s">
        <v>131</v>
      </c>
      <c r="L6926" t="s">
        <v>19716</v>
      </c>
      <c r="M6926" t="s">
        <v>19717</v>
      </c>
      <c r="N6926">
        <v>1.6786111109999999</v>
      </c>
      <c r="O6926">
        <v>0</v>
      </c>
      <c r="P6926">
        <v>0</v>
      </c>
      <c r="Q6926">
        <v>0</v>
      </c>
      <c r="R6926">
        <v>0</v>
      </c>
      <c r="S6926">
        <v>0</v>
      </c>
      <c r="T6926">
        <v>82</v>
      </c>
      <c r="U6926">
        <v>0</v>
      </c>
      <c r="V6926">
        <v>0</v>
      </c>
      <c r="W6926">
        <v>0</v>
      </c>
      <c r="X6926">
        <v>0</v>
      </c>
      <c r="Y6926">
        <v>0</v>
      </c>
      <c r="Z6926">
        <v>137.64611099999999</v>
      </c>
    </row>
    <row r="6927" spans="1:26" x14ac:dyDescent="0.25">
      <c r="A6927">
        <v>2045041</v>
      </c>
      <c r="B6927">
        <v>1</v>
      </c>
      <c r="C6927" t="s">
        <v>76</v>
      </c>
      <c r="D6927" t="s">
        <v>91</v>
      </c>
      <c r="E6927" t="s">
        <v>171</v>
      </c>
      <c r="F6927" t="s">
        <v>19718</v>
      </c>
      <c r="G6927" t="s">
        <v>163</v>
      </c>
      <c r="H6927" t="s">
        <v>47</v>
      </c>
      <c r="I6927" t="s">
        <v>129</v>
      </c>
      <c r="J6927" t="s">
        <v>130</v>
      </c>
      <c r="K6927" t="s">
        <v>131</v>
      </c>
      <c r="L6927" t="s">
        <v>19719</v>
      </c>
      <c r="M6927" t="s">
        <v>19720</v>
      </c>
      <c r="N6927">
        <v>0.18305555500000001</v>
      </c>
      <c r="O6927">
        <v>44</v>
      </c>
      <c r="P6927">
        <v>407</v>
      </c>
      <c r="Q6927">
        <v>0</v>
      </c>
      <c r="R6927">
        <v>0</v>
      </c>
      <c r="S6927">
        <v>0</v>
      </c>
      <c r="T6927">
        <v>0</v>
      </c>
      <c r="U6927">
        <v>8.0544440000000002</v>
      </c>
      <c r="V6927">
        <v>74.503611000000006</v>
      </c>
      <c r="W6927">
        <v>0</v>
      </c>
      <c r="X6927">
        <v>0</v>
      </c>
      <c r="Y6927">
        <v>0</v>
      </c>
      <c r="Z6927">
        <v>0</v>
      </c>
    </row>
    <row r="6928" spans="1:26" x14ac:dyDescent="0.25">
      <c r="A6928">
        <v>2045043</v>
      </c>
      <c r="B6928">
        <v>1</v>
      </c>
      <c r="C6928" t="s">
        <v>77</v>
      </c>
      <c r="D6928" t="s">
        <v>124</v>
      </c>
      <c r="E6928" t="s">
        <v>134</v>
      </c>
      <c r="F6928" t="s">
        <v>19721</v>
      </c>
      <c r="G6928" t="s">
        <v>136</v>
      </c>
      <c r="H6928" t="s">
        <v>46</v>
      </c>
      <c r="I6928" t="s">
        <v>129</v>
      </c>
      <c r="J6928" t="s">
        <v>130</v>
      </c>
      <c r="K6928" t="s">
        <v>131</v>
      </c>
      <c r="L6928" t="s">
        <v>19722</v>
      </c>
      <c r="M6928" t="s">
        <v>19723</v>
      </c>
      <c r="N6928">
        <v>3.0888888880000001</v>
      </c>
      <c r="O6928">
        <v>0</v>
      </c>
      <c r="P6928">
        <v>1</v>
      </c>
      <c r="Q6928">
        <v>0</v>
      </c>
      <c r="R6928">
        <v>0</v>
      </c>
      <c r="S6928">
        <v>0</v>
      </c>
      <c r="T6928">
        <v>0</v>
      </c>
      <c r="U6928">
        <v>0</v>
      </c>
      <c r="V6928">
        <v>3.088889</v>
      </c>
      <c r="W6928">
        <v>0</v>
      </c>
      <c r="X6928">
        <v>0</v>
      </c>
      <c r="Y6928">
        <v>0</v>
      </c>
      <c r="Z6928">
        <v>0</v>
      </c>
    </row>
    <row r="6929" spans="1:26" x14ac:dyDescent="0.25">
      <c r="A6929">
        <v>2045071</v>
      </c>
      <c r="B6929">
        <v>1</v>
      </c>
      <c r="C6929" t="s">
        <v>76</v>
      </c>
      <c r="D6929" t="s">
        <v>95</v>
      </c>
      <c r="E6929" t="s">
        <v>171</v>
      </c>
      <c r="F6929" t="s">
        <v>19724</v>
      </c>
      <c r="G6929" t="s">
        <v>345</v>
      </c>
      <c r="H6929" t="s">
        <v>47</v>
      </c>
      <c r="I6929" t="s">
        <v>129</v>
      </c>
      <c r="J6929" t="s">
        <v>17</v>
      </c>
      <c r="K6929" t="s">
        <v>131</v>
      </c>
      <c r="L6929" t="s">
        <v>19725</v>
      </c>
      <c r="M6929" t="s">
        <v>19726</v>
      </c>
      <c r="N6929">
        <v>4.0083333330000004</v>
      </c>
      <c r="O6929">
        <v>4</v>
      </c>
      <c r="P6929">
        <v>0</v>
      </c>
      <c r="Q6929">
        <v>0</v>
      </c>
      <c r="R6929">
        <v>0</v>
      </c>
      <c r="S6929">
        <v>0</v>
      </c>
      <c r="T6929">
        <v>0</v>
      </c>
      <c r="U6929">
        <v>16.033332999999999</v>
      </c>
      <c r="V6929">
        <v>0</v>
      </c>
      <c r="W6929">
        <v>0</v>
      </c>
      <c r="X6929">
        <v>0</v>
      </c>
      <c r="Y6929">
        <v>0</v>
      </c>
      <c r="Z6929">
        <v>0</v>
      </c>
    </row>
    <row r="6930" spans="1:26" x14ac:dyDescent="0.25">
      <c r="A6930">
        <v>2045050</v>
      </c>
      <c r="B6930">
        <v>1</v>
      </c>
      <c r="C6930" t="s">
        <v>76</v>
      </c>
      <c r="D6930" t="s">
        <v>100</v>
      </c>
      <c r="E6930" t="s">
        <v>134</v>
      </c>
      <c r="F6930" t="s">
        <v>19727</v>
      </c>
      <c r="G6930" t="s">
        <v>128</v>
      </c>
      <c r="H6930" t="s">
        <v>46</v>
      </c>
      <c r="I6930" t="s">
        <v>129</v>
      </c>
      <c r="J6930" t="s">
        <v>130</v>
      </c>
      <c r="K6930" t="s">
        <v>131</v>
      </c>
      <c r="L6930" t="s">
        <v>19728</v>
      </c>
      <c r="M6930" t="s">
        <v>19729</v>
      </c>
      <c r="N6930">
        <v>1.5625</v>
      </c>
      <c r="O6930">
        <v>0</v>
      </c>
      <c r="P6930">
        <v>2</v>
      </c>
      <c r="Q6930">
        <v>0</v>
      </c>
      <c r="R6930">
        <v>0</v>
      </c>
      <c r="S6930">
        <v>0</v>
      </c>
      <c r="T6930">
        <v>0</v>
      </c>
      <c r="U6930">
        <v>0</v>
      </c>
      <c r="V6930">
        <v>3.125</v>
      </c>
      <c r="W6930">
        <v>0</v>
      </c>
      <c r="X6930">
        <v>0</v>
      </c>
      <c r="Y6930">
        <v>0</v>
      </c>
      <c r="Z6930">
        <v>0</v>
      </c>
    </row>
    <row r="6931" spans="1:26" x14ac:dyDescent="0.25">
      <c r="A6931">
        <v>2045054</v>
      </c>
      <c r="B6931">
        <v>1</v>
      </c>
      <c r="C6931" t="s">
        <v>76</v>
      </c>
      <c r="D6931" t="s">
        <v>78</v>
      </c>
      <c r="E6931" t="s">
        <v>134</v>
      </c>
      <c r="F6931" t="s">
        <v>19730</v>
      </c>
      <c r="G6931" t="s">
        <v>136</v>
      </c>
      <c r="H6931" t="s">
        <v>46</v>
      </c>
      <c r="I6931" t="s">
        <v>129</v>
      </c>
      <c r="J6931" t="s">
        <v>130</v>
      </c>
      <c r="K6931" t="s">
        <v>131</v>
      </c>
      <c r="L6931" t="s">
        <v>19731</v>
      </c>
      <c r="M6931" t="s">
        <v>19732</v>
      </c>
      <c r="N6931">
        <v>1.660833333</v>
      </c>
      <c r="O6931">
        <v>0</v>
      </c>
      <c r="P6931">
        <v>4</v>
      </c>
      <c r="Q6931">
        <v>0</v>
      </c>
      <c r="R6931">
        <v>0</v>
      </c>
      <c r="S6931">
        <v>0</v>
      </c>
      <c r="T6931">
        <v>0</v>
      </c>
      <c r="U6931">
        <v>0</v>
      </c>
      <c r="V6931">
        <v>6.6433330000000002</v>
      </c>
      <c r="W6931">
        <v>0</v>
      </c>
      <c r="X6931">
        <v>0</v>
      </c>
      <c r="Y6931">
        <v>0</v>
      </c>
      <c r="Z6931">
        <v>0</v>
      </c>
    </row>
    <row r="6932" spans="1:26" x14ac:dyDescent="0.25">
      <c r="A6932">
        <v>2045052</v>
      </c>
      <c r="B6932">
        <v>1</v>
      </c>
      <c r="C6932" t="s">
        <v>77</v>
      </c>
      <c r="D6932" t="s">
        <v>108</v>
      </c>
      <c r="E6932" t="s">
        <v>171</v>
      </c>
      <c r="F6932" t="s">
        <v>833</v>
      </c>
      <c r="G6932" t="s">
        <v>163</v>
      </c>
      <c r="H6932" t="s">
        <v>47</v>
      </c>
      <c r="I6932" t="s">
        <v>129</v>
      </c>
      <c r="J6932" t="s">
        <v>130</v>
      </c>
      <c r="K6932" t="s">
        <v>131</v>
      </c>
      <c r="L6932" t="s">
        <v>19733</v>
      </c>
      <c r="M6932" t="s">
        <v>19734</v>
      </c>
      <c r="N6932">
        <v>5.7777777000000002E-2</v>
      </c>
      <c r="O6932">
        <v>0</v>
      </c>
      <c r="P6932">
        <v>0</v>
      </c>
      <c r="Q6932">
        <v>5</v>
      </c>
      <c r="R6932">
        <v>167</v>
      </c>
      <c r="S6932">
        <v>6</v>
      </c>
      <c r="T6932">
        <v>958</v>
      </c>
      <c r="U6932">
        <v>0</v>
      </c>
      <c r="V6932">
        <v>0</v>
      </c>
      <c r="W6932">
        <v>0.28888900000000001</v>
      </c>
      <c r="X6932">
        <v>9.6488890000000005</v>
      </c>
      <c r="Y6932">
        <v>0.346667</v>
      </c>
      <c r="Z6932">
        <v>55.351109999999998</v>
      </c>
    </row>
    <row r="6933" spans="1:26" x14ac:dyDescent="0.25">
      <c r="A6933">
        <v>2045059</v>
      </c>
      <c r="B6933">
        <v>1</v>
      </c>
      <c r="C6933" t="s">
        <v>76</v>
      </c>
      <c r="D6933" t="s">
        <v>79</v>
      </c>
      <c r="E6933" t="s">
        <v>134</v>
      </c>
      <c r="F6933" t="s">
        <v>19735</v>
      </c>
      <c r="G6933" t="s">
        <v>136</v>
      </c>
      <c r="H6933" t="s">
        <v>46</v>
      </c>
      <c r="I6933" t="s">
        <v>129</v>
      </c>
      <c r="J6933" t="s">
        <v>130</v>
      </c>
      <c r="K6933" t="s">
        <v>131</v>
      </c>
      <c r="L6933" t="s">
        <v>19736</v>
      </c>
      <c r="M6933" t="s">
        <v>19737</v>
      </c>
      <c r="N6933">
        <v>1.495833333</v>
      </c>
      <c r="O6933">
        <v>0</v>
      </c>
      <c r="P6933">
        <v>1</v>
      </c>
      <c r="Q6933">
        <v>0</v>
      </c>
      <c r="R6933">
        <v>0</v>
      </c>
      <c r="S6933">
        <v>0</v>
      </c>
      <c r="T6933">
        <v>0</v>
      </c>
      <c r="U6933">
        <v>0</v>
      </c>
      <c r="V6933">
        <v>1.495833</v>
      </c>
      <c r="W6933">
        <v>0</v>
      </c>
      <c r="X6933">
        <v>0</v>
      </c>
      <c r="Y6933">
        <v>0</v>
      </c>
      <c r="Z6933">
        <v>0</v>
      </c>
    </row>
    <row r="6934" spans="1:26" x14ac:dyDescent="0.25">
      <c r="A6934">
        <v>2045057</v>
      </c>
      <c r="B6934">
        <v>1</v>
      </c>
      <c r="C6934" t="s">
        <v>77</v>
      </c>
      <c r="D6934" t="s">
        <v>114</v>
      </c>
      <c r="E6934" t="s">
        <v>161</v>
      </c>
      <c r="F6934" t="s">
        <v>19738</v>
      </c>
      <c r="G6934" t="s">
        <v>163</v>
      </c>
      <c r="H6934" t="s">
        <v>47</v>
      </c>
      <c r="I6934" t="s">
        <v>257</v>
      </c>
      <c r="J6934" t="s">
        <v>130</v>
      </c>
      <c r="K6934" t="s">
        <v>131</v>
      </c>
      <c r="L6934" t="s">
        <v>19739</v>
      </c>
      <c r="M6934" t="s">
        <v>19740</v>
      </c>
      <c r="N6934">
        <v>1.1111111E-2</v>
      </c>
      <c r="O6934">
        <v>0</v>
      </c>
      <c r="P6934">
        <v>770</v>
      </c>
      <c r="Q6934">
        <v>0</v>
      </c>
      <c r="R6934">
        <v>0</v>
      </c>
      <c r="S6934">
        <v>0</v>
      </c>
      <c r="T6934">
        <v>0</v>
      </c>
      <c r="U6934">
        <v>0</v>
      </c>
      <c r="V6934">
        <v>8.555555</v>
      </c>
      <c r="W6934">
        <v>0</v>
      </c>
      <c r="X6934">
        <v>0</v>
      </c>
      <c r="Y6934">
        <v>0</v>
      </c>
      <c r="Z6934">
        <v>0</v>
      </c>
    </row>
    <row r="6935" spans="1:26" x14ac:dyDescent="0.25">
      <c r="A6935">
        <v>2045062</v>
      </c>
      <c r="B6935">
        <v>1</v>
      </c>
      <c r="C6935" t="s">
        <v>76</v>
      </c>
      <c r="D6935" t="s">
        <v>91</v>
      </c>
      <c r="E6935" t="s">
        <v>134</v>
      </c>
      <c r="F6935" t="s">
        <v>19741</v>
      </c>
      <c r="G6935" t="s">
        <v>136</v>
      </c>
      <c r="H6935" t="s">
        <v>46</v>
      </c>
      <c r="I6935" t="s">
        <v>129</v>
      </c>
      <c r="J6935" t="s">
        <v>130</v>
      </c>
      <c r="K6935" t="s">
        <v>131</v>
      </c>
      <c r="L6935" t="s">
        <v>19742</v>
      </c>
      <c r="M6935" t="s">
        <v>19743</v>
      </c>
      <c r="N6935">
        <v>1.6372222219999999</v>
      </c>
      <c r="O6935">
        <v>0</v>
      </c>
      <c r="P6935">
        <v>0</v>
      </c>
      <c r="Q6935">
        <v>0</v>
      </c>
      <c r="R6935">
        <v>0</v>
      </c>
      <c r="S6935">
        <v>0</v>
      </c>
      <c r="T6935">
        <v>1</v>
      </c>
      <c r="U6935">
        <v>0</v>
      </c>
      <c r="V6935">
        <v>0</v>
      </c>
      <c r="W6935">
        <v>0</v>
      </c>
      <c r="X6935">
        <v>0</v>
      </c>
      <c r="Y6935">
        <v>0</v>
      </c>
      <c r="Z6935">
        <v>1.637222</v>
      </c>
    </row>
    <row r="6936" spans="1:26" x14ac:dyDescent="0.25">
      <c r="A6936">
        <v>2045063</v>
      </c>
      <c r="B6936">
        <v>1</v>
      </c>
      <c r="C6936" t="s">
        <v>76</v>
      </c>
      <c r="D6936" t="s">
        <v>101</v>
      </c>
      <c r="E6936" t="s">
        <v>171</v>
      </c>
      <c r="F6936" t="s">
        <v>19744</v>
      </c>
      <c r="G6936" t="s">
        <v>163</v>
      </c>
      <c r="H6936" t="s">
        <v>47</v>
      </c>
      <c r="I6936" t="s">
        <v>129</v>
      </c>
      <c r="J6936" t="s">
        <v>130</v>
      </c>
      <c r="K6936" t="s">
        <v>131</v>
      </c>
      <c r="L6936" t="s">
        <v>19745</v>
      </c>
      <c r="M6936" t="s">
        <v>19746</v>
      </c>
      <c r="N6936">
        <v>0.67</v>
      </c>
      <c r="O6936">
        <v>77</v>
      </c>
      <c r="P6936">
        <v>877</v>
      </c>
      <c r="Q6936">
        <v>0</v>
      </c>
      <c r="R6936">
        <v>0</v>
      </c>
      <c r="S6936">
        <v>0</v>
      </c>
      <c r="T6936">
        <v>0</v>
      </c>
      <c r="U6936">
        <v>51.59</v>
      </c>
      <c r="V6936">
        <v>587.59</v>
      </c>
      <c r="W6936">
        <v>0</v>
      </c>
      <c r="X6936">
        <v>0</v>
      </c>
      <c r="Y6936">
        <v>0</v>
      </c>
      <c r="Z6936">
        <v>0</v>
      </c>
    </row>
    <row r="6937" spans="1:26" x14ac:dyDescent="0.25">
      <c r="A6937">
        <v>2045066</v>
      </c>
      <c r="B6937">
        <v>1</v>
      </c>
      <c r="C6937" t="s">
        <v>76</v>
      </c>
      <c r="D6937" t="s">
        <v>91</v>
      </c>
      <c r="E6937" t="s">
        <v>182</v>
      </c>
      <c r="F6937" t="s">
        <v>9699</v>
      </c>
      <c r="G6937" t="s">
        <v>389</v>
      </c>
      <c r="H6937" t="s">
        <v>46</v>
      </c>
      <c r="I6937" t="s">
        <v>129</v>
      </c>
      <c r="J6937" t="s">
        <v>130</v>
      </c>
      <c r="K6937" t="s">
        <v>131</v>
      </c>
      <c r="L6937" t="s">
        <v>19747</v>
      </c>
      <c r="M6937" t="s">
        <v>19748</v>
      </c>
      <c r="N6937">
        <v>1.365</v>
      </c>
      <c r="O6937">
        <v>0</v>
      </c>
      <c r="P6937">
        <v>0</v>
      </c>
      <c r="Q6937">
        <v>0</v>
      </c>
      <c r="R6937">
        <v>74</v>
      </c>
      <c r="S6937">
        <v>0</v>
      </c>
      <c r="T6937">
        <v>0</v>
      </c>
      <c r="U6937">
        <v>0</v>
      </c>
      <c r="V6937">
        <v>0</v>
      </c>
      <c r="W6937">
        <v>0</v>
      </c>
      <c r="X6937">
        <v>101.01</v>
      </c>
      <c r="Y6937">
        <v>0</v>
      </c>
      <c r="Z6937">
        <v>0</v>
      </c>
    </row>
    <row r="6938" spans="1:26" x14ac:dyDescent="0.25">
      <c r="A6938">
        <v>2045072</v>
      </c>
      <c r="B6938">
        <v>1</v>
      </c>
      <c r="C6938" t="s">
        <v>77</v>
      </c>
      <c r="D6938" t="s">
        <v>108</v>
      </c>
      <c r="E6938" t="s">
        <v>166</v>
      </c>
      <c r="F6938" t="s">
        <v>19749</v>
      </c>
      <c r="G6938" t="s">
        <v>657</v>
      </c>
      <c r="H6938" t="s">
        <v>46</v>
      </c>
      <c r="I6938" t="s">
        <v>129</v>
      </c>
      <c r="J6938" t="s">
        <v>130</v>
      </c>
      <c r="K6938" t="s">
        <v>131</v>
      </c>
      <c r="L6938" t="s">
        <v>19750</v>
      </c>
      <c r="M6938" t="s">
        <v>19751</v>
      </c>
      <c r="N6938">
        <v>0.99083333299999998</v>
      </c>
      <c r="O6938">
        <v>0</v>
      </c>
      <c r="P6938">
        <v>4</v>
      </c>
      <c r="Q6938">
        <v>0</v>
      </c>
      <c r="R6938">
        <v>0</v>
      </c>
      <c r="S6938">
        <v>0</v>
      </c>
      <c r="T6938">
        <v>0</v>
      </c>
      <c r="U6938">
        <v>0</v>
      </c>
      <c r="V6938">
        <v>3.963333</v>
      </c>
      <c r="W6938">
        <v>0</v>
      </c>
      <c r="X6938">
        <v>0</v>
      </c>
      <c r="Y6938">
        <v>0</v>
      </c>
      <c r="Z6938">
        <v>0</v>
      </c>
    </row>
    <row r="6939" spans="1:26" x14ac:dyDescent="0.25">
      <c r="A6939">
        <v>2045069</v>
      </c>
      <c r="B6939">
        <v>1</v>
      </c>
      <c r="C6939" t="s">
        <v>76</v>
      </c>
      <c r="D6939" t="s">
        <v>102</v>
      </c>
      <c r="E6939" t="s">
        <v>171</v>
      </c>
      <c r="F6939" t="s">
        <v>6760</v>
      </c>
      <c r="G6939" t="s">
        <v>163</v>
      </c>
      <c r="H6939" t="s">
        <v>47</v>
      </c>
      <c r="I6939" t="s">
        <v>129</v>
      </c>
      <c r="J6939" t="s">
        <v>130</v>
      </c>
      <c r="K6939" t="s">
        <v>131</v>
      </c>
      <c r="L6939" t="s">
        <v>19752</v>
      </c>
      <c r="M6939" t="s">
        <v>19753</v>
      </c>
      <c r="N6939">
        <v>0.13250000000000001</v>
      </c>
      <c r="O6939">
        <v>59</v>
      </c>
      <c r="P6939">
        <v>236</v>
      </c>
      <c r="Q6939">
        <v>4</v>
      </c>
      <c r="R6939">
        <v>0</v>
      </c>
      <c r="S6939">
        <v>1</v>
      </c>
      <c r="T6939">
        <v>0</v>
      </c>
      <c r="U6939">
        <v>7.8174999999999999</v>
      </c>
      <c r="V6939">
        <v>31.27</v>
      </c>
      <c r="W6939">
        <v>0.53</v>
      </c>
      <c r="X6939">
        <v>0</v>
      </c>
      <c r="Y6939">
        <v>0.13250000000000001</v>
      </c>
      <c r="Z6939">
        <v>0</v>
      </c>
    </row>
    <row r="6940" spans="1:26" x14ac:dyDescent="0.25">
      <c r="A6940">
        <v>2045070</v>
      </c>
      <c r="B6940">
        <v>1</v>
      </c>
      <c r="C6940" t="s">
        <v>76</v>
      </c>
      <c r="D6940" t="s">
        <v>103</v>
      </c>
      <c r="E6940" t="s">
        <v>134</v>
      </c>
      <c r="F6940" t="s">
        <v>19754</v>
      </c>
      <c r="G6940" t="s">
        <v>238</v>
      </c>
      <c r="H6940" t="s">
        <v>46</v>
      </c>
      <c r="I6940" t="s">
        <v>129</v>
      </c>
      <c r="J6940" t="s">
        <v>130</v>
      </c>
      <c r="K6940" t="s">
        <v>131</v>
      </c>
      <c r="L6940" t="s">
        <v>19755</v>
      </c>
      <c r="M6940" t="s">
        <v>19756</v>
      </c>
      <c r="N6940">
        <v>2.965833333</v>
      </c>
      <c r="O6940">
        <v>0</v>
      </c>
      <c r="P6940">
        <v>0</v>
      </c>
      <c r="Q6940">
        <v>0</v>
      </c>
      <c r="R6940">
        <v>1</v>
      </c>
      <c r="S6940">
        <v>0</v>
      </c>
      <c r="T6940">
        <v>0</v>
      </c>
      <c r="U6940">
        <v>0</v>
      </c>
      <c r="V6940">
        <v>0</v>
      </c>
      <c r="W6940">
        <v>0</v>
      </c>
      <c r="X6940">
        <v>2.9658329999999999</v>
      </c>
      <c r="Y6940">
        <v>0</v>
      </c>
      <c r="Z6940">
        <v>0</v>
      </c>
    </row>
    <row r="6941" spans="1:26" x14ac:dyDescent="0.25">
      <c r="A6941">
        <v>2045075</v>
      </c>
      <c r="B6941">
        <v>1</v>
      </c>
      <c r="C6941" t="s">
        <v>77</v>
      </c>
      <c r="D6941" t="s">
        <v>117</v>
      </c>
      <c r="E6941" t="s">
        <v>166</v>
      </c>
      <c r="F6941" t="s">
        <v>19757</v>
      </c>
      <c r="G6941" t="s">
        <v>657</v>
      </c>
      <c r="H6941" t="s">
        <v>46</v>
      </c>
      <c r="I6941" t="s">
        <v>129</v>
      </c>
      <c r="J6941" t="s">
        <v>130</v>
      </c>
      <c r="K6941" t="s">
        <v>131</v>
      </c>
      <c r="L6941" t="s">
        <v>19758</v>
      </c>
      <c r="M6941" t="s">
        <v>19759</v>
      </c>
      <c r="N6941">
        <v>0.89027777699999999</v>
      </c>
      <c r="O6941">
        <v>0</v>
      </c>
      <c r="P6941">
        <v>0</v>
      </c>
      <c r="Q6941">
        <v>0</v>
      </c>
      <c r="R6941">
        <v>33</v>
      </c>
      <c r="S6941">
        <v>0</v>
      </c>
      <c r="T6941">
        <v>0</v>
      </c>
      <c r="U6941">
        <v>0</v>
      </c>
      <c r="V6941">
        <v>0</v>
      </c>
      <c r="W6941">
        <v>0</v>
      </c>
      <c r="X6941">
        <v>29.379166999999999</v>
      </c>
      <c r="Y6941">
        <v>0</v>
      </c>
      <c r="Z6941">
        <v>0</v>
      </c>
    </row>
    <row r="6942" spans="1:26" x14ac:dyDescent="0.25">
      <c r="A6942">
        <v>2045077</v>
      </c>
      <c r="B6942">
        <v>1</v>
      </c>
      <c r="C6942" t="s">
        <v>76</v>
      </c>
      <c r="D6942" t="s">
        <v>104</v>
      </c>
      <c r="E6942" t="s">
        <v>182</v>
      </c>
      <c r="F6942" t="s">
        <v>19760</v>
      </c>
      <c r="G6942" t="s">
        <v>144</v>
      </c>
      <c r="H6942" t="s">
        <v>46</v>
      </c>
      <c r="I6942" t="s">
        <v>129</v>
      </c>
      <c r="J6942" t="s">
        <v>130</v>
      </c>
      <c r="K6942" t="s">
        <v>131</v>
      </c>
      <c r="L6942" t="s">
        <v>19761</v>
      </c>
      <c r="M6942" t="s">
        <v>19762</v>
      </c>
      <c r="N6942">
        <v>1.670555555</v>
      </c>
      <c r="O6942">
        <v>0</v>
      </c>
      <c r="P6942">
        <v>0</v>
      </c>
      <c r="Q6942">
        <v>0</v>
      </c>
      <c r="R6942">
        <v>0</v>
      </c>
      <c r="S6942">
        <v>0</v>
      </c>
      <c r="T6942">
        <v>2</v>
      </c>
      <c r="U6942">
        <v>0</v>
      </c>
      <c r="V6942">
        <v>0</v>
      </c>
      <c r="W6942">
        <v>0</v>
      </c>
      <c r="X6942">
        <v>0</v>
      </c>
      <c r="Y6942">
        <v>0</v>
      </c>
      <c r="Z6942">
        <v>3.3411110000000002</v>
      </c>
    </row>
  </sheetData>
  <autoFilter ref="A1:V1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3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83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29.964034922600618</v>
      </c>
      <c r="D17" s="30">
        <f t="shared" si="1"/>
        <v>27.827179621740054</v>
      </c>
      <c r="E17" s="30">
        <f t="shared" si="2"/>
        <v>27.837630136724961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27.837630136724961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13.536321422050454</v>
      </c>
      <c r="E21" s="30">
        <f t="shared" si="2"/>
        <v>13.470120622302975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13.470120622302975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29.964034922600618</v>
      </c>
      <c r="D25" s="30">
        <f t="shared" ref="D25:L25" si="4">SUM(D15:D24)</f>
        <v>41.363501043790507</v>
      </c>
      <c r="E25" s="30">
        <f t="shared" si="4"/>
        <v>41.30775075902794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41.30775075902794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0</v>
      </c>
      <c r="D29" s="30">
        <f>(SUMIFS(KENTSELAG2,KAYNAK,A29,SEBEP,B29,SÜRE,"Uzun",BİLDİRİM,"Bildirimli",İL,$B$10,İLÇE,$B$11)/VLOOKUP($B$11,ABONE1,4,FALSE))*60</f>
        <v>7.8790040017041481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7.8404709062003182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7.8404709062003182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3.7093923419859411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3.6912511696570522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3.6912511696570522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5">SUM(D28:D32)</f>
        <v>11.588396343690089</v>
      </c>
      <c r="E33" s="30">
        <f t="shared" si="5"/>
        <v>11.53172207585737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11.53172207585737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0.67182662538699689</v>
      </c>
      <c r="D38" s="30">
        <f t="shared" si="7"/>
        <v>0.4267368613249749</v>
      </c>
      <c r="E38" s="30">
        <f t="shared" si="8"/>
        <v>0.4279354985237338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0.4279354985237338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</v>
      </c>
      <c r="D39" s="30">
        <f t="shared" si="7"/>
        <v>0</v>
      </c>
      <c r="E39" s="30">
        <f t="shared" si="8"/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</v>
      </c>
      <c r="D42" s="30">
        <f t="shared" si="7"/>
        <v>7.880161894038526E-2</v>
      </c>
      <c r="E42" s="30">
        <f t="shared" si="8"/>
        <v>7.8416231357407828E-2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7.8416231357407828E-2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0</v>
      </c>
      <c r="E43" s="30">
        <f t="shared" si="8"/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0.67182662538699689</v>
      </c>
      <c r="D46" s="30">
        <f t="shared" ref="D46:L46" si="10">SUM(D36:D45)</f>
        <v>0.50553848026536019</v>
      </c>
      <c r="E46" s="30">
        <f t="shared" si="10"/>
        <v>0.50635172988114163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0.50635172988114163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</v>
      </c>
      <c r="D50" s="30">
        <f>(SUMIFS(KENTSELAG1,KAYNAK,A50,SEBEP,B50,SÜRE,"Uzun",BİLDİRİM,"Bildirimli",İL,$B$10,İLÇE,$B$11)/VLOOKUP($B$11,ABONE1,4,FALSE))</f>
        <v>1.5337329965612732E-2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1.5262321144674086E-2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1.5262321144674086E-2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2.2093058640942149E-2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2.1985010220304337E-2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2.1985010220304337E-2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1">SUM(D49:D53)</f>
        <v>3.7430388606554885E-2</v>
      </c>
      <c r="E54" s="30">
        <f t="shared" si="11"/>
        <v>3.7247331364978424E-2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3.7247331364978424E-2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0.1609907120743034</v>
      </c>
      <c r="D58" s="30">
        <f>(SUMIFS(KENTSELAG1,KAYNAK,A58,SÜRE,"Kısa",İL,$B$10,İLÇE,$B$11)/VLOOKUP($B$11,ABONE1,4,FALSE))</f>
        <v>5.5476096284349227E-2</v>
      </c>
      <c r="E58" s="30">
        <f>(SUMIFS(KENTSELOG1,KAYNAK,A58,SÜRE,"Kısa",İL,$B$10,İLÇE,$B$11)+SUMIFS(KENTSELAG1,KAYNAK,A58,SÜRE,"Kısa",İL,$B$10,İLÇE,$B$11))/VLOOKUP($B$11,ABONE1,5,FALSE)</f>
        <v>5.5992126580361873E-2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5.5992126580361873E-2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0.1609907120743034</v>
      </c>
      <c r="D60" s="30">
        <f t="shared" ref="D60:L60" si="12">SUM(D57:D59)</f>
        <v>5.5476096284349227E-2</v>
      </c>
      <c r="E60" s="30">
        <f t="shared" si="12"/>
        <v>5.5992126580361873E-2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5.5992126580361873E-2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323</v>
      </c>
      <c r="D65" s="29">
        <f>VLOOKUP($B$11,ABONE1,4,FALSE)</f>
        <v>65722</v>
      </c>
      <c r="E65" s="29">
        <f>VLOOKUP($B$11,ABONE1,5,FALSE)</f>
        <v>66045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66045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4"/>
  <dimension ref="A1:V70"/>
  <sheetViews>
    <sheetView topLeftCell="A16"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84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8.5483870967741939</v>
      </c>
      <c r="D15" s="30">
        <f t="shared" ref="D15:D24" si="1">(SUMIFS(KENTSELAG2,KAYNAK,A15,SEBEP,B15,SÜRE,"Uzun",BİLDİRİM,"Bildirimsiz",İL,$B$10,İLÇE,$B$11)/VLOOKUP($B$11,ABONE1,4,FALSE))*60</f>
        <v>5.3180940301519124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5.3238569332143992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5.3238569332143992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13.97661193548387</v>
      </c>
      <c r="D17" s="30">
        <f t="shared" si="1"/>
        <v>23.07097356663111</v>
      </c>
      <c r="E17" s="30">
        <f t="shared" si="2"/>
        <v>23.054749055908839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23.054749055908839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3.6788529032258062</v>
      </c>
      <c r="D18" s="30">
        <f t="shared" si="1"/>
        <v>8.4056300221959592</v>
      </c>
      <c r="E18" s="30">
        <f t="shared" si="2"/>
        <v>8.3971973636808332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8.3971973636808332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3.2813193641001996</v>
      </c>
      <c r="E21" s="30">
        <f t="shared" si="2"/>
        <v>3.2754654291715832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3.2754654291715832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1.7964840379349112</v>
      </c>
      <c r="E22" s="30">
        <f t="shared" si="2"/>
        <v>1.7932790769142233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1.7932790769142233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26.203851935483872</v>
      </c>
      <c r="D25" s="30">
        <f t="shared" ref="D25:L25" si="4">SUM(D15:D24)</f>
        <v>41.872501021014088</v>
      </c>
      <c r="E25" s="30">
        <f t="shared" si="4"/>
        <v>41.844547858889875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41.844547858889875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0</v>
      </c>
      <c r="D29" s="30">
        <f>(SUMIFS(KENTSELAG2,KAYNAK,A29,SEBEP,B29,SÜRE,"Uzun",BİLDİRİM,"Bildirimli",İL,$B$10,İLÇE,$B$11)/VLOOKUP($B$11,ABONE1,4,FALSE))*60</f>
        <v>0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1.1272187333890635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1.1252077541507208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1.1252077541507208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5">SUM(D28:D32)</f>
        <v>1.1272187333890635</v>
      </c>
      <c r="E33" s="30">
        <f t="shared" si="5"/>
        <v>1.1252077541507208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1.1252077541507208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0.28494623655913981</v>
      </c>
      <c r="D36" s="30">
        <f t="shared" ref="D36:D45" si="7">(SUMIFS(KENTSELAG1,KAYNAK,A36,SEBEP,B36,SÜRE,"Uzun",BİLDİRİM,"Bildirimsiz",İL,$B$10,İLÇE,$B$11)/VLOOKUP($B$11,ABONE1,4,FALSE))</f>
        <v>0.17726980100506376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0.1774618977738133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0.1774618977738133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0.26881720430107525</v>
      </c>
      <c r="D38" s="30">
        <f t="shared" si="7"/>
        <v>0.46552900368010913</v>
      </c>
      <c r="E38" s="30">
        <f t="shared" si="8"/>
        <v>0.46517806616215385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0.46517806616215385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3.2258064516129031E-2</v>
      </c>
      <c r="D39" s="30">
        <f t="shared" si="7"/>
        <v>7.558156294139691E-2</v>
      </c>
      <c r="E39" s="30">
        <f t="shared" si="8"/>
        <v>7.5504273012401812E-2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7.5504273012401812E-2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</v>
      </c>
      <c r="D42" s="30">
        <f t="shared" si="7"/>
        <v>3.4197150077349553E-2</v>
      </c>
      <c r="E42" s="30">
        <f t="shared" si="8"/>
        <v>3.4136141723975867E-2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3.4136141723975867E-2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6.639570301615212E-3</v>
      </c>
      <c r="E43" s="30">
        <f t="shared" si="8"/>
        <v>6.6277251843965511E-3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6.6277251843965511E-3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0.58602150537634401</v>
      </c>
      <c r="D46" s="30">
        <f t="shared" ref="D46:L46" si="10">SUM(D36:D45)</f>
        <v>0.75921708800553467</v>
      </c>
      <c r="E46" s="30">
        <f t="shared" si="10"/>
        <v>0.75890810385674135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0.75890810385674135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</v>
      </c>
      <c r="D50" s="30">
        <f>(SUMIFS(KENTSELAG1,KAYNAK,A50,SEBEP,B50,SÜRE,"Uzun",BİLDİRİM,"Bildirimli",İL,$B$10,İLÇE,$B$11)/VLOOKUP($B$11,ABONE1,4,FALSE))</f>
        <v>0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8.5997328798055207E-3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8.5843907959984277E-3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8.5843907959984277E-3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1">SUM(D49:D53)</f>
        <v>8.5997328798055207E-3</v>
      </c>
      <c r="E54" s="30">
        <f t="shared" si="11"/>
        <v>8.5843907959984277E-3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8.5843907959984277E-3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2.1505376344086023E-2</v>
      </c>
      <c r="D58" s="30">
        <f>(SUMIFS(KENTSELAG1,KAYNAK,A58,SÜRE,"Kısa",İL,$B$10,İLÇE,$B$11)/VLOOKUP($B$11,ABONE1,4,FALSE))</f>
        <v>0.10174588990420186</v>
      </c>
      <c r="E58" s="30">
        <f>(SUMIFS(KENTSELOG1,KAYNAK,A58,SÜRE,"Kısa",İL,$B$10,İLÇE,$B$11)+SUMIFS(KENTSELAG1,KAYNAK,A58,SÜRE,"Kısa",İL,$B$10,İLÇE,$B$11))/VLOOKUP($B$11,ABONE1,5,FALSE)</f>
        <v>0.10160273933185625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0.10160273933185625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2.1505376344086023E-2</v>
      </c>
      <c r="D60" s="30">
        <f t="shared" ref="D60:L60" si="12">SUM(D57:D59)</f>
        <v>0.10174588990420186</v>
      </c>
      <c r="E60" s="30">
        <f t="shared" si="12"/>
        <v>0.10160273933185625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0.10160273933185625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186</v>
      </c>
      <c r="D65" s="29">
        <f>VLOOKUP($B$11,ABONE1,4,FALSE)</f>
        <v>104073</v>
      </c>
      <c r="E65" s="29">
        <f>VLOOKUP($B$11,ABONE1,5,FALSE)</f>
        <v>104259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104259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5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85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42.814422692307694</v>
      </c>
      <c r="D17" s="30">
        <f t="shared" si="1"/>
        <v>49.058090514173038</v>
      </c>
      <c r="E17" s="30">
        <f t="shared" si="2"/>
        <v>49.026242878022458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49.026242878022458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0.77660176090707422</v>
      </c>
      <c r="E21" s="30">
        <f t="shared" si="2"/>
        <v>0.77264047868948937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0.77264047868948937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0.19502013113137784</v>
      </c>
      <c r="E22" s="30">
        <f t="shared" si="2"/>
        <v>0.19402537446662416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0.19402537446662416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42.814422692307694</v>
      </c>
      <c r="D25" s="30">
        <f t="shared" ref="D25:L25" si="4">SUM(D15:D24)</f>
        <v>50.029712406211495</v>
      </c>
      <c r="E25" s="30">
        <f t="shared" si="4"/>
        <v>49.992908731178574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49.992908731178574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53.547724038461546</v>
      </c>
      <c r="D29" s="30">
        <f>(SUMIFS(KENTSELAG2,KAYNAK,A29,SEBEP,B29,SÜRE,"Uzun",BİLDİRİM,"Bildirimli",İL,$B$10,İLÇE,$B$11)/VLOOKUP($B$11,ABONE1,4,FALSE))*60</f>
        <v>17.00689412373675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17.193281210456618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17.193281210456618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3.2964056435789995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3.2795913718181371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3.2795913718181371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53.547724038461546</v>
      </c>
      <c r="D33" s="30">
        <f t="shared" ref="D33:L33" si="5">SUM(D28:D32)</f>
        <v>20.30329976731575</v>
      </c>
      <c r="E33" s="30">
        <f t="shared" si="5"/>
        <v>20.472872582274753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20.472872582274753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1.6538461538461537</v>
      </c>
      <c r="D38" s="30">
        <f t="shared" si="7"/>
        <v>1.8028592556075917</v>
      </c>
      <c r="E38" s="30">
        <f t="shared" si="8"/>
        <v>1.8020991711216832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1.8020991711216832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</v>
      </c>
      <c r="D39" s="30">
        <f t="shared" si="7"/>
        <v>0</v>
      </c>
      <c r="E39" s="30">
        <f t="shared" si="8"/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</v>
      </c>
      <c r="D42" s="30">
        <f t="shared" si="7"/>
        <v>9.8102045846684745E-3</v>
      </c>
      <c r="E42" s="30">
        <f t="shared" si="8"/>
        <v>9.7601647947422633E-3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9.7601647947422633E-3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7.8876016761153566E-4</v>
      </c>
      <c r="E43" s="30">
        <f t="shared" si="8"/>
        <v>7.8473686791897591E-4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7.8473686791897591E-4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1.6538461538461537</v>
      </c>
      <c r="D46" s="30">
        <f t="shared" ref="D46:L46" si="10">SUM(D36:D45)</f>
        <v>1.8134582203598717</v>
      </c>
      <c r="E46" s="30">
        <f t="shared" si="10"/>
        <v>1.8126440727843445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1.8126440727843445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0.15384615384615385</v>
      </c>
      <c r="D50" s="30">
        <f>(SUMIFS(KENTSELAG1,KAYNAK,A50,SEBEP,B50,SÜRE,"Uzun",BİLDİRİM,"Bildirimli",İL,$B$10,İLÇE,$B$11)/VLOOKUP($B$11,ABONE1,4,FALSE))</f>
        <v>4.3381809218634458E-2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4.3945264603462653E-2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4.3945264603462653E-2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1.0155287157998521E-2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1.0103487174456815E-2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1.0103487174456815E-2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0.15384615384615385</v>
      </c>
      <c r="D54" s="30">
        <f t="shared" ref="D54:L54" si="11">SUM(D49:D53)</f>
        <v>5.3537096376632981E-2</v>
      </c>
      <c r="E54" s="30">
        <f t="shared" si="11"/>
        <v>5.4048751777919471E-2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5.4048751777919471E-2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0.69230769230769229</v>
      </c>
      <c r="D58" s="30">
        <f>(SUMIFS(KENTSELAG1,KAYNAK,A58,SÜRE,"Kısa",İL,$B$10,İLÇE,$B$11)/VLOOKUP($B$11,ABONE1,4,FALSE))</f>
        <v>0.47355188562977568</v>
      </c>
      <c r="E58" s="30">
        <f>(SUMIFS(KENTSELOG1,KAYNAK,A58,SÜRE,"Kısa",İL,$B$10,İLÇE,$B$11)+SUMIFS(KENTSELAG1,KAYNAK,A58,SÜRE,"Kısa",İL,$B$10,İLÇE,$B$11))/VLOOKUP($B$11,ABONE1,5,FALSE)</f>
        <v>0.47466771298249055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0.47466771298249055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0.69230769230769229</v>
      </c>
      <c r="D60" s="30">
        <f t="shared" ref="D60:L60" si="12">SUM(D57:D59)</f>
        <v>0.47355188562977568</v>
      </c>
      <c r="E60" s="30">
        <f t="shared" si="12"/>
        <v>0.47466771298249055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0.47466771298249055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104</v>
      </c>
      <c r="D65" s="29">
        <f>VLOOKUP($B$11,ABONE1,4,FALSE)</f>
        <v>20285</v>
      </c>
      <c r="E65" s="29">
        <f>VLOOKUP($B$11,ABONE1,5,FALSE)</f>
        <v>20389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20389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6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86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16.428775945945947</v>
      </c>
      <c r="D17" s="30">
        <f t="shared" si="1"/>
        <v>10.595991474774989</v>
      </c>
      <c r="E17" s="30">
        <f t="shared" si="2"/>
        <v>10.597761594734251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10.597761594734251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1.4923424588334715</v>
      </c>
      <c r="E18" s="30">
        <f t="shared" si="2"/>
        <v>1.4918895661909448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1.4918895661909448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4.5595434411689899</v>
      </c>
      <c r="E21" s="30">
        <f t="shared" si="2"/>
        <v>4.5581597214566933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4.5581597214566933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0.33291380528867848</v>
      </c>
      <c r="E22" s="30">
        <f t="shared" si="2"/>
        <v>0.33281277337598425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0.33281277337598425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16.428775945945947</v>
      </c>
      <c r="D25" s="30">
        <f t="shared" ref="D25:L25" si="4">SUM(D15:D24)</f>
        <v>16.980791180066131</v>
      </c>
      <c r="E25" s="30">
        <f t="shared" si="4"/>
        <v>16.980623655757874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16.980623655757874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0.60775702702702705</v>
      </c>
      <c r="D29" s="30">
        <f>(SUMIFS(KENTSELAG2,KAYNAK,A29,SEBEP,B29,SÜRE,"Uzun",BİLDİRİM,"Bildirimli",İL,$B$10,İLÇE,$B$11)/VLOOKUP($B$11,ABONE1,4,FALSE))*60</f>
        <v>14.018558059040224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14.014488180118107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14.014488180118107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1.5744026703477927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1.5739248742618113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1.5739248742618113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0.60775702702702705</v>
      </c>
      <c r="D33" s="30">
        <f t="shared" ref="D33:L33" si="5">SUM(D28:D32)</f>
        <v>15.592960729388016</v>
      </c>
      <c r="E33" s="30">
        <f t="shared" si="5"/>
        <v>15.588413054379918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15.588413054379918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0.41891891891891891</v>
      </c>
      <c r="D38" s="30">
        <f t="shared" si="7"/>
        <v>0.20129140241050844</v>
      </c>
      <c r="E38" s="30">
        <f t="shared" si="8"/>
        <v>0.20135744750656168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0.20135744750656168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</v>
      </c>
      <c r="D39" s="30">
        <f t="shared" si="7"/>
        <v>6.3376352731718127E-2</v>
      </c>
      <c r="E39" s="30">
        <f t="shared" si="8"/>
        <v>6.3357119422572175E-2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6.3357119422572175E-2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</v>
      </c>
      <c r="D42" s="30">
        <f t="shared" si="7"/>
        <v>4.0846549559823767E-2</v>
      </c>
      <c r="E42" s="30">
        <f t="shared" si="8"/>
        <v>4.0834153543307085E-2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4.0834153543307085E-2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7.6302683721273684E-4</v>
      </c>
      <c r="E43" s="30">
        <f t="shared" si="8"/>
        <v>7.6279527559055117E-4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7.6279527559055117E-4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0.41891891891891891</v>
      </c>
      <c r="D46" s="30">
        <f t="shared" ref="D46:L46" si="10">SUM(D36:D45)</f>
        <v>0.30627733153926306</v>
      </c>
      <c r="E46" s="30">
        <f t="shared" si="10"/>
        <v>0.3063115157480315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0.3063115157480315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5.4054054054054057E-2</v>
      </c>
      <c r="D50" s="30">
        <f>(SUMIFS(KENTSELAG1,KAYNAK,A50,SEBEP,B50,SÜRE,"Uzun",BİLDİRİM,"Bildirimli",İL,$B$10,İLÇE,$B$11)/VLOOKUP($B$11,ABONE1,4,FALSE))</f>
        <v>0.10377985445057965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0.10376476377952756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0.10376476377952756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5.3863131035501262E-3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5.3846784776902887E-3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5.3846784776902887E-3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5.4054054054054057E-2</v>
      </c>
      <c r="D54" s="30">
        <f t="shared" ref="D54:L54" si="11">SUM(D49:D53)</f>
        <v>0.10916616755412978</v>
      </c>
      <c r="E54" s="30">
        <f t="shared" si="11"/>
        <v>0.10914944225721786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0.10914944225721786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</v>
      </c>
      <c r="D58" s="30">
        <f>(SUMIFS(KENTSELAG1,KAYNAK,A58,SÜRE,"Kısa",İL,$B$10,İLÇE,$B$11)/VLOOKUP($B$11,ABONE1,4,FALSE))</f>
        <v>0</v>
      </c>
      <c r="E58" s="30">
        <f>(SUMIFS(KENTSELOG1,KAYNAK,A58,SÜRE,"Kısa",İL,$B$10,İLÇE,$B$11)+SUMIFS(KENTSELAG1,KAYNAK,A58,SÜRE,"Kısa",İL,$B$10,İLÇE,$B$11))/VLOOKUP($B$11,ABONE1,5,FALSE)</f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2">SUM(D57:D59)</f>
        <v>0</v>
      </c>
      <c r="E60" s="30">
        <f t="shared" si="12"/>
        <v>0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74</v>
      </c>
      <c r="D65" s="29">
        <f>VLOOKUP($B$11,ABONE1,4,FALSE)</f>
        <v>243766</v>
      </c>
      <c r="E65" s="29">
        <f>VLOOKUP($B$11,ABONE1,5,FALSE)</f>
        <v>243840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243840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7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87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f t="shared" ref="F15:F24" si="3">(SUMIFS(KENTALTIOG2,KAYNAK,A15,SEBEP,B15,SÜRE,"Uzun",BİLDİRİM,"Bildirimsiz",İL,$B$10,İLÇE,$B$11)/VLOOKUP($B$11,ABONE1,6,FALSE))*60</f>
        <v>0</v>
      </c>
      <c r="G15" s="30">
        <f t="shared" ref="G15:G24" si="4">(SUMIFS(KENTALTIAG2,KAYNAK,A15,SEBEP,B15,SÜRE,"Uzun",BİLDİRİM,"Bildirimsiz",İL,$B$10,İLÇE,$B$11)/VLOOKUP($B$11,ABONE1,7,FALSE))*60</f>
        <v>0</v>
      </c>
      <c r="H15" s="30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6">(SUMIFS(KIRSALOG2,KAYNAK,A15,SEBEP,B15,SÜRE,"Uzun",BİLDİRİM,"Bildirimsiz",İL,$B$10,İLÇE,$B$11)/VLOOKUP($B$11,ABONE1,9,FALSE))*60</f>
        <v>0</v>
      </c>
      <c r="J15" s="30">
        <f t="shared" ref="J15:J24" si="7">(SUMIFS(KIRSALAG2,KAYNAK,A15,SEBEP,B15,SÜRE,"Uzun",BİLDİRİM,"Bildirimsiz",İL,$B$10,İLÇE,$B$11)/VLOOKUP($B$11,ABONE1,10,FALSE))*60</f>
        <v>0</v>
      </c>
      <c r="K15" s="30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46.24272295774648</v>
      </c>
      <c r="D17" s="30">
        <f t="shared" si="1"/>
        <v>17.082640049517206</v>
      </c>
      <c r="E17" s="30">
        <f t="shared" si="2"/>
        <v>18.073008806505623</v>
      </c>
      <c r="F17" s="30">
        <f t="shared" si="3"/>
        <v>23.116422404692081</v>
      </c>
      <c r="G17" s="30">
        <f t="shared" si="4"/>
        <v>12.352632260898952</v>
      </c>
      <c r="H17" s="30">
        <f t="shared" si="5"/>
        <v>12.555475722575297</v>
      </c>
      <c r="I17" s="30">
        <f t="shared" si="6"/>
        <v>16.256783023255814</v>
      </c>
      <c r="J17" s="30">
        <f t="shared" si="7"/>
        <v>8.0217180427046255</v>
      </c>
      <c r="K17" s="30">
        <f t="shared" si="8"/>
        <v>8.421388239277654</v>
      </c>
      <c r="L17" s="30">
        <f t="shared" si="9"/>
        <v>13.210133191117766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1.8647189948006933</v>
      </c>
      <c r="E18" s="30">
        <f t="shared" si="2"/>
        <v>1.8013872327194451</v>
      </c>
      <c r="F18" s="30">
        <f t="shared" si="3"/>
        <v>1.0519060997067449</v>
      </c>
      <c r="G18" s="30">
        <f t="shared" si="4"/>
        <v>27.581533720851642</v>
      </c>
      <c r="H18" s="30">
        <f t="shared" si="5"/>
        <v>27.081583291516996</v>
      </c>
      <c r="I18" s="30">
        <f t="shared" si="6"/>
        <v>0</v>
      </c>
      <c r="J18" s="30">
        <f t="shared" si="7"/>
        <v>0</v>
      </c>
      <c r="K18" s="30">
        <f t="shared" si="8"/>
        <v>0</v>
      </c>
      <c r="L18" s="30">
        <f t="shared" si="9"/>
        <v>20.690820429141716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f t="shared" si="3"/>
        <v>0</v>
      </c>
      <c r="G20" s="30">
        <f t="shared" si="4"/>
        <v>0</v>
      </c>
      <c r="H20" s="30">
        <f t="shared" si="5"/>
        <v>0</v>
      </c>
      <c r="I20" s="30">
        <f t="shared" si="6"/>
        <v>0</v>
      </c>
      <c r="J20" s="30">
        <f t="shared" si="7"/>
        <v>0</v>
      </c>
      <c r="K20" s="30">
        <f t="shared" si="8"/>
        <v>0</v>
      </c>
      <c r="L20" s="30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4.1448213320128744</v>
      </c>
      <c r="E21" s="30">
        <f t="shared" si="2"/>
        <v>4.0040500741449421</v>
      </c>
      <c r="F21" s="30">
        <f t="shared" si="3"/>
        <v>0</v>
      </c>
      <c r="G21" s="30">
        <f t="shared" si="4"/>
        <v>0.38284987495775602</v>
      </c>
      <c r="H21" s="30">
        <f t="shared" si="5"/>
        <v>0.37563507488256426</v>
      </c>
      <c r="I21" s="30">
        <f t="shared" si="6"/>
        <v>0</v>
      </c>
      <c r="J21" s="30">
        <f t="shared" si="7"/>
        <v>0</v>
      </c>
      <c r="K21" s="30">
        <f t="shared" si="8"/>
        <v>0</v>
      </c>
      <c r="L21" s="30">
        <f t="shared" si="9"/>
        <v>0.97879449600798407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f t="shared" si="3"/>
        <v>0</v>
      </c>
      <c r="G22" s="30">
        <f t="shared" si="4"/>
        <v>0</v>
      </c>
      <c r="H22" s="30">
        <f t="shared" si="5"/>
        <v>0</v>
      </c>
      <c r="I22" s="30">
        <f t="shared" si="6"/>
        <v>0</v>
      </c>
      <c r="J22" s="30">
        <f t="shared" si="7"/>
        <v>0</v>
      </c>
      <c r="K22" s="30">
        <f t="shared" si="8"/>
        <v>0</v>
      </c>
      <c r="L22" s="30">
        <f t="shared" si="9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f t="shared" si="3"/>
        <v>0</v>
      </c>
      <c r="G24" s="30">
        <f t="shared" si="4"/>
        <v>0</v>
      </c>
      <c r="H24" s="30">
        <f t="shared" si="5"/>
        <v>0</v>
      </c>
      <c r="I24" s="30">
        <f t="shared" si="6"/>
        <v>0</v>
      </c>
      <c r="J24" s="30">
        <f t="shared" si="7"/>
        <v>0</v>
      </c>
      <c r="K24" s="30">
        <f t="shared" si="8"/>
        <v>0</v>
      </c>
      <c r="L24" s="30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46.24272295774648</v>
      </c>
      <c r="D25" s="30">
        <f t="shared" ref="D25:L25" si="10">SUM(D15:D24)</f>
        <v>23.092180376330774</v>
      </c>
      <c r="E25" s="30">
        <f t="shared" si="10"/>
        <v>23.878446113370011</v>
      </c>
      <c r="F25" s="30">
        <f t="shared" si="10"/>
        <v>24.168328504398826</v>
      </c>
      <c r="G25" s="30">
        <f t="shared" si="10"/>
        <v>40.317015856708352</v>
      </c>
      <c r="H25" s="30">
        <f t="shared" si="10"/>
        <v>40.012694088974861</v>
      </c>
      <c r="I25" s="30">
        <f t="shared" si="10"/>
        <v>16.256783023255814</v>
      </c>
      <c r="J25" s="30">
        <f t="shared" si="10"/>
        <v>8.0217180427046255</v>
      </c>
      <c r="K25" s="30">
        <f t="shared" si="10"/>
        <v>8.421388239277654</v>
      </c>
      <c r="L25" s="30">
        <f t="shared" si="10"/>
        <v>34.879748116267471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3.1126761971830983</v>
      </c>
      <c r="D28" s="30">
        <f>(SUMIFS(KENTSELAG2,KAYNAK,A28,SEBEP,B28,SÜRE,"Uzun",BİLDİRİM,"Bildirimli",İL,$B$10,İLÇE,$B$11)/VLOOKUP($B$11,ABONE1,4,FALSE))*60</f>
        <v>1.0138648180242633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1.0851470987801961</v>
      </c>
      <c r="F28" s="30">
        <f>(SUMIFS(KENTALTIOG2,KAYNAK,A28,SEBEP,B28,SÜRE,"Uzun",BİLDİRİM,"Bildirimli",İL,$B$10,İLÇE,$B$11)/VLOOKUP($B$11,ABONE1,6,FALSE))*60</f>
        <v>6.5571848093841645</v>
      </c>
      <c r="G28" s="30">
        <f>(SUMIFS(KENTALTIAG2,KAYNAK,A28,SEBEP,B28,SÜRE,"Uzun",BİLDİRİM,"Bildirimli",İL,$B$10,İLÇE,$B$11)/VLOOKUP($B$11,ABONE1,7,FALSE))*60</f>
        <v>7.6159175160527219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7.5959657142857138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5.9042747679640719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54.376366901408453</v>
      </c>
      <c r="D29" s="30">
        <f>(SUMIFS(KENTSELAG2,KAYNAK,A29,SEBEP,B29,SÜRE,"Uzun",BİLDİRİM,"Bildirimli",İL,$B$10,İLÇE,$B$11)/VLOOKUP($B$11,ABONE1,4,FALSE))*60</f>
        <v>148.29208982421389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145.10241447022241</v>
      </c>
      <c r="F29" s="30">
        <f>(SUMIFS(KENTALTIOG2,KAYNAK,A29,SEBEP,B29,SÜRE,"Uzun",BİLDİRİM,"Bildirimli",İL,$B$10,İLÇE,$B$11)/VLOOKUP($B$11,ABONE1,6,FALSE))*60</f>
        <v>279.39064293255137</v>
      </c>
      <c r="G29" s="30">
        <f>(SUMIFS(KENTALTIAG2,KAYNAK,A29,SEBEP,B29,SÜRE,"Uzun",BİLDİRİM,"Bildirimli",İL,$B$10,İLÇE,$B$11)/VLOOKUP($B$11,ABONE1,7,FALSE))*60</f>
        <v>45.836412990875303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50.237738904669804</v>
      </c>
      <c r="I29" s="30">
        <f>(SUMIFS(KIRSALOG2,KAYNAK,A29,SEBEP,B29,SÜRE,"Uzun",BİLDİRİM,"Bildirimli",İL,$B$10,İLÇE,$B$11)/VLOOKUP($B$11,ABONE1,9,FALSE))*60</f>
        <v>980.44785767441863</v>
      </c>
      <c r="J29" s="30">
        <f>(SUMIFS(KIRSALAG2,KAYNAK,A29,SEBEP,B29,SÜRE,"Uzun",BİLDİRİM,"Bildirimli",İL,$B$10,İLÇE,$B$11)/VLOOKUP($B$11,ABONE1,10,FALSE))*60</f>
        <v>835.33465637010681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842.3773963882619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125.10054169910178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57.489043098591551</v>
      </c>
      <c r="D33" s="30">
        <f t="shared" ref="D33:L33" si="11">SUM(D28:D32)</f>
        <v>149.30595464223816</v>
      </c>
      <c r="E33" s="30">
        <f t="shared" si="11"/>
        <v>146.18756156900261</v>
      </c>
      <c r="F33" s="30">
        <f t="shared" si="11"/>
        <v>285.94782774193555</v>
      </c>
      <c r="G33" s="30">
        <f t="shared" si="11"/>
        <v>53.452330506928021</v>
      </c>
      <c r="H33" s="30">
        <f t="shared" si="11"/>
        <v>57.833704618955515</v>
      </c>
      <c r="I33" s="30">
        <f t="shared" si="11"/>
        <v>980.44785767441863</v>
      </c>
      <c r="J33" s="30">
        <f t="shared" si="11"/>
        <v>835.33465637010681</v>
      </c>
      <c r="K33" s="30">
        <f t="shared" si="11"/>
        <v>842.3773963882619</v>
      </c>
      <c r="L33" s="30">
        <f t="shared" si="11"/>
        <v>131.00481646706587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(SUMIFS(KENTSELOG1,KAYNAK,A36,SEBEP,B36,SÜRE,"Uzun",BİLDİRİM,"Bildirimsiz",İL,$B$10,İLÇE,$B$11)/VLOOKUP($B$11,ABONE1,3,FALSE))</f>
        <v>0</v>
      </c>
      <c r="D36" s="30">
        <f t="shared" ref="D36:D45" si="13">(SUMIFS(KENTSELAG1,KAYNAK,A36,SEBEP,B36,SÜRE,"Uzun",BİLDİRİM,"Bildirimsiz",İL,$B$10,İLÇE,$B$11)/VLOOKUP($B$11,ABONE1,4,FALSE))</f>
        <v>0</v>
      </c>
      <c r="E36" s="30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f t="shared" ref="F36:F45" si="15">(SUMIFS(KENTALTIOG1,KAYNAK,A36,SEBEP,B36,SÜRE,"Uzun",BİLDİRİM,"Bildirimsiz",İL,$B$10,İLÇE,$B$11)/VLOOKUP($B$11,ABONE1,6,FALSE))</f>
        <v>0</v>
      </c>
      <c r="G36" s="30">
        <f t="shared" ref="G36:G45" si="16">(SUMIFS(KENTALTIAG1,KAYNAK,A36,SEBEP,B36,SÜRE,"Uzun",BİLDİRİM,"Bildirimsiz",İL,$B$10,İLÇE,$B$11)/VLOOKUP($B$11,ABONE1,7,FALSE))</f>
        <v>0</v>
      </c>
      <c r="H36" s="30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8">(SUMIFS(KIRSALOG1,KAYNAK,A36,SEBEP,B36,SÜRE,"Uzun",BİLDİRİM,"Bildirimsiz",İL,$B$10,İLÇE,$B$11)/VLOOKUP($B$11,ABONE1,9,FALSE))</f>
        <v>0</v>
      </c>
      <c r="J36" s="30">
        <f t="shared" ref="J36:J45" si="19">(SUMIFS(KIRSALAG1,KAYNAK,A36,SEBEP,B36,SÜRE,"Uzun",BİLDİRİM,"Bildirimsiz",İL,$B$10,İLÇE,$B$11)/VLOOKUP($B$11,ABONE1,10,FALSE))</f>
        <v>0</v>
      </c>
      <c r="K36" s="30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12"/>
        <v>1.5211267605633803</v>
      </c>
      <c r="D38" s="30">
        <f t="shared" si="13"/>
        <v>0.90864075266154987</v>
      </c>
      <c r="E38" s="30">
        <f t="shared" si="14"/>
        <v>0.92944271705333648</v>
      </c>
      <c r="F38" s="30">
        <f t="shared" si="15"/>
        <v>0.8973607038123167</v>
      </c>
      <c r="G38" s="30">
        <f t="shared" si="16"/>
        <v>0.41145657316661033</v>
      </c>
      <c r="H38" s="30">
        <f t="shared" si="17"/>
        <v>0.42061342912406741</v>
      </c>
      <c r="I38" s="30">
        <f t="shared" si="18"/>
        <v>1.1046511627906976</v>
      </c>
      <c r="J38" s="30">
        <f t="shared" si="19"/>
        <v>0.54507710557532618</v>
      </c>
      <c r="K38" s="30">
        <f t="shared" si="20"/>
        <v>0.57223476297968401</v>
      </c>
      <c r="L38" s="30">
        <f t="shared" si="21"/>
        <v>0.52025116433799068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12"/>
        <v>0</v>
      </c>
      <c r="D39" s="30">
        <f t="shared" si="13"/>
        <v>0.29512255508789303</v>
      </c>
      <c r="E39" s="30">
        <f t="shared" si="14"/>
        <v>0.28509925855058599</v>
      </c>
      <c r="F39" s="30">
        <f t="shared" si="15"/>
        <v>0.12316715542521994</v>
      </c>
      <c r="G39" s="30">
        <f t="shared" si="16"/>
        <v>0.62188802523375009</v>
      </c>
      <c r="H39" s="30">
        <f t="shared" si="17"/>
        <v>0.61248963802155287</v>
      </c>
      <c r="I39" s="30">
        <f t="shared" si="18"/>
        <v>0</v>
      </c>
      <c r="J39" s="30">
        <f t="shared" si="19"/>
        <v>0</v>
      </c>
      <c r="K39" s="30">
        <f t="shared" si="20"/>
        <v>0</v>
      </c>
      <c r="L39" s="30">
        <f t="shared" si="21"/>
        <v>0.51043745841650034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12"/>
        <v>0</v>
      </c>
      <c r="D41" s="30">
        <f t="shared" si="13"/>
        <v>0</v>
      </c>
      <c r="E41" s="30">
        <f t="shared" si="14"/>
        <v>0</v>
      </c>
      <c r="F41" s="30">
        <f t="shared" si="15"/>
        <v>0</v>
      </c>
      <c r="G41" s="30">
        <f t="shared" si="16"/>
        <v>0</v>
      </c>
      <c r="H41" s="30">
        <f t="shared" si="17"/>
        <v>0</v>
      </c>
      <c r="I41" s="30">
        <f t="shared" si="18"/>
        <v>0</v>
      </c>
      <c r="J41" s="30">
        <f t="shared" si="19"/>
        <v>0</v>
      </c>
      <c r="K41" s="30">
        <f t="shared" si="20"/>
        <v>0</v>
      </c>
      <c r="L41" s="30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12"/>
        <v>0</v>
      </c>
      <c r="D42" s="30">
        <f t="shared" si="13"/>
        <v>5.1993067590987867E-2</v>
      </c>
      <c r="E42" s="30">
        <f t="shared" si="14"/>
        <v>5.0227218368811291E-2</v>
      </c>
      <c r="F42" s="30">
        <f t="shared" si="15"/>
        <v>0</v>
      </c>
      <c r="G42" s="30">
        <f t="shared" si="16"/>
        <v>2.9852427621944351E-3</v>
      </c>
      <c r="H42" s="30">
        <f t="shared" si="17"/>
        <v>2.9289859077093121E-3</v>
      </c>
      <c r="I42" s="30">
        <f t="shared" si="18"/>
        <v>0</v>
      </c>
      <c r="J42" s="30">
        <f t="shared" si="19"/>
        <v>0</v>
      </c>
      <c r="K42" s="30">
        <f t="shared" si="20"/>
        <v>0</v>
      </c>
      <c r="L42" s="30">
        <f t="shared" si="21"/>
        <v>1.0936460412508316E-2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12"/>
        <v>0</v>
      </c>
      <c r="D43" s="30">
        <f t="shared" si="13"/>
        <v>0</v>
      </c>
      <c r="E43" s="30">
        <f t="shared" si="14"/>
        <v>0</v>
      </c>
      <c r="F43" s="30">
        <f t="shared" si="15"/>
        <v>0</v>
      </c>
      <c r="G43" s="30">
        <f t="shared" si="16"/>
        <v>0</v>
      </c>
      <c r="H43" s="30">
        <f t="shared" si="17"/>
        <v>0</v>
      </c>
      <c r="I43" s="30">
        <f t="shared" si="18"/>
        <v>0</v>
      </c>
      <c r="J43" s="30">
        <f t="shared" si="19"/>
        <v>0</v>
      </c>
      <c r="K43" s="30">
        <f t="shared" si="20"/>
        <v>0</v>
      </c>
      <c r="L43" s="30">
        <f t="shared" si="21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12"/>
        <v>0</v>
      </c>
      <c r="D45" s="30">
        <f t="shared" si="13"/>
        <v>0</v>
      </c>
      <c r="E45" s="30">
        <f t="shared" si="14"/>
        <v>0</v>
      </c>
      <c r="F45" s="30">
        <f t="shared" si="15"/>
        <v>0</v>
      </c>
      <c r="G45" s="30">
        <f t="shared" si="16"/>
        <v>0</v>
      </c>
      <c r="H45" s="30">
        <f t="shared" si="17"/>
        <v>0</v>
      </c>
      <c r="I45" s="30">
        <f t="shared" si="18"/>
        <v>0</v>
      </c>
      <c r="J45" s="30">
        <f t="shared" si="19"/>
        <v>0</v>
      </c>
      <c r="K45" s="30">
        <f t="shared" si="20"/>
        <v>0</v>
      </c>
      <c r="L45" s="30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1.5211267605633803</v>
      </c>
      <c r="D46" s="30">
        <f t="shared" ref="D46:L46" si="22">SUM(D36:D45)</f>
        <v>1.2557563753404308</v>
      </c>
      <c r="E46" s="30">
        <f t="shared" si="22"/>
        <v>1.2647691939727337</v>
      </c>
      <c r="F46" s="30">
        <f t="shared" si="22"/>
        <v>1.0205278592375366</v>
      </c>
      <c r="G46" s="30">
        <f t="shared" si="22"/>
        <v>1.0363298411625548</v>
      </c>
      <c r="H46" s="30">
        <f t="shared" si="22"/>
        <v>1.0360320530533296</v>
      </c>
      <c r="I46" s="30">
        <f t="shared" si="22"/>
        <v>1.1046511627906976</v>
      </c>
      <c r="J46" s="30">
        <f t="shared" si="22"/>
        <v>0.54507710557532618</v>
      </c>
      <c r="K46" s="30">
        <f t="shared" si="22"/>
        <v>0.57223476297968401</v>
      </c>
      <c r="L46" s="30">
        <f t="shared" si="22"/>
        <v>1.0416250831669995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0.23943661971830985</v>
      </c>
      <c r="D49" s="30">
        <f>(SUMIFS(KENTSELAG1,KAYNAK,A49,SEBEP,B49,SÜRE,"Uzun",BİLDİRİM,"Bildirimli",İL,$B$10,İLÇE,$B$11)/VLOOKUP($B$11,ABONE1,4,FALSE))</f>
        <v>7.7989601386481797E-2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8.3472853384357809E-2</v>
      </c>
      <c r="F49" s="30">
        <f>(SUMIFS(KENTALTIOG1,KAYNAK,A49,SEBEP,B49,SÜRE,"Uzun",BİLDİRİM,"Bildirimli",İL,$B$10,İLÇE,$B$11)/VLOOKUP($B$11,ABONE1,6,FALSE))</f>
        <v>0.50439882697947214</v>
      </c>
      <c r="G49" s="30">
        <f>(SUMIFS(KENTALTIAG1,KAYNAK,A49,SEBEP,B49,SÜRE,"Uzun",BİLDİRİM,"Bildirimli",İL,$B$10,İLÇE,$B$11)/VLOOKUP($B$11,ABONE1,7,FALSE))</f>
        <v>0.58583981074687397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0.58430505664548216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0.45417498336660012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1.9929577464788732</v>
      </c>
      <c r="D50" s="30">
        <f>(SUMIFS(KENTSELAG1,KAYNAK,A50,SEBEP,B50,SÜRE,"Uzun",BİLDİRİM,"Bildirimli",İL,$B$10,İLÇE,$B$11)/VLOOKUP($B$11,ABONE1,4,FALSE))</f>
        <v>2.1433523149294378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2.1382444391293949</v>
      </c>
      <c r="F50" s="30">
        <f>(SUMIFS(KENTALTIOG1,KAYNAK,A50,SEBEP,B50,SÜRE,"Uzun",BİLDİRİM,"Bildirimli",İL,$B$10,İLÇE,$B$11)/VLOOKUP($B$11,ABONE1,6,FALSE))</f>
        <v>2.1348973607038122</v>
      </c>
      <c r="G50" s="30">
        <f>(SUMIFS(KENTALTIAG1,KAYNAK,A50,SEBEP,B50,SÜRE,"Uzun",BİLDİRİM,"Bildirimli",İL,$B$10,İLÇE,$B$11)/VLOOKUP($B$11,ABONE1,7,FALSE))</f>
        <v>1.4178213360369494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1.4313346228239845</v>
      </c>
      <c r="I50" s="30">
        <f>(SUMIFS(KIRSALOG1,KAYNAK,A50,SEBEP,B50,SÜRE,"Uzun",BİLDİRİM,"Bildirimli",İL,$B$10,İLÇE,$B$11)/VLOOKUP($B$11,ABONE1,9,FALSE))</f>
        <v>6.1744186046511631</v>
      </c>
      <c r="J50" s="30">
        <f>(SUMIFS(KIRSALAG1,KAYNAK,A50,SEBEP,B50,SÜRE,"Uzun",BİLDİRİM,"Bildirimli",İL,$B$10,İLÇE,$B$11)/VLOOKUP($B$11,ABONE1,10,FALSE))</f>
        <v>4.777580071174377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4.8453724604966144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1.8058050565535595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0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2.232394366197183</v>
      </c>
      <c r="D54" s="30">
        <f t="shared" ref="D54:L54" si="23">SUM(D49:D53)</f>
        <v>2.2213419163159194</v>
      </c>
      <c r="E54" s="30">
        <f t="shared" si="23"/>
        <v>2.2217172925137527</v>
      </c>
      <c r="F54" s="30">
        <f t="shared" si="23"/>
        <v>2.6392961876832843</v>
      </c>
      <c r="G54" s="30">
        <f t="shared" si="23"/>
        <v>2.0036611467838235</v>
      </c>
      <c r="H54" s="30">
        <f t="shared" si="23"/>
        <v>2.0156396794694666</v>
      </c>
      <c r="I54" s="30">
        <f t="shared" si="23"/>
        <v>6.1744186046511631</v>
      </c>
      <c r="J54" s="30">
        <f t="shared" si="23"/>
        <v>4.777580071174377</v>
      </c>
      <c r="K54" s="30">
        <f t="shared" si="23"/>
        <v>4.8453724604966144</v>
      </c>
      <c r="L54" s="30">
        <f t="shared" si="23"/>
        <v>2.2599800399201597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0.23943661971830985</v>
      </c>
      <c r="D57" s="30">
        <f>(SUMIFS(KENTSELAG1,KAYNAK,A57,SÜRE,"Kısa",İL,$B$10,İLÇE,$B$11)/VLOOKUP($B$11,ABONE1,4,FALSE))</f>
        <v>7.7989601386481797E-2</v>
      </c>
      <c r="E57" s="30">
        <f>(SUMIFS(KENTSELOG1,KAYNAK,A57,SÜRE,"Kısa",İL,$B$10,İLÇE,$B$11)+SUMIFS(KENTSELAG1,KAYNAK,A57,SÜRE,"Kısa",İL,$B$10,İLÇE,$B$11))/VLOOKUP($B$11,ABONE1,5,FALSE)</f>
        <v>8.3472853384357809E-2</v>
      </c>
      <c r="F57" s="30">
        <f>(SUMIFS(KENTALTIOG1,KAYNAK,A57,SÜRE,"Kısa",İL,$B$10,İLÇE,$B$11)/VLOOKUP($B$11,ABONE1,6,FALSE))</f>
        <v>0.50439882697947214</v>
      </c>
      <c r="G57" s="30">
        <f>(SUMIFS(KENTALTIAG1,KAYNAK,A57,SÜRE,"Kısa",İL,$B$10,İLÇE,$B$11)/VLOOKUP($B$11,ABONE1,7,FALSE))</f>
        <v>0.58583981074687397</v>
      </c>
      <c r="H57" s="30">
        <f>(SUMIFS(KENTALTIOG1,KAYNAK,A57,SÜRE,"Kısa",İL,$B$10,İLÇE,$B$11)+SUMIFS(KENTALTIAG1,KAYNAK,A57,SÜRE,"Kısa",İL,$B$10,İLÇE,$B$11))/VLOOKUP($B$11,ABONE1,8,FALSE)</f>
        <v>0.58430505664548216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0.45417498336660012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0.61971830985915488</v>
      </c>
      <c r="D58" s="30">
        <f>(SUMIFS(KENTSELAG1,KAYNAK,A58,SÜRE,"Kısa",İL,$B$10,İLÇE,$B$11)/VLOOKUP($B$11,ABONE1,4,FALSE))</f>
        <v>0.22777915325575637</v>
      </c>
      <c r="E58" s="30">
        <f>(SUMIFS(KENTSELOG1,KAYNAK,A58,SÜRE,"Kısa",İL,$B$10,İLÇE,$B$11)+SUMIFS(KENTSELAG1,KAYNAK,A58,SÜRE,"Kısa",İL,$B$10,İLÇE,$B$11))/VLOOKUP($B$11,ABONE1,5,FALSE)</f>
        <v>0.24109064817029419</v>
      </c>
      <c r="F58" s="30">
        <f>(SUMIFS(KENTALTIOG1,KAYNAK,A58,SÜRE,"Kısa",İL,$B$10,İLÇE,$B$11)/VLOOKUP($B$11,ABONE1,6,FALSE))</f>
        <v>0.67741935483870963</v>
      </c>
      <c r="G58" s="30">
        <f>(SUMIFS(KENTALTIAG1,KAYNAK,A58,SÜRE,"Kısa",İL,$B$10,İLÇE,$B$11)/VLOOKUP($B$11,ABONE1,7,FALSE))</f>
        <v>0.28607637715444406</v>
      </c>
      <c r="H58" s="30">
        <f>(SUMIFS(KENTALTIOG1,KAYNAK,A58,SÜRE,"Kısa",İL,$B$10,İLÇE,$B$11)+SUMIFS(KENTALTIAG1,KAYNAK,A58,SÜRE,"Kısa",İL,$B$10,İLÇE,$B$11))/VLOOKUP($B$11,ABONE1,8,FALSE)</f>
        <v>0.29345122962144238</v>
      </c>
      <c r="I58" s="30">
        <f>(SUMIFS(KIRSALOG1,KAYNAK,A58,SÜRE,"Kısa",İL,$B$10,İLÇE,$B$11)/VLOOKUP($B$11,ABONE1,9,FALSE))</f>
        <v>0</v>
      </c>
      <c r="J58" s="30">
        <f>(SUMIFS(KIRSALAG1,KAYNAK,A58,SÜRE,"Kısa",İL,$B$10,İLÇE,$B$11)/VLOOKUP($B$11,ABONE1,10,FALSE))</f>
        <v>0</v>
      </c>
      <c r="K58" s="30">
        <f>(SUMIFS(KIRSALOG1,KAYNAK,A58,SÜRE,"Kısa",İL,$B$10,İLÇE,$B$11)+SUMIFS(KIRSALAG1,KAYNAK,A58,SÜRE,"Kısa",İL,$B$10,İLÇE,$B$11))/VLOOKUP($B$11,ABONE1,11,FALSE)</f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0.26272455089820357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0.85915492957746475</v>
      </c>
      <c r="D60" s="30">
        <f t="shared" ref="D60:L60" si="24">SUM(D57:D59)</f>
        <v>0.30576875464223818</v>
      </c>
      <c r="E60" s="30">
        <f t="shared" si="24"/>
        <v>0.32456350155465197</v>
      </c>
      <c r="F60" s="30">
        <f t="shared" si="24"/>
        <v>1.1818181818181817</v>
      </c>
      <c r="G60" s="30">
        <f t="shared" si="24"/>
        <v>0.87191618790131797</v>
      </c>
      <c r="H60" s="30">
        <f t="shared" si="24"/>
        <v>0.87775628626692459</v>
      </c>
      <c r="I60" s="30">
        <f t="shared" si="24"/>
        <v>0</v>
      </c>
      <c r="J60" s="30">
        <f t="shared" si="24"/>
        <v>0</v>
      </c>
      <c r="K60" s="30">
        <f t="shared" si="24"/>
        <v>0</v>
      </c>
      <c r="L60" s="30">
        <f t="shared" si="24"/>
        <v>0.71689953426480368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142</v>
      </c>
      <c r="D65" s="29">
        <f>VLOOKUP($B$11,ABONE1,4,FALSE)</f>
        <v>4039</v>
      </c>
      <c r="E65" s="29">
        <f>VLOOKUP($B$11,ABONE1,5,FALSE)</f>
        <v>4181</v>
      </c>
      <c r="F65" s="29">
        <f>VLOOKUP($B$11,ABONE1,6,FALSE)</f>
        <v>341</v>
      </c>
      <c r="G65" s="29">
        <f>VLOOKUP($B$11,ABONE1,7,FALSE)</f>
        <v>17754</v>
      </c>
      <c r="H65" s="29">
        <f>VLOOKUP($B$11,ABONE1,8,FALSE)</f>
        <v>18095</v>
      </c>
      <c r="I65" s="29">
        <f>VLOOKUP($B$11,ABONE1,9,FALSE)</f>
        <v>86</v>
      </c>
      <c r="J65" s="29">
        <f>VLOOKUP($B$11,ABONE1,10,FALSE)</f>
        <v>1686</v>
      </c>
      <c r="K65" s="29">
        <f>VLOOKUP($B$11,ABONE1,11,FALSE)</f>
        <v>1772</v>
      </c>
      <c r="L65" s="29">
        <f>VLOOKUP($B$11,ABONE1,12,FALSE)</f>
        <v>24048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8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88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10.963323610315186</v>
      </c>
      <c r="D17" s="30">
        <f t="shared" si="1"/>
        <v>10.998185797709516</v>
      </c>
      <c r="E17" s="30">
        <f t="shared" si="2"/>
        <v>10.997927279449261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10.997927279449261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0.99111747851002863</v>
      </c>
      <c r="D18" s="30">
        <f t="shared" si="1"/>
        <v>2.8470102339719578</v>
      </c>
      <c r="E18" s="30">
        <f t="shared" si="2"/>
        <v>2.8332479831718511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2.8332479831718511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5.2781793843519198</v>
      </c>
      <c r="E21" s="30">
        <f t="shared" si="2"/>
        <v>5.2390393918918914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5.2390393918918914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1.6535017446216417E-2</v>
      </c>
      <c r="E22" s="30">
        <f t="shared" si="2"/>
        <v>1.6412403110657826E-2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1.6412403110657826E-2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11.954441088825215</v>
      </c>
      <c r="D25" s="30">
        <f t="shared" ref="D25:L25" si="4">SUM(D15:D24)</f>
        <v>19.13991043347961</v>
      </c>
      <c r="E25" s="30">
        <f t="shared" si="4"/>
        <v>19.086627057623659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19.086627057623659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66.26375260744986</v>
      </c>
      <c r="D29" s="30">
        <f>(SUMIFS(KENTSELAG2,KAYNAK,A29,SEBEP,B29,SÜRE,"Uzun",BİLDİRİM,"Bildirimli",İL,$B$10,İLÇE,$B$11)/VLOOKUP($B$11,ABONE1,4,FALSE))*60</f>
        <v>16.803660186235685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17.170428252167259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17.170428252167259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0.47850304527453708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0.47495473737888827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0.47495473737888827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66.26375260744986</v>
      </c>
      <c r="D33" s="30">
        <f t="shared" ref="D33:L33" si="5">SUM(D28:D32)</f>
        <v>17.282163231510221</v>
      </c>
      <c r="E33" s="30">
        <f t="shared" si="5"/>
        <v>17.645382989546146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17.645382989546146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0.24068767908309455</v>
      </c>
      <c r="D38" s="30">
        <f t="shared" si="7"/>
        <v>0.31835598844054375</v>
      </c>
      <c r="E38" s="30">
        <f t="shared" si="8"/>
        <v>0.31778004419513856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0.31778004419513856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5.1575931232091692E-2</v>
      </c>
      <c r="D39" s="30">
        <f t="shared" si="7"/>
        <v>0.10371401048913625</v>
      </c>
      <c r="E39" s="30">
        <f t="shared" si="8"/>
        <v>0.10332738398776134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0.10332738398776134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</v>
      </c>
      <c r="D42" s="30">
        <f t="shared" si="7"/>
        <v>4.2020764208498339E-2</v>
      </c>
      <c r="E42" s="30">
        <f t="shared" si="8"/>
        <v>4.170916199218086E-2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4.170916199218086E-2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4.2812801027507226E-5</v>
      </c>
      <c r="E43" s="30">
        <f t="shared" si="8"/>
        <v>4.2495325514193439E-5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4.2495325514193439E-5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0.29226361031518622</v>
      </c>
      <c r="D46" s="30">
        <f t="shared" ref="D46:L46" si="10">SUM(D36:D45)</f>
        <v>0.46413357593920584</v>
      </c>
      <c r="E46" s="30">
        <f t="shared" si="10"/>
        <v>0.46285908550059501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0.46285908550059501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0.36676217765042979</v>
      </c>
      <c r="D50" s="30">
        <f>(SUMIFS(KENTSELAG1,KAYNAK,A50,SEBEP,B50,SÜRE,"Uzun",BİLDİRİM,"Bildirimli",İL,$B$10,İLÇE,$B$11)/VLOOKUP($B$11,ABONE1,4,FALSE))</f>
        <v>0.1476613507438724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0.14928607853136155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0.14928607853136155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1.0917264262014343E-3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1.0836308006119328E-3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1.0836308006119328E-3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0.36676217765042979</v>
      </c>
      <c r="D54" s="30">
        <f t="shared" ref="D54:L54" si="11">SUM(D49:D53)</f>
        <v>0.14875307717007383</v>
      </c>
      <c r="E54" s="30">
        <f t="shared" si="11"/>
        <v>0.15036970933197349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0.15036970933197349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</v>
      </c>
      <c r="D58" s="30">
        <f>(SUMIFS(KENTSELAG1,KAYNAK,A58,SÜRE,"Kısa",İL,$B$10,İLÇE,$B$11)/VLOOKUP($B$11,ABONE1,4,FALSE))</f>
        <v>0</v>
      </c>
      <c r="E58" s="30">
        <f>(SUMIFS(KENTSELOG1,KAYNAK,A58,SÜRE,"Kısa",İL,$B$10,İLÇE,$B$11)+SUMIFS(KENTSELAG1,KAYNAK,A58,SÜRE,"Kısa",İL,$B$10,İLÇE,$B$11))/VLOOKUP($B$11,ABONE1,5,FALSE)</f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2">SUM(D57:D59)</f>
        <v>0</v>
      </c>
      <c r="E60" s="30">
        <f t="shared" si="12"/>
        <v>0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349</v>
      </c>
      <c r="D65" s="29">
        <f>VLOOKUP($B$11,ABONE1,4,FALSE)</f>
        <v>46715</v>
      </c>
      <c r="E65" s="29">
        <f>VLOOKUP($B$11,ABONE1,5,FALSE)</f>
        <v>47064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47064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9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89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f t="shared" ref="F15:F24" si="3">(SUMIFS(KENTALTIOG2,KAYNAK,A15,SEBEP,B15,SÜRE,"Uzun",BİLDİRİM,"Bildirimsiz",İL,$B$10,İLÇE,$B$11)/VLOOKUP($B$11,ABONE1,6,FALSE))*60</f>
        <v>0</v>
      </c>
      <c r="G15" s="30">
        <f t="shared" ref="G15:G24" si="4">(SUMIFS(KENTALTIAG2,KAYNAK,A15,SEBEP,B15,SÜRE,"Uzun",BİLDİRİM,"Bildirimsiz",İL,$B$10,İLÇE,$B$11)/VLOOKUP($B$11,ABONE1,7,FALSE))*60</f>
        <v>0</v>
      </c>
      <c r="H15" s="30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6">(SUMIFS(KIRSALOG2,KAYNAK,A15,SEBEP,B15,SÜRE,"Uzun",BİLDİRİM,"Bildirimsiz",İL,$B$10,İLÇE,$B$11)/VLOOKUP($B$11,ABONE1,9,FALSE))*60</f>
        <v>0</v>
      </c>
      <c r="J15" s="30">
        <f t="shared" ref="J15:J24" si="7">(SUMIFS(KIRSALAG2,KAYNAK,A15,SEBEP,B15,SÜRE,"Uzun",BİLDİRİM,"Bildirimsiz",İL,$B$10,İLÇE,$B$11)/VLOOKUP($B$11,ABONE1,10,FALSE))*60</f>
        <v>0</v>
      </c>
      <c r="K15" s="30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83.612652357446805</v>
      </c>
      <c r="D17" s="30">
        <f t="shared" si="1"/>
        <v>20.6210855910318</v>
      </c>
      <c r="E17" s="30">
        <f t="shared" si="2"/>
        <v>21.590199307094039</v>
      </c>
      <c r="F17" s="30">
        <f t="shared" si="3"/>
        <v>44.481140526315798</v>
      </c>
      <c r="G17" s="30">
        <f t="shared" si="4"/>
        <v>38.617087295673073</v>
      </c>
      <c r="H17" s="30">
        <f t="shared" si="5"/>
        <v>38.661388294234591</v>
      </c>
      <c r="I17" s="30">
        <f t="shared" si="6"/>
        <v>43.02359924369749</v>
      </c>
      <c r="J17" s="30">
        <f t="shared" si="7"/>
        <v>51.999680318786218</v>
      </c>
      <c r="K17" s="30">
        <f t="shared" si="8"/>
        <v>51.821208531328317</v>
      </c>
      <c r="L17" s="30">
        <f t="shared" si="9"/>
        <v>26.38525211643498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0.31191487659574468</v>
      </c>
      <c r="D18" s="30">
        <f t="shared" si="1"/>
        <v>0.6944917259538026</v>
      </c>
      <c r="E18" s="30">
        <f t="shared" si="2"/>
        <v>0.68860585120590778</v>
      </c>
      <c r="F18" s="30">
        <f t="shared" si="3"/>
        <v>0</v>
      </c>
      <c r="G18" s="30">
        <f t="shared" si="4"/>
        <v>0</v>
      </c>
      <c r="H18" s="30">
        <f t="shared" si="5"/>
        <v>0</v>
      </c>
      <c r="I18" s="30">
        <f t="shared" si="6"/>
        <v>0.20532201680672268</v>
      </c>
      <c r="J18" s="30">
        <f t="shared" si="7"/>
        <v>0.52690362427548576</v>
      </c>
      <c r="K18" s="30">
        <f t="shared" si="8"/>
        <v>0.520509604010025</v>
      </c>
      <c r="L18" s="30">
        <f t="shared" si="9"/>
        <v>0.62996212264656115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f t="shared" si="3"/>
        <v>0</v>
      </c>
      <c r="G20" s="30">
        <f t="shared" si="4"/>
        <v>0</v>
      </c>
      <c r="H20" s="30">
        <f t="shared" si="5"/>
        <v>0</v>
      </c>
      <c r="I20" s="30">
        <f t="shared" si="6"/>
        <v>0</v>
      </c>
      <c r="J20" s="30">
        <f t="shared" si="7"/>
        <v>0</v>
      </c>
      <c r="K20" s="30">
        <f t="shared" si="8"/>
        <v>0</v>
      </c>
      <c r="L20" s="30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4.042873796991981</v>
      </c>
      <c r="E21" s="30">
        <f t="shared" si="2"/>
        <v>3.9806749241888602</v>
      </c>
      <c r="F21" s="30">
        <f t="shared" si="3"/>
        <v>0</v>
      </c>
      <c r="G21" s="30">
        <f t="shared" si="4"/>
        <v>6.1774238942307687</v>
      </c>
      <c r="H21" s="30">
        <f t="shared" si="5"/>
        <v>6.1307554831013906</v>
      </c>
      <c r="I21" s="30">
        <f t="shared" si="6"/>
        <v>0</v>
      </c>
      <c r="J21" s="30">
        <f t="shared" si="7"/>
        <v>10.388471691101262</v>
      </c>
      <c r="K21" s="30">
        <f t="shared" si="8"/>
        <v>10.181917283208023</v>
      </c>
      <c r="L21" s="30">
        <f t="shared" si="9"/>
        <v>4.8914613984620985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0.10439190228593465</v>
      </c>
      <c r="E22" s="30">
        <f t="shared" si="2"/>
        <v>0.10278585199151542</v>
      </c>
      <c r="F22" s="30">
        <f t="shared" si="3"/>
        <v>0</v>
      </c>
      <c r="G22" s="30">
        <f t="shared" si="4"/>
        <v>0</v>
      </c>
      <c r="H22" s="30">
        <f t="shared" si="5"/>
        <v>0</v>
      </c>
      <c r="I22" s="30">
        <f t="shared" si="6"/>
        <v>0</v>
      </c>
      <c r="J22" s="30">
        <f t="shared" si="7"/>
        <v>0</v>
      </c>
      <c r="K22" s="30">
        <f t="shared" si="8"/>
        <v>0</v>
      </c>
      <c r="L22" s="30">
        <f t="shared" si="9"/>
        <v>8.4072296999164631E-2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f t="shared" si="3"/>
        <v>0</v>
      </c>
      <c r="G24" s="30">
        <f t="shared" si="4"/>
        <v>0</v>
      </c>
      <c r="H24" s="30">
        <f t="shared" si="5"/>
        <v>0</v>
      </c>
      <c r="I24" s="30">
        <f t="shared" si="6"/>
        <v>0</v>
      </c>
      <c r="J24" s="30">
        <f t="shared" si="7"/>
        <v>0</v>
      </c>
      <c r="K24" s="30">
        <f t="shared" si="8"/>
        <v>0</v>
      </c>
      <c r="L24" s="30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83.924567234042556</v>
      </c>
      <c r="D25" s="30">
        <f t="shared" ref="D25:L25" si="10">SUM(D15:D24)</f>
        <v>25.46284301626352</v>
      </c>
      <c r="E25" s="30">
        <f t="shared" si="10"/>
        <v>26.362265934480323</v>
      </c>
      <c r="F25" s="30">
        <f t="shared" si="10"/>
        <v>44.481140526315798</v>
      </c>
      <c r="G25" s="30">
        <f t="shared" si="10"/>
        <v>44.794511189903844</v>
      </c>
      <c r="H25" s="30">
        <f t="shared" si="10"/>
        <v>44.79214377733598</v>
      </c>
      <c r="I25" s="30">
        <f t="shared" si="10"/>
        <v>43.228921260504215</v>
      </c>
      <c r="J25" s="30">
        <f t="shared" si="10"/>
        <v>62.915055634162968</v>
      </c>
      <c r="K25" s="30">
        <f t="shared" si="10"/>
        <v>62.523635418546363</v>
      </c>
      <c r="L25" s="30">
        <f t="shared" si="10"/>
        <v>31.990747934542803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41.903823217021277</v>
      </c>
      <c r="D29" s="30">
        <f>(SUMIFS(KENTSELAG2,KAYNAK,A29,SEBEP,B29,SÜRE,"Uzun",BİLDİRİM,"Bildirimli",İL,$B$10,İLÇE,$B$11)/VLOOKUP($B$11,ABONE1,4,FALSE))*60</f>
        <v>41.717302148432822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41.720171740906594</v>
      </c>
      <c r="F29" s="30">
        <f>(SUMIFS(KENTALTIOG2,KAYNAK,A29,SEBEP,B29,SÜRE,"Uzun",BİLDİRİM,"Bildirimli",İL,$B$10,İLÇE,$B$11)/VLOOKUP($B$11,ABONE1,6,FALSE))*60</f>
        <v>58.421052631578952</v>
      </c>
      <c r="G29" s="30">
        <f>(SUMIFS(KENTALTIAG2,KAYNAK,A29,SEBEP,B29,SÜRE,"Uzun",BİLDİRİM,"Bildirimli",İL,$B$10,İLÇE,$B$11)/VLOOKUP($B$11,ABONE1,7,FALSE))*60</f>
        <v>19.181891021634613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19.478330015904575</v>
      </c>
      <c r="I29" s="30">
        <f>(SUMIFS(KIRSALOG2,KAYNAK,A29,SEBEP,B29,SÜRE,"Uzun",BİLDİRİM,"Bildirimli",İL,$B$10,İLÇE,$B$11)/VLOOKUP($B$11,ABONE1,9,FALSE))*60</f>
        <v>61.425512773109247</v>
      </c>
      <c r="J29" s="30">
        <f>(SUMIFS(KIRSALAG2,KAYNAK,A29,SEBEP,B29,SÜRE,"Uzun",BİLDİRİM,"Bildirimli",İL,$B$10,İLÇE,$B$11)/VLOOKUP($B$11,ABONE1,10,FALSE))*60</f>
        <v>35.825455939311283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36.33446291729323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39.831601062822628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1.0254539744680853</v>
      </c>
      <c r="D31" s="30">
        <f>(SUMIFS(KENTSELAG2,KAYNAK,A31,SEBEP,B31,SÜRE,"Uzun",BİLDİRİM,"Bildirimli",İL,$B$10,İLÇE,$B$11)/VLOOKUP($B$11,ABONE1,4,FALSE))*60</f>
        <v>28.021720632189261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27.606388014769426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23.045986550480773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22.871881681908548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0.82352975963177621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0.80715548370927304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23.915838394413864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42.929277191489362</v>
      </c>
      <c r="D33" s="30">
        <f t="shared" ref="D33:L33" si="11">SUM(D28:D32)</f>
        <v>69.739022780622079</v>
      </c>
      <c r="E33" s="30">
        <f t="shared" si="11"/>
        <v>69.326559755676016</v>
      </c>
      <c r="F33" s="30">
        <f t="shared" si="11"/>
        <v>58.421052631578952</v>
      </c>
      <c r="G33" s="30">
        <f t="shared" si="11"/>
        <v>42.227877572115389</v>
      </c>
      <c r="H33" s="30">
        <f t="shared" si="11"/>
        <v>42.350211697813123</v>
      </c>
      <c r="I33" s="30">
        <f t="shared" si="11"/>
        <v>61.425512773109247</v>
      </c>
      <c r="J33" s="30">
        <f t="shared" si="11"/>
        <v>36.648985698943058</v>
      </c>
      <c r="K33" s="30">
        <f t="shared" si="11"/>
        <v>37.141618401002503</v>
      </c>
      <c r="L33" s="30">
        <f t="shared" si="11"/>
        <v>63.747439457236496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(SUMIFS(KENTSELOG1,KAYNAK,A36,SEBEP,B36,SÜRE,"Uzun",BİLDİRİM,"Bildirimsiz",İL,$B$10,İLÇE,$B$11)/VLOOKUP($B$11,ABONE1,3,FALSE))</f>
        <v>0</v>
      </c>
      <c r="D36" s="30">
        <f t="shared" ref="D36:D45" si="13">(SUMIFS(KENTSELAG1,KAYNAK,A36,SEBEP,B36,SÜRE,"Uzun",BİLDİRİM,"Bildirimsiz",İL,$B$10,İLÇE,$B$11)/VLOOKUP($B$11,ABONE1,4,FALSE))</f>
        <v>0</v>
      </c>
      <c r="E36" s="30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f t="shared" ref="F36:F45" si="15">(SUMIFS(KENTALTIOG1,KAYNAK,A36,SEBEP,B36,SÜRE,"Uzun",BİLDİRİM,"Bildirimsiz",İL,$B$10,İLÇE,$B$11)/VLOOKUP($B$11,ABONE1,6,FALSE))</f>
        <v>0</v>
      </c>
      <c r="G36" s="30">
        <f t="shared" ref="G36:G45" si="16">(SUMIFS(KENTALTIAG1,KAYNAK,A36,SEBEP,B36,SÜRE,"Uzun",BİLDİRİM,"Bildirimsiz",İL,$B$10,İLÇE,$B$11)/VLOOKUP($B$11,ABONE1,7,FALSE))</f>
        <v>0</v>
      </c>
      <c r="H36" s="30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8">(SUMIFS(KIRSALOG1,KAYNAK,A36,SEBEP,B36,SÜRE,"Uzun",BİLDİRİM,"Bildirimsiz",İL,$B$10,İLÇE,$B$11)/VLOOKUP($B$11,ABONE1,9,FALSE))</f>
        <v>0</v>
      </c>
      <c r="J36" s="30">
        <f t="shared" ref="J36:J45" si="19">(SUMIFS(KIRSALAG1,KAYNAK,A36,SEBEP,B36,SÜRE,"Uzun",BİLDİRİM,"Bildirimsiz",İL,$B$10,İLÇE,$B$11)/VLOOKUP($B$11,ABONE1,10,FALSE))</f>
        <v>0</v>
      </c>
      <c r="K36" s="30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12"/>
        <v>1.9982978723404254</v>
      </c>
      <c r="D38" s="30">
        <f t="shared" si="13"/>
        <v>0.7500232715860583</v>
      </c>
      <c r="E38" s="30">
        <f t="shared" si="14"/>
        <v>0.76922774766281721</v>
      </c>
      <c r="F38" s="30">
        <f t="shared" si="15"/>
        <v>1.5</v>
      </c>
      <c r="G38" s="30">
        <f t="shared" si="16"/>
        <v>1.3112980769230769</v>
      </c>
      <c r="H38" s="30">
        <f t="shared" si="17"/>
        <v>1.3127236580516899</v>
      </c>
      <c r="I38" s="30">
        <f t="shared" si="18"/>
        <v>1.2983193277310925</v>
      </c>
      <c r="J38" s="30">
        <f t="shared" si="19"/>
        <v>1.2553699284009547</v>
      </c>
      <c r="K38" s="30">
        <f t="shared" si="20"/>
        <v>1.2562238930659984</v>
      </c>
      <c r="L38" s="30">
        <f t="shared" si="21"/>
        <v>0.86093559234904793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12"/>
        <v>1.276595744680851E-2</v>
      </c>
      <c r="D39" s="30">
        <f t="shared" si="13"/>
        <v>2.3750315828667934E-2</v>
      </c>
      <c r="E39" s="30">
        <f t="shared" si="14"/>
        <v>2.3581323487050568E-2</v>
      </c>
      <c r="F39" s="30">
        <f t="shared" si="15"/>
        <v>0</v>
      </c>
      <c r="G39" s="30">
        <f t="shared" si="16"/>
        <v>0</v>
      </c>
      <c r="H39" s="30">
        <f t="shared" si="17"/>
        <v>0</v>
      </c>
      <c r="I39" s="30">
        <f t="shared" si="18"/>
        <v>8.4033613445378148E-3</v>
      </c>
      <c r="J39" s="30">
        <f t="shared" si="19"/>
        <v>2.1564950562563929E-2</v>
      </c>
      <c r="K39" s="30">
        <f t="shared" si="20"/>
        <v>2.1303258145363407E-2</v>
      </c>
      <c r="L39" s="30">
        <f t="shared" si="21"/>
        <v>2.2018977445541585E-2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12"/>
        <v>0</v>
      </c>
      <c r="D41" s="30">
        <f t="shared" si="13"/>
        <v>0</v>
      </c>
      <c r="E41" s="30">
        <f t="shared" si="14"/>
        <v>0</v>
      </c>
      <c r="F41" s="30">
        <f t="shared" si="15"/>
        <v>0</v>
      </c>
      <c r="G41" s="30">
        <f t="shared" si="16"/>
        <v>0</v>
      </c>
      <c r="H41" s="30">
        <f t="shared" si="17"/>
        <v>0</v>
      </c>
      <c r="I41" s="30">
        <f t="shared" si="18"/>
        <v>0</v>
      </c>
      <c r="J41" s="30">
        <f t="shared" si="19"/>
        <v>0</v>
      </c>
      <c r="K41" s="30">
        <f t="shared" si="20"/>
        <v>0</v>
      </c>
      <c r="L41" s="30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12"/>
        <v>0</v>
      </c>
      <c r="D42" s="30">
        <f t="shared" si="13"/>
        <v>4.25803534621471E-2</v>
      </c>
      <c r="E42" s="30">
        <f t="shared" si="14"/>
        <v>4.1925262523895564E-2</v>
      </c>
      <c r="F42" s="30">
        <f t="shared" si="15"/>
        <v>0</v>
      </c>
      <c r="G42" s="30">
        <f t="shared" si="16"/>
        <v>7.7323717948717952E-2</v>
      </c>
      <c r="H42" s="30">
        <f t="shared" si="17"/>
        <v>7.6739562624254479E-2</v>
      </c>
      <c r="I42" s="30">
        <f t="shared" si="18"/>
        <v>0</v>
      </c>
      <c r="J42" s="30">
        <f t="shared" si="19"/>
        <v>4.4834640300034097E-2</v>
      </c>
      <c r="K42" s="30">
        <f t="shared" si="20"/>
        <v>4.3943191311612367E-2</v>
      </c>
      <c r="L42" s="30">
        <f t="shared" si="21"/>
        <v>4.4059374129843426E-2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12"/>
        <v>0</v>
      </c>
      <c r="D43" s="30">
        <f t="shared" si="13"/>
        <v>1.7819385896089043E-3</v>
      </c>
      <c r="E43" s="30">
        <f t="shared" si="14"/>
        <v>1.7545237908188651E-3</v>
      </c>
      <c r="F43" s="30">
        <f t="shared" si="15"/>
        <v>0</v>
      </c>
      <c r="G43" s="30">
        <f t="shared" si="16"/>
        <v>0</v>
      </c>
      <c r="H43" s="30">
        <f t="shared" si="17"/>
        <v>0</v>
      </c>
      <c r="I43" s="30">
        <f t="shared" si="18"/>
        <v>0</v>
      </c>
      <c r="J43" s="30">
        <f t="shared" si="19"/>
        <v>0</v>
      </c>
      <c r="K43" s="30">
        <f t="shared" si="20"/>
        <v>0</v>
      </c>
      <c r="L43" s="30">
        <f t="shared" si="21"/>
        <v>1.4350889969370489E-3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12"/>
        <v>0</v>
      </c>
      <c r="D45" s="30">
        <f t="shared" si="13"/>
        <v>0</v>
      </c>
      <c r="E45" s="30">
        <f t="shared" si="14"/>
        <v>0</v>
      </c>
      <c r="F45" s="30">
        <f t="shared" si="15"/>
        <v>0</v>
      </c>
      <c r="G45" s="30">
        <f t="shared" si="16"/>
        <v>0</v>
      </c>
      <c r="H45" s="30">
        <f t="shared" si="17"/>
        <v>0</v>
      </c>
      <c r="I45" s="30">
        <f t="shared" si="18"/>
        <v>0</v>
      </c>
      <c r="J45" s="30">
        <f t="shared" si="19"/>
        <v>0</v>
      </c>
      <c r="K45" s="30">
        <f t="shared" si="20"/>
        <v>0</v>
      </c>
      <c r="L45" s="30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2.0110638297872341</v>
      </c>
      <c r="D46" s="30">
        <f t="shared" ref="D46:L46" si="22">SUM(D36:D45)</f>
        <v>0.81813587946648225</v>
      </c>
      <c r="E46" s="30">
        <f t="shared" si="22"/>
        <v>0.83648885746458224</v>
      </c>
      <c r="F46" s="30">
        <f t="shared" si="22"/>
        <v>1.5</v>
      </c>
      <c r="G46" s="30">
        <f t="shared" si="22"/>
        <v>1.3886217948717947</v>
      </c>
      <c r="H46" s="30">
        <f t="shared" si="22"/>
        <v>1.3894632206759443</v>
      </c>
      <c r="I46" s="30">
        <f t="shared" si="22"/>
        <v>1.3067226890756303</v>
      </c>
      <c r="J46" s="30">
        <f t="shared" si="22"/>
        <v>1.3217695192635528</v>
      </c>
      <c r="K46" s="30">
        <f t="shared" si="22"/>
        <v>1.3214703425229741</v>
      </c>
      <c r="L46" s="30">
        <f t="shared" si="22"/>
        <v>0.92844903292136993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0.26638297872340427</v>
      </c>
      <c r="D50" s="30">
        <f>(SUMIFS(KENTSELAG1,KAYNAK,A50,SEBEP,B50,SÜRE,"Uzun",BİLDİRİM,"Bildirimli",İL,$B$10,İLÇE,$B$11)/VLOOKUP($B$11,ABONE1,4,FALSE))</f>
        <v>0.27304884373462412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0.27294629062246312</v>
      </c>
      <c r="F50" s="30">
        <f>(SUMIFS(KENTALTIOG1,KAYNAK,A50,SEBEP,B50,SÜRE,"Uzun",BİLDİRİM,"Bildirimli",İL,$B$10,İLÇE,$B$11)/VLOOKUP($B$11,ABONE1,6,FALSE))</f>
        <v>0.39473684210526316</v>
      </c>
      <c r="G50" s="30">
        <f>(SUMIFS(KENTALTIAG1,KAYNAK,A50,SEBEP,B50,SÜRE,"Uzun",BİLDİRİM,"Bildirimli",İL,$B$10,İLÇE,$B$11)/VLOOKUP($B$11,ABONE1,7,FALSE))</f>
        <v>0.12960737179487181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0.13161033797216701</v>
      </c>
      <c r="I50" s="30">
        <f>(SUMIFS(KIRSALOG1,KAYNAK,A50,SEBEP,B50,SÜRE,"Uzun",BİLDİRİM,"Bildirimli",İL,$B$10,İLÇE,$B$11)/VLOOKUP($B$11,ABONE1,9,FALSE))</f>
        <v>0.48739495798319327</v>
      </c>
      <c r="J50" s="30">
        <f>(SUMIFS(KIRSALAG1,KAYNAK,A50,SEBEP,B50,SÜRE,"Uzun",BİLDİRİM,"Bildirimli",İL,$B$10,İLÇE,$B$11)/VLOOKUP($B$11,ABONE1,10,FALSE))</f>
        <v>0.35271053528810092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0.35538847117794486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0.27590121447083771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1.7021276595744681E-3</v>
      </c>
      <c r="D52" s="30">
        <f>(SUMIFS(KENTSELAG1,KAYNAK,A52,SEBEP,B52,SÜRE,"Uzun",BİLDİRİM,"Bildirimli",İL,$B$10,İLÇE,$B$11)/VLOOKUP($B$11,ABONE1,4,FALSE))</f>
        <v>7.0413170387904095E-2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6.9356063581847219E-2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0.10136217948717949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0.10059642147117297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3.4947153085577907E-3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3.4252297410192149E-3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6.2587015657463538E-2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0.26808510638297872</v>
      </c>
      <c r="D54" s="30">
        <f t="shared" ref="D54:L54" si="23">SUM(D49:D53)</f>
        <v>0.34346201412252819</v>
      </c>
      <c r="E54" s="30">
        <f t="shared" si="23"/>
        <v>0.34230235420431032</v>
      </c>
      <c r="F54" s="30">
        <f t="shared" si="23"/>
        <v>0.39473684210526316</v>
      </c>
      <c r="G54" s="30">
        <f t="shared" si="23"/>
        <v>0.23096955128205129</v>
      </c>
      <c r="H54" s="30">
        <f t="shared" si="23"/>
        <v>0.23220675944333996</v>
      </c>
      <c r="I54" s="30">
        <f t="shared" si="23"/>
        <v>0.48739495798319327</v>
      </c>
      <c r="J54" s="30">
        <f t="shared" si="23"/>
        <v>0.3562052505966587</v>
      </c>
      <c r="K54" s="30">
        <f t="shared" si="23"/>
        <v>0.35881370091896408</v>
      </c>
      <c r="L54" s="30">
        <f t="shared" si="23"/>
        <v>0.33848823012830126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0.10042553191489362</v>
      </c>
      <c r="D58" s="30">
        <f>(SUMIFS(KENTSELAG1,KAYNAK,A58,SÜRE,"Kısa",İL,$B$10,İLÇE,$B$11)/VLOOKUP($B$11,ABONE1,4,FALSE))</f>
        <v>8.4389420072075422E-2</v>
      </c>
      <c r="E58" s="30">
        <f>(SUMIFS(KENTSELOG1,KAYNAK,A58,SÜRE,"Kısa",İL,$B$10,İLÇE,$B$11)+SUMIFS(KENTSELAG1,KAYNAK,A58,SÜRE,"Kısa",İL,$B$10,İLÇE,$B$11))/VLOOKUP($B$11,ABONE1,5,FALSE)</f>
        <v>8.4636132715321971E-2</v>
      </c>
      <c r="F58" s="30">
        <f>(SUMIFS(KENTALTIOG1,KAYNAK,A58,SÜRE,"Kısa",İL,$B$10,İLÇE,$B$11)/VLOOKUP($B$11,ABONE1,6,FALSE))</f>
        <v>0</v>
      </c>
      <c r="G58" s="30">
        <f>(SUMIFS(KENTALTIAG1,KAYNAK,A58,SÜRE,"Kısa",İL,$B$10,İLÇE,$B$11)/VLOOKUP($B$11,ABONE1,7,FALSE))</f>
        <v>0</v>
      </c>
      <c r="H58" s="30">
        <f>(SUMIFS(KENTALTIOG1,KAYNAK,A58,SÜRE,"Kısa",İL,$B$10,İLÇE,$B$11)+SUMIFS(KENTALTIAG1,KAYNAK,A58,SÜRE,"Kısa",İL,$B$10,İLÇE,$B$11))/VLOOKUP($B$11,ABONE1,8,FALSE)</f>
        <v>0</v>
      </c>
      <c r="I58" s="30">
        <f>(SUMIFS(KIRSALOG1,KAYNAK,A58,SÜRE,"Kısa",İL,$B$10,İLÇE,$B$11)/VLOOKUP($B$11,ABONE1,9,FALSE))</f>
        <v>4.2016806722689079E-2</v>
      </c>
      <c r="J58" s="30">
        <f>(SUMIFS(KIRSALAG1,KAYNAK,A58,SÜRE,"Kısa",İL,$B$10,İLÇE,$B$11)/VLOOKUP($B$11,ABONE1,10,FALSE))</f>
        <v>2.9747698602113876E-2</v>
      </c>
      <c r="K58" s="30">
        <f>(SUMIFS(KIRSALOG1,KAYNAK,A58,SÜRE,"Kısa",İL,$B$10,İLÇE,$B$11)+SUMIFS(KIRSALAG1,KAYNAK,A58,SÜRE,"Kısa",İL,$B$10,İLÇE,$B$11))/VLOOKUP($B$11,ABONE1,11,FALSE)</f>
        <v>2.9991645781119465E-2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7.3071733030608085E-2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0.10042553191489362</v>
      </c>
      <c r="D60" s="30">
        <f t="shared" ref="D60:L60" si="24">SUM(D57:D59)</f>
        <v>8.4389420072075422E-2</v>
      </c>
      <c r="E60" s="30">
        <f t="shared" si="24"/>
        <v>8.4636132715321971E-2</v>
      </c>
      <c r="F60" s="30">
        <f t="shared" si="24"/>
        <v>0</v>
      </c>
      <c r="G60" s="30">
        <f t="shared" si="24"/>
        <v>0</v>
      </c>
      <c r="H60" s="30">
        <f t="shared" si="24"/>
        <v>0</v>
      </c>
      <c r="I60" s="30">
        <f t="shared" si="24"/>
        <v>4.2016806722689079E-2</v>
      </c>
      <c r="J60" s="30">
        <f t="shared" si="24"/>
        <v>2.9747698602113876E-2</v>
      </c>
      <c r="K60" s="30">
        <f t="shared" si="24"/>
        <v>2.9991645781119465E-2</v>
      </c>
      <c r="L60" s="30">
        <f t="shared" si="24"/>
        <v>7.3071733030608085E-2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1175</v>
      </c>
      <c r="D65" s="29">
        <f>VLOOKUP($B$11,ABONE1,4,FALSE)</f>
        <v>75199</v>
      </c>
      <c r="E65" s="29">
        <f>VLOOKUP($B$11,ABONE1,5,FALSE)</f>
        <v>76374</v>
      </c>
      <c r="F65" s="29">
        <f>VLOOKUP($B$11,ABONE1,6,FALSE)</f>
        <v>38</v>
      </c>
      <c r="G65" s="29">
        <f>VLOOKUP($B$11,ABONE1,7,FALSE)</f>
        <v>4992</v>
      </c>
      <c r="H65" s="29">
        <f>VLOOKUP($B$11,ABONE1,8,FALSE)</f>
        <v>5030</v>
      </c>
      <c r="I65" s="29">
        <f>VLOOKUP($B$11,ABONE1,9,FALSE)</f>
        <v>238</v>
      </c>
      <c r="J65" s="29">
        <f>VLOOKUP($B$11,ABONE1,10,FALSE)</f>
        <v>11732</v>
      </c>
      <c r="K65" s="29">
        <f>VLOOKUP($B$11,ABONE1,11,FALSE)</f>
        <v>11970</v>
      </c>
      <c r="L65" s="29">
        <f>VLOOKUP($B$11,ABONE1,12,FALSE)</f>
        <v>93374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0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90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f t="shared" ref="F15:F24" si="3">(SUMIFS(KENTALTIOG2,KAYNAK,A15,SEBEP,B15,SÜRE,"Uzun",BİLDİRİM,"Bildirimsiz",İL,$B$10,İLÇE,$B$11)/VLOOKUP($B$11,ABONE1,6,FALSE))*60</f>
        <v>0</v>
      </c>
      <c r="G15" s="30">
        <f t="shared" ref="G15:G24" si="4">(SUMIFS(KENTALTIAG2,KAYNAK,A15,SEBEP,B15,SÜRE,"Uzun",BİLDİRİM,"Bildirimsiz",İL,$B$10,İLÇE,$B$11)/VLOOKUP($B$11,ABONE1,7,FALSE))*60</f>
        <v>0</v>
      </c>
      <c r="H15" s="30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6">(SUMIFS(KIRSALOG2,KAYNAK,A15,SEBEP,B15,SÜRE,"Uzun",BİLDİRİM,"Bildirimsiz",İL,$B$10,İLÇE,$B$11)/VLOOKUP($B$11,ABONE1,9,FALSE))*60</f>
        <v>0</v>
      </c>
      <c r="J15" s="30">
        <f t="shared" ref="J15:J24" si="7">(SUMIFS(KIRSALAG2,KAYNAK,A15,SEBEP,B15,SÜRE,"Uzun",BİLDİRİM,"Bildirimsiz",İL,$B$10,İLÇE,$B$11)/VLOOKUP($B$11,ABONE1,10,FALSE))*60</f>
        <v>0</v>
      </c>
      <c r="K15" s="30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23.351499631901838</v>
      </c>
      <c r="D17" s="30">
        <f t="shared" si="1"/>
        <v>17.492334138633417</v>
      </c>
      <c r="E17" s="30">
        <f t="shared" si="2"/>
        <v>17.55069664018577</v>
      </c>
      <c r="F17" s="30">
        <f t="shared" si="3"/>
        <v>7.2803917647058825</v>
      </c>
      <c r="G17" s="30">
        <f t="shared" si="4"/>
        <v>54.031230791284408</v>
      </c>
      <c r="H17" s="30">
        <f t="shared" si="5"/>
        <v>52.702933972144848</v>
      </c>
      <c r="I17" s="30">
        <f t="shared" si="6"/>
        <v>105.30323181328546</v>
      </c>
      <c r="J17" s="30">
        <f t="shared" si="7"/>
        <v>95.811193112387201</v>
      </c>
      <c r="K17" s="30">
        <f t="shared" si="8"/>
        <v>96.091793131302396</v>
      </c>
      <c r="L17" s="30">
        <f t="shared" si="9"/>
        <v>39.678786905304825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f t="shared" si="3"/>
        <v>0</v>
      </c>
      <c r="G18" s="30">
        <f t="shared" si="4"/>
        <v>0</v>
      </c>
      <c r="H18" s="30">
        <f t="shared" si="5"/>
        <v>0</v>
      </c>
      <c r="I18" s="30">
        <f t="shared" si="6"/>
        <v>0</v>
      </c>
      <c r="J18" s="30">
        <f t="shared" si="7"/>
        <v>0</v>
      </c>
      <c r="K18" s="30">
        <f t="shared" si="8"/>
        <v>0</v>
      </c>
      <c r="L18" s="30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f t="shared" si="3"/>
        <v>0</v>
      </c>
      <c r="G20" s="30">
        <f t="shared" si="4"/>
        <v>0</v>
      </c>
      <c r="H20" s="30">
        <f t="shared" si="5"/>
        <v>0</v>
      </c>
      <c r="I20" s="30">
        <f t="shared" si="6"/>
        <v>0</v>
      </c>
      <c r="J20" s="30">
        <f t="shared" si="7"/>
        <v>0</v>
      </c>
      <c r="K20" s="30">
        <f t="shared" si="8"/>
        <v>0</v>
      </c>
      <c r="L20" s="30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2.9816455107709405</v>
      </c>
      <c r="E21" s="30">
        <f t="shared" si="2"/>
        <v>2.9519456685406995</v>
      </c>
      <c r="F21" s="30">
        <f t="shared" si="3"/>
        <v>0</v>
      </c>
      <c r="G21" s="30">
        <f t="shared" si="4"/>
        <v>6.6951070183486241</v>
      </c>
      <c r="H21" s="30">
        <f t="shared" si="5"/>
        <v>6.504883922005571</v>
      </c>
      <c r="I21" s="30">
        <f t="shared" si="6"/>
        <v>0.25679235188509875</v>
      </c>
      <c r="J21" s="30">
        <f t="shared" si="7"/>
        <v>12.082296958162429</v>
      </c>
      <c r="K21" s="30">
        <f t="shared" si="8"/>
        <v>11.732715912323533</v>
      </c>
      <c r="L21" s="30">
        <f t="shared" si="9"/>
        <v>5.4161255233833856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1.9213834948459969E-2</v>
      </c>
      <c r="E22" s="30">
        <f t="shared" si="2"/>
        <v>1.9022448056709849E-2</v>
      </c>
      <c r="F22" s="30">
        <f t="shared" si="3"/>
        <v>0</v>
      </c>
      <c r="G22" s="30">
        <f t="shared" si="4"/>
        <v>0</v>
      </c>
      <c r="H22" s="30">
        <f t="shared" si="5"/>
        <v>0</v>
      </c>
      <c r="I22" s="30">
        <f t="shared" si="6"/>
        <v>0</v>
      </c>
      <c r="J22" s="30">
        <f t="shared" si="7"/>
        <v>0.6273037998359311</v>
      </c>
      <c r="K22" s="30">
        <f t="shared" si="8"/>
        <v>0.60875968474684206</v>
      </c>
      <c r="L22" s="30">
        <f t="shared" si="9"/>
        <v>0.17789011745471753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f t="shared" si="3"/>
        <v>0</v>
      </c>
      <c r="G24" s="30">
        <f t="shared" si="4"/>
        <v>0</v>
      </c>
      <c r="H24" s="30">
        <f t="shared" si="5"/>
        <v>0</v>
      </c>
      <c r="I24" s="30">
        <f t="shared" si="6"/>
        <v>0</v>
      </c>
      <c r="J24" s="30">
        <f t="shared" si="7"/>
        <v>0</v>
      </c>
      <c r="K24" s="30">
        <f t="shared" si="8"/>
        <v>0</v>
      </c>
      <c r="L24" s="30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23.351499631901838</v>
      </c>
      <c r="D25" s="30">
        <f t="shared" ref="D25:L25" si="10">SUM(D15:D24)</f>
        <v>20.493193484352815</v>
      </c>
      <c r="E25" s="30">
        <f t="shared" si="10"/>
        <v>20.521664756783178</v>
      </c>
      <c r="F25" s="30">
        <f t="shared" si="10"/>
        <v>7.2803917647058825</v>
      </c>
      <c r="G25" s="30">
        <f t="shared" si="10"/>
        <v>60.72633780963303</v>
      </c>
      <c r="H25" s="30">
        <f t="shared" si="10"/>
        <v>59.207817894150416</v>
      </c>
      <c r="I25" s="30">
        <f t="shared" si="10"/>
        <v>105.56002416517056</v>
      </c>
      <c r="J25" s="30">
        <f t="shared" si="10"/>
        <v>108.52079387038556</v>
      </c>
      <c r="K25" s="30">
        <f t="shared" si="10"/>
        <v>108.43326872837277</v>
      </c>
      <c r="L25" s="30">
        <f t="shared" si="10"/>
        <v>45.272802546142927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16.686152392638036</v>
      </c>
      <c r="D29" s="30">
        <f>(SUMIFS(KENTSELAG2,KAYNAK,A29,SEBEP,B29,SÜRE,"Uzun",BİLDİRİM,"Bildirimli",İL,$B$10,İLÇE,$B$11)/VLOOKUP($B$11,ABONE1,4,FALSE))*60</f>
        <v>8.9288580050614161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9.0061275592764627</v>
      </c>
      <c r="F29" s="30">
        <f>(SUMIFS(KENTALTIOG2,KAYNAK,A29,SEBEP,B29,SÜRE,"Uzun",BİLDİRİM,"Bildirimli",İL,$B$10,İLÇE,$B$11)/VLOOKUP($B$11,ABONE1,6,FALSE))*60</f>
        <v>0</v>
      </c>
      <c r="G29" s="30">
        <f>(SUMIFS(KENTALTIAG2,KAYNAK,A29,SEBEP,B29,SÜRE,"Uzun",BİLDİRİM,"Bildirimli",İL,$B$10,İLÇE,$B$11)/VLOOKUP($B$11,ABONE1,7,FALSE))*60</f>
        <v>0.32081422018348621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0.31169916434540385</v>
      </c>
      <c r="I29" s="30">
        <f>(SUMIFS(KIRSALOG2,KAYNAK,A29,SEBEP,B29,SÜRE,"Uzun",BİLDİRİM,"Bildirimli",İL,$B$10,İLÇE,$B$11)/VLOOKUP($B$11,ABONE1,9,FALSE))*60</f>
        <v>18.060534937163375</v>
      </c>
      <c r="J29" s="30">
        <f>(SUMIFS(KIRSALAG2,KAYNAK,A29,SEBEP,B29,SÜRE,"Uzun",BİLDİRİM,"Bildirimli",İL,$B$10,İLÇE,$B$11)/VLOOKUP($B$11,ABONE1,10,FALSE))*60</f>
        <v>22.982911537325677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22.83739812228001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12.519763219894161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0.14909931485710759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0.1476141530188218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0.10392625736780967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16.686152392638036</v>
      </c>
      <c r="D33" s="30">
        <f t="shared" ref="D33:L33" si="11">SUM(D28:D32)</f>
        <v>9.0779573199185233</v>
      </c>
      <c r="E33" s="30">
        <f t="shared" si="11"/>
        <v>9.1537417122952842</v>
      </c>
      <c r="F33" s="30">
        <f t="shared" si="11"/>
        <v>0</v>
      </c>
      <c r="G33" s="30">
        <f t="shared" si="11"/>
        <v>0.32081422018348621</v>
      </c>
      <c r="H33" s="30">
        <f t="shared" si="11"/>
        <v>0.31169916434540385</v>
      </c>
      <c r="I33" s="30">
        <f t="shared" si="11"/>
        <v>18.060534937163375</v>
      </c>
      <c r="J33" s="30">
        <f t="shared" si="11"/>
        <v>22.982911537325677</v>
      </c>
      <c r="K33" s="30">
        <f t="shared" si="11"/>
        <v>22.83739812228001</v>
      </c>
      <c r="L33" s="30">
        <f t="shared" si="11"/>
        <v>12.623689477261971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(SUMIFS(KENTSELOG1,KAYNAK,A36,SEBEP,B36,SÜRE,"Uzun",BİLDİRİM,"Bildirimsiz",İL,$B$10,İLÇE,$B$11)/VLOOKUP($B$11,ABONE1,3,FALSE))</f>
        <v>0</v>
      </c>
      <c r="D36" s="30">
        <f t="shared" ref="D36:D45" si="13">(SUMIFS(KENTSELAG1,KAYNAK,A36,SEBEP,B36,SÜRE,"Uzun",BİLDİRİM,"Bildirimsiz",İL,$B$10,İLÇE,$B$11)/VLOOKUP($B$11,ABONE1,4,FALSE))</f>
        <v>0</v>
      </c>
      <c r="E36" s="30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f t="shared" ref="F36:F45" si="15">(SUMIFS(KENTALTIOG1,KAYNAK,A36,SEBEP,B36,SÜRE,"Uzun",BİLDİRİM,"Bildirimsiz",İL,$B$10,İLÇE,$B$11)/VLOOKUP($B$11,ABONE1,6,FALSE))</f>
        <v>0</v>
      </c>
      <c r="G36" s="30">
        <f t="shared" ref="G36:G45" si="16">(SUMIFS(KENTALTIAG1,KAYNAK,A36,SEBEP,B36,SÜRE,"Uzun",BİLDİRİM,"Bildirimsiz",İL,$B$10,İLÇE,$B$11)/VLOOKUP($B$11,ABONE1,7,FALSE))</f>
        <v>0</v>
      </c>
      <c r="H36" s="30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8">(SUMIFS(KIRSALOG1,KAYNAK,A36,SEBEP,B36,SÜRE,"Uzun",BİLDİRİM,"Bildirimsiz",İL,$B$10,İLÇE,$B$11)/VLOOKUP($B$11,ABONE1,9,FALSE))</f>
        <v>0</v>
      </c>
      <c r="J36" s="30">
        <f t="shared" ref="J36:J45" si="19">(SUMIFS(KIRSALAG1,KAYNAK,A36,SEBEP,B36,SÜRE,"Uzun",BİLDİRİM,"Bildirimsiz",İL,$B$10,İLÇE,$B$11)/VLOOKUP($B$11,ABONE1,10,FALSE))</f>
        <v>0</v>
      </c>
      <c r="K36" s="30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12"/>
        <v>0.34355828220858897</v>
      </c>
      <c r="D38" s="30">
        <f t="shared" si="13"/>
        <v>0.44670082093697921</v>
      </c>
      <c r="E38" s="30">
        <f t="shared" si="14"/>
        <v>0.44567342947934491</v>
      </c>
      <c r="F38" s="30">
        <f t="shared" si="15"/>
        <v>0.23529411764705882</v>
      </c>
      <c r="G38" s="30">
        <f t="shared" si="16"/>
        <v>2.0487385321100917</v>
      </c>
      <c r="H38" s="30">
        <f t="shared" si="17"/>
        <v>1.9972144846796658</v>
      </c>
      <c r="I38" s="30">
        <f t="shared" si="18"/>
        <v>1.2028725314183124</v>
      </c>
      <c r="J38" s="30">
        <f t="shared" si="19"/>
        <v>0.88750341810226963</v>
      </c>
      <c r="K38" s="30">
        <f t="shared" si="20"/>
        <v>0.8968262392527333</v>
      </c>
      <c r="L38" s="30">
        <f t="shared" si="21"/>
        <v>0.60752341206671545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12"/>
        <v>0</v>
      </c>
      <c r="D39" s="30">
        <f t="shared" si="13"/>
        <v>0</v>
      </c>
      <c r="E39" s="30">
        <f t="shared" si="14"/>
        <v>0</v>
      </c>
      <c r="F39" s="30">
        <f t="shared" si="15"/>
        <v>0</v>
      </c>
      <c r="G39" s="30">
        <f t="shared" si="16"/>
        <v>0</v>
      </c>
      <c r="H39" s="30">
        <f t="shared" si="17"/>
        <v>0</v>
      </c>
      <c r="I39" s="30">
        <f t="shared" si="18"/>
        <v>0</v>
      </c>
      <c r="J39" s="30">
        <f t="shared" si="19"/>
        <v>0</v>
      </c>
      <c r="K39" s="30">
        <f t="shared" si="20"/>
        <v>0</v>
      </c>
      <c r="L39" s="30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12"/>
        <v>0</v>
      </c>
      <c r="D41" s="30">
        <f t="shared" si="13"/>
        <v>0</v>
      </c>
      <c r="E41" s="30">
        <f t="shared" si="14"/>
        <v>0</v>
      </c>
      <c r="F41" s="30">
        <f t="shared" si="15"/>
        <v>0</v>
      </c>
      <c r="G41" s="30">
        <f t="shared" si="16"/>
        <v>0</v>
      </c>
      <c r="H41" s="30">
        <f t="shared" si="17"/>
        <v>0</v>
      </c>
      <c r="I41" s="30">
        <f t="shared" si="18"/>
        <v>0</v>
      </c>
      <c r="J41" s="30">
        <f t="shared" si="19"/>
        <v>0</v>
      </c>
      <c r="K41" s="30">
        <f t="shared" si="20"/>
        <v>0</v>
      </c>
      <c r="L41" s="30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12"/>
        <v>0</v>
      </c>
      <c r="D42" s="30">
        <f t="shared" si="13"/>
        <v>2.9689525337942103E-2</v>
      </c>
      <c r="E42" s="30">
        <f t="shared" si="14"/>
        <v>2.9393791249083354E-2</v>
      </c>
      <c r="F42" s="30">
        <f t="shared" si="15"/>
        <v>0</v>
      </c>
      <c r="G42" s="30">
        <f t="shared" si="16"/>
        <v>5.6192660550458719E-2</v>
      </c>
      <c r="H42" s="30">
        <f t="shared" si="17"/>
        <v>5.4596100278551531E-2</v>
      </c>
      <c r="I42" s="30">
        <f t="shared" si="18"/>
        <v>1.7953321364452424E-3</v>
      </c>
      <c r="J42" s="30">
        <f t="shared" si="19"/>
        <v>8.7175280284386106E-2</v>
      </c>
      <c r="K42" s="30">
        <f t="shared" si="20"/>
        <v>8.4651310901178223E-2</v>
      </c>
      <c r="L42" s="30">
        <f t="shared" si="21"/>
        <v>4.4974114070186005E-2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12"/>
        <v>0</v>
      </c>
      <c r="D43" s="30">
        <f t="shared" si="13"/>
        <v>1.0287430817027755E-4</v>
      </c>
      <c r="E43" s="30">
        <f t="shared" si="14"/>
        <v>1.0184958852766235E-4</v>
      </c>
      <c r="F43" s="30">
        <f t="shared" si="15"/>
        <v>0</v>
      </c>
      <c r="G43" s="30">
        <f t="shared" si="16"/>
        <v>0</v>
      </c>
      <c r="H43" s="30">
        <f t="shared" si="17"/>
        <v>0</v>
      </c>
      <c r="I43" s="30">
        <f t="shared" si="18"/>
        <v>0</v>
      </c>
      <c r="J43" s="30">
        <f t="shared" si="19"/>
        <v>2.351654361498496E-3</v>
      </c>
      <c r="K43" s="30">
        <f t="shared" si="20"/>
        <v>2.2821356543891308E-3</v>
      </c>
      <c r="L43" s="30">
        <f t="shared" si="21"/>
        <v>6.8837929699264297E-4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12"/>
        <v>0</v>
      </c>
      <c r="D45" s="30">
        <f t="shared" si="13"/>
        <v>0</v>
      </c>
      <c r="E45" s="30">
        <f t="shared" si="14"/>
        <v>0</v>
      </c>
      <c r="F45" s="30">
        <f t="shared" si="15"/>
        <v>0</v>
      </c>
      <c r="G45" s="30">
        <f t="shared" si="16"/>
        <v>0</v>
      </c>
      <c r="H45" s="30">
        <f t="shared" si="17"/>
        <v>0</v>
      </c>
      <c r="I45" s="30">
        <f t="shared" si="18"/>
        <v>0</v>
      </c>
      <c r="J45" s="30">
        <f t="shared" si="19"/>
        <v>0</v>
      </c>
      <c r="K45" s="30">
        <f t="shared" si="20"/>
        <v>0</v>
      </c>
      <c r="L45" s="30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0.34355828220858897</v>
      </c>
      <c r="D46" s="30">
        <f t="shared" ref="D46:L46" si="22">SUM(D36:D45)</f>
        <v>0.47649322058309163</v>
      </c>
      <c r="E46" s="30">
        <f t="shared" si="22"/>
        <v>0.47516907031695593</v>
      </c>
      <c r="F46" s="30">
        <f t="shared" si="22"/>
        <v>0.23529411764705882</v>
      </c>
      <c r="G46" s="30">
        <f t="shared" si="22"/>
        <v>2.1049311926605503</v>
      </c>
      <c r="H46" s="30">
        <f t="shared" si="22"/>
        <v>2.0518105849582171</v>
      </c>
      <c r="I46" s="30">
        <f t="shared" si="22"/>
        <v>1.2046678635547576</v>
      </c>
      <c r="J46" s="30">
        <f t="shared" si="22"/>
        <v>0.97703035274815431</v>
      </c>
      <c r="K46" s="30">
        <f t="shared" si="22"/>
        <v>0.98375968580830064</v>
      </c>
      <c r="L46" s="30">
        <f t="shared" si="22"/>
        <v>0.6531859054338941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0.29243353783231085</v>
      </c>
      <c r="D50" s="30">
        <f>(SUMIFS(KENTSELAG1,KAYNAK,A50,SEBEP,B50,SÜRE,"Uzun",BİLDİRİM,"Bildirimli",İL,$B$10,İLÇE,$B$11)/VLOOKUP($B$11,ABONE1,4,FALSE))</f>
        <v>9.5179309919140795E-2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9.7144137537684347E-2</v>
      </c>
      <c r="F50" s="30">
        <f>(SUMIFS(KENTALTIOG1,KAYNAK,A50,SEBEP,B50,SÜRE,"Uzun",BİLDİRİM,"Bildirimli",İL,$B$10,İLÇE,$B$11)/VLOOKUP($B$11,ABONE1,6,FALSE))</f>
        <v>0</v>
      </c>
      <c r="G50" s="30">
        <f>(SUMIFS(KENTALTIAG1,KAYNAK,A50,SEBEP,B50,SÜRE,"Uzun",BİLDİRİM,"Bildirimli",İL,$B$10,İLÇE,$B$11)/VLOOKUP($B$11,ABONE1,7,FALSE))</f>
        <v>1.0321100917431193E-2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1.0027855153203343E-2</v>
      </c>
      <c r="I50" s="30">
        <f>(SUMIFS(KIRSALOG1,KAYNAK,A50,SEBEP,B50,SÜRE,"Uzun",BİLDİRİM,"Bildirimli",İL,$B$10,İLÇE,$B$11)/VLOOKUP($B$11,ABONE1,9,FALSE))</f>
        <v>0.33393177737881508</v>
      </c>
      <c r="J50" s="30">
        <f>(SUMIFS(KIRSALAG1,KAYNAK,A50,SEBEP,B50,SÜRE,"Uzun",BİLDİRİM,"Bildirimli",İL,$B$10,İLÇE,$B$11)/VLOOKUP($B$11,ABONE1,10,FALSE))</f>
        <v>0.40503144654088052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0.40292962530516929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0.17753015244733181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3.7034750941299918E-4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3.6665851869958444E-4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2.5814223637224111E-4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0.29243353783231085</v>
      </c>
      <c r="D54" s="30">
        <f t="shared" ref="D54:L54" si="23">SUM(D49:D53)</f>
        <v>9.55496574285538E-2</v>
      </c>
      <c r="E54" s="30">
        <f t="shared" si="23"/>
        <v>9.7510796056383936E-2</v>
      </c>
      <c r="F54" s="30">
        <f t="shared" si="23"/>
        <v>0</v>
      </c>
      <c r="G54" s="30">
        <f t="shared" si="23"/>
        <v>1.0321100917431193E-2</v>
      </c>
      <c r="H54" s="30">
        <f t="shared" si="23"/>
        <v>1.0027855153203343E-2</v>
      </c>
      <c r="I54" s="30">
        <f t="shared" si="23"/>
        <v>0.33393177737881508</v>
      </c>
      <c r="J54" s="30">
        <f t="shared" si="23"/>
        <v>0.40503144654088052</v>
      </c>
      <c r="K54" s="30">
        <f t="shared" si="23"/>
        <v>0.40292962530516929</v>
      </c>
      <c r="L54" s="30">
        <f t="shared" si="23"/>
        <v>0.17778829468370405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0.43353783231083842</v>
      </c>
      <c r="D58" s="30">
        <f>(SUMIFS(KENTSELAG1,KAYNAK,A58,SÜRE,"Kısa",İL,$B$10,İLÇE,$B$11)/VLOOKUP($B$11,ABONE1,4,FALSE))</f>
        <v>0.13130876694854227</v>
      </c>
      <c r="E58" s="30">
        <f>(SUMIFS(KENTSELOG1,KAYNAK,A58,SÜRE,"Kısa",İL,$B$10,İLÇE,$B$11)+SUMIFS(KENTSELAG1,KAYNAK,A58,SÜRE,"Kısa",İL,$B$10,İLÇE,$B$11))/VLOOKUP($B$11,ABONE1,5,FALSE)</f>
        <v>0.13431923735028112</v>
      </c>
      <c r="F58" s="30">
        <f>(SUMIFS(KENTALTIOG1,KAYNAK,A58,SÜRE,"Kısa",İL,$B$10,İLÇE,$B$11)/VLOOKUP($B$11,ABONE1,6,FALSE))</f>
        <v>0.47058823529411764</v>
      </c>
      <c r="G58" s="30">
        <f>(SUMIFS(KENTALTIAG1,KAYNAK,A58,SÜRE,"Kısa",İL,$B$10,İLÇE,$B$11)/VLOOKUP($B$11,ABONE1,7,FALSE))</f>
        <v>0.37844036697247707</v>
      </c>
      <c r="H58" s="30">
        <f>(SUMIFS(KENTALTIOG1,KAYNAK,A58,SÜRE,"Kısa",İL,$B$10,İLÇE,$B$11)+SUMIFS(KENTALTIAG1,KAYNAK,A58,SÜRE,"Kısa",İL,$B$10,İLÇE,$B$11))/VLOOKUP($B$11,ABONE1,8,FALSE)</f>
        <v>0.38105849582172702</v>
      </c>
      <c r="I58" s="30">
        <f>(SUMIFS(KIRSALOG1,KAYNAK,A58,SÜRE,"Kısa",İL,$B$10,İLÇE,$B$11)/VLOOKUP($B$11,ABONE1,9,FALSE))</f>
        <v>1.1885098743267504</v>
      </c>
      <c r="J58" s="30">
        <f>(SUMIFS(KIRSALAG1,KAYNAK,A58,SÜRE,"Kısa",İL,$B$10,İLÇE,$B$11)/VLOOKUP($B$11,ABONE1,10,FALSE))</f>
        <v>1.8840032813781789</v>
      </c>
      <c r="K58" s="30">
        <f>(SUMIFS(KIRSALOG1,KAYNAK,A58,SÜRE,"Kısa",İL,$B$10,İLÇE,$B$11)+SUMIFS(KIRSALAG1,KAYNAK,A58,SÜRE,"Kısa",İL,$B$10,İLÇE,$B$11))/VLOOKUP($B$11,ABONE1,11,FALSE)</f>
        <v>1.8634433711920178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0.60791062542127383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0.43353783231083842</v>
      </c>
      <c r="D60" s="30">
        <f t="shared" ref="D60:L60" si="24">SUM(D57:D59)</f>
        <v>0.13130876694854227</v>
      </c>
      <c r="E60" s="30">
        <f t="shared" si="24"/>
        <v>0.13431923735028112</v>
      </c>
      <c r="F60" s="30">
        <f t="shared" si="24"/>
        <v>0.47058823529411764</v>
      </c>
      <c r="G60" s="30">
        <f t="shared" si="24"/>
        <v>0.37844036697247707</v>
      </c>
      <c r="H60" s="30">
        <f t="shared" si="24"/>
        <v>0.38105849582172702</v>
      </c>
      <c r="I60" s="30">
        <f t="shared" si="24"/>
        <v>1.1885098743267504</v>
      </c>
      <c r="J60" s="30">
        <f t="shared" si="24"/>
        <v>1.8840032813781789</v>
      </c>
      <c r="K60" s="30">
        <f t="shared" si="24"/>
        <v>1.8634433711920178</v>
      </c>
      <c r="L60" s="30">
        <f t="shared" si="24"/>
        <v>0.60791062542127383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489</v>
      </c>
      <c r="D65" s="29">
        <f>VLOOKUP($B$11,ABONE1,4,FALSE)</f>
        <v>48603</v>
      </c>
      <c r="E65" s="29">
        <f>VLOOKUP($B$11,ABONE1,5,FALSE)</f>
        <v>49092</v>
      </c>
      <c r="F65" s="29">
        <f>VLOOKUP($B$11,ABONE1,6,FALSE)</f>
        <v>51</v>
      </c>
      <c r="G65" s="29">
        <f>VLOOKUP($B$11,ABONE1,7,FALSE)</f>
        <v>1744</v>
      </c>
      <c r="H65" s="29">
        <f>VLOOKUP($B$11,ABONE1,8,FALSE)</f>
        <v>1795</v>
      </c>
      <c r="I65" s="29">
        <f>VLOOKUP($B$11,ABONE1,9,FALSE)</f>
        <v>557</v>
      </c>
      <c r="J65" s="29">
        <f>VLOOKUP($B$11,ABONE1,10,FALSE)</f>
        <v>18285</v>
      </c>
      <c r="K65" s="29">
        <f>VLOOKUP($B$11,ABONE1,11,FALSE)</f>
        <v>18842</v>
      </c>
      <c r="L65" s="29">
        <f>VLOOKUP($B$11,ABONE1,12,FALSE)</f>
        <v>69729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1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91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0.24065999999999999</v>
      </c>
      <c r="D15" s="30">
        <f t="shared" ref="D15:D24" si="1">(SUMIFS(KENTSELAG2,KAYNAK,A15,SEBEP,B15,SÜRE,"Uzun",BİLDİRİM,"Bildirimsiz",İL,$B$10,İLÇE,$B$11)/VLOOKUP($B$11,ABONE1,4,FALSE))*60</f>
        <v>0.13594848590323702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0.13737688219541783</v>
      </c>
      <c r="F15" s="30">
        <f t="shared" ref="F15:F24" si="3">(SUMIFS(KENTALTIOG2,KAYNAK,A15,SEBEP,B15,SÜRE,"Uzun",BİLDİRİM,"Bildirimsiz",İL,$B$10,İLÇE,$B$11)/VLOOKUP($B$11,ABONE1,6,FALSE))*60</f>
        <v>0</v>
      </c>
      <c r="G15" s="30">
        <f t="shared" ref="G15:G24" si="4">(SUMIFS(KENTALTIAG2,KAYNAK,A15,SEBEP,B15,SÜRE,"Uzun",BİLDİRİM,"Bildirimsiz",İL,$B$10,İLÇE,$B$11)/VLOOKUP($B$11,ABONE1,7,FALSE))*60</f>
        <v>0</v>
      </c>
      <c r="H15" s="30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6">(SUMIFS(KIRSALOG2,KAYNAK,A15,SEBEP,B15,SÜRE,"Uzun",BİLDİRİM,"Bildirimsiz",İL,$B$10,İLÇE,$B$11)/VLOOKUP($B$11,ABONE1,9,FALSE))*60</f>
        <v>0</v>
      </c>
      <c r="J15" s="30">
        <f t="shared" ref="J15:J24" si="7">(SUMIFS(KIRSALAG2,KAYNAK,A15,SEBEP,B15,SÜRE,"Uzun",BİLDİRİM,"Bildirimsiz",İL,$B$10,İLÇE,$B$11)/VLOOKUP($B$11,ABONE1,10,FALSE))*60</f>
        <v>0</v>
      </c>
      <c r="K15" s="30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0.12047154590341616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66.986660939597328</v>
      </c>
      <c r="D17" s="30">
        <f t="shared" si="1"/>
        <v>22.396317811347028</v>
      </c>
      <c r="E17" s="30">
        <f t="shared" si="2"/>
        <v>23.004585978805707</v>
      </c>
      <c r="F17" s="30">
        <f t="shared" si="3"/>
        <v>56.739999999999995</v>
      </c>
      <c r="G17" s="30">
        <f t="shared" si="4"/>
        <v>39.400562436280538</v>
      </c>
      <c r="H17" s="30">
        <f t="shared" si="5"/>
        <v>39.53664103592606</v>
      </c>
      <c r="I17" s="30">
        <f t="shared" si="6"/>
        <v>94.5</v>
      </c>
      <c r="J17" s="30">
        <f t="shared" si="7"/>
        <v>100.10453700000001</v>
      </c>
      <c r="K17" s="30">
        <f t="shared" si="8"/>
        <v>99.582199798488674</v>
      </c>
      <c r="L17" s="30">
        <f t="shared" si="9"/>
        <v>25.517454117056726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f t="shared" si="3"/>
        <v>0</v>
      </c>
      <c r="G18" s="30">
        <f t="shared" si="4"/>
        <v>0</v>
      </c>
      <c r="H18" s="30">
        <f t="shared" si="5"/>
        <v>0</v>
      </c>
      <c r="I18" s="30">
        <f t="shared" si="6"/>
        <v>0</v>
      </c>
      <c r="J18" s="30">
        <f t="shared" si="7"/>
        <v>0</v>
      </c>
      <c r="K18" s="30">
        <f t="shared" si="8"/>
        <v>0</v>
      </c>
      <c r="L18" s="30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f t="shared" si="3"/>
        <v>0</v>
      </c>
      <c r="G20" s="30">
        <f t="shared" si="4"/>
        <v>0</v>
      </c>
      <c r="H20" s="30">
        <f t="shared" si="5"/>
        <v>0</v>
      </c>
      <c r="I20" s="30">
        <f t="shared" si="6"/>
        <v>0</v>
      </c>
      <c r="J20" s="30">
        <f t="shared" si="7"/>
        <v>0</v>
      </c>
      <c r="K20" s="30">
        <f t="shared" si="8"/>
        <v>0</v>
      </c>
      <c r="L20" s="30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3.52999110198399</v>
      </c>
      <c r="E21" s="30">
        <f t="shared" si="2"/>
        <v>3.4818375990478598</v>
      </c>
      <c r="F21" s="30">
        <f t="shared" si="3"/>
        <v>0</v>
      </c>
      <c r="G21" s="30">
        <f t="shared" si="4"/>
        <v>19.033081360520303</v>
      </c>
      <c r="H21" s="30">
        <f t="shared" si="5"/>
        <v>18.883711171956751</v>
      </c>
      <c r="I21" s="30">
        <f t="shared" si="6"/>
        <v>0</v>
      </c>
      <c r="J21" s="30">
        <f t="shared" si="7"/>
        <v>9.7990276666666674</v>
      </c>
      <c r="K21" s="30">
        <f t="shared" si="8"/>
        <v>8.885768161209068</v>
      </c>
      <c r="L21" s="30">
        <f t="shared" si="9"/>
        <v>5.2974954108626715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f t="shared" si="3"/>
        <v>0</v>
      </c>
      <c r="G22" s="30">
        <f t="shared" si="4"/>
        <v>1.524286869397082E-2</v>
      </c>
      <c r="H22" s="30">
        <f t="shared" si="5"/>
        <v>1.5123243808859434E-2</v>
      </c>
      <c r="I22" s="30">
        <f t="shared" si="6"/>
        <v>0</v>
      </c>
      <c r="J22" s="30">
        <f t="shared" si="7"/>
        <v>0</v>
      </c>
      <c r="K22" s="30">
        <f t="shared" si="8"/>
        <v>0</v>
      </c>
      <c r="L22" s="30">
        <f t="shared" si="9"/>
        <v>1.7405298863955683E-3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f t="shared" si="3"/>
        <v>0</v>
      </c>
      <c r="G24" s="30">
        <f t="shared" si="4"/>
        <v>0</v>
      </c>
      <c r="H24" s="30">
        <f t="shared" si="5"/>
        <v>0</v>
      </c>
      <c r="I24" s="30">
        <f t="shared" si="6"/>
        <v>0</v>
      </c>
      <c r="J24" s="30">
        <f t="shared" si="7"/>
        <v>0</v>
      </c>
      <c r="K24" s="30">
        <f t="shared" si="8"/>
        <v>0</v>
      </c>
      <c r="L24" s="30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67.227320939597334</v>
      </c>
      <c r="D25" s="30">
        <f t="shared" ref="D25:L25" si="10">SUM(D15:D24)</f>
        <v>26.062257399234255</v>
      </c>
      <c r="E25" s="30">
        <f t="shared" si="10"/>
        <v>26.623800460048987</v>
      </c>
      <c r="F25" s="30">
        <f t="shared" si="10"/>
        <v>56.739999999999995</v>
      </c>
      <c r="G25" s="30">
        <f t="shared" si="10"/>
        <v>58.448886665494811</v>
      </c>
      <c r="H25" s="30">
        <f t="shared" si="10"/>
        <v>58.435475451691673</v>
      </c>
      <c r="I25" s="30">
        <f t="shared" si="10"/>
        <v>94.5</v>
      </c>
      <c r="J25" s="30">
        <f t="shared" si="10"/>
        <v>109.90356466666668</v>
      </c>
      <c r="K25" s="30">
        <f t="shared" si="10"/>
        <v>108.46796795969775</v>
      </c>
      <c r="L25" s="30">
        <f t="shared" si="10"/>
        <v>30.93716160370921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71.465426476510046</v>
      </c>
      <c r="D29" s="30">
        <f>(SUMIFS(KENTSELAG2,KAYNAK,A29,SEBEP,B29,SÜRE,"Uzun",BİLDİRİM,"Bildirimli",İL,$B$10,İLÇE,$B$11)/VLOOKUP($B$11,ABONE1,4,FALSE))*60</f>
        <v>42.624625793247475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43.018050462108903</v>
      </c>
      <c r="F29" s="30">
        <f>(SUMIFS(KENTALTIOG2,KAYNAK,A29,SEBEP,B29,SÜRE,"Uzun",BİLDİRİM,"Bildirimli",İL,$B$10,İLÇE,$B$11)/VLOOKUP($B$11,ABONE1,6,FALSE))*60</f>
        <v>0</v>
      </c>
      <c r="G29" s="30">
        <f>(SUMIFS(KENTALTIAG2,KAYNAK,A29,SEBEP,B29,SÜRE,"Uzun",BİLDİRİM,"Bildirimli",İL,$B$10,İLÇE,$B$11)/VLOOKUP($B$11,ABONE1,7,FALSE))*60</f>
        <v>59.928112722798375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59.457801409138469</v>
      </c>
      <c r="I29" s="30">
        <f>(SUMIFS(KIRSALOG2,KAYNAK,A29,SEBEP,B29,SÜRE,"Uzun",BİLDİRİM,"Bildirimli",İL,$B$10,İLÇE,$B$11)/VLOOKUP($B$11,ABONE1,9,FALSE))*60</f>
        <v>0</v>
      </c>
      <c r="J29" s="30">
        <f>(SUMIFS(KIRSALAG2,KAYNAK,A29,SEBEP,B29,SÜRE,"Uzun",BİLDİRİM,"Bildirimli",İL,$B$10,İLÇE,$B$11)/VLOOKUP($B$11,ABONE1,10,FALSE))*60</f>
        <v>0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44.567313155232625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22.583813926905673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22.27574239957886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19.534532158082772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71.465426476510046</v>
      </c>
      <c r="D33" s="30">
        <f t="shared" ref="D33:L33" si="11">SUM(D28:D32)</f>
        <v>65.208439720153152</v>
      </c>
      <c r="E33" s="30">
        <f t="shared" si="11"/>
        <v>65.293792861687763</v>
      </c>
      <c r="F33" s="30">
        <f t="shared" si="11"/>
        <v>0</v>
      </c>
      <c r="G33" s="30">
        <f t="shared" si="11"/>
        <v>59.928112722798375</v>
      </c>
      <c r="H33" s="30">
        <f t="shared" si="11"/>
        <v>59.457801409138469</v>
      </c>
      <c r="I33" s="30">
        <f t="shared" si="11"/>
        <v>0</v>
      </c>
      <c r="J33" s="30">
        <f t="shared" si="11"/>
        <v>0</v>
      </c>
      <c r="K33" s="30">
        <f t="shared" si="11"/>
        <v>0</v>
      </c>
      <c r="L33" s="30">
        <f t="shared" si="11"/>
        <v>64.101845313315394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(SUMIFS(KENTSELOG1,KAYNAK,A36,SEBEP,B36,SÜRE,"Uzun",BİLDİRİM,"Bildirimsiz",İL,$B$10,İLÇE,$B$11)/VLOOKUP($B$11,ABONE1,3,FALSE))</f>
        <v>2.1812080536912751E-2</v>
      </c>
      <c r="D36" s="30">
        <f t="shared" ref="D36:D45" si="13">(SUMIFS(KENTSELAG1,KAYNAK,A36,SEBEP,B36,SÜRE,"Uzun",BİLDİRİM,"Bildirimsiz",İL,$B$10,İLÇE,$B$11)/VLOOKUP($B$11,ABONE1,4,FALSE))</f>
        <v>1.2321615036547164E-2</v>
      </c>
      <c r="E36" s="30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1.2451076880822138E-2</v>
      </c>
      <c r="F36" s="30">
        <f t="shared" ref="F36:F45" si="15">(SUMIFS(KENTALTIOG1,KAYNAK,A36,SEBEP,B36,SÜRE,"Uzun",BİLDİRİM,"Bildirimsiz",İL,$B$10,İLÇE,$B$11)/VLOOKUP($B$11,ABONE1,6,FALSE))</f>
        <v>0</v>
      </c>
      <c r="G36" s="30">
        <f t="shared" ref="G36:G45" si="16">(SUMIFS(KENTALTIAG1,KAYNAK,A36,SEBEP,B36,SÜRE,"Uzun",BİLDİRİM,"Bildirimsiz",İL,$B$10,İLÇE,$B$11)/VLOOKUP($B$11,ABONE1,7,FALSE))</f>
        <v>0</v>
      </c>
      <c r="H36" s="30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8">(SUMIFS(KIRSALOG1,KAYNAK,A36,SEBEP,B36,SÜRE,"Uzun",BİLDİRİM,"Bildirimsiz",İL,$B$10,İLÇE,$B$11)/VLOOKUP($B$11,ABONE1,9,FALSE))</f>
        <v>0</v>
      </c>
      <c r="J36" s="30">
        <f t="shared" ref="J36:J45" si="19">(SUMIFS(KIRSALAG1,KAYNAK,A36,SEBEP,B36,SÜRE,"Uzun",BİLDİRİM,"Bildirimsiz",İL,$B$10,İLÇE,$B$11)/VLOOKUP($B$11,ABONE1,10,FALSE))</f>
        <v>0</v>
      </c>
      <c r="K36" s="30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1.0918871181405805E-2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12"/>
        <v>1.488255033557047</v>
      </c>
      <c r="D38" s="30">
        <f t="shared" si="13"/>
        <v>0.46914955331244923</v>
      </c>
      <c r="E38" s="30">
        <f t="shared" si="14"/>
        <v>0.4830514293561603</v>
      </c>
      <c r="F38" s="30">
        <f t="shared" si="15"/>
        <v>2.0666666666666669</v>
      </c>
      <c r="G38" s="30">
        <f t="shared" si="16"/>
        <v>1.8665846370188082</v>
      </c>
      <c r="H38" s="30">
        <f t="shared" si="17"/>
        <v>1.8681548657132891</v>
      </c>
      <c r="I38" s="30">
        <f t="shared" si="18"/>
        <v>3.3783783783783785</v>
      </c>
      <c r="J38" s="30">
        <f t="shared" si="19"/>
        <v>3.6166666666666667</v>
      </c>
      <c r="K38" s="30">
        <f t="shared" si="20"/>
        <v>3.5944584382871536</v>
      </c>
      <c r="L38" s="30">
        <f t="shared" si="21"/>
        <v>0.66725542932840909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12"/>
        <v>0</v>
      </c>
      <c r="D39" s="30">
        <f t="shared" si="13"/>
        <v>0</v>
      </c>
      <c r="E39" s="30">
        <f t="shared" si="14"/>
        <v>0</v>
      </c>
      <c r="F39" s="30">
        <f t="shared" si="15"/>
        <v>0</v>
      </c>
      <c r="G39" s="30">
        <f t="shared" si="16"/>
        <v>0</v>
      </c>
      <c r="H39" s="30">
        <f t="shared" si="17"/>
        <v>0</v>
      </c>
      <c r="I39" s="30">
        <f t="shared" si="18"/>
        <v>0</v>
      </c>
      <c r="J39" s="30">
        <f t="shared" si="19"/>
        <v>0</v>
      </c>
      <c r="K39" s="30">
        <f t="shared" si="20"/>
        <v>0</v>
      </c>
      <c r="L39" s="30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12"/>
        <v>0</v>
      </c>
      <c r="D41" s="30">
        <f t="shared" si="13"/>
        <v>0</v>
      </c>
      <c r="E41" s="30">
        <f t="shared" si="14"/>
        <v>0</v>
      </c>
      <c r="F41" s="30">
        <f t="shared" si="15"/>
        <v>0</v>
      </c>
      <c r="G41" s="30">
        <f t="shared" si="16"/>
        <v>0</v>
      </c>
      <c r="H41" s="30">
        <f t="shared" si="17"/>
        <v>0</v>
      </c>
      <c r="I41" s="30">
        <f t="shared" si="18"/>
        <v>0</v>
      </c>
      <c r="J41" s="30">
        <f t="shared" si="19"/>
        <v>0</v>
      </c>
      <c r="K41" s="30">
        <f t="shared" si="20"/>
        <v>0</v>
      </c>
      <c r="L41" s="30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12"/>
        <v>0</v>
      </c>
      <c r="D42" s="30">
        <f t="shared" si="13"/>
        <v>5.8266620257570484E-2</v>
      </c>
      <c r="E42" s="30">
        <f t="shared" si="14"/>
        <v>5.7471790528941885E-2</v>
      </c>
      <c r="F42" s="30">
        <f t="shared" si="15"/>
        <v>0</v>
      </c>
      <c r="G42" s="30">
        <f t="shared" si="16"/>
        <v>0.28423272982949555</v>
      </c>
      <c r="H42" s="30">
        <f t="shared" si="17"/>
        <v>0.28200209277990929</v>
      </c>
      <c r="I42" s="30">
        <f t="shared" si="18"/>
        <v>0</v>
      </c>
      <c r="J42" s="30">
        <f t="shared" si="19"/>
        <v>7.2222222222222215E-2</v>
      </c>
      <c r="K42" s="30">
        <f t="shared" si="20"/>
        <v>6.5491183879093195E-2</v>
      </c>
      <c r="L42" s="30">
        <f t="shared" si="21"/>
        <v>8.3376821484484762E-2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12"/>
        <v>0</v>
      </c>
      <c r="D43" s="30">
        <f t="shared" si="13"/>
        <v>0</v>
      </c>
      <c r="E43" s="30">
        <f t="shared" si="14"/>
        <v>0</v>
      </c>
      <c r="F43" s="30">
        <f t="shared" si="15"/>
        <v>0</v>
      </c>
      <c r="G43" s="30">
        <f t="shared" si="16"/>
        <v>1.7577781683951485E-4</v>
      </c>
      <c r="H43" s="30">
        <f t="shared" si="17"/>
        <v>1.7439832577607255E-4</v>
      </c>
      <c r="I43" s="30">
        <f t="shared" si="18"/>
        <v>0</v>
      </c>
      <c r="J43" s="30">
        <f t="shared" si="19"/>
        <v>0</v>
      </c>
      <c r="K43" s="30">
        <f t="shared" si="20"/>
        <v>0</v>
      </c>
      <c r="L43" s="30">
        <f t="shared" si="21"/>
        <v>2.0071454377584201E-5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12"/>
        <v>0</v>
      </c>
      <c r="D45" s="30">
        <f t="shared" si="13"/>
        <v>0</v>
      </c>
      <c r="E45" s="30">
        <f t="shared" si="14"/>
        <v>0</v>
      </c>
      <c r="F45" s="30">
        <f t="shared" si="15"/>
        <v>0</v>
      </c>
      <c r="G45" s="30">
        <f t="shared" si="16"/>
        <v>0</v>
      </c>
      <c r="H45" s="30">
        <f t="shared" si="17"/>
        <v>0</v>
      </c>
      <c r="I45" s="30">
        <f t="shared" si="18"/>
        <v>0</v>
      </c>
      <c r="J45" s="30">
        <f t="shared" si="19"/>
        <v>0</v>
      </c>
      <c r="K45" s="30">
        <f t="shared" si="20"/>
        <v>0</v>
      </c>
      <c r="L45" s="30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1.5100671140939599</v>
      </c>
      <c r="D46" s="30">
        <f t="shared" ref="D46:L46" si="22">SUM(D36:D45)</f>
        <v>0.53973778860656685</v>
      </c>
      <c r="E46" s="30">
        <f t="shared" si="22"/>
        <v>0.55297429676592436</v>
      </c>
      <c r="F46" s="30">
        <f t="shared" si="22"/>
        <v>2.0666666666666669</v>
      </c>
      <c r="G46" s="30">
        <f t="shared" si="22"/>
        <v>2.1509931446651431</v>
      </c>
      <c r="H46" s="30">
        <f t="shared" si="22"/>
        <v>2.1503313568189748</v>
      </c>
      <c r="I46" s="30">
        <f t="shared" si="22"/>
        <v>3.3783783783783785</v>
      </c>
      <c r="J46" s="30">
        <f t="shared" si="22"/>
        <v>3.6888888888888891</v>
      </c>
      <c r="K46" s="30">
        <f t="shared" si="22"/>
        <v>3.6599496221662466</v>
      </c>
      <c r="L46" s="30">
        <f t="shared" si="22"/>
        <v>0.76157119344867719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0.46644295302013422</v>
      </c>
      <c r="D50" s="30">
        <f>(SUMIFS(KENTSELAG1,KAYNAK,A50,SEBEP,B50,SÜRE,"Uzun",BİLDİRİM,"Bildirimli",İL,$B$10,İLÇE,$B$11)/VLOOKUP($B$11,ABONE1,4,FALSE))</f>
        <v>0.2072398190045249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0.21077567462406446</v>
      </c>
      <c r="F50" s="30">
        <f>(SUMIFS(KENTALTIOG1,KAYNAK,A50,SEBEP,B50,SÜRE,"Uzun",BİLDİRİM,"Bildirimli",İL,$B$10,İLÇE,$B$11)/VLOOKUP($B$11,ABONE1,6,FALSE))</f>
        <v>0</v>
      </c>
      <c r="G50" s="30">
        <f>(SUMIFS(KENTALTIAG1,KAYNAK,A50,SEBEP,B50,SÜRE,"Uzun",BİLDİRİM,"Bildirimli",İL,$B$10,İLÇE,$B$11)/VLOOKUP($B$11,ABONE1,7,FALSE))</f>
        <v>0.36456319212515381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0.36170212765957449</v>
      </c>
      <c r="I50" s="30">
        <f>(SUMIFS(KIRSALOG1,KAYNAK,A50,SEBEP,B50,SÜRE,"Uzun",BİLDİRİM,"Bildirimli",İL,$B$10,İLÇE,$B$11)/VLOOKUP($B$11,ABONE1,9,FALSE))</f>
        <v>0</v>
      </c>
      <c r="J50" s="30">
        <f>(SUMIFS(KIRSALAG1,KAYNAK,A50,SEBEP,B50,SÜRE,"Uzun",BİLDİRİM,"Bildirimli",İL,$B$10,İLÇE,$B$11)/VLOOKUP($B$11,ABONE1,10,FALSE))</f>
        <v>0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0.22646621974228254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4.8079823645434505E-2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4.74239545901902E-2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4.1588053470354464E-2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0.46644295302013422</v>
      </c>
      <c r="D54" s="30">
        <f t="shared" ref="D54:L54" si="23">SUM(D49:D53)</f>
        <v>0.25531964264995943</v>
      </c>
      <c r="E54" s="30">
        <f t="shared" si="23"/>
        <v>0.25819962921425466</v>
      </c>
      <c r="F54" s="30">
        <f t="shared" si="23"/>
        <v>0</v>
      </c>
      <c r="G54" s="30">
        <f t="shared" si="23"/>
        <v>0.36456319212515381</v>
      </c>
      <c r="H54" s="30">
        <f t="shared" si="23"/>
        <v>0.36170212765957449</v>
      </c>
      <c r="I54" s="30">
        <f t="shared" si="23"/>
        <v>0</v>
      </c>
      <c r="J54" s="30">
        <f t="shared" si="23"/>
        <v>0</v>
      </c>
      <c r="K54" s="30">
        <f t="shared" si="23"/>
        <v>0</v>
      </c>
      <c r="L54" s="30">
        <f t="shared" si="23"/>
        <v>0.26805427321263697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5.5369127516778527E-2</v>
      </c>
      <c r="D58" s="30">
        <f>(SUMIFS(KENTSELAG1,KAYNAK,A58,SÜRE,"Kısa",İL,$B$10,İLÇE,$B$11)/VLOOKUP($B$11,ABONE1,4,FALSE))</f>
        <v>7.0797076226940481E-2</v>
      </c>
      <c r="E58" s="30">
        <f>(SUMIFS(KENTSELOG1,KAYNAK,A58,SÜRE,"Kısa",İL,$B$10,İLÇE,$B$11)+SUMIFS(KENTSELAG1,KAYNAK,A58,SÜRE,"Kısa",İL,$B$10,İLÇE,$B$11))/VLOOKUP($B$11,ABONE1,5,FALSE)</f>
        <v>7.0586619669954914E-2</v>
      </c>
      <c r="F58" s="30">
        <f>(SUMIFS(KENTALTIOG1,KAYNAK,A58,SÜRE,"Kısa",İL,$B$10,İLÇE,$B$11)/VLOOKUP($B$11,ABONE1,6,FALSE))</f>
        <v>0.53333333333333333</v>
      </c>
      <c r="G58" s="30">
        <f>(SUMIFS(KENTALTIAG1,KAYNAK,A58,SÜRE,"Kısa",İL,$B$10,İLÇE,$B$11)/VLOOKUP($B$11,ABONE1,7,FALSE))</f>
        <v>0.62893302865178413</v>
      </c>
      <c r="H58" s="30">
        <f>(SUMIFS(KENTALTIOG1,KAYNAK,A58,SÜRE,"Kısa",İL,$B$10,İLÇE,$B$11)+SUMIFS(KENTALTIAG1,KAYNAK,A58,SÜRE,"Kısa",İL,$B$10,İLÇE,$B$11))/VLOOKUP($B$11,ABONE1,8,FALSE)</f>
        <v>0.62818276944541329</v>
      </c>
      <c r="I58" s="30">
        <f>(SUMIFS(KIRSALOG1,KAYNAK,A58,SÜRE,"Kısa",İL,$B$10,İLÇE,$B$11)/VLOOKUP($B$11,ABONE1,9,FALSE))</f>
        <v>1</v>
      </c>
      <c r="J58" s="30">
        <f>(SUMIFS(KIRSALAG1,KAYNAK,A58,SÜRE,"Kısa",İL,$B$10,İLÇE,$B$11)/VLOOKUP($B$11,ABONE1,10,FALSE))</f>
        <v>1.1472222222222221</v>
      </c>
      <c r="K58" s="30">
        <f>(SUMIFS(KIRSALOG1,KAYNAK,A58,SÜRE,"Kısa",İL,$B$10,İLÇE,$B$11)+SUMIFS(KIRSALAG1,KAYNAK,A58,SÜRE,"Kısa",İL,$B$10,İLÇE,$B$11))/VLOOKUP($B$11,ABONE1,11,FALSE)</f>
        <v>1.1335012594458438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0.14322989843844086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5.5369127516778527E-2</v>
      </c>
      <c r="D60" s="30">
        <f t="shared" ref="D60:L60" si="24">SUM(D57:D59)</f>
        <v>7.0797076226940481E-2</v>
      </c>
      <c r="E60" s="30">
        <f t="shared" si="24"/>
        <v>7.0586619669954914E-2</v>
      </c>
      <c r="F60" s="30">
        <f t="shared" si="24"/>
        <v>0.53333333333333333</v>
      </c>
      <c r="G60" s="30">
        <f t="shared" si="24"/>
        <v>0.62893302865178413</v>
      </c>
      <c r="H60" s="30">
        <f t="shared" si="24"/>
        <v>0.62818276944541329</v>
      </c>
      <c r="I60" s="30">
        <f t="shared" si="24"/>
        <v>1</v>
      </c>
      <c r="J60" s="30">
        <f t="shared" si="24"/>
        <v>1.1472222222222221</v>
      </c>
      <c r="K60" s="30">
        <f t="shared" si="24"/>
        <v>1.1335012594458438</v>
      </c>
      <c r="L60" s="30">
        <f t="shared" si="24"/>
        <v>0.14322989843844086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596</v>
      </c>
      <c r="D65" s="29">
        <f>VLOOKUP($B$11,ABONE1,4,FALSE)</f>
        <v>43095</v>
      </c>
      <c r="E65" s="29">
        <f>VLOOKUP($B$11,ABONE1,5,FALSE)</f>
        <v>43691</v>
      </c>
      <c r="F65" s="29">
        <f>VLOOKUP($B$11,ABONE1,6,FALSE)</f>
        <v>45</v>
      </c>
      <c r="G65" s="29">
        <f>VLOOKUP($B$11,ABONE1,7,FALSE)</f>
        <v>5689</v>
      </c>
      <c r="H65" s="29">
        <f>VLOOKUP($B$11,ABONE1,8,FALSE)</f>
        <v>5734</v>
      </c>
      <c r="I65" s="29">
        <f>VLOOKUP($B$11,ABONE1,9,FALSE)</f>
        <v>37</v>
      </c>
      <c r="J65" s="29">
        <f>VLOOKUP($B$11,ABONE1,10,FALSE)</f>
        <v>360</v>
      </c>
      <c r="K65" s="29">
        <f>VLOOKUP($B$11,ABONE1,11,FALSE)</f>
        <v>397</v>
      </c>
      <c r="L65" s="29">
        <f>VLOOKUP($B$11,ABONE1,12,FALSE)</f>
        <v>49822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2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92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84.036886247191021</v>
      </c>
      <c r="G15" s="30">
        <f t="shared" ref="G15:G24" si="1">(SUMIFS(KENTALTIAG2,KAYNAK,A15,SEBEP,B15,SÜRE,"Uzun",BİLDİRİM,"Bildirimsiz",İL,$B$10,İLÇE,$B$11)/VLOOKUP($B$11,ABONE1,7,FALSE))*60</f>
        <v>143.14673615470787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142.63426960216646</v>
      </c>
      <c r="I15" s="30">
        <f t="shared" ref="I15:I24" si="3">(SUMIFS(KIRSALOG2,KAYNAK,A15,SEBEP,B15,SÜRE,"Uzun",BİLDİRİM,"Bildirimsiz",İL,$B$10,İLÇE,$B$11)/VLOOKUP($B$11,ABONE1,9,FALSE))*60</f>
        <v>301.46311373493972</v>
      </c>
      <c r="J15" s="30">
        <f t="shared" ref="J15:J24" si="4">(SUMIFS(KIRSALAG2,KAYNAK,A15,SEBEP,B15,SÜRE,"Uzun",BİLDİRİM,"Bildirimsiz",İL,$B$10,İLÇE,$B$11)/VLOOKUP($B$11,ABONE1,10,FALSE))*60</f>
        <v>339.49012235115435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339.1731987930516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174.57931693083364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26.425205932584266</v>
      </c>
      <c r="G17" s="30">
        <f t="shared" si="1"/>
        <v>18.902301024703732</v>
      </c>
      <c r="H17" s="30">
        <f t="shared" si="2"/>
        <v>18.967522593516211</v>
      </c>
      <c r="I17" s="30">
        <f t="shared" si="3"/>
        <v>240.94638578313254</v>
      </c>
      <c r="J17" s="30">
        <f t="shared" si="4"/>
        <v>55.516605874848111</v>
      </c>
      <c r="K17" s="30">
        <f t="shared" si="5"/>
        <v>57.062009201727072</v>
      </c>
      <c r="L17" s="30">
        <f t="shared" si="6"/>
        <v>25.15779120074404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0.23915453098284298</v>
      </c>
      <c r="H18" s="30">
        <f t="shared" si="2"/>
        <v>0.23708112531172071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0.19855597435018846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</v>
      </c>
      <c r="G21" s="30">
        <f t="shared" si="1"/>
        <v>9.5606715429514804</v>
      </c>
      <c r="H21" s="30">
        <f t="shared" si="2"/>
        <v>9.4777830836970107</v>
      </c>
      <c r="I21" s="30">
        <f t="shared" si="3"/>
        <v>0</v>
      </c>
      <c r="J21" s="30">
        <f t="shared" si="4"/>
        <v>6.9367929040097192</v>
      </c>
      <c r="K21" s="30">
        <f t="shared" si="5"/>
        <v>6.878980492017269</v>
      </c>
      <c r="L21" s="30">
        <f t="shared" si="6"/>
        <v>9.0554834930735737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2.087256986634265</v>
      </c>
      <c r="K22" s="30">
        <f t="shared" si="5"/>
        <v>2.0698614318706698</v>
      </c>
      <c r="L22" s="30">
        <f t="shared" si="6"/>
        <v>0.33634783885652747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110.46209217977528</v>
      </c>
      <c r="G25" s="30">
        <f t="shared" si="7"/>
        <v>171.84886325334588</v>
      </c>
      <c r="H25" s="30">
        <f t="shared" si="7"/>
        <v>171.3166564046914</v>
      </c>
      <c r="I25" s="30">
        <f t="shared" si="7"/>
        <v>542.40949951807227</v>
      </c>
      <c r="J25" s="30">
        <f t="shared" si="7"/>
        <v>404.03077811664645</v>
      </c>
      <c r="K25" s="30">
        <f t="shared" si="7"/>
        <v>405.18404991866657</v>
      </c>
      <c r="L25" s="30">
        <f t="shared" si="7"/>
        <v>209.327495437858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14.831967370786517</v>
      </c>
      <c r="G29" s="30">
        <f>(SUMIFS(KENTALTIAG2,KAYNAK,A29,SEBEP,B29,SÜRE,"Uzun",BİLDİRİM,"Bildirimli",İL,$B$10,İLÇE,$B$11)/VLOOKUP($B$11,ABONE1,7,FALSE))*60</f>
        <v>9.7095260008254218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9.753936194279925</v>
      </c>
      <c r="I29" s="30">
        <f>(SUMIFS(KIRSALOG2,KAYNAK,A29,SEBEP,B29,SÜRE,"Uzun",BİLDİRİM,"Bildirimli",İL,$B$10,İLÇE,$B$11)/VLOOKUP($B$11,ABONE1,9,FALSE))*60</f>
        <v>0</v>
      </c>
      <c r="J29" s="30">
        <f>(SUMIFS(KIRSALAG2,KAYNAK,A29,SEBEP,B29,SÜRE,"Uzun",BİLDİRİM,"Bildirimli",İL,$B$10,İLÇE,$B$11)/VLOOKUP($B$11,ABONE1,10,FALSE))*60</f>
        <v>0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8.1689434460815509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14.831967370786517</v>
      </c>
      <c r="G33" s="30">
        <f t="shared" si="8"/>
        <v>9.7095260008254218</v>
      </c>
      <c r="H33" s="30">
        <f t="shared" si="8"/>
        <v>9.753936194279925</v>
      </c>
      <c r="I33" s="30">
        <f t="shared" si="8"/>
        <v>0</v>
      </c>
      <c r="J33" s="30">
        <f t="shared" si="8"/>
        <v>0</v>
      </c>
      <c r="K33" s="30">
        <f t="shared" si="8"/>
        <v>0</v>
      </c>
      <c r="L33" s="30">
        <f t="shared" si="8"/>
        <v>8.1689434460815509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2.3730337078651687</v>
      </c>
      <c r="G36" s="30">
        <f t="shared" ref="G36:G45" si="10">(SUMIFS(KENTALTIAG1,KAYNAK,A36,SEBEP,B36,SÜRE,"Uzun",BİLDİRİM,"Bildirimsiz",İL,$B$10,İLÇE,$B$11)/VLOOKUP($B$11,ABONE1,7,FALSE))</f>
        <v>4.1242654717685667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4.1090827618453867</v>
      </c>
      <c r="I36" s="30">
        <f t="shared" ref="I36:I45" si="12">(SUMIFS(KIRSALOG1,KAYNAK,A36,SEBEP,B36,SÜRE,"Uzun",BİLDİRİM,"Bildirimsiz",İL,$B$10,İLÇE,$B$11)/VLOOKUP($B$11,ABONE1,9,FALSE))</f>
        <v>6.3253012048192767</v>
      </c>
      <c r="J36" s="30">
        <f t="shared" ref="J36:J45" si="13">(SUMIFS(KIRSALAG1,KAYNAK,A36,SEBEP,B36,SÜRE,"Uzun",BİLDİRİM,"Bildirimsiz",İL,$B$10,İLÇE,$B$11)/VLOOKUP($B$11,ABONE1,10,FALSE))</f>
        <v>5.4477521263669502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5.4550657696555875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4.3280630476283717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0.33258426966292137</v>
      </c>
      <c r="G38" s="30">
        <f t="shared" si="10"/>
        <v>0.33685120767250359</v>
      </c>
      <c r="H38" s="30">
        <f t="shared" si="11"/>
        <v>0.33681421446384041</v>
      </c>
      <c r="I38" s="30">
        <f t="shared" si="12"/>
        <v>2</v>
      </c>
      <c r="J38" s="30">
        <f t="shared" si="13"/>
        <v>1.37363304981774</v>
      </c>
      <c r="K38" s="30">
        <f t="shared" si="14"/>
        <v>1.3788532985239481</v>
      </c>
      <c r="L38" s="30">
        <f t="shared" si="15"/>
        <v>0.50614322776445253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3.1837745415954247E-3</v>
      </c>
      <c r="H39" s="30">
        <f t="shared" si="11"/>
        <v>3.1561720698254363E-3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2.6433011894855351E-3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</v>
      </c>
      <c r="G42" s="30">
        <f t="shared" si="10"/>
        <v>6.1002692451309869E-2</v>
      </c>
      <c r="H42" s="30">
        <f t="shared" si="11"/>
        <v>6.0473815461346635E-2</v>
      </c>
      <c r="I42" s="30">
        <f t="shared" si="12"/>
        <v>0</v>
      </c>
      <c r="J42" s="30">
        <f t="shared" si="13"/>
        <v>6.692993114621304E-2</v>
      </c>
      <c r="K42" s="30">
        <f t="shared" si="14"/>
        <v>6.6372125715433272E-2</v>
      </c>
      <c r="L42" s="30">
        <f t="shared" si="15"/>
        <v>6.1432277644524941E-2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7.5941676792223569E-3</v>
      </c>
      <c r="K43" s="30">
        <f t="shared" si="14"/>
        <v>7.5308765940355462E-3</v>
      </c>
      <c r="L43" s="30">
        <f t="shared" si="15"/>
        <v>1.2237505506877478E-3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2.7056179775280902</v>
      </c>
      <c r="G46" s="30">
        <f t="shared" si="16"/>
        <v>4.5253031464339752</v>
      </c>
      <c r="H46" s="30">
        <f t="shared" si="16"/>
        <v>4.5095269638403987</v>
      </c>
      <c r="I46" s="30">
        <f t="shared" si="16"/>
        <v>8.3253012048192758</v>
      </c>
      <c r="J46" s="30">
        <f t="shared" si="16"/>
        <v>6.8959092750101263</v>
      </c>
      <c r="K46" s="30">
        <f t="shared" si="16"/>
        <v>6.9078220704890043</v>
      </c>
      <c r="L46" s="30">
        <f t="shared" si="16"/>
        <v>4.8995056047775227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0.15505617977528091</v>
      </c>
      <c r="G50" s="30">
        <f>(SUMIFS(KENTALTIAG1,KAYNAK,A50,SEBEP,B50,SÜRE,"Uzun",BİLDİRİM,"Bildirimli",İL,$B$10,İLÇE,$B$11)/VLOOKUP($B$11,ABONE1,7,FALSE))</f>
        <v>0.10928993966550714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0.10968672069825436</v>
      </c>
      <c r="I50" s="30">
        <f>(SUMIFS(KIRSALOG1,KAYNAK,A50,SEBEP,B50,SÜRE,"Uzun",BİLDİRİM,"Bildirimli",İL,$B$10,İLÇE,$B$11)/VLOOKUP($B$11,ABONE1,9,FALSE))</f>
        <v>0</v>
      </c>
      <c r="J50" s="30">
        <f>(SUMIFS(KIRSALAG1,KAYNAK,A50,SEBEP,B50,SÜRE,"Uzun",BİLDİRİM,"Bildirimli",İL,$B$10,İLÇE,$B$11)/VLOOKUP($B$11,ABONE1,10,FALSE))</f>
        <v>0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9.1862874671626932E-2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0.15505617977528091</v>
      </c>
      <c r="G54" s="30">
        <f t="shared" si="17"/>
        <v>0.10928993966550714</v>
      </c>
      <c r="H54" s="30">
        <f t="shared" si="17"/>
        <v>0.10968672069825436</v>
      </c>
      <c r="I54" s="30">
        <f t="shared" si="17"/>
        <v>0</v>
      </c>
      <c r="J54" s="30">
        <f t="shared" si="17"/>
        <v>0</v>
      </c>
      <c r="K54" s="30">
        <f t="shared" si="17"/>
        <v>0</v>
      </c>
      <c r="L54" s="30">
        <f t="shared" si="17"/>
        <v>9.1862874671626932E-2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4.49438202247191E-2</v>
      </c>
      <c r="G57" s="30">
        <f>(SUMIFS(KENTALTIAG1,KAYNAK,A57,SÜRE,"Kısa",İL,$B$10,İLÇE,$B$11)/VLOOKUP($B$11,ABONE1,7,FALSE))</f>
        <v>0.11096043865338129</v>
      </c>
      <c r="H57" s="30">
        <f>(SUMIFS(KENTALTIOG1,KAYNAK,A57,SÜRE,"Kısa",İL,$B$10,İLÇE,$B$11)+SUMIFS(KENTALTIAG1,KAYNAK,A57,SÜRE,"Kısa",İL,$B$10,İLÇE,$B$11))/VLOOKUP($B$11,ABONE1,8,FALSE)</f>
        <v>0.11038809226932668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9.2450274935957061E-2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</v>
      </c>
      <c r="G58" s="30">
        <f>(SUMIFS(KENTALTIAG1,KAYNAK,A58,SÜRE,"Kısa",İL,$B$10,İLÇE,$B$11)/VLOOKUP($B$11,ABONE1,7,FALSE))</f>
        <v>0</v>
      </c>
      <c r="H58" s="30">
        <f>(SUMIFS(KENTALTIOG1,KAYNAK,A58,SÜRE,"Kısa",İL,$B$10,İLÇE,$B$11)+SUMIFS(KENTALTIAG1,KAYNAK,A58,SÜRE,"Kısa",İL,$B$10,İLÇE,$B$11))/VLOOKUP($B$11,ABONE1,8,FALSE)</f>
        <v>0</v>
      </c>
      <c r="I58" s="30">
        <f>(SUMIFS(KIRSALOG1,KAYNAK,A58,SÜRE,"Kısa",İL,$B$10,İLÇE,$B$11)/VLOOKUP($B$11,ABONE1,9,FALSE))</f>
        <v>0</v>
      </c>
      <c r="J58" s="30">
        <f>(SUMIFS(KIRSALAG1,KAYNAK,A58,SÜRE,"Kısa",İL,$B$10,İLÇE,$B$11)/VLOOKUP($B$11,ABONE1,10,FALSE))</f>
        <v>0</v>
      </c>
      <c r="K58" s="30">
        <f>(SUMIFS(KIRSALOG1,KAYNAK,A58,SÜRE,"Kısa",İL,$B$10,İLÇE,$B$11)+SUMIFS(KIRSALAG1,KAYNAK,A58,SÜRE,"Kısa",İL,$B$10,İLÇE,$B$11))/VLOOKUP($B$11,ABONE1,11,FALSE)</f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4.49438202247191E-2</v>
      </c>
      <c r="G60" s="30">
        <f t="shared" si="18"/>
        <v>0.11096043865338129</v>
      </c>
      <c r="H60" s="30">
        <f t="shared" si="18"/>
        <v>0.11038809226932668</v>
      </c>
      <c r="I60" s="30">
        <f t="shared" si="18"/>
        <v>0</v>
      </c>
      <c r="J60" s="30">
        <f t="shared" si="18"/>
        <v>0</v>
      </c>
      <c r="K60" s="30">
        <f t="shared" si="18"/>
        <v>0</v>
      </c>
      <c r="L60" s="30">
        <f t="shared" si="18"/>
        <v>9.2450274935957061E-2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445</v>
      </c>
      <c r="G65" s="29">
        <f>VLOOKUP($B$11,ABONE1,7,FALSE)</f>
        <v>50883</v>
      </c>
      <c r="H65" s="29">
        <f>VLOOKUP($B$11,ABONE1,8,FALSE)</f>
        <v>51328</v>
      </c>
      <c r="I65" s="29">
        <f>VLOOKUP($B$11,ABONE1,9,FALSE)</f>
        <v>83</v>
      </c>
      <c r="J65" s="29">
        <f>VLOOKUP($B$11,ABONE1,10,FALSE)</f>
        <v>9876</v>
      </c>
      <c r="K65" s="29">
        <f>VLOOKUP($B$11,ABONE1,11,FALSE)</f>
        <v>9959</v>
      </c>
      <c r="L65" s="29">
        <f>VLOOKUP($B$11,ABONE1,12,FALSE)</f>
        <v>61287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V70"/>
  <sheetViews>
    <sheetView tabSelected="1" zoomScale="90" zoomScaleNormal="90" workbookViewId="0">
      <selection activeCell="B11" sqref="B11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5.5703125" customWidth="1"/>
    <col min="11" max="11" width="21.1406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48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6"/>
      <c r="B11" s="12"/>
      <c r="C11" s="12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20" t="s">
        <v>37</v>
      </c>
      <c r="B14" s="20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20" t="s">
        <v>69</v>
      </c>
      <c r="B15" s="20" t="s">
        <v>70</v>
      </c>
      <c r="C15" s="30">
        <f t="shared" ref="C15:C24" si="0">(SUMIFS(KENTSELOG2,KAYNAK,A15,SEBEP,B15,SÜRE,"Uzun",BİLDİRİM,"Bildirimsiz")/VLOOKUP($B$10,ABONE1,3,FALSE))*60</f>
        <v>0.56866308106429242</v>
      </c>
      <c r="D15" s="30">
        <f t="shared" ref="D15:D24" si="1">(SUMIFS(KENTSELAG2,KAYNAK,A15,SEBEP,B15,SÜRE,"Uzun",BİLDİRİM,"Bildirimsiz")/VLOOKUP($B$10,ABONE1,4,FALSE))*60</f>
        <v>2.1162116899436598</v>
      </c>
      <c r="E15" s="30">
        <f t="shared" ref="E15:E24" si="2">((SUMIFS(KENTSELOG2,KAYNAK,A15,SEBEP,B15,SÜRE,"Uzun",BİLDİRİM,"Bildirimsiz")+SUMIFS(KENTSELAG2,KAYNAK,A15,SEBEP,B15,SÜRE,"Uzun",BİLDİRİM,"Bildirimsiz"))/VLOOKUP($B$10,ABONE1,5,FALSE))*60</f>
        <v>2.1014276804041634</v>
      </c>
      <c r="F15" s="30">
        <f t="shared" ref="F15:F24" si="3">(SUMIFS(KENTALTIOG2,KAYNAK,A15,SEBEP,B15,SÜRE,"Uzun",BİLDİRİM,"Bildirimsiz")/VLOOKUP($B$10,ABONE1,6,FALSE))*60</f>
        <v>9.5416353558191247</v>
      </c>
      <c r="G15" s="30">
        <f t="shared" ref="G15:G24" si="4">(SUMIFS(KENTALTIAG2,KAYNAK,A15,SEBEP,B15,SÜRE,"Uzun",BİLDİRİM,"Bildirimsiz")/VLOOKUP($B$10,ABONE1,7,FALSE))*60</f>
        <v>31.213485091106076</v>
      </c>
      <c r="H15" s="30">
        <f t="shared" ref="H15:H24" si="5">((SUMIFS(KENTALTIOG2,KAYNAK,A15,SEBEP,B15,SÜRE,"Uzun",BİLDİRİM,"Bildirimsiz")+SUMIFS(KENTALTIAG2,KAYNAK,A15,SEBEP,B15,SÜRE,"Uzun",BİLDİRİM,"Bildirimsiz"))/VLOOKUP($B$10,ABONE1,8,FALSE))*60</f>
        <v>30.836238050363569</v>
      </c>
      <c r="I15" s="30">
        <f t="shared" ref="I15:I24" si="6">(SUMIFS(KIRSALOG2,KAYNAK,A15,SEBEP,B15,SÜRE,"Uzun",BİLDİRİM,"Bildirimsiz")/VLOOKUP($B$10,ABONE1,9,FALSE))*60</f>
        <v>4.9445185288447266</v>
      </c>
      <c r="J15" s="30">
        <f t="shared" ref="J15:J24" si="7">(SUMIFS(KIRSALAG2,KAYNAK,A15,SEBEP,B15,SÜRE,"Uzun",BİLDİRİM,"Bildirimsiz")/VLOOKUP($B$10,ABONE1,10,FALSE))*60</f>
        <v>22.470013016259276</v>
      </c>
      <c r="K15" s="30">
        <f t="shared" ref="K15:K24" si="8">((SUMIFS(KIRSALOG2,KAYNAK,A15,SEBEP,B15,SÜRE,"Uzun",BİLDİRİM,"Bildirimsiz")+SUMIFS(KIRSALAG2,KAYNAK,A15,SEBEP,B15,SÜRE,"Uzun",BİLDİRİM,"Bildirimsiz"))/VLOOKUP($B$10,ABONE1,11,FALSE))*60</f>
        <v>21.817050791680941</v>
      </c>
      <c r="L15" s="30">
        <f t="shared" ref="L15:L24" si="9">((SUMIFS(KENTSELOG2,KAYNAK,A15,SEBEP,B15,SÜRE,"Uzun",BİLDİRİM,"Bildirimsiz")+SUMIFS(KENTSELAG2,KAYNAK,A15,SEBEP,B15,SÜRE,"Uzun",BİLDİRİM,"Bildirimsiz")+SUMIFS(KENTALTIOG2,KAYNAK,A15,SEBEP,B15,SÜRE,"Uzun",BİLDİRİM,"Bildirimsiz")+SUMIFS(KENTALTIAG2,KAYNAK,A15,SEBEP,B15,SÜRE,"Uzun",BİLDİRİM,"Bildirimsiz")+SUMIFS(KIRSALOG2,KAYNAK,A15,SEBEP,B15,SÜRE,"Uzun",BİLDİRİM,"Bildirimsiz")+SUMIFS(KIRSALAG2,KAYNAK,A15,SEBEP,B15,SÜRE,"Uzun",BİLDİRİM,"Bildirimsiz"))/VLOOKUP($B$10,ABONE1,12,FALSE))*60</f>
        <v>5.6413985586852506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20" t="s">
        <v>69</v>
      </c>
      <c r="B16" s="20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20" t="s">
        <v>47</v>
      </c>
      <c r="B17" s="20" t="s">
        <v>70</v>
      </c>
      <c r="C17" s="30">
        <f t="shared" si="0"/>
        <v>60.2703627228491</v>
      </c>
      <c r="D17" s="30">
        <f t="shared" si="1"/>
        <v>19.299430566696401</v>
      </c>
      <c r="E17" s="30">
        <f t="shared" si="2"/>
        <v>19.690833233057401</v>
      </c>
      <c r="F17" s="30">
        <f t="shared" si="3"/>
        <v>40.50962371756858</v>
      </c>
      <c r="G17" s="30">
        <f t="shared" si="4"/>
        <v>24.484177233921002</v>
      </c>
      <c r="H17" s="30">
        <f t="shared" si="5"/>
        <v>24.763135990851197</v>
      </c>
      <c r="I17" s="30">
        <f t="shared" si="6"/>
        <v>57.601475779326755</v>
      </c>
      <c r="J17" s="30">
        <f t="shared" si="7"/>
        <v>58.112034250311375</v>
      </c>
      <c r="K17" s="30">
        <f t="shared" si="8"/>
        <v>58.093011939971952</v>
      </c>
      <c r="L17" s="30">
        <f t="shared" si="9"/>
        <v>22.109097908069302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20" t="s">
        <v>47</v>
      </c>
      <c r="B18" s="20" t="s">
        <v>15</v>
      </c>
      <c r="C18" s="30">
        <f t="shared" si="0"/>
        <v>1.6024142975463296</v>
      </c>
      <c r="D18" s="30">
        <f t="shared" si="1"/>
        <v>4.0824797448418133</v>
      </c>
      <c r="E18" s="30">
        <f t="shared" si="2"/>
        <v>4.0587872346220895</v>
      </c>
      <c r="F18" s="30">
        <f t="shared" si="3"/>
        <v>0.21184209785025943</v>
      </c>
      <c r="G18" s="30">
        <f t="shared" si="4"/>
        <v>2.1445811291243966</v>
      </c>
      <c r="H18" s="30">
        <f t="shared" si="5"/>
        <v>2.1109374813056072</v>
      </c>
      <c r="I18" s="30">
        <f t="shared" si="6"/>
        <v>3.3733377784368974</v>
      </c>
      <c r="J18" s="30">
        <f t="shared" si="7"/>
        <v>1.354179794994232</v>
      </c>
      <c r="K18" s="30">
        <f t="shared" si="8"/>
        <v>1.4294092779392427</v>
      </c>
      <c r="L18" s="30">
        <f t="shared" si="9"/>
        <v>3.7524264885382461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20" t="s">
        <v>47</v>
      </c>
      <c r="B19" s="20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20" t="s">
        <v>47</v>
      </c>
      <c r="B20" s="20" t="s">
        <v>17</v>
      </c>
      <c r="C20" s="30">
        <f t="shared" si="0"/>
        <v>0.37386317838285538</v>
      </c>
      <c r="D20" s="30">
        <f t="shared" si="1"/>
        <v>0.99967486078740353</v>
      </c>
      <c r="E20" s="30">
        <f t="shared" si="2"/>
        <v>0.99369636949510276</v>
      </c>
      <c r="F20" s="30">
        <f t="shared" si="3"/>
        <v>1.9087379577464789</v>
      </c>
      <c r="G20" s="30">
        <f t="shared" si="4"/>
        <v>5.7008815658426082</v>
      </c>
      <c r="H20" s="30">
        <f t="shared" si="5"/>
        <v>5.6348708204886666</v>
      </c>
      <c r="I20" s="30">
        <f t="shared" si="6"/>
        <v>2.8286198012753965</v>
      </c>
      <c r="J20" s="30">
        <f t="shared" si="7"/>
        <v>4.9405016465888805</v>
      </c>
      <c r="K20" s="30">
        <f t="shared" si="8"/>
        <v>4.861817472013791</v>
      </c>
      <c r="L20" s="30">
        <f t="shared" si="9"/>
        <v>1.6005745272670471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20" t="s">
        <v>46</v>
      </c>
      <c r="B21" s="20" t="s">
        <v>70</v>
      </c>
      <c r="C21" s="30">
        <f t="shared" si="0"/>
        <v>0.17704501087069052</v>
      </c>
      <c r="D21" s="30">
        <f t="shared" si="1"/>
        <v>4.6914173144481115</v>
      </c>
      <c r="E21" s="30">
        <f t="shared" si="2"/>
        <v>4.6482907058117222</v>
      </c>
      <c r="F21" s="30">
        <f t="shared" si="3"/>
        <v>3.0717197924388439E-2</v>
      </c>
      <c r="G21" s="30">
        <f t="shared" si="4"/>
        <v>6.0571468220230509</v>
      </c>
      <c r="H21" s="30">
        <f t="shared" si="5"/>
        <v>5.9522433287954977</v>
      </c>
      <c r="I21" s="30">
        <f t="shared" si="6"/>
        <v>3.5392258638588164E-2</v>
      </c>
      <c r="J21" s="30">
        <f t="shared" si="7"/>
        <v>10.477217591698762</v>
      </c>
      <c r="K21" s="30">
        <f t="shared" si="8"/>
        <v>10.088177641754433</v>
      </c>
      <c r="L21" s="30">
        <f t="shared" si="9"/>
        <v>5.0423458301758783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20" t="s">
        <v>46</v>
      </c>
      <c r="B22" s="20" t="s">
        <v>15</v>
      </c>
      <c r="C22" s="30">
        <f t="shared" si="0"/>
        <v>0</v>
      </c>
      <c r="D22" s="30">
        <f t="shared" si="1"/>
        <v>0.29297547739305657</v>
      </c>
      <c r="E22" s="30">
        <f t="shared" si="2"/>
        <v>0.29017663008850952</v>
      </c>
      <c r="F22" s="30">
        <f t="shared" si="3"/>
        <v>0</v>
      </c>
      <c r="G22" s="30">
        <f t="shared" si="4"/>
        <v>0.17493154732591354</v>
      </c>
      <c r="H22" s="30">
        <f t="shared" si="5"/>
        <v>0.17188647229229712</v>
      </c>
      <c r="I22" s="30">
        <f t="shared" si="6"/>
        <v>0</v>
      </c>
      <c r="J22" s="30">
        <f t="shared" si="7"/>
        <v>0.21152669608985358</v>
      </c>
      <c r="K22" s="30">
        <f t="shared" si="8"/>
        <v>0.20364566641986495</v>
      </c>
      <c r="L22" s="30">
        <f t="shared" si="9"/>
        <v>0.27532819510475992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20" t="s">
        <v>46</v>
      </c>
      <c r="B23" s="20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20" t="s">
        <v>46</v>
      </c>
      <c r="B24" s="20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f t="shared" si="3"/>
        <v>0</v>
      </c>
      <c r="G24" s="30">
        <f t="shared" si="4"/>
        <v>0</v>
      </c>
      <c r="H24" s="30">
        <f t="shared" si="5"/>
        <v>0</v>
      </c>
      <c r="I24" s="30">
        <f t="shared" si="6"/>
        <v>0</v>
      </c>
      <c r="J24" s="30">
        <f t="shared" si="7"/>
        <v>0.11999322792256613</v>
      </c>
      <c r="K24" s="30">
        <f t="shared" si="8"/>
        <v>0.11552253837398194</v>
      </c>
      <c r="L24" s="30">
        <f t="shared" si="9"/>
        <v>5.9325537632806766E-3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62.992348290713274</v>
      </c>
      <c r="D25" s="30">
        <f t="shared" ref="D25:L25" si="10">SUM(D15:D24)</f>
        <v>31.482189654110449</v>
      </c>
      <c r="E25" s="30">
        <f t="shared" si="10"/>
        <v>31.783211853478988</v>
      </c>
      <c r="F25" s="30">
        <f t="shared" si="10"/>
        <v>52.202556326908834</v>
      </c>
      <c r="G25" s="30">
        <f t="shared" si="10"/>
        <v>69.775203389343048</v>
      </c>
      <c r="H25" s="30">
        <f t="shared" si="10"/>
        <v>69.469312144096833</v>
      </c>
      <c r="I25" s="30">
        <f t="shared" si="10"/>
        <v>68.783344146522367</v>
      </c>
      <c r="J25" s="30">
        <f t="shared" si="10"/>
        <v>97.68546622386495</v>
      </c>
      <c r="K25" s="30">
        <f t="shared" si="10"/>
        <v>96.608635328154193</v>
      </c>
      <c r="L25" s="30">
        <f t="shared" si="10"/>
        <v>38.427104061603764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20" t="s">
        <v>37</v>
      </c>
      <c r="B27" s="20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20" t="s">
        <v>69</v>
      </c>
      <c r="B28" s="20" t="s">
        <v>70</v>
      </c>
      <c r="C28" s="30">
        <f>(SUMIFS(KENTSELOG2,KAYNAK,A28,SEBEP,B28,SÜRE,"Uzun",BİLDİRİM,"Bildirimli")/VLOOKUP($B$10,ABONE1,3,FALSE))*60</f>
        <v>4.3125981985712811E-2</v>
      </c>
      <c r="D28" s="30">
        <f>(SUMIFS(KENTSELAG2,KAYNAK,A28,SEBEP,B28,SÜRE,"Uzun",BİLDİRİM,"Bildirimli")/VLOOKUP($B$10,ABONE1,4,FALSE))*60</f>
        <v>0.40346928759019718</v>
      </c>
      <c r="E28" s="30">
        <f>((SUMIFS(KENTSELOG2,KAYNAK,A28,SEBEP,B28,SÜRE,"Uzun",BİLDİRİM,"Bildirimli")+SUMIFS(KENTSELAG2,KAYNAK,A28,SEBEP,B28,SÜRE,"Uzun",BİLDİRİM,"Bildirimli"))/VLOOKUP($B$10,ABONE1,5,FALSE))*60</f>
        <v>0.40002686333484</v>
      </c>
      <c r="F28" s="30">
        <f>(SUMIFS(KENTALTIOG2,KAYNAK,A28,SEBEP,B28,SÜRE,"Uzun",BİLDİRİM,"Bildirimli")/VLOOKUP($B$10,ABONE1,6,FALSE))*60</f>
        <v>0.41438102668643439</v>
      </c>
      <c r="G28" s="30">
        <f>(SUMIFS(KENTALTIAG2,KAYNAK,A28,SEBEP,B28,SÜRE,"Uzun",BİLDİRİM,"Bildirimli")/VLOOKUP($B$10,ABONE1,7,FALSE))*60</f>
        <v>0.44391805239830595</v>
      </c>
      <c r="H28" s="30">
        <f>((SUMIFS(KENTALTIOG2,KAYNAK,A28,SEBEP,B28,SÜRE,"Uzun",BİLDİRİM,"Bildirimli")+SUMIFS(KENTALTIAG2,KAYNAK,A28,SEBEP,B28,SÜRE,"Uzun",BİLDİRİM,"Bildirimli"))/VLOOKUP($B$10,ABONE1,8,FALSE))*60</f>
        <v>0.44340389436942312</v>
      </c>
      <c r="I28" s="30">
        <f>(SUMIFS(KIRSALOG2,KAYNAK,A28,SEBEP,B28,SÜRE,"Uzun",BİLDİRİM,"Bildirimli")/VLOOKUP($B$10,ABONE1,9,FALSE))*60</f>
        <v>0</v>
      </c>
      <c r="J28" s="30">
        <f>(SUMIFS(KIRSALAG2,KAYNAK,A28,SEBEP,B28,SÜRE,"Uzun",BİLDİRİM,"Bildirimli")/VLOOKUP($B$10,ABONE1,10,FALSE))*60</f>
        <v>0</v>
      </c>
      <c r="K28" s="30">
        <f>((SUMIFS(KIRSALOG2,KAYNAK,A28,SEBEP,B28,SÜRE,"Uzun",BİLDİRİM,"Bildirimli")+SUMIFS(KIRSALAG2,KAYNAK,A28,SEBEP,B28,SÜRE,"Uzun",BİLDİRİM,"Bildirimli"))/VLOOKUP($B$10,ABONE1,11,FALSE))*60</f>
        <v>0</v>
      </c>
      <c r="L28" s="30">
        <f>((SUMIFS(KENTSELOG2,KAYNAK,A28,SEBEP,B28,SÜRE,"Uzun",BİLDİRİM,"Bildirimli")+SUMIFS(KENTSELAG2,KAYNAK,A28,SEBEP,B28,SÜRE,"Uzun",BİLDİRİM,"Bildirimli")+SUMIFS(KENTALTIOG2,KAYNAK,A28,SEBEP,B28,SÜRE,"Uzun",BİLDİRİM,"Bildirimli")+SUMIFS(KENTALTIAG2,KAYNAK,A28,SEBEP,B28,SÜRE,"Uzun",BİLDİRİM,"Bildirimli")+SUMIFS(KIRSALOG2,KAYNAK,A28,SEBEP,B28,SÜRE,"Uzun",BİLDİRİM,"Bildirimli")+SUMIFS(KIRSALAG2,KAYNAK,A28,SEBEP,B28,SÜRE,"Uzun",BİLDİRİM,"Bildirimli"))/VLOOKUP($B$10,ABONE1,12,FALSE))*60</f>
        <v>0.38329926383271778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20" t="s">
        <v>47</v>
      </c>
      <c r="B29" s="20" t="s">
        <v>70</v>
      </c>
      <c r="C29" s="30">
        <f>(SUMIFS(KENTSELOG2,KAYNAK,A29,SEBEP,B29,SÜRE,"Uzun",BİLDİRİM,"Bildirimli")/VLOOKUP($B$10,ABONE1,3,FALSE))*60</f>
        <v>45.556484909410891</v>
      </c>
      <c r="D29" s="30">
        <f>(SUMIFS(KENTSELAG2,KAYNAK,A29,SEBEP,B29,SÜRE,"Uzun",BİLDİRİM,"Bildirimli")/VLOOKUP($B$10,ABONE1,4,FALSE))*60</f>
        <v>20.207347740104552</v>
      </c>
      <c r="E29" s="30">
        <f>((SUMIFS(KENTSELOG2,KAYNAK,A29,SEBEP,B29,SÜRE,"Uzun",BİLDİRİM,"Bildirimli")+SUMIFS(KENTSELAG2,KAYNAK,A29,SEBEP,B29,SÜRE,"Uzun",BİLDİRİM,"Bildirimli"))/VLOOKUP($B$10,ABONE1,5,FALSE))*60</f>
        <v>20.449512595915067</v>
      </c>
      <c r="F29" s="30">
        <f>(SUMIFS(KENTALTIOG2,KAYNAK,A29,SEBEP,B29,SÜRE,"Uzun",BİLDİRİM,"Bildirimli")/VLOOKUP($B$10,ABONE1,6,FALSE))*60</f>
        <v>32.092454388435897</v>
      </c>
      <c r="G29" s="30">
        <f>(SUMIFS(KENTALTIAG2,KAYNAK,A29,SEBEP,B29,SÜRE,"Uzun",BİLDİRİM,"Bildirimli")/VLOOKUP($B$10,ABONE1,7,FALSE))*60</f>
        <v>34.869071208312818</v>
      </c>
      <c r="H29" s="30">
        <f>((SUMIFS(KENTALTIOG2,KAYNAK,A29,SEBEP,B29,SÜRE,"Uzun",BİLDİRİM,"Bildirimli")+SUMIFS(KENTALTIAG2,KAYNAK,A29,SEBEP,B29,SÜRE,"Uzun",BİLDİRİM,"Bildirimli"))/VLOOKUP($B$10,ABONE1,8,FALSE))*60</f>
        <v>34.820737979199066</v>
      </c>
      <c r="I29" s="30">
        <f>(SUMIFS(KIRSALOG2,KAYNAK,A29,SEBEP,B29,SÜRE,"Uzun",BİLDİRİM,"Bildirimli")/VLOOKUP($B$10,ABONE1,9,FALSE))*60</f>
        <v>61.429659899154686</v>
      </c>
      <c r="J29" s="30">
        <f>(SUMIFS(KIRSALAG2,KAYNAK,A29,SEBEP,B29,SÜRE,"Uzun",BİLDİRİM,"Bildirimli")/VLOOKUP($B$10,ABONE1,10,FALSE))*60</f>
        <v>67.386808043205022</v>
      </c>
      <c r="K29" s="30">
        <f>((SUMIFS(KIRSALOG2,KAYNAK,A29,SEBEP,B29,SÜRE,"Uzun",BİLDİRİM,"Bildirimli")+SUMIFS(KIRSALAG2,KAYNAK,A29,SEBEP,B29,SÜRE,"Uzun",BİLDİRİM,"Bildirimli"))/VLOOKUP($B$10,ABONE1,11,FALSE))*60</f>
        <v>67.164857518095715</v>
      </c>
      <c r="L29" s="30">
        <f>((SUMIFS(KENTSELOG2,KAYNAK,A29,SEBEP,B29,SÜRE,"Uzun",BİLDİRİM,"Bildirimli")+SUMIFS(KENTSELAG2,KAYNAK,A29,SEBEP,B29,SÜRE,"Uzun",BİLDİRİM,"Bildirimli")+SUMIFS(KENTALTIOG2,KAYNAK,A29,SEBEP,B29,SÜRE,"Uzun",BİLDİRİM,"Bildirimli")+SUMIFS(KENTALTIAG2,KAYNAK,A29,SEBEP,B29,SÜRE,"Uzun",BİLDİRİM,"Bildirimli")+SUMIFS(KIRSALOG2,KAYNAK,A29,SEBEP,B29,SÜRE,"Uzun",BİLDİRİM,"Bildirimli")+SUMIFS(KIRSALAG2,KAYNAK,A29,SEBEP,B29,SÜRE,"Uzun",BİLDİRİM,"Bildirimli"))/VLOOKUP($B$10,ABONE1,12,FALSE))*60</f>
        <v>24.112618801429786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20" t="s">
        <v>47</v>
      </c>
      <c r="B30" s="20" t="s">
        <v>17</v>
      </c>
      <c r="C30" s="30">
        <f>(SUMIFS(KENTSELOG2,KAYNAK,A30,SEBEP,B30,SÜRE,"Uzun",BİLDİRİM,"Bildirimli")/VLOOKUP($B$10,ABONE1,3,FALSE))*60</f>
        <v>3.0265389791903925E-3</v>
      </c>
      <c r="D30" s="30">
        <f>(SUMIFS(KENTSELAG2,KAYNAK,A30,SEBEP,B30,SÜRE,"Uzun",BİLDİRİM,"Bildirimli")/VLOOKUP($B$10,ABONE1,4,FALSE))*60</f>
        <v>1.0718307000673047E-2</v>
      </c>
      <c r="E30" s="30">
        <f>((SUMIFS(KENTSELOG2,KAYNAK,A30,SEBEP,B30,SÜRE,"Uzun",BİLDİRİM,"Bildirimli")+SUMIFS(KENTSELAG2,KAYNAK,A30,SEBEP,B30,SÜRE,"Uzun",BİLDİRİM,"Bildirimli"))/VLOOKUP($B$10,ABONE1,5,FALSE))*60</f>
        <v>1.0644826160618827E-2</v>
      </c>
      <c r="F30" s="30">
        <f>(SUMIFS(KENTALTIOG2,KAYNAK,A30,SEBEP,B30,SÜRE,"Uzun",BİLDİRİM,"Bildirimli")/VLOOKUP($B$10,ABONE1,6,FALSE))*60</f>
        <v>0</v>
      </c>
      <c r="G30" s="30">
        <f>(SUMIFS(KENTALTIAG2,KAYNAK,A30,SEBEP,B30,SÜRE,"Uzun",BİLDİRİM,"Bildirimli")/VLOOKUP($B$10,ABONE1,7,FALSE))*60</f>
        <v>0</v>
      </c>
      <c r="H30" s="30">
        <f>((SUMIFS(KENTALTIOG2,KAYNAK,A30,SEBEP,B30,SÜRE,"Uzun",BİLDİRİM,"Bildirimli")+SUMIFS(KENTALTIAG2,KAYNAK,A30,SEBEP,B30,SÜRE,"Uzun",BİLDİRİM,"Bildirimli"))/VLOOKUP($B$10,ABONE1,8,FALSE))*60</f>
        <v>0</v>
      </c>
      <c r="I30" s="30">
        <f>(SUMIFS(KIRSALOG2,KAYNAK,A30,SEBEP,B30,SÜRE,"Uzun",BİLDİRİM,"Bildirimli")/VLOOKUP($B$10,ABONE1,9,FALSE))*60</f>
        <v>0</v>
      </c>
      <c r="J30" s="30">
        <f>(SUMIFS(KIRSALAG2,KAYNAK,A30,SEBEP,B30,SÜRE,"Uzun",BİLDİRİM,"Bildirimli")/VLOOKUP($B$10,ABONE1,10,FALSE))*60</f>
        <v>0.13814989755450846</v>
      </c>
      <c r="K30" s="30">
        <f>((SUMIFS(KIRSALOG2,KAYNAK,A30,SEBEP,B30,SÜRE,"Uzun",BİLDİRİM,"Bildirimli")+SUMIFS(KIRSALAG2,KAYNAK,A30,SEBEP,B30,SÜRE,"Uzun",BİLDİRİM,"Bildirimli"))/VLOOKUP($B$10,ABONE1,11,FALSE))*60</f>
        <v>0.13300272955321524</v>
      </c>
      <c r="L30" s="30">
        <f>((SUMIFS(KENTSELOG2,KAYNAK,A30,SEBEP,B30,SÜRE,"Uzun",BİLDİRİM,"Bildirimli")+SUMIFS(KENTSELAG2,KAYNAK,A30,SEBEP,B30,SÜRE,"Uzun",BİLDİRİM,"Bildirimli")+SUMIFS(KENTALTIOG2,KAYNAK,A30,SEBEP,B30,SÜRE,"Uzun",BİLDİRİM,"Bildirimli")+SUMIFS(KENTALTIAG2,KAYNAK,A30,SEBEP,B30,SÜRE,"Uzun",BİLDİRİM,"Bildirimli")+SUMIFS(KIRSALOG2,KAYNAK,A30,SEBEP,B30,SÜRE,"Uzun",BİLDİRİM,"Bildirimli")+SUMIFS(KIRSALAG2,KAYNAK,A30,SEBEP,B30,SÜRE,"Uzun",BİLDİRİM,"Bildirimli"))/VLOOKUP($B$10,ABONE1,12,FALSE))*60</f>
        <v>1.5992092586145111E-2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20" t="s">
        <v>46</v>
      </c>
      <c r="B31" s="20" t="s">
        <v>70</v>
      </c>
      <c r="C31" s="30">
        <f>(SUMIFS(KENTSELOG2,KAYNAK,A31,SEBEP,B31,SÜRE,"Uzun",BİLDİRİM,"Bildirimli")/VLOOKUP($B$10,ABONE1,3,FALSE))*60</f>
        <v>4.1581544673361635E-2</v>
      </c>
      <c r="D31" s="30">
        <f>(SUMIFS(KENTSELAG2,KAYNAK,A31,SEBEP,B31,SÜRE,"Uzun",BİLDİRİM,"Bildirimli")/VLOOKUP($B$10,ABONE1,4,FALSE))*60</f>
        <v>4.3378424333095662</v>
      </c>
      <c r="E31" s="30">
        <f>((SUMIFS(KENTSELOG2,KAYNAK,A31,SEBEP,B31,SÜRE,"Uzun",BİLDİRİM,"Bildirimli")+SUMIFS(KENTSELAG2,KAYNAK,A31,SEBEP,B31,SÜRE,"Uzun",BİLDİRİM,"Bildirimli"))/VLOOKUP($B$10,ABONE1,5,FALSE))*60</f>
        <v>4.2967994821561568</v>
      </c>
      <c r="F31" s="30">
        <f>(SUMIFS(KENTALTIOG2,KAYNAK,A31,SEBEP,B31,SÜRE,"Uzun",BİLDİRİM,"Bildirimli")/VLOOKUP($B$10,ABONE1,6,FALSE))*60</f>
        <v>0</v>
      </c>
      <c r="G31" s="30">
        <f>(SUMIFS(KENTALTIAG2,KAYNAK,A31,SEBEP,B31,SÜRE,"Uzun",BİLDİRİM,"Bildirimli")/VLOOKUP($B$10,ABONE1,7,FALSE))*60</f>
        <v>4.6344107840047268</v>
      </c>
      <c r="H31" s="30">
        <f>((SUMIFS(KENTALTIOG2,KAYNAK,A31,SEBEP,B31,SÜRE,"Uzun",BİLDİRİM,"Bildirimli")+SUMIFS(KENTALTIAG2,KAYNAK,A31,SEBEP,B31,SÜRE,"Uzun",BİLDİRİM,"Bildirimli"))/VLOOKUP($B$10,ABONE1,8,FALSE))*60</f>
        <v>4.5537384936739072</v>
      </c>
      <c r="I31" s="30">
        <f>(SUMIFS(KIRSALOG2,KAYNAK,A31,SEBEP,B31,SÜRE,"Uzun",BİLDİRİM,"Bildirimli")/VLOOKUP($B$10,ABONE1,9,FALSE))*60</f>
        <v>0</v>
      </c>
      <c r="J31" s="30">
        <f>(SUMIFS(KIRSALAG2,KAYNAK,A31,SEBEP,B31,SÜRE,"Uzun",BİLDİRİM,"Bildirimli")/VLOOKUP($B$10,ABONE1,10,FALSE))*60</f>
        <v>7.0139097360522031</v>
      </c>
      <c r="K31" s="30">
        <f>((SUMIFS(KIRSALOG2,KAYNAK,A31,SEBEP,B31,SÜRE,"Uzun",BİLDİRİM,"Bildirimli")+SUMIFS(KIRSALAG2,KAYNAK,A31,SEBEP,B31,SÜRE,"Uzun",BİLDİRİM,"Bildirimli"))/VLOOKUP($B$10,ABONE1,11,FALSE))*60</f>
        <v>6.7525865472809441</v>
      </c>
      <c r="L31" s="30">
        <f>((SUMIFS(KENTSELOG2,KAYNAK,A31,SEBEP,B31,SÜRE,"Uzun",BİLDİRİM,"Bildirimli")+SUMIFS(KENTSELAG2,KAYNAK,A31,SEBEP,B31,SÜRE,"Uzun",BİLDİRİM,"Bildirimli")+SUMIFS(KENTALTIOG2,KAYNAK,A31,SEBEP,B31,SÜRE,"Uzun",BİLDİRİM,"Bildirimli")+SUMIFS(KENTALTIAG2,KAYNAK,A31,SEBEP,B31,SÜRE,"Uzun",BİLDİRİM,"Bildirimli")+SUMIFS(KIRSALOG2,KAYNAK,A31,SEBEP,B31,SÜRE,"Uzun",BİLDİRİM,"Bildirimli")+SUMIFS(KIRSALAG2,KAYNAK,A31,SEBEP,B31,SÜRE,"Uzun",BİLDİRİM,"Bildirimli"))/VLOOKUP($B$10,ABONE1,12,FALSE))*60</f>
        <v>4.4455143393605185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20" t="s">
        <v>46</v>
      </c>
      <c r="B32" s="20" t="s">
        <v>17</v>
      </c>
      <c r="C32" s="30">
        <f>(SUMIFS(KENTSELOG2,KAYNAK,A32,SEBEP,B32,SÜRE,"Uzun",BİLDİRİM,"Bildirimli")/VLOOKUP($B$10,ABONE1,3,FALSE))*60</f>
        <v>0</v>
      </c>
      <c r="D32" s="30">
        <f>(SUMIFS(KENTSELAG2,KAYNAK,A32,SEBEP,B32,SÜRE,"Uzun",BİLDİRİM,"Bildirimli")/VLOOKUP($B$10,ABONE1,4,FALSE))*60</f>
        <v>0</v>
      </c>
      <c r="E32" s="30">
        <f>((SUMIFS(KENTSELOG2,KAYNAK,A32,SEBEP,B32,SÜRE,"Uzun",BİLDİRİM,"Bildirimli")+SUMIFS(KENTSELAG2,KAYNAK,A32,SEBEP,B32,SÜRE,"Uzun",BİLDİRİM,"Bildirimli"))/VLOOKUP($B$10,ABONE1,5,FALSE))*60</f>
        <v>0</v>
      </c>
      <c r="F32" s="30">
        <f>(SUMIFS(KENTALTIOG2,KAYNAK,A32,SEBEP,B32,SÜRE,"Uzun",BİLDİRİM,"Bildirimli")/VLOOKUP($B$10,ABONE1,6,FALSE))*60</f>
        <v>0</v>
      </c>
      <c r="G32" s="30">
        <f>(SUMIFS(KENTALTIAG2,KAYNAK,A32,SEBEP,B32,SÜRE,"Uzun",BİLDİRİM,"Bildirimli")/VLOOKUP($B$10,ABONE1,7,FALSE))*60</f>
        <v>0</v>
      </c>
      <c r="H32" s="30">
        <f>((SUMIFS(KENTALTIOG2,KAYNAK,A32,SEBEP,B32,SÜRE,"Uzun",BİLDİRİM,"Bildirimli")+SUMIFS(KENTALTIAG2,KAYNAK,A32,SEBEP,B32,SÜRE,"Uzun",BİLDİRİM,"Bildirimli"))/VLOOKUP($B$10,ABONE1,8,FALSE))*60</f>
        <v>0</v>
      </c>
      <c r="I32" s="30">
        <f>(SUMIFS(KIRSALOG2,KAYNAK,A32,SEBEP,B32,SÜRE,"Uzun",BİLDİRİM,"Bildirimli")/VLOOKUP($B$10,ABONE1,9,FALSE))*60</f>
        <v>0</v>
      </c>
      <c r="J32" s="30">
        <f>(SUMIFS(KIRSALAG2,KAYNAK,A32,SEBEP,B32,SÜRE,"Uzun",BİLDİRİM,"Bildirimli")/VLOOKUP($B$10,ABONE1,10,FALSE))*60</f>
        <v>0</v>
      </c>
      <c r="K32" s="30">
        <f>((SUMIFS(KIRSALOG2,KAYNAK,A32,SEBEP,B32,SÜRE,"Uzun",BİLDİRİM,"Bildirimli")+SUMIFS(KIRSALAG2,KAYNAK,A32,SEBEP,B32,SÜRE,"Uzun",BİLDİRİM,"Bildirimli"))/VLOOKUP($B$10,ABONE1,11,FALSE))*60</f>
        <v>0</v>
      </c>
      <c r="L32" s="30">
        <f>((SUMIFS(KENTSELOG2,KAYNAK,A32,SEBEP,B32,SÜRE,"Uzun",BİLDİRİM,"Bildirimli")+SUMIFS(KENTSELAG2,KAYNAK,A32,SEBEP,B32,SÜRE,"Uzun",BİLDİRİM,"Bildirimli")+SUMIFS(KENTALTIOG2,KAYNAK,A32,SEBEP,B32,SÜRE,"Uzun",BİLDİRİM,"Bildirimli")+SUMIFS(KENTALTIAG2,KAYNAK,A32,SEBEP,B32,SÜRE,"Uzun",BİLDİRİM,"Bildirimli")+SUMIFS(KIRSALOG2,KAYNAK,A32,SEBEP,B32,SÜRE,"Uzun",BİLDİRİM,"Bildirimli")+SUMIFS(KIRSALAG2,KAYNAK,A32,SEBEP,B32,SÜRE,"Uzun",BİLDİRİM,"Bildirimli"))/VLOOKUP($B$10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45.644218975049156</v>
      </c>
      <c r="D33" s="30">
        <f t="shared" ref="D33:L33" si="11">SUM(D28:D32)</f>
        <v>24.959377768004991</v>
      </c>
      <c r="E33" s="30">
        <f t="shared" si="11"/>
        <v>25.156983767566683</v>
      </c>
      <c r="F33" s="30">
        <f t="shared" si="11"/>
        <v>32.506835415122332</v>
      </c>
      <c r="G33" s="30">
        <f t="shared" si="11"/>
        <v>39.947400044715849</v>
      </c>
      <c r="H33" s="30">
        <f t="shared" si="11"/>
        <v>39.817880367242395</v>
      </c>
      <c r="I33" s="30">
        <f t="shared" si="11"/>
        <v>61.429659899154686</v>
      </c>
      <c r="J33" s="30">
        <f t="shared" si="11"/>
        <v>74.538867676811734</v>
      </c>
      <c r="K33" s="30">
        <f t="shared" si="11"/>
        <v>74.050446794929869</v>
      </c>
      <c r="L33" s="30">
        <f t="shared" si="11"/>
        <v>28.957424497209168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22" t="s">
        <v>37</v>
      </c>
      <c r="B35" s="22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22" t="s">
        <v>69</v>
      </c>
      <c r="B36" s="22" t="s">
        <v>70</v>
      </c>
      <c r="C36" s="30">
        <f t="shared" ref="C36:C45" si="12">(SUMIFS(KENTSELOG1,KAYNAK,A36,SEBEP,B36,SÜRE,"Uzun",BİLDİRİM,"Bildirimsiz")/VLOOKUP($B$10,ABONE1,3,FALSE))</f>
        <v>1.1733443765745246E-2</v>
      </c>
      <c r="D36" s="30">
        <f t="shared" ref="D36:D45" si="13">(SUMIFS(KENTSELAG1,KAYNAK,A36,SEBEP,B36,SÜRE,"Uzun",BİLDİRİM,"Bildirimsiz")/VLOOKUP($B$10,ABONE1,4,FALSE))</f>
        <v>3.8740399446917602E-2</v>
      </c>
      <c r="E36" s="30">
        <f t="shared" ref="E36:E45" si="14">((SUMIFS(KENTSELOG1,KAYNAK,A36,SEBEP,B36,SÜRE,"Uzun",BİLDİRİM,"Bildirimsiz")+SUMIFS(KENTSELAG1,KAYNAK,A36,SEBEP,B36,SÜRE,"Uzun",BİLDİRİM,"Bildirimsiz"))/VLOOKUP($B$10,ABONE1,5,FALSE))</f>
        <v>3.8482397153398469E-2</v>
      </c>
      <c r="F36" s="30">
        <f t="shared" ref="F36:F45" si="15">(SUMIFS(KENTALTIOG1,KAYNAK,A36,SEBEP,B36,SÜRE,"Uzun",BİLDİRİM,"Bildirimsiz")/VLOOKUP($B$10,ABONE1,6,FALSE))</f>
        <v>0.24962935507783543</v>
      </c>
      <c r="G36" s="30">
        <f t="shared" ref="G36:G45" si="16">(SUMIFS(KENTALTIAG1,KAYNAK,A36,SEBEP,B36,SÜRE,"Uzun",BİLDİRİM,"Bildirimsiz")/VLOOKUP($B$10,ABONE1,7,FALSE))</f>
        <v>0.83990610328638493</v>
      </c>
      <c r="H36" s="30">
        <f t="shared" ref="H36:H45" si="17">((SUMIFS(KENTALTIOG1,KAYNAK,A36,SEBEP,B36,SÜRE,"Uzun",BİLDİRİM,"Bildirimsiz")+SUMIFS(KENTALTIAG1,KAYNAK,A36,SEBEP,B36,SÜRE,"Uzun",BİLDİRİM,"Bildirimsiz"))/VLOOKUP($B$10,ABONE1,8,FALSE))</f>
        <v>0.82963101559425267</v>
      </c>
      <c r="I36" s="30">
        <f t="shared" ref="I36:I45" si="18">(SUMIFS(KIRSALOG1,KAYNAK,A36,SEBEP,B36,SÜRE,"Uzun",BİLDİRİM,"Bildirimsiz")/VLOOKUP($B$10,ABONE1,9,FALSE))</f>
        <v>0.10232834050126056</v>
      </c>
      <c r="J36" s="30">
        <f t="shared" ref="J36:J45" si="19">(SUMIFS(KIRSALAG1,KAYNAK,A36,SEBEP,B36,SÜRE,"Uzun",BİLDİRİM,"Bildirimsiz")/VLOOKUP($B$10,ABONE1,10,FALSE))</f>
        <v>0.3665539861913808</v>
      </c>
      <c r="K36" s="30">
        <f t="shared" ref="K36:K45" si="20">((SUMIFS(KIRSALOG1,KAYNAK,A36,SEBEP,B36,SÜRE,"Uzun",BİLDİRİM,"Bildirimsiz")+SUMIFS(KIRSALAG1,KAYNAK,A36,SEBEP,B36,SÜRE,"Uzun",BİLDİRİM,"Bildirimsiz"))/VLOOKUP($B$10,ABONE1,11,FALSE))</f>
        <v>0.35670950702279786</v>
      </c>
      <c r="L36" s="30">
        <f t="shared" ref="L36:L45" si="21">((SUMIFS(KENTSELOG1,KAYNAK,A36,SEBEP,B36,SÜRE,"Uzun",BİLDİRİM,"Bildirimsiz")+SUMIFS(KENTSELAG1,KAYNAK,A36,SEBEP,B36,SÜRE,"Uzun",BİLDİRİM,"Bildirimsiz")+SUMIFS(KENTALTIOG1,KAYNAK,A36,SEBEP,B36,SÜRE,"Uzun",BİLDİRİM,"Bildirimsiz")+SUMIFS(KENTALTIAG1,KAYNAK,A36,SEBEP,B36,SÜRE,"Uzun",BİLDİRİM,"Bildirimsiz")+SUMIFS(KIRSALOG1,KAYNAK,A36,SEBEP,B36,SÜRE,"Uzun",BİLDİRİM,"Bildirimsiz")+SUMIFS(KIRSALAG1,KAYNAK,A36,SEBEP,B36,SÜRE,"Uzun",BİLDİRİM,"Bildirimsiz"))/VLOOKUP($B$10,ABONE1,12,FALSE))</f>
        <v>0.12441351921386959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22" t="s">
        <v>69</v>
      </c>
      <c r="B37" s="22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22" t="s">
        <v>47</v>
      </c>
      <c r="B38" s="22" t="s">
        <v>70</v>
      </c>
      <c r="C38" s="30">
        <f t="shared" si="12"/>
        <v>1.177209510991476</v>
      </c>
      <c r="D38" s="30">
        <f t="shared" si="13"/>
        <v>0.46572426965229968</v>
      </c>
      <c r="E38" s="30">
        <f t="shared" si="14"/>
        <v>0.47252121582563278</v>
      </c>
      <c r="F38" s="30">
        <f t="shared" si="15"/>
        <v>0.92290585618977017</v>
      </c>
      <c r="G38" s="30">
        <f t="shared" si="16"/>
        <v>0.77874848156538301</v>
      </c>
      <c r="H38" s="30">
        <f t="shared" si="17"/>
        <v>0.78125786325834068</v>
      </c>
      <c r="I38" s="30">
        <f t="shared" si="18"/>
        <v>1.3600771170102328</v>
      </c>
      <c r="J38" s="30">
        <f t="shared" si="19"/>
        <v>1.3058614891040468</v>
      </c>
      <c r="K38" s="30">
        <f t="shared" si="20"/>
        <v>1.3078814467737123</v>
      </c>
      <c r="L38" s="30">
        <f t="shared" si="21"/>
        <v>0.54257662521327543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22" t="s">
        <v>47</v>
      </c>
      <c r="B39" s="22" t="s">
        <v>15</v>
      </c>
      <c r="C39" s="30">
        <f t="shared" si="12"/>
        <v>1.9532732857093556E-2</v>
      </c>
      <c r="D39" s="30">
        <f t="shared" si="13"/>
        <v>6.7342841184533667E-2</v>
      </c>
      <c r="E39" s="30">
        <f t="shared" si="14"/>
        <v>6.6886102641045136E-2</v>
      </c>
      <c r="F39" s="30">
        <f t="shared" si="15"/>
        <v>1.2231282431430689E-2</v>
      </c>
      <c r="G39" s="30">
        <f t="shared" si="16"/>
        <v>6.663383564792015E-2</v>
      </c>
      <c r="H39" s="30">
        <f t="shared" si="17"/>
        <v>6.5686837470079293E-2</v>
      </c>
      <c r="I39" s="30">
        <f t="shared" si="18"/>
        <v>2.5359632211181968E-2</v>
      </c>
      <c r="J39" s="30">
        <f t="shared" si="19"/>
        <v>1.7028334643793868E-2</v>
      </c>
      <c r="K39" s="30">
        <f t="shared" si="20"/>
        <v>1.7338740869257716E-2</v>
      </c>
      <c r="L39" s="30">
        <f t="shared" si="21"/>
        <v>6.4236156925304155E-2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22" t="s">
        <v>47</v>
      </c>
      <c r="B40" s="22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22" t="s">
        <v>47</v>
      </c>
      <c r="B41" s="22" t="s">
        <v>17</v>
      </c>
      <c r="C41" s="30">
        <f t="shared" si="12"/>
        <v>3.7270939020602545E-3</v>
      </c>
      <c r="D41" s="30">
        <f t="shared" si="13"/>
        <v>8.694338095247606E-3</v>
      </c>
      <c r="E41" s="30">
        <f t="shared" si="14"/>
        <v>8.6468851201903178E-3</v>
      </c>
      <c r="F41" s="30">
        <f t="shared" si="15"/>
        <v>1.8346923647146036E-2</v>
      </c>
      <c r="G41" s="30">
        <f t="shared" si="16"/>
        <v>5.6190288584654781E-2</v>
      </c>
      <c r="H41" s="30">
        <f t="shared" si="17"/>
        <v>5.5531540134070571E-2</v>
      </c>
      <c r="I41" s="30">
        <f t="shared" si="18"/>
        <v>2.6842651638736469E-2</v>
      </c>
      <c r="J41" s="30">
        <f t="shared" si="19"/>
        <v>4.6264039623735216E-2</v>
      </c>
      <c r="K41" s="30">
        <f t="shared" si="20"/>
        <v>4.554044048579417E-2</v>
      </c>
      <c r="L41" s="30">
        <f t="shared" si="21"/>
        <v>1.4665460151370567E-2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22" t="s">
        <v>46</v>
      </c>
      <c r="B42" s="22" t="s">
        <v>70</v>
      </c>
      <c r="C42" s="30">
        <f t="shared" si="12"/>
        <v>4.8314180211892193E-4</v>
      </c>
      <c r="D42" s="30">
        <f t="shared" si="13"/>
        <v>4.209630743605567E-2</v>
      </c>
      <c r="E42" s="30">
        <f t="shared" si="14"/>
        <v>4.1698769398044525E-2</v>
      </c>
      <c r="F42" s="30">
        <f t="shared" si="15"/>
        <v>3.7064492216456633E-4</v>
      </c>
      <c r="G42" s="30">
        <f t="shared" si="16"/>
        <v>5.2736465412521749E-2</v>
      </c>
      <c r="H42" s="30">
        <f t="shared" si="17"/>
        <v>5.1824921125470186E-2</v>
      </c>
      <c r="I42" s="30">
        <f t="shared" si="18"/>
        <v>2.9660388551090017E-4</v>
      </c>
      <c r="J42" s="30">
        <f t="shared" si="19"/>
        <v>7.3152394125310632E-2</v>
      </c>
      <c r="K42" s="30">
        <f t="shared" si="20"/>
        <v>7.0437944104938616E-2</v>
      </c>
      <c r="L42" s="30">
        <f t="shared" si="21"/>
        <v>4.4065332292529451E-2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22" t="s">
        <v>46</v>
      </c>
      <c r="B43" s="22" t="s">
        <v>15</v>
      </c>
      <c r="C43" s="30">
        <f t="shared" si="12"/>
        <v>0</v>
      </c>
      <c r="D43" s="30">
        <f t="shared" si="13"/>
        <v>1.4379609713426362E-3</v>
      </c>
      <c r="E43" s="30">
        <f t="shared" si="14"/>
        <v>1.424223872167995E-3</v>
      </c>
      <c r="F43" s="30">
        <f t="shared" si="15"/>
        <v>0</v>
      </c>
      <c r="G43" s="30">
        <f t="shared" si="16"/>
        <v>2.1044683016514004E-3</v>
      </c>
      <c r="H43" s="30">
        <f t="shared" si="17"/>
        <v>2.067835321595169E-3</v>
      </c>
      <c r="I43" s="30">
        <f t="shared" si="18"/>
        <v>0</v>
      </c>
      <c r="J43" s="30">
        <f t="shared" si="19"/>
        <v>7.9201556482762182E-4</v>
      </c>
      <c r="K43" s="30">
        <f t="shared" si="20"/>
        <v>7.6250676862892443E-4</v>
      </c>
      <c r="L43" s="30">
        <f t="shared" si="21"/>
        <v>1.4468535970868842E-3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22" t="s">
        <v>46</v>
      </c>
      <c r="B44" s="22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22" t="s">
        <v>46</v>
      </c>
      <c r="B45" s="22" t="s">
        <v>17</v>
      </c>
      <c r="C45" s="30">
        <f t="shared" si="12"/>
        <v>0</v>
      </c>
      <c r="D45" s="30">
        <f t="shared" si="13"/>
        <v>0</v>
      </c>
      <c r="E45" s="30">
        <f t="shared" si="14"/>
        <v>0</v>
      </c>
      <c r="F45" s="30">
        <f t="shared" si="15"/>
        <v>0</v>
      </c>
      <c r="G45" s="30">
        <f t="shared" si="16"/>
        <v>0</v>
      </c>
      <c r="H45" s="30">
        <f t="shared" si="17"/>
        <v>0</v>
      </c>
      <c r="I45" s="30">
        <f t="shared" si="18"/>
        <v>0</v>
      </c>
      <c r="J45" s="30">
        <f t="shared" si="19"/>
        <v>3.7305080952025664E-4</v>
      </c>
      <c r="K45" s="30">
        <f t="shared" si="20"/>
        <v>3.5915173884695713E-4</v>
      </c>
      <c r="L45" s="30">
        <f t="shared" si="21"/>
        <v>1.8443907395694739E-5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1.2126859233184939</v>
      </c>
      <c r="D46" s="30">
        <f t="shared" ref="D46:L46" si="22">SUM(D36:D45)</f>
        <v>0.62403611678639681</v>
      </c>
      <c r="E46" s="30">
        <f t="shared" si="22"/>
        <v>0.62965959401047922</v>
      </c>
      <c r="F46" s="30">
        <f t="shared" si="22"/>
        <v>1.2034840622683469</v>
      </c>
      <c r="G46" s="30">
        <f t="shared" si="22"/>
        <v>1.796319642798516</v>
      </c>
      <c r="H46" s="30">
        <f t="shared" si="22"/>
        <v>1.7860000129038087</v>
      </c>
      <c r="I46" s="30">
        <f t="shared" si="22"/>
        <v>1.5149043452469229</v>
      </c>
      <c r="J46" s="30">
        <f t="shared" si="22"/>
        <v>1.8100253100626151</v>
      </c>
      <c r="K46" s="30">
        <f t="shared" si="22"/>
        <v>1.7990297377639768</v>
      </c>
      <c r="L46" s="30">
        <f t="shared" si="22"/>
        <v>0.7914223913008317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22" t="s">
        <v>37</v>
      </c>
      <c r="B48" s="22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22" t="s">
        <v>69</v>
      </c>
      <c r="B49" s="22" t="s">
        <v>70</v>
      </c>
      <c r="C49" s="30">
        <f>(SUMIFS(KENTSELOG1,KAYNAK,A49,SEBEP,B49,SÜRE,"Uzun",BİLDİRİM,"Bildirimli")/VLOOKUP($B$10,ABONE1,3,FALSE))</f>
        <v>6.4188839424371051E-3</v>
      </c>
      <c r="D49" s="30">
        <f>(SUMIFS(KENTSELAG1,KAYNAK,A49,SEBEP,B49,SÜRE,"Uzun",BİLDİRİM,"Bildirimli")/VLOOKUP($B$10,ABONE1,4,FALSE))</f>
        <v>3.1787591861407193E-2</v>
      </c>
      <c r="E49" s="30">
        <f>((SUMIFS(KENTSELOG1,KAYNAK,A49,SEBEP,B49,SÜRE,"Uzun",BİLDİRİM,"Bildirimli")+SUMIFS(KENTSELAG1,KAYNAK,A49,SEBEP,B49,SÜRE,"Uzun",BİLDİRİM,"Bildirimli"))/VLOOKUP($B$10,ABONE1,5,FALSE))</f>
        <v>3.1545240042713529E-2</v>
      </c>
      <c r="F49" s="30">
        <f>(SUMIFS(KENTALTIOG1,KAYNAK,A49,SEBEP,B49,SÜRE,"Uzun",BİLDİRİM,"Bildirimli")/VLOOKUP($B$10,ABONE1,6,FALSE))</f>
        <v>3.1875463306152707E-2</v>
      </c>
      <c r="G49" s="30">
        <f>(SUMIFS(KENTALTIAG1,KAYNAK,A49,SEBEP,B49,SÜRE,"Uzun",BİLDİRİM,"Bildirimli")/VLOOKUP($B$10,ABONE1,7,FALSE))</f>
        <v>3.4147542598246823E-2</v>
      </c>
      <c r="H49" s="30">
        <f>((SUMIFS(KENTALTIOG1,KAYNAK,A49,SEBEP,B49,SÜRE,"Uzun",BİLDİRİM,"Bildirimli")+SUMIFS(KENTALTIAG1,KAYNAK,A49,SEBEP,B49,SÜRE,"Uzun",BİLDİRİM,"Bildirimli"))/VLOOKUP($B$10,ABONE1,8,FALSE))</f>
        <v>3.4107991973831076E-2</v>
      </c>
      <c r="I49" s="30">
        <f>(SUMIFS(KIRSALOG1,KAYNAK,A49,SEBEP,B49,SÜRE,"Uzun",BİLDİRİM,"Bildirimli")/VLOOKUP($B$10,ABONE1,9,FALSE))</f>
        <v>0</v>
      </c>
      <c r="J49" s="30">
        <f>(SUMIFS(KIRSALAG1,KAYNAK,A49,SEBEP,B49,SÜRE,"Uzun",BİLDİRİM,"Bildirimli")/VLOOKUP($B$10,ABONE1,10,FALSE))</f>
        <v>0</v>
      </c>
      <c r="K49" s="30">
        <f>((SUMIFS(KIRSALOG1,KAYNAK,A49,SEBEP,B49,SÜRE,"Uzun",BİLDİRİM,"Bildirimli")+SUMIFS(KIRSALAG1,KAYNAK,A49,SEBEP,B49,SÜRE,"Uzun",BİLDİRİM,"Bildirimli"))/VLOOKUP($B$10,ABONE1,11,FALSE))</f>
        <v>0</v>
      </c>
      <c r="L49" s="30">
        <f>((SUMIFS(KENTSELOG1,KAYNAK,A49,SEBEP,B49,SÜRE,"Uzun",BİLDİRİM,"Bildirimli")+SUMIFS(KENTSELAG1,KAYNAK,A49,SEBEP,B49,SÜRE,"Uzun",BİLDİRİM,"Bildirimli")+SUMIFS(KENTALTIOG1,KAYNAK,A49,SEBEP,B49,SÜRE,"Uzun",BİLDİRİM,"Bildirimli")+SUMIFS(KENTALTIAG1,KAYNAK,A49,SEBEP,B49,SÜRE,"Uzun",BİLDİRİM,"Bildirimli")+SUMIFS(KIRSALOG1,KAYNAK,A49,SEBEP,B49,SÜRE,"Uzun",BİLDİRİM,"Bildirimli")+SUMIFS(KIRSALAG1,KAYNAK,A49,SEBEP,B49,SÜRE,"Uzun",BİLDİRİM,"Bildirimli"))/VLOOKUP($B$10,ABONE1,12,FALSE))</f>
        <v>3.0150681048374397E-2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22" t="s">
        <v>47</v>
      </c>
      <c r="B50" s="22" t="s">
        <v>70</v>
      </c>
      <c r="C50" s="30">
        <f>(SUMIFS(KENTSELOG1,KAYNAK,A50,SEBEP,B50,SÜRE,"Uzun",BİLDİRİM,"Bildirimli")/VLOOKUP($B$10,ABONE1,3,FALSE))</f>
        <v>0.29050626358836318</v>
      </c>
      <c r="D50" s="30">
        <f>(SUMIFS(KENTSELAG1,KAYNAK,A50,SEBEP,B50,SÜRE,"Uzun",BİLDİRİM,"Bildirimli")/VLOOKUP($B$10,ABONE1,4,FALSE))</f>
        <v>0.12716701051242671</v>
      </c>
      <c r="E50" s="30">
        <f>((SUMIFS(KENTSELOG1,KAYNAK,A50,SEBEP,B50,SÜRE,"Uzun",BİLDİRİM,"Bildirimli")+SUMIFS(KENTSELAG1,KAYNAK,A50,SEBEP,B50,SÜRE,"Uzun",BİLDİRİM,"Bildirimli"))/VLOOKUP($B$10,ABONE1,5,FALSE))</f>
        <v>0.12872741970525819</v>
      </c>
      <c r="F50" s="30">
        <f>(SUMIFS(KENTALTIOG1,KAYNAK,A50,SEBEP,B50,SÜRE,"Uzun",BİLDİRİM,"Bildirimli")/VLOOKUP($B$10,ABONE1,6,FALSE))</f>
        <v>0.28317272053372866</v>
      </c>
      <c r="G50" s="30">
        <f>(SUMIFS(KENTALTIAG1,KAYNAK,A50,SEBEP,B50,SÜRE,"Uzun",BİLDİRİM,"Bildirimli")/VLOOKUP($B$10,ABONE1,7,FALSE))</f>
        <v>0.42378607308184774</v>
      </c>
      <c r="H50" s="30">
        <f>((SUMIFS(KENTALTIOG1,KAYNAK,A50,SEBEP,B50,SÜRE,"Uzun",BİLDİRİM,"Bildirimli")+SUMIFS(KENTALTIAG1,KAYNAK,A50,SEBEP,B50,SÜRE,"Uzun",BİLDİRİM,"Bildirimli"))/VLOOKUP($B$10,ABONE1,8,FALSE))</f>
        <v>0.42133838302374949</v>
      </c>
      <c r="I50" s="30">
        <f>(SUMIFS(KIRSALOG1,KAYNAK,A50,SEBEP,B50,SÜRE,"Uzun",BİLDİRİM,"Bildirimli")/VLOOKUP($B$10,ABONE1,9,FALSE))</f>
        <v>0.35458994512828118</v>
      </c>
      <c r="J50" s="30">
        <f>(SUMIFS(KIRSALAG1,KAYNAK,A50,SEBEP,B50,SÜRE,"Uzun",BİLDİRİM,"Bildirimli")/VLOOKUP($B$10,ABONE1,10,FALSE))</f>
        <v>0.55915151028185428</v>
      </c>
      <c r="K50" s="30">
        <f>((SUMIFS(KIRSALOG1,KAYNAK,A50,SEBEP,B50,SÜRE,"Uzun",BİLDİRİM,"Bildirimli")+SUMIFS(KIRSALAG1,KAYNAK,A50,SEBEP,B50,SÜRE,"Uzun",BİLDİRİM,"Bildirimli"))/VLOOKUP($B$10,ABONE1,11,FALSE))</f>
        <v>0.55152998640748807</v>
      </c>
      <c r="L50" s="30">
        <f>((SUMIFS(KENTSELOG1,KAYNAK,A50,SEBEP,B50,SÜRE,"Uzun",BİLDİRİM,"Bildirimli")+SUMIFS(KENTSELAG1,KAYNAK,A50,SEBEP,B50,SÜRE,"Uzun",BİLDİRİM,"Bildirimli")+SUMIFS(KENTALTIOG1,KAYNAK,A50,SEBEP,B50,SÜRE,"Uzun",BİLDİRİM,"Bildirimli")+SUMIFS(KENTALTIAG1,KAYNAK,A50,SEBEP,B50,SÜRE,"Uzun",BİLDİRİM,"Bildirimli")+SUMIFS(KIRSALOG1,KAYNAK,A50,SEBEP,B50,SÜRE,"Uzun",BİLDİRİM,"Bildirimli")+SUMIFS(KIRSALAG1,KAYNAK,A50,SEBEP,B50,SÜRE,"Uzun",BİLDİRİM,"Bildirimli"))/VLOOKUP($B$10,ABONE1,12,FALSE))</f>
        <v>0.17617790595820498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22" t="s">
        <v>47</v>
      </c>
      <c r="B51" s="22" t="s">
        <v>17</v>
      </c>
      <c r="C51" s="30">
        <f>(SUMIFS(KENTSELOG1,KAYNAK,A51,SEBEP,B51,SÜRE,"Uzun",BİLDİRİM,"Bildirimli")/VLOOKUP($B$10,ABONE1,3,FALSE))</f>
        <v>2.0706077233668082E-4</v>
      </c>
      <c r="D51" s="30">
        <f>(SUMIFS(KENTSELAG1,KAYNAK,A51,SEBEP,B51,SÜRE,"Uzun",BİLDİRİM,"Bildirimli")/VLOOKUP($B$10,ABONE1,4,FALSE))</f>
        <v>7.3329352311755263E-4</v>
      </c>
      <c r="E51" s="30">
        <f>((SUMIFS(KENTSELOG1,KAYNAK,A51,SEBEP,B51,SÜRE,"Uzun",BİLDİRİM,"Bildirimli")+SUMIFS(KENTSELAG1,KAYNAK,A51,SEBEP,B51,SÜRE,"Uzun",BİLDİRİM,"Bildirimli"))/VLOOKUP($B$10,ABONE1,5,FALSE))</f>
        <v>7.2826632722664377E-4</v>
      </c>
      <c r="F51" s="30">
        <f>(SUMIFS(KENTALTIOG1,KAYNAK,A51,SEBEP,B51,SÜRE,"Uzun",BİLDİRİM,"Bildirimli")/VLOOKUP($B$10,ABONE1,6,FALSE))</f>
        <v>0</v>
      </c>
      <c r="G51" s="30">
        <f>(SUMIFS(KENTALTIAG1,KAYNAK,A51,SEBEP,B51,SÜRE,"Uzun",BİLDİRİM,"Bildirimli")/VLOOKUP($B$10,ABONE1,7,FALSE))</f>
        <v>0</v>
      </c>
      <c r="H51" s="30">
        <f>((SUMIFS(KENTALTIOG1,KAYNAK,A51,SEBEP,B51,SÜRE,"Uzun",BİLDİRİM,"Bildirimli")+SUMIFS(KENTALTIAG1,KAYNAK,A51,SEBEP,B51,SÜRE,"Uzun",BİLDİRİM,"Bildirimli"))/VLOOKUP($B$10,ABONE1,8,FALSE))</f>
        <v>0</v>
      </c>
      <c r="I51" s="30">
        <f>(SUMIFS(KIRSALOG1,KAYNAK,A51,SEBEP,B51,SÜRE,"Uzun",BİLDİRİM,"Bildirimli")/VLOOKUP($B$10,ABONE1,9,FALSE))</f>
        <v>0</v>
      </c>
      <c r="J51" s="30">
        <f>(SUMIFS(KIRSALAG1,KAYNAK,A51,SEBEP,B51,SÜRE,"Uzun",BİLDİRİM,"Bildirimli")/VLOOKUP($B$10,ABONE1,10,FALSE))</f>
        <v>4.7061794431786224E-4</v>
      </c>
      <c r="K51" s="30">
        <f>((SUMIFS(KIRSALOG1,KAYNAK,A51,SEBEP,B51,SÜRE,"Uzun",BİLDİRİM,"Bildirimli")+SUMIFS(KIRSALAG1,KAYNAK,A51,SEBEP,B51,SÜRE,"Uzun",BİLDİRİM,"Bildirimli"))/VLOOKUP($B$10,ABONE1,11,FALSE))</f>
        <v>4.5308373208385362E-4</v>
      </c>
      <c r="L51" s="30">
        <f>((SUMIFS(KENTSELOG1,KAYNAK,A51,SEBEP,B51,SÜRE,"Uzun",BİLDİRİM,"Bildirimli")+SUMIFS(KENTSELAG1,KAYNAK,A51,SEBEP,B51,SÜRE,"Uzun",BİLDİRİM,"Bildirimli")+SUMIFS(KENTALTIOG1,KAYNAK,A51,SEBEP,B51,SÜRE,"Uzun",BİLDİRİM,"Bildirimli")+SUMIFS(KENTALTIAG1,KAYNAK,A51,SEBEP,B51,SÜRE,"Uzun",BİLDİRİM,"Bildirimli")+SUMIFS(KIRSALOG1,KAYNAK,A51,SEBEP,B51,SÜRE,"Uzun",BİLDİRİM,"Bildirimli")+SUMIFS(KIRSALAG1,KAYNAK,A51,SEBEP,B51,SÜRE,"Uzun",BİLDİRİM,"Bildirimli"))/VLOOKUP($B$10,ABONE1,12,FALSE))</f>
        <v>6.500767975928715E-4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22" t="s">
        <v>46</v>
      </c>
      <c r="B52" s="22" t="s">
        <v>70</v>
      </c>
      <c r="C52" s="30">
        <f>(SUMIFS(KENTSELOG1,KAYNAK,A52,SEBEP,B52,SÜRE,"Uzun",BİLDİRİM,"Bildirimli")/VLOOKUP($B$10,ABONE1,3,FALSE))</f>
        <v>6.9020257445560272E-5</v>
      </c>
      <c r="D52" s="30">
        <f>(SUMIFS(KENTSELAG1,KAYNAK,A52,SEBEP,B52,SÜRE,"Uzun",BİLDİRİM,"Bildirimli")/VLOOKUP($B$10,ABONE1,4,FALSE))</f>
        <v>1.6785864311073564E-2</v>
      </c>
      <c r="E52" s="30">
        <f>((SUMIFS(KENTSELOG1,KAYNAK,A52,SEBEP,B52,SÜRE,"Uzun",BİLDİRİM,"Bildirimli")+SUMIFS(KENTSELAG1,KAYNAK,A52,SEBEP,B52,SÜRE,"Uzun",BİLDİRİM,"Bildirimli"))/VLOOKUP($B$10,ABONE1,5,FALSE))</f>
        <v>1.6626165300301889E-2</v>
      </c>
      <c r="F52" s="30">
        <f>(SUMIFS(KENTALTIOG1,KAYNAK,A52,SEBEP,B52,SÜRE,"Uzun",BİLDİRİM,"Bildirimli")/VLOOKUP($B$10,ABONE1,6,FALSE))</f>
        <v>0</v>
      </c>
      <c r="G52" s="30">
        <f>(SUMIFS(KENTALTIAG1,KAYNAK,A52,SEBEP,B52,SÜRE,"Uzun",BİLDİRİM,"Bildirimli")/VLOOKUP($B$10,ABONE1,7,FALSE))</f>
        <v>1.4583538527200499E-2</v>
      </c>
      <c r="H52" s="30">
        <f>((SUMIFS(KENTALTIOG1,KAYNAK,A52,SEBEP,B52,SÜRE,"Uzun",BİLDİRİM,"Bildirimli")+SUMIFS(KENTALTIAG1,KAYNAK,A52,SEBEP,B52,SÜRE,"Uzun",BİLDİRİM,"Bildirimli"))/VLOOKUP($B$10,ABONE1,8,FALSE))</f>
        <v>1.4329679404876349E-2</v>
      </c>
      <c r="I52" s="30">
        <f>(SUMIFS(KIRSALOG1,KAYNAK,A52,SEBEP,B52,SÜRE,"Uzun",BİLDİRİM,"Bildirimli")/VLOOKUP($B$10,ABONE1,9,FALSE))</f>
        <v>0</v>
      </c>
      <c r="J52" s="30">
        <f>(SUMIFS(KIRSALAG1,KAYNAK,A52,SEBEP,B52,SÜRE,"Uzun",BİLDİRİM,"Bildirimli")/VLOOKUP($B$10,ABONE1,10,FALSE))</f>
        <v>1.5444303514138625E-2</v>
      </c>
      <c r="K52" s="30">
        <f>((SUMIFS(KIRSALOG1,KAYNAK,A52,SEBEP,B52,SÜRE,"Uzun",BİLDİRİM,"Bildirimli")+SUMIFS(KIRSALAG1,KAYNAK,A52,SEBEP,B52,SÜRE,"Uzun",BİLDİRİM,"Bildirimli"))/VLOOKUP($B$10,ABONE1,11,FALSE))</f>
        <v>1.4868881988264027E-2</v>
      </c>
      <c r="L52" s="30">
        <f>((SUMIFS(KENTSELOG1,KAYNAK,A52,SEBEP,B52,SÜRE,"Uzun",BİLDİRİM,"Bildirimli")+SUMIFS(KENTSELAG1,KAYNAK,A52,SEBEP,B52,SÜRE,"Uzun",BİLDİRİM,"Bildirimli")+SUMIFS(KENTALTIOG1,KAYNAK,A52,SEBEP,B52,SÜRE,"Uzun",BİLDİRİM,"Bildirimli")+SUMIFS(KENTALTIAG1,KAYNAK,A52,SEBEP,B52,SÜRE,"Uzun",BİLDİRİM,"Bildirimli")+SUMIFS(KIRSALOG1,KAYNAK,A52,SEBEP,B52,SÜRE,"Uzun",BİLDİRİM,"Bildirimli")+SUMIFS(KIRSALAG1,KAYNAK,A52,SEBEP,B52,SÜRE,"Uzun",BİLDİRİM,"Bildirimli"))/VLOOKUP($B$10,ABONE1,12,FALSE))</f>
        <v>1.6333924389627261E-2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20" t="s">
        <v>46</v>
      </c>
      <c r="B53" s="20" t="s">
        <v>17</v>
      </c>
      <c r="C53" s="30">
        <f>(SUMIFS(KENTSELOG1,KAYNAK,A53,SEBEP,B53,SÜRE,"Uzun",BİLDİRİM,"Bildirimli")/VLOOKUP($B$10,ABONE1,3,FALSE))</f>
        <v>0</v>
      </c>
      <c r="D53" s="30">
        <f>(SUMIFS(KENTSELAG1,KAYNAK,A53,SEBEP,B53,SÜRE,"Uzun",BİLDİRİM,"Bildirimli")/VLOOKUP($B$10,ABONE1,4,FALSE))</f>
        <v>0</v>
      </c>
      <c r="E53" s="30">
        <f>((SUMIFS(KENTSELOG1,KAYNAK,A53,SEBEP,B53,SÜRE,"Uzun",BİLDİRİM,"Bildirimli")+SUMIFS(KENTSELAG1,KAYNAK,A53,SEBEP,B53,SÜRE,"Uzun",BİLDİRİM,"Bildirimli"))/VLOOKUP($B$10,ABONE1,5,FALSE))</f>
        <v>0</v>
      </c>
      <c r="F53" s="30">
        <f>(SUMIFS(KENTALTIOG1,KAYNAK,A53,SEBEP,B53,SÜRE,"Uzun",BİLDİRİM,"Bildirimli")/VLOOKUP($B$10,ABONE1,6,FALSE))</f>
        <v>0</v>
      </c>
      <c r="G53" s="30">
        <f>(SUMIFS(KENTALTIAG1,KAYNAK,A53,SEBEP,B53,SÜRE,"Uzun",BİLDİRİM,"Bildirimli")/VLOOKUP($B$10,ABONE1,7,FALSE))</f>
        <v>0</v>
      </c>
      <c r="H53" s="30">
        <f>((SUMIFS(KENTALTIOG1,KAYNAK,A53,SEBEP,B53,SÜRE,"Uzun",BİLDİRİM,"Bildirimli")+SUMIFS(KENTALTIAG1,KAYNAK,A53,SEBEP,B53,SÜRE,"Uzun",BİLDİRİM,"Bildirimli"))/VLOOKUP($B$10,ABONE1,8,FALSE))</f>
        <v>0</v>
      </c>
      <c r="I53" s="30">
        <f>(SUMIFS(KIRSALOG1,KAYNAK,A53,SEBEP,B53,SÜRE,"Uzun",BİLDİRİM,"Bildirimli")/VLOOKUP($B$10,ABONE1,9,FALSE))</f>
        <v>0</v>
      </c>
      <c r="J53" s="30">
        <f>(SUMIFS(KIRSALAG1,KAYNAK,A53,SEBEP,B53,SÜRE,"Uzun",BİLDİRİM,"Bildirimli")/VLOOKUP($B$10,ABONE1,10,FALSE))</f>
        <v>0</v>
      </c>
      <c r="K53" s="30">
        <f>((SUMIFS(KIRSALOG1,KAYNAK,A53,SEBEP,B53,SÜRE,"Uzun",BİLDİRİM,"Bildirimli")+SUMIFS(KIRSALAG1,KAYNAK,A53,SEBEP,B53,SÜRE,"Uzun",BİLDİRİM,"Bildirimli"))/VLOOKUP($B$10,ABONE1,11,FALSE))</f>
        <v>0</v>
      </c>
      <c r="L53" s="30">
        <f>((SUMIFS(KENTSELOG1,KAYNAK,A53,SEBEP,B53,SÜRE,"Uzun",BİLDİRİM,"Bildirimli")+SUMIFS(KENTSELAG1,KAYNAK,A53,SEBEP,B53,SÜRE,"Uzun",BİLDİRİM,"Bildirimli")+SUMIFS(KENTALTIOG1,KAYNAK,A53,SEBEP,B53,SÜRE,"Uzun",BİLDİRİM,"Bildirimli")+SUMIFS(KENTALTIAG1,KAYNAK,A53,SEBEP,B53,SÜRE,"Uzun",BİLDİRİM,"Bildirimli")+SUMIFS(KIRSALOG1,KAYNAK,A53,SEBEP,B53,SÜRE,"Uzun",BİLDİRİM,"Bildirimli")+SUMIFS(KIRSALAG1,KAYNAK,A53,SEBEP,B53,SÜRE,"Uzun",BİLDİRİM,"Bildirimli"))/VLOOKUP($B$10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0.29720122856058251</v>
      </c>
      <c r="D54" s="30">
        <f t="shared" ref="D54:L54" si="23">SUM(D49:D53)</f>
        <v>0.17647376020802502</v>
      </c>
      <c r="E54" s="30">
        <f t="shared" si="23"/>
        <v>0.17762709137550026</v>
      </c>
      <c r="F54" s="30">
        <f t="shared" si="23"/>
        <v>0.31504818383988137</v>
      </c>
      <c r="G54" s="30">
        <f t="shared" si="23"/>
        <v>0.47251715420729506</v>
      </c>
      <c r="H54" s="30">
        <f t="shared" si="23"/>
        <v>0.4697760544024569</v>
      </c>
      <c r="I54" s="30">
        <f t="shared" si="23"/>
        <v>0.35458994512828118</v>
      </c>
      <c r="J54" s="30">
        <f t="shared" si="23"/>
        <v>0.5750664317403108</v>
      </c>
      <c r="K54" s="30">
        <f t="shared" si="23"/>
        <v>0.5668519521278359</v>
      </c>
      <c r="L54" s="30">
        <f t="shared" si="23"/>
        <v>0.22331258819379951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(SUMIFS(KENTSELOG1,KAYNAK,A57,SÜRE,"Kısa")/VLOOKUP($B$10,ABONE1,3,FALSE))</f>
        <v>1.4494254063567658E-3</v>
      </c>
      <c r="D57" s="30">
        <f>(SUMIFS(KENTSELAG1,KAYNAK,A57,SÜRE,"Kısa")/VLOOKUP($B$10,ABONE1,4,FALSE))</f>
        <v>5.791787245685618E-4</v>
      </c>
      <c r="E57" s="30">
        <f>(SUMIFS(KENTSELOG1,KAYNAK,A57,SÜRE,"Kısa")+SUMIFS(KENTSELAG1,KAYNAK,A57,SÜRE,"Kısa"))/VLOOKUP($B$10,ABONE1,5,FALSE)</f>
        <v>5.8749234726929796E-4</v>
      </c>
      <c r="F57" s="30">
        <f>(SUMIFS(KENTALTIOG1,KAYNAK,A57,SÜRE,"Kısa")/VLOOKUP($B$10,ABONE1,6,FALSE))</f>
        <v>3.5581912527798368E-2</v>
      </c>
      <c r="G57" s="30">
        <f>(SUMIFS(KENTALTIAG1,KAYNAK,A57,SÜRE,"Kısa")/VLOOKUP($B$10,ABONE1,7,FALSE))</f>
        <v>5.2683935782527329E-2</v>
      </c>
      <c r="H57" s="30">
        <f>(SUMIFS(KENTALTIOG1,KAYNAK,A57,SÜRE,"Kısa")+SUMIFS(KENTALTIAG1,KAYNAK,A57,SÜRE,"Kısa"))/VLOOKUP($B$10,ABONE1,8,FALSE)</f>
        <v>5.2386236797790871E-2</v>
      </c>
      <c r="I57" s="30">
        <f>(SUMIFS(KIRSALOG1,KAYNAK,A57,SÜRE,"Kısa")/VLOOKUP($B$10,ABONE1,9,FALSE))</f>
        <v>0</v>
      </c>
      <c r="J57" s="30">
        <f>(SUMIFS(KIRSALAG1,KAYNAK,A57,SÜRE,"Kısa")/VLOOKUP($B$10,ABONE1,10,FALSE))</f>
        <v>0</v>
      </c>
      <c r="K57" s="30">
        <f>(SUMIFS(KIRSALOG1,KAYNAK,A57,SÜRE,"Kısa")+SUMIFS(KIRSALAG1,KAYNAK,A57,SÜRE,"Kısa"))/VLOOKUP($B$10,ABONE1,11,FALSE)</f>
        <v>0</v>
      </c>
      <c r="L57" s="30">
        <f>(SUMIFS(KENTSELOG1,KAYNAK,A57,SÜRE,"Kısa")+SUMIFS(KENTSELAG1,KAYNAK,A57,SÜRE,"Kısa")+SUMIFS(KENTALTIOG1,KAYNAK,A57,SÜRE,"Kısa")+SUMIFS(KENTALTIAG1,KAYNAK,A57,SÜRE,"Kısa")+SUMIFS(KIRSALOG1,KAYNAK,A57,SÜRE,"Kısa")+SUMIFS(KIRSALAG1,KAYNAK,A57,SÜRE,"Kısa"))/VLOOKUP($B$10,ABONE1,12,FALSE)</f>
        <v>5.1135023873509983E-3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(SUMIFS(KENTSELOG1,KAYNAK,A58,SÜRE,"Kısa")/VLOOKUP($B$10,ABONE1,3,FALSE))</f>
        <v>0.20688822169306692</v>
      </c>
      <c r="D58" s="30">
        <f>(SUMIFS(KENTSELAG1,KAYNAK,A58,SÜRE,"Kısa")/VLOOKUP($B$10,ABONE1,4,FALSE))</f>
        <v>0.10520448670451966</v>
      </c>
      <c r="E58" s="30">
        <f>(SUMIFS(KENTSELOG1,KAYNAK,A58,SÜRE,"Kısa")+SUMIFS(KENTSELAG1,KAYNAK,A58,SÜRE,"Kısa"))/VLOOKUP($B$10,ABONE1,5,FALSE)</f>
        <v>0.10617588967012404</v>
      </c>
      <c r="F58" s="30">
        <f>(SUMIFS(KENTALTIOG1,KAYNAK,A58,SÜRE,"Kısa")/VLOOKUP($B$10,ABONE1,6,FALSE))</f>
        <v>0.3471089696071164</v>
      </c>
      <c r="G58" s="30">
        <f>(SUMIFS(KENTALTIAG1,KAYNAK,A58,SÜRE,"Kısa")/VLOOKUP($B$10,ABONE1,7,FALSE))</f>
        <v>0.31463278505532027</v>
      </c>
      <c r="H58" s="30">
        <f>(SUMIFS(KENTALTIOG1,KAYNAK,A58,SÜRE,"Kısa")+SUMIFS(KENTALTIAG1,KAYNAK,A58,SÜRE,"Kısa"))/VLOOKUP($B$10,ABONE1,8,FALSE)</f>
        <v>0.31519810572090351</v>
      </c>
      <c r="I58" s="30">
        <f>(SUMIFS(KIRSALOG1,KAYNAK,A58,SÜRE,"Kısa")/VLOOKUP($B$10,ABONE1,9,FALSE))</f>
        <v>0.95699243660091948</v>
      </c>
      <c r="J58" s="30">
        <f>(SUMIFS(KIRSALAG1,KAYNAK,A58,SÜRE,"Kısa")/VLOOKUP($B$10,ABONE1,10,FALSE))</f>
        <v>1.1814519137506529</v>
      </c>
      <c r="K58" s="30">
        <f>(SUMIFS(KIRSALOG1,KAYNAK,A58,SÜRE,"Kısa")+SUMIFS(KIRSALAG1,KAYNAK,A58,SÜRE,"Kısa"))/VLOOKUP($B$10,ABONE1,11,FALSE)</f>
        <v>1.1730890364787658</v>
      </c>
      <c r="L58" s="30">
        <f>(SUMIFS(KENTSELOG1,KAYNAK,A58,SÜRE,"Kısa")+SUMIFS(KENTSELAG1,KAYNAK,A58,SÜRE,"Kısa")+SUMIFS(KENTALTIOG1,KAYNAK,A58,SÜRE,"Kısa")+SUMIFS(KENTALTIAG1,KAYNAK,A58,SÜRE,"Kısa")+SUMIFS(KIRSALOG1,KAYNAK,A58,SÜRE,"Kısa")+SUMIFS(KIRSALAG1,KAYNAK,A58,SÜRE,"Kısa"))/VLOOKUP($B$10,ABONE1,12,FALSE)</f>
        <v>0.17935167679237182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(SUMIFS(KENTSELOG1,KAYNAK,A59,SÜRE,"Kısa")/VLOOKUP($B$10,ABONE1,3,FALSE))</f>
        <v>0</v>
      </c>
      <c r="D59" s="30">
        <f>(SUMIFS(KENTSELAG1,KAYNAK,A59,SÜRE,"Kısa")/VLOOKUP($B$10,ABONE1,4,FALSE))</f>
        <v>0</v>
      </c>
      <c r="E59" s="30">
        <f>(SUMIFS(KENTSELOG1,KAYNAK,A59,SÜRE,"Kısa")+SUMIFS(KENTSELAG1,KAYNAK,A59,SÜRE,"Kısa"))/VLOOKUP($B$10,ABONE1,5,FALSE)</f>
        <v>0</v>
      </c>
      <c r="F59" s="30">
        <f>(SUMIFS(KENTALTIOG1,KAYNAK,A59,SÜRE,"Kısa")/VLOOKUP($B$10,ABONE1,6,FALSE))</f>
        <v>0</v>
      </c>
      <c r="G59" s="30">
        <f>(SUMIFS(KENTALTIAG1,KAYNAK,A59,SÜRE,"Kısa")/VLOOKUP($B$10,ABONE1,7,FALSE))</f>
        <v>0</v>
      </c>
      <c r="H59" s="30">
        <f>(SUMIFS(KENTALTIOG1,KAYNAK,A59,SÜRE,"Kısa")+SUMIFS(KENTALTIAG1,KAYNAK,A59,SÜRE,"Kısa"))/VLOOKUP($B$10,ABONE1,8,FALSE)</f>
        <v>0</v>
      </c>
      <c r="I59" s="30">
        <f>(SUMIFS(KIRSALOG1,KAYNAK,A59,SÜRE,"Kısa")/VLOOKUP($B$10,ABONE1,9,FALSE))</f>
        <v>0</v>
      </c>
      <c r="J59" s="30">
        <f>(SUMIFS(KIRSALAG1,KAYNAK,A59,SÜRE,"Kısa")/VLOOKUP($B$10,ABONE1,10,FALSE))</f>
        <v>0</v>
      </c>
      <c r="K59" s="30">
        <f>(SUMIFS(KIRSALOG1,KAYNAK,A59,SÜRE,"Kısa")+SUMIFS(KIRSALAG1,KAYNAK,A59,SÜRE,"Kısa"))/VLOOKUP($B$10,ABONE1,11,FALSE)</f>
        <v>0</v>
      </c>
      <c r="L59" s="30">
        <f>(SUMIFS(KENTSELOG1,KAYNAK,A59,SÜRE,"Kısa")+SUMIFS(KENTSELAG1,KAYNAK,A59,SÜRE,"Kısa")+SUMIFS(KENTALTIOG1,KAYNAK,A59,SÜRE,"Kısa")+SUMIFS(KENTALTIAG1,KAYNAK,A59,SÜRE,"Kısa")+SUMIFS(KIRSALOG1,KAYNAK,A59,SÜRE,"Kısa")+SUMIFS(KIRSALAG1,KAYNAK,A59,SÜRE,"Kısa"))/VLOOKUP($B$10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0.20833764709942368</v>
      </c>
      <c r="D60" s="30">
        <f t="shared" ref="D60:L60" si="24">SUM(D57:D59)</f>
        <v>0.10578366542908822</v>
      </c>
      <c r="E60" s="30">
        <f t="shared" si="24"/>
        <v>0.10676338201739333</v>
      </c>
      <c r="F60" s="30">
        <f t="shared" si="24"/>
        <v>0.38269088213491476</v>
      </c>
      <c r="G60" s="30">
        <f t="shared" si="24"/>
        <v>0.36731672083784761</v>
      </c>
      <c r="H60" s="30">
        <f t="shared" si="24"/>
        <v>0.36758434251869437</v>
      </c>
      <c r="I60" s="30">
        <f t="shared" si="24"/>
        <v>0.95699243660091948</v>
      </c>
      <c r="J60" s="30">
        <f t="shared" si="24"/>
        <v>1.1814519137506529</v>
      </c>
      <c r="K60" s="30">
        <f t="shared" si="24"/>
        <v>1.1730890364787658</v>
      </c>
      <c r="L60" s="30">
        <f t="shared" si="24"/>
        <v>0.18446517917972283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21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21" t="s">
        <v>39</v>
      </c>
      <c r="D64" s="21" t="s">
        <v>40</v>
      </c>
      <c r="E64" s="21" t="s">
        <v>68</v>
      </c>
      <c r="F64" s="21" t="s">
        <v>39</v>
      </c>
      <c r="G64" s="21" t="s">
        <v>40</v>
      </c>
      <c r="H64" s="21" t="s">
        <v>68</v>
      </c>
      <c r="I64" s="21" t="s">
        <v>14</v>
      </c>
      <c r="J64" s="21" t="s">
        <v>13</v>
      </c>
      <c r="K64" s="21" t="s">
        <v>68</v>
      </c>
      <c r="L64" s="21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VLOOKUP($B$10,ABONE1,3,FALSE)</f>
        <v>28977</v>
      </c>
      <c r="D65" s="29">
        <f>VLOOKUP($B$10,ABONE1,4,FALSE)</f>
        <v>3004254</v>
      </c>
      <c r="E65" s="29">
        <f>VLOOKUP($B$10,ABONE1,5,FALSE)</f>
        <v>3033231</v>
      </c>
      <c r="F65" s="29">
        <f>VLOOKUP($B$10,ABONE1,6,FALSE)</f>
        <v>5396</v>
      </c>
      <c r="G65" s="29">
        <f>VLOOKUP($B$10,ABONE1,7,FALSE)</f>
        <v>304590</v>
      </c>
      <c r="H65" s="29">
        <f>VLOOKUP($B$10,ABONE1,8,FALSE)</f>
        <v>309986</v>
      </c>
      <c r="I65" s="29">
        <f>VLOOKUP($B$10,ABONE1,9,FALSE)</f>
        <v>6743</v>
      </c>
      <c r="J65" s="29">
        <f>VLOOKUP($B$10,ABONE1,10,FALSE)</f>
        <v>174239</v>
      </c>
      <c r="K65" s="29">
        <f>VLOOKUP($B$10,ABONE1,11,FALSE)</f>
        <v>180982</v>
      </c>
      <c r="L65" s="29">
        <f>VLOOKUP($B$10,ABONE1,12,FALSE)</f>
        <v>3524199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1">
    <mergeCell ref="B70:L70"/>
    <mergeCell ref="L13:L14"/>
    <mergeCell ref="L26:L27"/>
    <mergeCell ref="L34:L35"/>
    <mergeCell ref="L47:L48"/>
    <mergeCell ref="L55:L56"/>
    <mergeCell ref="C63:E63"/>
    <mergeCell ref="F63:H63"/>
    <mergeCell ref="I63:K63"/>
    <mergeCell ref="A54:B54"/>
    <mergeCell ref="I47:K47"/>
    <mergeCell ref="A57:B57"/>
    <mergeCell ref="A58:B58"/>
    <mergeCell ref="A59:B59"/>
    <mergeCell ref="A60:B60"/>
    <mergeCell ref="B63:B64"/>
    <mergeCell ref="C55:E55"/>
    <mergeCell ref="F55:H55"/>
    <mergeCell ref="I55:K55"/>
    <mergeCell ref="A55:B55"/>
    <mergeCell ref="A56:B56"/>
    <mergeCell ref="A46:B46"/>
    <mergeCell ref="I34:K34"/>
    <mergeCell ref="A47:B47"/>
    <mergeCell ref="C47:E47"/>
    <mergeCell ref="F47:H47"/>
    <mergeCell ref="A34:B34"/>
    <mergeCell ref="C34:E34"/>
    <mergeCell ref="F34:H34"/>
    <mergeCell ref="A25:B25"/>
    <mergeCell ref="A33:B33"/>
    <mergeCell ref="C26:E26"/>
    <mergeCell ref="F26:H26"/>
    <mergeCell ref="I26:K26"/>
    <mergeCell ref="A26:B26"/>
    <mergeCell ref="B68:L68"/>
    <mergeCell ref="B69:L69"/>
    <mergeCell ref="B10:C10"/>
    <mergeCell ref="A1:C1"/>
    <mergeCell ref="B2:C2"/>
    <mergeCell ref="B3:C3"/>
    <mergeCell ref="B4:C4"/>
    <mergeCell ref="B5:C5"/>
    <mergeCell ref="B6:C6"/>
    <mergeCell ref="B7:C7"/>
    <mergeCell ref="B8:C8"/>
    <mergeCell ref="B9:C9"/>
    <mergeCell ref="A13:B13"/>
    <mergeCell ref="C13:E13"/>
    <mergeCell ref="F13:H13"/>
    <mergeCell ref="I13:K13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3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93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66.018560666666659</v>
      </c>
      <c r="D17" s="30">
        <f t="shared" si="1"/>
        <v>67.759458123388697</v>
      </c>
      <c r="E17" s="30">
        <f t="shared" si="2"/>
        <v>67.740870927101255</v>
      </c>
      <c r="F17" s="30">
        <v>0</v>
      </c>
      <c r="G17" s="30">
        <v>0</v>
      </c>
      <c r="H17" s="30">
        <v>0</v>
      </c>
      <c r="I17" s="30">
        <f t="shared" si="3"/>
        <v>122.71145812500001</v>
      </c>
      <c r="J17" s="30">
        <f t="shared" si="4"/>
        <v>77.297735461956535</v>
      </c>
      <c r="K17" s="30">
        <f t="shared" si="5"/>
        <v>79.189973906250003</v>
      </c>
      <c r="L17" s="30">
        <f t="shared" si="6"/>
        <v>68.312992738533453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11.411265444444446</v>
      </c>
      <c r="D20" s="30">
        <f t="shared" si="1"/>
        <v>34.289392510342353</v>
      </c>
      <c r="E20" s="30">
        <f t="shared" si="2"/>
        <v>34.045127555608282</v>
      </c>
      <c r="F20" s="30">
        <v>0</v>
      </c>
      <c r="G20" s="30">
        <v>0</v>
      </c>
      <c r="H20" s="30">
        <v>0</v>
      </c>
      <c r="I20" s="30">
        <f t="shared" si="3"/>
        <v>293.03385374999999</v>
      </c>
      <c r="J20" s="30">
        <f t="shared" si="4"/>
        <v>640.30627255434786</v>
      </c>
      <c r="K20" s="30">
        <f t="shared" si="5"/>
        <v>625.83658843750004</v>
      </c>
      <c r="L20" s="30">
        <f t="shared" si="6"/>
        <v>65.349855540753708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5.9960445997961509</v>
      </c>
      <c r="E21" s="30">
        <f t="shared" si="2"/>
        <v>5.9320260917017622</v>
      </c>
      <c r="F21" s="30">
        <v>0</v>
      </c>
      <c r="G21" s="30">
        <v>0</v>
      </c>
      <c r="H21" s="30">
        <v>0</v>
      </c>
      <c r="I21" s="30">
        <f t="shared" si="3"/>
        <v>0</v>
      </c>
      <c r="J21" s="30">
        <f t="shared" si="4"/>
        <v>0</v>
      </c>
      <c r="K21" s="30">
        <f t="shared" si="5"/>
        <v>0</v>
      </c>
      <c r="L21" s="30">
        <f t="shared" si="6"/>
        <v>5.8432969839322242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v>0</v>
      </c>
      <c r="G22" s="30">
        <v>0</v>
      </c>
      <c r="H22" s="30"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77.429826111111112</v>
      </c>
      <c r="D25" s="30">
        <f t="shared" ref="D25:L25" si="7">SUM(D15:D24)</f>
        <v>108.0448952335272</v>
      </c>
      <c r="E25" s="30">
        <f t="shared" si="7"/>
        <v>107.7180245744113</v>
      </c>
      <c r="F25" s="30">
        <f t="shared" si="7"/>
        <v>0</v>
      </c>
      <c r="G25" s="30">
        <f t="shared" si="7"/>
        <v>0</v>
      </c>
      <c r="H25" s="30">
        <f t="shared" si="7"/>
        <v>0</v>
      </c>
      <c r="I25" s="30">
        <f t="shared" si="7"/>
        <v>415.74531187499997</v>
      </c>
      <c r="J25" s="30">
        <f t="shared" si="7"/>
        <v>717.60400801630442</v>
      </c>
      <c r="K25" s="30">
        <f t="shared" si="7"/>
        <v>705.02656234375002</v>
      </c>
      <c r="L25" s="30">
        <f t="shared" si="7"/>
        <v>139.50614526321939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136.10156888888883</v>
      </c>
      <c r="D29" s="30">
        <f>(SUMIFS(KENTSELAG2,KAYNAK,A29,SEBEP,B29,SÜRE,"Uzun",BİLDİRİM,"Bildirimli",İL,$B$10,İLÇE,$B$11)/VLOOKUP($B$11,ABONE1,4,FALSE))*60</f>
        <v>69.222857897955521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69.936907840322689</v>
      </c>
      <c r="F29" s="30">
        <v>0</v>
      </c>
      <c r="G29" s="30">
        <v>0</v>
      </c>
      <c r="H29" s="30">
        <v>0</v>
      </c>
      <c r="I29" s="30">
        <f>(SUMIFS(KIRSALOG2,KAYNAK,A29,SEBEP,B29,SÜRE,"Uzun",BİLDİRİM,"Bildirimli",İL,$B$10,İLÇE,$B$11)/VLOOKUP($B$11,ABONE1,9,FALSE))*60</f>
        <v>246.35784187500002</v>
      </c>
      <c r="J29" s="30">
        <f>(SUMIFS(KIRSALAG2,KAYNAK,A29,SEBEP,B29,SÜRE,"Uzun",BİLDİRİM,"Bildirimli",İL,$B$10,İLÇE,$B$11)/VLOOKUP($B$11,ABONE1,10,FALSE))*60</f>
        <v>310.2517467391304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307.58950070312494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73.491629650014616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9.2278423958270874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9.1293186618423388</v>
      </c>
      <c r="F31" s="30">
        <v>0</v>
      </c>
      <c r="G31" s="30">
        <v>0</v>
      </c>
      <c r="H31" s="30"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8.4615827445652183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8.1090167968750002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9.1140573543675139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136.10156888888883</v>
      </c>
      <c r="D33" s="30">
        <f t="shared" ref="D33:L33" si="8">SUM(D28:D32)</f>
        <v>78.450700293782603</v>
      </c>
      <c r="E33" s="30">
        <f t="shared" si="8"/>
        <v>79.066226502165023</v>
      </c>
      <c r="F33" s="30">
        <f t="shared" si="8"/>
        <v>0</v>
      </c>
      <c r="G33" s="30">
        <f t="shared" si="8"/>
        <v>0</v>
      </c>
      <c r="H33" s="30">
        <f t="shared" si="8"/>
        <v>0</v>
      </c>
      <c r="I33" s="30">
        <f t="shared" si="8"/>
        <v>246.35784187500002</v>
      </c>
      <c r="J33" s="30">
        <f t="shared" si="8"/>
        <v>318.71332948369559</v>
      </c>
      <c r="K33" s="30">
        <f t="shared" si="8"/>
        <v>315.69851749999992</v>
      </c>
      <c r="L33" s="30">
        <f t="shared" si="8"/>
        <v>82.605687004382133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9">(SUMIFS(KENTSELOG1,KAYNAK,A36,SEBEP,B36,SÜRE,"Uzun",BİLDİRİM,"Bildirimsiz",İL,$B$10,İLÇE,$B$11)/VLOOKUP($B$11,ABONE1,3,FALSE))</f>
        <v>0</v>
      </c>
      <c r="D36" s="30">
        <f t="shared" ref="D36:D45" si="10">(SUMIFS(KENTSELAG1,KAYNAK,A36,SEBEP,B36,SÜRE,"Uzun",BİLDİRİM,"Bildirimsiz",İL,$B$10,İLÇE,$B$11)/VLOOKUP($B$11,ABONE1,4,FALSE))</f>
        <v>0</v>
      </c>
      <c r="E36" s="30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9"/>
        <v>0</v>
      </c>
      <c r="D37" s="30">
        <f t="shared" si="10"/>
        <v>0</v>
      </c>
      <c r="E37" s="30">
        <f t="shared" si="11"/>
        <v>0</v>
      </c>
      <c r="F37" s="30">
        <v>0</v>
      </c>
      <c r="G37" s="30">
        <v>0</v>
      </c>
      <c r="H37" s="30"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9"/>
        <v>1.5537037037037038</v>
      </c>
      <c r="D38" s="30">
        <f t="shared" si="10"/>
        <v>1.8712153006774987</v>
      </c>
      <c r="E38" s="30">
        <f t="shared" si="11"/>
        <v>1.8678252960831998</v>
      </c>
      <c r="F38" s="30">
        <v>0</v>
      </c>
      <c r="G38" s="30">
        <v>0</v>
      </c>
      <c r="H38" s="30">
        <v>0</v>
      </c>
      <c r="I38" s="30">
        <f t="shared" si="12"/>
        <v>2.46875</v>
      </c>
      <c r="J38" s="30">
        <f t="shared" si="13"/>
        <v>3.972826086956522</v>
      </c>
      <c r="K38" s="30">
        <f t="shared" si="14"/>
        <v>3.91015625</v>
      </c>
      <c r="L38" s="30">
        <f t="shared" si="15"/>
        <v>1.9821793748174117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9"/>
        <v>0</v>
      </c>
      <c r="D39" s="30">
        <f t="shared" si="10"/>
        <v>0</v>
      </c>
      <c r="E39" s="30">
        <f t="shared" si="11"/>
        <v>0</v>
      </c>
      <c r="F39" s="30">
        <v>0</v>
      </c>
      <c r="G39" s="30">
        <v>0</v>
      </c>
      <c r="H39" s="30"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9"/>
        <v>0</v>
      </c>
      <c r="D40" s="30">
        <f t="shared" si="10"/>
        <v>0</v>
      </c>
      <c r="E40" s="30">
        <f t="shared" si="11"/>
        <v>0</v>
      </c>
      <c r="F40" s="30">
        <v>0</v>
      </c>
      <c r="G40" s="30">
        <v>0</v>
      </c>
      <c r="H40" s="30"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9"/>
        <v>4.2592592592592592E-2</v>
      </c>
      <c r="D41" s="30">
        <f t="shared" si="10"/>
        <v>0.12798529088474528</v>
      </c>
      <c r="E41" s="30">
        <f t="shared" si="11"/>
        <v>0.12707357099076655</v>
      </c>
      <c r="F41" s="30">
        <v>0</v>
      </c>
      <c r="G41" s="30">
        <v>0</v>
      </c>
      <c r="H41" s="30">
        <v>0</v>
      </c>
      <c r="I41" s="30">
        <f t="shared" si="12"/>
        <v>1.09375</v>
      </c>
      <c r="J41" s="30">
        <f t="shared" si="13"/>
        <v>2.3899456521739131</v>
      </c>
      <c r="K41" s="30">
        <f t="shared" si="14"/>
        <v>2.3359375</v>
      </c>
      <c r="L41" s="30">
        <f t="shared" si="15"/>
        <v>0.24391858993085988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9"/>
        <v>0</v>
      </c>
      <c r="D42" s="30">
        <f t="shared" si="10"/>
        <v>5.8656594120350937E-2</v>
      </c>
      <c r="E42" s="30">
        <f t="shared" si="11"/>
        <v>5.8030329991893545E-2</v>
      </c>
      <c r="F42" s="30">
        <v>0</v>
      </c>
      <c r="G42" s="30">
        <v>0</v>
      </c>
      <c r="H42" s="30">
        <v>0</v>
      </c>
      <c r="I42" s="30">
        <f t="shared" si="12"/>
        <v>0</v>
      </c>
      <c r="J42" s="30">
        <f t="shared" si="13"/>
        <v>0</v>
      </c>
      <c r="K42" s="30">
        <f t="shared" si="14"/>
        <v>0</v>
      </c>
      <c r="L42" s="30">
        <f t="shared" si="15"/>
        <v>5.7162333235952871E-2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9"/>
        <v>0</v>
      </c>
      <c r="D43" s="30">
        <f t="shared" si="10"/>
        <v>0</v>
      </c>
      <c r="E43" s="30">
        <f t="shared" si="11"/>
        <v>0</v>
      </c>
      <c r="F43" s="30">
        <v>0</v>
      </c>
      <c r="G43" s="30">
        <v>0</v>
      </c>
      <c r="H43" s="30"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9"/>
        <v>0</v>
      </c>
      <c r="D44" s="30">
        <f t="shared" si="10"/>
        <v>0</v>
      </c>
      <c r="E44" s="30">
        <f t="shared" si="11"/>
        <v>0</v>
      </c>
      <c r="F44" s="30">
        <v>0</v>
      </c>
      <c r="G44" s="30">
        <v>0</v>
      </c>
      <c r="H44" s="30"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9"/>
        <v>0</v>
      </c>
      <c r="D45" s="30">
        <f t="shared" si="10"/>
        <v>0</v>
      </c>
      <c r="E45" s="30">
        <f t="shared" si="11"/>
        <v>0</v>
      </c>
      <c r="F45" s="30">
        <v>0</v>
      </c>
      <c r="G45" s="30">
        <v>0</v>
      </c>
      <c r="H45" s="30"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1.5962962962962963</v>
      </c>
      <c r="D46" s="30">
        <f t="shared" ref="D46:L46" si="16">SUM(D36:D45)</f>
        <v>2.0578571856825949</v>
      </c>
      <c r="E46" s="30">
        <f t="shared" si="16"/>
        <v>2.0529291970658599</v>
      </c>
      <c r="F46" s="30">
        <f t="shared" si="16"/>
        <v>0</v>
      </c>
      <c r="G46" s="30">
        <f t="shared" si="16"/>
        <v>0</v>
      </c>
      <c r="H46" s="30">
        <f t="shared" si="16"/>
        <v>0</v>
      </c>
      <c r="I46" s="30">
        <f t="shared" si="16"/>
        <v>3.5625</v>
      </c>
      <c r="J46" s="30">
        <f t="shared" si="16"/>
        <v>6.3627717391304355</v>
      </c>
      <c r="K46" s="30">
        <f t="shared" si="16"/>
        <v>6.24609375</v>
      </c>
      <c r="L46" s="30">
        <f t="shared" si="16"/>
        <v>2.2832602979842247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0.72777777777777775</v>
      </c>
      <c r="D50" s="30">
        <f>(SUMIFS(KENTSELAG1,KAYNAK,A50,SEBEP,B50,SÜRE,"Uzun",BİLDİRİM,"Bildirimli",İL,$B$10,İLÇE,$B$11)/VLOOKUP($B$11,ABONE1,4,FALSE))</f>
        <v>0.34074784659352081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0.34488008383257213</v>
      </c>
      <c r="F50" s="30">
        <v>0</v>
      </c>
      <c r="G50" s="30">
        <v>0</v>
      </c>
      <c r="H50" s="30">
        <v>0</v>
      </c>
      <c r="I50" s="30">
        <f>(SUMIFS(KIRSALOG1,KAYNAK,A50,SEBEP,B50,SÜRE,"Uzun",BİLDİRİM,"Bildirimli",İL,$B$10,İLÇE,$B$11)/VLOOKUP($B$11,ABONE1,9,FALSE))</f>
        <v>1.78125</v>
      </c>
      <c r="J50" s="30">
        <f>(SUMIFS(KIRSALAG1,KAYNAK,A50,SEBEP,B50,SÜRE,"Uzun",BİLDİRİM,"Bildirimli",İL,$B$10,İLÇE,$B$11)/VLOOKUP($B$11,ABONE1,10,FALSE))</f>
        <v>1.8736413043478262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1.8697916666666667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0.36768916155419223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2.3262785538701362E-2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2.3014413666291002E-2</v>
      </c>
      <c r="F52" s="30">
        <v>0</v>
      </c>
      <c r="G52" s="30">
        <v>0</v>
      </c>
      <c r="H52" s="30"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2.309782608695652E-2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2.2135416666666668E-2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2.3001265946051223E-2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0.72777777777777775</v>
      </c>
      <c r="D54" s="30">
        <f t="shared" ref="D54:L54" si="17">SUM(D49:D53)</f>
        <v>0.36401063213222218</v>
      </c>
      <c r="E54" s="30">
        <f t="shared" si="17"/>
        <v>0.3678944974988631</v>
      </c>
      <c r="F54" s="30">
        <f t="shared" si="17"/>
        <v>0</v>
      </c>
      <c r="G54" s="30">
        <f t="shared" si="17"/>
        <v>0</v>
      </c>
      <c r="H54" s="30">
        <f t="shared" si="17"/>
        <v>0</v>
      </c>
      <c r="I54" s="30">
        <f t="shared" si="17"/>
        <v>1.78125</v>
      </c>
      <c r="J54" s="30">
        <f t="shared" si="17"/>
        <v>1.8967391304347827</v>
      </c>
      <c r="K54" s="30">
        <f t="shared" si="17"/>
        <v>1.8919270833333335</v>
      </c>
      <c r="L54" s="30">
        <f t="shared" si="17"/>
        <v>0.39069042750024346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0.46111111111111114</v>
      </c>
      <c r="D58" s="30">
        <f>(SUMIFS(KENTSELAG1,KAYNAK,A58,SÜRE,"Kısa",İL,$B$10,İLÇE,$B$11)/VLOOKUP($B$11,ABONE1,4,FALSE))</f>
        <v>0.78797689709614882</v>
      </c>
      <c r="E58" s="30">
        <f>(SUMIFS(KENTSELOG1,KAYNAK,A58,SÜRE,"Kısa",İL,$B$10,İLÇE,$B$11)+SUMIFS(KENTSELAG1,KAYNAK,A58,SÜRE,"Kısa",İL,$B$10,İLÇE,$B$11))/VLOOKUP($B$11,ABONE1,5,FALSE)</f>
        <v>0.78448701979160484</v>
      </c>
      <c r="F58" s="30">
        <v>0</v>
      </c>
      <c r="G58" s="30">
        <v>0</v>
      </c>
      <c r="H58" s="30">
        <v>0</v>
      </c>
      <c r="I58" s="30">
        <f>(SUMIFS(KIRSALOG1,KAYNAK,A58,SÜRE,"Kısa",İL,$B$10,İLÇE,$B$11)/VLOOKUP($B$11,ABONE1,9,FALSE))</f>
        <v>0</v>
      </c>
      <c r="J58" s="30">
        <f>(SUMIFS(KIRSALAG1,KAYNAK,A58,SÜRE,"Kısa",İL,$B$10,İLÇE,$B$11)/VLOOKUP($B$11,ABONE1,10,FALSE))</f>
        <v>0</v>
      </c>
      <c r="K58" s="30">
        <f>(SUMIFS(KIRSALOG1,KAYNAK,A58,SÜRE,"Kısa",İL,$B$10,İLÇE,$B$11)+SUMIFS(KIRSALAG1,KAYNAK,A58,SÜRE,"Kısa",İL,$B$10,İLÇE,$B$11))/VLOOKUP($B$11,ABONE1,11,FALSE)</f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0.77275294575908071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0.46111111111111114</v>
      </c>
      <c r="D60" s="30">
        <f t="shared" ref="D60:L60" si="18">SUM(D57:D59)</f>
        <v>0.78797689709614882</v>
      </c>
      <c r="E60" s="30">
        <f t="shared" si="18"/>
        <v>0.78448701979160484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0</v>
      </c>
      <c r="J60" s="30">
        <f t="shared" si="18"/>
        <v>0</v>
      </c>
      <c r="K60" s="30">
        <f t="shared" si="18"/>
        <v>0</v>
      </c>
      <c r="L60" s="30">
        <f t="shared" si="18"/>
        <v>0.77275294575908071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540</v>
      </c>
      <c r="D65" s="29">
        <f>VLOOKUP($B$11,ABONE1,4,FALSE)</f>
        <v>50037</v>
      </c>
      <c r="E65" s="29">
        <f>VLOOKUP($B$11,ABONE1,5,FALSE)</f>
        <v>50577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32</v>
      </c>
      <c r="J65" s="29">
        <f>VLOOKUP($B$11,ABONE1,10,FALSE)</f>
        <v>736</v>
      </c>
      <c r="K65" s="29">
        <f>VLOOKUP($B$11,ABONE1,11,FALSE)</f>
        <v>768</v>
      </c>
      <c r="L65" s="29">
        <f>VLOOKUP($B$11,ABONE1,12,FALSE)</f>
        <v>51345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4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94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f t="shared" ref="F15:F24" si="3">(SUMIFS(KENTALTIOG2,KAYNAK,A15,SEBEP,B15,SÜRE,"Uzun",BİLDİRİM,"Bildirimsiz",İL,$B$10,İLÇE,$B$11)/VLOOKUP($B$11,ABONE1,6,FALSE))*60</f>
        <v>0</v>
      </c>
      <c r="G15" s="30">
        <f t="shared" ref="G15:G24" si="4">(SUMIFS(KENTALTIAG2,KAYNAK,A15,SEBEP,B15,SÜRE,"Uzun",BİLDİRİM,"Bildirimsiz",İL,$B$10,İLÇE,$B$11)/VLOOKUP($B$11,ABONE1,7,FALSE))*60</f>
        <v>0</v>
      </c>
      <c r="H15" s="30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6">(SUMIFS(KIRSALOG2,KAYNAK,A15,SEBEP,B15,SÜRE,"Uzun",BİLDİRİM,"Bildirimsiz",İL,$B$10,İLÇE,$B$11)/VLOOKUP($B$11,ABONE1,9,FALSE))*60</f>
        <v>0</v>
      </c>
      <c r="J15" s="30">
        <f t="shared" ref="J15:J24" si="7">(SUMIFS(KIRSALAG2,KAYNAK,A15,SEBEP,B15,SÜRE,"Uzun",BİLDİRİM,"Bildirimsiz",İL,$B$10,İLÇE,$B$11)/VLOOKUP($B$11,ABONE1,10,FALSE))*60</f>
        <v>0</v>
      </c>
      <c r="K15" s="30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41.025634568527913</v>
      </c>
      <c r="D17" s="30">
        <f t="shared" si="1"/>
        <v>25.226064034330456</v>
      </c>
      <c r="E17" s="30">
        <f t="shared" si="2"/>
        <v>25.532444130327786</v>
      </c>
      <c r="F17" s="30">
        <f t="shared" si="3"/>
        <v>4.8432542857142851</v>
      </c>
      <c r="G17" s="30">
        <f t="shared" si="4"/>
        <v>1.6622160499537464</v>
      </c>
      <c r="H17" s="30">
        <f t="shared" si="5"/>
        <v>1.6826822886029411</v>
      </c>
      <c r="I17" s="30">
        <f t="shared" si="6"/>
        <v>53.896993770491811</v>
      </c>
      <c r="J17" s="30">
        <f t="shared" si="7"/>
        <v>31.003539453067258</v>
      </c>
      <c r="K17" s="30">
        <f t="shared" si="8"/>
        <v>31.342495936893204</v>
      </c>
      <c r="L17" s="30">
        <f t="shared" si="9"/>
        <v>21.277653977911257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f t="shared" si="3"/>
        <v>0</v>
      </c>
      <c r="G18" s="30">
        <f t="shared" si="4"/>
        <v>0</v>
      </c>
      <c r="H18" s="30">
        <f t="shared" si="5"/>
        <v>0</v>
      </c>
      <c r="I18" s="30">
        <f t="shared" si="6"/>
        <v>0</v>
      </c>
      <c r="J18" s="30">
        <f t="shared" si="7"/>
        <v>0</v>
      </c>
      <c r="K18" s="30">
        <f t="shared" si="8"/>
        <v>0</v>
      </c>
      <c r="L18" s="30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f t="shared" si="3"/>
        <v>0</v>
      </c>
      <c r="G20" s="30">
        <f t="shared" si="4"/>
        <v>0</v>
      </c>
      <c r="H20" s="30">
        <f t="shared" si="5"/>
        <v>0</v>
      </c>
      <c r="I20" s="30">
        <f t="shared" si="6"/>
        <v>0</v>
      </c>
      <c r="J20" s="30">
        <f t="shared" si="7"/>
        <v>0</v>
      </c>
      <c r="K20" s="30">
        <f t="shared" si="8"/>
        <v>0</v>
      </c>
      <c r="L20" s="30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3.9528725787994383</v>
      </c>
      <c r="E21" s="30">
        <f t="shared" si="2"/>
        <v>3.8762197686780202</v>
      </c>
      <c r="F21" s="30">
        <f t="shared" si="3"/>
        <v>0</v>
      </c>
      <c r="G21" s="30">
        <f t="shared" si="4"/>
        <v>1.6990723681776134</v>
      </c>
      <c r="H21" s="30">
        <f t="shared" si="5"/>
        <v>1.6881408363970589</v>
      </c>
      <c r="I21" s="30">
        <f t="shared" si="6"/>
        <v>0</v>
      </c>
      <c r="J21" s="30">
        <f t="shared" si="7"/>
        <v>11.339471943828526</v>
      </c>
      <c r="K21" s="30">
        <f t="shared" si="8"/>
        <v>11.171581703883492</v>
      </c>
      <c r="L21" s="30">
        <f t="shared" si="9"/>
        <v>4.3855884925402044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f t="shared" si="3"/>
        <v>0</v>
      </c>
      <c r="G22" s="30">
        <f t="shared" si="4"/>
        <v>0</v>
      </c>
      <c r="H22" s="30">
        <f t="shared" si="5"/>
        <v>0</v>
      </c>
      <c r="I22" s="30">
        <f t="shared" si="6"/>
        <v>0</v>
      </c>
      <c r="J22" s="30">
        <f t="shared" si="7"/>
        <v>0</v>
      </c>
      <c r="K22" s="30">
        <f t="shared" si="8"/>
        <v>0</v>
      </c>
      <c r="L22" s="30">
        <f t="shared" si="9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f t="shared" si="3"/>
        <v>0</v>
      </c>
      <c r="G24" s="30">
        <f t="shared" si="4"/>
        <v>0</v>
      </c>
      <c r="H24" s="30">
        <f t="shared" si="5"/>
        <v>0</v>
      </c>
      <c r="I24" s="30">
        <f t="shared" si="6"/>
        <v>0</v>
      </c>
      <c r="J24" s="30">
        <f t="shared" si="7"/>
        <v>0</v>
      </c>
      <c r="K24" s="30">
        <f t="shared" si="8"/>
        <v>0</v>
      </c>
      <c r="L24" s="30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41.025634568527913</v>
      </c>
      <c r="D25" s="30">
        <f t="shared" ref="D25:L25" si="10">SUM(D15:D24)</f>
        <v>29.178936613129896</v>
      </c>
      <c r="E25" s="30">
        <f t="shared" si="10"/>
        <v>29.408663899005806</v>
      </c>
      <c r="F25" s="30">
        <f t="shared" si="10"/>
        <v>4.8432542857142851</v>
      </c>
      <c r="G25" s="30">
        <f t="shared" si="10"/>
        <v>3.3612884181313598</v>
      </c>
      <c r="H25" s="30">
        <f t="shared" si="10"/>
        <v>3.3708231250000003</v>
      </c>
      <c r="I25" s="30">
        <f t="shared" si="10"/>
        <v>53.896993770491811</v>
      </c>
      <c r="J25" s="30">
        <f t="shared" si="10"/>
        <v>42.343011396895783</v>
      </c>
      <c r="K25" s="30">
        <f t="shared" si="10"/>
        <v>42.514077640776698</v>
      </c>
      <c r="L25" s="30">
        <f t="shared" si="10"/>
        <v>25.663242470451461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48.262232284263966</v>
      </c>
      <c r="D29" s="30">
        <f>(SUMIFS(KENTSELAG2,KAYNAK,A29,SEBEP,B29,SÜRE,"Uzun",BİLDİRİM,"Bildirimli",İL,$B$10,İLÇE,$B$11)/VLOOKUP($B$11,ABONE1,4,FALSE))*60</f>
        <v>96.618569295322217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95.680859049118993</v>
      </c>
      <c r="F29" s="30">
        <f>(SUMIFS(KENTALTIOG2,KAYNAK,A29,SEBEP,B29,SÜRE,"Uzun",BİLDİRİM,"Bildirimli",İL,$B$10,İLÇE,$B$11)/VLOOKUP($B$11,ABONE1,6,FALSE))*60</f>
        <v>143.03778571428572</v>
      </c>
      <c r="G29" s="30">
        <f>(SUMIFS(KENTALTIAG2,KAYNAK,A29,SEBEP,B29,SÜRE,"Uzun",BİLDİRİM,"Bildirimli",İL,$B$10,İLÇE,$B$11)/VLOOKUP($B$11,ABONE1,7,FALSE))*60</f>
        <v>124.23888739130436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124.35983618566178</v>
      </c>
      <c r="I29" s="30">
        <f>(SUMIFS(KIRSALOG2,KAYNAK,A29,SEBEP,B29,SÜRE,"Uzun",BİLDİRİM,"Bildirimli",İL,$B$10,İLÇE,$B$11)/VLOOKUP($B$11,ABONE1,9,FALSE))*60</f>
        <v>238.78470000000002</v>
      </c>
      <c r="J29" s="30">
        <f>(SUMIFS(KIRSALAG2,KAYNAK,A29,SEBEP,B29,SÜRE,"Uzun",BİLDİRİM,"Bildirimli",İL,$B$10,İLÇE,$B$11)/VLOOKUP($B$11,ABONE1,10,FALSE))*60</f>
        <v>281.527558285292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280.89471499514565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126.36927373764775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5.3488406283878751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5.2451176631558232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24.50299429416112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24.140207242718446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6.6533602828909126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48.262232284263966</v>
      </c>
      <c r="D33" s="30">
        <f t="shared" ref="D33:L33" si="11">SUM(D28:D32)</f>
        <v>101.96740992371009</v>
      </c>
      <c r="E33" s="30">
        <f t="shared" si="11"/>
        <v>100.92597671227482</v>
      </c>
      <c r="F33" s="30">
        <f t="shared" si="11"/>
        <v>143.03778571428572</v>
      </c>
      <c r="G33" s="30">
        <f t="shared" si="11"/>
        <v>124.23888739130436</v>
      </c>
      <c r="H33" s="30">
        <f t="shared" si="11"/>
        <v>124.35983618566178</v>
      </c>
      <c r="I33" s="30">
        <f t="shared" si="11"/>
        <v>238.78470000000002</v>
      </c>
      <c r="J33" s="30">
        <f t="shared" si="11"/>
        <v>306.03055257945311</v>
      </c>
      <c r="K33" s="30">
        <f t="shared" si="11"/>
        <v>305.03492223786407</v>
      </c>
      <c r="L33" s="30">
        <f t="shared" si="11"/>
        <v>133.02263402053865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(SUMIFS(KENTSELOG1,KAYNAK,A36,SEBEP,B36,SÜRE,"Uzun",BİLDİRİM,"Bildirimsiz",İL,$B$10,İLÇE,$B$11)/VLOOKUP($B$11,ABONE1,3,FALSE))</f>
        <v>0</v>
      </c>
      <c r="D36" s="30">
        <f t="shared" ref="D36:D45" si="13">(SUMIFS(KENTSELAG1,KAYNAK,A36,SEBEP,B36,SÜRE,"Uzun",BİLDİRİM,"Bildirimsiz",İL,$B$10,İLÇE,$B$11)/VLOOKUP($B$11,ABONE1,4,FALSE))</f>
        <v>0</v>
      </c>
      <c r="E36" s="30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f t="shared" ref="F36:F45" si="15">(SUMIFS(KENTALTIOG1,KAYNAK,A36,SEBEP,B36,SÜRE,"Uzun",BİLDİRİM,"Bildirimsiz",İL,$B$10,İLÇE,$B$11)/VLOOKUP($B$11,ABONE1,6,FALSE))</f>
        <v>0</v>
      </c>
      <c r="G36" s="30">
        <f t="shared" ref="G36:G45" si="16">(SUMIFS(KENTALTIAG1,KAYNAK,A36,SEBEP,B36,SÜRE,"Uzun",BİLDİRİM,"Bildirimsiz",İL,$B$10,İLÇE,$B$11)/VLOOKUP($B$11,ABONE1,7,FALSE))</f>
        <v>0</v>
      </c>
      <c r="H36" s="30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8">(SUMIFS(KIRSALOG1,KAYNAK,A36,SEBEP,B36,SÜRE,"Uzun",BİLDİRİM,"Bildirimsiz",İL,$B$10,İLÇE,$B$11)/VLOOKUP($B$11,ABONE1,9,FALSE))</f>
        <v>0</v>
      </c>
      <c r="J36" s="30">
        <f t="shared" ref="J36:J45" si="19">(SUMIFS(KIRSALAG1,KAYNAK,A36,SEBEP,B36,SÜRE,"Uzun",BİLDİRİM,"Bildirimsiz",İL,$B$10,İLÇE,$B$11)/VLOOKUP($B$11,ABONE1,10,FALSE))</f>
        <v>0</v>
      </c>
      <c r="K36" s="30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12"/>
        <v>0.90609137055837563</v>
      </c>
      <c r="D38" s="30">
        <f t="shared" si="13"/>
        <v>0.49954828347721342</v>
      </c>
      <c r="E38" s="30">
        <f t="shared" si="14"/>
        <v>0.50743183384191359</v>
      </c>
      <c r="F38" s="30">
        <f t="shared" si="15"/>
        <v>0.11904761904761904</v>
      </c>
      <c r="G38" s="30">
        <f t="shared" si="16"/>
        <v>3.515263644773358E-2</v>
      </c>
      <c r="H38" s="30">
        <f t="shared" si="17"/>
        <v>3.5692401960784312E-2</v>
      </c>
      <c r="I38" s="30">
        <f t="shared" si="18"/>
        <v>1.1967213114754098</v>
      </c>
      <c r="J38" s="30">
        <f t="shared" si="19"/>
        <v>0.68366592756836664</v>
      </c>
      <c r="K38" s="30">
        <f t="shared" si="20"/>
        <v>0.6912621359223301</v>
      </c>
      <c r="L38" s="30">
        <f t="shared" si="21"/>
        <v>0.43244203319770069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12"/>
        <v>0</v>
      </c>
      <c r="D39" s="30">
        <f t="shared" si="13"/>
        <v>0</v>
      </c>
      <c r="E39" s="30">
        <f t="shared" si="14"/>
        <v>0</v>
      </c>
      <c r="F39" s="30">
        <f t="shared" si="15"/>
        <v>0</v>
      </c>
      <c r="G39" s="30">
        <f t="shared" si="16"/>
        <v>0</v>
      </c>
      <c r="H39" s="30">
        <f t="shared" si="17"/>
        <v>0</v>
      </c>
      <c r="I39" s="30">
        <f t="shared" si="18"/>
        <v>0</v>
      </c>
      <c r="J39" s="30">
        <f t="shared" si="19"/>
        <v>0</v>
      </c>
      <c r="K39" s="30">
        <f t="shared" si="20"/>
        <v>0</v>
      </c>
      <c r="L39" s="30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12"/>
        <v>0</v>
      </c>
      <c r="D41" s="30">
        <f t="shared" si="13"/>
        <v>0</v>
      </c>
      <c r="E41" s="30">
        <f t="shared" si="14"/>
        <v>0</v>
      </c>
      <c r="F41" s="30">
        <f t="shared" si="15"/>
        <v>0</v>
      </c>
      <c r="G41" s="30">
        <f t="shared" si="16"/>
        <v>0</v>
      </c>
      <c r="H41" s="30">
        <f t="shared" si="17"/>
        <v>0</v>
      </c>
      <c r="I41" s="30">
        <f t="shared" si="18"/>
        <v>0</v>
      </c>
      <c r="J41" s="30">
        <f t="shared" si="19"/>
        <v>0</v>
      </c>
      <c r="K41" s="30">
        <f t="shared" si="20"/>
        <v>0</v>
      </c>
      <c r="L41" s="30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12"/>
        <v>0</v>
      </c>
      <c r="D42" s="30">
        <f t="shared" si="13"/>
        <v>4.3264404738004414E-2</v>
      </c>
      <c r="E42" s="30">
        <f t="shared" si="14"/>
        <v>4.2425435574367558E-2</v>
      </c>
      <c r="F42" s="30">
        <f t="shared" si="15"/>
        <v>0</v>
      </c>
      <c r="G42" s="30">
        <f t="shared" si="16"/>
        <v>1.4646931853222325E-2</v>
      </c>
      <c r="H42" s="30">
        <f t="shared" si="17"/>
        <v>1.4552696078431373E-2</v>
      </c>
      <c r="I42" s="30">
        <f t="shared" si="18"/>
        <v>0</v>
      </c>
      <c r="J42" s="30">
        <f t="shared" si="19"/>
        <v>8.4010840108401083E-2</v>
      </c>
      <c r="K42" s="30">
        <f t="shared" si="20"/>
        <v>8.2766990291262138E-2</v>
      </c>
      <c r="L42" s="30">
        <f t="shared" si="21"/>
        <v>4.1916941161273653E-2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12"/>
        <v>0</v>
      </c>
      <c r="D43" s="30">
        <f t="shared" si="13"/>
        <v>0</v>
      </c>
      <c r="E43" s="30">
        <f t="shared" si="14"/>
        <v>0</v>
      </c>
      <c r="F43" s="30">
        <f t="shared" si="15"/>
        <v>0</v>
      </c>
      <c r="G43" s="30">
        <f t="shared" si="16"/>
        <v>0</v>
      </c>
      <c r="H43" s="30">
        <f t="shared" si="17"/>
        <v>0</v>
      </c>
      <c r="I43" s="30">
        <f t="shared" si="18"/>
        <v>0</v>
      </c>
      <c r="J43" s="30">
        <f t="shared" si="19"/>
        <v>0</v>
      </c>
      <c r="K43" s="30">
        <f t="shared" si="20"/>
        <v>0</v>
      </c>
      <c r="L43" s="30">
        <f t="shared" si="21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12"/>
        <v>0</v>
      </c>
      <c r="D45" s="30">
        <f t="shared" si="13"/>
        <v>0</v>
      </c>
      <c r="E45" s="30">
        <f t="shared" si="14"/>
        <v>0</v>
      </c>
      <c r="F45" s="30">
        <f t="shared" si="15"/>
        <v>0</v>
      </c>
      <c r="G45" s="30">
        <f t="shared" si="16"/>
        <v>0</v>
      </c>
      <c r="H45" s="30">
        <f t="shared" si="17"/>
        <v>0</v>
      </c>
      <c r="I45" s="30">
        <f t="shared" si="18"/>
        <v>0</v>
      </c>
      <c r="J45" s="30">
        <f t="shared" si="19"/>
        <v>0</v>
      </c>
      <c r="K45" s="30">
        <f t="shared" si="20"/>
        <v>0</v>
      </c>
      <c r="L45" s="30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0.90609137055837563</v>
      </c>
      <c r="D46" s="30">
        <f t="shared" ref="D46:L46" si="22">SUM(D36:D45)</f>
        <v>0.54281268821521778</v>
      </c>
      <c r="E46" s="30">
        <f t="shared" si="22"/>
        <v>0.5498572694162811</v>
      </c>
      <c r="F46" s="30">
        <f t="shared" si="22"/>
        <v>0.11904761904761904</v>
      </c>
      <c r="G46" s="30">
        <f t="shared" si="22"/>
        <v>4.9799568300955901E-2</v>
      </c>
      <c r="H46" s="30">
        <f t="shared" si="22"/>
        <v>5.0245098039215688E-2</v>
      </c>
      <c r="I46" s="30">
        <f t="shared" si="22"/>
        <v>1.1967213114754098</v>
      </c>
      <c r="J46" s="30">
        <f t="shared" si="22"/>
        <v>0.76767676767676774</v>
      </c>
      <c r="K46" s="30">
        <f t="shared" si="22"/>
        <v>0.77402912621359221</v>
      </c>
      <c r="L46" s="30">
        <f t="shared" si="22"/>
        <v>0.47435897435897434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0.25380710659898476</v>
      </c>
      <c r="D50" s="30">
        <f>(SUMIFS(KENTSELAG1,KAYNAK,A50,SEBEP,B50,SÜRE,"Uzun",BİLDİRİM,"Bildirimli",İL,$B$10,İLÇE,$B$11)/VLOOKUP($B$11,ABONE1,4,FALSE))</f>
        <v>0.4162818711102188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0.41313121370213601</v>
      </c>
      <c r="F50" s="30">
        <f>(SUMIFS(KENTALTIOG1,KAYNAK,A50,SEBEP,B50,SÜRE,"Uzun",BİLDİRİM,"Bildirimli",İL,$B$10,İLÇE,$B$11)/VLOOKUP($B$11,ABONE1,6,FALSE))</f>
        <v>0.45238095238095238</v>
      </c>
      <c r="G50" s="30">
        <f>(SUMIFS(KENTALTIAG1,KAYNAK,A50,SEBEP,B50,SÜRE,"Uzun",BİLDİRİM,"Bildirimli",İL,$B$10,İLÇE,$B$11)/VLOOKUP($B$11,ABONE1,7,FALSE))</f>
        <v>0.38251618871415355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0.38296568627450983</v>
      </c>
      <c r="I50" s="30">
        <f>(SUMIFS(KIRSALOG1,KAYNAK,A50,SEBEP,B50,SÜRE,"Uzun",BİLDİRİM,"Bildirimli",İL,$B$10,İLÇE,$B$11)/VLOOKUP($B$11,ABONE1,9,FALSE))</f>
        <v>0.83606557377049184</v>
      </c>
      <c r="J50" s="30">
        <f>(SUMIFS(KIRSALAG1,KAYNAK,A50,SEBEP,B50,SÜRE,"Uzun",BİLDİRİM,"Bildirimli",İL,$B$10,İLÇE,$B$11)/VLOOKUP($B$11,ABONE1,10,FALSE))</f>
        <v>0.92338014289233805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0.92208737864077672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0.47448814829167474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1.5157598875727766E-2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1.4863667683827148E-2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5.3461443705346147E-2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5.2669902912621358E-2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1.6760317767874441E-2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0.25380710659898476</v>
      </c>
      <c r="D54" s="30">
        <f t="shared" ref="D54:L54" si="23">SUM(D49:D53)</f>
        <v>0.43143946998594657</v>
      </c>
      <c r="E54" s="30">
        <f t="shared" si="23"/>
        <v>0.42799488138596314</v>
      </c>
      <c r="F54" s="30">
        <f t="shared" si="23"/>
        <v>0.45238095238095238</v>
      </c>
      <c r="G54" s="30">
        <f t="shared" si="23"/>
        <v>0.38251618871415355</v>
      </c>
      <c r="H54" s="30">
        <f t="shared" si="23"/>
        <v>0.38296568627450983</v>
      </c>
      <c r="I54" s="30">
        <f t="shared" si="23"/>
        <v>0.83606557377049184</v>
      </c>
      <c r="J54" s="30">
        <f t="shared" si="23"/>
        <v>0.97684158659768416</v>
      </c>
      <c r="K54" s="30">
        <f t="shared" si="23"/>
        <v>0.97475728155339803</v>
      </c>
      <c r="L54" s="30">
        <f t="shared" si="23"/>
        <v>0.49124846605954919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7.6142131979695434E-3</v>
      </c>
      <c r="D58" s="30">
        <f>(SUMIFS(KENTSELAG1,KAYNAK,A58,SÜRE,"Kısa",İL,$B$10,İLÇE,$B$11)/VLOOKUP($B$11,ABONE1,4,FALSE))</f>
        <v>4.9588436057016662E-2</v>
      </c>
      <c r="E58" s="30">
        <f>(SUMIFS(KENTSELOG1,KAYNAK,A58,SÜRE,"Kısa",İL,$B$10,İLÇE,$B$11)+SUMIFS(KENTSELAG1,KAYNAK,A58,SÜRE,"Kısa",İL,$B$10,İLÇE,$B$11))/VLOOKUP($B$11,ABONE1,5,FALSE)</f>
        <v>4.8774485677724189E-2</v>
      </c>
      <c r="F58" s="30">
        <f>(SUMIFS(KENTALTIOG1,KAYNAK,A58,SÜRE,"Kısa",İL,$B$10,İLÇE,$B$11)/VLOOKUP($B$11,ABONE1,6,FALSE))</f>
        <v>0</v>
      </c>
      <c r="G58" s="30">
        <f>(SUMIFS(KENTALTIAG1,KAYNAK,A58,SÜRE,"Kısa",İL,$B$10,İLÇE,$B$11)/VLOOKUP($B$11,ABONE1,7,FALSE))</f>
        <v>0</v>
      </c>
      <c r="H58" s="30">
        <f>(SUMIFS(KENTALTIOG1,KAYNAK,A58,SÜRE,"Kısa",İL,$B$10,İLÇE,$B$11)+SUMIFS(KENTALTIAG1,KAYNAK,A58,SÜRE,"Kısa",İL,$B$10,İLÇE,$B$11))/VLOOKUP($B$11,ABONE1,8,FALSE)</f>
        <v>0</v>
      </c>
      <c r="I58" s="30">
        <f>(SUMIFS(KIRSALOG1,KAYNAK,A58,SÜRE,"Kısa",İL,$B$10,İLÇE,$B$11)/VLOOKUP($B$11,ABONE1,9,FALSE))</f>
        <v>0</v>
      </c>
      <c r="J58" s="30">
        <f>(SUMIFS(KIRSALAG1,KAYNAK,A58,SÜRE,"Kısa",İL,$B$10,İLÇE,$B$11)/VLOOKUP($B$11,ABONE1,10,FALSE))</f>
        <v>6.2084257206208429E-2</v>
      </c>
      <c r="K58" s="30">
        <f>(SUMIFS(KIRSALOG1,KAYNAK,A58,SÜRE,"Kısa",İL,$B$10,İLÇE,$B$11)+SUMIFS(KIRSALAG1,KAYNAK,A58,SÜRE,"Kısa",İL,$B$10,İLÇE,$B$11))/VLOOKUP($B$11,ABONE1,11,FALSE)</f>
        <v>6.1165048543689322E-2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4.0140799586643412E-2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7.6142131979695434E-3</v>
      </c>
      <c r="D60" s="30">
        <f t="shared" ref="D60:L60" si="24">SUM(D57:D59)</f>
        <v>4.9588436057016662E-2</v>
      </c>
      <c r="E60" s="30">
        <f t="shared" si="24"/>
        <v>4.8774485677724189E-2</v>
      </c>
      <c r="F60" s="30">
        <f t="shared" si="24"/>
        <v>0</v>
      </c>
      <c r="G60" s="30">
        <f t="shared" si="24"/>
        <v>0</v>
      </c>
      <c r="H60" s="30">
        <f t="shared" si="24"/>
        <v>0</v>
      </c>
      <c r="I60" s="30">
        <f t="shared" si="24"/>
        <v>0</v>
      </c>
      <c r="J60" s="30">
        <f t="shared" si="24"/>
        <v>6.2084257206208429E-2</v>
      </c>
      <c r="K60" s="30">
        <f t="shared" si="24"/>
        <v>6.1165048543689322E-2</v>
      </c>
      <c r="L60" s="30">
        <f t="shared" si="24"/>
        <v>4.0140799586643412E-2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394</v>
      </c>
      <c r="D65" s="29">
        <f>VLOOKUP($B$11,ABONE1,4,FALSE)</f>
        <v>19924</v>
      </c>
      <c r="E65" s="29">
        <f>VLOOKUP($B$11,ABONE1,5,FALSE)</f>
        <v>20318</v>
      </c>
      <c r="F65" s="29">
        <f>VLOOKUP($B$11,ABONE1,6,FALSE)</f>
        <v>42</v>
      </c>
      <c r="G65" s="29">
        <f>VLOOKUP($B$11,ABONE1,7,FALSE)</f>
        <v>6486</v>
      </c>
      <c r="H65" s="29">
        <f>VLOOKUP($B$11,ABONE1,8,FALSE)</f>
        <v>6528</v>
      </c>
      <c r="I65" s="29">
        <f>VLOOKUP($B$11,ABONE1,9,FALSE)</f>
        <v>61</v>
      </c>
      <c r="J65" s="29">
        <f>VLOOKUP($B$11,ABONE1,10,FALSE)</f>
        <v>4059</v>
      </c>
      <c r="K65" s="29">
        <f>VLOOKUP($B$11,ABONE1,11,FALSE)</f>
        <v>4120</v>
      </c>
      <c r="L65" s="29">
        <f>VLOOKUP($B$11,ABONE1,12,FALSE)</f>
        <v>30966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5"/>
  <dimension ref="A1:V70"/>
  <sheetViews>
    <sheetView topLeftCell="A13" zoomScale="90" zoomScaleNormal="90" workbookViewId="0">
      <selection activeCell="K40" sqref="K40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95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f t="shared" ref="F15:F24" si="3">(SUMIFS(KENTALTIOG2,KAYNAK,A15,SEBEP,B15,SÜRE,"Uzun",BİLDİRİM,"Bildirimsiz",İL,$B$10,İLÇE,$B$11)/VLOOKUP($B$11,ABONE1,6,FALSE))*60</f>
        <v>0</v>
      </c>
      <c r="G15" s="30">
        <f t="shared" ref="G15:G24" si="4">(SUMIFS(KENTALTIAG2,KAYNAK,A15,SEBEP,B15,SÜRE,"Uzun",BİLDİRİM,"Bildirimsiz",İL,$B$10,İLÇE,$B$11)/VLOOKUP($B$11,ABONE1,7,FALSE))*60</f>
        <v>0</v>
      </c>
      <c r="H15" s="30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6">(SUMIFS(KIRSALOG2,KAYNAK,A15,SEBEP,B15,SÜRE,"Uzun",BİLDİRİM,"Bildirimsiz",İL,$B$10,İLÇE,$B$11)/VLOOKUP($B$11,ABONE1,9,FALSE))*60</f>
        <v>0</v>
      </c>
      <c r="J15" s="30">
        <f t="shared" ref="J15:J24" si="7">(SUMIFS(KIRSALAG2,KAYNAK,A15,SEBEP,B15,SÜRE,"Uzun",BİLDİRİM,"Bildirimsiz",İL,$B$10,İLÇE,$B$11)/VLOOKUP($B$11,ABONE1,10,FALSE))*60</f>
        <v>0</v>
      </c>
      <c r="K15" s="30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87.942499999999995</v>
      </c>
      <c r="D17" s="30">
        <f t="shared" si="1"/>
        <v>132.12049468714014</v>
      </c>
      <c r="E17" s="30">
        <f t="shared" si="2"/>
        <v>131.78390044190476</v>
      </c>
      <c r="F17" s="30">
        <f t="shared" si="3"/>
        <v>45.132439285714284</v>
      </c>
      <c r="G17" s="30">
        <f t="shared" si="4"/>
        <v>87.110269806194538</v>
      </c>
      <c r="H17" s="30">
        <f t="shared" si="5"/>
        <v>86.688760301237224</v>
      </c>
      <c r="I17" s="30">
        <f t="shared" si="6"/>
        <v>139.40718092307694</v>
      </c>
      <c r="J17" s="30">
        <f t="shared" si="7"/>
        <v>94.79602965290465</v>
      </c>
      <c r="K17" s="30">
        <f t="shared" si="8"/>
        <v>95.830906466809424</v>
      </c>
      <c r="L17" s="30">
        <f t="shared" si="9"/>
        <v>110.11318026947212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15.698611000000001</v>
      </c>
      <c r="D18" s="30">
        <f t="shared" si="1"/>
        <v>32.767396023032632</v>
      </c>
      <c r="E18" s="30">
        <f t="shared" si="2"/>
        <v>32.637348137142858</v>
      </c>
      <c r="F18" s="30">
        <f t="shared" si="3"/>
        <v>0</v>
      </c>
      <c r="G18" s="30">
        <f t="shared" si="4"/>
        <v>0</v>
      </c>
      <c r="H18" s="30">
        <f t="shared" si="5"/>
        <v>0</v>
      </c>
      <c r="I18" s="30">
        <f t="shared" si="6"/>
        <v>0</v>
      </c>
      <c r="J18" s="30">
        <f t="shared" si="7"/>
        <v>0</v>
      </c>
      <c r="K18" s="30">
        <f t="shared" si="8"/>
        <v>0</v>
      </c>
      <c r="L18" s="30">
        <f t="shared" si="9"/>
        <v>15.812668671096343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77.85583299999999</v>
      </c>
      <c r="D20" s="30">
        <f t="shared" si="1"/>
        <v>112.57874167370443</v>
      </c>
      <c r="E20" s="30">
        <f t="shared" si="2"/>
        <v>112.31418617904762</v>
      </c>
      <c r="F20" s="30">
        <f t="shared" si="3"/>
        <v>51.518750357142856</v>
      </c>
      <c r="G20" s="30">
        <f t="shared" si="4"/>
        <v>106.52769420032604</v>
      </c>
      <c r="H20" s="30">
        <f t="shared" si="5"/>
        <v>105.97533614846694</v>
      </c>
      <c r="I20" s="30">
        <f t="shared" si="6"/>
        <v>73.975641230769227</v>
      </c>
      <c r="J20" s="30">
        <f t="shared" si="7"/>
        <v>90.47743874314942</v>
      </c>
      <c r="K20" s="30">
        <f t="shared" si="8"/>
        <v>90.094634732334029</v>
      </c>
      <c r="L20" s="30">
        <f t="shared" si="9"/>
        <v>106.30883674049464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11.652437627639156</v>
      </c>
      <c r="E21" s="30">
        <f t="shared" si="2"/>
        <v>11.563657150476191</v>
      </c>
      <c r="F21" s="30">
        <f t="shared" si="3"/>
        <v>0</v>
      </c>
      <c r="G21" s="30">
        <f t="shared" si="4"/>
        <v>13.09695708023909</v>
      </c>
      <c r="H21" s="30">
        <f t="shared" si="5"/>
        <v>12.965447380311998</v>
      </c>
      <c r="I21" s="30">
        <f t="shared" si="6"/>
        <v>0</v>
      </c>
      <c r="J21" s="30">
        <f t="shared" si="7"/>
        <v>13.48276092802338</v>
      </c>
      <c r="K21" s="30">
        <f t="shared" si="8"/>
        <v>13.169991670235541</v>
      </c>
      <c r="L21" s="30">
        <f t="shared" si="9"/>
        <v>12.321546496862311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f t="shared" si="3"/>
        <v>0</v>
      </c>
      <c r="G22" s="30">
        <f t="shared" si="4"/>
        <v>0</v>
      </c>
      <c r="H22" s="30">
        <f t="shared" si="5"/>
        <v>0</v>
      </c>
      <c r="I22" s="30">
        <f t="shared" si="6"/>
        <v>0</v>
      </c>
      <c r="J22" s="30">
        <f t="shared" si="7"/>
        <v>0</v>
      </c>
      <c r="K22" s="30">
        <f t="shared" si="8"/>
        <v>0</v>
      </c>
      <c r="L22" s="30">
        <f t="shared" si="9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f t="shared" si="3"/>
        <v>0</v>
      </c>
      <c r="G24" s="30">
        <f t="shared" si="4"/>
        <v>0</v>
      </c>
      <c r="H24" s="30">
        <f t="shared" si="5"/>
        <v>0</v>
      </c>
      <c r="I24" s="30">
        <f t="shared" si="6"/>
        <v>0</v>
      </c>
      <c r="J24" s="30">
        <f t="shared" si="7"/>
        <v>0</v>
      </c>
      <c r="K24" s="30">
        <f t="shared" si="8"/>
        <v>0</v>
      </c>
      <c r="L24" s="30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181.49694399999998</v>
      </c>
      <c r="D25" s="30">
        <f t="shared" ref="D25:L25" si="10">SUM(D15:D24)</f>
        <v>289.11907001151633</v>
      </c>
      <c r="E25" s="30">
        <f t="shared" si="10"/>
        <v>288.29909190857148</v>
      </c>
      <c r="F25" s="30">
        <f t="shared" si="10"/>
        <v>96.651189642857133</v>
      </c>
      <c r="G25" s="30">
        <f t="shared" si="10"/>
        <v>206.73492108675967</v>
      </c>
      <c r="H25" s="30">
        <f t="shared" si="10"/>
        <v>205.62954383001616</v>
      </c>
      <c r="I25" s="30">
        <f t="shared" si="10"/>
        <v>213.38282215384618</v>
      </c>
      <c r="J25" s="30">
        <f t="shared" si="10"/>
        <v>198.75622932407742</v>
      </c>
      <c r="K25" s="30">
        <f t="shared" si="10"/>
        <v>199.09553286937899</v>
      </c>
      <c r="L25" s="30">
        <f t="shared" si="10"/>
        <v>244.55623217792544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6.0542999999999996</v>
      </c>
      <c r="D29" s="30">
        <f>(SUMIFS(KENTSELAG2,KAYNAK,A29,SEBEP,B29,SÜRE,"Uzun",BİLDİRİM,"Bildirimli",İL,$B$10,İLÇE,$B$11)/VLOOKUP($B$11,ABONE1,4,FALSE))*60</f>
        <v>10.460365842610363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10.426795817142855</v>
      </c>
      <c r="F29" s="30">
        <f>(SUMIFS(KENTALTIOG2,KAYNAK,A29,SEBEP,B29,SÜRE,"Uzun",BİLDİRİM,"Bildirimli",İL,$B$10,İLÇE,$B$11)/VLOOKUP($B$11,ABONE1,6,FALSE))*60</f>
        <v>16.414935</v>
      </c>
      <c r="G29" s="30">
        <f>(SUMIFS(KENTALTIAG2,KAYNAK,A29,SEBEP,B29,SÜRE,"Uzun",BİLDİRİM,"Bildirimli",İL,$B$10,İLÇE,$B$11)/VLOOKUP($B$11,ABONE1,7,FALSE))*60</f>
        <v>13.534298721246151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13.563223883808499</v>
      </c>
      <c r="I29" s="30">
        <f>(SUMIFS(KIRSALOG2,KAYNAK,A29,SEBEP,B29,SÜRE,"Uzun",BİLDİRİM,"Bildirimli",İL,$B$10,İLÇE,$B$11)/VLOOKUP($B$11,ABONE1,9,FALSE))*60</f>
        <v>29.271983999999996</v>
      </c>
      <c r="J29" s="30">
        <f>(SUMIFS(KIRSALAG2,KAYNAK,A29,SEBEP,B29,SÜRE,"Uzun",BİLDİRİM,"Bildirimli",İL,$B$10,İLÇE,$B$11)/VLOOKUP($B$11,ABONE1,10,FALSE))*60</f>
        <v>53.421073262696382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52.860869550321198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18.818092355112586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8.2265261727447214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8.1638478780952397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15.071433189623678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14.721810364025696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6.4932210335917313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6.0542999999999996</v>
      </c>
      <c r="D33" s="30">
        <f t="shared" ref="D33:L33" si="11">SUM(D28:D32)</f>
        <v>18.686892015355085</v>
      </c>
      <c r="E33" s="30">
        <f t="shared" si="11"/>
        <v>18.590643695238093</v>
      </c>
      <c r="F33" s="30">
        <f t="shared" si="11"/>
        <v>16.414935</v>
      </c>
      <c r="G33" s="30">
        <f t="shared" si="11"/>
        <v>13.534298721246151</v>
      </c>
      <c r="H33" s="30">
        <f t="shared" si="11"/>
        <v>13.563223883808499</v>
      </c>
      <c r="I33" s="30">
        <f t="shared" si="11"/>
        <v>29.271983999999996</v>
      </c>
      <c r="J33" s="30">
        <f t="shared" si="11"/>
        <v>68.492506452320058</v>
      </c>
      <c r="K33" s="30">
        <f t="shared" si="11"/>
        <v>67.582679914346897</v>
      </c>
      <c r="L33" s="30">
        <f t="shared" si="11"/>
        <v>25.311313388704317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(SUMIFS(KENTSELOG1,KAYNAK,A36,SEBEP,B36,SÜRE,"Uzun",BİLDİRİM,"Bildirimsiz",İL,$B$10,İLÇE,$B$11)/VLOOKUP($B$11,ABONE1,3,FALSE))</f>
        <v>0</v>
      </c>
      <c r="D36" s="30">
        <f t="shared" ref="D36:D45" si="13">(SUMIFS(KENTSELAG1,KAYNAK,A36,SEBEP,B36,SÜRE,"Uzun",BİLDİRİM,"Bildirimsiz",İL,$B$10,İLÇE,$B$11)/VLOOKUP($B$11,ABONE1,4,FALSE))</f>
        <v>0</v>
      </c>
      <c r="E36" s="30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f t="shared" ref="F36:F45" si="15">(SUMIFS(KENTALTIOG1,KAYNAK,A36,SEBEP,B36,SÜRE,"Uzun",BİLDİRİM,"Bildirimsiz",İL,$B$10,İLÇE,$B$11)/VLOOKUP($B$11,ABONE1,6,FALSE))</f>
        <v>0</v>
      </c>
      <c r="G36" s="30">
        <f t="shared" ref="G36:G45" si="16">(SUMIFS(KENTALTIAG1,KAYNAK,A36,SEBEP,B36,SÜRE,"Uzun",BİLDİRİM,"Bildirimsiz",İL,$B$10,İLÇE,$B$11)/VLOOKUP($B$11,ABONE1,7,FALSE))</f>
        <v>0</v>
      </c>
      <c r="H36" s="30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8">(SUMIFS(KIRSALOG1,KAYNAK,A36,SEBEP,B36,SÜRE,"Uzun",BİLDİRİM,"Bildirimsiz",İL,$B$10,İLÇE,$B$11)/VLOOKUP($B$11,ABONE1,9,FALSE))</f>
        <v>0</v>
      </c>
      <c r="J36" s="30">
        <f t="shared" ref="J36:J45" si="19">(SUMIFS(KIRSALAG1,KAYNAK,A36,SEBEP,B36,SÜRE,"Uzun",BİLDİRİM,"Bildirimsiz",İL,$B$10,İLÇE,$B$11)/VLOOKUP($B$11,ABONE1,10,FALSE))</f>
        <v>0</v>
      </c>
      <c r="K36" s="30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12"/>
        <v>2.2666666666666666</v>
      </c>
      <c r="D38" s="30">
        <f t="shared" si="13"/>
        <v>4.119641714651312</v>
      </c>
      <c r="E38" s="30">
        <f t="shared" si="14"/>
        <v>4.1055238095238096</v>
      </c>
      <c r="F38" s="30">
        <f t="shared" si="15"/>
        <v>1.9285714285714286</v>
      </c>
      <c r="G38" s="30">
        <f t="shared" si="16"/>
        <v>3.5738090925556962</v>
      </c>
      <c r="H38" s="30">
        <f t="shared" si="17"/>
        <v>3.5572888649811727</v>
      </c>
      <c r="I38" s="30">
        <f t="shared" si="18"/>
        <v>3.9230769230769229</v>
      </c>
      <c r="J38" s="30">
        <f t="shared" si="19"/>
        <v>3.7051516258677384</v>
      </c>
      <c r="K38" s="30">
        <f t="shared" si="20"/>
        <v>3.7102069950035688</v>
      </c>
      <c r="L38" s="30">
        <f t="shared" si="21"/>
        <v>3.8492678725236864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12"/>
        <v>6.6666666666666666E-2</v>
      </c>
      <c r="D39" s="30">
        <f t="shared" si="13"/>
        <v>0.19270633397312859</v>
      </c>
      <c r="E39" s="30">
        <f t="shared" si="14"/>
        <v>0.19174603174603175</v>
      </c>
      <c r="F39" s="30">
        <f t="shared" si="15"/>
        <v>0</v>
      </c>
      <c r="G39" s="30">
        <f t="shared" si="16"/>
        <v>0</v>
      </c>
      <c r="H39" s="30">
        <f t="shared" si="17"/>
        <v>0</v>
      </c>
      <c r="I39" s="30">
        <f t="shared" si="18"/>
        <v>0</v>
      </c>
      <c r="J39" s="30">
        <f t="shared" si="19"/>
        <v>0</v>
      </c>
      <c r="K39" s="30">
        <f t="shared" si="20"/>
        <v>0</v>
      </c>
      <c r="L39" s="30">
        <f t="shared" si="21"/>
        <v>9.290020917927895E-2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12"/>
        <v>1.4166666666666667</v>
      </c>
      <c r="D41" s="30">
        <f t="shared" si="13"/>
        <v>2.4583493282149713</v>
      </c>
      <c r="E41" s="30">
        <f t="shared" si="14"/>
        <v>2.4504126984126984</v>
      </c>
      <c r="F41" s="30">
        <f t="shared" si="15"/>
        <v>1.125</v>
      </c>
      <c r="G41" s="30">
        <f t="shared" si="16"/>
        <v>2.3227676145625793</v>
      </c>
      <c r="H41" s="30">
        <f t="shared" si="17"/>
        <v>2.3107405415097722</v>
      </c>
      <c r="I41" s="30">
        <f t="shared" si="18"/>
        <v>1.6153846153846154</v>
      </c>
      <c r="J41" s="30">
        <f t="shared" si="19"/>
        <v>1.9572524662038728</v>
      </c>
      <c r="K41" s="30">
        <f t="shared" si="20"/>
        <v>1.9493219129193433</v>
      </c>
      <c r="L41" s="30">
        <f t="shared" si="21"/>
        <v>2.3161068044788977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12"/>
        <v>0</v>
      </c>
      <c r="D42" s="30">
        <f t="shared" si="13"/>
        <v>9.5585412667946262E-2</v>
      </c>
      <c r="E42" s="30">
        <f t="shared" si="14"/>
        <v>9.4857142857142862E-2</v>
      </c>
      <c r="F42" s="30">
        <f t="shared" si="15"/>
        <v>0</v>
      </c>
      <c r="G42" s="30">
        <f t="shared" si="16"/>
        <v>7.8427821046911789E-2</v>
      </c>
      <c r="H42" s="30">
        <f t="shared" si="17"/>
        <v>7.7640308409539185E-2</v>
      </c>
      <c r="I42" s="30">
        <f t="shared" si="18"/>
        <v>0</v>
      </c>
      <c r="J42" s="30">
        <f t="shared" si="19"/>
        <v>9.6455973693825359E-2</v>
      </c>
      <c r="K42" s="30">
        <f t="shared" si="20"/>
        <v>9.421841541755889E-2</v>
      </c>
      <c r="L42" s="30">
        <f t="shared" si="21"/>
        <v>8.8839670235019069E-2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12"/>
        <v>0</v>
      </c>
      <c r="D43" s="30">
        <f t="shared" si="13"/>
        <v>0</v>
      </c>
      <c r="E43" s="30">
        <f t="shared" si="14"/>
        <v>0</v>
      </c>
      <c r="F43" s="30">
        <f t="shared" si="15"/>
        <v>0</v>
      </c>
      <c r="G43" s="30">
        <f t="shared" si="16"/>
        <v>0</v>
      </c>
      <c r="H43" s="30">
        <f t="shared" si="17"/>
        <v>0</v>
      </c>
      <c r="I43" s="30">
        <f t="shared" si="18"/>
        <v>0</v>
      </c>
      <c r="J43" s="30">
        <f t="shared" si="19"/>
        <v>0</v>
      </c>
      <c r="K43" s="30">
        <f t="shared" si="20"/>
        <v>0</v>
      </c>
      <c r="L43" s="30">
        <f t="shared" si="21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12"/>
        <v>0</v>
      </c>
      <c r="D45" s="30">
        <f t="shared" si="13"/>
        <v>0</v>
      </c>
      <c r="E45" s="30">
        <f t="shared" si="14"/>
        <v>0</v>
      </c>
      <c r="F45" s="30">
        <f t="shared" si="15"/>
        <v>0</v>
      </c>
      <c r="G45" s="30">
        <f t="shared" si="16"/>
        <v>0</v>
      </c>
      <c r="H45" s="30">
        <f t="shared" si="17"/>
        <v>0</v>
      </c>
      <c r="I45" s="30">
        <f t="shared" si="18"/>
        <v>0</v>
      </c>
      <c r="J45" s="30">
        <f t="shared" si="19"/>
        <v>0</v>
      </c>
      <c r="K45" s="30">
        <f t="shared" si="20"/>
        <v>0</v>
      </c>
      <c r="L45" s="30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3.75</v>
      </c>
      <c r="D46" s="30">
        <f t="shared" ref="D46:L46" si="22">SUM(D36:D45)</f>
        <v>6.8662827895073573</v>
      </c>
      <c r="E46" s="30">
        <f t="shared" si="22"/>
        <v>6.8425396825396829</v>
      </c>
      <c r="F46" s="30">
        <f t="shared" si="22"/>
        <v>3.0535714285714288</v>
      </c>
      <c r="G46" s="30">
        <f t="shared" si="22"/>
        <v>5.9750045281651873</v>
      </c>
      <c r="H46" s="30">
        <f t="shared" si="22"/>
        <v>5.9456697149004842</v>
      </c>
      <c r="I46" s="30">
        <f t="shared" si="22"/>
        <v>5.5384615384615383</v>
      </c>
      <c r="J46" s="30">
        <f t="shared" si="22"/>
        <v>5.758860065765437</v>
      </c>
      <c r="K46" s="30">
        <f t="shared" si="22"/>
        <v>5.7537473233404706</v>
      </c>
      <c r="L46" s="30">
        <f t="shared" si="22"/>
        <v>6.3471145564168818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0.48333333333333334</v>
      </c>
      <c r="D50" s="30">
        <f>(SUMIFS(KENTSELAG1,KAYNAK,A50,SEBEP,B50,SÜRE,"Uzun",BİLDİRİM,"Bildirimli",İL,$B$10,İLÇE,$B$11)/VLOOKUP($B$11,ABONE1,4,FALSE))</f>
        <v>0.87344849648112599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0.87047619047619051</v>
      </c>
      <c r="F50" s="30">
        <f>(SUMIFS(KENTALTIOG1,KAYNAK,A50,SEBEP,B50,SÜRE,"Uzun",BİLDİRİM,"Bildirimli",İL,$B$10,İLÇE,$B$11)/VLOOKUP($B$11,ABONE1,6,FALSE))</f>
        <v>0.5178571428571429</v>
      </c>
      <c r="G50" s="30">
        <f>(SUMIFS(KENTALTIAG1,KAYNAK,A50,SEBEP,B50,SÜRE,"Uzun",BİLDİRİM,"Bildirimli",İL,$B$10,İLÇE,$B$11)/VLOOKUP($B$11,ABONE1,7,FALSE))</f>
        <v>0.86288715812352834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0.85942262865339791</v>
      </c>
      <c r="I50" s="30">
        <f>(SUMIFS(KIRSALOG1,KAYNAK,A50,SEBEP,B50,SÜRE,"Uzun",BİLDİRİM,"Bildirimli",İL,$B$10,İLÇE,$B$11)/VLOOKUP($B$11,ABONE1,9,FALSE))</f>
        <v>1.0769230769230769</v>
      </c>
      <c r="J50" s="30">
        <f>(SUMIFS(KIRSALAG1,KAYNAK,A50,SEBEP,B50,SÜRE,"Uzun",BİLDİRİM,"Bildirimli",İL,$B$10,İLÇE,$B$11)/VLOOKUP($B$11,ABONE1,10,FALSE))</f>
        <v>1.2944830105955425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1.2894361170592434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0.93890734588409008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4.1202815099168268E-2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4.0888888888888891E-2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3.2151991231275122E-2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3.1406138472519628E-2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2.5224560108281037E-2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0.48333333333333334</v>
      </c>
      <c r="D54" s="30">
        <f t="shared" ref="D54:L54" si="23">SUM(D49:D53)</f>
        <v>0.91465131158029422</v>
      </c>
      <c r="E54" s="30">
        <f t="shared" si="23"/>
        <v>0.91136507936507938</v>
      </c>
      <c r="F54" s="30">
        <f t="shared" si="23"/>
        <v>0.5178571428571429</v>
      </c>
      <c r="G54" s="30">
        <f t="shared" si="23"/>
        <v>0.86288715812352834</v>
      </c>
      <c r="H54" s="30">
        <f t="shared" si="23"/>
        <v>0.85942262865339791</v>
      </c>
      <c r="I54" s="30">
        <f t="shared" si="23"/>
        <v>1.0769230769230769</v>
      </c>
      <c r="J54" s="30">
        <f t="shared" si="23"/>
        <v>1.3266350018268176</v>
      </c>
      <c r="K54" s="30">
        <f t="shared" si="23"/>
        <v>1.3208422555317632</v>
      </c>
      <c r="L54" s="30">
        <f t="shared" si="23"/>
        <v>0.96413190599237109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</v>
      </c>
      <c r="D58" s="30">
        <f>(SUMIFS(KENTSELAG1,KAYNAK,A58,SÜRE,"Kısa",İL,$B$10,İLÇE,$B$11)/VLOOKUP($B$11,ABONE1,4,FALSE))</f>
        <v>0</v>
      </c>
      <c r="E58" s="30">
        <f>(SUMIFS(KENTSELOG1,KAYNAK,A58,SÜRE,"Kısa",İL,$B$10,İLÇE,$B$11)+SUMIFS(KENTSELAG1,KAYNAK,A58,SÜRE,"Kısa",İL,$B$10,İLÇE,$B$11))/VLOOKUP($B$11,ABONE1,5,FALSE)</f>
        <v>0</v>
      </c>
      <c r="F58" s="30">
        <f>(SUMIFS(KENTALTIOG1,KAYNAK,A58,SÜRE,"Kısa",İL,$B$10,İLÇE,$B$11)/VLOOKUP($B$11,ABONE1,6,FALSE))</f>
        <v>0.25</v>
      </c>
      <c r="G58" s="30">
        <f>(SUMIFS(KENTALTIAG1,KAYNAK,A58,SÜRE,"Kısa",İL,$B$10,İLÇE,$B$11)/VLOOKUP($B$11,ABONE1,7,FALSE))</f>
        <v>0.68828110849483792</v>
      </c>
      <c r="H58" s="30">
        <f>(SUMIFS(KENTALTIOG1,KAYNAK,A58,SÜRE,"Kısa",İL,$B$10,İLÇE,$B$11)+SUMIFS(KENTALTIAG1,KAYNAK,A58,SÜRE,"Kısa",İL,$B$10,İLÇE,$B$11))/VLOOKUP($B$11,ABONE1,8,FALSE)</f>
        <v>0.68388022234176082</v>
      </c>
      <c r="I58" s="30">
        <f>(SUMIFS(KIRSALOG1,KAYNAK,A58,SÜRE,"Kısa",İL,$B$10,İLÇE,$B$11)/VLOOKUP($B$11,ABONE1,9,FALSE))</f>
        <v>0.52307692307692311</v>
      </c>
      <c r="J58" s="30">
        <f>(SUMIFS(KIRSALAG1,KAYNAK,A58,SÜRE,"Kısa",İL,$B$10,İLÇE,$B$11)/VLOOKUP($B$11,ABONE1,10,FALSE))</f>
        <v>0.34819145049324079</v>
      </c>
      <c r="K58" s="30">
        <f>(SUMIFS(KIRSALOG1,KAYNAK,A58,SÜRE,"Kısa",İL,$B$10,İLÇE,$B$11)+SUMIFS(KIRSALAG1,KAYNAK,A58,SÜRE,"Kısa",İL,$B$10,İLÇE,$B$11))/VLOOKUP($B$11,ABONE1,11,FALSE)</f>
        <v>0.35224839400428265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0.29537344653623726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24">SUM(D57:D59)</f>
        <v>0</v>
      </c>
      <c r="E60" s="30">
        <f t="shared" si="24"/>
        <v>0</v>
      </c>
      <c r="F60" s="30">
        <f t="shared" si="24"/>
        <v>0.25</v>
      </c>
      <c r="G60" s="30">
        <f t="shared" si="24"/>
        <v>0.68828110849483792</v>
      </c>
      <c r="H60" s="30">
        <f t="shared" si="24"/>
        <v>0.68388022234176082</v>
      </c>
      <c r="I60" s="30">
        <f t="shared" si="24"/>
        <v>0.52307692307692311</v>
      </c>
      <c r="J60" s="30">
        <f t="shared" si="24"/>
        <v>0.34819145049324079</v>
      </c>
      <c r="K60" s="30">
        <f t="shared" si="24"/>
        <v>0.35224839400428265</v>
      </c>
      <c r="L60" s="30">
        <f t="shared" si="24"/>
        <v>0.29537344653623726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60</v>
      </c>
      <c r="D65" s="29">
        <f>VLOOKUP($B$11,ABONE1,4,FALSE)</f>
        <v>7815</v>
      </c>
      <c r="E65" s="29">
        <f>VLOOKUP($B$11,ABONE1,5,FALSE)</f>
        <v>7875</v>
      </c>
      <c r="F65" s="29">
        <f>VLOOKUP($B$11,ABONE1,6,FALSE)</f>
        <v>56</v>
      </c>
      <c r="G65" s="29">
        <f>VLOOKUP($B$11,ABONE1,7,FALSE)</f>
        <v>5521</v>
      </c>
      <c r="H65" s="29">
        <f>VLOOKUP($B$11,ABONE1,8,FALSE)</f>
        <v>5577</v>
      </c>
      <c r="I65" s="29">
        <f>VLOOKUP($B$11,ABONE1,9,FALSE)</f>
        <v>65</v>
      </c>
      <c r="J65" s="29">
        <f>VLOOKUP($B$11,ABONE1,10,FALSE)</f>
        <v>2737</v>
      </c>
      <c r="K65" s="29">
        <f>VLOOKUP($B$11,ABONE1,11,FALSE)</f>
        <v>2802</v>
      </c>
      <c r="L65" s="29">
        <f>VLOOKUP($B$11,ABONE1,12,FALSE)</f>
        <v>16254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6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96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56.641652358974369</v>
      </c>
      <c r="D17" s="30">
        <f t="shared" si="1"/>
        <v>19.900829276551253</v>
      </c>
      <c r="E17" s="30">
        <f t="shared" si="2"/>
        <v>20.468154018291958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20.468154018291958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8.2673219487179477</v>
      </c>
      <c r="D18" s="30">
        <f t="shared" si="1"/>
        <v>3.8190122547955125</v>
      </c>
      <c r="E18" s="30">
        <f t="shared" si="2"/>
        <v>3.8876997782792895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3.8876997782792895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2.3079268363694858</v>
      </c>
      <c r="E21" s="30">
        <f t="shared" si="2"/>
        <v>2.2722895292394187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2.2722895292394187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0.2717155266015201</v>
      </c>
      <c r="E22" s="30">
        <f t="shared" si="2"/>
        <v>0.26751989547452193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0.26751989547452193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64.908974307692318</v>
      </c>
      <c r="D25" s="30">
        <f t="shared" ref="D25:L25" si="4">SUM(D15:D24)</f>
        <v>26.299483894317774</v>
      </c>
      <c r="E25" s="30">
        <f t="shared" si="4"/>
        <v>26.895663221285186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26.895663221285186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152.02247661538462</v>
      </c>
      <c r="D29" s="30">
        <f>(SUMIFS(KENTSELAG2,KAYNAK,A29,SEBEP,B29,SÜRE,"Uzun",BİLDİRİM,"Bildirimli",İL,$B$10,İLÇE,$B$11)/VLOOKUP($B$11,ABONE1,4,FALSE))*60</f>
        <v>102.23798793742711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103.0067233606525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103.0067233606525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152.02247661538462</v>
      </c>
      <c r="D33" s="30">
        <f t="shared" ref="D33:L33" si="5">SUM(D28:D32)</f>
        <v>102.23798793742711</v>
      </c>
      <c r="E33" s="30">
        <f t="shared" si="5"/>
        <v>103.0067233606525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103.0067233606525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1.2897435897435898</v>
      </c>
      <c r="D38" s="30">
        <f t="shared" si="7"/>
        <v>0.72490985375531158</v>
      </c>
      <c r="E38" s="30">
        <f t="shared" si="8"/>
        <v>0.73363160048039489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0.73363160048039489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5.8119658119658121E-2</v>
      </c>
      <c r="D39" s="30">
        <f t="shared" si="7"/>
        <v>2.7358882588705245E-2</v>
      </c>
      <c r="E39" s="30">
        <f t="shared" si="8"/>
        <v>2.7833867838618995E-2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2.7833867838618995E-2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</v>
      </c>
      <c r="D42" s="30">
        <f t="shared" si="7"/>
        <v>2.238575890403614E-2</v>
      </c>
      <c r="E42" s="30">
        <f t="shared" si="8"/>
        <v>2.204009449525544E-2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2.204009449525544E-2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1.8632458009946247E-3</v>
      </c>
      <c r="E43" s="30">
        <f t="shared" si="8"/>
        <v>1.8344749310422192E-3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1.8344749310422192E-3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1.347863247863248</v>
      </c>
      <c r="D46" s="30">
        <f t="shared" ref="D46:L46" si="10">SUM(D36:D45)</f>
        <v>0.77651774104904758</v>
      </c>
      <c r="E46" s="30">
        <f t="shared" si="10"/>
        <v>0.78534003774531158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0.78534003774531158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0.74444444444444446</v>
      </c>
      <c r="D50" s="30">
        <f>(SUMIFS(KENTSELAG1,KAYNAK,A50,SEBEP,B50,SÜRE,"Uzun",BİLDİRİM,"Bildirimli",İL,$B$10,İLÇE,$B$11)/VLOOKUP($B$11,ABONE1,4,FALSE))</f>
        <v>0.38352032814573533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0.38909345264019218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0.38909345264019218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0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0.74444444444444446</v>
      </c>
      <c r="D54" s="30">
        <f t="shared" ref="D54:L54" si="11">SUM(D49:D53)</f>
        <v>0.38352032814573533</v>
      </c>
      <c r="E54" s="30">
        <f t="shared" si="11"/>
        <v>0.38909345264019218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0.38909345264019218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3.6752136752136753E-2</v>
      </c>
      <c r="D58" s="30">
        <f>(SUMIFS(KENTSELAG1,KAYNAK,A58,SÜRE,"Kısa",İL,$B$10,İLÇE,$B$11)/VLOOKUP($B$11,ABONE1,4,FALSE))</f>
        <v>0.15617753113229046</v>
      </c>
      <c r="E58" s="30">
        <f>(SUMIFS(KENTSELOG1,KAYNAK,A58,SÜRE,"Kısa",İL,$B$10,İLÇE,$B$11)+SUMIFS(KENTSELAG1,KAYNAK,A58,SÜRE,"Kısa",İL,$B$10,İLÇE,$B$11))/VLOOKUP($B$11,ABONE1,5,FALSE)</f>
        <v>0.15433345211228569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0.15433345211228569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3.6752136752136753E-2</v>
      </c>
      <c r="D60" s="30">
        <f t="shared" ref="D60:L60" si="12">SUM(D57:D59)</f>
        <v>0.15617753113229046</v>
      </c>
      <c r="E60" s="30">
        <f t="shared" si="12"/>
        <v>0.15433345211228569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0.15433345211228569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1170</v>
      </c>
      <c r="D65" s="29">
        <f>VLOOKUP($B$11,ABONE1,4,FALSE)</f>
        <v>74601</v>
      </c>
      <c r="E65" s="29">
        <f>VLOOKUP($B$11,ABONE1,5,FALSE)</f>
        <v>75771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75771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7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97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31.978494648956364</v>
      </c>
      <c r="D17" s="30">
        <f t="shared" si="1"/>
        <v>47.964936356690465</v>
      </c>
      <c r="E17" s="30">
        <f t="shared" si="2"/>
        <v>47.687510949025295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47.687510949025295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0.14509798861480075</v>
      </c>
      <c r="D21" s="30">
        <f t="shared" si="1"/>
        <v>7.4889508897154942</v>
      </c>
      <c r="E21" s="30">
        <f t="shared" si="2"/>
        <v>7.3615071832191799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7.3615071832191799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32.123592637571164</v>
      </c>
      <c r="D25" s="30">
        <f t="shared" ref="D25:L25" si="4">SUM(D15:D24)</f>
        <v>55.453887246405962</v>
      </c>
      <c r="E25" s="30">
        <f t="shared" si="4"/>
        <v>55.049018132244477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55.049018132244477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11.197547020872864</v>
      </c>
      <c r="D29" s="30">
        <f>(SUMIFS(KENTSELAG2,KAYNAK,A29,SEBEP,B29,SÜRE,"Uzun",BİLDİRİM,"Bildirimli",İL,$B$10,İLÇE,$B$11)/VLOOKUP($B$11,ABONE1,4,FALSE))*60</f>
        <v>17.946720130692668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17.829596374473127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17.829596374473127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1.7329848195435811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1.7029109589041096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1.7029109589041096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11.197547020872864</v>
      </c>
      <c r="D33" s="30">
        <f t="shared" ref="D33:L33" si="5">SUM(D28:D32)</f>
        <v>19.67970495023625</v>
      </c>
      <c r="E33" s="30">
        <f t="shared" si="5"/>
        <v>19.532507333377236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19.532507333377236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0.51233396584440227</v>
      </c>
      <c r="D38" s="30">
        <f t="shared" si="7"/>
        <v>0.86682751918501388</v>
      </c>
      <c r="E38" s="30">
        <f t="shared" si="8"/>
        <v>0.86067571127502629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0.86067571127502629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</v>
      </c>
      <c r="D39" s="30">
        <f t="shared" si="7"/>
        <v>0</v>
      </c>
      <c r="E39" s="30">
        <f t="shared" si="8"/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1.8975332068311196E-3</v>
      </c>
      <c r="D42" s="30">
        <f t="shared" si="7"/>
        <v>7.3020341141382658E-2</v>
      </c>
      <c r="E42" s="30">
        <f t="shared" si="8"/>
        <v>7.1786090621707058E-2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7.1786090621707058E-2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0</v>
      </c>
      <c r="E43" s="30">
        <f t="shared" si="8"/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0.51423149905123344</v>
      </c>
      <c r="D46" s="30">
        <f t="shared" ref="D46:L46" si="10">SUM(D36:D45)</f>
        <v>0.93984786032639656</v>
      </c>
      <c r="E46" s="30">
        <f t="shared" si="10"/>
        <v>0.93246180189673333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0.93246180189673333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0.2239089184060721</v>
      </c>
      <c r="D50" s="30">
        <f>(SUMIFS(KENTSELAG1,KAYNAK,A50,SEBEP,B50,SÜRE,"Uzun",BİLDİRİM,"Bildirimli",İL,$B$10,İLÇE,$B$11)/VLOOKUP($B$11,ABONE1,4,FALSE))</f>
        <v>8.0392748232297848E-2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8.2883298208640668E-2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8.2883298208640668E-2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5.6633490834757548E-3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5.5650684931506846E-3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5.5650684931506846E-3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0.2239089184060721</v>
      </c>
      <c r="D54" s="30">
        <f t="shared" ref="D54:L54" si="11">SUM(D49:D53)</f>
        <v>8.60560973157736E-2</v>
      </c>
      <c r="E54" s="30">
        <f t="shared" si="11"/>
        <v>8.8448366701791348E-2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8.8448366701791348E-2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0.50664136622390887</v>
      </c>
      <c r="D58" s="30">
        <f>(SUMIFS(KENTSELAG1,KAYNAK,A58,SÜRE,"Kısa",İL,$B$10,İLÇE,$B$11)/VLOOKUP($B$11,ABONE1,4,FALSE))</f>
        <v>0.41530109580778124</v>
      </c>
      <c r="E58" s="30">
        <f>(SUMIFS(KENTSELOG1,KAYNAK,A58,SÜRE,"Kısa",İL,$B$10,İLÇE,$B$11)+SUMIFS(KENTSELAG1,KAYNAK,A58,SÜRE,"Kısa",İL,$B$10,İLÇE,$B$11))/VLOOKUP($B$11,ABONE1,5,FALSE)</f>
        <v>0.41688619599578502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0.41688619599578502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0.50664136622390887</v>
      </c>
      <c r="D60" s="30">
        <f t="shared" ref="D60:L60" si="12">SUM(D57:D59)</f>
        <v>0.41530109580778124</v>
      </c>
      <c r="E60" s="30">
        <f t="shared" si="12"/>
        <v>0.41688619599578502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0.41688619599578502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527</v>
      </c>
      <c r="D65" s="29">
        <f>VLOOKUP($B$11,ABONE1,4,FALSE)</f>
        <v>29841</v>
      </c>
      <c r="E65" s="29">
        <f>VLOOKUP($B$11,ABONE1,5,FALSE)</f>
        <v>30368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30368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8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98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26.97700729927007</v>
      </c>
      <c r="G17" s="30">
        <f t="shared" si="1"/>
        <v>5.9875116748423265</v>
      </c>
      <c r="H17" s="30">
        <f t="shared" si="2"/>
        <v>6.2364133367956383</v>
      </c>
      <c r="I17" s="30">
        <f t="shared" si="3"/>
        <v>15.277891224489796</v>
      </c>
      <c r="J17" s="30">
        <f t="shared" si="4"/>
        <v>33.345140029411766</v>
      </c>
      <c r="K17" s="30">
        <f t="shared" si="5"/>
        <v>32.980671033347051</v>
      </c>
      <c r="L17" s="30">
        <f t="shared" si="6"/>
        <v>14.201301962098592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0.25678433777154869</v>
      </c>
      <c r="H18" s="30">
        <f t="shared" si="2"/>
        <v>0.25373928849649441</v>
      </c>
      <c r="I18" s="30">
        <f t="shared" si="3"/>
        <v>3.3236393877551023</v>
      </c>
      <c r="J18" s="30">
        <f t="shared" si="4"/>
        <v>17.243823529411763</v>
      </c>
      <c r="K18" s="30">
        <f t="shared" si="5"/>
        <v>16.963012898312062</v>
      </c>
      <c r="L18" s="30">
        <f t="shared" si="6"/>
        <v>15.957357868502832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0.63990262773722628</v>
      </c>
      <c r="G21" s="30">
        <f t="shared" si="1"/>
        <v>3.3842180571128235</v>
      </c>
      <c r="H21" s="30">
        <f t="shared" si="2"/>
        <v>3.3516748896390545</v>
      </c>
      <c r="I21" s="30">
        <f t="shared" si="3"/>
        <v>0</v>
      </c>
      <c r="J21" s="30">
        <f t="shared" si="4"/>
        <v>0.82016455462184878</v>
      </c>
      <c r="K21" s="30">
        <f t="shared" si="5"/>
        <v>0.80361944833264731</v>
      </c>
      <c r="L21" s="30">
        <f t="shared" si="6"/>
        <v>2.6330845128267621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27.616909927007296</v>
      </c>
      <c r="G25" s="30">
        <f t="shared" si="7"/>
        <v>9.6285140697266982</v>
      </c>
      <c r="H25" s="30">
        <f t="shared" si="7"/>
        <v>9.8418275149311878</v>
      </c>
      <c r="I25" s="30">
        <f t="shared" si="7"/>
        <v>18.601530612244897</v>
      </c>
      <c r="J25" s="30">
        <f t="shared" si="7"/>
        <v>51.409128113445377</v>
      </c>
      <c r="K25" s="30">
        <f t="shared" si="7"/>
        <v>50.747303379991756</v>
      </c>
      <c r="L25" s="30">
        <f t="shared" si="7"/>
        <v>32.791744343428185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24.342838248175184</v>
      </c>
      <c r="G29" s="30">
        <f>(SUMIFS(KENTALTIAG2,KAYNAK,A29,SEBEP,B29,SÜRE,"Uzun",BİLDİRİM,"Bildirimli",İL,$B$10,İLÇE,$B$11)/VLOOKUP($B$11,ABONE1,7,FALSE))*60</f>
        <v>12.610164618079887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12.749295258374445</v>
      </c>
      <c r="I29" s="30">
        <f>(SUMIFS(KIRSALOG2,KAYNAK,A29,SEBEP,B29,SÜRE,"Uzun",BİLDİRİM,"Bildirimli",İL,$B$10,İLÇE,$B$11)/VLOOKUP($B$11,ABONE1,9,FALSE))*60</f>
        <v>9.8934055102040812</v>
      </c>
      <c r="J29" s="30">
        <f>(SUMIFS(KIRSALAG2,KAYNAK,A29,SEBEP,B29,SÜRE,"Uzun",BİLDİRİM,"Bildirimli",İL,$B$10,İLÇE,$B$11)/VLOOKUP($B$11,ABONE1,10,FALSE))*60</f>
        <v>72.713700428571443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71.446432231370935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30.124878185363482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1.9520988277310927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1.9127193124742694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0.56620501005423196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24.342838248175184</v>
      </c>
      <c r="G33" s="30">
        <f t="shared" si="8"/>
        <v>12.610164618079887</v>
      </c>
      <c r="H33" s="30">
        <f t="shared" si="8"/>
        <v>12.749295258374445</v>
      </c>
      <c r="I33" s="30">
        <f t="shared" si="8"/>
        <v>9.8934055102040812</v>
      </c>
      <c r="J33" s="30">
        <f t="shared" si="8"/>
        <v>74.665799256302535</v>
      </c>
      <c r="K33" s="30">
        <f t="shared" si="8"/>
        <v>73.359151543845201</v>
      </c>
      <c r="L33" s="30">
        <f t="shared" si="8"/>
        <v>30.691083195417715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1.2262773722627738</v>
      </c>
      <c r="G38" s="30">
        <f t="shared" si="10"/>
        <v>0.20436229852838123</v>
      </c>
      <c r="H38" s="30">
        <f t="shared" si="11"/>
        <v>0.2164805678178828</v>
      </c>
      <c r="I38" s="30">
        <f t="shared" si="12"/>
        <v>0.63265306122448983</v>
      </c>
      <c r="J38" s="30">
        <f t="shared" si="13"/>
        <v>0.95504201680672274</v>
      </c>
      <c r="K38" s="30">
        <f t="shared" si="14"/>
        <v>0.94853849320708106</v>
      </c>
      <c r="L38" s="30">
        <f t="shared" si="15"/>
        <v>0.43550057888001947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7.8836720392431677E-4</v>
      </c>
      <c r="H39" s="30">
        <f t="shared" si="11"/>
        <v>7.7901843676967026E-4</v>
      </c>
      <c r="I39" s="30">
        <f t="shared" si="12"/>
        <v>1.020408163265306E-2</v>
      </c>
      <c r="J39" s="30">
        <f t="shared" si="13"/>
        <v>5.2941176470588235E-2</v>
      </c>
      <c r="K39" s="30">
        <f t="shared" si="14"/>
        <v>5.2079044874433926E-2</v>
      </c>
      <c r="L39" s="30">
        <f t="shared" si="15"/>
        <v>4.8991530071293643E-2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7.2992700729927005E-3</v>
      </c>
      <c r="G42" s="30">
        <f t="shared" si="10"/>
        <v>4.1170287316047653E-2</v>
      </c>
      <c r="H42" s="30">
        <f t="shared" si="11"/>
        <v>4.0768631524279411E-2</v>
      </c>
      <c r="I42" s="30">
        <f t="shared" si="12"/>
        <v>0</v>
      </c>
      <c r="J42" s="30">
        <f t="shared" si="13"/>
        <v>1.0294117647058823E-2</v>
      </c>
      <c r="K42" s="30">
        <f t="shared" si="14"/>
        <v>1.0086455331412104E-2</v>
      </c>
      <c r="L42" s="30">
        <f t="shared" si="15"/>
        <v>3.2112607397477302E-2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1.2335766423357666</v>
      </c>
      <c r="G46" s="30">
        <f t="shared" si="16"/>
        <v>0.24632095304835319</v>
      </c>
      <c r="H46" s="30">
        <f t="shared" si="16"/>
        <v>0.25802821777893187</v>
      </c>
      <c r="I46" s="30">
        <f t="shared" si="16"/>
        <v>0.6428571428571429</v>
      </c>
      <c r="J46" s="30">
        <f t="shared" si="16"/>
        <v>1.0182773109243697</v>
      </c>
      <c r="K46" s="30">
        <f t="shared" si="16"/>
        <v>1.0107039934129272</v>
      </c>
      <c r="L46" s="30">
        <f t="shared" si="16"/>
        <v>0.51660471634879046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8.7591240875912413E-2</v>
      </c>
      <c r="G50" s="30">
        <f>(SUMIFS(KENTALTIAG1,KAYNAK,A50,SEBEP,B50,SÜRE,"Uzun",BİLDİRİM,"Bildirimli",İL,$B$10,İLÇE,$B$11)/VLOOKUP($B$11,ABONE1,7,FALSE))</f>
        <v>4.8615977575332869E-2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4.9078161516489222E-2</v>
      </c>
      <c r="I50" s="30">
        <f>(SUMIFS(KIRSALOG1,KAYNAK,A50,SEBEP,B50,SÜRE,"Uzun",BİLDİRİM,"Bildirimli",İL,$B$10,İLÇE,$B$11)/VLOOKUP($B$11,ABONE1,9,FALSE))</f>
        <v>4.0816326530612242E-2</v>
      </c>
      <c r="J50" s="30">
        <f>(SUMIFS(KIRSALAG1,KAYNAK,A50,SEBEP,B50,SÜRE,"Uzun",BİLDİRİM,"Bildirimli",İL,$B$10,İLÇE,$B$11)/VLOOKUP($B$11,ABONE1,10,FALSE))</f>
        <v>0.2897058823529412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0.28468505557842733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0.11882274084455548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9.2436974789915968E-3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9.0572251955537263E-3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2.681128511364329E-3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8.7591240875912413E-2</v>
      </c>
      <c r="G54" s="30">
        <f t="shared" si="17"/>
        <v>4.8615977575332869E-2</v>
      </c>
      <c r="H54" s="30">
        <f t="shared" si="17"/>
        <v>4.9078161516489222E-2</v>
      </c>
      <c r="I54" s="30">
        <f t="shared" si="17"/>
        <v>4.0816326530612242E-2</v>
      </c>
      <c r="J54" s="30">
        <f t="shared" si="17"/>
        <v>0.29894957983193282</v>
      </c>
      <c r="K54" s="30">
        <f t="shared" si="17"/>
        <v>0.29374228077398107</v>
      </c>
      <c r="L54" s="30">
        <f t="shared" si="17"/>
        <v>0.12150386935591981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</v>
      </c>
      <c r="G58" s="30">
        <f>(SUMIFS(KENTALTIAG1,KAYNAK,A58,SÜRE,"Kısa",İL,$B$10,İLÇE,$B$11)/VLOOKUP($B$11,ABONE1,7,FALSE))</f>
        <v>8.0588647512263491E-3</v>
      </c>
      <c r="H58" s="30">
        <f>(SUMIFS(KENTALTIOG1,KAYNAK,A58,SÜRE,"Kısa",İL,$B$10,İLÇE,$B$11)+SUMIFS(KENTALTIAG1,KAYNAK,A58,SÜRE,"Kısa",İL,$B$10,İLÇE,$B$11))/VLOOKUP($B$11,ABONE1,8,FALSE)</f>
        <v>7.9632995758677407E-3</v>
      </c>
      <c r="I58" s="30">
        <f>(SUMIFS(KIRSALOG1,KAYNAK,A58,SÜRE,"Kısa",İL,$B$10,İLÇE,$B$11)/VLOOKUP($B$11,ABONE1,9,FALSE))</f>
        <v>9.1836734693877556E-2</v>
      </c>
      <c r="J58" s="30">
        <f>(SUMIFS(KIRSALAG1,KAYNAK,A58,SÜRE,"Kısa",İL,$B$10,İLÇE,$B$11)/VLOOKUP($B$11,ABONE1,10,FALSE))</f>
        <v>0.2323529411764706</v>
      </c>
      <c r="K58" s="30">
        <f>(SUMIFS(KIRSALOG1,KAYNAK,A58,SÜRE,"Kısa",İL,$B$10,İLÇE,$B$11)+SUMIFS(KIRSALAG1,KAYNAK,A58,SÜRE,"Kısa",İL,$B$10,İLÇE,$B$11))/VLOOKUP($B$11,ABONE1,11,FALSE)</f>
        <v>0.22951832029641828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7.8666747912985197E-2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</v>
      </c>
      <c r="G60" s="30">
        <f t="shared" si="18"/>
        <v>8.0588647512263491E-3</v>
      </c>
      <c r="H60" s="30">
        <f t="shared" si="18"/>
        <v>7.9632995758677407E-3</v>
      </c>
      <c r="I60" s="30">
        <f t="shared" si="18"/>
        <v>9.1836734693877556E-2</v>
      </c>
      <c r="J60" s="30">
        <f t="shared" si="18"/>
        <v>0.2323529411764706</v>
      </c>
      <c r="K60" s="30">
        <f t="shared" si="18"/>
        <v>0.22951832029641828</v>
      </c>
      <c r="L60" s="30">
        <f t="shared" si="18"/>
        <v>7.8666747912985197E-2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137</v>
      </c>
      <c r="G65" s="29">
        <f>VLOOKUP($B$11,ABONE1,7,FALSE)</f>
        <v>11416</v>
      </c>
      <c r="H65" s="29">
        <f>VLOOKUP($B$11,ABONE1,8,FALSE)</f>
        <v>11553</v>
      </c>
      <c r="I65" s="29">
        <f>VLOOKUP($B$11,ABONE1,9,FALSE)</f>
        <v>98</v>
      </c>
      <c r="J65" s="29">
        <f>VLOOKUP($B$11,ABONE1,10,FALSE)</f>
        <v>4760</v>
      </c>
      <c r="K65" s="29">
        <f>VLOOKUP($B$11,ABONE1,11,FALSE)</f>
        <v>4858</v>
      </c>
      <c r="L65" s="29">
        <f>VLOOKUP($B$11,ABONE1,12,FALSE)</f>
        <v>16411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9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99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3.5711242146596858</v>
      </c>
      <c r="D15" s="30">
        <f t="shared" ref="D15:D24" si="1">(SUMIFS(KENTSELAG2,KAYNAK,A15,SEBEP,B15,SÜRE,"Uzun",BİLDİRİM,"Bildirimsiz",İL,$B$10,İLÇE,$B$11)/VLOOKUP($B$11,ABONE1,4,FALSE))*60</f>
        <v>18.14073797609846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17.817175831056336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17.817175831056336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39.844218272251297</v>
      </c>
      <c r="D17" s="30">
        <f t="shared" si="1"/>
        <v>37.887444509186054</v>
      </c>
      <c r="E17" s="30">
        <f t="shared" si="2"/>
        <v>37.930900562757984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37.930900562757984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2.455570104712042</v>
      </c>
      <c r="D18" s="30">
        <f t="shared" si="1"/>
        <v>2.8478027457042629</v>
      </c>
      <c r="E18" s="30">
        <f t="shared" si="2"/>
        <v>2.8390920388349516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2.8390920388349516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5.3102478328081331</v>
      </c>
      <c r="E21" s="30">
        <f t="shared" si="2"/>
        <v>5.1923177896633916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5.1923177896633916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2.0382380046376118</v>
      </c>
      <c r="E22" s="30">
        <f t="shared" si="2"/>
        <v>1.9929727922795184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1.9929727922795184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45.870912591623025</v>
      </c>
      <c r="D25" s="30">
        <f t="shared" ref="D25:L25" si="4">SUM(D15:D24)</f>
        <v>66.224471068434525</v>
      </c>
      <c r="E25" s="30">
        <f t="shared" si="4"/>
        <v>65.772459014592172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65.772459014592172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46.161905602094237</v>
      </c>
      <c r="D29" s="30">
        <f>(SUMIFS(KENTSELAG2,KAYNAK,A29,SEBEP,B29,SÜRE,"Uzun",BİLDİRİM,"Bildirimli",İL,$B$10,İLÇE,$B$11)/VLOOKUP($B$11,ABONE1,4,FALSE))*60</f>
        <v>26.342524230334739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26.782673273065516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26.782673273065516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0.69530162375884419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0.67986035753735252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0.67986035753735252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46.161905602094237</v>
      </c>
      <c r="D33" s="30">
        <f t="shared" ref="D33:L33" si="5">SUM(D28:D32)</f>
        <v>27.037825854093583</v>
      </c>
      <c r="E33" s="30">
        <f t="shared" si="5"/>
        <v>27.46253363060287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27.46253363060287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8.4205933682373474E-2</v>
      </c>
      <c r="D36" s="30">
        <f t="shared" ref="D36:D45" si="7">(SUMIFS(KENTSELAG1,KAYNAK,A36,SEBEP,B36,SÜRE,"Uzun",BİLDİRİM,"Bildirimsiz",İL,$B$10,İLÇE,$B$11)/VLOOKUP($B$11,ABONE1,4,FALSE))</f>
        <v>0.41096379095071051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0.40370714880917774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0.40370714880917774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1.0650087260034904</v>
      </c>
      <c r="D38" s="30">
        <f t="shared" si="7"/>
        <v>0.92867193848227203</v>
      </c>
      <c r="E38" s="30">
        <f t="shared" si="8"/>
        <v>0.93169970738135377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0.93169970738135377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2.006980802792321E-2</v>
      </c>
      <c r="D39" s="30">
        <f t="shared" si="7"/>
        <v>0.16270289553481182</v>
      </c>
      <c r="E39" s="30">
        <f t="shared" si="8"/>
        <v>0.15953529833536809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0.15953529833536809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</v>
      </c>
      <c r="D42" s="30">
        <f t="shared" si="7"/>
        <v>6.1180807420179562E-2</v>
      </c>
      <c r="E42" s="30">
        <f t="shared" si="8"/>
        <v>5.9822103366083366E-2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5.9822103366083366E-2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9.4040470103256245E-3</v>
      </c>
      <c r="E43" s="30">
        <f t="shared" si="8"/>
        <v>9.1952018293510063E-3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9.1952018293510063E-3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1.169284467713787</v>
      </c>
      <c r="D46" s="30">
        <f t="shared" ref="D46:L46" si="10">SUM(D36:D45)</f>
        <v>1.5729234793982996</v>
      </c>
      <c r="E46" s="30">
        <f t="shared" si="10"/>
        <v>1.563959459721334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1.563959459721334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0.20113438045375218</v>
      </c>
      <c r="D50" s="30">
        <f>(SUMIFS(KENTSELAG1,KAYNAK,A50,SEBEP,B50,SÜRE,"Uzun",BİLDİRİM,"Bildirimli",İL,$B$10,İLÇE,$B$11)/VLOOKUP($B$11,ABONE1,4,FALSE))</f>
        <v>7.951324890500823E-2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8.2214212351995039E-2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8.2214212351995039E-2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4.4394236676774286E-3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4.3408328973121718E-3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4.3408328973121718E-3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0.20113438045375218</v>
      </c>
      <c r="D54" s="30">
        <f t="shared" ref="D54:L54" si="11">SUM(D49:D53)</f>
        <v>8.3952672572685655E-2</v>
      </c>
      <c r="E54" s="30">
        <f t="shared" si="11"/>
        <v>8.6555045249307211E-2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8.6555045249307211E-2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0.20593368237347295</v>
      </c>
      <c r="D58" s="30">
        <f>(SUMIFS(KENTSELAG1,KAYNAK,A58,SÜRE,"Kısa",İL,$B$10,İLÇE,$B$11)/VLOOKUP($B$11,ABONE1,4,FALSE))</f>
        <v>9.6943932457339912E-2</v>
      </c>
      <c r="E58" s="30">
        <f>(SUMIFS(KENTSELOG1,KAYNAK,A58,SÜRE,"Kısa",İL,$B$10,İLÇE,$B$11)+SUMIFS(KENTSELAG1,KAYNAK,A58,SÜRE,"Kısa",İL,$B$10,İLÇE,$B$11))/VLOOKUP($B$11,ABONE1,5,FALSE)</f>
        <v>9.9364378040036436E-2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9.9364378040036436E-2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0.20593368237347295</v>
      </c>
      <c r="D60" s="30">
        <f t="shared" ref="D60:L60" si="12">SUM(D57:D59)</f>
        <v>9.6943932457339912E-2</v>
      </c>
      <c r="E60" s="30">
        <f t="shared" si="12"/>
        <v>9.9364378040036436E-2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9.9364378040036436E-2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2292</v>
      </c>
      <c r="D65" s="29">
        <f>VLOOKUP($B$11,ABONE1,4,FALSE)</f>
        <v>100914</v>
      </c>
      <c r="E65" s="29">
        <f>VLOOKUP($B$11,ABONE1,5,FALSE)</f>
        <v>103206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103206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0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100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31.80729483870968</v>
      </c>
      <c r="D17" s="30">
        <f t="shared" si="1"/>
        <v>23.014952262386295</v>
      </c>
      <c r="E17" s="30">
        <f t="shared" si="2"/>
        <v>23.41030830854735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23.41030830854735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1.5753706757215618</v>
      </c>
      <c r="D21" s="30">
        <f t="shared" si="1"/>
        <v>5.2780284260339876</v>
      </c>
      <c r="E21" s="30">
        <f t="shared" si="2"/>
        <v>5.1115348987693512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5.1115348987693512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3.0891514492637769E-2</v>
      </c>
      <c r="E22" s="30">
        <f t="shared" si="2"/>
        <v>2.9502448163190514E-2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2.9502448163190514E-2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33.382665514431238</v>
      </c>
      <c r="D25" s="30">
        <f t="shared" ref="D25:L25" si="4">SUM(D15:D24)</f>
        <v>28.32387220291292</v>
      </c>
      <c r="E25" s="30">
        <f t="shared" si="4"/>
        <v>28.551345655479889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28.551345655479889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32.96247762988115</v>
      </c>
      <c r="D29" s="30">
        <f>(SUMIFS(KENTSELAG2,KAYNAK,A29,SEBEP,B29,SÜRE,"Uzun",BİLDİRİM,"Bildirimli",İL,$B$10,İLÇE,$B$11)/VLOOKUP($B$11,ABONE1,4,FALSE))*60</f>
        <v>33.816090772674222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33.777707245854586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33.777707245854586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5.6982301491630558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5.4420038110361251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5.4420038110361251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32.96247762988115</v>
      </c>
      <c r="D33" s="30">
        <f t="shared" ref="D33:L33" si="5">SUM(D28:D32)</f>
        <v>39.514320921837282</v>
      </c>
      <c r="E33" s="30">
        <f t="shared" si="5"/>
        <v>39.219711056890709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39.219711056890709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0.52054329371816643</v>
      </c>
      <c r="D38" s="30">
        <f t="shared" si="7"/>
        <v>0.46852867351996036</v>
      </c>
      <c r="E38" s="30">
        <f t="shared" si="8"/>
        <v>0.47086756038721106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0.47086756038721106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</v>
      </c>
      <c r="D39" s="30">
        <f t="shared" si="7"/>
        <v>0</v>
      </c>
      <c r="E39" s="30">
        <f t="shared" si="8"/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2.7164685908319186E-3</v>
      </c>
      <c r="D42" s="30">
        <f t="shared" si="7"/>
        <v>2.9193112599721818E-2</v>
      </c>
      <c r="E42" s="30">
        <f t="shared" si="8"/>
        <v>2.8002565120469051E-2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2.8002565120469051E-2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1.1191226078754257E-4</v>
      </c>
      <c r="E43" s="30">
        <f t="shared" si="8"/>
        <v>1.06880019543775E-4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1.06880019543775E-4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0.5232597623089984</v>
      </c>
      <c r="D46" s="30">
        <f t="shared" ref="D46:L46" si="10">SUM(D36:D45)</f>
        <v>0.4978336983804697</v>
      </c>
      <c r="E46" s="30">
        <f t="shared" si="10"/>
        <v>0.4989770055272239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0.4989770055272239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0.36162988115449918</v>
      </c>
      <c r="D50" s="30">
        <f>(SUMIFS(KENTSELAG1,KAYNAK,A50,SEBEP,B50,SÜRE,"Uzun",BİLDİRİM,"Bildirimli",İL,$B$10,İLÇE,$B$11)/VLOOKUP($B$11,ABONE1,4,FALSE))</f>
        <v>0.36630481702345363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0.36609460408587047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0.36609460408587047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1.6579002062383091E-2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1.583351146669924E-2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1.583351146669924E-2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0.36162988115449918</v>
      </c>
      <c r="D54" s="30">
        <f t="shared" ref="D54:L54" si="11">SUM(D49:D53)</f>
        <v>0.38288381908583674</v>
      </c>
      <c r="E54" s="30">
        <f t="shared" si="11"/>
        <v>0.38192811555256972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0.38192811555256972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</v>
      </c>
      <c r="D58" s="30">
        <f>(SUMIFS(KENTSELAG1,KAYNAK,A58,SÜRE,"Kısa",İL,$B$10,İLÇE,$B$11)/VLOOKUP($B$11,ABONE1,4,FALSE))</f>
        <v>0</v>
      </c>
      <c r="E58" s="30">
        <f>(SUMIFS(KENTSELOG1,KAYNAK,A58,SÜRE,"Kısa",İL,$B$10,İLÇE,$B$11)+SUMIFS(KENTSELAG1,KAYNAK,A58,SÜRE,"Kısa",İL,$B$10,İLÇE,$B$11))/VLOOKUP($B$11,ABONE1,5,FALSE)</f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2">SUM(D57:D59)</f>
        <v>0</v>
      </c>
      <c r="E60" s="30">
        <f t="shared" si="12"/>
        <v>0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2945</v>
      </c>
      <c r="D65" s="29">
        <f>VLOOKUP($B$11,ABONE1,4,FALSE)</f>
        <v>62549</v>
      </c>
      <c r="E65" s="29">
        <f>VLOOKUP($B$11,ABONE1,5,FALSE)</f>
        <v>65494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65494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1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101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37.239489254984264</v>
      </c>
      <c r="D17" s="30">
        <f t="shared" si="1"/>
        <v>35.912407436512602</v>
      </c>
      <c r="E17" s="30">
        <f t="shared" si="2"/>
        <v>35.926567215423717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35.926567215423717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0.51906258132214056</v>
      </c>
      <c r="D18" s="30">
        <f t="shared" si="1"/>
        <v>2.0084951634149655</v>
      </c>
      <c r="E18" s="30">
        <f t="shared" si="2"/>
        <v>1.9926031243772184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1.9926031243772184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4.9369922540853741</v>
      </c>
      <c r="E21" s="30">
        <f t="shared" si="2"/>
        <v>4.8843152315908505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4.8843152315908505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0.50147118645602284</v>
      </c>
      <c r="E22" s="30">
        <f t="shared" si="2"/>
        <v>0.49612055846031555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0.49612055846031555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37.758551836306403</v>
      </c>
      <c r="D25" s="30">
        <f t="shared" ref="D25:L25" si="4">SUM(D15:D24)</f>
        <v>43.359366040468963</v>
      </c>
      <c r="E25" s="30">
        <f t="shared" si="4"/>
        <v>43.299606129852101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43.299606129852101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16.090648457502621</v>
      </c>
      <c r="D29" s="30">
        <f>(SUMIFS(KENTSELAG2,KAYNAK,A29,SEBEP,B29,SÜRE,"Uzun",BİLDİRİM,"Bildirimli",İL,$B$10,İLÇE,$B$11)/VLOOKUP($B$11,ABONE1,4,FALSE))*60</f>
        <v>14.537229954959033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14.553804714891903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14.553804714891903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4.9363374254221188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4.8836673898585943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4.8836673898585943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16.090648457502621</v>
      </c>
      <c r="D33" s="30">
        <f t="shared" ref="D33:L33" si="5">SUM(D28:D32)</f>
        <v>19.473567380381152</v>
      </c>
      <c r="E33" s="30">
        <f t="shared" si="5"/>
        <v>19.437472104750498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19.437472104750498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0.78279118572927597</v>
      </c>
      <c r="D38" s="30">
        <f t="shared" si="7"/>
        <v>1.2207007378570458</v>
      </c>
      <c r="E38" s="30">
        <f t="shared" si="8"/>
        <v>1.2160283036823898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1.2160283036823898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7.3452256033578172E-3</v>
      </c>
      <c r="D39" s="30">
        <f t="shared" si="7"/>
        <v>1.406681453985786E-2</v>
      </c>
      <c r="E39" s="30">
        <f t="shared" si="8"/>
        <v>1.399509611832014E-2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1.399509611832014E-2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</v>
      </c>
      <c r="D42" s="30">
        <f t="shared" si="7"/>
        <v>3.890724729527862E-2</v>
      </c>
      <c r="E42" s="30">
        <f t="shared" si="8"/>
        <v>3.8492112363827713E-2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3.8492112363827713E-2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2.7047213797474086E-3</v>
      </c>
      <c r="E43" s="30">
        <f t="shared" si="8"/>
        <v>2.675862377822811E-3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2.675862377822811E-3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0.79013641133263379</v>
      </c>
      <c r="D46" s="30">
        <f t="shared" ref="D46:L46" si="10">SUM(D36:D45)</f>
        <v>1.2763795210719298</v>
      </c>
      <c r="E46" s="30">
        <f t="shared" si="10"/>
        <v>1.2711913745423606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1.2711913745423606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0.13746065057712487</v>
      </c>
      <c r="D50" s="30">
        <f>(SUMIFS(KENTSELAG1,KAYNAK,A50,SEBEP,B50,SÜRE,"Uzun",BİLDİRİM,"Bildirimli",İL,$B$10,İLÇE,$B$11)/VLOOKUP($B$11,ABONE1,4,FALSE))</f>
        <v>9.7245484586483188E-2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9.7674574828979926E-2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9.7674574828979926E-2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3.5489565886560138E-2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3.5110897141641569E-2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3.5110897141641569E-2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0.13746065057712487</v>
      </c>
      <c r="D54" s="30">
        <f t="shared" ref="D54:L54" si="11">SUM(D49:D53)</f>
        <v>0.13273505047304332</v>
      </c>
      <c r="E54" s="30">
        <f t="shared" si="11"/>
        <v>0.13278547197062149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0.13278547197062149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0.19622245540398742</v>
      </c>
      <c r="D58" s="30">
        <f>(SUMIFS(KENTSELAG1,KAYNAK,A58,SÜRE,"Kısa",İL,$B$10,İLÇE,$B$11)/VLOOKUP($B$11,ABONE1,4,FALSE))</f>
        <v>0.28103073649902677</v>
      </c>
      <c r="E58" s="30">
        <f>(SUMIFS(KENTSELOG1,KAYNAK,A58,SÜRE,"Kısa",İL,$B$10,İLÇE,$B$11)+SUMIFS(KENTSELAG1,KAYNAK,A58,SÜRE,"Kısa",İL,$B$10,İLÇE,$B$11))/VLOOKUP($B$11,ABONE1,5,FALSE)</f>
        <v>0.28012584390429596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0.28012584390429596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0.19622245540398742</v>
      </c>
      <c r="D60" s="30">
        <f t="shared" ref="D60:L60" si="12">SUM(D57:D59)</f>
        <v>0.28103073649902677</v>
      </c>
      <c r="E60" s="30">
        <f t="shared" si="12"/>
        <v>0.28012584390429596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0.28012584390429596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953</v>
      </c>
      <c r="D65" s="29">
        <f>VLOOKUP($B$11,ABONE1,4,FALSE)</f>
        <v>88364</v>
      </c>
      <c r="E65" s="29">
        <f>VLOOKUP($B$11,ABONE1,5,FALSE)</f>
        <v>89317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89317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2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102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31.795470137614682</v>
      </c>
      <c r="D17" s="30">
        <f t="shared" si="1"/>
        <v>17.789711223268085</v>
      </c>
      <c r="E17" s="30">
        <f t="shared" si="2"/>
        <v>18.026150255546522</v>
      </c>
      <c r="F17" s="30">
        <v>0</v>
      </c>
      <c r="G17" s="30">
        <v>0</v>
      </c>
      <c r="H17" s="30">
        <v>0</v>
      </c>
      <c r="I17" s="30">
        <f t="shared" si="3"/>
        <v>36.644054345351037</v>
      </c>
      <c r="J17" s="30">
        <f t="shared" si="4"/>
        <v>30.772813383793412</v>
      </c>
      <c r="K17" s="30">
        <f t="shared" si="5"/>
        <v>31.198710697866485</v>
      </c>
      <c r="L17" s="30">
        <f t="shared" si="6"/>
        <v>19.717712143111726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1.4635894954128441</v>
      </c>
      <c r="D18" s="30">
        <f t="shared" si="1"/>
        <v>37.889044339726674</v>
      </c>
      <c r="E18" s="30">
        <f t="shared" si="2"/>
        <v>37.274125908932511</v>
      </c>
      <c r="F18" s="30">
        <v>0</v>
      </c>
      <c r="G18" s="30">
        <v>0</v>
      </c>
      <c r="H18" s="30"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32.67804442879207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8.5914910799102042</v>
      </c>
      <c r="E21" s="30">
        <f t="shared" si="2"/>
        <v>8.4464533244279245</v>
      </c>
      <c r="F21" s="30">
        <v>0</v>
      </c>
      <c r="G21" s="30">
        <v>0</v>
      </c>
      <c r="H21" s="30">
        <v>0</v>
      </c>
      <c r="I21" s="30">
        <f t="shared" si="3"/>
        <v>0</v>
      </c>
      <c r="J21" s="30">
        <f t="shared" si="4"/>
        <v>5.4282353695458605</v>
      </c>
      <c r="K21" s="30">
        <f t="shared" si="5"/>
        <v>5.0344734920853416</v>
      </c>
      <c r="L21" s="30">
        <f t="shared" si="6"/>
        <v>8.0349329863032288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0.12160148556575164</v>
      </c>
      <c r="E22" s="30">
        <f t="shared" si="2"/>
        <v>0.11954866302706468</v>
      </c>
      <c r="F22" s="30">
        <v>0</v>
      </c>
      <c r="G22" s="30">
        <v>0</v>
      </c>
      <c r="H22" s="30"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0.1048077299343166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33.259059633027526</v>
      </c>
      <c r="D25" s="30">
        <f t="shared" ref="D25:L25" si="7">SUM(D15:D24)</f>
        <v>64.391848128470713</v>
      </c>
      <c r="E25" s="30">
        <f t="shared" si="7"/>
        <v>63.866278151934019</v>
      </c>
      <c r="F25" s="30">
        <f t="shared" si="7"/>
        <v>0</v>
      </c>
      <c r="G25" s="30">
        <f t="shared" si="7"/>
        <v>0</v>
      </c>
      <c r="H25" s="30">
        <f t="shared" si="7"/>
        <v>0</v>
      </c>
      <c r="I25" s="30">
        <f t="shared" si="7"/>
        <v>36.644054345351037</v>
      </c>
      <c r="J25" s="30">
        <f t="shared" si="7"/>
        <v>36.201048753339272</v>
      </c>
      <c r="K25" s="30">
        <f t="shared" si="7"/>
        <v>36.233184189951828</v>
      </c>
      <c r="L25" s="30">
        <f t="shared" si="7"/>
        <v>60.535497288141336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81.437661261467881</v>
      </c>
      <c r="D29" s="30">
        <f>(SUMIFS(KENTSELAG2,KAYNAK,A29,SEBEP,B29,SÜRE,"Uzun",BİLDİRİM,"Bildirimli",İL,$B$10,İLÇE,$B$11)/VLOOKUP($B$11,ABONE1,4,FALSE))*60</f>
        <v>36.180052536331772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36.944071485654547</v>
      </c>
      <c r="F29" s="30">
        <v>0</v>
      </c>
      <c r="G29" s="30">
        <v>0</v>
      </c>
      <c r="H29" s="30">
        <v>0</v>
      </c>
      <c r="I29" s="30">
        <f>(SUMIFS(KIRSALOG2,KAYNAK,A29,SEBEP,B29,SÜRE,"Uzun",BİLDİRİM,"Bildirimli",İL,$B$10,İLÇE,$B$11)/VLOOKUP($B$11,ABONE1,9,FALSE))*60</f>
        <v>5.8274475142314994</v>
      </c>
      <c r="J29" s="30">
        <f>(SUMIFS(KIRSALAG2,KAYNAK,A29,SEBEP,B29,SÜRE,"Uzun",BİLDİRİM,"Bildirimli",İL,$B$10,İLÇE,$B$11)/VLOOKUP($B$11,ABONE1,10,FALSE))*60</f>
        <v>27.476024639358858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25.905646092222984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35.630011326397259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3.1684848182426841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3.114995857823208</v>
      </c>
      <c r="F31" s="30">
        <v>0</v>
      </c>
      <c r="G31" s="30">
        <v>0</v>
      </c>
      <c r="H31" s="30"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1.9696251202137132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1.8267493544390914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2.9561487822264461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81.437661261467881</v>
      </c>
      <c r="D33" s="30">
        <f t="shared" ref="D33:L33" si="8">SUM(D28:D32)</f>
        <v>39.348537354574454</v>
      </c>
      <c r="E33" s="30">
        <f t="shared" si="8"/>
        <v>40.059067343477757</v>
      </c>
      <c r="F33" s="30">
        <f t="shared" si="8"/>
        <v>0</v>
      </c>
      <c r="G33" s="30">
        <f t="shared" si="8"/>
        <v>0</v>
      </c>
      <c r="H33" s="30">
        <f t="shared" si="8"/>
        <v>0</v>
      </c>
      <c r="I33" s="30">
        <f t="shared" si="8"/>
        <v>5.8274475142314994</v>
      </c>
      <c r="J33" s="30">
        <f t="shared" si="8"/>
        <v>29.445649759572571</v>
      </c>
      <c r="K33" s="30">
        <f t="shared" si="8"/>
        <v>27.732395446662075</v>
      </c>
      <c r="L33" s="30">
        <f t="shared" si="8"/>
        <v>38.586160108623702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9">(SUMIFS(KENTSELOG1,KAYNAK,A36,SEBEP,B36,SÜRE,"Uzun",BİLDİRİM,"Bildirimsiz",İL,$B$10,İLÇE,$B$11)/VLOOKUP($B$11,ABONE1,3,FALSE))</f>
        <v>0</v>
      </c>
      <c r="D36" s="30">
        <f t="shared" ref="D36:D45" si="10">(SUMIFS(KENTSELAG1,KAYNAK,A36,SEBEP,B36,SÜRE,"Uzun",BİLDİRİM,"Bildirimsiz",İL,$B$10,İLÇE,$B$11)/VLOOKUP($B$11,ABONE1,4,FALSE))</f>
        <v>0</v>
      </c>
      <c r="E36" s="30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9"/>
        <v>0</v>
      </c>
      <c r="D37" s="30">
        <f t="shared" si="10"/>
        <v>0</v>
      </c>
      <c r="E37" s="30">
        <f t="shared" si="11"/>
        <v>0</v>
      </c>
      <c r="F37" s="30">
        <v>0</v>
      </c>
      <c r="G37" s="30">
        <v>0</v>
      </c>
      <c r="H37" s="30"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9"/>
        <v>1.0619266055045871</v>
      </c>
      <c r="D38" s="30">
        <f t="shared" si="10"/>
        <v>0.85782363829703434</v>
      </c>
      <c r="E38" s="30">
        <f t="shared" si="11"/>
        <v>0.86126921438804349</v>
      </c>
      <c r="F38" s="30">
        <v>0</v>
      </c>
      <c r="G38" s="30">
        <v>0</v>
      </c>
      <c r="H38" s="30">
        <v>0</v>
      </c>
      <c r="I38" s="30">
        <f t="shared" si="12"/>
        <v>0.72106261859582543</v>
      </c>
      <c r="J38" s="30">
        <f t="shared" si="13"/>
        <v>0.63401602849510241</v>
      </c>
      <c r="K38" s="30">
        <f t="shared" si="14"/>
        <v>0.64033035099793534</v>
      </c>
      <c r="L38" s="30">
        <f t="shared" si="15"/>
        <v>0.83787912218469429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9"/>
        <v>2.9816513761467892E-2</v>
      </c>
      <c r="D39" s="30">
        <f t="shared" si="10"/>
        <v>0.3197392776968217</v>
      </c>
      <c r="E39" s="30">
        <f t="shared" si="11"/>
        <v>0.31484492972470668</v>
      </c>
      <c r="F39" s="30">
        <v>0</v>
      </c>
      <c r="G39" s="30">
        <v>0</v>
      </c>
      <c r="H39" s="30"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0.27602301464722756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9"/>
        <v>0</v>
      </c>
      <c r="D40" s="30">
        <f t="shared" si="10"/>
        <v>0</v>
      </c>
      <c r="E40" s="30">
        <f t="shared" si="11"/>
        <v>0</v>
      </c>
      <c r="F40" s="30">
        <v>0</v>
      </c>
      <c r="G40" s="30">
        <v>0</v>
      </c>
      <c r="H40" s="30"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9"/>
        <v>0</v>
      </c>
      <c r="D41" s="30">
        <f t="shared" si="10"/>
        <v>0</v>
      </c>
      <c r="E41" s="30">
        <f t="shared" si="11"/>
        <v>0</v>
      </c>
      <c r="F41" s="30">
        <v>0</v>
      </c>
      <c r="G41" s="30">
        <v>0</v>
      </c>
      <c r="H41" s="30"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9"/>
        <v>0</v>
      </c>
      <c r="D42" s="30">
        <f t="shared" si="10"/>
        <v>8.4793824583513838E-2</v>
      </c>
      <c r="E42" s="30">
        <f t="shared" si="11"/>
        <v>8.3362372710729077E-2</v>
      </c>
      <c r="F42" s="30">
        <v>0</v>
      </c>
      <c r="G42" s="30">
        <v>0</v>
      </c>
      <c r="H42" s="30">
        <v>0</v>
      </c>
      <c r="I42" s="30">
        <f t="shared" si="12"/>
        <v>0</v>
      </c>
      <c r="J42" s="30">
        <f t="shared" si="13"/>
        <v>3.8141881864054615E-2</v>
      </c>
      <c r="K42" s="30">
        <f t="shared" si="14"/>
        <v>3.5375086028905711E-2</v>
      </c>
      <c r="L42" s="30">
        <f t="shared" si="15"/>
        <v>7.7530168536465313E-2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9"/>
        <v>0</v>
      </c>
      <c r="D43" s="30">
        <f t="shared" si="10"/>
        <v>1.3193651293765508E-3</v>
      </c>
      <c r="E43" s="30">
        <f t="shared" si="11"/>
        <v>1.2970921903434391E-3</v>
      </c>
      <c r="F43" s="30">
        <v>0</v>
      </c>
      <c r="G43" s="30">
        <v>0</v>
      </c>
      <c r="H43" s="30"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1.1371543984113784E-3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9"/>
        <v>0</v>
      </c>
      <c r="D44" s="30">
        <f t="shared" si="10"/>
        <v>0</v>
      </c>
      <c r="E44" s="30">
        <f t="shared" si="11"/>
        <v>0</v>
      </c>
      <c r="F44" s="30">
        <v>0</v>
      </c>
      <c r="G44" s="30">
        <v>0</v>
      </c>
      <c r="H44" s="30"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9"/>
        <v>0</v>
      </c>
      <c r="D45" s="30">
        <f t="shared" si="10"/>
        <v>0</v>
      </c>
      <c r="E45" s="30">
        <f t="shared" si="11"/>
        <v>0</v>
      </c>
      <c r="F45" s="30">
        <v>0</v>
      </c>
      <c r="G45" s="30">
        <v>0</v>
      </c>
      <c r="H45" s="30"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1.0917431192660549</v>
      </c>
      <c r="D46" s="30">
        <f t="shared" ref="D46:L46" si="16">SUM(D36:D45)</f>
        <v>1.2636761057067465</v>
      </c>
      <c r="E46" s="30">
        <f t="shared" si="16"/>
        <v>1.2607736090138228</v>
      </c>
      <c r="F46" s="30">
        <f t="shared" si="16"/>
        <v>0</v>
      </c>
      <c r="G46" s="30">
        <f t="shared" si="16"/>
        <v>0</v>
      </c>
      <c r="H46" s="30">
        <f t="shared" si="16"/>
        <v>0</v>
      </c>
      <c r="I46" s="30">
        <f t="shared" si="16"/>
        <v>0.72106261859582543</v>
      </c>
      <c r="J46" s="30">
        <f t="shared" si="16"/>
        <v>0.67215791035915706</v>
      </c>
      <c r="K46" s="30">
        <f t="shared" si="16"/>
        <v>0.67570543702684105</v>
      </c>
      <c r="L46" s="30">
        <f t="shared" si="16"/>
        <v>1.1925694597667984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0.3922018348623853</v>
      </c>
      <c r="D50" s="30">
        <f>(SUMIFS(KENTSELAG1,KAYNAK,A50,SEBEP,B50,SÜRE,"Uzun",BİLDİRİM,"Bildirimli",İL,$B$10,İLÇE,$B$11)/VLOOKUP($B$11,ABONE1,4,FALSE))</f>
        <v>0.13658382891575754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0.14089905912417239</v>
      </c>
      <c r="F50" s="30">
        <v>0</v>
      </c>
      <c r="G50" s="30">
        <v>0</v>
      </c>
      <c r="H50" s="30">
        <v>0</v>
      </c>
      <c r="I50" s="30">
        <f>(SUMIFS(KIRSALOG1,KAYNAK,A50,SEBEP,B50,SÜRE,"Uzun",BİLDİRİM,"Bildirimli",İL,$B$10,İLÇE,$B$11)/VLOOKUP($B$11,ABONE1,9,FALSE))</f>
        <v>1.7077798861480076E-2</v>
      </c>
      <c r="J50" s="30">
        <f>(SUMIFS(KIRSALAG1,KAYNAK,A50,SEBEP,B50,SÜRE,"Uzun",BİLDİRİM,"Bildirimli",İL,$B$10,İLÇE,$B$11)/VLOOKUP($B$11,ABONE1,10,FALSE))</f>
        <v>7.8509943603443155E-2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7.4053682037164489E-2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0.13304706461413127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6.1045252254735933E-3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6.0014713284547178E-3</v>
      </c>
      <c r="F52" s="30">
        <v>0</v>
      </c>
      <c r="G52" s="30">
        <v>0</v>
      </c>
      <c r="H52" s="30"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4.1555357672899973E-3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3.8540949759119066E-3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5.7366893531797889E-3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0.3922018348623853</v>
      </c>
      <c r="D54" s="30">
        <f t="shared" ref="D54:L54" si="17">SUM(D49:D53)</f>
        <v>0.14268835414123113</v>
      </c>
      <c r="E54" s="30">
        <f t="shared" si="17"/>
        <v>0.1469005304526271</v>
      </c>
      <c r="F54" s="30">
        <f t="shared" si="17"/>
        <v>0</v>
      </c>
      <c r="G54" s="30">
        <f t="shared" si="17"/>
        <v>0</v>
      </c>
      <c r="H54" s="30">
        <f t="shared" si="17"/>
        <v>0</v>
      </c>
      <c r="I54" s="30">
        <f t="shared" si="17"/>
        <v>1.7077798861480076E-2</v>
      </c>
      <c r="J54" s="30">
        <f t="shared" si="17"/>
        <v>8.2665479370733153E-2</v>
      </c>
      <c r="K54" s="30">
        <f t="shared" si="17"/>
        <v>7.7907777013076399E-2</v>
      </c>
      <c r="L54" s="30">
        <f t="shared" si="17"/>
        <v>0.13878375396731105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0.37844036697247707</v>
      </c>
      <c r="D58" s="30">
        <f>(SUMIFS(KENTSELAG1,KAYNAK,A58,SÜRE,"Kısa",İL,$B$10,İLÇE,$B$11)/VLOOKUP($B$11,ABONE1,4,FALSE))</f>
        <v>0.58134772163364967</v>
      </c>
      <c r="E58" s="30">
        <f>(SUMIFS(KENTSELOG1,KAYNAK,A58,SÜRE,"Kısa",İL,$B$10,İLÇE,$B$11)+SUMIFS(KENTSELAG1,KAYNAK,A58,SÜRE,"Kısa",İL,$B$10,İLÇE,$B$11))/VLOOKUP($B$11,ABONE1,5,FALSE)</f>
        <v>0.57792232934525889</v>
      </c>
      <c r="F58" s="30">
        <v>0</v>
      </c>
      <c r="G58" s="30">
        <v>0</v>
      </c>
      <c r="H58" s="30">
        <v>0</v>
      </c>
      <c r="I58" s="30">
        <f>(SUMIFS(KIRSALOG1,KAYNAK,A58,SÜRE,"Kısa",İL,$B$10,İLÇE,$B$11)/VLOOKUP($B$11,ABONE1,9,FALSE))</f>
        <v>0.8690702087286527</v>
      </c>
      <c r="J58" s="30">
        <f>(SUMIFS(KIRSALAG1,KAYNAK,A58,SÜRE,"Kısa",İL,$B$10,İLÇE,$B$11)/VLOOKUP($B$11,ABONE1,10,FALSE))</f>
        <v>1.2439893143365983</v>
      </c>
      <c r="K58" s="30">
        <f>(SUMIFS(KIRSALOG1,KAYNAK,A58,SÜRE,"Kısa",İL,$B$10,İLÇE,$B$11)+SUMIFS(KIRSALAG1,KAYNAK,A58,SÜRE,"Kısa",İL,$B$10,İLÇE,$B$11))/VLOOKUP($B$11,ABONE1,11,FALSE)</f>
        <v>1.2167928423950447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0.6579880853374972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0.37844036697247707</v>
      </c>
      <c r="D60" s="30">
        <f t="shared" ref="D60:L60" si="18">SUM(D57:D59)</f>
        <v>0.58134772163364967</v>
      </c>
      <c r="E60" s="30">
        <f t="shared" si="18"/>
        <v>0.57792232934525889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0.8690702087286527</v>
      </c>
      <c r="J60" s="30">
        <f t="shared" si="18"/>
        <v>1.2439893143365983</v>
      </c>
      <c r="K60" s="30">
        <f t="shared" si="18"/>
        <v>1.2167928423950447</v>
      </c>
      <c r="L60" s="30">
        <f t="shared" si="18"/>
        <v>0.6579880853374972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872</v>
      </c>
      <c r="D65" s="29">
        <f>VLOOKUP($B$11,ABONE1,4,FALSE)</f>
        <v>50782</v>
      </c>
      <c r="E65" s="29">
        <f>VLOOKUP($B$11,ABONE1,5,FALSE)</f>
        <v>51654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527</v>
      </c>
      <c r="J65" s="29">
        <f>VLOOKUP($B$11,ABONE1,10,FALSE)</f>
        <v>6738</v>
      </c>
      <c r="K65" s="29">
        <f>VLOOKUP($B$11,ABONE1,11,FALSE)</f>
        <v>7265</v>
      </c>
      <c r="L65" s="29">
        <f>VLOOKUP($B$11,ABONE1,12,FALSE)</f>
        <v>58919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V70"/>
  <sheetViews>
    <sheetView zoomScale="90" zoomScaleNormal="90" workbookViewId="0">
      <selection activeCell="B11" sqref="B11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6"/>
      <c r="B11" s="12"/>
      <c r="C11" s="12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(SUMIFS(KENTSELOG2,KAYNAK,A15,SEBEP,B15,SÜRE,"Uzun",BİLDİRİM,"Bildirimsiz",İL,$B$10)/VLOOKUP($B$10,ABONE1,3,FALSE))*60</f>
        <v>1.050003217313126</v>
      </c>
      <c r="D15" s="30">
        <f t="shared" ref="D15:D24" si="1">(SUMIFS(KENTSELAG2,KAYNAK,A15,SEBEP,B15,SÜRE,"Uzun",BİLDİRİM,"Bildirimsiz",İL,$B$10)/VLOOKUP($B$10,ABONE1,4,FALSE))*60</f>
        <v>2.5216244023222862</v>
      </c>
      <c r="E15" s="30">
        <f t="shared" ref="E15:E24" si="2">((SUMIFS(KENTSELOG2,KAYNAK,A15,SEBEP,B15,SÜRE,"Uzun",BİLDİRİM,"Bildirimsiz",İL,$B$10)+SUMIFS(KENTSELAG2,KAYNAK,A15,SEBEP,B15,SÜRE,"Uzun",BİLDİRİM,"Bildirimsiz",İL,$B$10))/VLOOKUP($B$10,ABONE1,5,FALSE))*60</f>
        <v>2.5120061004637888</v>
      </c>
      <c r="F15" s="30">
        <f t="shared" ref="F15:F24" si="3">(SUMIFS(KENTALTIOG2,KAYNAK,A15,SEBEP,B15,SÜRE,"Uzun",BİLDİRİM,"Bildirimsiz",İL,$B$10)/VLOOKUP($B$10,ABONE1,6,FALSE))*60</f>
        <v>27.51653044276458</v>
      </c>
      <c r="G15" s="30">
        <f t="shared" ref="G15:G24" si="4">(SUMIFS(KENTALTIAG2,KAYNAK,A15,SEBEP,B15,SÜRE,"Uzun",BİLDİRİM,"Bildirimsiz",İL,$B$10)/VLOOKUP($B$10,ABONE1,7,FALSE))*60</f>
        <v>51.303566433425033</v>
      </c>
      <c r="H15" s="30">
        <f t="shared" ref="H15:H24" si="5">((SUMIFS(KENTALTIOG2,KAYNAK,A15,SEBEP,B15,SÜRE,"Uzun",BİLDİRİM,"Bildirimsiz",İL,$B$10)+SUMIFS(KENTALTIAG2,KAYNAK,A15,SEBEP,B15,SÜRE,"Uzun",BİLDİRİM,"Bildirimsiz",İL,$B$10))/VLOOKUP($B$10,ABONE1,8,FALSE))*60</f>
        <v>51.066476983693029</v>
      </c>
      <c r="I15" s="30">
        <f t="shared" ref="I15:I24" si="6">(SUMIFS(KIRSALOG2,KAYNAK,A15,SEBEP,B15,SÜRE,"Uzun",BİLDİRİM,"Bildirimsiz",İL,$B$10)/VLOOKUP($B$10,ABONE1,9,FALSE))*60</f>
        <v>15.55800320359281</v>
      </c>
      <c r="J15" s="30">
        <f t="shared" ref="J15:J24" si="7">(SUMIFS(KIRSALAG2,KAYNAK,A15,SEBEP,B15,SÜRE,"Uzun",BİLDİRİM,"Bildirimsiz",İL,$B$10)/VLOOKUP($B$10,ABONE1,10,FALSE))*60</f>
        <v>45.625866869729691</v>
      </c>
      <c r="K15" s="30">
        <f t="shared" ref="K15:K24" si="8">((SUMIFS(KIRSALOG2,KAYNAK,A15,SEBEP,B15,SÜRE,"Uzun",BİLDİRİM,"Bildirimsiz",İL,$B$10)+SUMIFS(KIRSALAG2,KAYNAK,A15,SEBEP,B15,SÜRE,"Uzun",BİLDİRİM,"Bildirimsiz",İL,$B$10))/VLOOKUP($B$10,ABONE1,11,FALSE))*60</f>
        <v>44.854718404361513</v>
      </c>
      <c r="L15" s="30">
        <f t="shared" ref="L15:L24" si="9">((SUMIFS(KENTSELOG2,KAYNAK,A15,SEBEP,B15,SÜRE,"Uzun",BİLDİRİM,"Bildirimsiz",İL,$B$10)+SUMIFS(KENTSELAG2,KAYNAK,A15,SEBEP,B15,SÜRE,"Uzun",BİLDİRİM,"Bildirimsiz",İL,$B$10)+SUMIFS(KENTALTIOG2,KAYNAK,A15,SEBEP,B15,SÜRE,"Uzun",BİLDİRİM,"Bildirimsiz",İL,$B$10)+SUMIFS(KENTALTIAG2,KAYNAK,A15,SEBEP,B15,SÜRE,"Uzun",BİLDİRİM,"Bildirimsiz",İL,$B$10)+SUMIFS(KIRSALOG2,KAYNAK,A15,SEBEP,B15,SÜRE,"Uzun",BİLDİRİM,"Bildirimsiz",İL,$B$10)+SUMIFS(KIRSALAG2,KAYNAK,A15,SEBEP,B15,SÜRE,"Uzun",BİLDİRİM,"Bildirimsiz",İL,$B$10))/VLOOKUP($B$10,ABONE1,12,FALSE))*60</f>
        <v>7.1711749677044923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38.384412121756995</v>
      </c>
      <c r="D17" s="30">
        <f t="shared" si="1"/>
        <v>18.665898695433579</v>
      </c>
      <c r="E17" s="30">
        <f t="shared" si="2"/>
        <v>18.794776028994136</v>
      </c>
      <c r="F17" s="30">
        <f t="shared" si="3"/>
        <v>25.485790140388765</v>
      </c>
      <c r="G17" s="30">
        <f t="shared" si="4"/>
        <v>24.812471938159792</v>
      </c>
      <c r="H17" s="30">
        <f t="shared" si="5"/>
        <v>24.819183015661157</v>
      </c>
      <c r="I17" s="30">
        <f t="shared" si="6"/>
        <v>76.405173023952102</v>
      </c>
      <c r="J17" s="30">
        <f t="shared" si="7"/>
        <v>53.330541079675285</v>
      </c>
      <c r="K17" s="30">
        <f t="shared" si="8"/>
        <v>53.92233460416184</v>
      </c>
      <c r="L17" s="30">
        <f t="shared" si="9"/>
        <v>20.254891333875932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2.0269528088877471</v>
      </c>
      <c r="D18" s="30">
        <f t="shared" si="1"/>
        <v>3.8067466069984608</v>
      </c>
      <c r="E18" s="30">
        <f t="shared" si="2"/>
        <v>3.7951141337978229</v>
      </c>
      <c r="F18" s="30">
        <f t="shared" si="3"/>
        <v>0.42544095032397405</v>
      </c>
      <c r="G18" s="30">
        <f t="shared" si="4"/>
        <v>3.1456865131171248</v>
      </c>
      <c r="H18" s="30">
        <f t="shared" si="5"/>
        <v>3.118573361067758</v>
      </c>
      <c r="I18" s="30">
        <f t="shared" si="6"/>
        <v>0.25281934131736528</v>
      </c>
      <c r="J18" s="30">
        <f t="shared" si="7"/>
        <v>1.4828153865552842</v>
      </c>
      <c r="K18" s="30">
        <f t="shared" si="8"/>
        <v>1.4512697611917378</v>
      </c>
      <c r="L18" s="30">
        <f t="shared" si="9"/>
        <v>3.6784122309179921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0.69569954533778577</v>
      </c>
      <c r="D20" s="30">
        <f t="shared" si="1"/>
        <v>1.2688234530358964</v>
      </c>
      <c r="E20" s="30">
        <f t="shared" si="2"/>
        <v>1.2650775985981406</v>
      </c>
      <c r="F20" s="30">
        <f t="shared" si="3"/>
        <v>4.5957343412526992</v>
      </c>
      <c r="G20" s="30">
        <f t="shared" si="4"/>
        <v>9.4334498425727595</v>
      </c>
      <c r="H20" s="30">
        <f t="shared" si="5"/>
        <v>9.3852315060545699</v>
      </c>
      <c r="I20" s="30">
        <f t="shared" si="6"/>
        <v>7.0785928143712571</v>
      </c>
      <c r="J20" s="30">
        <f t="shared" si="7"/>
        <v>9.4425902545511846</v>
      </c>
      <c r="K20" s="30">
        <f t="shared" si="8"/>
        <v>9.3819609721262367</v>
      </c>
      <c r="L20" s="30">
        <f t="shared" si="9"/>
        <v>2.0748431191408421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0.30284698689956335</v>
      </c>
      <c r="D21" s="30">
        <f t="shared" si="1"/>
        <v>4.1535788038503156</v>
      </c>
      <c r="E21" s="30">
        <f t="shared" si="2"/>
        <v>4.1284109812008198</v>
      </c>
      <c r="F21" s="30">
        <f t="shared" si="3"/>
        <v>8.9497840172786183E-2</v>
      </c>
      <c r="G21" s="30">
        <f t="shared" si="4"/>
        <v>7.6273687490622946</v>
      </c>
      <c r="H21" s="30">
        <f t="shared" si="5"/>
        <v>7.5522375025025656</v>
      </c>
      <c r="I21" s="30">
        <f t="shared" si="6"/>
        <v>7.1373922155688621E-2</v>
      </c>
      <c r="J21" s="30">
        <f t="shared" si="7"/>
        <v>11.537801105682091</v>
      </c>
      <c r="K21" s="30">
        <f t="shared" si="8"/>
        <v>11.243722423404749</v>
      </c>
      <c r="L21" s="30">
        <f t="shared" si="9"/>
        <v>4.5788769975718919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0.34873131470592461</v>
      </c>
      <c r="E22" s="30">
        <f t="shared" si="2"/>
        <v>0.34645205759375464</v>
      </c>
      <c r="F22" s="30">
        <f t="shared" si="3"/>
        <v>0</v>
      </c>
      <c r="G22" s="30">
        <f t="shared" si="4"/>
        <v>0.1308092065580187</v>
      </c>
      <c r="H22" s="30">
        <f t="shared" si="5"/>
        <v>0.12950540885851139</v>
      </c>
      <c r="I22" s="30">
        <f t="shared" si="6"/>
        <v>0</v>
      </c>
      <c r="J22" s="30">
        <f t="shared" si="7"/>
        <v>0.45499251320040984</v>
      </c>
      <c r="K22" s="30">
        <f t="shared" si="8"/>
        <v>0.44332335099439457</v>
      </c>
      <c r="L22" s="30">
        <f t="shared" si="9"/>
        <v>0.33408041488790097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f t="shared" si="3"/>
        <v>0</v>
      </c>
      <c r="G24" s="30">
        <f t="shared" si="4"/>
        <v>0</v>
      </c>
      <c r="H24" s="30">
        <f t="shared" si="5"/>
        <v>0</v>
      </c>
      <c r="I24" s="30">
        <f t="shared" si="6"/>
        <v>0</v>
      </c>
      <c r="J24" s="30">
        <f t="shared" si="7"/>
        <v>0.19606877374103554</v>
      </c>
      <c r="K24" s="30">
        <f t="shared" si="8"/>
        <v>0.19104021116486217</v>
      </c>
      <c r="L24" s="30">
        <f t="shared" si="9"/>
        <v>5.6404728135067547E-3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42.459914680195219</v>
      </c>
      <c r="D25" s="30">
        <f t="shared" ref="D25:L25" si="10">SUM(D15:D24)</f>
        <v>30.765403276346461</v>
      </c>
      <c r="E25" s="30">
        <f t="shared" si="10"/>
        <v>30.841836900648463</v>
      </c>
      <c r="F25" s="30">
        <f t="shared" si="10"/>
        <v>58.112993714902814</v>
      </c>
      <c r="G25" s="30">
        <f t="shared" si="10"/>
        <v>96.453352682895016</v>
      </c>
      <c r="H25" s="30">
        <f t="shared" si="10"/>
        <v>96.071207777837586</v>
      </c>
      <c r="I25" s="30">
        <f t="shared" si="10"/>
        <v>99.365962305389218</v>
      </c>
      <c r="J25" s="30">
        <f t="shared" si="10"/>
        <v>122.07067598313499</v>
      </c>
      <c r="K25" s="30">
        <f t="shared" si="10"/>
        <v>121.48836972740533</v>
      </c>
      <c r="L25" s="30">
        <f t="shared" si="10"/>
        <v>38.097919536912549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(SUMIFS(KENTSELOG2,KAYNAK,A28,SEBEP,B28,SÜRE,"Uzun",BİLDİRİM,"Bildirimli",İL,$B$10)/VLOOKUP($B$10,ABONE1,3,FALSE))*60</f>
        <v>8.0250550988954533E-2</v>
      </c>
      <c r="D28" s="30">
        <f>(SUMIFS(KENTSELAG2,KAYNAK,A28,SEBEP,B28,SÜRE,"Uzun",BİLDİRİM,"Bildirimli",İL,$B$10)/VLOOKUP($B$10,ABONE1,4,FALSE))*60</f>
        <v>0.51209779774885955</v>
      </c>
      <c r="E28" s="30">
        <f>((SUMIFS(KENTSELOG2,KAYNAK,A28,SEBEP,B28,SÜRE,"Uzun",BİLDİRİM,"Bildirimli",İL,$B$10)+SUMIFS(KENTSELAG2,KAYNAK,A28,SEBEP,B28,SÜRE,"Uzun",BİLDİRİM,"Bildirimli",İL,$B$10))/VLOOKUP($B$10,ABONE1,5,FALSE))*60</f>
        <v>0.50927530700300105</v>
      </c>
      <c r="F28" s="30">
        <f>(SUMIFS(KENTALTIOG2,KAYNAK,A28,SEBEP,B28,SÜRE,"Uzun",BİLDİRİM,"Bildirimli",İL,$B$10)/VLOOKUP($B$10,ABONE1,6,FALSE))*60</f>
        <v>1.2073434233261338</v>
      </c>
      <c r="G28" s="30">
        <f>(SUMIFS(KENTALTIAG2,KAYNAK,A28,SEBEP,B28,SÜRE,"Uzun",BİLDİRİM,"Bildirimli",İL,$B$10)/VLOOKUP($B$10,ABONE1,7,FALSE))*60</f>
        <v>0.73502103512758343</v>
      </c>
      <c r="H28" s="30">
        <f>((SUMIFS(KENTALTIOG2,KAYNAK,A28,SEBEP,B28,SÜRE,"Uzun",BİLDİRİM,"Bildirimli",İL,$B$10)+SUMIFS(KENTALTIAG2,KAYNAK,A28,SEBEP,B28,SÜRE,"Uzun",BİLDİRİM,"Bildirimli",İL,$B$10))/VLOOKUP($B$10,ABONE1,8,FALSE))*60</f>
        <v>0.73972875302728591</v>
      </c>
      <c r="I28" s="30">
        <f>(SUMIFS(KIRSALOG2,KAYNAK,A28,SEBEP,B28,SÜRE,"Uzun",BİLDİRİM,"Bildirimli",İL,$B$10)/VLOOKUP($B$10,ABONE1,9,FALSE))*60</f>
        <v>0</v>
      </c>
      <c r="J28" s="30">
        <f>(SUMIFS(KIRSALAG2,KAYNAK,A28,SEBEP,B28,SÜRE,"Uzun",BİLDİRİM,"Bildirimli",İL,$B$10)/VLOOKUP($B$10,ABONE1,10,FALSE))*60</f>
        <v>0</v>
      </c>
      <c r="K28" s="30">
        <f>((SUMIFS(KIRSALOG2,KAYNAK,A28,SEBEP,B28,SÜRE,"Uzun",BİLDİRİM,"Bildirimli",İL,$B$10)+SUMIFS(KIRSALAG2,KAYNAK,A28,SEBEP,B28,SÜRE,"Uzun",BİLDİRİM,"Bildirimli",İL,$B$10))/VLOOKUP($B$10,ABONE1,11,FALSE))*60</f>
        <v>0</v>
      </c>
      <c r="L28" s="30">
        <f>((SUMIFS(KENTSELOG2,KAYNAK,A28,SEBEP,B28,SÜRE,"Uzun",BİLDİRİM,"Bildirimli",İL,$B$10)+SUMIFS(KENTSELAG2,KAYNAK,A28,SEBEP,B28,SÜRE,"Uzun",BİLDİRİM,"Bildirimli",İL,$B$10)+SUMIFS(KENTALTIOG2,KAYNAK,A28,SEBEP,B28,SÜRE,"Uzun",BİLDİRİM,"Bildirimli",İL,$B$10)+SUMIFS(KENTALTIAG2,KAYNAK,A28,SEBEP,B28,SÜRE,"Uzun",BİLDİRİM,"Bildirimli",İL,$B$10)+SUMIFS(KIRSALOG2,KAYNAK,A28,SEBEP,B28,SÜRE,"Uzun",BİLDİRİM,"Bildirimli",İL,$B$10)+SUMIFS(KIRSALAG2,KAYNAK,A28,SEBEP,B28,SÜRE,"Uzun",BİLDİRİM,"Bildirimli",İL,$B$10))/VLOOKUP($B$10,ABONE1,12,FALSE))*60</f>
        <v>0.51041900742037216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(SUMIFS(KENTSELOG2,KAYNAK,A29,SEBEP,B29,SÜRE,"Uzun",BİLDİRİM,"Bildirimli",İL,$B$10)/VLOOKUP($B$10,ABONE1,3,FALSE))*60</f>
        <v>47.689411899563297</v>
      </c>
      <c r="D29" s="30">
        <f>(SUMIFS(KENTSELAG2,KAYNAK,A29,SEBEP,B29,SÜRE,"Uzun",BİLDİRİM,"Bildirimli",İL,$B$10)/VLOOKUP($B$10,ABONE1,4,FALSE))*60</f>
        <v>18.773518087206572</v>
      </c>
      <c r="E29" s="30">
        <f>((SUMIFS(KENTSELOG2,KAYNAK,A29,SEBEP,B29,SÜRE,"Uzun",BİLDİRİM,"Bildirimli",İL,$B$10)+SUMIFS(KENTSELAG2,KAYNAK,A29,SEBEP,B29,SÜRE,"Uzun",BİLDİRİM,"Bildirimli",İL,$B$10))/VLOOKUP($B$10,ABONE1,5,FALSE))*60</f>
        <v>18.962508160214913</v>
      </c>
      <c r="F29" s="30">
        <f>(SUMIFS(KENTALTIOG2,KAYNAK,A29,SEBEP,B29,SÜRE,"Uzun",BİLDİRİM,"Bildirimli",İL,$B$10)/VLOOKUP($B$10,ABONE1,6,FALSE))*60</f>
        <v>65.513973434125276</v>
      </c>
      <c r="G29" s="30">
        <f>(SUMIFS(KENTALTIAG2,KAYNAK,A29,SEBEP,B29,SÜRE,"Uzun",BİLDİRİM,"Bildirimli",İL,$B$10)/VLOOKUP($B$10,ABONE1,7,FALSE))*60</f>
        <v>25.462391561117215</v>
      </c>
      <c r="H29" s="30">
        <f>((SUMIFS(KENTALTIOG2,KAYNAK,A29,SEBEP,B29,SÜRE,"Uzun",BİLDİRİM,"Bildirimli",İL,$B$10)+SUMIFS(KENTALTIAG2,KAYNAK,A29,SEBEP,B29,SÜRE,"Uzun",BİLDİRİM,"Bildirimli",İL,$B$10))/VLOOKUP($B$10,ABONE1,8,FALSE))*60</f>
        <v>25.861592517087352</v>
      </c>
      <c r="I29" s="30">
        <f>(SUMIFS(KIRSALOG2,KAYNAK,A29,SEBEP,B29,SÜRE,"Uzun",BİLDİRİM,"Bildirimli",İL,$B$10)/VLOOKUP($B$10,ABONE1,9,FALSE))*60</f>
        <v>70.890905089820365</v>
      </c>
      <c r="J29" s="30">
        <f>(SUMIFS(KIRSALAG2,KAYNAK,A29,SEBEP,B29,SÜRE,"Uzun",BİLDİRİM,"Bildirimli",İL,$B$10)/VLOOKUP($B$10,ABONE1,10,FALSE))*60</f>
        <v>64.002035853889211</v>
      </c>
      <c r="K29" s="30">
        <f>((SUMIFS(KIRSALOG2,KAYNAK,A29,SEBEP,B29,SÜRE,"Uzun",BİLDİRİM,"Bildirimli",İL,$B$10)+SUMIFS(KIRSALAG2,KAYNAK,A29,SEBEP,B29,SÜRE,"Uzun",BİLDİRİM,"Bildirimli",İL,$B$10))/VLOOKUP($B$10,ABONE1,11,FALSE))*60</f>
        <v>64.17871421715428</v>
      </c>
      <c r="L29" s="30">
        <f>((SUMIFS(KENTSELOG2,KAYNAK,A29,SEBEP,B29,SÜRE,"Uzun",BİLDİRİM,"Bildirimli",İL,$B$10)+SUMIFS(KENTSELAG2,KAYNAK,A29,SEBEP,B29,SÜRE,"Uzun",BİLDİRİM,"Bildirimli",İL,$B$10)+SUMIFS(KENTALTIOG2,KAYNAK,A29,SEBEP,B29,SÜRE,"Uzun",BİLDİRİM,"Bildirimli",İL,$B$10)+SUMIFS(KENTALTIAG2,KAYNAK,A29,SEBEP,B29,SÜRE,"Uzun",BİLDİRİM,"Bildirimli",İL,$B$10)+SUMIFS(KIRSALOG2,KAYNAK,A29,SEBEP,B29,SÜRE,"Uzun",BİLDİRİM,"Bildirimli",İL,$B$10)+SUMIFS(KIRSALAG2,KAYNAK,A29,SEBEP,B29,SÜRE,"Uzun",BİLDİRİM,"Bildirimli",İL,$B$10))/VLOOKUP($B$10,ABONE1,12,FALSE))*60</f>
        <v>20.781902232391655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(SUMIFS(KENTSELOG2,KAYNAK,A30,SEBEP,B30,SÜRE,"Uzun",BİLDİRİM,"Bildirimli",İL,$B$10)/VLOOKUP($B$10,ABONE1,3,FALSE))*60</f>
        <v>5.6319047007449274E-3</v>
      </c>
      <c r="D30" s="30">
        <f>(SUMIFS(KENTSELAG2,KAYNAK,A30,SEBEP,B30,SÜRE,"Uzun",BİLDİRİM,"Bildirimli",İL,$B$10)/VLOOKUP($B$10,ABONE1,4,FALSE))*60</f>
        <v>1.360406251346654E-2</v>
      </c>
      <c r="E30" s="30">
        <f>((SUMIFS(KENTSELOG2,KAYNAK,A30,SEBEP,B30,SÜRE,"Uzun",BİLDİRİM,"Bildirimli",İL,$B$10)+SUMIFS(KENTSELAG2,KAYNAK,A30,SEBEP,B30,SÜRE,"Uzun",BİLDİRİM,"Bildirimli",İL,$B$10))/VLOOKUP($B$10,ABONE1,5,FALSE))*60</f>
        <v>1.3551957650416573E-2</v>
      </c>
      <c r="F30" s="30">
        <f>(SUMIFS(KENTALTIOG2,KAYNAK,A30,SEBEP,B30,SÜRE,"Uzun",BİLDİRİM,"Bildirimli",İL,$B$10)/VLOOKUP($B$10,ABONE1,6,FALSE))*60</f>
        <v>0</v>
      </c>
      <c r="G30" s="30">
        <f>(SUMIFS(KENTALTIAG2,KAYNAK,A30,SEBEP,B30,SÜRE,"Uzun",BİLDİRİM,"Bildirimli",İL,$B$10)/VLOOKUP($B$10,ABONE1,7,FALSE))*60</f>
        <v>0</v>
      </c>
      <c r="H30" s="30">
        <f>((SUMIFS(KENTALTIOG2,KAYNAK,A30,SEBEP,B30,SÜRE,"Uzun",BİLDİRİM,"Bildirimli",İL,$B$10)+SUMIFS(KENTALTIAG2,KAYNAK,A30,SEBEP,B30,SÜRE,"Uzun",BİLDİRİM,"Bildirimli",İL,$B$10))/VLOOKUP($B$10,ABONE1,8,FALSE))*60</f>
        <v>0</v>
      </c>
      <c r="I30" s="30">
        <f>(SUMIFS(KIRSALOG2,KAYNAK,A30,SEBEP,B30,SÜRE,"Uzun",BİLDİRİM,"Bildirimli",İL,$B$10)/VLOOKUP($B$10,ABONE1,9,FALSE))*60</f>
        <v>0</v>
      </c>
      <c r="J30" s="30">
        <f>(SUMIFS(KIRSALAG2,KAYNAK,A30,SEBEP,B30,SÜRE,"Uzun",BİLDİRİM,"Bildirimli",İL,$B$10)/VLOOKUP($B$10,ABONE1,10,FALSE))*60</f>
        <v>0</v>
      </c>
      <c r="K30" s="30">
        <f>((SUMIFS(KIRSALOG2,KAYNAK,A30,SEBEP,B30,SÜRE,"Uzun",BİLDİRİM,"Bildirimli",İL,$B$10)+SUMIFS(KIRSALAG2,KAYNAK,A30,SEBEP,B30,SÜRE,"Uzun",BİLDİRİM,"Bildirimli",İL,$B$10))/VLOOKUP($B$10,ABONE1,11,FALSE))*60</f>
        <v>0</v>
      </c>
      <c r="L30" s="30">
        <f>((SUMIFS(KENTSELOG2,KAYNAK,A30,SEBEP,B30,SÜRE,"Uzun",BİLDİRİM,"Bildirimli",İL,$B$10)+SUMIFS(KENTSELAG2,KAYNAK,A30,SEBEP,B30,SÜRE,"Uzun",BİLDİRİM,"Bildirimli",İL,$B$10)+SUMIFS(KENTALTIOG2,KAYNAK,A30,SEBEP,B30,SÜRE,"Uzun",BİLDİRİM,"Bildirimli",İL,$B$10)+SUMIFS(KENTALTIAG2,KAYNAK,A30,SEBEP,B30,SÜRE,"Uzun",BİLDİRİM,"Bildirimli",İL,$B$10)+SUMIFS(KIRSALOG2,KAYNAK,A30,SEBEP,B30,SÜRE,"Uzun",BİLDİRİM,"Bildirimli",İL,$B$10)+SUMIFS(KIRSALAG2,KAYNAK,A30,SEBEP,B30,SÜRE,"Uzun",BİLDİRİM,"Bildirimli",İL,$B$10))/VLOOKUP($B$10,ABONE1,12,FALSE))*60</f>
        <v>1.220035560200688E-2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(SUMIFS(KENTSELOG2,KAYNAK,A31,SEBEP,B31,SÜRE,"Uzun",BİLDİRİM,"Bildirimli",İL,$B$10)/VLOOKUP($B$10,ABONE1,3,FALSE))*60</f>
        <v>7.7376600308245572E-2</v>
      </c>
      <c r="D31" s="30">
        <f>(SUMIFS(KENTSELAG2,KAYNAK,A31,SEBEP,B31,SÜRE,"Uzun",BİLDİRİM,"Bildirimli",İL,$B$10)/VLOOKUP($B$10,ABONE1,4,FALSE))*60</f>
        <v>3.7505580785964203</v>
      </c>
      <c r="E31" s="30">
        <f>((SUMIFS(KENTSELOG2,KAYNAK,A31,SEBEP,B31,SÜRE,"Uzun",BİLDİRİM,"Bildirimli",İL,$B$10)+SUMIFS(KENTSELAG2,KAYNAK,A31,SEBEP,B31,SÜRE,"Uzun",BİLDİRİM,"Bildirimli",İL,$B$10))/VLOOKUP($B$10,ABONE1,5,FALSE))*60</f>
        <v>3.7265506991164923</v>
      </c>
      <c r="F31" s="30">
        <f>(SUMIFS(KENTALTIOG2,KAYNAK,A31,SEBEP,B31,SÜRE,"Uzun",BİLDİRİM,"Bildirimli",İL,$B$10)/VLOOKUP($B$10,ABONE1,6,FALSE))*60</f>
        <v>0</v>
      </c>
      <c r="G31" s="30">
        <f>(SUMIFS(KENTALTIAG2,KAYNAK,A31,SEBEP,B31,SÜRE,"Uzun",BİLDİRİM,"Bildirimli",İL,$B$10)/VLOOKUP($B$10,ABONE1,7,FALSE))*60</f>
        <v>6.1642845633242374</v>
      </c>
      <c r="H31" s="30">
        <f>((SUMIFS(KENTALTIOG2,KAYNAK,A31,SEBEP,B31,SÜRE,"Uzun",BİLDİRİM,"Bildirimli",İL,$B$10)+SUMIFS(KENTALTIAG2,KAYNAK,A31,SEBEP,B31,SÜRE,"Uzun",BİLDİRİM,"Bildirimli",İL,$B$10))/VLOOKUP($B$10,ABONE1,8,FALSE))*60</f>
        <v>6.102844086432377</v>
      </c>
      <c r="I31" s="30">
        <f>(SUMIFS(KIRSALOG2,KAYNAK,A31,SEBEP,B31,SÜRE,"Uzun",BİLDİRİM,"Bildirimli",İL,$B$10)/VLOOKUP($B$10,ABONE1,9,FALSE))*60</f>
        <v>0</v>
      </c>
      <c r="J31" s="30">
        <f>(SUMIFS(KIRSALAG2,KAYNAK,A31,SEBEP,B31,SÜRE,"Uzun",BİLDİRİM,"Bildirimli",İL,$B$10)/VLOOKUP($B$10,ABONE1,10,FALSE))*60</f>
        <v>5.6492832382378442</v>
      </c>
      <c r="K31" s="30">
        <f>((SUMIFS(KIRSALOG2,KAYNAK,A31,SEBEP,B31,SÜRE,"Uzun",BİLDİRİM,"Bildirimli",İL,$B$10)+SUMIFS(KIRSALAG2,KAYNAK,A31,SEBEP,B31,SÜRE,"Uzun",BİLDİRİM,"Bildirimli",İL,$B$10))/VLOOKUP($B$10,ABONE1,11,FALSE))*60</f>
        <v>5.5043964531981882</v>
      </c>
      <c r="L31" s="30">
        <f>((SUMIFS(KENTSELOG2,KAYNAK,A31,SEBEP,B31,SÜRE,"Uzun",BİLDİRİM,"Bildirimli",İL,$B$10)+SUMIFS(KENTSELAG2,KAYNAK,A31,SEBEP,B31,SÜRE,"Uzun",BİLDİRİM,"Bildirimli",İL,$B$10)+SUMIFS(KENTALTIOG2,KAYNAK,A31,SEBEP,B31,SÜRE,"Uzun",BİLDİRİM,"Bildirimli",İL,$B$10)+SUMIFS(KENTALTIAG2,KAYNAK,A31,SEBEP,B31,SÜRE,"Uzun",BİLDİRİM,"Bildirimli",İL,$B$10)+SUMIFS(KIRSALOG2,KAYNAK,A31,SEBEP,B31,SÜRE,"Uzun",BİLDİRİM,"Bildirimli",İL,$B$10)+SUMIFS(KIRSALAG2,KAYNAK,A31,SEBEP,B31,SÜRE,"Uzun",BİLDİRİM,"Bildirimli",İL,$B$10))/VLOOKUP($B$10,ABONE1,12,FALSE))*60</f>
        <v>3.9458806913664772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(SUMIFS(KENTSELOG2,KAYNAK,A32,SEBEP,B32,SÜRE,"Uzun",BİLDİRİM,"Bildirimli",İL,$B$10)/VLOOKUP($B$10,ABONE1,3,FALSE))*60</f>
        <v>0</v>
      </c>
      <c r="D32" s="30">
        <f>(SUMIFS(KENTSELAG2,KAYNAK,A32,SEBEP,B32,SÜRE,"Uzun",BİLDİRİM,"Bildirimli",İL,$B$10)/VLOOKUP($B$10,ABONE1,4,FALSE))*60</f>
        <v>0</v>
      </c>
      <c r="E32" s="30">
        <f>((SUMIFS(KENTSELOG2,KAYNAK,A32,SEBEP,B32,SÜRE,"Uzun",BİLDİRİM,"Bildirimli",İL,$B$10)+SUMIFS(KENTSELAG2,KAYNAK,A32,SEBEP,B32,SÜRE,"Uzun",BİLDİRİM,"Bildirimli",İL,$B$10))/VLOOKUP($B$10,ABONE1,5,FALSE))*60</f>
        <v>0</v>
      </c>
      <c r="F32" s="30">
        <f>(SUMIFS(KENTALTIOG2,KAYNAK,A32,SEBEP,B32,SÜRE,"Uzun",BİLDİRİM,"Bildirimli",İL,$B$10)/VLOOKUP($B$10,ABONE1,6,FALSE))*60</f>
        <v>0</v>
      </c>
      <c r="G32" s="30">
        <f>(SUMIFS(KENTALTIAG2,KAYNAK,A32,SEBEP,B32,SÜRE,"Uzun",BİLDİRİM,"Bildirimli",İL,$B$10)/VLOOKUP($B$10,ABONE1,7,FALSE))*60</f>
        <v>0</v>
      </c>
      <c r="H32" s="30">
        <f>((SUMIFS(KENTALTIOG2,KAYNAK,A32,SEBEP,B32,SÜRE,"Uzun",BİLDİRİM,"Bildirimli",İL,$B$10)+SUMIFS(KENTALTIAG2,KAYNAK,A32,SEBEP,B32,SÜRE,"Uzun",BİLDİRİM,"Bildirimli",İL,$B$10))/VLOOKUP($B$10,ABONE1,8,FALSE))*60</f>
        <v>0</v>
      </c>
      <c r="I32" s="30">
        <f>(SUMIFS(KIRSALOG2,KAYNAK,A32,SEBEP,B32,SÜRE,"Uzun",BİLDİRİM,"Bildirimli",İL,$B$10)/VLOOKUP($B$10,ABONE1,9,FALSE))*60</f>
        <v>0</v>
      </c>
      <c r="J32" s="30">
        <f>(SUMIFS(KIRSALAG2,KAYNAK,A32,SEBEP,B32,SÜRE,"Uzun",BİLDİRİM,"Bildirimli",İL,$B$10)/VLOOKUP($B$10,ABONE1,10,FALSE))*60</f>
        <v>0</v>
      </c>
      <c r="K32" s="30">
        <f>((SUMIFS(KIRSALOG2,KAYNAK,A32,SEBEP,B32,SÜRE,"Uzun",BİLDİRİM,"Bildirimli",İL,$B$10)+SUMIFS(KIRSALAG2,KAYNAK,A32,SEBEP,B32,SÜRE,"Uzun",BİLDİRİM,"Bildirimli",İL,$B$10))/VLOOKUP($B$10,ABONE1,11,FALSE))*60</f>
        <v>0</v>
      </c>
      <c r="L32" s="30">
        <f>((SUMIFS(KENTSELOG2,KAYNAK,A32,SEBEP,B32,SÜRE,"Uzun",BİLDİRİM,"Bildirimli",İL,$B$10)+SUMIFS(KENTSELAG2,KAYNAK,A32,SEBEP,B32,SÜRE,"Uzun",BİLDİRİM,"Bildirimli",İL,$B$10)+SUMIFS(KENTALTIOG2,KAYNAK,A32,SEBEP,B32,SÜRE,"Uzun",BİLDİRİM,"Bildirimli",İL,$B$10)+SUMIFS(KENTALTIAG2,KAYNAK,A32,SEBEP,B32,SÜRE,"Uzun",BİLDİRİM,"Bildirimli",İL,$B$10)+SUMIFS(KIRSALOG2,KAYNAK,A32,SEBEP,B32,SÜRE,"Uzun",BİLDİRİM,"Bildirimli",İL,$B$10)+SUMIFS(KIRSALAG2,KAYNAK,A32,SEBEP,B32,SÜRE,"Uzun",BİLDİRİM,"Bildirimli",İL,$B$10))/VLOOKUP($B$10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47.852670955561244</v>
      </c>
      <c r="D33" s="30">
        <f t="shared" ref="D33:L33" si="11">SUM(D28:D32)</f>
        <v>23.049778026065315</v>
      </c>
      <c r="E33" s="30">
        <f t="shared" si="11"/>
        <v>23.211886123984826</v>
      </c>
      <c r="F33" s="30">
        <f t="shared" si="11"/>
        <v>66.721316857451413</v>
      </c>
      <c r="G33" s="30">
        <f t="shared" si="11"/>
        <v>32.361697159569033</v>
      </c>
      <c r="H33" s="30">
        <f t="shared" si="11"/>
        <v>32.704165356547016</v>
      </c>
      <c r="I33" s="30">
        <f t="shared" si="11"/>
        <v>70.890905089820365</v>
      </c>
      <c r="J33" s="30">
        <f t="shared" si="11"/>
        <v>69.651319092127054</v>
      </c>
      <c r="K33" s="30">
        <f t="shared" si="11"/>
        <v>69.683110670352463</v>
      </c>
      <c r="L33" s="30">
        <f t="shared" si="11"/>
        <v>25.25040228678051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(SUMIFS(KENTSELOG1,KAYNAK,A36,SEBEP,B36,SÜRE,"Uzun",BİLDİRİM,"Bildirimsiz",İL,$B$10)/VLOOKUP($B$10,ABONE1,3,FALSE))</f>
        <v>2.1641407654764962E-2</v>
      </c>
      <c r="D36" s="30">
        <f t="shared" ref="D36:D45" si="13">(SUMIFS(KENTSELAG1,KAYNAK,A36,SEBEP,B36,SÜRE,"Uzun",BİLDİRİM,"Bildirimsiz",İL,$B$10)/VLOOKUP($B$10,ABONE1,4,FALSE))</f>
        <v>4.5305448550852605E-2</v>
      </c>
      <c r="E36" s="30">
        <f t="shared" ref="E36:E45" si="14">((SUMIFS(KENTSELOG1,KAYNAK,A36,SEBEP,B36,SÜRE,"Uzun",BİLDİRİM,"Bildirimsiz",İL,$B$10)+SUMIFS(KENTSELAG1,KAYNAK,A36,SEBEP,B36,SÜRE,"Uzun",BİLDİRİM,"Bildirimsiz",İL,$B$10))/VLOOKUP($B$10,ABONE1,5,FALSE))</f>
        <v>4.5150783824054061E-2</v>
      </c>
      <c r="F36" s="30">
        <f t="shared" ref="F36:F45" si="15">(SUMIFS(KENTALTIOG1,KAYNAK,A36,SEBEP,B36,SÜRE,"Uzun",BİLDİRİM,"Bildirimsiz",İL,$B$10)/VLOOKUP($B$10,ABONE1,6,FALSE))</f>
        <v>0.72246220302375808</v>
      </c>
      <c r="G36" s="30">
        <f t="shared" ref="G36:G45" si="16">(SUMIFS(KENTALTIAG1,KAYNAK,A36,SEBEP,B36,SÜRE,"Uzun",BİLDİRİM,"Bildirimsiz",İL,$B$10)/VLOOKUP($B$10,ABONE1,7,FALSE))</f>
        <v>1.3842072647017254</v>
      </c>
      <c r="H36" s="30">
        <f t="shared" ref="H36:H45" si="17">((SUMIFS(KENTALTIOG1,KAYNAK,A36,SEBEP,B36,SÜRE,"Uzun",BİLDİRİM,"Bildirimsiz",İL,$B$10)+SUMIFS(KENTALTIAG1,KAYNAK,A36,SEBEP,B36,SÜRE,"Uzun",BİLDİRİM,"Bildirimsiz",İL,$B$10))/VLOOKUP($B$10,ABONE1,8,FALSE))</f>
        <v>1.3776115386685324</v>
      </c>
      <c r="I36" s="30">
        <f t="shared" ref="I36:I45" si="18">(SUMIFS(KIRSALOG1,KAYNAK,A36,SEBEP,B36,SÜRE,"Uzun",BİLDİRİM,"Bildirimsiz",İL,$B$10)/VLOOKUP($B$10,ABONE1,9,FALSE))</f>
        <v>0.32584830339321358</v>
      </c>
      <c r="J36" s="30">
        <f t="shared" ref="J36:J45" si="19">(SUMIFS(KIRSALAG1,KAYNAK,A36,SEBEP,B36,SÜRE,"Uzun",BİLDİRİM,"Bildirimsiz",İL,$B$10)/VLOOKUP($B$10,ABONE1,10,FALSE))</f>
        <v>0.73968266477526468</v>
      </c>
      <c r="K36" s="30">
        <f t="shared" ref="K36:K45" si="20">((SUMIFS(KIRSALOG1,KAYNAK,A36,SEBEP,B36,SÜRE,"Uzun",BİLDİRİM,"Bildirimsiz",İL,$B$10)+SUMIFS(KIRSALAG1,KAYNAK,A36,SEBEP,B36,SÜRE,"Uzun",BİLDİRİM,"Bildirimsiz",İL,$B$10))/VLOOKUP($B$10,ABONE1,11,FALSE))</f>
        <v>0.7290690829046047</v>
      </c>
      <c r="L36" s="30">
        <f t="shared" ref="L36:L45" si="21">((SUMIFS(KENTSELOG1,KAYNAK,A36,SEBEP,B36,SÜRE,"Uzun",BİLDİRİM,"Bildirimsiz",İL,$B$10)+SUMIFS(KENTSELAG1,KAYNAK,A36,SEBEP,B36,SÜRE,"Uzun",BİLDİRİM,"Bildirimsiz",İL,$B$10)+SUMIFS(KENTALTIOG1,KAYNAK,A36,SEBEP,B36,SÜRE,"Uzun",BİLDİRİM,"Bildirimsiz",İL,$B$10)+SUMIFS(KENTALTIAG1,KAYNAK,A36,SEBEP,B36,SÜRE,"Uzun",BİLDİRİM,"Bildirimsiz",İL,$B$10)+SUMIFS(KIRSALOG1,KAYNAK,A36,SEBEP,B36,SÜRE,"Uzun",BİLDİRİM,"Bildirimsiz",İL,$B$10)+SUMIFS(KIRSALAG1,KAYNAK,A36,SEBEP,B36,SÜRE,"Uzun",BİLDİRİM,"Bildirimsiz",İL,$B$10))/VLOOKUP($B$10,ABONE1,12,FALSE))</f>
        <v>0.15889526461006206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12"/>
        <v>0.87849987156434628</v>
      </c>
      <c r="D38" s="30">
        <f t="shared" si="13"/>
        <v>0.43810208628893044</v>
      </c>
      <c r="E38" s="30">
        <f t="shared" si="14"/>
        <v>0.44098046210992425</v>
      </c>
      <c r="F38" s="30">
        <f t="shared" si="15"/>
        <v>0.74082073434125273</v>
      </c>
      <c r="G38" s="30">
        <f t="shared" si="16"/>
        <v>0.80386827427999874</v>
      </c>
      <c r="H38" s="30">
        <f t="shared" si="17"/>
        <v>0.8032398686830633</v>
      </c>
      <c r="I38" s="30">
        <f t="shared" si="18"/>
        <v>1.2564870259481038</v>
      </c>
      <c r="J38" s="30">
        <f t="shared" si="19"/>
        <v>0.98478997556939085</v>
      </c>
      <c r="K38" s="30">
        <f t="shared" si="20"/>
        <v>0.99175817144027234</v>
      </c>
      <c r="L38" s="30">
        <f t="shared" si="21"/>
        <v>0.48267635191864872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12"/>
        <v>2.1256100693552531E-2</v>
      </c>
      <c r="D39" s="30">
        <f t="shared" si="13"/>
        <v>5.7474551939223767E-2</v>
      </c>
      <c r="E39" s="30">
        <f t="shared" si="14"/>
        <v>5.7237833413779353E-2</v>
      </c>
      <c r="F39" s="30">
        <f t="shared" si="15"/>
        <v>2.9697624190064796E-2</v>
      </c>
      <c r="G39" s="30">
        <f t="shared" si="16"/>
        <v>7.3114515269789848E-2</v>
      </c>
      <c r="H39" s="30">
        <f t="shared" si="17"/>
        <v>7.2681771702276521E-2</v>
      </c>
      <c r="I39" s="30">
        <f t="shared" si="18"/>
        <v>3.4930139720558881E-3</v>
      </c>
      <c r="J39" s="30">
        <f t="shared" si="19"/>
        <v>1.6431554890062258E-2</v>
      </c>
      <c r="K39" s="30">
        <f t="shared" si="20"/>
        <v>1.6099721006424532E-2</v>
      </c>
      <c r="L39" s="30">
        <f t="shared" si="21"/>
        <v>5.7107543629354718E-2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12"/>
        <v>6.9355253018237861E-3</v>
      </c>
      <c r="D41" s="30">
        <f t="shared" si="13"/>
        <v>1.1035168049724164E-2</v>
      </c>
      <c r="E41" s="30">
        <f t="shared" si="14"/>
        <v>1.100837338146104E-2</v>
      </c>
      <c r="F41" s="30">
        <f t="shared" si="15"/>
        <v>4.5356371490280781E-2</v>
      </c>
      <c r="G41" s="30">
        <f t="shared" si="16"/>
        <v>9.2988616966916363E-2</v>
      </c>
      <c r="H41" s="30">
        <f t="shared" si="17"/>
        <v>9.2513858242290511E-2</v>
      </c>
      <c r="I41" s="30">
        <f t="shared" si="18"/>
        <v>6.9860279441117765E-2</v>
      </c>
      <c r="J41" s="30">
        <f t="shared" si="19"/>
        <v>9.3466782252344546E-2</v>
      </c>
      <c r="K41" s="30">
        <f t="shared" si="20"/>
        <v>9.2861347871714142E-2</v>
      </c>
      <c r="L41" s="30">
        <f t="shared" si="21"/>
        <v>1.9147567842484673E-2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12"/>
        <v>5.7796044181864881E-4</v>
      </c>
      <c r="D42" s="30">
        <f t="shared" si="13"/>
        <v>3.9019796550707274E-2</v>
      </c>
      <c r="E42" s="30">
        <f t="shared" si="14"/>
        <v>3.8768546305429058E-2</v>
      </c>
      <c r="F42" s="30">
        <f t="shared" si="15"/>
        <v>1.0799136069114472E-3</v>
      </c>
      <c r="G42" s="30">
        <f t="shared" si="16"/>
        <v>6.1557529436066925E-2</v>
      </c>
      <c r="H42" s="30">
        <f t="shared" si="17"/>
        <v>6.0954738711587103E-2</v>
      </c>
      <c r="I42" s="30">
        <f t="shared" si="18"/>
        <v>4.9900199600798399E-4</v>
      </c>
      <c r="J42" s="30">
        <f t="shared" si="19"/>
        <v>7.3725273859248167E-2</v>
      </c>
      <c r="K42" s="30">
        <f t="shared" si="20"/>
        <v>7.1847244618495482E-2</v>
      </c>
      <c r="L42" s="30">
        <f t="shared" si="21"/>
        <v>4.130288403769812E-2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12"/>
        <v>0</v>
      </c>
      <c r="D43" s="30">
        <f t="shared" si="13"/>
        <v>1.6172520403653942E-3</v>
      </c>
      <c r="E43" s="30">
        <f t="shared" si="14"/>
        <v>1.6066819164340727E-3</v>
      </c>
      <c r="F43" s="30">
        <f t="shared" si="15"/>
        <v>0</v>
      </c>
      <c r="G43" s="30">
        <f t="shared" si="16"/>
        <v>5.8165450809423891E-4</v>
      </c>
      <c r="H43" s="30">
        <f t="shared" si="17"/>
        <v>5.7585705828534523E-4</v>
      </c>
      <c r="I43" s="30">
        <f t="shared" si="18"/>
        <v>0</v>
      </c>
      <c r="J43" s="30">
        <f t="shared" si="19"/>
        <v>1.6943809598865159E-3</v>
      </c>
      <c r="K43" s="30">
        <f t="shared" si="20"/>
        <v>1.6509252860324043E-3</v>
      </c>
      <c r="L43" s="30">
        <f t="shared" si="21"/>
        <v>1.5356142343580083E-3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12"/>
        <v>0</v>
      </c>
      <c r="D45" s="30">
        <f t="shared" si="13"/>
        <v>0</v>
      </c>
      <c r="E45" s="30">
        <f t="shared" si="14"/>
        <v>0</v>
      </c>
      <c r="F45" s="30">
        <f t="shared" si="15"/>
        <v>0</v>
      </c>
      <c r="G45" s="30">
        <f t="shared" si="16"/>
        <v>0</v>
      </c>
      <c r="H45" s="30">
        <f t="shared" si="17"/>
        <v>0</v>
      </c>
      <c r="I45" s="30">
        <f t="shared" si="18"/>
        <v>0</v>
      </c>
      <c r="J45" s="30">
        <f t="shared" si="19"/>
        <v>5.5165891717235402E-4</v>
      </c>
      <c r="K45" s="30">
        <f t="shared" si="20"/>
        <v>5.3751055824310836E-4</v>
      </c>
      <c r="L45" s="30">
        <f t="shared" si="21"/>
        <v>1.5870028996810123E-5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0.92891086565630621</v>
      </c>
      <c r="D46" s="30">
        <f t="shared" ref="D46:L46" si="22">SUM(D36:D45)</f>
        <v>0.59255430341980375</v>
      </c>
      <c r="E46" s="30">
        <f t="shared" si="22"/>
        <v>0.5947526809510818</v>
      </c>
      <c r="F46" s="30">
        <f t="shared" si="22"/>
        <v>1.539416846652268</v>
      </c>
      <c r="G46" s="30">
        <f t="shared" si="22"/>
        <v>2.4163178551625917</v>
      </c>
      <c r="H46" s="30">
        <f t="shared" si="22"/>
        <v>2.407577633066035</v>
      </c>
      <c r="I46" s="30">
        <f t="shared" si="22"/>
        <v>1.6561876247504992</v>
      </c>
      <c r="J46" s="30">
        <f t="shared" si="22"/>
        <v>1.9103422912233694</v>
      </c>
      <c r="K46" s="30">
        <f t="shared" si="22"/>
        <v>1.9038240036857865</v>
      </c>
      <c r="L46" s="30">
        <f t="shared" si="22"/>
        <v>0.76068109630160319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(SUMIFS(KENTSELOG1,KAYNAK,A49,SEBEP,B49,SÜRE,"Uzun",BİLDİRİM,"Bildirimli",İL,$B$10)/VLOOKUP($B$10,ABONE1,3,FALSE))</f>
        <v>1.194451579758541E-2</v>
      </c>
      <c r="D49" s="30">
        <f>(SUMIFS(KENTSELAG1,KAYNAK,A49,SEBEP,B49,SÜRE,"Uzun",BİLDİRİM,"Bildirimli",İL,$B$10)/VLOOKUP($B$10,ABONE1,4,FALSE))</f>
        <v>4.0345960122992269E-2</v>
      </c>
      <c r="E49" s="30">
        <f>((SUMIFS(KENTSELOG1,KAYNAK,A49,SEBEP,B49,SÜRE,"Uzun",BİLDİRİM,"Bildirimli",İL,$B$10)+SUMIFS(KENTSELAG1,KAYNAK,A49,SEBEP,B49,SÜRE,"Uzun",BİLDİRİM,"Bildirimli",İL,$B$10))/VLOOKUP($B$10,ABONE1,5,FALSE))</f>
        <v>4.0160332416948226E-2</v>
      </c>
      <c r="F49" s="30">
        <f>(SUMIFS(KENTALTIOG1,KAYNAK,A49,SEBEP,B49,SÜRE,"Uzun",BİLDİRİM,"Bildirimli",İL,$B$10)/VLOOKUP($B$10,ABONE1,6,FALSE))</f>
        <v>9.2872570194384454E-2</v>
      </c>
      <c r="G49" s="30">
        <f>(SUMIFS(KENTALTIAG1,KAYNAK,A49,SEBEP,B49,SÜRE,"Uzun",BİLDİRİM,"Bildirimli",İL,$B$10)/VLOOKUP($B$10,ABONE1,7,FALSE))</f>
        <v>5.6540079800824102E-2</v>
      </c>
      <c r="H49" s="30">
        <f>((SUMIFS(KENTALTIOG1,KAYNAK,A49,SEBEP,B49,SÜRE,"Uzun",BİLDİRİM,"Bildirimli",İL,$B$10)+SUMIFS(KENTALTIAG1,KAYNAK,A49,SEBEP,B49,SÜRE,"Uzun",BİLDİRİM,"Bildirimli",İL,$B$10))/VLOOKUP($B$10,ABONE1,8,FALSE))</f>
        <v>5.6902211936924817E-2</v>
      </c>
      <c r="I49" s="30">
        <f>(SUMIFS(KIRSALOG1,KAYNAK,A49,SEBEP,B49,SÜRE,"Uzun",BİLDİRİM,"Bildirimli",İL,$B$10)/VLOOKUP($B$10,ABONE1,9,FALSE))</f>
        <v>0</v>
      </c>
      <c r="J49" s="30">
        <f>(SUMIFS(KIRSALAG1,KAYNAK,A49,SEBEP,B49,SÜRE,"Uzun",BİLDİRİM,"Bildirimli",İL,$B$10)/VLOOKUP($B$10,ABONE1,10,FALSE))</f>
        <v>0</v>
      </c>
      <c r="K49" s="30">
        <f>((SUMIFS(KIRSALOG1,KAYNAK,A49,SEBEP,B49,SÜRE,"Uzun",BİLDİRİM,"Bildirimli",İL,$B$10)+SUMIFS(KIRSALAG1,KAYNAK,A49,SEBEP,B49,SÜRE,"Uzun",BİLDİRİM,"Bildirimli",İL,$B$10))/VLOOKUP($B$10,ABONE1,11,FALSE))</f>
        <v>0</v>
      </c>
      <c r="L49" s="30">
        <f>((SUMIFS(KENTSELOG1,KAYNAK,A49,SEBEP,B49,SÜRE,"Uzun",BİLDİRİM,"Bildirimli",İL,$B$10)+SUMIFS(KENTSELAG1,KAYNAK,A49,SEBEP,B49,SÜRE,"Uzun",BİLDİRİM,"Bildirimli",İL,$B$10)+SUMIFS(KENTALTIOG1,KAYNAK,A49,SEBEP,B49,SÜRE,"Uzun",BİLDİRİM,"Bildirimli",İL,$B$10)+SUMIFS(KENTALTIAG1,KAYNAK,A49,SEBEP,B49,SÜRE,"Uzun",BİLDİRİM,"Bildirimli",İL,$B$10)+SUMIFS(KIRSALOG1,KAYNAK,A49,SEBEP,B49,SÜRE,"Uzun",BİLDİRİM,"Bildirimli",İL,$B$10)+SUMIFS(KIRSALAG1,KAYNAK,A49,SEBEP,B49,SÜRE,"Uzun",BİLDİRİM,"Bildirimli",İL,$B$10))/VLOOKUP($B$10,ABONE1,12,FALSE))</f>
        <v>4.0150039788429841E-2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(SUMIFS(KENTSELOG1,KAYNAK,A50,SEBEP,B50,SÜRE,"Uzun",BİLDİRİM,"Bildirimli",İL,$B$10)/VLOOKUP($B$10,ABONE1,3,FALSE))</f>
        <v>0.32391471872591832</v>
      </c>
      <c r="D50" s="30">
        <f>(SUMIFS(KENTSELAG1,KAYNAK,A50,SEBEP,B50,SÜRE,"Uzun",BİLDİRİM,"Bildirimli",İL,$B$10)/VLOOKUP($B$10,ABONE1,4,FALSE))</f>
        <v>0.12354318460078632</v>
      </c>
      <c r="E50" s="30">
        <f>((SUMIFS(KENTSELOG1,KAYNAK,A50,SEBEP,B50,SÜRE,"Uzun",BİLDİRİM,"Bildirimli",İL,$B$10)+SUMIFS(KENTSELAG1,KAYNAK,A50,SEBEP,B50,SÜRE,"Uzun",BİLDİRİM,"Bildirimli",İL,$B$10))/VLOOKUP($B$10,ABONE1,5,FALSE))</f>
        <v>0.12485278378208223</v>
      </c>
      <c r="F50" s="30">
        <f>(SUMIFS(KENTALTIOG1,KAYNAK,A50,SEBEP,B50,SÜRE,"Uzun",BİLDİRİM,"Bildirimli",İL,$B$10)/VLOOKUP($B$10,ABONE1,6,FALSE))</f>
        <v>0.50539956803455721</v>
      </c>
      <c r="G50" s="30">
        <f>(SUMIFS(KENTALTIAG1,KAYNAK,A50,SEBEP,B50,SÜRE,"Uzun",BİLDİRİM,"Bildirimli",İL,$B$10)/VLOOKUP($B$10,ABONE1,7,FALSE))</f>
        <v>0.32686808945520174</v>
      </c>
      <c r="H50" s="30">
        <f>((SUMIFS(KENTALTIOG1,KAYNAK,A50,SEBEP,B50,SÜRE,"Uzun",BİLDİRİM,"Bildirimli",İL,$B$10)+SUMIFS(KENTALTIAG1,KAYNAK,A50,SEBEP,B50,SÜRE,"Uzun",BİLDİRİM,"Bildirimli",İL,$B$10))/VLOOKUP($B$10,ABONE1,8,FALSE))</f>
        <v>0.32864754318927936</v>
      </c>
      <c r="I50" s="30">
        <f>(SUMIFS(KIRSALOG1,KAYNAK,A50,SEBEP,B50,SÜRE,"Uzun",BİLDİRİM,"Bildirimli",İL,$B$10)/VLOOKUP($B$10,ABONE1,9,FALSE))</f>
        <v>0.52295409181636732</v>
      </c>
      <c r="J50" s="30">
        <f>(SUMIFS(KIRSALAG1,KAYNAK,A50,SEBEP,B50,SÜRE,"Uzun",BİLDİRİM,"Bildirimli",İL,$B$10)/VLOOKUP($B$10,ABONE1,10,FALSE))</f>
        <v>0.43043843749179078</v>
      </c>
      <c r="K50" s="30">
        <f>((SUMIFS(KIRSALOG1,KAYNAK,A50,SEBEP,B50,SÜRE,"Uzun",BİLDİRİM,"Bildirimli",İL,$B$10)+SUMIFS(KIRSALAG1,KAYNAK,A50,SEBEP,B50,SÜRE,"Uzun",BİLDİRİM,"Bildirimli",İL,$B$10))/VLOOKUP($B$10,ABONE1,11,FALSE))</f>
        <v>0.43281118021961146</v>
      </c>
      <c r="L50" s="30">
        <f>((SUMIFS(KENTSELOG1,KAYNAK,A50,SEBEP,B50,SÜRE,"Uzun",BİLDİRİM,"Bildirimli",İL,$B$10)+SUMIFS(KENTSELAG1,KAYNAK,A50,SEBEP,B50,SÜRE,"Uzun",BİLDİRİM,"Bildirimli",İL,$B$10)+SUMIFS(KENTALTIOG1,KAYNAK,A50,SEBEP,B50,SÜRE,"Uzun",BİLDİRİM,"Bildirimli",İL,$B$10)+SUMIFS(KENTALTIAG1,KAYNAK,A50,SEBEP,B50,SÜRE,"Uzun",BİLDİRİM,"Bildirimli",İL,$B$10)+SUMIFS(KIRSALOG1,KAYNAK,A50,SEBEP,B50,SÜRE,"Uzun",BİLDİRİM,"Bildirimli",İL,$B$10)+SUMIFS(KIRSALAG1,KAYNAK,A50,SEBEP,B50,SÜRE,"Uzun",BİLDİRİM,"Bildirimli",İL,$B$10))/VLOOKUP($B$10,ABONE1,12,FALSE))</f>
        <v>0.14825365445203434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(SUMIFS(KENTSELOG1,KAYNAK,A51,SEBEP,B51,SÜRE,"Uzun",BİLDİRİM,"Bildirimli",İL,$B$10)/VLOOKUP($B$10,ABONE1,3,FALSE))</f>
        <v>3.8530696121243259E-4</v>
      </c>
      <c r="D51" s="30">
        <f>(SUMIFS(KENTSELAG1,KAYNAK,A51,SEBEP,B51,SÜRE,"Uzun",BİLDİRİM,"Bildirimli",İL,$B$10)/VLOOKUP($B$10,ABONE1,4,FALSE))</f>
        <v>9.3072263451540315E-4</v>
      </c>
      <c r="E51" s="30">
        <f>((SUMIFS(KENTSELOG1,KAYNAK,A51,SEBEP,B51,SÜRE,"Uzun",BİLDİRİM,"Bildirimli",İL,$B$10)+SUMIFS(KENTSELAG1,KAYNAK,A51,SEBEP,B51,SÜRE,"Uzun",BİLDİRİM,"Bildirimli",İL,$B$10))/VLOOKUP($B$10,ABONE1,5,FALSE))</f>
        <v>9.2715787706448968E-4</v>
      </c>
      <c r="F51" s="30">
        <f>(SUMIFS(KENTALTIOG1,KAYNAK,A51,SEBEP,B51,SÜRE,"Uzun",BİLDİRİM,"Bildirimli",İL,$B$10)/VLOOKUP($B$10,ABONE1,6,FALSE))</f>
        <v>0</v>
      </c>
      <c r="G51" s="30">
        <f>(SUMIFS(KENTALTIAG1,KAYNAK,A51,SEBEP,B51,SÜRE,"Uzun",BİLDİRİM,"Bildirimli",İL,$B$10)/VLOOKUP($B$10,ABONE1,7,FALSE))</f>
        <v>0</v>
      </c>
      <c r="H51" s="30">
        <f>((SUMIFS(KENTALTIOG1,KAYNAK,A51,SEBEP,B51,SÜRE,"Uzun",BİLDİRİM,"Bildirimli",İL,$B$10)+SUMIFS(KENTALTIAG1,KAYNAK,A51,SEBEP,B51,SÜRE,"Uzun",BİLDİRİM,"Bildirimli",İL,$B$10))/VLOOKUP($B$10,ABONE1,8,FALSE))</f>
        <v>0</v>
      </c>
      <c r="I51" s="30">
        <f>(SUMIFS(KIRSALOG1,KAYNAK,A51,SEBEP,B51,SÜRE,"Uzun",BİLDİRİM,"Bildirimli",İL,$B$10)/VLOOKUP($B$10,ABONE1,9,FALSE))</f>
        <v>0</v>
      </c>
      <c r="J51" s="30">
        <f>(SUMIFS(KIRSALAG1,KAYNAK,A51,SEBEP,B51,SÜRE,"Uzun",BİLDİRİM,"Bildirimli",İL,$B$10)/VLOOKUP($B$10,ABONE1,10,FALSE))</f>
        <v>0</v>
      </c>
      <c r="K51" s="30">
        <f>((SUMIFS(KIRSALOG1,KAYNAK,A51,SEBEP,B51,SÜRE,"Uzun",BİLDİRİM,"Bildirimli",İL,$B$10)+SUMIFS(KIRSALAG1,KAYNAK,A51,SEBEP,B51,SÜRE,"Uzun",BİLDİRİM,"Bildirimli",İL,$B$10))/VLOOKUP($B$10,ABONE1,11,FALSE))</f>
        <v>0</v>
      </c>
      <c r="L51" s="30">
        <f>((SUMIFS(KENTSELOG1,KAYNAK,A51,SEBEP,B51,SÜRE,"Uzun",BİLDİRİM,"Bildirimli",İL,$B$10)+SUMIFS(KENTSELAG1,KAYNAK,A51,SEBEP,B51,SÜRE,"Uzun",BİLDİRİM,"Bildirimli",İL,$B$10)+SUMIFS(KENTALTIOG1,KAYNAK,A51,SEBEP,B51,SÜRE,"Uzun",BİLDİRİM,"Bildirimli",İL,$B$10)+SUMIFS(KENTALTIAG1,KAYNAK,A51,SEBEP,B51,SÜRE,"Uzun",BİLDİRİM,"Bildirimli",İL,$B$10)+SUMIFS(KIRSALOG1,KAYNAK,A51,SEBEP,B51,SÜRE,"Uzun",BİLDİRİM,"Bildirimli",İL,$B$10)+SUMIFS(KIRSALAG1,KAYNAK,A51,SEBEP,B51,SÜRE,"Uzun",BİLDİRİM,"Bildirimli",İL,$B$10))/VLOOKUP($B$10,ABONE1,12,FALSE))</f>
        <v>8.346879536655611E-4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(SUMIFS(KENTSELOG1,KAYNAK,A52,SEBEP,B52,SÜRE,"Uzun",BİLDİRİM,"Bildirimli",İL,$B$10)/VLOOKUP($B$10,ABONE1,3,FALSE))</f>
        <v>1.2843565373747752E-4</v>
      </c>
      <c r="D52" s="30">
        <f>(SUMIFS(KENTSELAG1,KAYNAK,A52,SEBEP,B52,SÜRE,"Uzun",BİLDİRİM,"Bildirimli",İL,$B$10)/VLOOKUP($B$10,ABONE1,4,FALSE))</f>
        <v>1.641291131561003E-2</v>
      </c>
      <c r="E52" s="30">
        <f>((SUMIFS(KENTSELOG1,KAYNAK,A52,SEBEP,B52,SÜRE,"Uzun",BİLDİRİM,"Bildirimli",İL,$B$10)+SUMIFS(KENTSELAG1,KAYNAK,A52,SEBEP,B52,SÜRE,"Uzun",BİLDİRİM,"Bildirimli",İL,$B$10))/VLOOKUP($B$10,ABONE1,5,FALSE))</f>
        <v>1.6306478353025119E-2</v>
      </c>
      <c r="F52" s="30">
        <f>(SUMIFS(KENTALTIOG1,KAYNAK,A52,SEBEP,B52,SÜRE,"Uzun",BİLDİRİM,"Bildirimli",İL,$B$10)/VLOOKUP($B$10,ABONE1,6,FALSE))</f>
        <v>0</v>
      </c>
      <c r="G52" s="30">
        <f>(SUMIFS(KENTALTIAG1,KAYNAK,A52,SEBEP,B52,SÜRE,"Uzun",BİLDİRİM,"Bildirimli",İL,$B$10)/VLOOKUP($B$10,ABONE1,7,FALSE))</f>
        <v>1.9683840876721859E-2</v>
      </c>
      <c r="H52" s="30">
        <f>((SUMIFS(KENTALTIOG1,KAYNAK,A52,SEBEP,B52,SÜRE,"Uzun",BİLDİRİM,"Bildirimli",İL,$B$10)+SUMIFS(KENTALTIAG1,KAYNAK,A52,SEBEP,B52,SÜRE,"Uzun",BİLDİRİM,"Bildirimli",İL,$B$10))/VLOOKUP($B$10,ABONE1,8,FALSE))</f>
        <v>1.9487648673376028E-2</v>
      </c>
      <c r="I52" s="30">
        <f>(SUMIFS(KIRSALOG1,KAYNAK,A52,SEBEP,B52,SÜRE,"Uzun",BİLDİRİM,"Bildirimli",İL,$B$10)/VLOOKUP($B$10,ABONE1,9,FALSE))</f>
        <v>0</v>
      </c>
      <c r="J52" s="30">
        <f>(SUMIFS(KIRSALAG1,KAYNAK,A52,SEBEP,B52,SÜRE,"Uzun",BİLDİRİM,"Bildirimli",İL,$B$10)/VLOOKUP($B$10,ABONE1,10,FALSE))</f>
        <v>1.2412325636377964E-2</v>
      </c>
      <c r="K52" s="30">
        <f>((SUMIFS(KIRSALOG1,KAYNAK,A52,SEBEP,B52,SÜRE,"Uzun",BİLDİRİM,"Bildirimli",İL,$B$10)+SUMIFS(KIRSALAG1,KAYNAK,A52,SEBEP,B52,SÜRE,"Uzun",BİLDİRİM,"Bildirimli",İL,$B$10))/VLOOKUP($B$10,ABONE1,11,FALSE))</f>
        <v>1.2093987560469938E-2</v>
      </c>
      <c r="L52" s="30">
        <f>((SUMIFS(KENTSELOG1,KAYNAK,A52,SEBEP,B52,SÜRE,"Uzun",BİLDİRİM,"Bildirimli",İL,$B$10)+SUMIFS(KENTSELAG1,KAYNAK,A52,SEBEP,B52,SÜRE,"Uzun",BİLDİRİM,"Bildirimli",İL,$B$10)+SUMIFS(KENTALTIOG1,KAYNAK,A52,SEBEP,B52,SÜRE,"Uzun",BİLDİRİM,"Bildirimli",İL,$B$10)+SUMIFS(KENTALTIAG1,KAYNAK,A52,SEBEP,B52,SÜRE,"Uzun",BİLDİRİM,"Bildirimli",İL,$B$10)+SUMIFS(KIRSALOG1,KAYNAK,A52,SEBEP,B52,SÜRE,"Uzun",BİLDİRİM,"Bildirimli",İL,$B$10)+SUMIFS(KIRSALAG1,KAYNAK,A52,SEBEP,B52,SÜRE,"Uzun",BİLDİRİM,"Bildirimli",İL,$B$10))/VLOOKUP($B$10,ABONE1,12,FALSE))</f>
        <v>1.6405453546535838E-2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(SUMIFS(KENTSELOG1,KAYNAK,A53,SEBEP,B53,SÜRE,"Uzun",BİLDİRİM,"Bildirimli",İL,$B$10)/VLOOKUP($B$10,ABONE1,3,FALSE))</f>
        <v>0</v>
      </c>
      <c r="D53" s="30">
        <f>(SUMIFS(KENTSELAG1,KAYNAK,A53,SEBEP,B53,SÜRE,"Uzun",BİLDİRİM,"Bildirimli",İL,$B$10)/VLOOKUP($B$10,ABONE1,4,FALSE))</f>
        <v>0</v>
      </c>
      <c r="E53" s="30">
        <f>((SUMIFS(KENTSELOG1,KAYNAK,A53,SEBEP,B53,SÜRE,"Uzun",BİLDİRİM,"Bildirimli",İL,$B$10)+SUMIFS(KENTSELAG1,KAYNAK,A53,SEBEP,B53,SÜRE,"Uzun",BİLDİRİM,"Bildirimli",İL,$B$10))/VLOOKUP($B$10,ABONE1,5,FALSE))</f>
        <v>0</v>
      </c>
      <c r="F53" s="30">
        <f>(SUMIFS(KENTALTIOG1,KAYNAK,A53,SEBEP,B53,SÜRE,"Uzun",BİLDİRİM,"Bildirimli",İL,$B$10)/VLOOKUP($B$10,ABONE1,6,FALSE))</f>
        <v>0</v>
      </c>
      <c r="G53" s="30">
        <f>(SUMIFS(KENTALTIAG1,KAYNAK,A53,SEBEP,B53,SÜRE,"Uzun",BİLDİRİM,"Bildirimli",İL,$B$10)/VLOOKUP($B$10,ABONE1,7,FALSE))</f>
        <v>0</v>
      </c>
      <c r="H53" s="30">
        <f>((SUMIFS(KENTALTIOG1,KAYNAK,A53,SEBEP,B53,SÜRE,"Uzun",BİLDİRİM,"Bildirimli",İL,$B$10)+SUMIFS(KENTALTIAG1,KAYNAK,A53,SEBEP,B53,SÜRE,"Uzun",BİLDİRİM,"Bildirimli",İL,$B$10))/VLOOKUP($B$10,ABONE1,8,FALSE))</f>
        <v>0</v>
      </c>
      <c r="I53" s="30">
        <f>(SUMIFS(KIRSALOG1,KAYNAK,A53,SEBEP,B53,SÜRE,"Uzun",BİLDİRİM,"Bildirimli",İL,$B$10)/VLOOKUP($B$10,ABONE1,9,FALSE))</f>
        <v>0</v>
      </c>
      <c r="J53" s="30">
        <f>(SUMIFS(KIRSALAG1,KAYNAK,A53,SEBEP,B53,SÜRE,"Uzun",BİLDİRİM,"Bildirimli",İL,$B$10)/VLOOKUP($B$10,ABONE1,10,FALSE))</f>
        <v>0</v>
      </c>
      <c r="K53" s="30">
        <f>((SUMIFS(KIRSALOG1,KAYNAK,A53,SEBEP,B53,SÜRE,"Uzun",BİLDİRİM,"Bildirimli",İL,$B$10)+SUMIFS(KIRSALAG1,KAYNAK,A53,SEBEP,B53,SÜRE,"Uzun",BİLDİRİM,"Bildirimli",İL,$B$10))/VLOOKUP($B$10,ABONE1,11,FALSE))</f>
        <v>0</v>
      </c>
      <c r="L53" s="30">
        <f>((SUMIFS(KENTSELOG1,KAYNAK,A53,SEBEP,B53,SÜRE,"Uzun",BİLDİRİM,"Bildirimli",İL,$B$10)+SUMIFS(KENTSELAG1,KAYNAK,A53,SEBEP,B53,SÜRE,"Uzun",BİLDİRİM,"Bildirimli",İL,$B$10)+SUMIFS(KENTALTIOG1,KAYNAK,A53,SEBEP,B53,SÜRE,"Uzun",BİLDİRİM,"Bildirimli",İL,$B$10)+SUMIFS(KENTALTIAG1,KAYNAK,A53,SEBEP,B53,SÜRE,"Uzun",BİLDİRİM,"Bildirimli",İL,$B$10)+SUMIFS(KIRSALOG1,KAYNAK,A53,SEBEP,B53,SÜRE,"Uzun",BİLDİRİM,"Bildirimli",İL,$B$10)+SUMIFS(KIRSALAG1,KAYNAK,A53,SEBEP,B53,SÜRE,"Uzun",BİLDİRİM,"Bildirimli",İL,$B$10))/VLOOKUP($B$10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0.33637297713845365</v>
      </c>
      <c r="D54" s="30">
        <f t="shared" ref="D54:L54" si="23">SUM(D49:D53)</f>
        <v>0.18123277867390403</v>
      </c>
      <c r="E54" s="30">
        <f t="shared" si="23"/>
        <v>0.18224675242912006</v>
      </c>
      <c r="F54" s="30">
        <f t="shared" si="23"/>
        <v>0.59827213822894165</v>
      </c>
      <c r="G54" s="30">
        <f t="shared" si="23"/>
        <v>0.4030920101327477</v>
      </c>
      <c r="H54" s="30">
        <f t="shared" si="23"/>
        <v>0.4050374037995802</v>
      </c>
      <c r="I54" s="30">
        <f t="shared" si="23"/>
        <v>0.52295409181636732</v>
      </c>
      <c r="J54" s="30">
        <f t="shared" si="23"/>
        <v>0.44285076312816873</v>
      </c>
      <c r="K54" s="30">
        <f t="shared" si="23"/>
        <v>0.44490516778008138</v>
      </c>
      <c r="L54" s="30">
        <f t="shared" si="23"/>
        <v>0.20564383574066558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(SUMIFS(KENTSELOG1,KAYNAK,A57,SÜRE,"Kısa",İL,$B$10)/VLOOKUP($B$10,ABONE1,3,FALSE))</f>
        <v>2.697148728487028E-3</v>
      </c>
      <c r="D57" s="30">
        <f>(SUMIFS(KENTSELAG1,KAYNAK,A57,SÜRE,"Kısa",İL,$B$10)/VLOOKUP($B$10,ABONE1,4,FALSE))</f>
        <v>7.3511456380245192E-4</v>
      </c>
      <c r="E57" s="30">
        <f>(SUMIFS(KENTSELOG1,KAYNAK,A57,SÜRE,"Kısa",İL,$B$10)+SUMIFS(KENTSELAG1,KAYNAK,A57,SÜRE,"Kısa",İL,$B$10))/VLOOKUP($B$10,ABONE1,5,FALSE)</f>
        <v>7.4793813351241322E-4</v>
      </c>
      <c r="F57" s="30">
        <f>(SUMIFS(KENTALTIOG1,KAYNAK,A57,SÜRE,"Kısa",İL,$B$10)/VLOOKUP($B$10,ABONE1,6,FALSE))</f>
        <v>0.10367170626349892</v>
      </c>
      <c r="G57" s="30">
        <f>(SUMIFS(KENTALTIAG1,KAYNAK,A57,SÜRE,"Kısa",İL,$B$10)/VLOOKUP($B$10,ABONE1,7,FALSE))</f>
        <v>8.7231868143815436E-2</v>
      </c>
      <c r="H57" s="30">
        <f>(SUMIFS(KENTALTIOG1,KAYNAK,A57,SÜRE,"Kısa",İL,$B$10)+SUMIFS(KENTALTIAG1,KAYNAK,A57,SÜRE,"Kısa",İL,$B$10))/VLOOKUP($B$10,ABONE1,8,FALSE)</f>
        <v>8.7395726817717026E-2</v>
      </c>
      <c r="I57" s="30">
        <f>(SUMIFS(KIRSALOG1,KAYNAK,A57,SÜRE,"Kısa",İL,$B$10)/VLOOKUP($B$10,ABONE1,9,FALSE))</f>
        <v>0</v>
      </c>
      <c r="J57" s="30">
        <f>(SUMIFS(KIRSALAG1,KAYNAK,A57,SÜRE,"Kısa",İL,$B$10)/VLOOKUP($B$10,ABONE1,10,FALSE))</f>
        <v>0</v>
      </c>
      <c r="K57" s="30">
        <f>(SUMIFS(KIRSALOG1,KAYNAK,A57,SÜRE,"Kısa",İL,$B$10)+SUMIFS(KIRSALAG1,KAYNAK,A57,SÜRE,"Kısa",İL,$B$10))/VLOOKUP($B$10,ABONE1,11,FALSE)</f>
        <v>0</v>
      </c>
      <c r="L57" s="30">
        <f>(SUMIFS(KENTSELOG1,KAYNAK,A57,SÜRE,"Kısa",İL,$B$10)+SUMIFS(KENTSELAG1,KAYNAK,A57,SÜRE,"Kısa",İL,$B$10)+SUMIFS(KENTALTIOG1,KAYNAK,A57,SÜRE,"Kısa",İL,$B$10)+SUMIFS(KENTALTIAG1,KAYNAK,A57,SÜRE,"Kısa",İL,$B$10)+SUMIFS(KIRSALOG1,KAYNAK,A57,SÜRE,"Kısa",İL,$B$10)+SUMIFS(KIRSALAG1,KAYNAK,A57,SÜRE,"Kısa",İL,$B$10))/VLOOKUP($B$10,ABONE1,12,FALSE)</f>
        <v>6.8093760131313153E-3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(SUMIFS(KENTSELOG1,KAYNAK,A58,SÜRE,"Kısa",İL,$B$10)/VLOOKUP($B$10,ABONE1,3,FALSE))</f>
        <v>0.13986642692011303</v>
      </c>
      <c r="D58" s="30">
        <f>(SUMIFS(KENTSELAG1,KAYNAK,A58,SÜRE,"Kısa",İL,$B$10)/VLOOKUP($B$10,ABONE1,4,FALSE))</f>
        <v>9.644491837270984E-2</v>
      </c>
      <c r="E58" s="30">
        <f>(SUMIFS(KENTSELOG1,KAYNAK,A58,SÜRE,"Kısa",İL,$B$10)+SUMIFS(KENTSELAG1,KAYNAK,A58,SÜRE,"Kısa",İL,$B$10))/VLOOKUP($B$10,ABONE1,5,FALSE)</f>
        <v>9.6728715032213392E-2</v>
      </c>
      <c r="F58" s="30">
        <f>(SUMIFS(KENTALTIOG1,KAYNAK,A58,SÜRE,"Kısa",İL,$B$10)/VLOOKUP($B$10,ABONE1,6,FALSE))</f>
        <v>0.20140388768898487</v>
      </c>
      <c r="G58" s="30">
        <f>(SUMIFS(KENTALTIAG1,KAYNAK,A58,SÜRE,"Kısa",İL,$B$10)/VLOOKUP($B$10,ABONE1,7,FALSE))</f>
        <v>0.10147424955696409</v>
      </c>
      <c r="H58" s="30">
        <f>(SUMIFS(KENTALTIOG1,KAYNAK,A58,SÜRE,"Kısa",İL,$B$10)+SUMIFS(KENTALTIAG1,KAYNAK,A58,SÜRE,"Kısa",İL,$B$10))/VLOOKUP($B$10,ABONE1,8,FALSE)</f>
        <v>0.10247026532479414</v>
      </c>
      <c r="I58" s="30">
        <f>(SUMIFS(KIRSALOG1,KAYNAK,A58,SÜRE,"Kısa",İL,$B$10)/VLOOKUP($B$10,ABONE1,9,FALSE))</f>
        <v>0.66267465069860276</v>
      </c>
      <c r="J58" s="30">
        <f>(SUMIFS(KIRSALAG1,KAYNAK,A58,SÜRE,"Kısa",İL,$B$10)/VLOOKUP($B$10,ABONE1,10,FALSE))</f>
        <v>0.81146399768828648</v>
      </c>
      <c r="K58" s="30">
        <f>(SUMIFS(KIRSALOG1,KAYNAK,A58,SÜRE,"Kısa",İL,$B$10)+SUMIFS(KIRSALAG1,KAYNAK,A58,SÜRE,"Kısa",İL,$B$10))/VLOOKUP($B$10,ABONE1,11,FALSE)</f>
        <v>0.80764800737157338</v>
      </c>
      <c r="L58" s="30">
        <f>(SUMIFS(KENTSELOG1,KAYNAK,A58,SÜRE,"Kısa",İL,$B$10)+SUMIFS(KENTSELAG1,KAYNAK,A58,SÜRE,"Kısa",İL,$B$10)+SUMIFS(KENTALTIOG1,KAYNAK,A58,SÜRE,"Kısa",İL,$B$10)+SUMIFS(KENTALTIAG1,KAYNAK,A58,SÜRE,"Kısa",İL,$B$10)+SUMIFS(KIRSALOG1,KAYNAK,A58,SÜRE,"Kısa",İL,$B$10)+SUMIFS(KIRSALAG1,KAYNAK,A58,SÜRE,"Kısa",İL,$B$10))/VLOOKUP($B$10,ABONE1,12,FALSE)</f>
        <v>0.11812175939675752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(SUMIFS(KENTSELOG1,KAYNAK,A59,SÜRE,"Kısa",İL,$B$10)/VLOOKUP($B$10,ABONE1,3,FALSE))</f>
        <v>0</v>
      </c>
      <c r="D59" s="30">
        <f>(SUMIFS(KENTSELAG1,KAYNAK,A59,SÜRE,"Kısa",İL,$B$10)/VLOOKUP($B$10,ABONE1,4,FALSE))</f>
        <v>0</v>
      </c>
      <c r="E59" s="30">
        <f>(SUMIFS(KENTSELOG1,KAYNAK,A59,SÜRE,"Kısa",İL,$B$10)+SUMIFS(KENTSELAG1,KAYNAK,A59,SÜRE,"Kısa",İL,$B$10))/VLOOKUP($B$10,ABONE1,5,FALSE)</f>
        <v>0</v>
      </c>
      <c r="F59" s="30">
        <f>(SUMIFS(KENTALTIOG1,KAYNAK,A59,SÜRE,"Kısa",İL,$B$10)/VLOOKUP($B$10,ABONE1,6,FALSE))</f>
        <v>0</v>
      </c>
      <c r="G59" s="30">
        <f>(SUMIFS(KENTALTIAG1,KAYNAK,A59,SÜRE,"Kısa",İL,$B$10)/VLOOKUP($B$10,ABONE1,7,FALSE))</f>
        <v>0</v>
      </c>
      <c r="H59" s="30">
        <f>(SUMIFS(KENTALTIOG1,KAYNAK,A59,SÜRE,"Kısa",İL,$B$10)+SUMIFS(KENTALTIAG1,KAYNAK,A59,SÜRE,"Kısa",İL,$B$10))/VLOOKUP($B$10,ABONE1,8,FALSE)</f>
        <v>0</v>
      </c>
      <c r="I59" s="30">
        <f>(SUMIFS(KIRSALOG1,KAYNAK,A59,SÜRE,"Kısa",İL,$B$10)/VLOOKUP($B$10,ABONE1,9,FALSE))</f>
        <v>0</v>
      </c>
      <c r="J59" s="30">
        <f>(SUMIFS(KIRSALAG1,KAYNAK,A59,SÜRE,"Kısa",İL,$B$10)/VLOOKUP($B$10,ABONE1,10,FALSE))</f>
        <v>0</v>
      </c>
      <c r="K59" s="30">
        <f>(SUMIFS(KIRSALOG1,KAYNAK,A59,SÜRE,"Kısa",İL,$B$10)+SUMIFS(KIRSALAG1,KAYNAK,A59,SÜRE,"Kısa",İL,$B$10))/VLOOKUP($B$10,ABONE1,11,FALSE)</f>
        <v>0</v>
      </c>
      <c r="L59" s="30">
        <f>(SUMIFS(KENTSELOG1,KAYNAK,A59,SÜRE,"Kısa",İL,$B$10)+SUMIFS(KENTSELAG1,KAYNAK,A59,SÜRE,"Kısa",İL,$B$10)+SUMIFS(KENTALTIOG1,KAYNAK,A59,SÜRE,"Kısa",İL,$B$10)+SUMIFS(KENTALTIAG1,KAYNAK,A59,SÜRE,"Kısa",İL,$B$10)+SUMIFS(KIRSALOG1,KAYNAK,A59,SÜRE,"Kısa",İL,$B$10)+SUMIFS(KIRSALAG1,KAYNAK,A59,SÜRE,"Kısa",İL,$B$10))/VLOOKUP($B$10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0.14256357564860006</v>
      </c>
      <c r="D60" s="30">
        <f t="shared" ref="D60:L60" si="24">SUM(D57:D59)</f>
        <v>9.7180032936512298E-2</v>
      </c>
      <c r="E60" s="30">
        <f t="shared" si="24"/>
        <v>9.7476653165725805E-2</v>
      </c>
      <c r="F60" s="30">
        <f t="shared" si="24"/>
        <v>0.30507559395248379</v>
      </c>
      <c r="G60" s="30">
        <f t="shared" si="24"/>
        <v>0.18870611770077952</v>
      </c>
      <c r="H60" s="30">
        <f t="shared" si="24"/>
        <v>0.18986599214251115</v>
      </c>
      <c r="I60" s="30">
        <f t="shared" si="24"/>
        <v>0.66267465069860276</v>
      </c>
      <c r="J60" s="30">
        <f t="shared" si="24"/>
        <v>0.81146399768828648</v>
      </c>
      <c r="K60" s="30">
        <f t="shared" si="24"/>
        <v>0.80764800737157338</v>
      </c>
      <c r="L60" s="30">
        <f t="shared" si="24"/>
        <v>0.12493113540988884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VLOOKUP($B$10,ABONE1,3,FALSE)</f>
        <v>15572</v>
      </c>
      <c r="D65" s="29">
        <f>VLOOKUP($B$10,ABONE1,4,FALSE)</f>
        <v>2366978</v>
      </c>
      <c r="E65" s="29">
        <f>VLOOKUP($B$10,ABONE1,5,FALSE)</f>
        <v>2382550</v>
      </c>
      <c r="F65" s="29">
        <f>VLOOKUP($B$10,ABONE1,6,FALSE)</f>
        <v>1852</v>
      </c>
      <c r="G65" s="29">
        <f>VLOOKUP($B$10,ABONE1,7,FALSE)</f>
        <v>183958</v>
      </c>
      <c r="H65" s="29">
        <f>VLOOKUP($B$10,ABONE1,8,FALSE)</f>
        <v>185810</v>
      </c>
      <c r="I65" s="29">
        <f>VLOOKUP($B$10,ABONE1,9,FALSE)</f>
        <v>2004</v>
      </c>
      <c r="J65" s="29">
        <f>VLOOKUP($B$10,ABONE1,10,FALSE)</f>
        <v>76134</v>
      </c>
      <c r="K65" s="29">
        <f>VLOOKUP($B$10,ABONE1,11,FALSE)</f>
        <v>78138</v>
      </c>
      <c r="L65" s="29">
        <f>VLOOKUP($B$10,ABONE1,12,FALSE)</f>
        <v>2646498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1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33:B33"/>
    <mergeCell ref="A34:B34"/>
    <mergeCell ref="C34:E34"/>
    <mergeCell ref="F34:H34"/>
    <mergeCell ref="I34:K34"/>
    <mergeCell ref="B7:C7"/>
    <mergeCell ref="B8:C8"/>
    <mergeCell ref="B9:C9"/>
    <mergeCell ref="B10:C10"/>
    <mergeCell ref="A13:B13"/>
    <mergeCell ref="C13:E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3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103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24.842857142857142</v>
      </c>
      <c r="G15" s="30">
        <f t="shared" ref="G15:G24" si="1">(SUMIFS(KENTALTIAG2,KAYNAK,A15,SEBEP,B15,SÜRE,"Uzun",BİLDİRİM,"Bildirimsiz",İL,$B$10,İLÇE,$B$11)/VLOOKUP($B$11,ABONE1,7,FALSE))*60</f>
        <v>39.665692470029285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39.518137034403551</v>
      </c>
      <c r="I15" s="30">
        <f t="shared" ref="I15:I24" si="3">(SUMIFS(KIRSALOG2,KAYNAK,A15,SEBEP,B15,SÜRE,"Uzun",BİLDİRİM,"Bildirimsiz",İL,$B$10,İLÇE,$B$11)/VLOOKUP($B$11,ABONE1,9,FALSE))*60</f>
        <v>38.004938148148142</v>
      </c>
      <c r="J15" s="30">
        <f t="shared" ref="J15:J24" si="4">(SUMIFS(KIRSALAG2,KAYNAK,A15,SEBEP,B15,SÜRE,"Uzun",BİLDİRİM,"Bildirimsiz",İL,$B$10,İLÇE,$B$11)/VLOOKUP($B$11,ABONE1,10,FALSE))*60</f>
        <v>36.201048194070083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36.284518680377033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39.324119933161953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25.662393516483519</v>
      </c>
      <c r="G17" s="30">
        <f t="shared" si="1"/>
        <v>33.543564777636604</v>
      </c>
      <c r="H17" s="30">
        <f t="shared" si="2"/>
        <v>33.465110849422963</v>
      </c>
      <c r="I17" s="30">
        <f t="shared" si="3"/>
        <v>136.16584333333333</v>
      </c>
      <c r="J17" s="30">
        <f t="shared" si="4"/>
        <v>62.134885678346798</v>
      </c>
      <c r="K17" s="30">
        <f t="shared" si="5"/>
        <v>65.560482690659796</v>
      </c>
      <c r="L17" s="30">
        <f t="shared" si="6"/>
        <v>35.39083315989717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0.1430097802197802</v>
      </c>
      <c r="G21" s="30">
        <f t="shared" si="1"/>
        <v>8.2850204740069646</v>
      </c>
      <c r="H21" s="30">
        <f t="shared" si="2"/>
        <v>8.2039699928895722</v>
      </c>
      <c r="I21" s="30">
        <f t="shared" si="3"/>
        <v>0</v>
      </c>
      <c r="J21" s="30">
        <f t="shared" si="4"/>
        <v>24.023944276729555</v>
      </c>
      <c r="K21" s="30">
        <f t="shared" si="5"/>
        <v>22.912296469580117</v>
      </c>
      <c r="L21" s="30">
        <f t="shared" si="6"/>
        <v>9.0864695814910057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0.44080621733605879</v>
      </c>
      <c r="H22" s="30">
        <f t="shared" si="2"/>
        <v>0.4364181666028551</v>
      </c>
      <c r="I22" s="30">
        <f t="shared" si="3"/>
        <v>0</v>
      </c>
      <c r="J22" s="30">
        <f t="shared" si="4"/>
        <v>0.76561845462713385</v>
      </c>
      <c r="K22" s="30">
        <f t="shared" si="5"/>
        <v>0.73019137960582692</v>
      </c>
      <c r="L22" s="30">
        <f t="shared" si="6"/>
        <v>0.45404455938303345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50.648260439560438</v>
      </c>
      <c r="G25" s="30">
        <f t="shared" si="7"/>
        <v>81.935083939008919</v>
      </c>
      <c r="H25" s="30">
        <f t="shared" si="7"/>
        <v>81.623636043318939</v>
      </c>
      <c r="I25" s="30">
        <f t="shared" si="7"/>
        <v>174.17078148148147</v>
      </c>
      <c r="J25" s="30">
        <f t="shared" si="7"/>
        <v>123.12549660377357</v>
      </c>
      <c r="K25" s="30">
        <f t="shared" si="7"/>
        <v>125.48748922022277</v>
      </c>
      <c r="L25" s="30">
        <f t="shared" si="7"/>
        <v>84.25546723393316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1.6764346153846155</v>
      </c>
      <c r="G29" s="30">
        <f>(SUMIFS(KENTALTIAG2,KAYNAK,A29,SEBEP,B29,SÜRE,"Uzun",BİLDİRİM,"Bildirimli",İL,$B$10,İLÇE,$B$11)/VLOOKUP($B$11,ABONE1,7,FALSE))*60</f>
        <v>15.457728074692008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15.320540774489967</v>
      </c>
      <c r="I29" s="30">
        <f>(SUMIFS(KIRSALOG2,KAYNAK,A29,SEBEP,B29,SÜRE,"Uzun",BİLDİRİM,"Bildirimli",İL,$B$10,İLÇE,$B$11)/VLOOKUP($B$11,ABONE1,9,FALSE))*60</f>
        <v>12.108641851851853</v>
      </c>
      <c r="J29" s="30">
        <f>(SUMIFS(KIRSALAG2,KAYNAK,A29,SEBEP,B29,SÜRE,"Uzun",BİLDİRİM,"Bildirimli",İL,$B$10,İLÇE,$B$11)/VLOOKUP($B$11,ABONE1,10,FALSE))*60</f>
        <v>26.142917035040433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25.493516126820907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15.93091929562982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16.416714143969944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16.253292278072525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15.278094741388173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1.6764346153846155</v>
      </c>
      <c r="G33" s="30">
        <f t="shared" si="8"/>
        <v>31.874442218661954</v>
      </c>
      <c r="H33" s="30">
        <f t="shared" si="8"/>
        <v>31.573833052562492</v>
      </c>
      <c r="I33" s="30">
        <f t="shared" si="8"/>
        <v>12.108641851851853</v>
      </c>
      <c r="J33" s="30">
        <f t="shared" si="8"/>
        <v>26.142917035040433</v>
      </c>
      <c r="K33" s="30">
        <f t="shared" si="8"/>
        <v>25.493516126820907</v>
      </c>
      <c r="L33" s="30">
        <f t="shared" si="8"/>
        <v>31.209014037017994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0.51648351648351654</v>
      </c>
      <c r="G36" s="30">
        <f t="shared" ref="G36:G45" si="10">(SUMIFS(KENTALTIAG1,KAYNAK,A36,SEBEP,B36,SÜRE,"Uzun",BİLDİRİM,"Bildirimsiz",İL,$B$10,İLÇE,$B$11)/VLOOKUP($B$11,ABONE1,7,FALSE))</f>
        <v>0.82465057179161372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0.82158289121041406</v>
      </c>
      <c r="I36" s="30">
        <f t="shared" ref="I36:I45" si="12">(SUMIFS(KIRSALOG1,KAYNAK,A36,SEBEP,B36,SÜRE,"Uzun",BİLDİRİM,"Bildirimsiz",İL,$B$10,İLÇE,$B$11)/VLOOKUP($B$11,ABONE1,9,FALSE))</f>
        <v>0.79012345679012341</v>
      </c>
      <c r="J36" s="30">
        <f t="shared" ref="J36:J45" si="13">(SUMIFS(KIRSALAG1,KAYNAK,A36,SEBEP,B36,SÜRE,"Uzun",BİLDİRİM,"Bildirimsiz",İL,$B$10,İLÇE,$B$11)/VLOOKUP($B$11,ABONE1,10,FALSE))</f>
        <v>0.75262054507337528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0.75435589831476724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0.81754927163667523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0.69047619047619047</v>
      </c>
      <c r="G38" s="30">
        <f t="shared" si="10"/>
        <v>1.2294716682319577</v>
      </c>
      <c r="H38" s="30">
        <f t="shared" si="11"/>
        <v>1.2241061824281207</v>
      </c>
      <c r="I38" s="30">
        <f t="shared" si="12"/>
        <v>1.8333333333333333</v>
      </c>
      <c r="J38" s="30">
        <f t="shared" si="13"/>
        <v>0.51452530697813714</v>
      </c>
      <c r="K38" s="30">
        <f t="shared" si="14"/>
        <v>0.57554984290202804</v>
      </c>
      <c r="L38" s="30">
        <f t="shared" si="15"/>
        <v>1.1851928020565552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1.8315018315018315E-3</v>
      </c>
      <c r="G42" s="30">
        <f t="shared" si="10"/>
        <v>6.1911864906174612E-2</v>
      </c>
      <c r="H42" s="30">
        <f t="shared" si="11"/>
        <v>6.1313788765519885E-2</v>
      </c>
      <c r="I42" s="30">
        <f t="shared" si="12"/>
        <v>0</v>
      </c>
      <c r="J42" s="30">
        <f t="shared" si="13"/>
        <v>0.17939502845163222</v>
      </c>
      <c r="K42" s="30">
        <f t="shared" si="14"/>
        <v>0.17109397315052843</v>
      </c>
      <c r="L42" s="30">
        <f t="shared" si="15"/>
        <v>6.79005998286204E-2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1.9335948290149715E-3</v>
      </c>
      <c r="H43" s="30">
        <f t="shared" si="11"/>
        <v>1.9143466608324672E-3</v>
      </c>
      <c r="I43" s="30">
        <f t="shared" si="12"/>
        <v>0</v>
      </c>
      <c r="J43" s="30">
        <f t="shared" si="13"/>
        <v>3.2943995208146153E-3</v>
      </c>
      <c r="K43" s="30">
        <f t="shared" si="14"/>
        <v>3.1419594401599542E-3</v>
      </c>
      <c r="L43" s="30">
        <f t="shared" si="15"/>
        <v>1.9880034275921166E-3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1.2087912087912089</v>
      </c>
      <c r="G46" s="30">
        <f t="shared" si="16"/>
        <v>2.1179676997587609</v>
      </c>
      <c r="H46" s="30">
        <f t="shared" si="16"/>
        <v>2.1089172090648871</v>
      </c>
      <c r="I46" s="30">
        <f t="shared" si="16"/>
        <v>2.6234567901234565</v>
      </c>
      <c r="J46" s="30">
        <f t="shared" si="16"/>
        <v>1.4498352800239591</v>
      </c>
      <c r="K46" s="30">
        <f t="shared" si="16"/>
        <v>1.5041416738074838</v>
      </c>
      <c r="L46" s="30">
        <f t="shared" si="16"/>
        <v>2.0726306769494434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1.098901098901099E-2</v>
      </c>
      <c r="G50" s="30">
        <f>(SUMIFS(KENTALTIAG1,KAYNAK,A50,SEBEP,B50,SÜRE,"Uzun",BİLDİRİM,"Bildirimli",İL,$B$10,İLÇE,$B$11)/VLOOKUP($B$11,ABONE1,7,FALSE))</f>
        <v>9.2389002449220117E-2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9.1578697879633172E-2</v>
      </c>
      <c r="I50" s="30">
        <f>(SUMIFS(KIRSALOG1,KAYNAK,A50,SEBEP,B50,SÜRE,"Uzun",BİLDİRİM,"Bildirimli",İL,$B$10,İLÇE,$B$11)/VLOOKUP($B$11,ABONE1,9,FALSE))</f>
        <v>7.407407407407407E-2</v>
      </c>
      <c r="J50" s="30">
        <f>(SUMIFS(KIRSALAG1,KAYNAK,A50,SEBEP,B50,SÜRE,"Uzun",BİLDİRİM,"Bildirimli",İL,$B$10,İLÇE,$B$11)/VLOOKUP($B$11,ABONE1,10,FALSE))</f>
        <v>0.15992812219227315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0.15595544130248501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9.5441302485004278E-2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4.635103032981603E-2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4.5889624241098291E-2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4.3136246786632387E-2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1.098901098901099E-2</v>
      </c>
      <c r="G54" s="30">
        <f t="shared" si="17"/>
        <v>0.13874003277903615</v>
      </c>
      <c r="H54" s="30">
        <f t="shared" si="17"/>
        <v>0.13746832212073146</v>
      </c>
      <c r="I54" s="30">
        <f t="shared" si="17"/>
        <v>7.407407407407407E-2</v>
      </c>
      <c r="J54" s="30">
        <f t="shared" si="17"/>
        <v>0.15992812219227315</v>
      </c>
      <c r="K54" s="30">
        <f t="shared" si="17"/>
        <v>0.15595544130248501</v>
      </c>
      <c r="L54" s="30">
        <f t="shared" si="17"/>
        <v>0.13857754927163668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1.8315018315018316E-2</v>
      </c>
      <c r="G58" s="30">
        <f>(SUMIFS(KENTALTIAG1,KAYNAK,A58,SÜRE,"Kısa",İL,$B$10,İLÇE,$B$11)/VLOOKUP($B$11,ABONE1,7,FALSE))</f>
        <v>3.8193101670257627E-2</v>
      </c>
      <c r="H58" s="30">
        <f>(SUMIFS(KENTALTIOG1,KAYNAK,A58,SÜRE,"Kısa",İL,$B$10,İLÇE,$B$11)+SUMIFS(KENTALTIAG1,KAYNAK,A58,SÜRE,"Kısa",İL,$B$10,İLÇE,$B$11))/VLOOKUP($B$11,ABONE1,8,FALSE)</f>
        <v>3.79952232492844E-2</v>
      </c>
      <c r="I58" s="30">
        <f>(SUMIFS(KIRSALOG1,KAYNAK,A58,SÜRE,"Kısa",İL,$B$10,İLÇE,$B$11)/VLOOKUP($B$11,ABONE1,9,FALSE))</f>
        <v>0.14814814814814814</v>
      </c>
      <c r="J58" s="30">
        <f>(SUMIFS(KIRSALAG1,KAYNAK,A58,SÜRE,"Kısa",İL,$B$10,İLÇE,$B$11)/VLOOKUP($B$11,ABONE1,10,FALSE))</f>
        <v>0.3198562443845463</v>
      </c>
      <c r="K58" s="30">
        <f>(SUMIFS(KIRSALOG1,KAYNAK,A58,SÜRE,"Kısa",İL,$B$10,İLÇE,$B$11)+SUMIFS(KIRSALAG1,KAYNAK,A58,SÜRE,"Kısa",İL,$B$10,İLÇE,$B$11))/VLOOKUP($B$11,ABONE1,11,FALSE)</f>
        <v>0.31191088260497002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5.4430162810625536E-2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1.8315018315018316E-2</v>
      </c>
      <c r="G60" s="30">
        <f t="shared" si="18"/>
        <v>3.8193101670257627E-2</v>
      </c>
      <c r="H60" s="30">
        <f t="shared" si="18"/>
        <v>3.79952232492844E-2</v>
      </c>
      <c r="I60" s="30">
        <f t="shared" si="18"/>
        <v>0.14814814814814814</v>
      </c>
      <c r="J60" s="30">
        <f t="shared" si="18"/>
        <v>0.3198562443845463</v>
      </c>
      <c r="K60" s="30">
        <f t="shared" si="18"/>
        <v>0.31191088260497002</v>
      </c>
      <c r="L60" s="30">
        <f t="shared" si="18"/>
        <v>5.4430162810625536E-2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546</v>
      </c>
      <c r="G65" s="29">
        <f>VLOOKUP($B$11,ABONE1,7,FALSE)</f>
        <v>54303</v>
      </c>
      <c r="H65" s="29">
        <f>VLOOKUP($B$11,ABONE1,8,FALSE)</f>
        <v>54849</v>
      </c>
      <c r="I65" s="29">
        <f>VLOOKUP($B$11,ABONE1,9,FALSE)</f>
        <v>162</v>
      </c>
      <c r="J65" s="29">
        <f>VLOOKUP($B$11,ABONE1,10,FALSE)</f>
        <v>3339</v>
      </c>
      <c r="K65" s="29">
        <f>VLOOKUP($B$11,ABONE1,11,FALSE)</f>
        <v>3501</v>
      </c>
      <c r="L65" s="29">
        <f>VLOOKUP($B$11,ABONE1,12,FALSE)</f>
        <v>58350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4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104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10.393332599999999</v>
      </c>
      <c r="G17" s="30">
        <f t="shared" si="1"/>
        <v>13.158893699048084</v>
      </c>
      <c r="H17" s="30">
        <f t="shared" si="2"/>
        <v>13.142120524017466</v>
      </c>
      <c r="I17" s="30">
        <f t="shared" si="3"/>
        <v>3.1699996363636362</v>
      </c>
      <c r="J17" s="30">
        <f t="shared" si="4"/>
        <v>7.6700386543990797</v>
      </c>
      <c r="K17" s="30">
        <f t="shared" si="5"/>
        <v>7.6464423014586709</v>
      </c>
      <c r="L17" s="30">
        <f t="shared" si="6"/>
        <v>11.00533107832598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4.2921665999999998</v>
      </c>
      <c r="G18" s="30">
        <f t="shared" si="1"/>
        <v>4.5088662374908477</v>
      </c>
      <c r="H18" s="30">
        <f t="shared" si="2"/>
        <v>4.5075519505094617</v>
      </c>
      <c r="I18" s="30">
        <f t="shared" si="3"/>
        <v>2.4012120000000001</v>
      </c>
      <c r="J18" s="30">
        <f t="shared" si="4"/>
        <v>2.3605935710178265</v>
      </c>
      <c r="K18" s="30">
        <f t="shared" si="5"/>
        <v>2.360806557345791</v>
      </c>
      <c r="L18" s="30">
        <f t="shared" si="6"/>
        <v>3.6728700945249657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</v>
      </c>
      <c r="G21" s="30">
        <f t="shared" si="1"/>
        <v>9.419648519648522</v>
      </c>
      <c r="H21" s="30">
        <f t="shared" si="2"/>
        <v>9.3625181914119331</v>
      </c>
      <c r="I21" s="30">
        <f t="shared" si="3"/>
        <v>0</v>
      </c>
      <c r="J21" s="30">
        <f t="shared" si="4"/>
        <v>24.342463726279469</v>
      </c>
      <c r="K21" s="30">
        <f t="shared" si="5"/>
        <v>24.214821862903992</v>
      </c>
      <c r="L21" s="30">
        <f t="shared" si="6"/>
        <v>15.137282368684433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2.4153844276299736E-3</v>
      </c>
      <c r="H22" s="30">
        <f t="shared" si="2"/>
        <v>2.4007350800582246E-3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1.4672988100974905E-3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1.4306593847038527</v>
      </c>
      <c r="K24" s="30">
        <f t="shared" si="5"/>
        <v>1.423157595576318</v>
      </c>
      <c r="L24" s="30">
        <f t="shared" si="6"/>
        <v>0.55334173629387995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14.685499199999999</v>
      </c>
      <c r="G25" s="30">
        <f t="shared" si="7"/>
        <v>27.089823840615082</v>
      </c>
      <c r="H25" s="30">
        <f t="shared" si="7"/>
        <v>27.014591401018919</v>
      </c>
      <c r="I25" s="30">
        <f t="shared" si="7"/>
        <v>5.5712116363636364</v>
      </c>
      <c r="J25" s="30">
        <f t="shared" si="7"/>
        <v>35.803755336400222</v>
      </c>
      <c r="K25" s="30">
        <f t="shared" si="7"/>
        <v>35.645228317284776</v>
      </c>
      <c r="L25" s="30">
        <f t="shared" si="7"/>
        <v>30.370292576639358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32.066419199999999</v>
      </c>
      <c r="G29" s="30">
        <f>(SUMIFS(KENTALTIAG2,KAYNAK,A29,SEBEP,B29,SÜRE,"Uzun",BİLDİRİM,"Bildirimli",İL,$B$10,İLÇE,$B$11)/VLOOKUP($B$11,ABONE1,7,FALSE))*60</f>
        <v>48.981013216988032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48.878425917030555</v>
      </c>
      <c r="I29" s="30">
        <f>(SUMIFS(KIRSALOG2,KAYNAK,A29,SEBEP,B29,SÜRE,"Uzun",BİLDİRİM,"Bildirimli",İL,$B$10,İLÇE,$B$11)/VLOOKUP($B$11,ABONE1,9,FALSE))*60</f>
        <v>49.33914327272727</v>
      </c>
      <c r="J29" s="30">
        <f>(SUMIFS(KIRSALAG2,KAYNAK,A29,SEBEP,B29,SÜRE,"Uzun",BİLDİRİM,"Bildirimli",İL,$B$10,İLÇE,$B$11)/VLOOKUP($B$11,ABONE1,10,FALSE))*60</f>
        <v>46.769119252443936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46.782595400896177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48.065913419579644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6.5582835025628512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6.5185074017467253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24.050379821736627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23.924269526170271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13.286088634762946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32.066419199999999</v>
      </c>
      <c r="G33" s="30">
        <f t="shared" si="8"/>
        <v>55.539296719550883</v>
      </c>
      <c r="H33" s="30">
        <f t="shared" si="8"/>
        <v>55.396933318777279</v>
      </c>
      <c r="I33" s="30">
        <f t="shared" si="8"/>
        <v>49.33914327272727</v>
      </c>
      <c r="J33" s="30">
        <f t="shared" si="8"/>
        <v>70.819499074180555</v>
      </c>
      <c r="K33" s="30">
        <f t="shared" si="8"/>
        <v>70.706864927066448</v>
      </c>
      <c r="L33" s="30">
        <f t="shared" si="8"/>
        <v>61.352002054342591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0.14000000000000001</v>
      </c>
      <c r="G38" s="30">
        <f t="shared" si="10"/>
        <v>0.18019282401757383</v>
      </c>
      <c r="H38" s="30">
        <f t="shared" si="11"/>
        <v>0.1799490538573508</v>
      </c>
      <c r="I38" s="30">
        <f t="shared" si="12"/>
        <v>7.2727272727272724E-2</v>
      </c>
      <c r="J38" s="30">
        <f t="shared" si="13"/>
        <v>8.6448150277937508E-2</v>
      </c>
      <c r="K38" s="30">
        <f t="shared" si="14"/>
        <v>8.6376203641910579E-2</v>
      </c>
      <c r="L38" s="30">
        <f t="shared" si="15"/>
        <v>0.14356674203951514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0.13</v>
      </c>
      <c r="G39" s="30">
        <f t="shared" si="10"/>
        <v>0.13656333902855747</v>
      </c>
      <c r="H39" s="30">
        <f t="shared" si="11"/>
        <v>0.13652353226589034</v>
      </c>
      <c r="I39" s="30">
        <f t="shared" si="12"/>
        <v>7.2727272727272724E-2</v>
      </c>
      <c r="J39" s="30">
        <f t="shared" si="13"/>
        <v>7.1497028943837457E-2</v>
      </c>
      <c r="K39" s="30">
        <f t="shared" si="14"/>
        <v>7.150347983601868E-2</v>
      </c>
      <c r="L39" s="30">
        <f t="shared" si="15"/>
        <v>0.11124291062757163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</v>
      </c>
      <c r="G42" s="30">
        <f t="shared" si="10"/>
        <v>8.3963876006834262E-2</v>
      </c>
      <c r="H42" s="30">
        <f t="shared" si="11"/>
        <v>8.3454633672974288E-2</v>
      </c>
      <c r="I42" s="30">
        <f t="shared" si="12"/>
        <v>0</v>
      </c>
      <c r="J42" s="30">
        <f t="shared" si="13"/>
        <v>0.11826720337358636</v>
      </c>
      <c r="K42" s="30">
        <f t="shared" si="14"/>
        <v>0.11764705882352941</v>
      </c>
      <c r="L42" s="30">
        <f t="shared" si="15"/>
        <v>9.6749082551803395E-2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6.1020258725896998E-5</v>
      </c>
      <c r="H43" s="30">
        <f t="shared" si="11"/>
        <v>6.0650169820475496E-5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3.7068614004522368E-5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4.0253018976423235E-3</v>
      </c>
      <c r="K45" s="30">
        <f t="shared" si="14"/>
        <v>4.0041948708170461E-3</v>
      </c>
      <c r="L45" s="30">
        <f t="shared" si="15"/>
        <v>1.5568817881899395E-3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0.27</v>
      </c>
      <c r="G46" s="30">
        <f t="shared" si="16"/>
        <v>0.40078105931169145</v>
      </c>
      <c r="H46" s="30">
        <f t="shared" si="16"/>
        <v>0.39998786996603591</v>
      </c>
      <c r="I46" s="30">
        <f t="shared" si="16"/>
        <v>0.14545454545454545</v>
      </c>
      <c r="J46" s="30">
        <f t="shared" si="16"/>
        <v>0.28023768449300368</v>
      </c>
      <c r="K46" s="30">
        <f t="shared" si="16"/>
        <v>0.27953093717227573</v>
      </c>
      <c r="L46" s="30">
        <f t="shared" si="16"/>
        <v>0.35315268562108459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0.33</v>
      </c>
      <c r="G50" s="30">
        <f>(SUMIFS(KENTALTIAG1,KAYNAK,A50,SEBEP,B50,SÜRE,"Uzun",BİLDİRİM,"Bildirimli",İL,$B$10,İLÇE,$B$11)/VLOOKUP($B$11,ABONE1,7,FALSE))</f>
        <v>0.60385648035147665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0.60219553614750121</v>
      </c>
      <c r="I50" s="30">
        <f>(SUMIFS(KIRSALOG1,KAYNAK,A50,SEBEP,B50,SÜRE,"Uzun",BİLDİRİM,"Bildirimli",İL,$B$10,İLÇE,$B$11)/VLOOKUP($B$11,ABONE1,9,FALSE))</f>
        <v>0.21818181818181817</v>
      </c>
      <c r="J50" s="30">
        <f>(SUMIFS(KIRSALAG1,KAYNAK,A50,SEBEP,B50,SÜRE,"Uzun",BİLDİRİM,"Bildirimli",İL,$B$10,İLÇE,$B$11)/VLOOKUP($B$11,ABONE1,10,FALSE))</f>
        <v>0.1974314740272187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0.19754028029364096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0.44489750528227751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3.3866243592872831E-2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3.3660844250363899E-2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4.8878665899942497E-2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4.8622366288492709E-2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3.9478073914816322E-2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0.33</v>
      </c>
      <c r="G54" s="30">
        <f t="shared" si="17"/>
        <v>0.63772272394434948</v>
      </c>
      <c r="H54" s="30">
        <f t="shared" si="17"/>
        <v>0.63585638039786507</v>
      </c>
      <c r="I54" s="30">
        <f t="shared" si="17"/>
        <v>0.21818181818181817</v>
      </c>
      <c r="J54" s="30">
        <f t="shared" si="17"/>
        <v>0.24631013992716119</v>
      </c>
      <c r="K54" s="30">
        <f t="shared" si="17"/>
        <v>0.24616264658213366</v>
      </c>
      <c r="L54" s="30">
        <f t="shared" si="17"/>
        <v>0.48437557919709384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0.18</v>
      </c>
      <c r="G58" s="30">
        <f>(SUMIFS(KENTALTIAG1,KAYNAK,A58,SÜRE,"Kısa",İL,$B$10,İLÇE,$B$11)/VLOOKUP($B$11,ABONE1,7,FALSE))</f>
        <v>0.20502806931901391</v>
      </c>
      <c r="H58" s="30">
        <f>(SUMIFS(KENTALTIOG1,KAYNAK,A58,SÜRE,"Kısa",İL,$B$10,İLÇE,$B$11)+SUMIFS(KENTALTIAG1,KAYNAK,A58,SÜRE,"Kısa",İL,$B$10,İLÇE,$B$11))/VLOOKUP($B$11,ABONE1,8,FALSE)</f>
        <v>0.20487627365356623</v>
      </c>
      <c r="I58" s="30">
        <f>(SUMIFS(KIRSALOG1,KAYNAK,A58,SÜRE,"Kısa",İL,$B$10,İLÇE,$B$11)/VLOOKUP($B$11,ABONE1,9,FALSE))</f>
        <v>1.709090909090909</v>
      </c>
      <c r="J58" s="30">
        <f>(SUMIFS(KIRSALAG1,KAYNAK,A58,SÜRE,"Kısa",İL,$B$10,İLÇE,$B$11)/VLOOKUP($B$11,ABONE1,10,FALSE))</f>
        <v>1.4192064404830362</v>
      </c>
      <c r="K58" s="30">
        <f>(SUMIFS(KIRSALOG1,KAYNAK,A58,SÜRE,"Kısa",İL,$B$10,İLÇE,$B$11)+SUMIFS(KIRSALAG1,KAYNAK,A58,SÜRE,"Kısa",İL,$B$10,İLÇE,$B$11))/VLOOKUP($B$11,ABONE1,11,FALSE)</f>
        <v>1.4207264753551339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0.67783667568669603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0.18</v>
      </c>
      <c r="G60" s="30">
        <f t="shared" si="18"/>
        <v>0.20502806931901391</v>
      </c>
      <c r="H60" s="30">
        <f t="shared" si="18"/>
        <v>0.20487627365356623</v>
      </c>
      <c r="I60" s="30">
        <f t="shared" si="18"/>
        <v>1.709090909090909</v>
      </c>
      <c r="J60" s="30">
        <f t="shared" si="18"/>
        <v>1.4192064404830362</v>
      </c>
      <c r="K60" s="30">
        <f t="shared" si="18"/>
        <v>1.4207264753551339</v>
      </c>
      <c r="L60" s="30">
        <f t="shared" si="18"/>
        <v>0.67783667568669603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100</v>
      </c>
      <c r="G65" s="29">
        <f>VLOOKUP($B$11,ABONE1,7,FALSE)</f>
        <v>16388</v>
      </c>
      <c r="H65" s="29">
        <f>VLOOKUP($B$11,ABONE1,8,FALSE)</f>
        <v>16488</v>
      </c>
      <c r="I65" s="29">
        <f>VLOOKUP($B$11,ABONE1,9,FALSE)</f>
        <v>55</v>
      </c>
      <c r="J65" s="29">
        <f>VLOOKUP($B$11,ABONE1,10,FALSE)</f>
        <v>10434</v>
      </c>
      <c r="K65" s="29">
        <f>VLOOKUP($B$11,ABONE1,11,FALSE)</f>
        <v>10489</v>
      </c>
      <c r="L65" s="29">
        <f>VLOOKUP($B$11,ABONE1,12,FALSE)</f>
        <v>26977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5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105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12.369934117647061</v>
      </c>
      <c r="G17" s="30">
        <f t="shared" si="1"/>
        <v>28.607627319517192</v>
      </c>
      <c r="H17" s="30">
        <f t="shared" si="2"/>
        <v>28.513874081286087</v>
      </c>
      <c r="I17" s="30">
        <f t="shared" si="3"/>
        <v>3.8333400000000002</v>
      </c>
      <c r="J17" s="30">
        <f t="shared" si="4"/>
        <v>3.3738265948275865</v>
      </c>
      <c r="K17" s="30">
        <f t="shared" si="5"/>
        <v>3.3748147956989247</v>
      </c>
      <c r="L17" s="30">
        <f t="shared" si="6"/>
        <v>25.085150215095815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</v>
      </c>
      <c r="G21" s="30">
        <f t="shared" si="1"/>
        <v>3.6750759257572305</v>
      </c>
      <c r="H21" s="30">
        <f t="shared" si="2"/>
        <v>3.6538567621419671</v>
      </c>
      <c r="I21" s="30">
        <f t="shared" si="3"/>
        <v>0</v>
      </c>
      <c r="J21" s="30">
        <f t="shared" si="4"/>
        <v>4.2868534482758633</v>
      </c>
      <c r="K21" s="30">
        <f t="shared" si="5"/>
        <v>4.2776344086021512</v>
      </c>
      <c r="L21" s="30">
        <f t="shared" si="6"/>
        <v>3.7389339831834176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12.369934117647061</v>
      </c>
      <c r="G25" s="30">
        <f t="shared" si="7"/>
        <v>32.282703245274419</v>
      </c>
      <c r="H25" s="30">
        <f t="shared" si="7"/>
        <v>32.167730843428053</v>
      </c>
      <c r="I25" s="30">
        <f t="shared" si="7"/>
        <v>3.8333400000000002</v>
      </c>
      <c r="J25" s="30">
        <f t="shared" si="7"/>
        <v>7.6606800431034499</v>
      </c>
      <c r="K25" s="30">
        <f t="shared" si="7"/>
        <v>7.6524492043010763</v>
      </c>
      <c r="L25" s="30">
        <f t="shared" si="7"/>
        <v>28.824084198279234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10.045621176470588</v>
      </c>
      <c r="G29" s="30">
        <f>(SUMIFS(KENTALTIAG2,KAYNAK,A29,SEBEP,B29,SÜRE,"Uzun",BİLDİRİM,"Bildirimli",İL,$B$10,İLÇE,$B$11)/VLOOKUP($B$11,ABONE1,7,FALSE))*60</f>
        <v>30.962323780460032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30.841554864711878</v>
      </c>
      <c r="I29" s="30">
        <f>(SUMIFS(KIRSALOG2,KAYNAK,A29,SEBEP,B29,SÜRE,"Uzun",BİLDİRİM,"Bildirimli",İL,$B$10,İLÇE,$B$11)/VLOOKUP($B$11,ABONE1,9,FALSE))*60</f>
        <v>0</v>
      </c>
      <c r="J29" s="30">
        <f>(SUMIFS(KIRSALAG2,KAYNAK,A29,SEBEP,B29,SÜRE,"Uzun",BİLDİRİM,"Bildirimli",İL,$B$10,İLÇE,$B$11)/VLOOKUP($B$11,ABONE1,10,FALSE))*60</f>
        <v>0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26.635065909268675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2.2739599908904577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2.2608305943620515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1.9524752287837313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10.045621176470588</v>
      </c>
      <c r="G33" s="30">
        <f t="shared" si="8"/>
        <v>33.236283771350493</v>
      </c>
      <c r="H33" s="30">
        <f t="shared" si="8"/>
        <v>33.102385459073929</v>
      </c>
      <c r="I33" s="30">
        <f t="shared" si="8"/>
        <v>0</v>
      </c>
      <c r="J33" s="30">
        <f t="shared" si="8"/>
        <v>0</v>
      </c>
      <c r="K33" s="30">
        <f t="shared" si="8"/>
        <v>0</v>
      </c>
      <c r="L33" s="30">
        <f t="shared" si="8"/>
        <v>28.587541138052408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0.62745098039215685</v>
      </c>
      <c r="G38" s="30">
        <f t="shared" si="10"/>
        <v>0.70690047825096791</v>
      </c>
      <c r="H38" s="30">
        <f t="shared" si="11"/>
        <v>0.70644175251896302</v>
      </c>
      <c r="I38" s="30">
        <f t="shared" si="12"/>
        <v>1</v>
      </c>
      <c r="J38" s="30">
        <f t="shared" si="13"/>
        <v>0.68606321839080464</v>
      </c>
      <c r="K38" s="30">
        <f t="shared" si="14"/>
        <v>0.68673835125448024</v>
      </c>
      <c r="L38" s="30">
        <f t="shared" si="15"/>
        <v>0.70375439968713338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</v>
      </c>
      <c r="G42" s="30">
        <f t="shared" si="10"/>
        <v>3.7007515372352542E-2</v>
      </c>
      <c r="H42" s="30">
        <f t="shared" si="11"/>
        <v>3.6793841277029324E-2</v>
      </c>
      <c r="I42" s="30">
        <f t="shared" si="12"/>
        <v>0</v>
      </c>
      <c r="J42" s="30">
        <f t="shared" si="13"/>
        <v>4.4540229885057472E-2</v>
      </c>
      <c r="K42" s="30">
        <f t="shared" si="14"/>
        <v>4.4444444444444446E-2</v>
      </c>
      <c r="L42" s="30">
        <f t="shared" si="15"/>
        <v>3.7837309346890891E-2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0.62745098039215685</v>
      </c>
      <c r="G46" s="30">
        <f t="shared" si="16"/>
        <v>0.7439079936233205</v>
      </c>
      <c r="H46" s="30">
        <f t="shared" si="16"/>
        <v>0.74323559379599236</v>
      </c>
      <c r="I46" s="30">
        <f t="shared" si="16"/>
        <v>1</v>
      </c>
      <c r="J46" s="30">
        <f t="shared" si="16"/>
        <v>0.7306034482758621</v>
      </c>
      <c r="K46" s="30">
        <f t="shared" si="16"/>
        <v>0.73118279569892464</v>
      </c>
      <c r="L46" s="30">
        <f t="shared" si="16"/>
        <v>0.74159170903402427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0.15686274509803921</v>
      </c>
      <c r="G50" s="30">
        <f>(SUMIFS(KENTALTIAG1,KAYNAK,A50,SEBEP,B50,SÜRE,"Uzun",BİLDİRİM,"Bildirimli",İL,$B$10,İLÇE,$B$11)/VLOOKUP($B$11,ABONE1,7,FALSE))</f>
        <v>0.44853108631291277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0.44684705083210685</v>
      </c>
      <c r="I50" s="30">
        <f>(SUMIFS(KIRSALOG1,KAYNAK,A50,SEBEP,B50,SÜRE,"Uzun",BİLDİRİM,"Bildirimli",İL,$B$10,İLÇE,$B$11)/VLOOKUP($B$11,ABONE1,9,FALSE))</f>
        <v>0</v>
      </c>
      <c r="J50" s="30">
        <f>(SUMIFS(KIRSALAG1,KAYNAK,A50,SEBEP,B50,SÜRE,"Uzun",BİLDİRİM,"Bildirimli",İL,$B$10,İLÇE,$B$11)/VLOOKUP($B$11,ABONE1,10,FALSE))</f>
        <v>0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0.38590144700821277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4.8963789569574125E-3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4.8681082304992641E-3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4.2041454829878765E-3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0.15686274509803921</v>
      </c>
      <c r="G54" s="30">
        <f t="shared" si="17"/>
        <v>0.45342746526987021</v>
      </c>
      <c r="H54" s="30">
        <f t="shared" si="17"/>
        <v>0.45171515906260612</v>
      </c>
      <c r="I54" s="30">
        <f t="shared" si="17"/>
        <v>0</v>
      </c>
      <c r="J54" s="30">
        <f t="shared" si="17"/>
        <v>0</v>
      </c>
      <c r="K54" s="30">
        <f t="shared" si="17"/>
        <v>0</v>
      </c>
      <c r="L54" s="30">
        <f t="shared" si="17"/>
        <v>0.39010559249120064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</v>
      </c>
      <c r="G58" s="30">
        <f>(SUMIFS(KENTALTIAG1,KAYNAK,A58,SÜRE,"Kısa",İL,$B$10,İLÇE,$B$11)/VLOOKUP($B$11,ABONE1,7,FALSE))</f>
        <v>0</v>
      </c>
      <c r="H58" s="30">
        <f>(SUMIFS(KENTALTIOG1,KAYNAK,A58,SÜRE,"Kısa",İL,$B$10,İLÇE,$B$11)+SUMIFS(KENTALTIAG1,KAYNAK,A58,SÜRE,"Kısa",İL,$B$10,İLÇE,$B$11))/VLOOKUP($B$11,ABONE1,8,FALSE)</f>
        <v>0</v>
      </c>
      <c r="I58" s="30">
        <f>(SUMIFS(KIRSALOG1,KAYNAK,A58,SÜRE,"Kısa",İL,$B$10,İLÇE,$B$11)/VLOOKUP($B$11,ABONE1,9,FALSE))</f>
        <v>0</v>
      </c>
      <c r="J58" s="30">
        <f>(SUMIFS(KIRSALAG1,KAYNAK,A58,SÜRE,"Kısa",İL,$B$10,İLÇE,$B$11)/VLOOKUP($B$11,ABONE1,10,FALSE))</f>
        <v>0</v>
      </c>
      <c r="K58" s="30">
        <f>(SUMIFS(KIRSALOG1,KAYNAK,A58,SÜRE,"Kısa",İL,$B$10,İLÇE,$B$11)+SUMIFS(KIRSALAG1,KAYNAK,A58,SÜRE,"Kısa",İL,$B$10,İLÇE,$B$11))/VLOOKUP($B$11,ABONE1,11,FALSE)</f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0</v>
      </c>
      <c r="J60" s="30">
        <f t="shared" si="18"/>
        <v>0</v>
      </c>
      <c r="K60" s="30">
        <f t="shared" si="18"/>
        <v>0</v>
      </c>
      <c r="L60" s="30">
        <f t="shared" si="18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51</v>
      </c>
      <c r="G65" s="29">
        <f>VLOOKUP($B$11,ABONE1,7,FALSE)</f>
        <v>8782</v>
      </c>
      <c r="H65" s="29">
        <f>VLOOKUP($B$11,ABONE1,8,FALSE)</f>
        <v>8833</v>
      </c>
      <c r="I65" s="29">
        <f>VLOOKUP($B$11,ABONE1,9,FALSE)</f>
        <v>3</v>
      </c>
      <c r="J65" s="29">
        <f>VLOOKUP($B$11,ABONE1,10,FALSE)</f>
        <v>1392</v>
      </c>
      <c r="K65" s="29">
        <f>VLOOKUP($B$11,ABONE1,11,FALSE)</f>
        <v>1395</v>
      </c>
      <c r="L65" s="29">
        <f>VLOOKUP($B$11,ABONE1,12,FALSE)</f>
        <v>10228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6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106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0.37819148936170216</v>
      </c>
      <c r="D17" s="30">
        <f t="shared" si="1"/>
        <v>2.0860079590672047</v>
      </c>
      <c r="E17" s="30">
        <f t="shared" si="2"/>
        <v>2.0849555413369694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2.0849555413369694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1.4757821942339859</v>
      </c>
      <c r="E18" s="30">
        <f t="shared" si="2"/>
        <v>1.4748727643422337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1.4748727643422337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2.5275523424185771</v>
      </c>
      <c r="E21" s="30">
        <f t="shared" si="2"/>
        <v>2.5259947740577822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2.5259947740577822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0.70990750723211649</v>
      </c>
      <c r="E22" s="30">
        <f t="shared" si="2"/>
        <v>0.70947003677747988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0.70947003677747988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0.37819148936170216</v>
      </c>
      <c r="D25" s="30">
        <f t="shared" ref="D25:L25" si="4">SUM(D15:D24)</f>
        <v>6.7992500029518839</v>
      </c>
      <c r="E25" s="30">
        <f t="shared" si="4"/>
        <v>6.7952931165144657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6.7952931165144657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25.321276595744681</v>
      </c>
      <c r="D29" s="30">
        <f>(SUMIFS(KENTSELAG2,KAYNAK,A29,SEBEP,B29,SÜRE,"Uzun",BİLDİRİM,"Bildirimli",İL,$B$10,İLÇE,$B$11)/VLOOKUP($B$11,ABONE1,4,FALSE))*60</f>
        <v>19.722989650300107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19.726439515402618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19.726439515402618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0.12725791715044771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0.12717949625997288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0.12717949625997288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25.321276595744681</v>
      </c>
      <c r="D33" s="30">
        <f t="shared" ref="D33:L33" si="5">SUM(D28:D32)</f>
        <v>19.850247567450555</v>
      </c>
      <c r="E33" s="30">
        <f t="shared" si="5"/>
        <v>19.853619011662591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19.853619011662591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1.0638297872340425E-2</v>
      </c>
      <c r="D38" s="30">
        <f t="shared" si="7"/>
        <v>4.4507855292072553E-2</v>
      </c>
      <c r="E38" s="30">
        <f t="shared" si="8"/>
        <v>4.4486983656638633E-2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4.4486983656638633E-2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</v>
      </c>
      <c r="D39" s="30">
        <f t="shared" si="7"/>
        <v>3.5665321919380759E-2</v>
      </c>
      <c r="E39" s="30">
        <f t="shared" si="8"/>
        <v>3.5643343669487806E-2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3.5643343669487806E-2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</v>
      </c>
      <c r="D42" s="30">
        <f t="shared" si="7"/>
        <v>2.6488241660926892E-2</v>
      </c>
      <c r="E42" s="30">
        <f t="shared" si="8"/>
        <v>2.6471918656868081E-2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2.6471918656868081E-2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2.2303125717471877E-3</v>
      </c>
      <c r="E43" s="30">
        <f t="shared" si="8"/>
        <v>2.2289381731884958E-3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2.2289381731884958E-3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1.0638297872340425E-2</v>
      </c>
      <c r="D46" s="30">
        <f t="shared" ref="D46:L46" si="10">SUM(D36:D45)</f>
        <v>0.10889173144412739</v>
      </c>
      <c r="E46" s="30">
        <f t="shared" si="10"/>
        <v>0.10883118415618301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0.10883118415618301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9.5744680851063829E-2</v>
      </c>
      <c r="D50" s="30">
        <f>(SUMIFS(KENTSELAG1,KAYNAK,A50,SEBEP,B50,SÜRE,"Uzun",BİLDİRİM,"Bildirimli",İL,$B$10,İLÇE,$B$11)/VLOOKUP($B$11,ABONE1,4,FALSE))</f>
        <v>9.4716127127816588E-2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9.471676095949233E-2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9.471676095949233E-2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1.259470628751353E-3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1.2586944978005626E-3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1.2586944978005626E-3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9.5744680851063829E-2</v>
      </c>
      <c r="D54" s="30">
        <f t="shared" ref="D54:L54" si="11">SUM(D49:D53)</f>
        <v>9.5975597756567943E-2</v>
      </c>
      <c r="E54" s="30">
        <f t="shared" si="11"/>
        <v>9.5975455457292899E-2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9.5975455457292899E-2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2.1276595744680851E-2</v>
      </c>
      <c r="D58" s="30">
        <f>(SUMIFS(KENTSELAG1,KAYNAK,A58,SÜRE,"Kısa",İL,$B$10,İLÇE,$B$11)/VLOOKUP($B$11,ABONE1,4,FALSE))</f>
        <v>7.4105415067729344E-2</v>
      </c>
      <c r="E58" s="30">
        <f>(SUMIFS(KENTSELOG1,KAYNAK,A58,SÜRE,"Kısa",İL,$B$10,İLÇE,$B$11)+SUMIFS(KENTSELAG1,KAYNAK,A58,SÜRE,"Kısa",İL,$B$10,İLÇE,$B$11))/VLOOKUP($B$11,ABONE1,5,FALSE)</f>
        <v>7.4072860055461223E-2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7.4072860055461223E-2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2.1276595744680851E-2</v>
      </c>
      <c r="D60" s="30">
        <f t="shared" ref="D60:L60" si="12">SUM(D57:D59)</f>
        <v>7.4105415067729344E-2</v>
      </c>
      <c r="E60" s="30">
        <f t="shared" si="12"/>
        <v>7.4072860055461223E-2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7.4072860055461223E-2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94</v>
      </c>
      <c r="D65" s="29">
        <f>VLOOKUP($B$11,ABONE1,4,FALSE)</f>
        <v>152445</v>
      </c>
      <c r="E65" s="29">
        <f>VLOOKUP($B$11,ABONE1,5,FALSE)</f>
        <v>152539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152539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7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107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0</v>
      </c>
      <c r="D17" s="30">
        <f t="shared" si="1"/>
        <v>0.15118344504365691</v>
      </c>
      <c r="E17" s="30">
        <f t="shared" si="2"/>
        <v>0.15092828038541245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0.15092828038541245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3.8136556253210072</v>
      </c>
      <c r="E21" s="30">
        <f t="shared" si="2"/>
        <v>3.8072190069861351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3.8072190069861351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0.12513410888546483</v>
      </c>
      <c r="E22" s="30">
        <f t="shared" si="2"/>
        <v>0.12492290982118058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0.12492290982118058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4">SUM(D15:D24)</f>
        <v>4.089973179250129</v>
      </c>
      <c r="E25" s="30">
        <f t="shared" si="4"/>
        <v>4.0830701971927281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4.0830701971927281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0</v>
      </c>
      <c r="D29" s="30">
        <f>(SUMIFS(KENTSELAG2,KAYNAK,A29,SEBEP,B29,SÜRE,"Uzun",BİLDİRİM,"Bildirimli",İL,$B$10,İLÇE,$B$11)/VLOOKUP($B$11,ABONE1,4,FALSE))*60</f>
        <v>0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1.0683174922958398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1.0665144055376334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1.0665144055376334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5">SUM(D28:D32)</f>
        <v>1.0683174922958398</v>
      </c>
      <c r="E33" s="30">
        <f t="shared" si="5"/>
        <v>1.0665144055376334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1.0665144055376334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0</v>
      </c>
      <c r="D38" s="30">
        <f t="shared" si="7"/>
        <v>1.2776065742167437E-2</v>
      </c>
      <c r="E38" s="30">
        <f t="shared" si="8"/>
        <v>1.2754502531672613E-2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1.2754502531672613E-2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</v>
      </c>
      <c r="D39" s="30">
        <f t="shared" si="7"/>
        <v>0</v>
      </c>
      <c r="E39" s="30">
        <f t="shared" si="8"/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</v>
      </c>
      <c r="D42" s="30">
        <f t="shared" si="7"/>
        <v>4.519774011299435E-2</v>
      </c>
      <c r="E42" s="30">
        <f t="shared" si="8"/>
        <v>4.5121456192449845E-2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4.5121456192449845E-2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7.9181646978257144E-4</v>
      </c>
      <c r="E43" s="30">
        <f t="shared" si="8"/>
        <v>7.9048005640182026E-4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7.9048005640182026E-4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0">SUM(D36:D45)</f>
        <v>5.876562232494436E-2</v>
      </c>
      <c r="E46" s="30">
        <f t="shared" si="10"/>
        <v>5.8666438780524278E-2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5.8666438780524278E-2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</v>
      </c>
      <c r="D50" s="30">
        <f>(SUMIFS(KENTSELAG1,KAYNAK,A50,SEBEP,B50,SÜRE,"Uzun",BİLDİRİM,"Bildirimli",İL,$B$10,İLÇE,$B$11)/VLOOKUP($B$11,ABONE1,4,FALSE))</f>
        <v>0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1.1620441705187468E-2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1.160082893584293E-2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1.160082893584293E-2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1">SUM(D49:D53)</f>
        <v>1.1620441705187468E-2</v>
      </c>
      <c r="E54" s="30">
        <f t="shared" si="11"/>
        <v>1.160082893584293E-2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1.160082893584293E-2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</v>
      </c>
      <c r="D58" s="30">
        <f>(SUMIFS(KENTSELAG1,KAYNAK,A58,SÜRE,"Kısa",İL,$B$10,İLÇE,$B$11)/VLOOKUP($B$11,ABONE1,4,FALSE))</f>
        <v>0</v>
      </c>
      <c r="E58" s="30">
        <f>(SUMIFS(KENTSELOG1,KAYNAK,A58,SÜRE,"Kısa",İL,$B$10,İLÇE,$B$11)+SUMIFS(KENTSELAG1,KAYNAK,A58,SÜRE,"Kısa",İL,$B$10,İLÇE,$B$11))/VLOOKUP($B$11,ABONE1,5,FALSE)</f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2">SUM(D57:D59)</f>
        <v>0</v>
      </c>
      <c r="E60" s="30">
        <f t="shared" si="12"/>
        <v>0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79</v>
      </c>
      <c r="D65" s="29">
        <f>VLOOKUP($B$11,ABONE1,4,FALSE)</f>
        <v>46728</v>
      </c>
      <c r="E65" s="29">
        <f>VLOOKUP($B$11,ABONE1,5,FALSE)</f>
        <v>46807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46807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8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108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f t="shared" ref="F15:F24" si="3">(SUMIFS(KENTALTIOG2,KAYNAK,A15,SEBEP,B15,SÜRE,"Uzun",BİLDİRİM,"Bildirimsiz",İL,$B$10,İLÇE,$B$11)/VLOOKUP($B$11,ABONE1,6,FALSE))*60</f>
        <v>0</v>
      </c>
      <c r="G15" s="30">
        <f t="shared" ref="G15:G24" si="4">(SUMIFS(KENTALTIAG2,KAYNAK,A15,SEBEP,B15,SÜRE,"Uzun",BİLDİRİM,"Bildirimsiz",İL,$B$10,İLÇE,$B$11)/VLOOKUP($B$11,ABONE1,7,FALSE))*60</f>
        <v>0</v>
      </c>
      <c r="H15" s="30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6">(SUMIFS(KIRSALOG2,KAYNAK,A15,SEBEP,B15,SÜRE,"Uzun",BİLDİRİM,"Bildirimsiz",İL,$B$10,İLÇE,$B$11)/VLOOKUP($B$11,ABONE1,9,FALSE))*60</f>
        <v>0</v>
      </c>
      <c r="J15" s="30">
        <f t="shared" ref="J15:J24" si="7">(SUMIFS(KIRSALAG2,KAYNAK,A15,SEBEP,B15,SÜRE,"Uzun",BİLDİRİM,"Bildirimsiz",İL,$B$10,İLÇE,$B$11)/VLOOKUP($B$11,ABONE1,10,FALSE))*60</f>
        <v>0</v>
      </c>
      <c r="K15" s="30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32.609883671970621</v>
      </c>
      <c r="D17" s="30">
        <f t="shared" si="1"/>
        <v>11.156398102846239</v>
      </c>
      <c r="E17" s="30">
        <f t="shared" si="2"/>
        <v>11.506423019670494</v>
      </c>
      <c r="F17" s="30">
        <f t="shared" si="3"/>
        <v>53.629656948529401</v>
      </c>
      <c r="G17" s="30">
        <f t="shared" si="4"/>
        <v>24.691362879708382</v>
      </c>
      <c r="H17" s="30">
        <f t="shared" si="5"/>
        <v>27.563021393651947</v>
      </c>
      <c r="I17" s="30">
        <f t="shared" si="6"/>
        <v>18.206470729411766</v>
      </c>
      <c r="J17" s="30">
        <f t="shared" si="7"/>
        <v>27.684077560213513</v>
      </c>
      <c r="K17" s="30">
        <f t="shared" si="8"/>
        <v>27.187163804589193</v>
      </c>
      <c r="L17" s="30">
        <f t="shared" si="9"/>
        <v>14.315247761892257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f t="shared" si="3"/>
        <v>0</v>
      </c>
      <c r="G18" s="30">
        <f t="shared" si="4"/>
        <v>0</v>
      </c>
      <c r="H18" s="30">
        <f t="shared" si="5"/>
        <v>0</v>
      </c>
      <c r="I18" s="30">
        <f t="shared" si="6"/>
        <v>0</v>
      </c>
      <c r="J18" s="30">
        <f t="shared" si="7"/>
        <v>0</v>
      </c>
      <c r="K18" s="30">
        <f t="shared" si="8"/>
        <v>0</v>
      </c>
      <c r="L18" s="30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f t="shared" si="3"/>
        <v>0</v>
      </c>
      <c r="G20" s="30">
        <f t="shared" si="4"/>
        <v>0</v>
      </c>
      <c r="H20" s="30">
        <f t="shared" si="5"/>
        <v>0</v>
      </c>
      <c r="I20" s="30">
        <f t="shared" si="6"/>
        <v>0</v>
      </c>
      <c r="J20" s="30">
        <f t="shared" si="7"/>
        <v>0</v>
      </c>
      <c r="K20" s="30">
        <f t="shared" si="8"/>
        <v>0</v>
      </c>
      <c r="L20" s="30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9.8318819608997554</v>
      </c>
      <c r="E21" s="30">
        <f t="shared" si="2"/>
        <v>9.6714696281577659</v>
      </c>
      <c r="F21" s="30">
        <f t="shared" si="3"/>
        <v>0</v>
      </c>
      <c r="G21" s="30">
        <f t="shared" si="4"/>
        <v>2.3164574119076553</v>
      </c>
      <c r="H21" s="30">
        <f t="shared" si="5"/>
        <v>2.0865864100693181</v>
      </c>
      <c r="I21" s="30">
        <f t="shared" si="6"/>
        <v>0</v>
      </c>
      <c r="J21" s="30">
        <f t="shared" si="7"/>
        <v>6.4549223278219001</v>
      </c>
      <c r="K21" s="30">
        <f t="shared" si="8"/>
        <v>6.1164888230940058</v>
      </c>
      <c r="L21" s="30">
        <f t="shared" si="9"/>
        <v>8.8572015590427124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f t="shared" si="3"/>
        <v>0</v>
      </c>
      <c r="G22" s="30">
        <f t="shared" si="4"/>
        <v>0</v>
      </c>
      <c r="H22" s="30">
        <f t="shared" si="5"/>
        <v>0</v>
      </c>
      <c r="I22" s="30">
        <f t="shared" si="6"/>
        <v>0</v>
      </c>
      <c r="J22" s="30">
        <f t="shared" si="7"/>
        <v>0</v>
      </c>
      <c r="K22" s="30">
        <f t="shared" si="8"/>
        <v>0</v>
      </c>
      <c r="L22" s="30">
        <f t="shared" si="9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f t="shared" si="3"/>
        <v>0</v>
      </c>
      <c r="G24" s="30">
        <f t="shared" si="4"/>
        <v>0</v>
      </c>
      <c r="H24" s="30">
        <f t="shared" si="5"/>
        <v>0</v>
      </c>
      <c r="I24" s="30">
        <f t="shared" si="6"/>
        <v>0</v>
      </c>
      <c r="J24" s="30">
        <f t="shared" si="7"/>
        <v>0</v>
      </c>
      <c r="K24" s="30">
        <f t="shared" si="8"/>
        <v>0</v>
      </c>
      <c r="L24" s="30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32.609883671970621</v>
      </c>
      <c r="D25" s="30">
        <f t="shared" ref="D25:L25" si="10">SUM(D15:D24)</f>
        <v>20.988280063745997</v>
      </c>
      <c r="E25" s="30">
        <f t="shared" si="10"/>
        <v>21.177892647828259</v>
      </c>
      <c r="F25" s="30">
        <f t="shared" si="10"/>
        <v>53.629656948529401</v>
      </c>
      <c r="G25" s="30">
        <f t="shared" si="10"/>
        <v>27.007820291616039</v>
      </c>
      <c r="H25" s="30">
        <f t="shared" si="10"/>
        <v>29.649607803721267</v>
      </c>
      <c r="I25" s="30">
        <f t="shared" si="10"/>
        <v>18.206470729411766</v>
      </c>
      <c r="J25" s="30">
        <f t="shared" si="10"/>
        <v>34.138999888035414</v>
      </c>
      <c r="K25" s="30">
        <f t="shared" si="10"/>
        <v>33.303652627683199</v>
      </c>
      <c r="L25" s="30">
        <f t="shared" si="10"/>
        <v>23.17244932093497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5.3979318359853128</v>
      </c>
      <c r="D29" s="30">
        <f>(SUMIFS(KENTSELAG2,KAYNAK,A29,SEBEP,B29,SÜRE,"Uzun",BİLDİRİM,"Bildirimli",İL,$B$10,İLÇE,$B$11)/VLOOKUP($B$11,ABONE1,4,FALSE))*60</f>
        <v>3.2285987027487915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3.263992515426859</v>
      </c>
      <c r="F29" s="30">
        <f>(SUMIFS(KENTALTIOG2,KAYNAK,A29,SEBEP,B29,SÜRE,"Uzun",BİLDİRİM,"Bildirimli",İL,$B$10,İLÇE,$B$11)/VLOOKUP($B$11,ABONE1,6,FALSE))*60</f>
        <v>4.3570569485294115</v>
      </c>
      <c r="G29" s="30">
        <f>(SUMIFS(KENTALTIAG2,KAYNAK,A29,SEBEP,B29,SÜRE,"Uzun",BİLDİRİM,"Bildirimli",İL,$B$10,İLÇE,$B$11)/VLOOKUP($B$11,ABONE1,7,FALSE))*60</f>
        <v>60.224797594167676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54.680826249543948</v>
      </c>
      <c r="I29" s="30">
        <f>(SUMIFS(KIRSALOG2,KAYNAK,A29,SEBEP,B29,SÜRE,"Uzun",BİLDİRİM,"Bildirimli",İL,$B$10,İLÇE,$B$11)/VLOOKUP($B$11,ABONE1,9,FALSE))*60</f>
        <v>2.317914</v>
      </c>
      <c r="J29" s="30">
        <f>(SUMIFS(KIRSALAG2,KAYNAK,A29,SEBEP,B29,SÜRE,"Uzun",BİLDİRİM,"Bildirimli",İL,$B$10,İLÇE,$B$11)/VLOOKUP($B$11,ABONE1,10,FALSE))*60</f>
        <v>26.079423862778281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24.83360080680977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8.4472889612947668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9.8265195933655445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9.666194750474288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7.9451544947637966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5.3979318359853128</v>
      </c>
      <c r="D33" s="30">
        <f t="shared" ref="D33:L33" si="11">SUM(D28:D32)</f>
        <v>13.055118296114337</v>
      </c>
      <c r="E33" s="30">
        <f t="shared" si="11"/>
        <v>12.930187265901147</v>
      </c>
      <c r="F33" s="30">
        <f t="shared" si="11"/>
        <v>4.3570569485294115</v>
      </c>
      <c r="G33" s="30">
        <f t="shared" si="11"/>
        <v>60.224797594167676</v>
      </c>
      <c r="H33" s="30">
        <f t="shared" si="11"/>
        <v>54.680826249543948</v>
      </c>
      <c r="I33" s="30">
        <f t="shared" si="11"/>
        <v>2.317914</v>
      </c>
      <c r="J33" s="30">
        <f t="shared" si="11"/>
        <v>26.079423862778281</v>
      </c>
      <c r="K33" s="30">
        <f t="shared" si="11"/>
        <v>24.83360080680977</v>
      </c>
      <c r="L33" s="30">
        <f t="shared" si="11"/>
        <v>16.392443456058565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(SUMIFS(KENTSELOG1,KAYNAK,A36,SEBEP,B36,SÜRE,"Uzun",BİLDİRİM,"Bildirimsiz",İL,$B$10,İLÇE,$B$11)/VLOOKUP($B$11,ABONE1,3,FALSE))</f>
        <v>0</v>
      </c>
      <c r="D36" s="30">
        <f t="shared" ref="D36:D45" si="13">(SUMIFS(KENTSELAG1,KAYNAK,A36,SEBEP,B36,SÜRE,"Uzun",BİLDİRİM,"Bildirimsiz",İL,$B$10,İLÇE,$B$11)/VLOOKUP($B$11,ABONE1,4,FALSE))</f>
        <v>0</v>
      </c>
      <c r="E36" s="30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f t="shared" ref="F36:F45" si="15">(SUMIFS(KENTALTIOG1,KAYNAK,A36,SEBEP,B36,SÜRE,"Uzun",BİLDİRİM,"Bildirimsiz",İL,$B$10,İLÇE,$B$11)/VLOOKUP($B$11,ABONE1,6,FALSE))</f>
        <v>0</v>
      </c>
      <c r="G36" s="30">
        <f t="shared" ref="G36:G45" si="16">(SUMIFS(KENTALTIAG1,KAYNAK,A36,SEBEP,B36,SÜRE,"Uzun",BİLDİRİM,"Bildirimsiz",İL,$B$10,İLÇE,$B$11)/VLOOKUP($B$11,ABONE1,7,FALSE))</f>
        <v>0</v>
      </c>
      <c r="H36" s="30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8">(SUMIFS(KIRSALOG1,KAYNAK,A36,SEBEP,B36,SÜRE,"Uzun",BİLDİRİM,"Bildirimsiz",İL,$B$10,İLÇE,$B$11)/VLOOKUP($B$11,ABONE1,9,FALSE))</f>
        <v>0</v>
      </c>
      <c r="J36" s="30">
        <f t="shared" ref="J36:J45" si="19">(SUMIFS(KIRSALAG1,KAYNAK,A36,SEBEP,B36,SÜRE,"Uzun",BİLDİRİM,"Bildirimsiz",İL,$B$10,İLÇE,$B$11)/VLOOKUP($B$11,ABONE1,10,FALSE))</f>
        <v>0</v>
      </c>
      <c r="K36" s="30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12"/>
        <v>0.97919216646266827</v>
      </c>
      <c r="D38" s="30">
        <f t="shared" si="13"/>
        <v>0.42670226156157376</v>
      </c>
      <c r="E38" s="30">
        <f t="shared" si="14"/>
        <v>0.43571642536195704</v>
      </c>
      <c r="F38" s="30">
        <f t="shared" si="15"/>
        <v>0.76654411764705888</v>
      </c>
      <c r="G38" s="30">
        <f t="shared" si="16"/>
        <v>0.82867557715674367</v>
      </c>
      <c r="H38" s="30">
        <f t="shared" si="17"/>
        <v>0.8225100328347319</v>
      </c>
      <c r="I38" s="30">
        <f t="shared" si="18"/>
        <v>0.36470588235294116</v>
      </c>
      <c r="J38" s="30">
        <f t="shared" si="19"/>
        <v>0.79449290456971744</v>
      </c>
      <c r="K38" s="30">
        <f t="shared" si="20"/>
        <v>0.77195904268443127</v>
      </c>
      <c r="L38" s="30">
        <f t="shared" si="21"/>
        <v>0.49785791668034535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12"/>
        <v>0</v>
      </c>
      <c r="D39" s="30">
        <f t="shared" si="13"/>
        <v>0</v>
      </c>
      <c r="E39" s="30">
        <f t="shared" si="14"/>
        <v>0</v>
      </c>
      <c r="F39" s="30">
        <f t="shared" si="15"/>
        <v>0</v>
      </c>
      <c r="G39" s="30">
        <f t="shared" si="16"/>
        <v>0</v>
      </c>
      <c r="H39" s="30">
        <f t="shared" si="17"/>
        <v>0</v>
      </c>
      <c r="I39" s="30">
        <f t="shared" si="18"/>
        <v>0</v>
      </c>
      <c r="J39" s="30">
        <f t="shared" si="19"/>
        <v>0</v>
      </c>
      <c r="K39" s="30">
        <f t="shared" si="20"/>
        <v>0</v>
      </c>
      <c r="L39" s="30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12"/>
        <v>0</v>
      </c>
      <c r="D41" s="30">
        <f t="shared" si="13"/>
        <v>0</v>
      </c>
      <c r="E41" s="30">
        <f t="shared" si="14"/>
        <v>0</v>
      </c>
      <c r="F41" s="30">
        <f t="shared" si="15"/>
        <v>0</v>
      </c>
      <c r="G41" s="30">
        <f t="shared" si="16"/>
        <v>0</v>
      </c>
      <c r="H41" s="30">
        <f t="shared" si="17"/>
        <v>0</v>
      </c>
      <c r="I41" s="30">
        <f t="shared" si="18"/>
        <v>0</v>
      </c>
      <c r="J41" s="30">
        <f t="shared" si="19"/>
        <v>0</v>
      </c>
      <c r="K41" s="30">
        <f t="shared" si="20"/>
        <v>0</v>
      </c>
      <c r="L41" s="30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12"/>
        <v>0</v>
      </c>
      <c r="D42" s="30">
        <f t="shared" si="13"/>
        <v>7.5459823784968932E-2</v>
      </c>
      <c r="E42" s="30">
        <f t="shared" si="14"/>
        <v>7.4228657014478283E-2</v>
      </c>
      <c r="F42" s="30">
        <f t="shared" si="15"/>
        <v>0</v>
      </c>
      <c r="G42" s="30">
        <f t="shared" si="16"/>
        <v>1.964358039692183E-2</v>
      </c>
      <c r="H42" s="30">
        <f t="shared" si="17"/>
        <v>1.7694272163443998E-2</v>
      </c>
      <c r="I42" s="30">
        <f t="shared" si="18"/>
        <v>0</v>
      </c>
      <c r="J42" s="30">
        <f t="shared" si="19"/>
        <v>3.1636505663325085E-2</v>
      </c>
      <c r="K42" s="30">
        <f t="shared" si="20"/>
        <v>2.9977794226498891E-2</v>
      </c>
      <c r="L42" s="30">
        <f t="shared" si="21"/>
        <v>6.5797248941269162E-2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12"/>
        <v>0</v>
      </c>
      <c r="D43" s="30">
        <f t="shared" si="13"/>
        <v>0</v>
      </c>
      <c r="E43" s="30">
        <f t="shared" si="14"/>
        <v>0</v>
      </c>
      <c r="F43" s="30">
        <f t="shared" si="15"/>
        <v>0</v>
      </c>
      <c r="G43" s="30">
        <f t="shared" si="16"/>
        <v>0</v>
      </c>
      <c r="H43" s="30">
        <f t="shared" si="17"/>
        <v>0</v>
      </c>
      <c r="I43" s="30">
        <f t="shared" si="18"/>
        <v>0</v>
      </c>
      <c r="J43" s="30">
        <f t="shared" si="19"/>
        <v>0</v>
      </c>
      <c r="K43" s="30">
        <f t="shared" si="20"/>
        <v>0</v>
      </c>
      <c r="L43" s="30">
        <f t="shared" si="21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12"/>
        <v>0</v>
      </c>
      <c r="D45" s="30">
        <f t="shared" si="13"/>
        <v>0</v>
      </c>
      <c r="E45" s="30">
        <f t="shared" si="14"/>
        <v>0</v>
      </c>
      <c r="F45" s="30">
        <f t="shared" si="15"/>
        <v>0</v>
      </c>
      <c r="G45" s="30">
        <f t="shared" si="16"/>
        <v>0</v>
      </c>
      <c r="H45" s="30">
        <f t="shared" si="17"/>
        <v>0</v>
      </c>
      <c r="I45" s="30">
        <f t="shared" si="18"/>
        <v>0</v>
      </c>
      <c r="J45" s="30">
        <f t="shared" si="19"/>
        <v>0</v>
      </c>
      <c r="K45" s="30">
        <f t="shared" si="20"/>
        <v>0</v>
      </c>
      <c r="L45" s="30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0.97919216646266827</v>
      </c>
      <c r="D46" s="30">
        <f t="shared" ref="D46:L46" si="22">SUM(D36:D45)</f>
        <v>0.50216208534654272</v>
      </c>
      <c r="E46" s="30">
        <f t="shared" si="22"/>
        <v>0.50994508237643532</v>
      </c>
      <c r="F46" s="30">
        <f t="shared" si="22"/>
        <v>0.76654411764705888</v>
      </c>
      <c r="G46" s="30">
        <f t="shared" si="22"/>
        <v>0.84831915755366549</v>
      </c>
      <c r="H46" s="30">
        <f t="shared" si="22"/>
        <v>0.84020430499817589</v>
      </c>
      <c r="I46" s="30">
        <f t="shared" si="22"/>
        <v>0.36470588235294116</v>
      </c>
      <c r="J46" s="30">
        <f t="shared" si="22"/>
        <v>0.82612941023304254</v>
      </c>
      <c r="K46" s="30">
        <f t="shared" si="22"/>
        <v>0.80193683691093021</v>
      </c>
      <c r="L46" s="30">
        <f t="shared" si="22"/>
        <v>0.56365516562161455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8.6291309669522642E-2</v>
      </c>
      <c r="D50" s="30">
        <f>(SUMIFS(KENTSELAG1,KAYNAK,A50,SEBEP,B50,SÜRE,"Uzun",BİLDİRİM,"Bildirimli",İL,$B$10,İLÇE,$B$11)/VLOOKUP($B$11,ABONE1,4,FALSE))</f>
        <v>2.0311421494985587E-2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2.1387918122815777E-2</v>
      </c>
      <c r="F50" s="30">
        <f>(SUMIFS(KENTALTIOG1,KAYNAK,A50,SEBEP,B50,SÜRE,"Uzun",BİLDİRİM,"Bildirimli",İL,$B$10,İLÇE,$B$11)/VLOOKUP($B$11,ABONE1,6,FALSE))</f>
        <v>0.36764705882352944</v>
      </c>
      <c r="G50" s="30">
        <f>(SUMIFS(KENTALTIAG1,KAYNAK,A50,SEBEP,B50,SÜRE,"Uzun",BİLDİRİM,"Bildirimli",İL,$B$10,İLÇE,$B$11)/VLOOKUP($B$11,ABONE1,7,FALSE))</f>
        <v>7.6087484811664643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6.8901860634804812</v>
      </c>
      <c r="I50" s="30">
        <f>(SUMIFS(KIRSALOG1,KAYNAK,A50,SEBEP,B50,SÜRE,"Uzun",BİLDİRİM,"Bildirimli",İL,$B$10,İLÇE,$B$11)/VLOOKUP($B$11,ABONE1,9,FALSE))</f>
        <v>0.2</v>
      </c>
      <c r="J50" s="30">
        <f>(SUMIFS(KIRSALAG1,KAYNAK,A50,SEBEP,B50,SÜRE,"Uzun",BİLDİRİM,"Bildirimli",İL,$B$10,İLÇE,$B$11)/VLOOKUP($B$11,ABONE1,10,FALSE))</f>
        <v>2.2638979299570368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2.155687145324451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0.6144085880305965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2.1600552194567382E-2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2.1248127808287567E-2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1.7464955188601819E-2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8.6291309669522642E-2</v>
      </c>
      <c r="D54" s="30">
        <f t="shared" ref="D54:L54" si="23">SUM(D49:D53)</f>
        <v>4.1911973689552968E-2</v>
      </c>
      <c r="E54" s="30">
        <f t="shared" si="23"/>
        <v>4.2636045931103345E-2</v>
      </c>
      <c r="F54" s="30">
        <f t="shared" si="23"/>
        <v>0.36764705882352944</v>
      </c>
      <c r="G54" s="30">
        <f t="shared" si="23"/>
        <v>7.6087484811664643</v>
      </c>
      <c r="H54" s="30">
        <f t="shared" si="23"/>
        <v>6.8901860634804812</v>
      </c>
      <c r="I54" s="30">
        <f t="shared" si="23"/>
        <v>0.2</v>
      </c>
      <c r="J54" s="30">
        <f t="shared" si="23"/>
        <v>2.2638979299570368</v>
      </c>
      <c r="K54" s="30">
        <f t="shared" si="23"/>
        <v>2.155687145324451</v>
      </c>
      <c r="L54" s="30">
        <f t="shared" si="23"/>
        <v>0.63187354321919831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0.52203182374541002</v>
      </c>
      <c r="D58" s="30">
        <f>(SUMIFS(KENTSELAG1,KAYNAK,A58,SÜRE,"Kısa",İL,$B$10,İLÇE,$B$11)/VLOOKUP($B$11,ABONE1,4,FALSE))</f>
        <v>8.6260099882252625E-2</v>
      </c>
      <c r="E58" s="30">
        <f>(SUMIFS(KENTSELOG1,KAYNAK,A58,SÜRE,"Kısa",İL,$B$10,İLÇE,$B$11)+SUMIFS(KENTSELAG1,KAYNAK,A58,SÜRE,"Kısa",İL,$B$10,İLÇE,$B$11))/VLOOKUP($B$11,ABONE1,5,FALSE)</f>
        <v>9.3369945082376435E-2</v>
      </c>
      <c r="F58" s="30">
        <f>(SUMIFS(KENTALTIOG1,KAYNAK,A58,SÜRE,"Kısa",İL,$B$10,İLÇE,$B$11)/VLOOKUP($B$11,ABONE1,6,FALSE))</f>
        <v>0.17830882352941177</v>
      </c>
      <c r="G58" s="30">
        <f>(SUMIFS(KENTALTIAG1,KAYNAK,A58,SÜRE,"Kısa",İL,$B$10,İLÇE,$B$11)/VLOOKUP($B$11,ABONE1,7,FALSE))</f>
        <v>4.0328068043742409</v>
      </c>
      <c r="H58" s="30">
        <f>(SUMIFS(KENTALTIOG1,KAYNAK,A58,SÜRE,"Kısa",İL,$B$10,İLÇE,$B$11)+SUMIFS(KENTALTIAG1,KAYNAK,A58,SÜRE,"Kısa",İL,$B$10,İLÇE,$B$11))/VLOOKUP($B$11,ABONE1,8,FALSE)</f>
        <v>3.6503101058008025</v>
      </c>
      <c r="I58" s="30">
        <f>(SUMIFS(KIRSALOG1,KAYNAK,A58,SÜRE,"Kısa",İL,$B$10,İLÇE,$B$11)/VLOOKUP($B$11,ABONE1,9,FALSE))</f>
        <v>1.0023529411764707</v>
      </c>
      <c r="J58" s="30">
        <f>(SUMIFS(KIRSALAG1,KAYNAK,A58,SÜRE,"Kısa",İL,$B$10,İLÇE,$B$11)/VLOOKUP($B$11,ABONE1,10,FALSE))</f>
        <v>1.9476630647051165</v>
      </c>
      <c r="K58" s="30">
        <f>(SUMIFS(KIRSALOG1,KAYNAK,A58,SÜRE,"Kısa",İL,$B$10,İLÇE,$B$11)+SUMIFS(KIRSALAG1,KAYNAK,A58,SÜRE,"Kısa",İL,$B$10,İLÇE,$B$11))/VLOOKUP($B$11,ABONE1,11,FALSE)</f>
        <v>1.8981001727115716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0.49353271396211551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0.52203182374541002</v>
      </c>
      <c r="D60" s="30">
        <f t="shared" ref="D60:L60" si="24">SUM(D57:D59)</f>
        <v>8.6260099882252625E-2</v>
      </c>
      <c r="E60" s="30">
        <f t="shared" si="24"/>
        <v>9.3369945082376435E-2</v>
      </c>
      <c r="F60" s="30">
        <f t="shared" si="24"/>
        <v>0.17830882352941177</v>
      </c>
      <c r="G60" s="30">
        <f t="shared" si="24"/>
        <v>4.0328068043742409</v>
      </c>
      <c r="H60" s="30">
        <f t="shared" si="24"/>
        <v>3.6503101058008025</v>
      </c>
      <c r="I60" s="30">
        <f t="shared" si="24"/>
        <v>1.0023529411764707</v>
      </c>
      <c r="J60" s="30">
        <f t="shared" si="24"/>
        <v>1.9476630647051165</v>
      </c>
      <c r="K60" s="30">
        <f t="shared" si="24"/>
        <v>1.8981001727115716</v>
      </c>
      <c r="L60" s="30">
        <f t="shared" si="24"/>
        <v>0.49353271396211551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1634</v>
      </c>
      <c r="D65" s="29">
        <f>VLOOKUP($B$11,ABONE1,4,FALSE)</f>
        <v>98516</v>
      </c>
      <c r="E65" s="29">
        <f>VLOOKUP($B$11,ABONE1,5,FALSE)</f>
        <v>100150</v>
      </c>
      <c r="F65" s="29">
        <f>VLOOKUP($B$11,ABONE1,6,FALSE)</f>
        <v>544</v>
      </c>
      <c r="G65" s="29">
        <f>VLOOKUP($B$11,ABONE1,7,FALSE)</f>
        <v>4938</v>
      </c>
      <c r="H65" s="29">
        <f>VLOOKUP($B$11,ABONE1,8,FALSE)</f>
        <v>5482</v>
      </c>
      <c r="I65" s="29">
        <f>VLOOKUP($B$11,ABONE1,9,FALSE)</f>
        <v>850</v>
      </c>
      <c r="J65" s="29">
        <f>VLOOKUP($B$11,ABONE1,10,FALSE)</f>
        <v>15362</v>
      </c>
      <c r="K65" s="29">
        <f>VLOOKUP($B$11,ABONE1,11,FALSE)</f>
        <v>16212</v>
      </c>
      <c r="L65" s="29">
        <f>VLOOKUP($B$11,ABONE1,12,FALSE)</f>
        <v>121844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9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109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f t="shared" ref="F15:F24" si="3">(SUMIFS(KENTALTIOG2,KAYNAK,A15,SEBEP,B15,SÜRE,"Uzun",BİLDİRİM,"Bildirimsiz",İL,$B$10,İLÇE,$B$11)/VLOOKUP($B$11,ABONE1,6,FALSE))*60</f>
        <v>0</v>
      </c>
      <c r="G15" s="30">
        <f t="shared" ref="G15:G24" si="4">(SUMIFS(KENTALTIAG2,KAYNAK,A15,SEBEP,B15,SÜRE,"Uzun",BİLDİRİM,"Bildirimsiz",İL,$B$10,İLÇE,$B$11)/VLOOKUP($B$11,ABONE1,7,FALSE))*60</f>
        <v>0</v>
      </c>
      <c r="H15" s="30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6">(SUMIFS(KIRSALOG2,KAYNAK,A15,SEBEP,B15,SÜRE,"Uzun",BİLDİRİM,"Bildirimsiz",İL,$B$10,İLÇE,$B$11)/VLOOKUP($B$11,ABONE1,9,FALSE))*60</f>
        <v>0</v>
      </c>
      <c r="J15" s="30">
        <f t="shared" ref="J15:J24" si="7">(SUMIFS(KIRSALAG2,KAYNAK,A15,SEBEP,B15,SÜRE,"Uzun",BİLDİRİM,"Bildirimsiz",İL,$B$10,İLÇE,$B$11)/VLOOKUP($B$11,ABONE1,10,FALSE))*60</f>
        <v>0</v>
      </c>
      <c r="K15" s="30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53.971264891548252</v>
      </c>
      <c r="D17" s="30">
        <f t="shared" si="1"/>
        <v>27.208162807821253</v>
      </c>
      <c r="E17" s="30">
        <f t="shared" si="2"/>
        <v>27.933087189627226</v>
      </c>
      <c r="F17" s="30">
        <f t="shared" si="3"/>
        <v>173.43946161290324</v>
      </c>
      <c r="G17" s="30">
        <f t="shared" si="4"/>
        <v>3.5083434439933128</v>
      </c>
      <c r="H17" s="30">
        <f t="shared" si="5"/>
        <v>5.9879220098846782</v>
      </c>
      <c r="I17" s="30">
        <f t="shared" si="6"/>
        <v>171.36140794871801</v>
      </c>
      <c r="J17" s="30">
        <f t="shared" si="7"/>
        <v>63.863675313556151</v>
      </c>
      <c r="K17" s="30">
        <f t="shared" si="8"/>
        <v>66.922713309011328</v>
      </c>
      <c r="L17" s="30">
        <f t="shared" si="9"/>
        <v>31.610255787294602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f t="shared" si="3"/>
        <v>0</v>
      </c>
      <c r="G18" s="30">
        <f t="shared" si="4"/>
        <v>0</v>
      </c>
      <c r="H18" s="30">
        <f t="shared" si="5"/>
        <v>0</v>
      </c>
      <c r="I18" s="30">
        <f t="shared" si="6"/>
        <v>0</v>
      </c>
      <c r="J18" s="30">
        <f t="shared" si="7"/>
        <v>0</v>
      </c>
      <c r="K18" s="30">
        <f t="shared" si="8"/>
        <v>0</v>
      </c>
      <c r="L18" s="30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f t="shared" si="3"/>
        <v>0</v>
      </c>
      <c r="G20" s="30">
        <f t="shared" si="4"/>
        <v>0</v>
      </c>
      <c r="H20" s="30">
        <f t="shared" si="5"/>
        <v>0</v>
      </c>
      <c r="I20" s="30">
        <f t="shared" si="6"/>
        <v>0</v>
      </c>
      <c r="J20" s="30">
        <f t="shared" si="7"/>
        <v>0</v>
      </c>
      <c r="K20" s="30">
        <f t="shared" si="8"/>
        <v>0</v>
      </c>
      <c r="L20" s="30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7.5576518913853779</v>
      </c>
      <c r="E21" s="30">
        <f t="shared" si="2"/>
        <v>7.3529399671799025</v>
      </c>
      <c r="F21" s="30">
        <f t="shared" si="3"/>
        <v>0</v>
      </c>
      <c r="G21" s="30">
        <f t="shared" si="4"/>
        <v>1.9283178170527826</v>
      </c>
      <c r="H21" s="30">
        <f t="shared" si="5"/>
        <v>1.9001804424570488</v>
      </c>
      <c r="I21" s="30">
        <f t="shared" si="6"/>
        <v>0</v>
      </c>
      <c r="J21" s="30">
        <f t="shared" si="7"/>
        <v>8.8253702966579048</v>
      </c>
      <c r="K21" s="30">
        <f t="shared" si="8"/>
        <v>8.5742287851149221</v>
      </c>
      <c r="L21" s="30">
        <f t="shared" si="9"/>
        <v>7.1406531695562174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2.9295337650709036E-2</v>
      </c>
      <c r="E22" s="30">
        <f t="shared" si="2"/>
        <v>2.850182333873582E-2</v>
      </c>
      <c r="F22" s="30">
        <f t="shared" si="3"/>
        <v>0</v>
      </c>
      <c r="G22" s="30">
        <f t="shared" si="4"/>
        <v>0</v>
      </c>
      <c r="H22" s="30">
        <f t="shared" si="5"/>
        <v>0</v>
      </c>
      <c r="I22" s="30">
        <f t="shared" si="6"/>
        <v>0</v>
      </c>
      <c r="J22" s="30">
        <f t="shared" si="7"/>
        <v>0</v>
      </c>
      <c r="K22" s="30">
        <f t="shared" si="8"/>
        <v>0</v>
      </c>
      <c r="L22" s="30">
        <f t="shared" si="9"/>
        <v>2.2752781731142452E-2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f t="shared" si="3"/>
        <v>0</v>
      </c>
      <c r="G24" s="30">
        <f t="shared" si="4"/>
        <v>0</v>
      </c>
      <c r="H24" s="30">
        <f t="shared" si="5"/>
        <v>0</v>
      </c>
      <c r="I24" s="30">
        <f t="shared" si="6"/>
        <v>0</v>
      </c>
      <c r="J24" s="30">
        <f t="shared" si="7"/>
        <v>0</v>
      </c>
      <c r="K24" s="30">
        <f t="shared" si="8"/>
        <v>0</v>
      </c>
      <c r="L24" s="30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53.971264891548252</v>
      </c>
      <c r="D25" s="30">
        <f t="shared" ref="D25:L25" si="10">SUM(D15:D24)</f>
        <v>34.795110036857338</v>
      </c>
      <c r="E25" s="30">
        <f t="shared" si="10"/>
        <v>35.314528980145866</v>
      </c>
      <c r="F25" s="30">
        <f t="shared" si="10"/>
        <v>173.43946161290324</v>
      </c>
      <c r="G25" s="30">
        <f t="shared" si="10"/>
        <v>5.4366612610460958</v>
      </c>
      <c r="H25" s="30">
        <f t="shared" si="10"/>
        <v>7.8881024523417267</v>
      </c>
      <c r="I25" s="30">
        <f t="shared" si="10"/>
        <v>171.36140794871801</v>
      </c>
      <c r="J25" s="30">
        <f t="shared" si="10"/>
        <v>72.689045610214052</v>
      </c>
      <c r="K25" s="30">
        <f t="shared" si="10"/>
        <v>75.496942094126254</v>
      </c>
      <c r="L25" s="30">
        <f t="shared" si="10"/>
        <v>38.773661738581964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0</v>
      </c>
      <c r="D29" s="30">
        <f>(SUMIFS(KENTSELAG2,KAYNAK,A29,SEBEP,B29,SÜRE,"Uzun",BİLDİRİM,"Bildirimli",İL,$B$10,İLÇE,$B$11)/VLOOKUP($B$11,ABONE1,4,FALSE))*60</f>
        <v>0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0</v>
      </c>
      <c r="F29" s="30">
        <f>(SUMIFS(KENTALTIOG2,KAYNAK,A29,SEBEP,B29,SÜRE,"Uzun",BİLDİRİM,"Bildirimli",İL,$B$10,İLÇE,$B$11)/VLOOKUP($B$11,ABONE1,6,FALSE))*60</f>
        <v>13.524193548387098</v>
      </c>
      <c r="G29" s="30">
        <f>(SUMIFS(KENTALTIAG2,KAYNAK,A29,SEBEP,B29,SÜRE,"Uzun",BİLDİRİM,"Bildirimli",İL,$B$10,İLÇE,$B$11)/VLOOKUP($B$11,ABONE1,7,FALSE))*60</f>
        <v>7.1093264867446848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7.2029301012002822</v>
      </c>
      <c r="I29" s="30">
        <f>(SUMIFS(KIRSALOG2,KAYNAK,A29,SEBEP,B29,SÜRE,"Uzun",BİLDİRİM,"Bildirimli",İL,$B$10,İLÇE,$B$11)/VLOOKUP($B$11,ABONE1,9,FALSE))*60</f>
        <v>8.9583333333333339</v>
      </c>
      <c r="J29" s="30">
        <f>(SUMIFS(KIRSALAG2,KAYNAK,A29,SEBEP,B29,SÜRE,"Uzun",BİLDİRİM,"Bildirimli",İL,$B$10,İLÇE,$B$11)/VLOOKUP($B$11,ABONE1,10,FALSE))*60</f>
        <v>5.8251032669921141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5.9142648668369207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1.2815087656876696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0.18129209212252465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0.17638148581847651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0.14080395491007894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11">SUM(D28:D32)</f>
        <v>0.18129209212252465</v>
      </c>
      <c r="E33" s="30">
        <f t="shared" si="11"/>
        <v>0.17638148581847651</v>
      </c>
      <c r="F33" s="30">
        <f t="shared" si="11"/>
        <v>13.524193548387098</v>
      </c>
      <c r="G33" s="30">
        <f t="shared" si="11"/>
        <v>7.1093264867446848</v>
      </c>
      <c r="H33" s="30">
        <f t="shared" si="11"/>
        <v>7.2029301012002822</v>
      </c>
      <c r="I33" s="30">
        <f t="shared" si="11"/>
        <v>8.9583333333333339</v>
      </c>
      <c r="J33" s="30">
        <f t="shared" si="11"/>
        <v>5.8251032669921141</v>
      </c>
      <c r="K33" s="30">
        <f t="shared" si="11"/>
        <v>5.9142648668369207</v>
      </c>
      <c r="L33" s="30">
        <f t="shared" si="11"/>
        <v>1.4223127205977486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(SUMIFS(KENTSELOG1,KAYNAK,A36,SEBEP,B36,SÜRE,"Uzun",BİLDİRİM,"Bildirimsiz",İL,$B$10,İLÇE,$B$11)/VLOOKUP($B$11,ABONE1,3,FALSE))</f>
        <v>0</v>
      </c>
      <c r="D36" s="30">
        <f t="shared" ref="D36:D45" si="13">(SUMIFS(KENTSELAG1,KAYNAK,A36,SEBEP,B36,SÜRE,"Uzun",BİLDİRİM,"Bildirimsiz",İL,$B$10,İLÇE,$B$11)/VLOOKUP($B$11,ABONE1,4,FALSE))</f>
        <v>0</v>
      </c>
      <c r="E36" s="30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f t="shared" ref="F36:F45" si="15">(SUMIFS(KENTALTIOG1,KAYNAK,A36,SEBEP,B36,SÜRE,"Uzun",BİLDİRİM,"Bildirimsiz",İL,$B$10,İLÇE,$B$11)/VLOOKUP($B$11,ABONE1,6,FALSE))</f>
        <v>0</v>
      </c>
      <c r="G36" s="30">
        <f t="shared" ref="G36:G45" si="16">(SUMIFS(KENTALTIAG1,KAYNAK,A36,SEBEP,B36,SÜRE,"Uzun",BİLDİRİM,"Bildirimsiz",İL,$B$10,İLÇE,$B$11)/VLOOKUP($B$11,ABONE1,7,FALSE))</f>
        <v>0</v>
      </c>
      <c r="H36" s="30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8">(SUMIFS(KIRSALOG1,KAYNAK,A36,SEBEP,B36,SÜRE,"Uzun",BİLDİRİM,"Bildirimsiz",İL,$B$10,İLÇE,$B$11)/VLOOKUP($B$11,ABONE1,9,FALSE))</f>
        <v>0</v>
      </c>
      <c r="J36" s="30">
        <f t="shared" ref="J36:J45" si="19">(SUMIFS(KIRSALAG1,KAYNAK,A36,SEBEP,B36,SÜRE,"Uzun",BİLDİRİM,"Bildirimsiz",İL,$B$10,İLÇE,$B$11)/VLOOKUP($B$11,ABONE1,10,FALSE))</f>
        <v>0</v>
      </c>
      <c r="K36" s="30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12"/>
        <v>1.4689603590127149</v>
      </c>
      <c r="D38" s="30">
        <f t="shared" si="13"/>
        <v>0.8473439810090998</v>
      </c>
      <c r="E38" s="30">
        <f t="shared" si="14"/>
        <v>0.86418152350081034</v>
      </c>
      <c r="F38" s="30">
        <f t="shared" si="15"/>
        <v>3.3225806451612905</v>
      </c>
      <c r="G38" s="30">
        <f t="shared" si="16"/>
        <v>0.22737043229042272</v>
      </c>
      <c r="H38" s="30">
        <f t="shared" si="17"/>
        <v>0.27253471405036478</v>
      </c>
      <c r="I38" s="30">
        <f t="shared" si="18"/>
        <v>3.5299145299145298</v>
      </c>
      <c r="J38" s="30">
        <f t="shared" si="19"/>
        <v>1.7003379647014645</v>
      </c>
      <c r="K38" s="30">
        <f t="shared" si="20"/>
        <v>1.7524017998297459</v>
      </c>
      <c r="L38" s="30">
        <f t="shared" si="21"/>
        <v>0.94164833743045673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12"/>
        <v>0</v>
      </c>
      <c r="D39" s="30">
        <f t="shared" si="13"/>
        <v>0</v>
      </c>
      <c r="E39" s="30">
        <f t="shared" si="14"/>
        <v>0</v>
      </c>
      <c r="F39" s="30">
        <f t="shared" si="15"/>
        <v>0</v>
      </c>
      <c r="G39" s="30">
        <f t="shared" si="16"/>
        <v>0</v>
      </c>
      <c r="H39" s="30">
        <f t="shared" si="17"/>
        <v>0</v>
      </c>
      <c r="I39" s="30">
        <f t="shared" si="18"/>
        <v>0</v>
      </c>
      <c r="J39" s="30">
        <f t="shared" si="19"/>
        <v>0</v>
      </c>
      <c r="K39" s="30">
        <f t="shared" si="20"/>
        <v>0</v>
      </c>
      <c r="L39" s="30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12"/>
        <v>0</v>
      </c>
      <c r="D41" s="30">
        <f t="shared" si="13"/>
        <v>0</v>
      </c>
      <c r="E41" s="30">
        <f t="shared" si="14"/>
        <v>0</v>
      </c>
      <c r="F41" s="30">
        <f t="shared" si="15"/>
        <v>0</v>
      </c>
      <c r="G41" s="30">
        <f t="shared" si="16"/>
        <v>0</v>
      </c>
      <c r="H41" s="30">
        <f t="shared" si="17"/>
        <v>0</v>
      </c>
      <c r="I41" s="30">
        <f t="shared" si="18"/>
        <v>0</v>
      </c>
      <c r="J41" s="30">
        <f t="shared" si="19"/>
        <v>0</v>
      </c>
      <c r="K41" s="30">
        <f t="shared" si="20"/>
        <v>0</v>
      </c>
      <c r="L41" s="30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12"/>
        <v>0</v>
      </c>
      <c r="D42" s="30">
        <f t="shared" si="13"/>
        <v>6.4489931907627598E-2</v>
      </c>
      <c r="E42" s="30">
        <f t="shared" si="14"/>
        <v>6.2743111831442461E-2</v>
      </c>
      <c r="F42" s="30">
        <f t="shared" si="15"/>
        <v>0</v>
      </c>
      <c r="G42" s="30">
        <f t="shared" si="16"/>
        <v>2.1495103893002149E-2</v>
      </c>
      <c r="H42" s="30">
        <f t="shared" si="17"/>
        <v>2.1181454459872913E-2</v>
      </c>
      <c r="I42" s="30">
        <f t="shared" si="18"/>
        <v>0</v>
      </c>
      <c r="J42" s="30">
        <f t="shared" si="19"/>
        <v>5.5701589685818002E-2</v>
      </c>
      <c r="K42" s="30">
        <f t="shared" si="20"/>
        <v>5.4116502493007416E-2</v>
      </c>
      <c r="L42" s="30">
        <f t="shared" si="21"/>
        <v>5.8739811101047999E-2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12"/>
        <v>0</v>
      </c>
      <c r="D43" s="30">
        <f t="shared" si="13"/>
        <v>1.8741019927951189E-4</v>
      </c>
      <c r="E43" s="30">
        <f t="shared" si="14"/>
        <v>1.8233387358184764E-4</v>
      </c>
      <c r="F43" s="30">
        <f t="shared" si="15"/>
        <v>0</v>
      </c>
      <c r="G43" s="30">
        <f t="shared" si="16"/>
        <v>0</v>
      </c>
      <c r="H43" s="30">
        <f t="shared" si="17"/>
        <v>0</v>
      </c>
      <c r="I43" s="30">
        <f t="shared" si="18"/>
        <v>0</v>
      </c>
      <c r="J43" s="30">
        <f t="shared" si="19"/>
        <v>0</v>
      </c>
      <c r="K43" s="30">
        <f t="shared" si="20"/>
        <v>0</v>
      </c>
      <c r="L43" s="30">
        <f t="shared" si="21"/>
        <v>1.4555569931427092E-4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12"/>
        <v>0</v>
      </c>
      <c r="D45" s="30">
        <f t="shared" si="13"/>
        <v>0</v>
      </c>
      <c r="E45" s="30">
        <f t="shared" si="14"/>
        <v>0</v>
      </c>
      <c r="F45" s="30">
        <f t="shared" si="15"/>
        <v>0</v>
      </c>
      <c r="G45" s="30">
        <f t="shared" si="16"/>
        <v>0</v>
      </c>
      <c r="H45" s="30">
        <f t="shared" si="17"/>
        <v>0</v>
      </c>
      <c r="I45" s="30">
        <f t="shared" si="18"/>
        <v>0</v>
      </c>
      <c r="J45" s="30">
        <f t="shared" si="19"/>
        <v>0</v>
      </c>
      <c r="K45" s="30">
        <f t="shared" si="20"/>
        <v>0</v>
      </c>
      <c r="L45" s="30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1.4689603590127149</v>
      </c>
      <c r="D46" s="30">
        <f t="shared" ref="D46:L46" si="22">SUM(D36:D45)</f>
        <v>0.91202132311600692</v>
      </c>
      <c r="E46" s="30">
        <f t="shared" si="22"/>
        <v>0.92710696920583457</v>
      </c>
      <c r="F46" s="30">
        <f t="shared" si="22"/>
        <v>3.3225806451612905</v>
      </c>
      <c r="G46" s="30">
        <f t="shared" si="22"/>
        <v>0.24886553618342488</v>
      </c>
      <c r="H46" s="30">
        <f t="shared" si="22"/>
        <v>0.29371616851023769</v>
      </c>
      <c r="I46" s="30">
        <f t="shared" si="22"/>
        <v>3.5299145299145298</v>
      </c>
      <c r="J46" s="30">
        <f t="shared" si="22"/>
        <v>1.7560395543872824</v>
      </c>
      <c r="K46" s="30">
        <f t="shared" si="22"/>
        <v>1.8065183023227533</v>
      </c>
      <c r="L46" s="30">
        <f t="shared" si="22"/>
        <v>1.0005337042308189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</v>
      </c>
      <c r="D50" s="30">
        <f>(SUMIFS(KENTSELAG1,KAYNAK,A50,SEBEP,B50,SÜRE,"Uzun",BİLDİRİM,"Bildirimli",İL,$B$10,İLÇE,$B$11)/VLOOKUP($B$11,ABONE1,4,FALSE))</f>
        <v>0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</v>
      </c>
      <c r="F50" s="30">
        <f>(SUMIFS(KENTALTIOG1,KAYNAK,A50,SEBEP,B50,SÜRE,"Uzun",BİLDİRİM,"Bildirimli",İL,$B$10,İLÇE,$B$11)/VLOOKUP($B$11,ABONE1,6,FALSE))</f>
        <v>6.4516129032258063E-2</v>
      </c>
      <c r="G50" s="30">
        <f>(SUMIFS(KENTALTIAG1,KAYNAK,A50,SEBEP,B50,SÜRE,"Uzun",BİLDİRİM,"Bildirimli",İL,$B$10,İLÇE,$B$11)/VLOOKUP($B$11,ABONE1,7,FALSE))</f>
        <v>3.391449725340339E-2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3.4361026123793832E-2</v>
      </c>
      <c r="I50" s="30">
        <f>(SUMIFS(KIRSALOG1,KAYNAK,A50,SEBEP,B50,SÜRE,"Uzun",BİLDİRİM,"Bildirimli",İL,$B$10,İLÇE,$B$11)/VLOOKUP($B$11,ABONE1,9,FALSE))</f>
        <v>4.2735042735042736E-2</v>
      </c>
      <c r="J50" s="30">
        <f>(SUMIFS(KIRSALAG1,KAYNAK,A50,SEBEP,B50,SÜRE,"Uzun",BİLDİRİM,"Bildirimli",İL,$B$10,İLÇE,$B$11)/VLOOKUP($B$11,ABONE1,10,FALSE))</f>
        <v>2.7788208787082238E-2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2.8213547367140945E-2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6.1133393711993791E-3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3.3317368760802117E-4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3.2414910858995135E-4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2.5876568766981497E-4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23">SUM(D49:D53)</f>
        <v>3.3317368760802117E-4</v>
      </c>
      <c r="E54" s="30">
        <f t="shared" si="23"/>
        <v>3.2414910858995135E-4</v>
      </c>
      <c r="F54" s="30">
        <f t="shared" si="23"/>
        <v>6.4516129032258063E-2</v>
      </c>
      <c r="G54" s="30">
        <f t="shared" si="23"/>
        <v>3.391449725340339E-2</v>
      </c>
      <c r="H54" s="30">
        <f t="shared" si="23"/>
        <v>3.4361026123793832E-2</v>
      </c>
      <c r="I54" s="30">
        <f t="shared" si="23"/>
        <v>4.2735042735042736E-2</v>
      </c>
      <c r="J54" s="30">
        <f t="shared" si="23"/>
        <v>2.7788208787082238E-2</v>
      </c>
      <c r="K54" s="30">
        <f t="shared" si="23"/>
        <v>2.8213547367140945E-2</v>
      </c>
      <c r="L54" s="30">
        <f t="shared" si="23"/>
        <v>6.3721050588691937E-3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0.20643231114435304</v>
      </c>
      <c r="D58" s="30">
        <f>(SUMIFS(KENTSELAG1,KAYNAK,A58,SÜRE,"Kısa",İL,$B$10,İLÇE,$B$11)/VLOOKUP($B$11,ABONE1,4,FALSE))</f>
        <v>0.15956937300876664</v>
      </c>
      <c r="E58" s="30">
        <f>(SUMIFS(KENTSELOG1,KAYNAK,A58,SÜRE,"Kısa",İL,$B$10,İLÇE,$B$11)+SUMIFS(KENTSELAG1,KAYNAK,A58,SÜRE,"Kısa",İL,$B$10,İLÇE,$B$11))/VLOOKUP($B$11,ABONE1,5,FALSE)</f>
        <v>0.16083873581847649</v>
      </c>
      <c r="F58" s="30">
        <f>(SUMIFS(KENTALTIOG1,KAYNAK,A58,SÜRE,"Kısa",İL,$B$10,İLÇE,$B$11)/VLOOKUP($B$11,ABONE1,6,FALSE))</f>
        <v>0.83870967741935487</v>
      </c>
      <c r="G58" s="30">
        <f>(SUMIFS(KENTALTIAG1,KAYNAK,A58,SÜRE,"Kısa",İL,$B$10,İLÇE,$B$11)/VLOOKUP($B$11,ABONE1,7,FALSE))</f>
        <v>0.68808215906376879</v>
      </c>
      <c r="H58" s="30">
        <f>(SUMIFS(KENTALTIOG1,KAYNAK,A58,SÜRE,"Kısa",İL,$B$10,İLÇE,$B$11)+SUMIFS(KENTALTIAG1,KAYNAK,A58,SÜRE,"Kısa",İL,$B$10,İLÇE,$B$11))/VLOOKUP($B$11,ABONE1,8,FALSE)</f>
        <v>0.69028006589785829</v>
      </c>
      <c r="I58" s="30">
        <f>(SUMIFS(KIRSALOG1,KAYNAK,A58,SÜRE,"Kısa",İL,$B$10,İLÇE,$B$11)/VLOOKUP($B$11,ABONE1,9,FALSE))</f>
        <v>0.58974358974358976</v>
      </c>
      <c r="J58" s="30">
        <f>(SUMIFS(KIRSALAG1,KAYNAK,A58,SÜRE,"Kısa",İL,$B$10,İLÇE,$B$11)/VLOOKUP($B$11,ABONE1,10,FALSE))</f>
        <v>0.57691826261109025</v>
      </c>
      <c r="K58" s="30">
        <f>(SUMIFS(KIRSALOG1,KAYNAK,A58,SÜRE,"Kısa",İL,$B$10,İLÇE,$B$11)+SUMIFS(KIRSALAG1,KAYNAK,A58,SÜRE,"Kısa",İL,$B$10,İLÇE,$B$11))/VLOOKUP($B$11,ABONE1,11,FALSE)</f>
        <v>0.57728322996473302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0.25260382973217749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0.20643231114435304</v>
      </c>
      <c r="D60" s="30">
        <f t="shared" ref="D60:L60" si="24">SUM(D57:D59)</f>
        <v>0.15956937300876664</v>
      </c>
      <c r="E60" s="30">
        <f t="shared" si="24"/>
        <v>0.16083873581847649</v>
      </c>
      <c r="F60" s="30">
        <f t="shared" si="24"/>
        <v>0.83870967741935487</v>
      </c>
      <c r="G60" s="30">
        <f t="shared" si="24"/>
        <v>0.68808215906376879</v>
      </c>
      <c r="H60" s="30">
        <f t="shared" si="24"/>
        <v>0.69028006589785829</v>
      </c>
      <c r="I60" s="30">
        <f t="shared" si="24"/>
        <v>0.58974358974358976</v>
      </c>
      <c r="J60" s="30">
        <f t="shared" si="24"/>
        <v>0.57691826261109025</v>
      </c>
      <c r="K60" s="30">
        <f t="shared" si="24"/>
        <v>0.57728322996473302</v>
      </c>
      <c r="L60" s="30">
        <f t="shared" si="24"/>
        <v>0.25260382973217749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1337</v>
      </c>
      <c r="D65" s="29">
        <f>VLOOKUP($B$11,ABONE1,4,FALSE)</f>
        <v>48023</v>
      </c>
      <c r="E65" s="29">
        <f>VLOOKUP($B$11,ABONE1,5,FALSE)</f>
        <v>49360</v>
      </c>
      <c r="F65" s="29">
        <f>VLOOKUP($B$11,ABONE1,6,FALSE)</f>
        <v>62</v>
      </c>
      <c r="G65" s="29">
        <f>VLOOKUP($B$11,ABONE1,7,FALSE)</f>
        <v>4187</v>
      </c>
      <c r="H65" s="29">
        <f>VLOOKUP($B$11,ABONE1,8,FALSE)</f>
        <v>4249</v>
      </c>
      <c r="I65" s="29">
        <f>VLOOKUP($B$11,ABONE1,9,FALSE)</f>
        <v>234</v>
      </c>
      <c r="J65" s="29">
        <f>VLOOKUP($B$11,ABONE1,10,FALSE)</f>
        <v>7989</v>
      </c>
      <c r="K65" s="29">
        <f>VLOOKUP($B$11,ABONE1,11,FALSE)</f>
        <v>8223</v>
      </c>
      <c r="L65" s="29">
        <f>VLOOKUP($B$11,ABONE1,12,FALSE)</f>
        <v>61832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0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110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17.535</v>
      </c>
      <c r="G15" s="30">
        <f t="shared" ref="G15:G24" si="1">(SUMIFS(KENTALTIAG2,KAYNAK,A15,SEBEP,B15,SÜRE,"Uzun",BİLDİRİM,"Bildirimsiz",İL,$B$10,İLÇE,$B$11)/VLOOKUP($B$11,ABONE1,7,FALSE))*60</f>
        <v>4.9508534200981442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4.9776453012561213</v>
      </c>
      <c r="I15" s="30">
        <f t="shared" ref="I15:I24" si="3">(SUMIFS(KIRSALOG2,KAYNAK,A15,SEBEP,B15,SÜRE,"Uzun",BİLDİRİM,"Bildirimsiz",İL,$B$10,İLÇE,$B$11)/VLOOKUP($B$11,ABONE1,9,FALSE))*60</f>
        <v>19.138495752212389</v>
      </c>
      <c r="J15" s="30">
        <f t="shared" ref="J15:J24" si="4">(SUMIFS(KIRSALAG2,KAYNAK,A15,SEBEP,B15,SÜRE,"Uzun",BİLDİRİM,"Bildirimsiz",İL,$B$10,İLÇE,$B$11)/VLOOKUP($B$11,ABONE1,10,FALSE))*60</f>
        <v>40.228982110442864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40.014025408135659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20.431267361188336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14.609444</v>
      </c>
      <c r="G17" s="30">
        <f t="shared" si="1"/>
        <v>2.7713510134414334</v>
      </c>
      <c r="H17" s="30">
        <f t="shared" si="2"/>
        <v>2.796554532680434</v>
      </c>
      <c r="I17" s="30">
        <f t="shared" si="3"/>
        <v>13.563569203539826</v>
      </c>
      <c r="J17" s="30">
        <f t="shared" si="4"/>
        <v>52.950707698195728</v>
      </c>
      <c r="K17" s="30">
        <f t="shared" si="5"/>
        <v>52.54926937855145</v>
      </c>
      <c r="L17" s="30">
        <f t="shared" si="6"/>
        <v>24.720267674159977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5.7195218972115907</v>
      </c>
      <c r="K20" s="30">
        <f t="shared" si="5"/>
        <v>5.6612278614593672</v>
      </c>
      <c r="L20" s="30">
        <f t="shared" si="6"/>
        <v>2.4928919413773927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</v>
      </c>
      <c r="G21" s="30">
        <f t="shared" si="1"/>
        <v>1.1398027650949434</v>
      </c>
      <c r="H21" s="30">
        <f t="shared" si="2"/>
        <v>1.1373761038961039</v>
      </c>
      <c r="I21" s="30">
        <f t="shared" si="3"/>
        <v>0</v>
      </c>
      <c r="J21" s="30">
        <f t="shared" si="4"/>
        <v>6.8429818972115912</v>
      </c>
      <c r="K21" s="30">
        <f t="shared" si="5"/>
        <v>6.7732374258140178</v>
      </c>
      <c r="L21" s="30">
        <f t="shared" si="6"/>
        <v>3.619098022877115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32.144444</v>
      </c>
      <c r="G25" s="30">
        <f t="shared" si="7"/>
        <v>8.8620071986345206</v>
      </c>
      <c r="H25" s="30">
        <f t="shared" si="7"/>
        <v>8.9115759378326587</v>
      </c>
      <c r="I25" s="30">
        <f t="shared" si="7"/>
        <v>32.702064955752213</v>
      </c>
      <c r="J25" s="30">
        <f t="shared" si="7"/>
        <v>105.74219360306176</v>
      </c>
      <c r="K25" s="30">
        <f t="shared" si="7"/>
        <v>104.99776007396049</v>
      </c>
      <c r="L25" s="30">
        <f t="shared" si="7"/>
        <v>51.263524999602829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40.533334000000004</v>
      </c>
      <c r="G29" s="30">
        <f>(SUMIFS(KENTALTIAG2,KAYNAK,A29,SEBEP,B29,SÜRE,"Uzun",BİLDİRİM,"Bildirimli",İL,$B$10,İLÇE,$B$11)/VLOOKUP($B$11,ABONE1,7,FALSE))*60</f>
        <v>0.46122845743545976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0.54654271236959762</v>
      </c>
      <c r="I29" s="30">
        <f>(SUMIFS(KIRSALOG2,KAYNAK,A29,SEBEP,B29,SÜRE,"Uzun",BİLDİRİM,"Bildirimli",İL,$B$10,İLÇE,$B$11)/VLOOKUP($B$11,ABONE1,9,FALSE))*60</f>
        <v>0</v>
      </c>
      <c r="J29" s="30">
        <f>(SUMIFS(KIRSALAG2,KAYNAK,A29,SEBEP,B29,SÜRE,"Uzun",BİLDİRİM,"Bildirimli",İL,$B$10,İLÇE,$B$11)/VLOOKUP($B$11,ABONE1,10,FALSE))*60</f>
        <v>0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0.30587550083406151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11.912536221979225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11.791122260304864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5.1921587298435155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40.533334000000004</v>
      </c>
      <c r="G33" s="30">
        <f t="shared" si="8"/>
        <v>0.46122845743545976</v>
      </c>
      <c r="H33" s="30">
        <f t="shared" si="8"/>
        <v>0.54654271236959762</v>
      </c>
      <c r="I33" s="30">
        <f t="shared" si="8"/>
        <v>0</v>
      </c>
      <c r="J33" s="30">
        <f t="shared" si="8"/>
        <v>11.912536221979225</v>
      </c>
      <c r="K33" s="30">
        <f t="shared" si="8"/>
        <v>11.791122260304864</v>
      </c>
      <c r="L33" s="30">
        <f t="shared" si="8"/>
        <v>5.4980342306775771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0.3</v>
      </c>
      <c r="G36" s="30">
        <f t="shared" ref="G36:G45" si="10">(SUMIFS(KENTALTIAG1,KAYNAK,A36,SEBEP,B36,SÜRE,"Uzun",BİLDİRİM,"Bildirimsiz",İL,$B$10,İLÇE,$B$11)/VLOOKUP($B$11,ABONE1,7,FALSE))</f>
        <v>8.4702368252613611E-2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8.5160740898445816E-2</v>
      </c>
      <c r="I36" s="30">
        <f t="shared" ref="I36:I45" si="12">(SUMIFS(KIRSALOG1,KAYNAK,A36,SEBEP,B36,SÜRE,"Uzun",BİLDİRİM,"Bildirimsiz",İL,$B$10,İLÇE,$B$11)/VLOOKUP($B$11,ABONE1,9,FALSE))</f>
        <v>0.32743362831858408</v>
      </c>
      <c r="J36" s="30">
        <f t="shared" ref="J36:J45" si="13">(SUMIFS(KIRSALAG1,KAYNAK,A36,SEBEP,B36,SÜRE,"Uzun",BİLDİRİM,"Bildirimsiz",İL,$B$10,İLÇE,$B$11)/VLOOKUP($B$11,ABONE1,10,FALSE))</f>
        <v>0.68826316748678695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0.68458555064489945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0.34955119548812458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0.5</v>
      </c>
      <c r="G38" s="30">
        <f t="shared" si="10"/>
        <v>0.10596685868714885</v>
      </c>
      <c r="H38" s="30">
        <f t="shared" si="11"/>
        <v>0.10680576254346746</v>
      </c>
      <c r="I38" s="30">
        <f t="shared" si="12"/>
        <v>0.45132743362831856</v>
      </c>
      <c r="J38" s="30">
        <f t="shared" si="13"/>
        <v>1.419901585565883</v>
      </c>
      <c r="K38" s="30">
        <f t="shared" si="14"/>
        <v>1.4100297645891584</v>
      </c>
      <c r="L38" s="30">
        <f t="shared" si="15"/>
        <v>0.6812693621415522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2.5605977765627848E-2</v>
      </c>
      <c r="K41" s="30">
        <f t="shared" si="14"/>
        <v>2.5344998647064128E-2</v>
      </c>
      <c r="L41" s="30">
        <f t="shared" si="15"/>
        <v>1.1160536976725713E-2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</v>
      </c>
      <c r="G42" s="30">
        <f t="shared" si="10"/>
        <v>9.6010241092383194E-3</v>
      </c>
      <c r="H42" s="30">
        <f t="shared" si="11"/>
        <v>9.5805833510751552E-3</v>
      </c>
      <c r="I42" s="30">
        <f t="shared" si="12"/>
        <v>0</v>
      </c>
      <c r="J42" s="30">
        <f t="shared" si="13"/>
        <v>5.1211955531255696E-2</v>
      </c>
      <c r="K42" s="30">
        <f t="shared" si="14"/>
        <v>5.0689997294128257E-2</v>
      </c>
      <c r="L42" s="30">
        <f t="shared" si="15"/>
        <v>2.7682897767892605E-2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0.8</v>
      </c>
      <c r="G46" s="30">
        <f t="shared" si="16"/>
        <v>0.20027025104900079</v>
      </c>
      <c r="H46" s="30">
        <f t="shared" si="16"/>
        <v>0.20154708679298844</v>
      </c>
      <c r="I46" s="30">
        <f t="shared" si="16"/>
        <v>0.77876106194690264</v>
      </c>
      <c r="J46" s="30">
        <f t="shared" si="16"/>
        <v>2.1849826863495534</v>
      </c>
      <c r="K46" s="30">
        <f t="shared" si="16"/>
        <v>2.1706503111752502</v>
      </c>
      <c r="L46" s="30">
        <f t="shared" si="16"/>
        <v>1.0696639923742952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0.1</v>
      </c>
      <c r="G50" s="30">
        <f>(SUMIFS(KENTALTIAG1,KAYNAK,A50,SEBEP,B50,SÜRE,"Uzun",BİLDİRİM,"Bildirimli",İL,$B$10,İLÇE,$B$11)/VLOOKUP($B$11,ABONE1,7,FALSE))</f>
        <v>1.1378991536875045E-3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1.3483783975587254E-3</v>
      </c>
      <c r="I50" s="30">
        <f>(SUMIFS(KIRSALOG1,KAYNAK,A50,SEBEP,B50,SÜRE,"Uzun",BİLDİRİM,"Bildirimli",İL,$B$10,İLÇE,$B$11)/VLOOKUP($B$11,ABONE1,9,FALSE))</f>
        <v>0</v>
      </c>
      <c r="J50" s="30">
        <f>(SUMIFS(KIRSALAG1,KAYNAK,A50,SEBEP,B50,SÜRE,"Uzun",BİLDİRİM,"Bildirimli",İL,$B$10,İLÇE,$B$11)/VLOOKUP($B$11,ABONE1,10,FALSE))</f>
        <v>0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7.5462705536579551E-4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2.5879351193730638E-2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2.5615585821232075E-2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1.1279688617046629E-2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0.1</v>
      </c>
      <c r="G54" s="30">
        <f t="shared" si="17"/>
        <v>1.1378991536875045E-3</v>
      </c>
      <c r="H54" s="30">
        <f t="shared" si="17"/>
        <v>1.3483783975587254E-3</v>
      </c>
      <c r="I54" s="30">
        <f t="shared" si="17"/>
        <v>0</v>
      </c>
      <c r="J54" s="30">
        <f t="shared" si="17"/>
        <v>2.5879351193730638E-2</v>
      </c>
      <c r="K54" s="30">
        <f t="shared" si="17"/>
        <v>2.5615585821232075E-2</v>
      </c>
      <c r="L54" s="30">
        <f t="shared" si="17"/>
        <v>1.2034315672412425E-2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</v>
      </c>
      <c r="G58" s="30">
        <f>(SUMIFS(KENTALTIAG1,KAYNAK,A58,SÜRE,"Kısa",İL,$B$10,İLÇE,$B$11)/VLOOKUP($B$11,ABONE1,7,FALSE))</f>
        <v>0</v>
      </c>
      <c r="H58" s="30">
        <f>(SUMIFS(KENTALTIOG1,KAYNAK,A58,SÜRE,"Kısa",İL,$B$10,İLÇE,$B$11)+SUMIFS(KENTALTIAG1,KAYNAK,A58,SÜRE,"Kısa",İL,$B$10,İLÇE,$B$11))/VLOOKUP($B$11,ABONE1,8,FALSE)</f>
        <v>0</v>
      </c>
      <c r="I58" s="30">
        <f>(SUMIFS(KIRSALOG1,KAYNAK,A58,SÜRE,"Kısa",İL,$B$10,İLÇE,$B$11)/VLOOKUP($B$11,ABONE1,9,FALSE))</f>
        <v>0.20353982300884957</v>
      </c>
      <c r="J58" s="30">
        <f>(SUMIFS(KIRSALAG1,KAYNAK,A58,SÜRE,"Kısa",İL,$B$10,İLÇE,$B$11)/VLOOKUP($B$11,ABONE1,10,FALSE))</f>
        <v>0.18944778567523238</v>
      </c>
      <c r="K58" s="30">
        <f>(SUMIFS(KIRSALOG1,KAYNAK,A58,SÜRE,"Kısa",İL,$B$10,İLÇE,$B$11)+SUMIFS(KIRSALAG1,KAYNAK,A58,SÜRE,"Kısa",İL,$B$10,İLÇE,$B$11))/VLOOKUP($B$11,ABONE1,11,FALSE)</f>
        <v>0.18959141336700641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8.3525299864961475E-2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0.20353982300884957</v>
      </c>
      <c r="J60" s="30">
        <f t="shared" si="18"/>
        <v>0.18944778567523238</v>
      </c>
      <c r="K60" s="30">
        <f t="shared" si="18"/>
        <v>0.18959141336700641</v>
      </c>
      <c r="L60" s="30">
        <f t="shared" si="18"/>
        <v>8.3525299864961475E-2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30</v>
      </c>
      <c r="G65" s="29">
        <f>VLOOKUP($B$11,ABONE1,7,FALSE)</f>
        <v>14061</v>
      </c>
      <c r="H65" s="29">
        <f>VLOOKUP($B$11,ABONE1,8,FALSE)</f>
        <v>14091</v>
      </c>
      <c r="I65" s="29">
        <f>VLOOKUP($B$11,ABONE1,9,FALSE)</f>
        <v>113</v>
      </c>
      <c r="J65" s="29">
        <f>VLOOKUP($B$11,ABONE1,10,FALSE)</f>
        <v>10974</v>
      </c>
      <c r="K65" s="29">
        <f>VLOOKUP($B$11,ABONE1,11,FALSE)</f>
        <v>11087</v>
      </c>
      <c r="L65" s="29">
        <f>VLOOKUP($B$11,ABONE1,12,FALSE)</f>
        <v>25178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1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111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33.018453214285707</v>
      </c>
      <c r="G17" s="30">
        <f t="shared" si="1"/>
        <v>23.745522632898698</v>
      </c>
      <c r="H17" s="30">
        <f t="shared" si="2"/>
        <v>23.788724306156407</v>
      </c>
      <c r="I17" s="30">
        <f t="shared" si="3"/>
        <v>16.279802033898306</v>
      </c>
      <c r="J17" s="30">
        <f t="shared" si="4"/>
        <v>59.229395747105634</v>
      </c>
      <c r="K17" s="30">
        <f t="shared" si="5"/>
        <v>58.775838197601573</v>
      </c>
      <c r="L17" s="30">
        <f t="shared" si="6"/>
        <v>40.649525691127018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</v>
      </c>
      <c r="G21" s="30">
        <f t="shared" si="1"/>
        <v>11.315868435305918</v>
      </c>
      <c r="H21" s="30">
        <f t="shared" si="2"/>
        <v>11.26314891514143</v>
      </c>
      <c r="I21" s="30">
        <f t="shared" si="3"/>
        <v>0.81031067796610168</v>
      </c>
      <c r="J21" s="30">
        <f t="shared" si="4"/>
        <v>13.317140025325621</v>
      </c>
      <c r="K21" s="30">
        <f t="shared" si="5"/>
        <v>13.185065042061932</v>
      </c>
      <c r="L21" s="30">
        <f t="shared" si="6"/>
        <v>12.189056080882988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8.1700656970912749E-2</v>
      </c>
      <c r="H22" s="30">
        <f t="shared" si="2"/>
        <v>8.1320021630615649E-2</v>
      </c>
      <c r="I22" s="30">
        <f t="shared" si="3"/>
        <v>0</v>
      </c>
      <c r="J22" s="30">
        <f t="shared" si="4"/>
        <v>0.20041606367583212</v>
      </c>
      <c r="K22" s="30">
        <f t="shared" si="5"/>
        <v>0.19829962412743871</v>
      </c>
      <c r="L22" s="30">
        <f t="shared" si="6"/>
        <v>0.13767641027852032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0.54088278039073812</v>
      </c>
      <c r="K24" s="30">
        <f t="shared" si="5"/>
        <v>0.53517093431179519</v>
      </c>
      <c r="L24" s="30">
        <f t="shared" si="6"/>
        <v>0.25782530050875224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33.018453214285707</v>
      </c>
      <c r="G25" s="30">
        <f t="shared" si="7"/>
        <v>35.143091725175523</v>
      </c>
      <c r="H25" s="30">
        <f t="shared" si="7"/>
        <v>35.133193242928456</v>
      </c>
      <c r="I25" s="30">
        <f t="shared" si="7"/>
        <v>17.090112711864407</v>
      </c>
      <c r="J25" s="30">
        <f t="shared" si="7"/>
        <v>73.287834616497818</v>
      </c>
      <c r="K25" s="30">
        <f t="shared" si="7"/>
        <v>72.694373798102745</v>
      </c>
      <c r="L25" s="30">
        <f t="shared" si="7"/>
        <v>53.234083482797274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0</v>
      </c>
      <c r="G29" s="30">
        <f>(SUMIFS(KENTALTIAG2,KAYNAK,A29,SEBEP,B29,SÜRE,"Uzun",BİLDİRİM,"Bildirimli",İL,$B$10,İLÇE,$B$11)/VLOOKUP($B$11,ABONE1,7,FALSE))*60</f>
        <v>0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0</v>
      </c>
      <c r="I29" s="30">
        <f>(SUMIFS(KIRSALOG2,KAYNAK,A29,SEBEP,B29,SÜRE,"Uzun",BİLDİRİM,"Bildirimli",İL,$B$10,İLÇE,$B$11)/VLOOKUP($B$11,ABONE1,9,FALSE))*60</f>
        <v>0</v>
      </c>
      <c r="J29" s="30">
        <f>(SUMIFS(KIRSALAG2,KAYNAK,A29,SEBEP,B29,SÜRE,"Uzun",BİLDİRİM,"Bildirimli",İL,$B$10,İLÇE,$B$11)/VLOOKUP($B$11,ABONE1,10,FALSE))*60</f>
        <v>12.155426309696093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12.027062223017719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5.7941878623782008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0</v>
      </c>
      <c r="G33" s="30">
        <f t="shared" si="8"/>
        <v>0</v>
      </c>
      <c r="H33" s="30">
        <f t="shared" si="8"/>
        <v>0</v>
      </c>
      <c r="I33" s="30">
        <f t="shared" si="8"/>
        <v>0</v>
      </c>
      <c r="J33" s="30">
        <f t="shared" si="8"/>
        <v>12.155426309696093</v>
      </c>
      <c r="K33" s="30">
        <f t="shared" si="8"/>
        <v>12.027062223017719</v>
      </c>
      <c r="L33" s="30">
        <f t="shared" si="8"/>
        <v>5.7941878623782008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0.9821428571428571</v>
      </c>
      <c r="G38" s="30">
        <f t="shared" si="10"/>
        <v>1.1084085590103645</v>
      </c>
      <c r="H38" s="30">
        <f t="shared" si="11"/>
        <v>1.1078202995008319</v>
      </c>
      <c r="I38" s="30">
        <f t="shared" si="12"/>
        <v>0.69491525423728817</v>
      </c>
      <c r="J38" s="30">
        <f t="shared" si="13"/>
        <v>2.2730643994211288</v>
      </c>
      <c r="K38" s="30">
        <f t="shared" si="14"/>
        <v>2.2563987828888492</v>
      </c>
      <c r="L38" s="30">
        <f t="shared" si="15"/>
        <v>1.6617228593601794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</v>
      </c>
      <c r="G42" s="30">
        <f t="shared" si="10"/>
        <v>9.1524573721163488E-2</v>
      </c>
      <c r="H42" s="30">
        <f t="shared" si="11"/>
        <v>9.1098169717138106E-2</v>
      </c>
      <c r="I42" s="30">
        <f t="shared" si="12"/>
        <v>8.4745762711864406E-3</v>
      </c>
      <c r="J42" s="30">
        <f t="shared" si="13"/>
        <v>0.11125180897250361</v>
      </c>
      <c r="K42" s="30">
        <f t="shared" si="14"/>
        <v>0.11016645784857705</v>
      </c>
      <c r="L42" s="30">
        <f t="shared" si="15"/>
        <v>0.10028455635078037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6.6867268472082912E-4</v>
      </c>
      <c r="H43" s="30">
        <f t="shared" si="11"/>
        <v>6.6555740432612314E-4</v>
      </c>
      <c r="I43" s="30">
        <f t="shared" si="12"/>
        <v>0</v>
      </c>
      <c r="J43" s="30">
        <f t="shared" si="13"/>
        <v>8.1403762662807526E-4</v>
      </c>
      <c r="K43" s="30">
        <f t="shared" si="14"/>
        <v>8.0544120279219618E-4</v>
      </c>
      <c r="L43" s="30">
        <f t="shared" si="15"/>
        <v>7.3294817625247906E-4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2.0803183791606368E-3</v>
      </c>
      <c r="K45" s="30">
        <f t="shared" si="14"/>
        <v>2.0583497404689458E-3</v>
      </c>
      <c r="L45" s="30">
        <f t="shared" si="15"/>
        <v>9.916357678710012E-4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0.9821428571428571</v>
      </c>
      <c r="G46" s="30">
        <f t="shared" si="16"/>
        <v>1.2006018054162488</v>
      </c>
      <c r="H46" s="30">
        <f t="shared" si="16"/>
        <v>1.1995840266222961</v>
      </c>
      <c r="I46" s="30">
        <f t="shared" si="16"/>
        <v>0.70338983050847459</v>
      </c>
      <c r="J46" s="30">
        <f t="shared" si="16"/>
        <v>2.387210564399421</v>
      </c>
      <c r="K46" s="30">
        <f t="shared" si="16"/>
        <v>2.3694290316806876</v>
      </c>
      <c r="L46" s="30">
        <f t="shared" si="16"/>
        <v>1.7637319996550833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0</v>
      </c>
      <c r="G50" s="30">
        <f>(SUMIFS(KENTALTIAG1,KAYNAK,A50,SEBEP,B50,SÜRE,"Uzun",BİLDİRİM,"Bildirimli",İL,$B$10,İLÇE,$B$11)/VLOOKUP($B$11,ABONE1,7,FALSE))</f>
        <v>0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</v>
      </c>
      <c r="I50" s="30">
        <f>(SUMIFS(KIRSALOG1,KAYNAK,A50,SEBEP,B50,SÜRE,"Uzun",BİLDİRİM,"Bildirimli",İL,$B$10,İLÇE,$B$11)/VLOOKUP($B$11,ABONE1,9,FALSE))</f>
        <v>0</v>
      </c>
      <c r="J50" s="30">
        <f>(SUMIFS(KIRSALAG1,KAYNAK,A50,SEBEP,B50,SÜRE,"Uzun",BİLDİRİM,"Bildirimli",İL,$B$10,İLÇE,$B$11)/VLOOKUP($B$11,ABONE1,10,FALSE))</f>
        <v>2.8310419681620839E-2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2.8011455163773045E-2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1.3494869362766233E-2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0</v>
      </c>
      <c r="G54" s="30">
        <f t="shared" si="17"/>
        <v>0</v>
      </c>
      <c r="H54" s="30">
        <f t="shared" si="17"/>
        <v>0</v>
      </c>
      <c r="I54" s="30">
        <f t="shared" si="17"/>
        <v>0</v>
      </c>
      <c r="J54" s="30">
        <f t="shared" si="17"/>
        <v>2.8310419681620839E-2</v>
      </c>
      <c r="K54" s="30">
        <f t="shared" si="17"/>
        <v>2.8011455163773045E-2</v>
      </c>
      <c r="L54" s="30">
        <f t="shared" si="17"/>
        <v>1.3494869362766233E-2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0.8571428571428571</v>
      </c>
      <c r="G58" s="30">
        <f>(SUMIFS(KENTALTIAG1,KAYNAK,A58,SÜRE,"Kısa",İL,$B$10,İLÇE,$B$11)/VLOOKUP($B$11,ABONE1,7,FALSE))</f>
        <v>0.83742895352724844</v>
      </c>
      <c r="H58" s="30">
        <f>(SUMIFS(KENTALTIOG1,KAYNAK,A58,SÜRE,"Kısa",İL,$B$10,İLÇE,$B$11)+SUMIFS(KENTALTIAG1,KAYNAK,A58,SÜRE,"Kısa",İL,$B$10,İLÇE,$B$11))/VLOOKUP($B$11,ABONE1,8,FALSE)</f>
        <v>0.83752079866888518</v>
      </c>
      <c r="I58" s="30">
        <f>(SUMIFS(KIRSALOG1,KAYNAK,A58,SÜRE,"Kısa",İL,$B$10,İLÇE,$B$11)/VLOOKUP($B$11,ABONE1,9,FALSE))</f>
        <v>0.9576271186440678</v>
      </c>
      <c r="J58" s="30">
        <f>(SUMIFS(KIRSALAG1,KAYNAK,A58,SÜRE,"Kısa",İL,$B$10,İLÇE,$B$11)/VLOOKUP($B$11,ABONE1,10,FALSE))</f>
        <v>2.1413712011577424</v>
      </c>
      <c r="K58" s="30">
        <f>(SUMIFS(KIRSALOG1,KAYNAK,A58,SÜRE,"Kısa",İL,$B$10,İLÇE,$B$11)+SUMIFS(KIRSALAG1,KAYNAK,A58,SÜRE,"Kısa",İL,$B$10,İLÇE,$B$11))/VLOOKUP($B$11,ABONE1,11,FALSE)</f>
        <v>2.1288705924467513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1.4598171941019229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0.8571428571428571</v>
      </c>
      <c r="G60" s="30">
        <f t="shared" si="18"/>
        <v>0.83742895352724844</v>
      </c>
      <c r="H60" s="30">
        <f t="shared" si="18"/>
        <v>0.83752079866888518</v>
      </c>
      <c r="I60" s="30">
        <f t="shared" si="18"/>
        <v>0.9576271186440678</v>
      </c>
      <c r="J60" s="30">
        <f t="shared" si="18"/>
        <v>2.1413712011577424</v>
      </c>
      <c r="K60" s="30">
        <f t="shared" si="18"/>
        <v>2.1288705924467513</v>
      </c>
      <c r="L60" s="30">
        <f t="shared" si="18"/>
        <v>1.4598171941019229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56</v>
      </c>
      <c r="G65" s="29">
        <f>VLOOKUP($B$11,ABONE1,7,FALSE)</f>
        <v>11964</v>
      </c>
      <c r="H65" s="29">
        <f>VLOOKUP($B$11,ABONE1,8,FALSE)</f>
        <v>12020</v>
      </c>
      <c r="I65" s="29">
        <f>VLOOKUP($B$11,ABONE1,9,FALSE)</f>
        <v>118</v>
      </c>
      <c r="J65" s="29">
        <f>VLOOKUP($B$11,ABONE1,10,FALSE)</f>
        <v>11056</v>
      </c>
      <c r="K65" s="29">
        <f>VLOOKUP($B$11,ABONE1,11,FALSE)</f>
        <v>11174</v>
      </c>
      <c r="L65" s="29">
        <f>VLOOKUP($B$11,ABONE1,12,FALSE)</f>
        <v>23194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2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112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38.953561263157894</v>
      </c>
      <c r="G17" s="30">
        <f t="shared" si="1"/>
        <v>29.461933780501909</v>
      </c>
      <c r="H17" s="30">
        <f t="shared" si="2"/>
        <v>29.95618099101074</v>
      </c>
      <c r="I17" s="30">
        <f t="shared" si="3"/>
        <v>61.932634491017964</v>
      </c>
      <c r="J17" s="30">
        <f t="shared" si="4"/>
        <v>87.850680078729823</v>
      </c>
      <c r="K17" s="30">
        <f t="shared" si="5"/>
        <v>86.762480553111246</v>
      </c>
      <c r="L17" s="30">
        <f t="shared" si="6"/>
        <v>47.218596720485515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</v>
      </c>
      <c r="G21" s="30">
        <f t="shared" si="1"/>
        <v>2.1668343587371344</v>
      </c>
      <c r="H21" s="30">
        <f t="shared" si="2"/>
        <v>2.0540031462398596</v>
      </c>
      <c r="I21" s="30">
        <f t="shared" si="3"/>
        <v>0</v>
      </c>
      <c r="J21" s="30">
        <f t="shared" si="4"/>
        <v>8.026573486419105</v>
      </c>
      <c r="K21" s="30">
        <f t="shared" si="5"/>
        <v>7.6895683896920168</v>
      </c>
      <c r="L21" s="30">
        <f t="shared" si="6"/>
        <v>3.7651723325317765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38.953561263157894</v>
      </c>
      <c r="G25" s="30">
        <f t="shared" si="7"/>
        <v>31.628768139239043</v>
      </c>
      <c r="H25" s="30">
        <f t="shared" si="7"/>
        <v>32.010184137250597</v>
      </c>
      <c r="I25" s="30">
        <f t="shared" si="7"/>
        <v>61.932634491017964</v>
      </c>
      <c r="J25" s="30">
        <f t="shared" si="7"/>
        <v>95.877253565148933</v>
      </c>
      <c r="K25" s="30">
        <f t="shared" si="7"/>
        <v>94.452048942803259</v>
      </c>
      <c r="L25" s="30">
        <f t="shared" si="7"/>
        <v>50.983769053017291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1.0370000210526316</v>
      </c>
      <c r="G29" s="30">
        <f>(SUMIFS(KENTALTIAG2,KAYNAK,A29,SEBEP,B29,SÜRE,"Uzun",BİLDİRİM,"Bildirimli",İL,$B$10,İLÇE,$B$11)/VLOOKUP($B$11,ABONE1,7,FALSE))*60</f>
        <v>0.66644693997918358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0.68574234816926116</v>
      </c>
      <c r="I29" s="30">
        <f>(SUMIFS(KIRSALOG2,KAYNAK,A29,SEBEP,B29,SÜRE,"Uzun",BİLDİRİM,"Bildirimli",İL,$B$10,İLÇE,$B$11)/VLOOKUP($B$11,ABONE1,9,FALSE))*60</f>
        <v>7.8878243712574845</v>
      </c>
      <c r="J29" s="30">
        <f>(SUMIFS(KIRSALAG2,KAYNAK,A29,SEBEP,B29,SÜRE,"Uzun",BİLDİRİM,"Bildirimli",İL,$B$10,İLÇE,$B$11)/VLOOKUP($B$11,ABONE1,10,FALSE))*60</f>
        <v>78.164978341425012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75.214309651791325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23.315413438680867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3.9273756514893057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3.7624801810182271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1.1424302393221115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1.0370000210526316</v>
      </c>
      <c r="G33" s="30">
        <f t="shared" si="8"/>
        <v>0.66644693997918358</v>
      </c>
      <c r="H33" s="30">
        <f t="shared" si="8"/>
        <v>0.68574234816926116</v>
      </c>
      <c r="I33" s="30">
        <f t="shared" si="8"/>
        <v>7.8878243712574845</v>
      </c>
      <c r="J33" s="30">
        <f t="shared" si="8"/>
        <v>82.092353992914312</v>
      </c>
      <c r="K33" s="30">
        <f t="shared" si="8"/>
        <v>78.976789832809558</v>
      </c>
      <c r="L33" s="30">
        <f t="shared" si="8"/>
        <v>24.45784367800298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1.4915789473684211</v>
      </c>
      <c r="G38" s="30">
        <f t="shared" si="10"/>
        <v>1.0072857638487336</v>
      </c>
      <c r="H38" s="30">
        <f t="shared" si="11"/>
        <v>1.0325038368778776</v>
      </c>
      <c r="I38" s="30">
        <f t="shared" si="12"/>
        <v>1.715568862275449</v>
      </c>
      <c r="J38" s="30">
        <f t="shared" si="13"/>
        <v>2.0943445742028604</v>
      </c>
      <c r="K38" s="30">
        <f t="shared" si="14"/>
        <v>2.0784412319296042</v>
      </c>
      <c r="L38" s="30">
        <f t="shared" si="15"/>
        <v>1.3509294247872057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</v>
      </c>
      <c r="G42" s="30">
        <f t="shared" si="10"/>
        <v>3.6255348675841334E-2</v>
      </c>
      <c r="H42" s="30">
        <f t="shared" si="11"/>
        <v>3.4367463275597455E-2</v>
      </c>
      <c r="I42" s="30">
        <f t="shared" si="12"/>
        <v>0</v>
      </c>
      <c r="J42" s="30">
        <f t="shared" si="13"/>
        <v>3.1360713817084371E-2</v>
      </c>
      <c r="K42" s="30">
        <f t="shared" si="14"/>
        <v>3.004399748585795E-2</v>
      </c>
      <c r="L42" s="30">
        <f t="shared" si="15"/>
        <v>3.3054696744150541E-2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1.4915789473684211</v>
      </c>
      <c r="G46" s="30">
        <f t="shared" si="16"/>
        <v>1.0435411125245748</v>
      </c>
      <c r="H46" s="30">
        <f t="shared" si="16"/>
        <v>1.0668713001534751</v>
      </c>
      <c r="I46" s="30">
        <f t="shared" si="16"/>
        <v>1.715568862275449</v>
      </c>
      <c r="J46" s="30">
        <f t="shared" si="16"/>
        <v>2.1257052880199447</v>
      </c>
      <c r="K46" s="30">
        <f t="shared" si="16"/>
        <v>2.1084852294154621</v>
      </c>
      <c r="L46" s="30">
        <f t="shared" si="16"/>
        <v>1.3839841215313562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5.3684210526315793E-2</v>
      </c>
      <c r="G50" s="30">
        <f>(SUMIFS(KENTALTIAG1,KAYNAK,A50,SEBEP,B50,SÜRE,"Uzun",BİLDİRİM,"Bildirimli",İL,$B$10,İLÇE,$B$11)/VLOOKUP($B$11,ABONE1,7,FALSE))</f>
        <v>7.5748814617786512E-3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9.9758824819118613E-3</v>
      </c>
      <c r="I50" s="30">
        <f>(SUMIFS(KIRSALOG1,KAYNAK,A50,SEBEP,B50,SÜRE,"Uzun",BİLDİRİM,"Bildirimli",İL,$B$10,İLÇE,$B$11)/VLOOKUP($B$11,ABONE1,9,FALSE))</f>
        <v>0.29640718562874252</v>
      </c>
      <c r="J50" s="30">
        <f>(SUMIFS(KIRSALAG1,KAYNAK,A50,SEBEP,B50,SÜRE,"Uzun",BİLDİRİM,"Bildirimli",İL,$B$10,İLÇE,$B$11)/VLOOKUP($B$11,ABONE1,10,FALSE))</f>
        <v>0.41595591129772996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0.41093651791326208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0.13172258483148211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1.1284608319118226E-2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1.0810810810810811E-2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3.2825680369479751E-3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5.3684210526315793E-2</v>
      </c>
      <c r="G54" s="30">
        <f t="shared" si="17"/>
        <v>7.5748814617786512E-3</v>
      </c>
      <c r="H54" s="30">
        <f t="shared" si="17"/>
        <v>9.9758824819118613E-3</v>
      </c>
      <c r="I54" s="30">
        <f t="shared" si="17"/>
        <v>0.29640718562874252</v>
      </c>
      <c r="J54" s="30">
        <f t="shared" si="17"/>
        <v>0.42724051961684817</v>
      </c>
      <c r="K54" s="30">
        <f t="shared" si="17"/>
        <v>0.42174732872407289</v>
      </c>
      <c r="L54" s="30">
        <f t="shared" si="17"/>
        <v>0.13500515286843009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</v>
      </c>
      <c r="G58" s="30">
        <f>(SUMIFS(KENTALTIAG1,KAYNAK,A58,SÜRE,"Kısa",İL,$B$10,İLÇE,$B$11)/VLOOKUP($B$11,ABONE1,7,FALSE))</f>
        <v>0</v>
      </c>
      <c r="H58" s="30">
        <f>(SUMIFS(KENTALTIOG1,KAYNAK,A58,SÜRE,"Kısa",İL,$B$10,İLÇE,$B$11)+SUMIFS(KENTALTIAG1,KAYNAK,A58,SÜRE,"Kısa",İL,$B$10,İLÇE,$B$11))/VLOOKUP($B$11,ABONE1,8,FALSE)</f>
        <v>0</v>
      </c>
      <c r="I58" s="30">
        <f>(SUMIFS(KIRSALOG1,KAYNAK,A58,SÜRE,"Kısa",İL,$B$10,İLÇE,$B$11)/VLOOKUP($B$11,ABONE1,9,FALSE))</f>
        <v>3.5928143712574849E-2</v>
      </c>
      <c r="J58" s="30">
        <f>(SUMIFS(KIRSALAG1,KAYNAK,A58,SÜRE,"Kısa",İL,$B$10,İLÇE,$B$11)/VLOOKUP($B$11,ABONE1,10,FALSE))</f>
        <v>0.11625770896207847</v>
      </c>
      <c r="K58" s="30">
        <f>(SUMIFS(KIRSALOG1,KAYNAK,A58,SÜRE,"Kısa",İL,$B$10,İLÇE,$B$11)+SUMIFS(KIRSALAG1,KAYNAK,A58,SÜRE,"Kısa",İL,$B$10,İLÇE,$B$11))/VLOOKUP($B$11,ABONE1,11,FALSE)</f>
        <v>0.11288497800125707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3.4276117409061412E-2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3.5928143712574849E-2</v>
      </c>
      <c r="J60" s="30">
        <f t="shared" si="18"/>
        <v>0.11625770896207847</v>
      </c>
      <c r="K60" s="30">
        <f t="shared" si="18"/>
        <v>0.11288497800125707</v>
      </c>
      <c r="L60" s="30">
        <f t="shared" si="18"/>
        <v>3.4276117409061412E-2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950</v>
      </c>
      <c r="G65" s="29">
        <f>VLOOKUP($B$11,ABONE1,7,FALSE)</f>
        <v>17294</v>
      </c>
      <c r="H65" s="29">
        <f>VLOOKUP($B$11,ABONE1,8,FALSE)</f>
        <v>18244</v>
      </c>
      <c r="I65" s="29">
        <f>VLOOKUP($B$11,ABONE1,9,FALSE)</f>
        <v>334</v>
      </c>
      <c r="J65" s="29">
        <f>VLOOKUP($B$11,ABONE1,10,FALSE)</f>
        <v>7621</v>
      </c>
      <c r="K65" s="29">
        <f>VLOOKUP($B$11,ABONE1,11,FALSE)</f>
        <v>7955</v>
      </c>
      <c r="L65" s="29">
        <f>VLOOKUP($B$11,ABONE1,12,FALSE)</f>
        <v>26199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V70"/>
  <sheetViews>
    <sheetView zoomScale="90" zoomScaleNormal="90" workbookViewId="0">
      <selection activeCell="B11" sqref="B11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6"/>
      <c r="B11" s="12"/>
      <c r="C11" s="12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(SUMIFS(KENTSELOG2,KAYNAK,A15,SEBEP,B15,SÜRE,"Uzun",BİLDİRİM,"Bildirimsiz",İL,$B$10)/VLOOKUP($B$10,ABONE1,3,FALSE))*60</f>
        <v>9.5113763521074216E-3</v>
      </c>
      <c r="D15" s="30">
        <f t="shared" ref="D15:D24" si="1">(SUMIFS(KENTSELAG2,KAYNAK,A15,SEBEP,B15,SÜRE,"Uzun",BİLDİRİM,"Bildirimsiz",İL,$B$10)/VLOOKUP($B$10,ABONE1,4,FALSE))*60</f>
        <v>0.61042303460353131</v>
      </c>
      <c r="E15" s="30">
        <f t="shared" ref="E15:E24" si="2">((SUMIFS(KENTSELOG2,KAYNAK,A15,SEBEP,B15,SÜRE,"Uzun",BİLDİRİM,"Bildirimsiz",İL,$B$10)+SUMIFS(KENTSELAG2,KAYNAK,A15,SEBEP,B15,SÜRE,"Uzun",BİLDİRİM,"Bildirimsiz",İL,$B$10))/VLOOKUP($B$10,ABONE1,5,FALSE))*60</f>
        <v>0.59804335734407488</v>
      </c>
      <c r="F15" s="30">
        <f t="shared" ref="F15:F24" si="3">(SUMIFS(KENTALTIOG2,KAYNAK,A15,SEBEP,B15,SÜRE,"Uzun",BİLDİRİM,"Bildirimsiz",İL,$B$10)/VLOOKUP($B$10,ABONE1,6,FALSE))*60</f>
        <v>0.14843397291196386</v>
      </c>
      <c r="G15" s="30">
        <f t="shared" ref="G15:G24" si="4">(SUMIFS(KENTALTIAG2,KAYNAK,A15,SEBEP,B15,SÜRE,"Uzun",BİLDİRİM,"Bildirimsiz",İL,$B$10)/VLOOKUP($B$10,ABONE1,7,FALSE))*60</f>
        <v>0.57707697741892694</v>
      </c>
      <c r="H15" s="30">
        <f t="shared" ref="H15:H24" si="5">((SUMIFS(KENTALTIOG2,KAYNAK,A15,SEBEP,B15,SÜRE,"Uzun",BİLDİRİM,"Bildirimsiz",İL,$B$10)+SUMIFS(KENTALTIAG2,KAYNAK,A15,SEBEP,B15,SÜRE,"Uzun",BİLDİRİM,"Bildirimsiz",İL,$B$10))/VLOOKUP($B$10,ABONE1,8,FALSE))*60</f>
        <v>0.56484344752609195</v>
      </c>
      <c r="I15" s="30">
        <f t="shared" ref="I15:I24" si="6">(SUMIFS(KIRSALOG2,KAYNAK,A15,SEBEP,B15,SÜRE,"Uzun",BİLDİRİM,"Bildirimsiz",İL,$B$10)/VLOOKUP($B$10,ABONE1,9,FALSE))*60</f>
        <v>0.45635155518041781</v>
      </c>
      <c r="J15" s="30">
        <f t="shared" ref="J15:J24" si="7">(SUMIFS(KIRSALAG2,KAYNAK,A15,SEBEP,B15,SÜRE,"Uzun",BİLDİRİM,"Bildirimsiz",İL,$B$10)/VLOOKUP($B$10,ABONE1,10,FALSE))*60</f>
        <v>4.5000035643443255</v>
      </c>
      <c r="K15" s="30">
        <f t="shared" ref="K15:K24" si="8">((SUMIFS(KIRSALOG2,KAYNAK,A15,SEBEP,B15,SÜRE,"Uzun",BİLDİRİM,"Bildirimsiz",İL,$B$10)+SUMIFS(KIRSALAG2,KAYNAK,A15,SEBEP,B15,SÜRE,"Uzun",BİLDİRİM,"Bildirimsiz",İL,$B$10))/VLOOKUP($B$10,ABONE1,11,FALSE))*60</f>
        <v>4.3136741054412511</v>
      </c>
      <c r="L15" s="30">
        <f t="shared" ref="L15:L24" si="9">((SUMIFS(KENTSELOG2,KAYNAK,A15,SEBEP,B15,SÜRE,"Uzun",BİLDİRİM,"Bildirimsiz",İL,$B$10)+SUMIFS(KENTSELAG2,KAYNAK,A15,SEBEP,B15,SÜRE,"Uzun",BİLDİRİM,"Bildirimsiz",İL,$B$10)+SUMIFS(KENTALTIOG2,KAYNAK,A15,SEBEP,B15,SÜRE,"Uzun",BİLDİRİM,"Bildirimsiz",İL,$B$10)+SUMIFS(KENTALTIAG2,KAYNAK,A15,SEBEP,B15,SÜRE,"Uzun",BİLDİRİM,"Bildirimsiz",İL,$B$10)+SUMIFS(KIRSALOG2,KAYNAK,A15,SEBEP,B15,SÜRE,"Uzun",BİLDİRİM,"Bildirimsiz",İL,$B$10)+SUMIFS(KIRSALAG2,KAYNAK,A15,SEBEP,B15,SÜRE,"Uzun",BİLDİRİM,"Bildirimsiz",İL,$B$10))/VLOOKUP($B$10,ABONE1,12,FALSE))*60</f>
        <v>1.0287227078925512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85.694310709436678</v>
      </c>
      <c r="D17" s="30">
        <f t="shared" si="1"/>
        <v>21.652502079789603</v>
      </c>
      <c r="E17" s="30">
        <f t="shared" si="2"/>
        <v>22.971858945412574</v>
      </c>
      <c r="F17" s="30">
        <f t="shared" si="3"/>
        <v>48.360678961625275</v>
      </c>
      <c r="G17" s="30">
        <f t="shared" si="4"/>
        <v>23.983543594402811</v>
      </c>
      <c r="H17" s="30">
        <f t="shared" si="5"/>
        <v>24.679270367220717</v>
      </c>
      <c r="I17" s="30">
        <f t="shared" si="6"/>
        <v>49.649880658366747</v>
      </c>
      <c r="J17" s="30">
        <f t="shared" si="7"/>
        <v>61.822693248865953</v>
      </c>
      <c r="K17" s="30">
        <f t="shared" si="8"/>
        <v>61.261776142701521</v>
      </c>
      <c r="L17" s="30">
        <f t="shared" si="9"/>
        <v>27.700015532852294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1.1092465468108914</v>
      </c>
      <c r="D18" s="30">
        <f t="shared" si="1"/>
        <v>5.1066110021717428</v>
      </c>
      <c r="E18" s="30">
        <f t="shared" si="2"/>
        <v>5.024259326736142</v>
      </c>
      <c r="F18" s="30">
        <f t="shared" si="3"/>
        <v>0.10022102708803612</v>
      </c>
      <c r="G18" s="30">
        <f t="shared" si="4"/>
        <v>0.61794355179388549</v>
      </c>
      <c r="H18" s="30">
        <f t="shared" si="5"/>
        <v>0.60316768022806344</v>
      </c>
      <c r="I18" s="30">
        <f t="shared" si="6"/>
        <v>4.6929239670816632</v>
      </c>
      <c r="J18" s="30">
        <f t="shared" si="7"/>
        <v>1.2543526493043167</v>
      </c>
      <c r="K18" s="30">
        <f t="shared" si="8"/>
        <v>1.4128002930652248</v>
      </c>
      <c r="L18" s="30">
        <f t="shared" si="9"/>
        <v>3.9755988271404497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f t="shared" si="3"/>
        <v>0.50458522009029338</v>
      </c>
      <c r="G20" s="30">
        <f t="shared" si="4"/>
        <v>8.8944061277273032E-3</v>
      </c>
      <c r="H20" s="30">
        <f t="shared" si="5"/>
        <v>2.3041489659837648E-2</v>
      </c>
      <c r="I20" s="30">
        <f t="shared" si="6"/>
        <v>1.0314166110993879</v>
      </c>
      <c r="J20" s="30">
        <f t="shared" si="7"/>
        <v>1.4466734616991999</v>
      </c>
      <c r="K20" s="30">
        <f t="shared" si="8"/>
        <v>1.4275386340476839</v>
      </c>
      <c r="L20" s="30">
        <f t="shared" si="9"/>
        <v>0.17053071980093448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3.0906378217083173E-2</v>
      </c>
      <c r="D21" s="30">
        <f t="shared" si="1"/>
        <v>6.6890634240423283</v>
      </c>
      <c r="E21" s="30">
        <f t="shared" si="2"/>
        <v>6.5518954489527106</v>
      </c>
      <c r="F21" s="30">
        <f t="shared" si="3"/>
        <v>0</v>
      </c>
      <c r="G21" s="30">
        <f t="shared" si="4"/>
        <v>3.6626338797334026</v>
      </c>
      <c r="H21" s="30">
        <f t="shared" si="5"/>
        <v>3.5581018085620393</v>
      </c>
      <c r="I21" s="30">
        <f t="shared" si="6"/>
        <v>2.0176547794893439E-2</v>
      </c>
      <c r="J21" s="30">
        <f t="shared" si="7"/>
        <v>9.6541559204933591</v>
      </c>
      <c r="K21" s="30">
        <f t="shared" si="8"/>
        <v>9.2102269771693148</v>
      </c>
      <c r="L21" s="30">
        <f t="shared" si="9"/>
        <v>6.4398255397225244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8.5886491943835935E-2</v>
      </c>
      <c r="E22" s="30">
        <f t="shared" si="2"/>
        <v>8.411710199006886E-2</v>
      </c>
      <c r="F22" s="30">
        <f t="shared" si="3"/>
        <v>0</v>
      </c>
      <c r="G22" s="30">
        <f t="shared" si="4"/>
        <v>0.24221599558989321</v>
      </c>
      <c r="H22" s="30">
        <f t="shared" si="5"/>
        <v>0.2353031179938152</v>
      </c>
      <c r="I22" s="30">
        <f t="shared" si="6"/>
        <v>0</v>
      </c>
      <c r="J22" s="30">
        <f t="shared" si="7"/>
        <v>2.2586004790785381E-2</v>
      </c>
      <c r="K22" s="30">
        <f t="shared" si="8"/>
        <v>2.1545253004550582E-2</v>
      </c>
      <c r="L22" s="30">
        <f t="shared" si="9"/>
        <v>9.8174891016416757E-2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f t="shared" si="3"/>
        <v>0</v>
      </c>
      <c r="G24" s="30">
        <f t="shared" si="4"/>
        <v>0</v>
      </c>
      <c r="H24" s="30">
        <f t="shared" si="5"/>
        <v>0</v>
      </c>
      <c r="I24" s="30">
        <f t="shared" si="6"/>
        <v>0</v>
      </c>
      <c r="J24" s="30">
        <f t="shared" si="7"/>
        <v>6.0955099332348002E-2</v>
      </c>
      <c r="K24" s="30">
        <f t="shared" si="8"/>
        <v>5.8146318890747152E-2</v>
      </c>
      <c r="L24" s="30">
        <f t="shared" si="9"/>
        <v>6.8132541947656441E-3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86.843975010816763</v>
      </c>
      <c r="D25" s="30">
        <f t="shared" ref="D25:L25" si="10">SUM(D15:D24)</f>
        <v>34.144486032551043</v>
      </c>
      <c r="E25" s="30">
        <f t="shared" si="10"/>
        <v>35.230174180435569</v>
      </c>
      <c r="F25" s="30">
        <f t="shared" si="10"/>
        <v>49.113919181715566</v>
      </c>
      <c r="G25" s="30">
        <f t="shared" si="10"/>
        <v>29.092308405066646</v>
      </c>
      <c r="H25" s="30">
        <f t="shared" si="10"/>
        <v>29.663727911190566</v>
      </c>
      <c r="I25" s="30">
        <f t="shared" si="10"/>
        <v>55.850749339523112</v>
      </c>
      <c r="J25" s="30">
        <f t="shared" si="10"/>
        <v>78.761419948830309</v>
      </c>
      <c r="K25" s="30">
        <f t="shared" si="10"/>
        <v>77.705707724320291</v>
      </c>
      <c r="L25" s="30">
        <f t="shared" si="10"/>
        <v>39.419681472619949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(SUMIFS(KENTSELOG2,KAYNAK,A28,SEBEP,B28,SÜRE,"Uzun",BİLDİRİM,"Bildirimli",İL,$B$10)/VLOOKUP($B$10,ABONE1,3,FALSE))*60</f>
        <v>0</v>
      </c>
      <c r="D28" s="30">
        <f>(SUMIFS(KENTSELAG2,KAYNAK,A28,SEBEP,B28,SÜRE,"Uzun",BİLDİRİM,"Bildirimli",İL,$B$10)/VLOOKUP($B$10,ABONE1,4,FALSE))*60</f>
        <v>0</v>
      </c>
      <c r="E28" s="30">
        <f>((SUMIFS(KENTSELOG2,KAYNAK,A28,SEBEP,B28,SÜRE,"Uzun",BİLDİRİM,"Bildirimli",İL,$B$10)+SUMIFS(KENTSELAG2,KAYNAK,A28,SEBEP,B28,SÜRE,"Uzun",BİLDİRİM,"Bildirimli",İL,$B$10))/VLOOKUP($B$10,ABONE1,5,FALSE))*60</f>
        <v>0</v>
      </c>
      <c r="F28" s="30">
        <f>(SUMIFS(KENTALTIOG2,KAYNAK,A28,SEBEP,B28,SÜRE,"Uzun",BİLDİRİM,"Bildirimli",İL,$B$10)/VLOOKUP($B$10,ABONE1,6,FALSE))*60</f>
        <v>0</v>
      </c>
      <c r="G28" s="30">
        <f>(SUMIFS(KENTALTIAG2,KAYNAK,A28,SEBEP,B28,SÜRE,"Uzun",BİLDİRİM,"Bildirimli",İL,$B$10)/VLOOKUP($B$10,ABONE1,7,FALSE))*60</f>
        <v>0</v>
      </c>
      <c r="H28" s="30">
        <f>((SUMIFS(KENTALTIOG2,KAYNAK,A28,SEBEP,B28,SÜRE,"Uzun",BİLDİRİM,"Bildirimli",İL,$B$10)+SUMIFS(KENTALTIAG2,KAYNAK,A28,SEBEP,B28,SÜRE,"Uzun",BİLDİRİM,"Bildirimli",İL,$B$10))/VLOOKUP($B$10,ABONE1,8,FALSE))*60</f>
        <v>0</v>
      </c>
      <c r="I28" s="30">
        <f>(SUMIFS(KIRSALOG2,KAYNAK,A28,SEBEP,B28,SÜRE,"Uzun",BİLDİRİM,"Bildirimli",İL,$B$10)/VLOOKUP($B$10,ABONE1,9,FALSE))*60</f>
        <v>0</v>
      </c>
      <c r="J28" s="30">
        <f>(SUMIFS(KIRSALAG2,KAYNAK,A28,SEBEP,B28,SÜRE,"Uzun",BİLDİRİM,"Bildirimli",İL,$B$10)/VLOOKUP($B$10,ABONE1,10,FALSE))*60</f>
        <v>0</v>
      </c>
      <c r="K28" s="30">
        <f>((SUMIFS(KIRSALOG2,KAYNAK,A28,SEBEP,B28,SÜRE,"Uzun",BİLDİRİM,"Bildirimli",İL,$B$10)+SUMIFS(KIRSALAG2,KAYNAK,A28,SEBEP,B28,SÜRE,"Uzun",BİLDİRİM,"Bildirimli",İL,$B$10))/VLOOKUP($B$10,ABONE1,11,FALSE))*60</f>
        <v>0</v>
      </c>
      <c r="L28" s="30">
        <f>((SUMIFS(KENTSELOG2,KAYNAK,A28,SEBEP,B28,SÜRE,"Uzun",BİLDİRİM,"Bildirimli",İL,$B$10)+SUMIFS(KENTSELAG2,KAYNAK,A28,SEBEP,B28,SÜRE,"Uzun",BİLDİRİM,"Bildirimli",İL,$B$10)+SUMIFS(KENTALTIOG2,KAYNAK,A28,SEBEP,B28,SÜRE,"Uzun",BİLDİRİM,"Bildirimli",İL,$B$10)+SUMIFS(KENTALTIAG2,KAYNAK,A28,SEBEP,B28,SÜRE,"Uzun",BİLDİRİM,"Bildirimli",İL,$B$10)+SUMIFS(KIRSALOG2,KAYNAK,A28,SEBEP,B28,SÜRE,"Uzun",BİLDİRİM,"Bildirimli",İL,$B$10)+SUMIFS(KIRSALAG2,KAYNAK,A28,SEBEP,B28,SÜRE,"Uzun",BİLDİRİM,"Bildirimli",İL,$B$10))/VLOOKUP($B$10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(SUMIFS(KENTSELOG2,KAYNAK,A29,SEBEP,B29,SÜRE,"Uzun",BİLDİRİM,"Bildirimli",İL,$B$10)/VLOOKUP($B$10,ABONE1,3,FALSE))*60</f>
        <v>43.078757263707551</v>
      </c>
      <c r="D29" s="30">
        <f>(SUMIFS(KENTSELAG2,KAYNAK,A29,SEBEP,B29,SÜRE,"Uzun",BİLDİRİM,"Bildirimli",İL,$B$10)/VLOOKUP($B$10,ABONE1,4,FALSE))*60</f>
        <v>25.53289466821283</v>
      </c>
      <c r="E29" s="30">
        <f>((SUMIFS(KENTSELOG2,KAYNAK,A29,SEBEP,B29,SÜRE,"Uzun",BİLDİRİM,"Bildirimli",İL,$B$10)+SUMIFS(KENTSELAG2,KAYNAK,A29,SEBEP,B29,SÜRE,"Uzun",BİLDİRİM,"Bildirimli",İL,$B$10))/VLOOKUP($B$10,ABONE1,5,FALSE))*60</f>
        <v>25.894365631853397</v>
      </c>
      <c r="F29" s="30">
        <f>(SUMIFS(KENTALTIOG2,KAYNAK,A29,SEBEP,B29,SÜRE,"Uzun",BİLDİRİM,"Bildirimli",İL,$B$10)/VLOOKUP($B$10,ABONE1,6,FALSE))*60</f>
        <v>14.627258769751695</v>
      </c>
      <c r="G29" s="30">
        <f>(SUMIFS(KENTALTIAG2,KAYNAK,A29,SEBEP,B29,SÜRE,"Uzun",BİLDİRİM,"Bildirimli",İL,$B$10)/VLOOKUP($B$10,ABONE1,7,FALSE))*60</f>
        <v>49.213805396080645</v>
      </c>
      <c r="H29" s="30">
        <f>((SUMIFS(KENTALTIOG2,KAYNAK,A29,SEBEP,B29,SÜRE,"Uzun",BİLDİRİM,"Bildirimli",İL,$B$10)+SUMIFS(KENTALTIAG2,KAYNAK,A29,SEBEP,B29,SÜRE,"Uzun",BİLDİRİM,"Bildirimli",İL,$B$10))/VLOOKUP($B$10,ABONE1,8,FALSE))*60</f>
        <v>48.226700631523002</v>
      </c>
      <c r="I29" s="30">
        <f>(SUMIFS(KIRSALOG2,KAYNAK,A29,SEBEP,B29,SÜRE,"Uzun",BİLDİRİM,"Bildirimli",İL,$B$10)/VLOOKUP($B$10,ABONE1,9,FALSE))*60</f>
        <v>57.42874507280019</v>
      </c>
      <c r="J29" s="30">
        <f>(SUMIFS(KIRSALAG2,KAYNAK,A29,SEBEP,B29,SÜRE,"Uzun",BİLDİRİM,"Bildirimli",İL,$B$10)/VLOOKUP($B$10,ABONE1,10,FALSE))*60</f>
        <v>70.013547209010753</v>
      </c>
      <c r="K29" s="30">
        <f>((SUMIFS(KIRSALOG2,KAYNAK,A29,SEBEP,B29,SÜRE,"Uzun",BİLDİRİM,"Bildirimli",İL,$B$10)+SUMIFS(KIRSALAG2,KAYNAK,A29,SEBEP,B29,SÜRE,"Uzun",BİLDİRİM,"Bildirimli",İL,$B$10))/VLOOKUP($B$10,ABONE1,11,FALSE))*60</f>
        <v>69.433645830967279</v>
      </c>
      <c r="L29" s="30">
        <f>((SUMIFS(KENTSELOG2,KAYNAK,A29,SEBEP,B29,SÜRE,"Uzun",BİLDİRİM,"Bildirimli",İL,$B$10)+SUMIFS(KENTSELAG2,KAYNAK,A29,SEBEP,B29,SÜRE,"Uzun",BİLDİRİM,"Bildirimli",İL,$B$10)+SUMIFS(KENTALTIOG2,KAYNAK,A29,SEBEP,B29,SÜRE,"Uzun",BİLDİRİM,"Bildirimli",İL,$B$10)+SUMIFS(KENTALTIAG2,KAYNAK,A29,SEBEP,B29,SÜRE,"Uzun",BİLDİRİM,"Bildirimli",İL,$B$10)+SUMIFS(KIRSALOG2,KAYNAK,A29,SEBEP,B29,SÜRE,"Uzun",BİLDİRİM,"Bildirimli",İL,$B$10)+SUMIFS(KIRSALAG2,KAYNAK,A29,SEBEP,B29,SÜRE,"Uzun",BİLDİRİM,"Bildirimli",İL,$B$10))/VLOOKUP($B$10,ABONE1,12,FALSE))*60</f>
        <v>34.155600111154016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(SUMIFS(KENTSELOG2,KAYNAK,A30,SEBEP,B30,SÜRE,"Uzun",BİLDİRİM,"Bildirimli",İL,$B$10)/VLOOKUP($B$10,ABONE1,3,FALSE))*60</f>
        <v>0</v>
      </c>
      <c r="D30" s="30">
        <f>(SUMIFS(KENTSELAG2,KAYNAK,A30,SEBEP,B30,SÜRE,"Uzun",BİLDİRİM,"Bildirimli",İL,$B$10)/VLOOKUP($B$10,ABONE1,4,FALSE))*60</f>
        <v>0</v>
      </c>
      <c r="E30" s="30">
        <f>((SUMIFS(KENTSELOG2,KAYNAK,A30,SEBEP,B30,SÜRE,"Uzun",BİLDİRİM,"Bildirimli",İL,$B$10)+SUMIFS(KENTSELAG2,KAYNAK,A30,SEBEP,B30,SÜRE,"Uzun",BİLDİRİM,"Bildirimli",İL,$B$10))/VLOOKUP($B$10,ABONE1,5,FALSE))*60</f>
        <v>0</v>
      </c>
      <c r="F30" s="30">
        <f>(SUMIFS(KENTALTIOG2,KAYNAK,A30,SEBEP,B30,SÜRE,"Uzun",BİLDİRİM,"Bildirimli",İL,$B$10)/VLOOKUP($B$10,ABONE1,6,FALSE))*60</f>
        <v>0</v>
      </c>
      <c r="G30" s="30">
        <f>(SUMIFS(KENTALTIAG2,KAYNAK,A30,SEBEP,B30,SÜRE,"Uzun",BİLDİRİM,"Bildirimli",İL,$B$10)/VLOOKUP($B$10,ABONE1,7,FALSE))*60</f>
        <v>0</v>
      </c>
      <c r="H30" s="30">
        <f>((SUMIFS(KENTALTIOG2,KAYNAK,A30,SEBEP,B30,SÜRE,"Uzun",BİLDİRİM,"Bildirimli",İL,$B$10)+SUMIFS(KENTALTIAG2,KAYNAK,A30,SEBEP,B30,SÜRE,"Uzun",BİLDİRİM,"Bildirimli",İL,$B$10))/VLOOKUP($B$10,ABONE1,8,FALSE))*60</f>
        <v>0</v>
      </c>
      <c r="I30" s="30">
        <f>(SUMIFS(KIRSALOG2,KAYNAK,A30,SEBEP,B30,SÜRE,"Uzun",BİLDİRİM,"Bildirimli",İL,$B$10)/VLOOKUP($B$10,ABONE1,9,FALSE))*60</f>
        <v>0</v>
      </c>
      <c r="J30" s="30">
        <f>(SUMIFS(KIRSALAG2,KAYNAK,A30,SEBEP,B30,SÜRE,"Uzun",BİLDİRİM,"Bildirimli",İL,$B$10)/VLOOKUP($B$10,ABONE1,10,FALSE))*60</f>
        <v>0.24536058304877428</v>
      </c>
      <c r="K30" s="30">
        <f>((SUMIFS(KIRSALOG2,KAYNAK,A30,SEBEP,B30,SÜRE,"Uzun",BİLDİRİM,"Bildirimli",İL,$B$10)+SUMIFS(KIRSALAG2,KAYNAK,A30,SEBEP,B30,SÜRE,"Uzun",BİLDİRİM,"Bildirimli",İL,$B$10))/VLOOKUP($B$10,ABONE1,11,FALSE))*60</f>
        <v>0.23405449029598227</v>
      </c>
      <c r="L30" s="30">
        <f>((SUMIFS(KENTSELOG2,KAYNAK,A30,SEBEP,B30,SÜRE,"Uzun",BİLDİRİM,"Bildirimli",İL,$B$10)+SUMIFS(KENTSELAG2,KAYNAK,A30,SEBEP,B30,SÜRE,"Uzun",BİLDİRİM,"Bildirimli",İL,$B$10)+SUMIFS(KENTALTIOG2,KAYNAK,A30,SEBEP,B30,SÜRE,"Uzun",BİLDİRİM,"Bildirimli",İL,$B$10)+SUMIFS(KENTALTIAG2,KAYNAK,A30,SEBEP,B30,SÜRE,"Uzun",BİLDİRİM,"Bildirimli",İL,$B$10)+SUMIFS(KIRSALOG2,KAYNAK,A30,SEBEP,B30,SÜRE,"Uzun",BİLDİRİM,"Bildirimli",İL,$B$10)+SUMIFS(KIRSALAG2,KAYNAK,A30,SEBEP,B30,SÜRE,"Uzun",BİLDİRİM,"Bildirimli",İL,$B$10))/VLOOKUP($B$10,ABONE1,12,FALSE))*60</f>
        <v>2.7425170986474894E-2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(SUMIFS(KENTSELOG2,KAYNAK,A31,SEBEP,B31,SÜRE,"Uzun",BİLDİRİM,"Bildirimli",İL,$B$10)/VLOOKUP($B$10,ABONE1,3,FALSE))*60</f>
        <v>0</v>
      </c>
      <c r="D31" s="30">
        <f>(SUMIFS(KENTSELAG2,KAYNAK,A31,SEBEP,B31,SÜRE,"Uzun",BİLDİRİM,"Bildirimli",İL,$B$10)/VLOOKUP($B$10,ABONE1,4,FALSE))*60</f>
        <v>6.5191408775475628</v>
      </c>
      <c r="E31" s="30">
        <f>((SUMIFS(KENTSELOG2,KAYNAK,A31,SEBEP,B31,SÜRE,"Uzun",BİLDİRİM,"Bildirimli",İL,$B$10)+SUMIFS(KENTSELAG2,KAYNAK,A31,SEBEP,B31,SÜRE,"Uzun",BİLDİRİM,"Bildirimli",İL,$B$10))/VLOOKUP($B$10,ABONE1,5,FALSE))*60</f>
        <v>6.3848368430613478</v>
      </c>
      <c r="F31" s="30">
        <f>(SUMIFS(KENTALTIOG2,KAYNAK,A31,SEBEP,B31,SÜRE,"Uzun",BİLDİRİM,"Bildirimli",İL,$B$10)/VLOOKUP($B$10,ABONE1,6,FALSE))*60</f>
        <v>0</v>
      </c>
      <c r="G31" s="30">
        <f>(SUMIFS(KENTALTIAG2,KAYNAK,A31,SEBEP,B31,SÜRE,"Uzun",BİLDİRİM,"Bildirimli",İL,$B$10)/VLOOKUP($B$10,ABONE1,7,FALSE))*60</f>
        <v>2.3014268270442333</v>
      </c>
      <c r="H31" s="30">
        <f>((SUMIFS(KENTALTIOG2,KAYNAK,A31,SEBEP,B31,SÜRE,"Uzun",BİLDİRİM,"Bildirimli",İL,$B$10)+SUMIFS(KENTALTIAG2,KAYNAK,A31,SEBEP,B31,SÜRE,"Uzun",BİLDİRİM,"Bildirimli",İL,$B$10))/VLOOKUP($B$10,ABONE1,8,FALSE))*60</f>
        <v>2.2357437910707381</v>
      </c>
      <c r="I31" s="30">
        <f>(SUMIFS(KIRSALOG2,KAYNAK,A31,SEBEP,B31,SÜRE,"Uzun",BİLDİRİM,"Bildirimli",İL,$B$10)/VLOOKUP($B$10,ABONE1,9,FALSE))*60</f>
        <v>0</v>
      </c>
      <c r="J31" s="30">
        <f>(SUMIFS(KIRSALAG2,KAYNAK,A31,SEBEP,B31,SÜRE,"Uzun",BİLDİRİM,"Bildirimli",İL,$B$10)/VLOOKUP($B$10,ABONE1,10,FALSE))*60</f>
        <v>8.0729227709087201</v>
      </c>
      <c r="K31" s="30">
        <f>((SUMIFS(KIRSALOG2,KAYNAK,A31,SEBEP,B31,SÜRE,"Uzun",BİLDİRİM,"Bildirimli",İL,$B$10)+SUMIFS(KIRSALAG2,KAYNAK,A31,SEBEP,B31,SÜRE,"Uzun",BİLDİRİM,"Bildirimli",İL,$B$10))/VLOOKUP($B$10,ABONE1,11,FALSE))*60</f>
        <v>7.7009265337793158</v>
      </c>
      <c r="L31" s="30">
        <f>((SUMIFS(KENTSELOG2,KAYNAK,A31,SEBEP,B31,SÜRE,"Uzun",BİLDİRİM,"Bildirimli",İL,$B$10)+SUMIFS(KENTSELAG2,KAYNAK,A31,SEBEP,B31,SÜRE,"Uzun",BİLDİRİM,"Bildirimli",İL,$B$10)+SUMIFS(KENTALTIOG2,KAYNAK,A31,SEBEP,B31,SÜRE,"Uzun",BİLDİRİM,"Bildirimli",İL,$B$10)+SUMIFS(KENTALTIAG2,KAYNAK,A31,SEBEP,B31,SÜRE,"Uzun",BİLDİRİM,"Bildirimli",İL,$B$10)+SUMIFS(KIRSALOG2,KAYNAK,A31,SEBEP,B31,SÜRE,"Uzun",BİLDİRİM,"Bildirimli",İL,$B$10)+SUMIFS(KIRSALAG2,KAYNAK,A31,SEBEP,B31,SÜRE,"Uzun",BİLDİRİM,"Bildirimli",İL,$B$10))/VLOOKUP($B$10,ABONE1,12,FALSE))*60</f>
        <v>5.9520404230142168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(SUMIFS(KENTSELOG2,KAYNAK,A32,SEBEP,B32,SÜRE,"Uzun",BİLDİRİM,"Bildirimli",İL,$B$10)/VLOOKUP($B$10,ABONE1,3,FALSE))*60</f>
        <v>0</v>
      </c>
      <c r="D32" s="30">
        <f>(SUMIFS(KENTSELAG2,KAYNAK,A32,SEBEP,B32,SÜRE,"Uzun",BİLDİRİM,"Bildirimli",İL,$B$10)/VLOOKUP($B$10,ABONE1,4,FALSE))*60</f>
        <v>0</v>
      </c>
      <c r="E32" s="30">
        <f>((SUMIFS(KENTSELOG2,KAYNAK,A32,SEBEP,B32,SÜRE,"Uzun",BİLDİRİM,"Bildirimli",İL,$B$10)+SUMIFS(KENTSELAG2,KAYNAK,A32,SEBEP,B32,SÜRE,"Uzun",BİLDİRİM,"Bildirimli",İL,$B$10))/VLOOKUP($B$10,ABONE1,5,FALSE))*60</f>
        <v>0</v>
      </c>
      <c r="F32" s="30">
        <f>(SUMIFS(KENTALTIOG2,KAYNAK,A32,SEBEP,B32,SÜRE,"Uzun",BİLDİRİM,"Bildirimli",İL,$B$10)/VLOOKUP($B$10,ABONE1,6,FALSE))*60</f>
        <v>0</v>
      </c>
      <c r="G32" s="30">
        <f>(SUMIFS(KENTALTIAG2,KAYNAK,A32,SEBEP,B32,SÜRE,"Uzun",BİLDİRİM,"Bildirimli",İL,$B$10)/VLOOKUP($B$10,ABONE1,7,FALSE))*60</f>
        <v>0</v>
      </c>
      <c r="H32" s="30">
        <f>((SUMIFS(KENTALTIOG2,KAYNAK,A32,SEBEP,B32,SÜRE,"Uzun",BİLDİRİM,"Bildirimli",İL,$B$10)+SUMIFS(KENTALTIAG2,KAYNAK,A32,SEBEP,B32,SÜRE,"Uzun",BİLDİRİM,"Bildirimli",İL,$B$10))/VLOOKUP($B$10,ABONE1,8,FALSE))*60</f>
        <v>0</v>
      </c>
      <c r="I32" s="30">
        <f>(SUMIFS(KIRSALOG2,KAYNAK,A32,SEBEP,B32,SÜRE,"Uzun",BİLDİRİM,"Bildirimli",İL,$B$10)/VLOOKUP($B$10,ABONE1,9,FALSE))*60</f>
        <v>0</v>
      </c>
      <c r="J32" s="30">
        <f>(SUMIFS(KIRSALAG2,KAYNAK,A32,SEBEP,B32,SÜRE,"Uzun",BİLDİRİM,"Bildirimli",İL,$B$10)/VLOOKUP($B$10,ABONE1,10,FALSE))*60</f>
        <v>0</v>
      </c>
      <c r="K32" s="30">
        <f>((SUMIFS(KIRSALOG2,KAYNAK,A32,SEBEP,B32,SÜRE,"Uzun",BİLDİRİM,"Bildirimli",İL,$B$10)+SUMIFS(KIRSALAG2,KAYNAK,A32,SEBEP,B32,SÜRE,"Uzun",BİLDİRİM,"Bildirimli",İL,$B$10))/VLOOKUP($B$10,ABONE1,11,FALSE))*60</f>
        <v>0</v>
      </c>
      <c r="L32" s="30">
        <f>((SUMIFS(KENTSELOG2,KAYNAK,A32,SEBEP,B32,SÜRE,"Uzun",BİLDİRİM,"Bildirimli",İL,$B$10)+SUMIFS(KENTSELAG2,KAYNAK,A32,SEBEP,B32,SÜRE,"Uzun",BİLDİRİM,"Bildirimli",İL,$B$10)+SUMIFS(KENTALTIOG2,KAYNAK,A32,SEBEP,B32,SÜRE,"Uzun",BİLDİRİM,"Bildirimli",İL,$B$10)+SUMIFS(KENTALTIAG2,KAYNAK,A32,SEBEP,B32,SÜRE,"Uzun",BİLDİRİM,"Bildirimli",İL,$B$10)+SUMIFS(KIRSALOG2,KAYNAK,A32,SEBEP,B32,SÜRE,"Uzun",BİLDİRİM,"Bildirimli",İL,$B$10)+SUMIFS(KIRSALAG2,KAYNAK,A32,SEBEP,B32,SÜRE,"Uzun",BİLDİRİM,"Bildirimli",İL,$B$10))/VLOOKUP($B$10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43.078757263707551</v>
      </c>
      <c r="D33" s="30">
        <f t="shared" ref="D33:L33" si="11">SUM(D28:D32)</f>
        <v>32.05203554576039</v>
      </c>
      <c r="E33" s="30">
        <f t="shared" si="11"/>
        <v>32.279202474914747</v>
      </c>
      <c r="F33" s="30">
        <f t="shared" si="11"/>
        <v>14.627258769751695</v>
      </c>
      <c r="G33" s="30">
        <f t="shared" si="11"/>
        <v>51.515232223124876</v>
      </c>
      <c r="H33" s="30">
        <f t="shared" si="11"/>
        <v>50.462444422593741</v>
      </c>
      <c r="I33" s="30">
        <f t="shared" si="11"/>
        <v>57.42874507280019</v>
      </c>
      <c r="J33" s="30">
        <f t="shared" si="11"/>
        <v>78.33183056296825</v>
      </c>
      <c r="K33" s="30">
        <f t="shared" si="11"/>
        <v>77.368626855042578</v>
      </c>
      <c r="L33" s="30">
        <f t="shared" si="11"/>
        <v>40.135065705154709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(SUMIFS(KENTSELOG1,KAYNAK,A36,SEBEP,B36,SÜRE,"Uzun",BİLDİRİM,"Bildirimsiz",İL,$B$10)/VLOOKUP($B$10,ABONE1,3,FALSE))</f>
        <v>2.2379709063782171E-4</v>
      </c>
      <c r="D36" s="30">
        <f t="shared" ref="D36:D45" si="13">(SUMIFS(KENTSELAG1,KAYNAK,A36,SEBEP,B36,SÜRE,"Uzun",BİLDİRİM,"Bildirimsiz",İL,$B$10)/VLOOKUP($B$10,ABONE1,4,FALSE))</f>
        <v>1.4356416999855636E-2</v>
      </c>
      <c r="E36" s="30">
        <f t="shared" ref="E36:E45" si="14">((SUMIFS(KENTSELOG1,KAYNAK,A36,SEBEP,B36,SÜRE,"Uzun",BİLDİRİM,"Bildirimsiz",İL,$B$10)+SUMIFS(KENTSELAG1,KAYNAK,A36,SEBEP,B36,SÜRE,"Uzun",BİLDİRİM,"Bildirimsiz",İL,$B$10))/VLOOKUP($B$10,ABONE1,5,FALSE))</f>
        <v>1.4065263931173647E-2</v>
      </c>
      <c r="F36" s="30">
        <f t="shared" ref="F36:F45" si="15">(SUMIFS(KENTALTIOG1,KAYNAK,A36,SEBEP,B36,SÜRE,"Uzun",BİLDİRİM,"Bildirimsiz",İL,$B$10)/VLOOKUP($B$10,ABONE1,6,FALSE))</f>
        <v>2.5395033860045146E-3</v>
      </c>
      <c r="G36" s="30">
        <f t="shared" ref="G36:G45" si="16">(SUMIFS(KENTALTIAG1,KAYNAK,A36,SEBEP,B36,SÜRE,"Uzun",BİLDİRİM,"Bildirimsiz",İL,$B$10)/VLOOKUP($B$10,ABONE1,7,FALSE))</f>
        <v>9.8730021884740372E-3</v>
      </c>
      <c r="H36" s="30">
        <f t="shared" ref="H36:H45" si="17">((SUMIFS(KENTALTIOG1,KAYNAK,A36,SEBEP,B36,SÜRE,"Uzun",BİLDİRİM,"Bildirimsiz",İL,$B$10)+SUMIFS(KENTALTIAG1,KAYNAK,A36,SEBEP,B36,SÜRE,"Uzun",BİLDİRİM,"Bildirimsiz",İL,$B$10))/VLOOKUP($B$10,ABONE1,8,FALSE))</f>
        <v>9.6637031310398136E-3</v>
      </c>
      <c r="I36" s="30">
        <f t="shared" ref="I36:I45" si="18">(SUMIFS(KIRSALOG1,KAYNAK,A36,SEBEP,B36,SÜRE,"Uzun",BİLDİRİM,"Bildirimsiz",İL,$B$10)/VLOOKUP($B$10,ABONE1,9,FALSE))</f>
        <v>7.8075543363578812E-3</v>
      </c>
      <c r="J36" s="30">
        <f t="shared" ref="J36:J45" si="19">(SUMIFS(KIRSALAG1,KAYNAK,A36,SEBEP,B36,SÜRE,"Uzun",BİLDİRİM,"Bildirimsiz",İL,$B$10)/VLOOKUP($B$10,ABONE1,10,FALSE))</f>
        <v>7.6988940420977522E-2</v>
      </c>
      <c r="K36" s="30">
        <f t="shared" ref="K36:K45" si="20">((SUMIFS(KIRSALOG1,KAYNAK,A36,SEBEP,B36,SÜRE,"Uzun",BİLDİRİM,"Bildirimsiz",İL,$B$10)+SUMIFS(KIRSALAG1,KAYNAK,A36,SEBEP,B36,SÜRE,"Uzun",BİLDİRİM,"Bildirimsiz",İL,$B$10))/VLOOKUP($B$10,ABONE1,11,FALSE))</f>
        <v>7.3801096806814209E-2</v>
      </c>
      <c r="L36" s="30">
        <f t="shared" ref="L36:L45" si="21">((SUMIFS(KENTSELOG1,KAYNAK,A36,SEBEP,B36,SÜRE,"Uzun",BİLDİRİM,"Bildirimsiz",İL,$B$10)+SUMIFS(KENTSELAG1,KAYNAK,A36,SEBEP,B36,SÜRE,"Uzun",BİLDİRİM,"Bildirimsiz",İL,$B$10)+SUMIFS(KENTALTIOG1,KAYNAK,A36,SEBEP,B36,SÜRE,"Uzun",BİLDİRİM,"Bildirimsiz",İL,$B$10)+SUMIFS(KENTALTIAG1,KAYNAK,A36,SEBEP,B36,SÜRE,"Uzun",BİLDİRİM,"Bildirimsiz",İL,$B$10)+SUMIFS(KIRSALOG1,KAYNAK,A36,SEBEP,B36,SÜRE,"Uzun",BİLDİRİM,"Bildirimsiz",İL,$B$10)+SUMIFS(KIRSALAG1,KAYNAK,A36,SEBEP,B36,SÜRE,"Uzun",BİLDİRİM,"Bildirimsiz",İL,$B$10))/VLOOKUP($B$10,ABONE1,12,FALSE))</f>
        <v>2.0442041196261598E-2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12"/>
        <v>1.524207385303991</v>
      </c>
      <c r="D38" s="30">
        <f t="shared" si="13"/>
        <v>0.56831890734940593</v>
      </c>
      <c r="E38" s="30">
        <f t="shared" si="14"/>
        <v>0.58801163703873327</v>
      </c>
      <c r="F38" s="30">
        <f t="shared" si="15"/>
        <v>1.0180586907449209</v>
      </c>
      <c r="G38" s="30">
        <f t="shared" si="16"/>
        <v>0.74044200543802641</v>
      </c>
      <c r="H38" s="30">
        <f t="shared" si="17"/>
        <v>0.74836522355366575</v>
      </c>
      <c r="I38" s="30">
        <f t="shared" si="18"/>
        <v>1.4038826756699725</v>
      </c>
      <c r="J38" s="30">
        <f t="shared" si="19"/>
        <v>1.555027776362061</v>
      </c>
      <c r="K38" s="30">
        <f t="shared" si="20"/>
        <v>1.5480630858387461</v>
      </c>
      <c r="L38" s="30">
        <f t="shared" si="21"/>
        <v>0.7231916108105152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12"/>
        <v>1.7530772099962701E-2</v>
      </c>
      <c r="D39" s="30">
        <f t="shared" si="13"/>
        <v>0.10399575694047791</v>
      </c>
      <c r="E39" s="30">
        <f t="shared" si="14"/>
        <v>0.10221444916940867</v>
      </c>
      <c r="F39" s="30">
        <f t="shared" si="15"/>
        <v>3.1038374717832955E-3</v>
      </c>
      <c r="G39" s="30">
        <f t="shared" si="16"/>
        <v>5.6751110816367134E-2</v>
      </c>
      <c r="H39" s="30">
        <f t="shared" si="17"/>
        <v>5.5220010307950006E-2</v>
      </c>
      <c r="I39" s="30">
        <f t="shared" si="18"/>
        <v>3.4606457058451147E-2</v>
      </c>
      <c r="J39" s="30">
        <f t="shared" si="19"/>
        <v>1.7491463228173895E-2</v>
      </c>
      <c r="K39" s="30">
        <f t="shared" si="20"/>
        <v>1.8280113570067286E-2</v>
      </c>
      <c r="L39" s="30">
        <f t="shared" si="21"/>
        <v>8.5730789870354485E-2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12"/>
        <v>0</v>
      </c>
      <c r="D41" s="30">
        <f t="shared" si="13"/>
        <v>0</v>
      </c>
      <c r="E41" s="30">
        <f t="shared" si="14"/>
        <v>0</v>
      </c>
      <c r="F41" s="30">
        <f t="shared" si="15"/>
        <v>4.2325056433408581E-3</v>
      </c>
      <c r="G41" s="30">
        <f t="shared" si="16"/>
        <v>7.4607069434312614E-5</v>
      </c>
      <c r="H41" s="30">
        <f t="shared" si="17"/>
        <v>1.9327406262079628E-4</v>
      </c>
      <c r="I41" s="30">
        <f t="shared" si="18"/>
        <v>8.6516142646127867E-3</v>
      </c>
      <c r="J41" s="30">
        <f t="shared" si="19"/>
        <v>9.632536567962896E-3</v>
      </c>
      <c r="K41" s="30">
        <f t="shared" si="20"/>
        <v>9.5873361596203951E-3</v>
      </c>
      <c r="L41" s="30">
        <f t="shared" si="21"/>
        <v>1.1507335641636502E-3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12"/>
        <v>3.729951510630362E-4</v>
      </c>
      <c r="D42" s="30">
        <f t="shared" si="13"/>
        <v>5.3523120280694704E-2</v>
      </c>
      <c r="E42" s="30">
        <f t="shared" si="14"/>
        <v>5.2428148355338482E-2</v>
      </c>
      <c r="F42" s="30">
        <f t="shared" si="15"/>
        <v>0</v>
      </c>
      <c r="G42" s="30">
        <f t="shared" si="16"/>
        <v>3.9284766894356386E-2</v>
      </c>
      <c r="H42" s="30">
        <f t="shared" si="17"/>
        <v>3.8163574281664732E-2</v>
      </c>
      <c r="I42" s="30">
        <f t="shared" si="18"/>
        <v>2.1101498206372652E-4</v>
      </c>
      <c r="J42" s="30">
        <f t="shared" si="19"/>
        <v>7.2707813057438453E-2</v>
      </c>
      <c r="K42" s="30">
        <f t="shared" si="20"/>
        <v>6.9367196919606397E-2</v>
      </c>
      <c r="L42" s="30">
        <f t="shared" si="21"/>
        <v>5.2394836054647315E-2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12"/>
        <v>0</v>
      </c>
      <c r="D43" s="30">
        <f t="shared" si="13"/>
        <v>7.72035978131924E-4</v>
      </c>
      <c r="E43" s="30">
        <f t="shared" si="14"/>
        <v>7.5613088441187006E-4</v>
      </c>
      <c r="F43" s="30">
        <f t="shared" si="15"/>
        <v>0</v>
      </c>
      <c r="G43" s="30">
        <f t="shared" si="16"/>
        <v>4.4266861197692154E-3</v>
      </c>
      <c r="H43" s="30">
        <f t="shared" si="17"/>
        <v>4.3003478933127176E-3</v>
      </c>
      <c r="I43" s="30">
        <f t="shared" si="18"/>
        <v>0</v>
      </c>
      <c r="J43" s="30">
        <f t="shared" si="19"/>
        <v>9.173844350440854E-5</v>
      </c>
      <c r="K43" s="30">
        <f t="shared" si="20"/>
        <v>8.7511181984364667E-5</v>
      </c>
      <c r="L43" s="30">
        <f t="shared" si="21"/>
        <v>1.1792170682271069E-3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12"/>
        <v>0</v>
      </c>
      <c r="D45" s="30">
        <f t="shared" si="13"/>
        <v>0</v>
      </c>
      <c r="E45" s="30">
        <f t="shared" si="14"/>
        <v>0</v>
      </c>
      <c r="F45" s="30">
        <f t="shared" si="15"/>
        <v>0</v>
      </c>
      <c r="G45" s="30">
        <f t="shared" si="16"/>
        <v>0</v>
      </c>
      <c r="H45" s="30">
        <f t="shared" si="17"/>
        <v>0</v>
      </c>
      <c r="I45" s="30">
        <f t="shared" si="18"/>
        <v>0</v>
      </c>
      <c r="J45" s="30">
        <f t="shared" si="19"/>
        <v>2.3444268895571072E-4</v>
      </c>
      <c r="K45" s="30">
        <f t="shared" si="20"/>
        <v>2.2363968729337638E-4</v>
      </c>
      <c r="L45" s="30">
        <f t="shared" si="21"/>
        <v>2.6204823738380155E-5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1.5423349496456544</v>
      </c>
      <c r="D46" s="30">
        <f t="shared" ref="D46:L46" si="22">SUM(D36:D45)</f>
        <v>0.74096623754856616</v>
      </c>
      <c r="E46" s="30">
        <f t="shared" si="22"/>
        <v>0.75747562937906598</v>
      </c>
      <c r="F46" s="30">
        <f t="shared" si="22"/>
        <v>1.0279345372460496</v>
      </c>
      <c r="G46" s="30">
        <f t="shared" si="22"/>
        <v>0.85085217852642747</v>
      </c>
      <c r="H46" s="30">
        <f t="shared" si="22"/>
        <v>0.85590613323025377</v>
      </c>
      <c r="I46" s="30">
        <f t="shared" si="22"/>
        <v>1.455159316311458</v>
      </c>
      <c r="J46" s="30">
        <f t="shared" si="22"/>
        <v>1.7321747107690741</v>
      </c>
      <c r="K46" s="30">
        <f t="shared" si="22"/>
        <v>1.719409980164132</v>
      </c>
      <c r="L46" s="30">
        <f t="shared" si="22"/>
        <v>0.88411543338790777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(SUMIFS(KENTSELOG1,KAYNAK,A49,SEBEP,B49,SÜRE,"Uzun",BİLDİRİM,"Bildirimli",İL,$B$10)/VLOOKUP($B$10,ABONE1,3,FALSE))</f>
        <v>0</v>
      </c>
      <c r="D49" s="30">
        <f>(SUMIFS(KENTSELAG1,KAYNAK,A49,SEBEP,B49,SÜRE,"Uzun",BİLDİRİM,"Bildirimli",İL,$B$10)/VLOOKUP($B$10,ABONE1,4,FALSE))</f>
        <v>0</v>
      </c>
      <c r="E49" s="30">
        <f>((SUMIFS(KENTSELOG1,KAYNAK,A49,SEBEP,B49,SÜRE,"Uzun",BİLDİRİM,"Bildirimli",İL,$B$10)+SUMIFS(KENTSELAG1,KAYNAK,A49,SEBEP,B49,SÜRE,"Uzun",BİLDİRİM,"Bildirimli",İL,$B$10))/VLOOKUP($B$10,ABONE1,5,FALSE))</f>
        <v>0</v>
      </c>
      <c r="F49" s="30">
        <f>(SUMIFS(KENTALTIOG1,KAYNAK,A49,SEBEP,B49,SÜRE,"Uzun",BİLDİRİM,"Bildirimli",İL,$B$10)/VLOOKUP($B$10,ABONE1,6,FALSE))</f>
        <v>0</v>
      </c>
      <c r="G49" s="30">
        <f>(SUMIFS(KENTALTIAG1,KAYNAK,A49,SEBEP,B49,SÜRE,"Uzun",BİLDİRİM,"Bildirimli",İL,$B$10)/VLOOKUP($B$10,ABONE1,7,FALSE))</f>
        <v>0</v>
      </c>
      <c r="H49" s="30">
        <f>((SUMIFS(KENTALTIOG1,KAYNAK,A49,SEBEP,B49,SÜRE,"Uzun",BİLDİRİM,"Bildirimli",İL,$B$10)+SUMIFS(KENTALTIAG1,KAYNAK,A49,SEBEP,B49,SÜRE,"Uzun",BİLDİRİM,"Bildirimli",İL,$B$10))/VLOOKUP($B$10,ABONE1,8,FALSE))</f>
        <v>0</v>
      </c>
      <c r="I49" s="30">
        <f>(SUMIFS(KIRSALOG1,KAYNAK,A49,SEBEP,B49,SÜRE,"Uzun",BİLDİRİM,"Bildirimli",İL,$B$10)/VLOOKUP($B$10,ABONE1,9,FALSE))</f>
        <v>0</v>
      </c>
      <c r="J49" s="30">
        <f>(SUMIFS(KIRSALAG1,KAYNAK,A49,SEBEP,B49,SÜRE,"Uzun",BİLDİRİM,"Bildirimli",İL,$B$10)/VLOOKUP($B$10,ABONE1,10,FALSE))</f>
        <v>0</v>
      </c>
      <c r="K49" s="30">
        <f>((SUMIFS(KIRSALOG1,KAYNAK,A49,SEBEP,B49,SÜRE,"Uzun",BİLDİRİM,"Bildirimli",İL,$B$10)+SUMIFS(KIRSALAG1,KAYNAK,A49,SEBEP,B49,SÜRE,"Uzun",BİLDİRİM,"Bildirimli",İL,$B$10))/VLOOKUP($B$10,ABONE1,11,FALSE))</f>
        <v>0</v>
      </c>
      <c r="L49" s="30">
        <f>((SUMIFS(KENTSELOG1,KAYNAK,A49,SEBEP,B49,SÜRE,"Uzun",BİLDİRİM,"Bildirimli",İL,$B$10)+SUMIFS(KENTSELAG1,KAYNAK,A49,SEBEP,B49,SÜRE,"Uzun",BİLDİRİM,"Bildirimli",İL,$B$10)+SUMIFS(KENTALTIOG1,KAYNAK,A49,SEBEP,B49,SÜRE,"Uzun",BİLDİRİM,"Bildirimli",İL,$B$10)+SUMIFS(KENTALTIAG1,KAYNAK,A49,SEBEP,B49,SÜRE,"Uzun",BİLDİRİM,"Bildirimli",İL,$B$10)+SUMIFS(KIRSALOG1,KAYNAK,A49,SEBEP,B49,SÜRE,"Uzun",BİLDİRİM,"Bildirimli",İL,$B$10)+SUMIFS(KIRSALAG1,KAYNAK,A49,SEBEP,B49,SÜRE,"Uzun",BİLDİRİM,"Bildirimli",İL,$B$10))/VLOOKUP($B$10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(SUMIFS(KENTSELOG1,KAYNAK,A50,SEBEP,B50,SÜRE,"Uzun",BİLDİRİM,"Bildirimli",İL,$B$10)/VLOOKUP($B$10,ABONE1,3,FALSE))</f>
        <v>0.25169712793733684</v>
      </c>
      <c r="D50" s="30">
        <f>(SUMIFS(KENTSELAG1,KAYNAK,A50,SEBEP,B50,SÜRE,"Uzun",BİLDİRİM,"Bildirimli",İL,$B$10)/VLOOKUP($B$10,ABONE1,4,FALSE))</f>
        <v>0.14062666725249343</v>
      </c>
      <c r="E50" s="30">
        <f>((SUMIFS(KENTSELOG1,KAYNAK,A50,SEBEP,B50,SÜRE,"Uzun",BİLDİRİM,"Bildirimli",İL,$B$10)+SUMIFS(KENTSELAG1,KAYNAK,A50,SEBEP,B50,SÜRE,"Uzun",BİLDİRİM,"Bildirimli",İL,$B$10))/VLOOKUP($B$10,ABONE1,5,FALSE))</f>
        <v>0.14291488455940776</v>
      </c>
      <c r="F50" s="30">
        <f>(SUMIFS(KENTALTIOG1,KAYNAK,A50,SEBEP,B50,SÜRE,"Uzun",BİLDİRİM,"Bildirimli",İL,$B$10)/VLOOKUP($B$10,ABONE1,6,FALSE))</f>
        <v>0.1670428893905192</v>
      </c>
      <c r="G50" s="30">
        <f>(SUMIFS(KENTALTIAG1,KAYNAK,A50,SEBEP,B50,SÜRE,"Uzun",BİLDİRİM,"Bildirimli",İL,$B$10)/VLOOKUP($B$10,ABONE1,7,FALSE))</f>
        <v>0.57158133828503221</v>
      </c>
      <c r="H50" s="30">
        <f>((SUMIFS(KENTALTIOG1,KAYNAK,A50,SEBEP,B50,SÜRE,"Uzun",BİLDİRİM,"Bildirimli",İL,$B$10)+SUMIFS(KENTALTIAG1,KAYNAK,A50,SEBEP,B50,SÜRE,"Uzun",BİLDİRİM,"Bildirimli",İL,$B$10))/VLOOKUP($B$10,ABONE1,8,FALSE))</f>
        <v>0.56003575570158481</v>
      </c>
      <c r="I50" s="30">
        <f>(SUMIFS(KIRSALOG1,KAYNAK,A50,SEBEP,B50,SÜRE,"Uzun",BİLDİRİM,"Bildirimli",İL,$B$10)/VLOOKUP($B$10,ABONE1,9,FALSE))</f>
        <v>0.28339312091158469</v>
      </c>
      <c r="J50" s="30">
        <f>(SUMIFS(KIRSALAG1,KAYNAK,A50,SEBEP,B50,SÜRE,"Uzun",BİLDİRİM,"Bildirimli",İL,$B$10)/VLOOKUP($B$10,ABONE1,10,FALSE))</f>
        <v>0.65903878497528157</v>
      </c>
      <c r="K50" s="30">
        <f>((SUMIFS(KIRSALOG1,KAYNAK,A50,SEBEP,B50,SÜRE,"Uzun",BİLDİRİM,"Bildirimli",İL,$B$10)+SUMIFS(KIRSALAG1,KAYNAK,A50,SEBEP,B50,SÜRE,"Uzun",BİLDİRİM,"Bildirimli",İL,$B$10))/VLOOKUP($B$10,ABONE1,11,FALSE))</f>
        <v>0.64172922095601104</v>
      </c>
      <c r="L50" s="30">
        <f>((SUMIFS(KENTSELOG1,KAYNAK,A50,SEBEP,B50,SÜRE,"Uzun",BİLDİRİM,"Bildirimli",İL,$B$10)+SUMIFS(KENTSELAG1,KAYNAK,A50,SEBEP,B50,SÜRE,"Uzun",BİLDİRİM,"Bildirimli",İL,$B$10)+SUMIFS(KENTALTIOG1,KAYNAK,A50,SEBEP,B50,SÜRE,"Uzun",BİLDİRİM,"Bildirimli",İL,$B$10)+SUMIFS(KENTALTIAG1,KAYNAK,A50,SEBEP,B50,SÜRE,"Uzun",BİLDİRİM,"Bildirimli",İL,$B$10)+SUMIFS(KIRSALOG1,KAYNAK,A50,SEBEP,B50,SÜRE,"Uzun",BİLDİRİM,"Bildirimli",İL,$B$10)+SUMIFS(KIRSALAG1,KAYNAK,A50,SEBEP,B50,SÜRE,"Uzun",BİLDİRİM,"Bildirimli",İL,$B$10))/VLOOKUP($B$10,ABONE1,12,FALSE))</f>
        <v>0.26037682536535789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(SUMIFS(KENTSELOG1,KAYNAK,A51,SEBEP,B51,SÜRE,"Uzun",BİLDİRİM,"Bildirimli",İL,$B$10)/VLOOKUP($B$10,ABONE1,3,FALSE))</f>
        <v>0</v>
      </c>
      <c r="D51" s="30">
        <f>(SUMIFS(KENTSELAG1,KAYNAK,A51,SEBEP,B51,SÜRE,"Uzun",BİLDİRİM,"Bildirimli",İL,$B$10)/VLOOKUP($B$10,ABONE1,4,FALSE))</f>
        <v>0</v>
      </c>
      <c r="E51" s="30">
        <f>((SUMIFS(KENTSELOG1,KAYNAK,A51,SEBEP,B51,SÜRE,"Uzun",BİLDİRİM,"Bildirimli",İL,$B$10)+SUMIFS(KENTSELAG1,KAYNAK,A51,SEBEP,B51,SÜRE,"Uzun",BİLDİRİM,"Bildirimli",İL,$B$10))/VLOOKUP($B$10,ABONE1,5,FALSE))</f>
        <v>0</v>
      </c>
      <c r="F51" s="30">
        <f>(SUMIFS(KENTALTIOG1,KAYNAK,A51,SEBEP,B51,SÜRE,"Uzun",BİLDİRİM,"Bildirimli",İL,$B$10)/VLOOKUP($B$10,ABONE1,6,FALSE))</f>
        <v>0</v>
      </c>
      <c r="G51" s="30">
        <f>(SUMIFS(KENTALTIAG1,KAYNAK,A51,SEBEP,B51,SÜRE,"Uzun",BİLDİRİM,"Bildirimli",İL,$B$10)/VLOOKUP($B$10,ABONE1,7,FALSE))</f>
        <v>0</v>
      </c>
      <c r="H51" s="30">
        <f>((SUMIFS(KENTALTIOG1,KAYNAK,A51,SEBEP,B51,SÜRE,"Uzun",BİLDİRİM,"Bildirimli",İL,$B$10)+SUMIFS(KENTALTIAG1,KAYNAK,A51,SEBEP,B51,SÜRE,"Uzun",BİLDİRİM,"Bildirimli",İL,$B$10))/VLOOKUP($B$10,ABONE1,8,FALSE))</f>
        <v>0</v>
      </c>
      <c r="I51" s="30">
        <f>(SUMIFS(KIRSALOG1,KAYNAK,A51,SEBEP,B51,SÜRE,"Uzun",BİLDİRİM,"Bildirimli",İL,$B$10)/VLOOKUP($B$10,ABONE1,9,FALSE))</f>
        <v>0</v>
      </c>
      <c r="J51" s="30">
        <f>(SUMIFS(KIRSALAG1,KAYNAK,A51,SEBEP,B51,SÜRE,"Uzun",BİLDİRİM,"Bildirimli",İL,$B$10)/VLOOKUP($B$10,ABONE1,10,FALSE))</f>
        <v>8.358391519290556E-4</v>
      </c>
      <c r="K51" s="30">
        <f>((SUMIFS(KIRSALOG1,KAYNAK,A51,SEBEP,B51,SÜRE,"Uzun",BİLDİRİM,"Bildirimli",İL,$B$10)+SUMIFS(KIRSALAG1,KAYNAK,A51,SEBEP,B51,SÜRE,"Uzun",BİLDİRİM,"Bildirimli",İL,$B$10))/VLOOKUP($B$10,ABONE1,11,FALSE))</f>
        <v>7.9732410252421142E-4</v>
      </c>
      <c r="L51" s="30">
        <f>((SUMIFS(KENTSELOG1,KAYNAK,A51,SEBEP,B51,SÜRE,"Uzun",BİLDİRİM,"Bildirimli",İL,$B$10)+SUMIFS(KENTSELAG1,KAYNAK,A51,SEBEP,B51,SÜRE,"Uzun",BİLDİRİM,"Bildirimli",İL,$B$10)+SUMIFS(KENTALTIOG1,KAYNAK,A51,SEBEP,B51,SÜRE,"Uzun",BİLDİRİM,"Bildirimli",İL,$B$10)+SUMIFS(KENTALTIAG1,KAYNAK,A51,SEBEP,B51,SÜRE,"Uzun",BİLDİRİM,"Bildirimli",İL,$B$10)+SUMIFS(KIRSALOG1,KAYNAK,A51,SEBEP,B51,SÜRE,"Uzun",BİLDİRİM,"Bildirimli",İL,$B$10)+SUMIFS(KIRSALAG1,KAYNAK,A51,SEBEP,B51,SÜRE,"Uzun",BİLDİRİM,"Bildirimli",İL,$B$10))/VLOOKUP($B$10,ABONE1,12,FALSE))</f>
        <v>9.3425893328137938E-5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(SUMIFS(KENTSELOG1,KAYNAK,A52,SEBEP,B52,SÜRE,"Uzun",BİLDİRİM,"Bildirimli",İL,$B$10)/VLOOKUP($B$10,ABONE1,3,FALSE))</f>
        <v>0</v>
      </c>
      <c r="D52" s="30">
        <f>(SUMIFS(KENTSELAG1,KAYNAK,A52,SEBEP,B52,SÜRE,"Uzun",BİLDİRİM,"Bildirimli",İL,$B$10)/VLOOKUP($B$10,ABONE1,4,FALSE))</f>
        <v>1.8171090704812359E-2</v>
      </c>
      <c r="E52" s="30">
        <f>((SUMIFS(KENTSELOG1,KAYNAK,A52,SEBEP,B52,SÜRE,"Uzun",BİLDİRİM,"Bildirimli",İL,$B$10)+SUMIFS(KENTSELAG1,KAYNAK,A52,SEBEP,B52,SÜRE,"Uzun",BİLDİRİM,"Bildirimli",İL,$B$10))/VLOOKUP($B$10,ABONE1,5,FALSE))</f>
        <v>1.7796739108718405E-2</v>
      </c>
      <c r="F52" s="30">
        <f>(SUMIFS(KENTALTIOG1,KAYNAK,A52,SEBEP,B52,SÜRE,"Uzun",BİLDİRİM,"Bildirimli",İL,$B$10)/VLOOKUP($B$10,ABONE1,6,FALSE))</f>
        <v>0</v>
      </c>
      <c r="G52" s="30">
        <f>(SUMIFS(KENTALTIAG1,KAYNAK,A52,SEBEP,B52,SÜRE,"Uzun",BİLDİRİM,"Bildirimli",İL,$B$10)/VLOOKUP($B$10,ABONE1,7,FALSE))</f>
        <v>6.8058226672856291E-3</v>
      </c>
      <c r="H52" s="30">
        <f>((SUMIFS(KENTALTIOG1,KAYNAK,A52,SEBEP,B52,SÜRE,"Uzun",BİLDİRİM,"Bildirimli",İL,$B$10)+SUMIFS(KENTALTIAG1,KAYNAK,A52,SEBEP,B52,SÜRE,"Uzun",BİLDİRİM,"Bildirimli",İL,$B$10))/VLOOKUP($B$10,ABONE1,8,FALSE))</f>
        <v>6.6115835588197395E-3</v>
      </c>
      <c r="I52" s="30">
        <f>(SUMIFS(KIRSALOG1,KAYNAK,A52,SEBEP,B52,SÜRE,"Uzun",BİLDİRİM,"Bildirimli",İL,$B$10)/VLOOKUP($B$10,ABONE1,9,FALSE))</f>
        <v>0</v>
      </c>
      <c r="J52" s="30">
        <f>(SUMIFS(KIRSALAG1,KAYNAK,A52,SEBEP,B52,SÜRE,"Uzun",BİLDİRİM,"Bildirimli",İL,$B$10)/VLOOKUP($B$10,ABONE1,10,FALSE))</f>
        <v>1.7797258039855258E-2</v>
      </c>
      <c r="K52" s="30">
        <f>((SUMIFS(KIRSALOG1,KAYNAK,A52,SEBEP,B52,SÜRE,"Uzun",BİLDİRİM,"Bildirimli",İL,$B$10)+SUMIFS(KIRSALAG1,KAYNAK,A52,SEBEP,B52,SÜRE,"Uzun",BİLDİRİM,"Bildirimli",İL,$B$10))/VLOOKUP($B$10,ABONE1,11,FALSE))</f>
        <v>1.6977169304966747E-2</v>
      </c>
      <c r="L52" s="30">
        <f>((SUMIFS(KENTSELOG1,KAYNAK,A52,SEBEP,B52,SÜRE,"Uzun",BİLDİRİM,"Bildirimli",İL,$B$10)+SUMIFS(KENTSELAG1,KAYNAK,A52,SEBEP,B52,SÜRE,"Uzun",BİLDİRİM,"Bildirimli",İL,$B$10)+SUMIFS(KENTALTIOG1,KAYNAK,A52,SEBEP,B52,SÜRE,"Uzun",BİLDİRİM,"Bildirimli",İL,$B$10)+SUMIFS(KENTALTIAG1,KAYNAK,A52,SEBEP,B52,SÜRE,"Uzun",BİLDİRİM,"Bildirimli",İL,$B$10)+SUMIFS(KIRSALOG1,KAYNAK,A52,SEBEP,B52,SÜRE,"Uzun",BİLDİRİM,"Bildirimli",İL,$B$10)+SUMIFS(KIRSALAG1,KAYNAK,A52,SEBEP,B52,SÜRE,"Uzun",BİLDİRİM,"Bildirimli",İL,$B$10))/VLOOKUP($B$10,ABONE1,12,FALSE))</f>
        <v>1.6118245279428872E-2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(SUMIFS(KENTSELOG1,KAYNAK,A53,SEBEP,B53,SÜRE,"Uzun",BİLDİRİM,"Bildirimli",İL,$B$10)/VLOOKUP($B$10,ABONE1,3,FALSE))</f>
        <v>0</v>
      </c>
      <c r="D53" s="30">
        <f>(SUMIFS(KENTSELAG1,KAYNAK,A53,SEBEP,B53,SÜRE,"Uzun",BİLDİRİM,"Bildirimli",İL,$B$10)/VLOOKUP($B$10,ABONE1,4,FALSE))</f>
        <v>0</v>
      </c>
      <c r="E53" s="30">
        <f>((SUMIFS(KENTSELOG1,KAYNAK,A53,SEBEP,B53,SÜRE,"Uzun",BİLDİRİM,"Bildirimli",İL,$B$10)+SUMIFS(KENTSELAG1,KAYNAK,A53,SEBEP,B53,SÜRE,"Uzun",BİLDİRİM,"Bildirimli",İL,$B$10))/VLOOKUP($B$10,ABONE1,5,FALSE))</f>
        <v>0</v>
      </c>
      <c r="F53" s="30">
        <f>(SUMIFS(KENTALTIOG1,KAYNAK,A53,SEBEP,B53,SÜRE,"Uzun",BİLDİRİM,"Bildirimli",İL,$B$10)/VLOOKUP($B$10,ABONE1,6,FALSE))</f>
        <v>0</v>
      </c>
      <c r="G53" s="30">
        <f>(SUMIFS(KENTALTIAG1,KAYNAK,A53,SEBEP,B53,SÜRE,"Uzun",BİLDİRİM,"Bildirimli",İL,$B$10)/VLOOKUP($B$10,ABONE1,7,FALSE))</f>
        <v>0</v>
      </c>
      <c r="H53" s="30">
        <f>((SUMIFS(KENTALTIOG1,KAYNAK,A53,SEBEP,B53,SÜRE,"Uzun",BİLDİRİM,"Bildirimli",İL,$B$10)+SUMIFS(KENTALTIAG1,KAYNAK,A53,SEBEP,B53,SÜRE,"Uzun",BİLDİRİM,"Bildirimli",İL,$B$10))/VLOOKUP($B$10,ABONE1,8,FALSE))</f>
        <v>0</v>
      </c>
      <c r="I53" s="30">
        <f>(SUMIFS(KIRSALOG1,KAYNAK,A53,SEBEP,B53,SÜRE,"Uzun",BİLDİRİM,"Bildirimli",İL,$B$10)/VLOOKUP($B$10,ABONE1,9,FALSE))</f>
        <v>0</v>
      </c>
      <c r="J53" s="30">
        <f>(SUMIFS(KIRSALAG1,KAYNAK,A53,SEBEP,B53,SÜRE,"Uzun",BİLDİRİM,"Bildirimli",İL,$B$10)/VLOOKUP($B$10,ABONE1,10,FALSE))</f>
        <v>0</v>
      </c>
      <c r="K53" s="30">
        <f>((SUMIFS(KIRSALOG1,KAYNAK,A53,SEBEP,B53,SÜRE,"Uzun",BİLDİRİM,"Bildirimli",İL,$B$10)+SUMIFS(KIRSALAG1,KAYNAK,A53,SEBEP,B53,SÜRE,"Uzun",BİLDİRİM,"Bildirimli",İL,$B$10))/VLOOKUP($B$10,ABONE1,11,FALSE))</f>
        <v>0</v>
      </c>
      <c r="L53" s="30">
        <f>((SUMIFS(KENTSELOG1,KAYNAK,A53,SEBEP,B53,SÜRE,"Uzun",BİLDİRİM,"Bildirimli",İL,$B$10)+SUMIFS(KENTSELAG1,KAYNAK,A53,SEBEP,B53,SÜRE,"Uzun",BİLDİRİM,"Bildirimli",İL,$B$10)+SUMIFS(KENTALTIOG1,KAYNAK,A53,SEBEP,B53,SÜRE,"Uzun",BİLDİRİM,"Bildirimli",İL,$B$10)+SUMIFS(KENTALTIAG1,KAYNAK,A53,SEBEP,B53,SÜRE,"Uzun",BİLDİRİM,"Bildirimli",İL,$B$10)+SUMIFS(KIRSALOG1,KAYNAK,A53,SEBEP,B53,SÜRE,"Uzun",BİLDİRİM,"Bildirimli",İL,$B$10)+SUMIFS(KIRSALAG1,KAYNAK,A53,SEBEP,B53,SÜRE,"Uzun",BİLDİRİM,"Bildirimli",İL,$B$10))/VLOOKUP($B$10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0.25169712793733684</v>
      </c>
      <c r="D54" s="30">
        <f t="shared" ref="D54:L54" si="23">SUM(D49:D53)</f>
        <v>0.15879775795730577</v>
      </c>
      <c r="E54" s="30">
        <f t="shared" si="23"/>
        <v>0.16071162366812616</v>
      </c>
      <c r="F54" s="30">
        <f t="shared" si="23"/>
        <v>0.1670428893905192</v>
      </c>
      <c r="G54" s="30">
        <f t="shared" si="23"/>
        <v>0.57838716095231779</v>
      </c>
      <c r="H54" s="30">
        <f t="shared" si="23"/>
        <v>0.56664733926040456</v>
      </c>
      <c r="I54" s="30">
        <f t="shared" si="23"/>
        <v>0.28339312091158469</v>
      </c>
      <c r="J54" s="30">
        <f t="shared" si="23"/>
        <v>0.67767188216706586</v>
      </c>
      <c r="K54" s="30">
        <f t="shared" si="23"/>
        <v>0.65950371436350197</v>
      </c>
      <c r="L54" s="30">
        <f t="shared" si="23"/>
        <v>0.2765884965381149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(SUMIFS(KENTSELOG1,KAYNAK,A57,SÜRE,"Kısa",İL,$B$10)/VLOOKUP($B$10,ABONE1,3,FALSE))</f>
        <v>0</v>
      </c>
      <c r="D57" s="30">
        <f>(SUMIFS(KENTSELAG1,KAYNAK,A57,SÜRE,"Kısa",İL,$B$10)/VLOOKUP($B$10,ABONE1,4,FALSE))</f>
        <v>0</v>
      </c>
      <c r="E57" s="30">
        <f>(SUMIFS(KENTSELOG1,KAYNAK,A57,SÜRE,"Kısa",İL,$B$10)+SUMIFS(KENTSELAG1,KAYNAK,A57,SÜRE,"Kısa",İL,$B$10))/VLOOKUP($B$10,ABONE1,5,FALSE)</f>
        <v>0</v>
      </c>
      <c r="F57" s="30">
        <f>(SUMIFS(KENTALTIOG1,KAYNAK,A57,SÜRE,"Kısa",İL,$B$10)/VLOOKUP($B$10,ABONE1,6,FALSE))</f>
        <v>0</v>
      </c>
      <c r="G57" s="30">
        <f>(SUMIFS(KENTALTIAG1,KAYNAK,A57,SÜRE,"Kısa",İL,$B$10)/VLOOKUP($B$10,ABONE1,7,FALSE))</f>
        <v>0</v>
      </c>
      <c r="H57" s="30">
        <f>(SUMIFS(KENTALTIOG1,KAYNAK,A57,SÜRE,"Kısa",İL,$B$10)+SUMIFS(KENTALTIAG1,KAYNAK,A57,SÜRE,"Kısa",İL,$B$10))/VLOOKUP($B$10,ABONE1,8,FALSE)</f>
        <v>0</v>
      </c>
      <c r="I57" s="30">
        <f>(SUMIFS(KIRSALOG1,KAYNAK,A57,SÜRE,"Kısa",İL,$B$10)/VLOOKUP($B$10,ABONE1,9,FALSE))</f>
        <v>0</v>
      </c>
      <c r="J57" s="30">
        <f>(SUMIFS(KIRSALAG1,KAYNAK,A57,SÜRE,"Kısa",İL,$B$10)/VLOOKUP($B$10,ABONE1,10,FALSE))</f>
        <v>0</v>
      </c>
      <c r="K57" s="30">
        <f>(SUMIFS(KIRSALOG1,KAYNAK,A57,SÜRE,"Kısa",İL,$B$10)+SUMIFS(KIRSALAG1,KAYNAK,A57,SÜRE,"Kısa",İL,$B$10))/VLOOKUP($B$10,ABONE1,11,FALSE)</f>
        <v>0</v>
      </c>
      <c r="L57" s="30">
        <f>(SUMIFS(KENTSELOG1,KAYNAK,A57,SÜRE,"Kısa",İL,$B$10)+SUMIFS(KENTSELAG1,KAYNAK,A57,SÜRE,"Kısa",İL,$B$10)+SUMIFS(KENTALTIOG1,KAYNAK,A57,SÜRE,"Kısa",İL,$B$10)+SUMIFS(KENTALTIAG1,KAYNAK,A57,SÜRE,"Kısa",İL,$B$10)+SUMIFS(KIRSALOG1,KAYNAK,A57,SÜRE,"Kısa",İL,$B$10)+SUMIFS(KIRSALAG1,KAYNAK,A57,SÜRE,"Kısa",İL,$B$10))/VLOOKUP($B$10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(SUMIFS(KENTSELOG1,KAYNAK,A58,SÜRE,"Kısa",İL,$B$10)/VLOOKUP($B$10,ABONE1,3,FALSE))</f>
        <v>0.28474449832152182</v>
      </c>
      <c r="D58" s="30">
        <f>(SUMIFS(KENTSELAG1,KAYNAK,A58,SÜRE,"Kısa",İL,$B$10)/VLOOKUP($B$10,ABONE1,4,FALSE))</f>
        <v>0.13773937822858542</v>
      </c>
      <c r="E58" s="30">
        <f>(SUMIFS(KENTSELOG1,KAYNAK,A58,SÜRE,"Kısa",İL,$B$10)+SUMIFS(KENTSELAG1,KAYNAK,A58,SÜRE,"Kısa",İL,$B$10))/VLOOKUP($B$10,ABONE1,5,FALSE)</f>
        <v>0.14076790316606755</v>
      </c>
      <c r="F58" s="30">
        <f>(SUMIFS(KENTALTIOG1,KAYNAK,A58,SÜRE,"Kısa",İL,$B$10)/VLOOKUP($B$10,ABONE1,6,FALSE))</f>
        <v>0.42325056433408575</v>
      </c>
      <c r="G58" s="30">
        <f>(SUMIFS(KENTALTIAG1,KAYNAK,A58,SÜRE,"Kısa",İL,$B$10)/VLOOKUP($B$10,ABONE1,7,FALSE))</f>
        <v>0.63968930300417803</v>
      </c>
      <c r="H58" s="30">
        <f>(SUMIFS(KENTALTIOG1,KAYNAK,A58,SÜRE,"Kısa",İL,$B$10)+SUMIFS(KENTALTIAG1,KAYNAK,A58,SÜRE,"Kısa",İL,$B$10))/VLOOKUP($B$10,ABONE1,8,FALSE)</f>
        <v>0.63351211184125755</v>
      </c>
      <c r="I58" s="30">
        <f>(SUMIFS(KIRSALOG1,KAYNAK,A58,SÜRE,"Kısa",İL,$B$10)/VLOOKUP($B$10,ABONE1,9,FALSE))</f>
        <v>1.0814517830765984</v>
      </c>
      <c r="J58" s="30">
        <f>(SUMIFS(KIRSALAG1,KAYNAK,A58,SÜRE,"Kısa",İL,$B$10)/VLOOKUP($B$10,ABONE1,10,FALSE))</f>
        <v>1.4685795830997401</v>
      </c>
      <c r="K58" s="30">
        <f>(SUMIFS(KIRSALOG1,KAYNAK,A58,SÜRE,"Kısa",İL,$B$10)+SUMIFS(KIRSALAG1,KAYNAK,A58,SÜRE,"Kısa",İL,$B$10))/VLOOKUP($B$10,ABONE1,11,FALSE)</f>
        <v>1.4507409280074677</v>
      </c>
      <c r="L58" s="30">
        <f>(SUMIFS(KENTSELOG1,KAYNAK,A58,SÜRE,"Kısa",İL,$B$10)+SUMIFS(KENTSELAG1,KAYNAK,A58,SÜRE,"Kısa",İL,$B$10)+SUMIFS(KENTALTIOG1,KAYNAK,A58,SÜRE,"Kısa",İL,$B$10)+SUMIFS(KENTALTIAG1,KAYNAK,A58,SÜRE,"Kısa",İL,$B$10)+SUMIFS(KIRSALOG1,KAYNAK,A58,SÜRE,"Kısa",İL,$B$10)+SUMIFS(KIRSALAG1,KAYNAK,A58,SÜRE,"Kısa",İL,$B$10))/VLOOKUP($B$10,ABONE1,12,FALSE)</f>
        <v>0.36397588700480005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(SUMIFS(KENTSELOG1,KAYNAK,A59,SÜRE,"Kısa",İL,$B$10)/VLOOKUP($B$10,ABONE1,3,FALSE))</f>
        <v>0</v>
      </c>
      <c r="D59" s="30">
        <f>(SUMIFS(KENTSELAG1,KAYNAK,A59,SÜRE,"Kısa",İL,$B$10)/VLOOKUP($B$10,ABONE1,4,FALSE))</f>
        <v>0</v>
      </c>
      <c r="E59" s="30">
        <f>(SUMIFS(KENTSELOG1,KAYNAK,A59,SÜRE,"Kısa",İL,$B$10)+SUMIFS(KENTSELAG1,KAYNAK,A59,SÜRE,"Kısa",İL,$B$10))/VLOOKUP($B$10,ABONE1,5,FALSE)</f>
        <v>0</v>
      </c>
      <c r="F59" s="30">
        <f>(SUMIFS(KENTALTIOG1,KAYNAK,A59,SÜRE,"Kısa",İL,$B$10)/VLOOKUP($B$10,ABONE1,6,FALSE))</f>
        <v>0</v>
      </c>
      <c r="G59" s="30">
        <f>(SUMIFS(KENTALTIAG1,KAYNAK,A59,SÜRE,"Kısa",İL,$B$10)/VLOOKUP($B$10,ABONE1,7,FALSE))</f>
        <v>0</v>
      </c>
      <c r="H59" s="30">
        <f>(SUMIFS(KENTALTIOG1,KAYNAK,A59,SÜRE,"Kısa",İL,$B$10)+SUMIFS(KENTALTIAG1,KAYNAK,A59,SÜRE,"Kısa",İL,$B$10))/VLOOKUP($B$10,ABONE1,8,FALSE)</f>
        <v>0</v>
      </c>
      <c r="I59" s="30">
        <f>(SUMIFS(KIRSALOG1,KAYNAK,A59,SÜRE,"Kısa",İL,$B$10)/VLOOKUP($B$10,ABONE1,9,FALSE))</f>
        <v>0</v>
      </c>
      <c r="J59" s="30">
        <f>(SUMIFS(KIRSALAG1,KAYNAK,A59,SÜRE,"Kısa",İL,$B$10)/VLOOKUP($B$10,ABONE1,10,FALSE))</f>
        <v>0</v>
      </c>
      <c r="K59" s="30">
        <f>(SUMIFS(KIRSALOG1,KAYNAK,A59,SÜRE,"Kısa",İL,$B$10)+SUMIFS(KIRSALAG1,KAYNAK,A59,SÜRE,"Kısa",İL,$B$10))/VLOOKUP($B$10,ABONE1,11,FALSE)</f>
        <v>0</v>
      </c>
      <c r="L59" s="30">
        <f>(SUMIFS(KENTSELOG1,KAYNAK,A59,SÜRE,"Kısa",İL,$B$10)+SUMIFS(KENTSELAG1,KAYNAK,A59,SÜRE,"Kısa",İL,$B$10)+SUMIFS(KENTALTIOG1,KAYNAK,A59,SÜRE,"Kısa",İL,$B$10)+SUMIFS(KENTALTIAG1,KAYNAK,A59,SÜRE,"Kısa",İL,$B$10)+SUMIFS(KIRSALOG1,KAYNAK,A59,SÜRE,"Kısa",İL,$B$10)+SUMIFS(KIRSALAG1,KAYNAK,A59,SÜRE,"Kısa",İL,$B$10))/VLOOKUP($B$10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0.28474449832152182</v>
      </c>
      <c r="D60" s="30">
        <f t="shared" ref="D60:L60" si="24">SUM(D57:D59)</f>
        <v>0.13773937822858542</v>
      </c>
      <c r="E60" s="30">
        <f t="shared" si="24"/>
        <v>0.14076790316606755</v>
      </c>
      <c r="F60" s="30">
        <f t="shared" si="24"/>
        <v>0.42325056433408575</v>
      </c>
      <c r="G60" s="30">
        <f t="shared" si="24"/>
        <v>0.63968930300417803</v>
      </c>
      <c r="H60" s="30">
        <f t="shared" si="24"/>
        <v>0.63351211184125755</v>
      </c>
      <c r="I60" s="30">
        <f t="shared" si="24"/>
        <v>1.0814517830765984</v>
      </c>
      <c r="J60" s="30">
        <f t="shared" si="24"/>
        <v>1.4685795830997401</v>
      </c>
      <c r="K60" s="30">
        <f t="shared" si="24"/>
        <v>1.4507409280074677</v>
      </c>
      <c r="L60" s="30">
        <f t="shared" si="24"/>
        <v>0.36397588700480005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VLOOKUP($B$10,ABONE1,3,FALSE)</f>
        <v>13405</v>
      </c>
      <c r="D65" s="29">
        <f>VLOOKUP($B$10,ABONE1,4,FALSE)</f>
        <v>637276</v>
      </c>
      <c r="E65" s="29">
        <f>VLOOKUP($B$10,ABONE1,5,FALSE)</f>
        <v>650681</v>
      </c>
      <c r="F65" s="29">
        <f>VLOOKUP($B$10,ABONE1,6,FALSE)</f>
        <v>3544</v>
      </c>
      <c r="G65" s="29">
        <f>VLOOKUP($B$10,ABONE1,7,FALSE)</f>
        <v>120632</v>
      </c>
      <c r="H65" s="29">
        <f>VLOOKUP($B$10,ABONE1,8,FALSE)</f>
        <v>124176</v>
      </c>
      <c r="I65" s="29">
        <f>VLOOKUP($B$10,ABONE1,9,FALSE)</f>
        <v>4739</v>
      </c>
      <c r="J65" s="29">
        <f>VLOOKUP($B$10,ABONE1,10,FALSE)</f>
        <v>98105</v>
      </c>
      <c r="K65" s="29">
        <f>VLOOKUP($B$10,ABONE1,11,FALSE)</f>
        <v>102844</v>
      </c>
      <c r="L65" s="29">
        <f>VLOOKUP($B$10,ABONE1,12,FALSE)</f>
        <v>877701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1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33:B33"/>
    <mergeCell ref="A34:B34"/>
    <mergeCell ref="C34:E34"/>
    <mergeCell ref="F34:H34"/>
    <mergeCell ref="I34:K34"/>
    <mergeCell ref="B7:C7"/>
    <mergeCell ref="B8:C8"/>
    <mergeCell ref="B9:C9"/>
    <mergeCell ref="B10:C10"/>
    <mergeCell ref="A13:B13"/>
    <mergeCell ref="C13:E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3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113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4.7976623780487806</v>
      </c>
      <c r="G17" s="30">
        <f t="shared" si="1"/>
        <v>7.3873328935355618</v>
      </c>
      <c r="H17" s="30">
        <f t="shared" si="2"/>
        <v>7.3463004830684504</v>
      </c>
      <c r="I17" s="30">
        <f t="shared" si="3"/>
        <v>41.999284986595171</v>
      </c>
      <c r="J17" s="30">
        <f t="shared" si="4"/>
        <v>26.813743659174072</v>
      </c>
      <c r="K17" s="30">
        <f t="shared" si="5"/>
        <v>27.519563835514017</v>
      </c>
      <c r="L17" s="30">
        <f t="shared" si="6"/>
        <v>12.989414330571607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0.5770832926829268</v>
      </c>
      <c r="G18" s="30">
        <f t="shared" si="1"/>
        <v>2.2230435664850536</v>
      </c>
      <c r="H18" s="30">
        <f t="shared" si="2"/>
        <v>2.196963909956041</v>
      </c>
      <c r="I18" s="30">
        <f t="shared" si="3"/>
        <v>2.7141197855227883</v>
      </c>
      <c r="J18" s="30">
        <f t="shared" si="4"/>
        <v>4.0893012702561427</v>
      </c>
      <c r="K18" s="30">
        <f t="shared" si="5"/>
        <v>4.0253831775700943</v>
      </c>
      <c r="L18" s="30">
        <f t="shared" si="6"/>
        <v>2.7431815505117316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</v>
      </c>
      <c r="G21" s="30">
        <f t="shared" si="1"/>
        <v>4.1822428331615384</v>
      </c>
      <c r="H21" s="30">
        <f t="shared" si="2"/>
        <v>4.1159766793874706</v>
      </c>
      <c r="I21" s="30">
        <f t="shared" si="3"/>
        <v>0</v>
      </c>
      <c r="J21" s="30">
        <f t="shared" si="4"/>
        <v>7.8536743988499742</v>
      </c>
      <c r="K21" s="30">
        <f t="shared" si="5"/>
        <v>7.4886375700934593</v>
      </c>
      <c r="L21" s="30">
        <f t="shared" si="6"/>
        <v>5.0581755113834168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0.35448878221175084</v>
      </c>
      <c r="H22" s="30">
        <f t="shared" si="2"/>
        <v>0.3488720332351094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0.25140987119682517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5.3747456707317074</v>
      </c>
      <c r="G25" s="30">
        <f t="shared" si="7"/>
        <v>14.147108075393906</v>
      </c>
      <c r="H25" s="30">
        <f t="shared" si="7"/>
        <v>14.008113105647071</v>
      </c>
      <c r="I25" s="30">
        <f t="shared" si="7"/>
        <v>44.713404772117961</v>
      </c>
      <c r="J25" s="30">
        <f t="shared" si="7"/>
        <v>38.756719328280191</v>
      </c>
      <c r="K25" s="30">
        <f t="shared" si="7"/>
        <v>39.033584583177571</v>
      </c>
      <c r="L25" s="30">
        <f t="shared" si="7"/>
        <v>21.042181263663579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15.201949573170733</v>
      </c>
      <c r="G29" s="30">
        <f>(SUMIFS(KENTALTIAG2,KAYNAK,A29,SEBEP,B29,SÜRE,"Uzun",BİLDİRİM,"Bildirimli",İL,$B$10,İLÇE,$B$11)/VLOOKUP($B$11,ABONE1,7,FALSE))*60</f>
        <v>141.59466423501695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139.59201651707647</v>
      </c>
      <c r="I29" s="30">
        <f>(SUMIFS(KIRSALOG2,KAYNAK,A29,SEBEP,B29,SÜRE,"Uzun",BİLDİRİM,"Bildirimli",İL,$B$10,İLÇE,$B$11)/VLOOKUP($B$11,ABONE1,9,FALSE))*60</f>
        <v>50.342793780160854</v>
      </c>
      <c r="J29" s="30">
        <f>(SUMIFS(KIRSALAG2,KAYNAK,A29,SEBEP,B29,SÜRE,"Uzun",BİLDİRİM,"Bildirimli",İL,$B$10,İLÇE,$B$11)/VLOOKUP($B$11,ABONE1,10,FALSE))*60</f>
        <v>32.859622174594875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33.67223563364486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110.0018806962334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3.8755735738477401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3.8141664856770205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2.6708572895974907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2.5467165084112149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3.4600870430968462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15.201949573170733</v>
      </c>
      <c r="G33" s="30">
        <f t="shared" si="8"/>
        <v>145.47023780886468</v>
      </c>
      <c r="H33" s="30">
        <f t="shared" si="8"/>
        <v>143.40618300275349</v>
      </c>
      <c r="I33" s="30">
        <f t="shared" si="8"/>
        <v>50.342793780160854</v>
      </c>
      <c r="J33" s="30">
        <f t="shared" si="8"/>
        <v>35.530479464192368</v>
      </c>
      <c r="K33" s="30">
        <f t="shared" si="8"/>
        <v>36.218952142056075</v>
      </c>
      <c r="L33" s="30">
        <f t="shared" si="8"/>
        <v>113.46196773933025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0.39329268292682928</v>
      </c>
      <c r="G38" s="30">
        <f t="shared" si="10"/>
        <v>0.52677563441810238</v>
      </c>
      <c r="H38" s="30">
        <f t="shared" si="11"/>
        <v>0.52466064441331339</v>
      </c>
      <c r="I38" s="30">
        <f t="shared" si="12"/>
        <v>1.061662198391421</v>
      </c>
      <c r="J38" s="30">
        <f t="shared" si="13"/>
        <v>0.74634082592786199</v>
      </c>
      <c r="K38" s="30">
        <f t="shared" si="14"/>
        <v>0.76099688473520244</v>
      </c>
      <c r="L38" s="30">
        <f t="shared" si="15"/>
        <v>0.5918679941516396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1.524390243902439E-2</v>
      </c>
      <c r="G39" s="30">
        <f t="shared" si="10"/>
        <v>0.28410150689638247</v>
      </c>
      <c r="H39" s="30">
        <f t="shared" si="11"/>
        <v>0.27984155354813778</v>
      </c>
      <c r="I39" s="30">
        <f t="shared" si="12"/>
        <v>5.8981233243967826E-2</v>
      </c>
      <c r="J39" s="30">
        <f t="shared" si="13"/>
        <v>8.8865656037637214E-2</v>
      </c>
      <c r="K39" s="30">
        <f t="shared" si="14"/>
        <v>8.7476635514018686E-2</v>
      </c>
      <c r="L39" s="30">
        <f t="shared" si="15"/>
        <v>0.22690245770382231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</v>
      </c>
      <c r="G42" s="30">
        <f t="shared" si="10"/>
        <v>4.8348304128012567E-2</v>
      </c>
      <c r="H42" s="30">
        <f t="shared" si="11"/>
        <v>4.7582242403748608E-2</v>
      </c>
      <c r="I42" s="30">
        <f t="shared" si="12"/>
        <v>0</v>
      </c>
      <c r="J42" s="30">
        <f t="shared" si="13"/>
        <v>5.3188708834291686E-2</v>
      </c>
      <c r="K42" s="30">
        <f t="shared" si="14"/>
        <v>5.0716510903426791E-2</v>
      </c>
      <c r="L42" s="30">
        <f t="shared" si="15"/>
        <v>4.8457843068996725E-2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1.271290433416777E-2</v>
      </c>
      <c r="H43" s="30">
        <f t="shared" si="11"/>
        <v>1.2511472875706487E-2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9.0162222376940753E-3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0.40853658536585369</v>
      </c>
      <c r="G46" s="30">
        <f t="shared" si="16"/>
        <v>0.87193834977666518</v>
      </c>
      <c r="H46" s="30">
        <f t="shared" si="16"/>
        <v>0.86459591324090634</v>
      </c>
      <c r="I46" s="30">
        <f t="shared" si="16"/>
        <v>1.1206434316353888</v>
      </c>
      <c r="J46" s="30">
        <f t="shared" si="16"/>
        <v>0.8883951907997909</v>
      </c>
      <c r="K46" s="30">
        <f t="shared" si="16"/>
        <v>0.89919003115264784</v>
      </c>
      <c r="L46" s="30">
        <f t="shared" si="16"/>
        <v>0.87624451716215268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0.13109756097560976</v>
      </c>
      <c r="G50" s="30">
        <f>(SUMIFS(KENTALTIAG1,KAYNAK,A50,SEBEP,B50,SÜRE,"Uzun",BİLDİRİM,"Bildirimli",İL,$B$10,İLÇE,$B$11)/VLOOKUP($B$11,ABONE1,7,FALSE))</f>
        <v>0.67957590929170963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0.6708854644703155</v>
      </c>
      <c r="I50" s="30">
        <f>(SUMIFS(KIRSALOG1,KAYNAK,A50,SEBEP,B50,SÜRE,"Uzun",BİLDİRİM,"Bildirimli",İL,$B$10,İLÇE,$B$11)/VLOOKUP($B$11,ABONE1,9,FALSE))</f>
        <v>0.41018766756032171</v>
      </c>
      <c r="J50" s="30">
        <f>(SUMIFS(KIRSALAG1,KAYNAK,A50,SEBEP,B50,SÜRE,"Uzun",BİLDİRİM,"Bildirimli",İL,$B$10,İLÇE,$B$11)/VLOOKUP($B$11,ABONE1,10,FALSE))</f>
        <v>0.26306847882906431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0.26990654205607478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0.55886653206154702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1.6197908997202179E-2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1.5941258876382782E-2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5.6194458964976476E-3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5.358255451713396E-3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1.2984752489034324E-2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0.13109756097560976</v>
      </c>
      <c r="G54" s="30">
        <f t="shared" si="17"/>
        <v>0.69577381828891183</v>
      </c>
      <c r="H54" s="30">
        <f t="shared" si="17"/>
        <v>0.68682672334669825</v>
      </c>
      <c r="I54" s="30">
        <f t="shared" si="17"/>
        <v>0.41018766756032171</v>
      </c>
      <c r="J54" s="30">
        <f t="shared" si="17"/>
        <v>0.26868792472556197</v>
      </c>
      <c r="K54" s="30">
        <f t="shared" si="17"/>
        <v>0.27526479750778821</v>
      </c>
      <c r="L54" s="30">
        <f t="shared" si="17"/>
        <v>0.57185128455058132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0.70426829268292679</v>
      </c>
      <c r="G58" s="30">
        <f>(SUMIFS(KENTALTIAG1,KAYNAK,A58,SÜRE,"Kısa",İL,$B$10,İLÇE,$B$11)/VLOOKUP($B$11,ABONE1,7,FALSE))</f>
        <v>0.37795120993471754</v>
      </c>
      <c r="H58" s="30">
        <f>(SUMIFS(KENTALTIOG1,KAYNAK,A58,SÜRE,"Kısa",İL,$B$10,İLÇE,$B$11)+SUMIFS(KENTALTIAG1,KAYNAK,A58,SÜRE,"Kısa",İL,$B$10,İLÇE,$B$11))/VLOOKUP($B$11,ABONE1,8,FALSE)</f>
        <v>0.38312158832906623</v>
      </c>
      <c r="I58" s="30">
        <f>(SUMIFS(KIRSALOG1,KAYNAK,A58,SÜRE,"Kısa",İL,$B$10,İLÇE,$B$11)/VLOOKUP($B$11,ABONE1,9,FALSE))</f>
        <v>0.91689008042895437</v>
      </c>
      <c r="J58" s="30">
        <f>(SUMIFS(KIRSALAG1,KAYNAK,A58,SÜRE,"Kısa",İL,$B$10,İLÇE,$B$11)/VLOOKUP($B$11,ABONE1,10,FALSE))</f>
        <v>1.0938316779926816</v>
      </c>
      <c r="K58" s="30">
        <f>(SUMIFS(KIRSALOG1,KAYNAK,A58,SÜRE,"Kısa",İL,$B$10,İLÇE,$B$11)+SUMIFS(KIRSALAG1,KAYNAK,A58,SÜRE,"Kısa",İL,$B$10,İLÇE,$B$11))/VLOOKUP($B$11,ABONE1,11,FALSE)</f>
        <v>1.0856074766355139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0.58013646174197586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0.70426829268292679</v>
      </c>
      <c r="G60" s="30">
        <f t="shared" si="18"/>
        <v>0.37795120993471754</v>
      </c>
      <c r="H60" s="30">
        <f t="shared" si="18"/>
        <v>0.38312158832906623</v>
      </c>
      <c r="I60" s="30">
        <f t="shared" si="18"/>
        <v>0.91689008042895437</v>
      </c>
      <c r="J60" s="30">
        <f t="shared" si="18"/>
        <v>1.0938316779926816</v>
      </c>
      <c r="K60" s="30">
        <f t="shared" si="18"/>
        <v>1.0856074766355139</v>
      </c>
      <c r="L60" s="30">
        <f t="shared" si="18"/>
        <v>0.58013646174197586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328</v>
      </c>
      <c r="G65" s="29">
        <f>VLOOKUP($B$11,ABONE1,7,FALSE)</f>
        <v>20373</v>
      </c>
      <c r="H65" s="29">
        <f>VLOOKUP($B$11,ABONE1,8,FALSE)</f>
        <v>20701</v>
      </c>
      <c r="I65" s="29">
        <f>VLOOKUP($B$11,ABONE1,9,FALSE)</f>
        <v>373</v>
      </c>
      <c r="J65" s="29">
        <f>VLOOKUP($B$11,ABONE1,10,FALSE)</f>
        <v>7652</v>
      </c>
      <c r="K65" s="29">
        <f>VLOOKUP($B$11,ABONE1,11,FALSE)</f>
        <v>8025</v>
      </c>
      <c r="L65" s="29">
        <f>VLOOKUP($B$11,ABONE1,12,FALSE)</f>
        <v>28726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4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114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38.329185132075473</v>
      </c>
      <c r="D17" s="30">
        <f t="shared" si="1"/>
        <v>6.4681612857640092</v>
      </c>
      <c r="E17" s="30">
        <f t="shared" si="2"/>
        <v>7.045274841421735</v>
      </c>
      <c r="F17" s="30">
        <v>0</v>
      </c>
      <c r="G17" s="30">
        <v>0</v>
      </c>
      <c r="H17" s="30">
        <v>0</v>
      </c>
      <c r="I17" s="30">
        <f t="shared" si="3"/>
        <v>49.9073894262295</v>
      </c>
      <c r="J17" s="30">
        <f t="shared" si="4"/>
        <v>75.13859843401903</v>
      </c>
      <c r="K17" s="30">
        <f t="shared" si="5"/>
        <v>72.861649326133602</v>
      </c>
      <c r="L17" s="30">
        <f t="shared" si="6"/>
        <v>16.179995975478533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4.0117295471698107</v>
      </c>
      <c r="D18" s="30">
        <f t="shared" si="1"/>
        <v>0.44602216011138185</v>
      </c>
      <c r="E18" s="30">
        <f t="shared" si="2"/>
        <v>0.51060947778537247</v>
      </c>
      <c r="F18" s="30">
        <v>0</v>
      </c>
      <c r="G18" s="30">
        <v>0</v>
      </c>
      <c r="H18" s="30">
        <v>0</v>
      </c>
      <c r="I18" s="30">
        <f t="shared" si="3"/>
        <v>17.208688524590166</v>
      </c>
      <c r="J18" s="30">
        <f t="shared" si="4"/>
        <v>6.3088055939507273</v>
      </c>
      <c r="K18" s="30">
        <f t="shared" si="5"/>
        <v>7.2924476662475035</v>
      </c>
      <c r="L18" s="30">
        <f t="shared" si="6"/>
        <v>1.4156891969318552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1.4632016456665509</v>
      </c>
      <c r="E21" s="30">
        <f t="shared" si="2"/>
        <v>1.4366979931647301</v>
      </c>
      <c r="F21" s="30">
        <v>0</v>
      </c>
      <c r="G21" s="30">
        <v>0</v>
      </c>
      <c r="H21" s="30">
        <v>0</v>
      </c>
      <c r="I21" s="30">
        <f t="shared" si="3"/>
        <v>0</v>
      </c>
      <c r="J21" s="30">
        <f t="shared" si="4"/>
        <v>6.4378445434588185</v>
      </c>
      <c r="K21" s="30">
        <f t="shared" si="5"/>
        <v>5.8568718130039219</v>
      </c>
      <c r="L21" s="30">
        <f t="shared" si="6"/>
        <v>2.0265984844865201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0.37552887017055336</v>
      </c>
      <c r="E22" s="30">
        <f t="shared" si="2"/>
        <v>0.36872674094326718</v>
      </c>
      <c r="F22" s="30">
        <v>0</v>
      </c>
      <c r="G22" s="30">
        <v>0</v>
      </c>
      <c r="H22" s="30"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0.31951779701675231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42.340914679245287</v>
      </c>
      <c r="D25" s="30">
        <f t="shared" ref="D25:L25" si="7">SUM(D15:D24)</f>
        <v>8.7529139617124958</v>
      </c>
      <c r="E25" s="30">
        <f t="shared" si="7"/>
        <v>9.3613090533151038</v>
      </c>
      <c r="F25" s="30">
        <f t="shared" si="7"/>
        <v>0</v>
      </c>
      <c r="G25" s="30">
        <f t="shared" si="7"/>
        <v>0</v>
      </c>
      <c r="H25" s="30">
        <f t="shared" si="7"/>
        <v>0</v>
      </c>
      <c r="I25" s="30">
        <f t="shared" si="7"/>
        <v>67.116077950819658</v>
      </c>
      <c r="J25" s="30">
        <f t="shared" si="7"/>
        <v>87.885248571428576</v>
      </c>
      <c r="K25" s="30">
        <f t="shared" si="7"/>
        <v>86.010968805385019</v>
      </c>
      <c r="L25" s="30">
        <f t="shared" si="7"/>
        <v>19.941801453913659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23.736194301886787</v>
      </c>
      <c r="D29" s="30">
        <f>(SUMIFS(KENTSELAG2,KAYNAK,A29,SEBEP,B29,SÜRE,"Uzun",BİLDİRİM,"Bildirimli",İL,$B$10,İLÇE,$B$11)/VLOOKUP($B$11,ABONE1,4,FALSE))*60</f>
        <v>66.294204400974593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65.523331354066997</v>
      </c>
      <c r="F29" s="30">
        <v>0</v>
      </c>
      <c r="G29" s="30">
        <v>0</v>
      </c>
      <c r="H29" s="30">
        <v>0</v>
      </c>
      <c r="I29" s="30">
        <f>(SUMIFS(KIRSALOG2,KAYNAK,A29,SEBEP,B29,SÜRE,"Uzun",BİLDİRİM,"Bildirimli",İL,$B$10,İLÇE,$B$11)/VLOOKUP($B$11,ABONE1,9,FALSE))*60</f>
        <v>133.23117836065575</v>
      </c>
      <c r="J29" s="30">
        <f>(SUMIFS(KIRSALAG2,KAYNAK,A29,SEBEP,B29,SÜRE,"Uzun",BİLDİRİM,"Bildirimli",İL,$B$10,İLÇE,$B$11)/VLOOKUP($B$11,ABONE1,10,FALSE))*60</f>
        <v>57.607745507764868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64.432258273540953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65.63971881163684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0.29949188096066826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0.29406704511278198</v>
      </c>
      <c r="F31" s="30">
        <v>0</v>
      </c>
      <c r="G31" s="30">
        <v>0</v>
      </c>
      <c r="H31" s="30"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30.437717962435975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27.690915986389527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3.9503519130494875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23.736194301886787</v>
      </c>
      <c r="D33" s="30">
        <f t="shared" ref="D33:L33" si="8">SUM(D28:D32)</f>
        <v>66.593696281935266</v>
      </c>
      <c r="E33" s="30">
        <f t="shared" si="8"/>
        <v>65.81739839917978</v>
      </c>
      <c r="F33" s="30">
        <f t="shared" si="8"/>
        <v>0</v>
      </c>
      <c r="G33" s="30">
        <f t="shared" si="8"/>
        <v>0</v>
      </c>
      <c r="H33" s="30">
        <f t="shared" si="8"/>
        <v>0</v>
      </c>
      <c r="I33" s="30">
        <f t="shared" si="8"/>
        <v>133.23117836065575</v>
      </c>
      <c r="J33" s="30">
        <f t="shared" si="8"/>
        <v>88.045463470200843</v>
      </c>
      <c r="K33" s="30">
        <f t="shared" si="8"/>
        <v>92.123174259930479</v>
      </c>
      <c r="L33" s="30">
        <f t="shared" si="8"/>
        <v>69.590070724686328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9">(SUMIFS(KENTSELOG1,KAYNAK,A36,SEBEP,B36,SÜRE,"Uzun",BİLDİRİM,"Bildirimsiz",İL,$B$10,İLÇE,$B$11)/VLOOKUP($B$11,ABONE1,3,FALSE))</f>
        <v>0</v>
      </c>
      <c r="D36" s="30">
        <f t="shared" ref="D36:D45" si="10">(SUMIFS(KENTSELAG1,KAYNAK,A36,SEBEP,B36,SÜRE,"Uzun",BİLDİRİM,"Bildirimsiz",İL,$B$10,İLÇE,$B$11)/VLOOKUP($B$11,ABONE1,4,FALSE))</f>
        <v>0</v>
      </c>
      <c r="E36" s="30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9"/>
        <v>0</v>
      </c>
      <c r="D37" s="30">
        <f t="shared" si="10"/>
        <v>0</v>
      </c>
      <c r="E37" s="30">
        <f t="shared" si="11"/>
        <v>0</v>
      </c>
      <c r="F37" s="30">
        <v>0</v>
      </c>
      <c r="G37" s="30">
        <v>0</v>
      </c>
      <c r="H37" s="30"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9"/>
        <v>0.68050314465408801</v>
      </c>
      <c r="D38" s="30">
        <f t="shared" si="10"/>
        <v>0.11504814943728971</v>
      </c>
      <c r="E38" s="30">
        <f t="shared" si="11"/>
        <v>0.12529049897470951</v>
      </c>
      <c r="F38" s="30">
        <v>0</v>
      </c>
      <c r="G38" s="30">
        <v>0</v>
      </c>
      <c r="H38" s="30">
        <v>0</v>
      </c>
      <c r="I38" s="30">
        <f t="shared" si="12"/>
        <v>2.348360655737705</v>
      </c>
      <c r="J38" s="30">
        <f t="shared" si="13"/>
        <v>2.3097812830311408</v>
      </c>
      <c r="K38" s="30">
        <f t="shared" si="14"/>
        <v>2.3132628152969894</v>
      </c>
      <c r="L38" s="30">
        <f t="shared" si="15"/>
        <v>0.51473361040089238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9"/>
        <v>2.9559748427672956E-2</v>
      </c>
      <c r="D39" s="30">
        <f t="shared" si="10"/>
        <v>3.4574776656224621E-3</v>
      </c>
      <c r="E39" s="30">
        <f t="shared" si="11"/>
        <v>3.9302802460697197E-3</v>
      </c>
      <c r="F39" s="30">
        <v>0</v>
      </c>
      <c r="G39" s="30">
        <v>0</v>
      </c>
      <c r="H39" s="30">
        <v>0</v>
      </c>
      <c r="I39" s="30">
        <f t="shared" si="12"/>
        <v>0.10901639344262296</v>
      </c>
      <c r="J39" s="30">
        <f t="shared" si="13"/>
        <v>3.9678022603463696E-2</v>
      </c>
      <c r="K39" s="30">
        <f t="shared" si="14"/>
        <v>4.5935350247799392E-2</v>
      </c>
      <c r="L39" s="30">
        <f t="shared" si="15"/>
        <v>9.536125726808755E-3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9"/>
        <v>0</v>
      </c>
      <c r="D40" s="30">
        <f t="shared" si="10"/>
        <v>0</v>
      </c>
      <c r="E40" s="30">
        <f t="shared" si="11"/>
        <v>0</v>
      </c>
      <c r="F40" s="30">
        <v>0</v>
      </c>
      <c r="G40" s="30">
        <v>0</v>
      </c>
      <c r="H40" s="30"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9"/>
        <v>0</v>
      </c>
      <c r="D41" s="30">
        <f t="shared" si="10"/>
        <v>0</v>
      </c>
      <c r="E41" s="30">
        <f t="shared" si="11"/>
        <v>0</v>
      </c>
      <c r="F41" s="30">
        <v>0</v>
      </c>
      <c r="G41" s="30">
        <v>0</v>
      </c>
      <c r="H41" s="30"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9"/>
        <v>0</v>
      </c>
      <c r="D42" s="30">
        <f t="shared" si="10"/>
        <v>1.6196774567815292E-2</v>
      </c>
      <c r="E42" s="30">
        <f t="shared" si="11"/>
        <v>1.590339485076327E-2</v>
      </c>
      <c r="F42" s="30">
        <v>0</v>
      </c>
      <c r="G42" s="30">
        <v>0</v>
      </c>
      <c r="H42" s="30">
        <v>0</v>
      </c>
      <c r="I42" s="30">
        <f t="shared" si="12"/>
        <v>0</v>
      </c>
      <c r="J42" s="30">
        <f t="shared" si="13"/>
        <v>6.9680461826164733E-2</v>
      </c>
      <c r="K42" s="30">
        <f t="shared" si="14"/>
        <v>6.3392262741327018E-2</v>
      </c>
      <c r="L42" s="30">
        <f t="shared" si="15"/>
        <v>2.2241088263457685E-2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9"/>
        <v>0</v>
      </c>
      <c r="D43" s="30">
        <f t="shared" si="10"/>
        <v>3.3066481030281933E-3</v>
      </c>
      <c r="E43" s="30">
        <f t="shared" si="11"/>
        <v>3.246753246753247E-3</v>
      </c>
      <c r="F43" s="30">
        <v>0</v>
      </c>
      <c r="G43" s="30">
        <v>0</v>
      </c>
      <c r="H43" s="30"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2.8134532423814648E-3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9"/>
        <v>0</v>
      </c>
      <c r="D44" s="30">
        <f t="shared" si="10"/>
        <v>0</v>
      </c>
      <c r="E44" s="30">
        <f t="shared" si="11"/>
        <v>0</v>
      </c>
      <c r="F44" s="30">
        <v>0</v>
      </c>
      <c r="G44" s="30">
        <v>0</v>
      </c>
      <c r="H44" s="30"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9"/>
        <v>0</v>
      </c>
      <c r="D45" s="30">
        <f t="shared" si="10"/>
        <v>0</v>
      </c>
      <c r="E45" s="30">
        <f t="shared" si="11"/>
        <v>0</v>
      </c>
      <c r="F45" s="30">
        <v>0</v>
      </c>
      <c r="G45" s="30">
        <v>0</v>
      </c>
      <c r="H45" s="30"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0.71006289308176096</v>
      </c>
      <c r="D46" s="30">
        <f t="shared" ref="D46:L46" si="16">SUM(D36:D45)</f>
        <v>0.13800904977375564</v>
      </c>
      <c r="E46" s="30">
        <f t="shared" si="16"/>
        <v>0.14837092731829576</v>
      </c>
      <c r="F46" s="30">
        <f t="shared" si="16"/>
        <v>0</v>
      </c>
      <c r="G46" s="30">
        <f t="shared" si="16"/>
        <v>0</v>
      </c>
      <c r="H46" s="30">
        <f t="shared" si="16"/>
        <v>0</v>
      </c>
      <c r="I46" s="30">
        <f t="shared" si="16"/>
        <v>2.457377049180328</v>
      </c>
      <c r="J46" s="30">
        <f t="shared" si="16"/>
        <v>2.4191397674607695</v>
      </c>
      <c r="K46" s="30">
        <f t="shared" si="16"/>
        <v>2.4225904282861155</v>
      </c>
      <c r="L46" s="30">
        <f t="shared" si="16"/>
        <v>0.5493242776335403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0.12075471698113208</v>
      </c>
      <c r="D50" s="30">
        <f>(SUMIFS(KENTSELAG1,KAYNAK,A50,SEBEP,B50,SÜRE,"Uzun",BİLDİRİM,"Bildirimli",İL,$B$10,İLÇE,$B$11)/VLOOKUP($B$11,ABONE1,4,FALSE))</f>
        <v>0.19527787446339481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0.19392800182273867</v>
      </c>
      <c r="F50" s="30">
        <v>0</v>
      </c>
      <c r="G50" s="30">
        <v>0</v>
      </c>
      <c r="H50" s="30">
        <v>0</v>
      </c>
      <c r="I50" s="30">
        <f>(SUMIFS(KIRSALOG1,KAYNAK,A50,SEBEP,B50,SÜRE,"Uzun",BİLDİRİM,"Bildirimli",İL,$B$10,İLÇE,$B$11)/VLOOKUP($B$11,ABONE1,9,FALSE))</f>
        <v>0.39754098360655737</v>
      </c>
      <c r="J50" s="30">
        <f>(SUMIFS(KIRSALAG1,KAYNAK,A50,SEBEP,B50,SÜRE,"Uzun",BİLDİRİM,"Bildirimli",İL,$B$10,İLÇE,$B$11)/VLOOKUP($B$11,ABONE1,10,FALSE))</f>
        <v>0.24213350678916984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0.25615799985206006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0.20560913730638999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1.2182387747998607E-3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1.1961722488038277E-3</v>
      </c>
      <c r="F52" s="30">
        <v>0</v>
      </c>
      <c r="G52" s="30">
        <v>0</v>
      </c>
      <c r="H52" s="30"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6.1956256606228145E-2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5.6365115763000219E-2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8.5588209162972984E-3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0.12075471698113208</v>
      </c>
      <c r="D54" s="30">
        <f t="shared" ref="D54:L54" si="17">SUM(D49:D53)</f>
        <v>0.19649611323819469</v>
      </c>
      <c r="E54" s="30">
        <f t="shared" si="17"/>
        <v>0.19512417407154251</v>
      </c>
      <c r="F54" s="30">
        <f t="shared" si="17"/>
        <v>0</v>
      </c>
      <c r="G54" s="30">
        <f t="shared" si="17"/>
        <v>0</v>
      </c>
      <c r="H54" s="30">
        <f t="shared" si="17"/>
        <v>0</v>
      </c>
      <c r="I54" s="30">
        <f t="shared" si="17"/>
        <v>0.39754098360655737</v>
      </c>
      <c r="J54" s="30">
        <f t="shared" si="17"/>
        <v>0.30408976339539801</v>
      </c>
      <c r="K54" s="30">
        <f t="shared" si="17"/>
        <v>0.3125231156150603</v>
      </c>
      <c r="L54" s="30">
        <f t="shared" si="17"/>
        <v>0.2141679582226873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0.16792452830188678</v>
      </c>
      <c r="D58" s="30">
        <f>(SUMIFS(KENTSELAG1,KAYNAK,A58,SÜRE,"Kısa",İL,$B$10,İLÇE,$B$11)/VLOOKUP($B$11,ABONE1,4,FALSE))</f>
        <v>9.771435201299454E-2</v>
      </c>
      <c r="E58" s="30">
        <f>(SUMIFS(KENTSELOG1,KAYNAK,A58,SÜRE,"Kısa",İL,$B$10,İLÇE,$B$11)+SUMIFS(KENTSELAG1,KAYNAK,A58,SÜRE,"Kısa",İL,$B$10,İLÇE,$B$11))/VLOOKUP($B$11,ABONE1,5,FALSE)</f>
        <v>9.8986101617680566E-2</v>
      </c>
      <c r="F58" s="30">
        <v>0</v>
      </c>
      <c r="G58" s="30">
        <v>0</v>
      </c>
      <c r="H58" s="30">
        <v>0</v>
      </c>
      <c r="I58" s="30">
        <f>(SUMIFS(KIRSALOG1,KAYNAK,A58,SÜRE,"Kısa",İL,$B$10,İLÇE,$B$11)/VLOOKUP($B$11,ABONE1,9,FALSE))</f>
        <v>1.1860655737704917</v>
      </c>
      <c r="J58" s="30">
        <f>(SUMIFS(KIRSALAG1,KAYNAK,A58,SÜRE,"Kısa",İL,$B$10,İLÇE,$B$11)/VLOOKUP($B$11,ABONE1,10,FALSE))</f>
        <v>1.4945930563460443</v>
      </c>
      <c r="K58" s="30">
        <f>(SUMIFS(KIRSALOG1,KAYNAK,A58,SÜRE,"Kısa",İL,$B$10,İLÇE,$B$11)+SUMIFS(KIRSALAG1,KAYNAK,A58,SÜRE,"Kısa",İL,$B$10,İLÇE,$B$11))/VLOOKUP($B$11,ABONE1,11,FALSE)</f>
        <v>1.4667504992972853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0.28498800580459827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0.16792452830188678</v>
      </c>
      <c r="D60" s="30">
        <f t="shared" ref="D60:L60" si="18">SUM(D57:D59)</f>
        <v>9.771435201299454E-2</v>
      </c>
      <c r="E60" s="30">
        <f t="shared" si="18"/>
        <v>9.8986101617680566E-2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1.1860655737704917</v>
      </c>
      <c r="J60" s="30">
        <f t="shared" si="18"/>
        <v>1.4945930563460443</v>
      </c>
      <c r="K60" s="30">
        <f t="shared" si="18"/>
        <v>1.4667504992972853</v>
      </c>
      <c r="L60" s="30">
        <f t="shared" si="18"/>
        <v>0.28498800580459827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1590</v>
      </c>
      <c r="D65" s="29">
        <f>VLOOKUP($B$11,ABONE1,4,FALSE)</f>
        <v>86190</v>
      </c>
      <c r="E65" s="29">
        <f>VLOOKUP($B$11,ABONE1,5,FALSE)</f>
        <v>87780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1220</v>
      </c>
      <c r="J65" s="29">
        <f>VLOOKUP($B$11,ABONE1,10,FALSE)</f>
        <v>12299</v>
      </c>
      <c r="K65" s="29">
        <f>VLOOKUP($B$11,ABONE1,11,FALSE)</f>
        <v>13519</v>
      </c>
      <c r="L65" s="29">
        <f>VLOOKUP($B$11,ABONE1,12,FALSE)</f>
        <v>101299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5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115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29.467609212121214</v>
      </c>
      <c r="G17" s="30">
        <f t="shared" si="1"/>
        <v>18.256259312615221</v>
      </c>
      <c r="H17" s="30">
        <f t="shared" si="2"/>
        <v>18.610121341580054</v>
      </c>
      <c r="I17" s="30">
        <f t="shared" si="3"/>
        <v>61.427297757352946</v>
      </c>
      <c r="J17" s="30">
        <f t="shared" si="4"/>
        <v>102.37374435120641</v>
      </c>
      <c r="K17" s="30">
        <f t="shared" si="5"/>
        <v>99.590777466266843</v>
      </c>
      <c r="L17" s="30">
        <f t="shared" si="6"/>
        <v>46.027748660446647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3.6126263030303027</v>
      </c>
      <c r="G20" s="30">
        <f t="shared" si="1"/>
        <v>7.0644587832499342E-2</v>
      </c>
      <c r="H20" s="30">
        <f t="shared" si="2"/>
        <v>0.18243958553848116</v>
      </c>
      <c r="I20" s="30">
        <f t="shared" si="3"/>
        <v>8.9850796323529423</v>
      </c>
      <c r="J20" s="30">
        <f t="shared" si="4"/>
        <v>10.611242179624664</v>
      </c>
      <c r="K20" s="30">
        <f t="shared" si="5"/>
        <v>10.500718388305847</v>
      </c>
      <c r="L20" s="30">
        <f t="shared" si="6"/>
        <v>3.6690568666357075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</v>
      </c>
      <c r="G21" s="30">
        <f t="shared" si="1"/>
        <v>4.5879378456676321</v>
      </c>
      <c r="H21" s="30">
        <f t="shared" si="2"/>
        <v>4.4431295032838101</v>
      </c>
      <c r="I21" s="30">
        <f t="shared" si="3"/>
        <v>0</v>
      </c>
      <c r="J21" s="30">
        <f t="shared" si="4"/>
        <v>21.527064321715816</v>
      </c>
      <c r="K21" s="30">
        <f t="shared" si="5"/>
        <v>20.063955502248874</v>
      </c>
      <c r="L21" s="30">
        <f t="shared" si="6"/>
        <v>9.7215139038291039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9.4952156966025811E-2</v>
      </c>
      <c r="H22" s="30">
        <f t="shared" si="2"/>
        <v>9.1955197347446269E-2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6.0882904546797824E-2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33.080235515151514</v>
      </c>
      <c r="G25" s="30">
        <f t="shared" si="7"/>
        <v>23.009793903081381</v>
      </c>
      <c r="H25" s="30">
        <f t="shared" si="7"/>
        <v>23.327645627749792</v>
      </c>
      <c r="I25" s="30">
        <f t="shared" si="7"/>
        <v>70.412377389705881</v>
      </c>
      <c r="J25" s="30">
        <f t="shared" si="7"/>
        <v>134.51205085254691</v>
      </c>
      <c r="K25" s="30">
        <f t="shared" si="7"/>
        <v>130.15545135682157</v>
      </c>
      <c r="L25" s="30">
        <f t="shared" si="7"/>
        <v>59.479202335458261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0</v>
      </c>
      <c r="G29" s="30">
        <f>(SUMIFS(KENTALTIAG2,KAYNAK,A29,SEBEP,B29,SÜRE,"Uzun",BİLDİRİM,"Bildirimli",İL,$B$10,İLÇE,$B$11)/VLOOKUP($B$11,ABONE1,7,FALSE))*60</f>
        <v>9.5650919581248353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9.2631905030925203</v>
      </c>
      <c r="I29" s="30">
        <f>(SUMIFS(KIRSALOG2,KAYNAK,A29,SEBEP,B29,SÜRE,"Uzun",BİLDİRİM,"Bildirimli",İL,$B$10,İLÇE,$B$11)/VLOOKUP($B$11,ABONE1,9,FALSE))*60</f>
        <v>0</v>
      </c>
      <c r="J29" s="30">
        <f>(SUMIFS(KIRSALAG2,KAYNAK,A29,SEBEP,B29,SÜRE,"Uzun",BİLDİRİM,"Bildirimli",İL,$B$10,İLÇE,$B$11)/VLOOKUP($B$11,ABONE1,10,FALSE))*60</f>
        <v>0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6.1330948055895638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3.2266890080428952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3.0073838080959518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1.0162156457128384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0</v>
      </c>
      <c r="G33" s="30">
        <f t="shared" si="8"/>
        <v>9.5650919581248353</v>
      </c>
      <c r="H33" s="30">
        <f t="shared" si="8"/>
        <v>9.2631905030925203</v>
      </c>
      <c r="I33" s="30">
        <f t="shared" si="8"/>
        <v>0</v>
      </c>
      <c r="J33" s="30">
        <f t="shared" si="8"/>
        <v>3.2266890080428952</v>
      </c>
      <c r="K33" s="30">
        <f t="shared" si="8"/>
        <v>3.0073838080959518</v>
      </c>
      <c r="L33" s="30">
        <f t="shared" si="8"/>
        <v>7.1493104513024024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0.69090909090909092</v>
      </c>
      <c r="G38" s="30">
        <f t="shared" si="10"/>
        <v>0.46161443244666844</v>
      </c>
      <c r="H38" s="30">
        <f t="shared" si="11"/>
        <v>0.46885162277625453</v>
      </c>
      <c r="I38" s="30">
        <f t="shared" si="12"/>
        <v>1.2224264705882353</v>
      </c>
      <c r="J38" s="30">
        <f t="shared" si="13"/>
        <v>2.0731903485254692</v>
      </c>
      <c r="K38" s="30">
        <f t="shared" si="14"/>
        <v>2.0153673163418291</v>
      </c>
      <c r="L38" s="30">
        <f t="shared" si="15"/>
        <v>0.99231646050576261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3.0303030303030304E-2</v>
      </c>
      <c r="G41" s="30">
        <f t="shared" si="10"/>
        <v>5.9257308401369497E-4</v>
      </c>
      <c r="H41" s="30">
        <f t="shared" si="11"/>
        <v>1.5303194541860614E-3</v>
      </c>
      <c r="I41" s="30">
        <f t="shared" si="12"/>
        <v>7.5367647058823525E-2</v>
      </c>
      <c r="J41" s="30">
        <f t="shared" si="13"/>
        <v>8.9008042895442355E-2</v>
      </c>
      <c r="K41" s="30">
        <f t="shared" si="14"/>
        <v>8.8080959520239879E-2</v>
      </c>
      <c r="L41" s="30">
        <f t="shared" si="15"/>
        <v>3.0776375226917719E-2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</v>
      </c>
      <c r="G42" s="30">
        <f t="shared" si="10"/>
        <v>4.055833552804846E-2</v>
      </c>
      <c r="H42" s="30">
        <f t="shared" si="11"/>
        <v>3.9278199324108906E-2</v>
      </c>
      <c r="I42" s="30">
        <f t="shared" si="12"/>
        <v>0</v>
      </c>
      <c r="J42" s="30">
        <f t="shared" si="13"/>
        <v>0.14343163538873996</v>
      </c>
      <c r="K42" s="30">
        <f t="shared" si="14"/>
        <v>0.13368315842078959</v>
      </c>
      <c r="L42" s="30">
        <f t="shared" si="15"/>
        <v>7.1178283446616281E-2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1.0534632604687912E-3</v>
      </c>
      <c r="H43" s="30">
        <f t="shared" si="11"/>
        <v>1.0202129694573741E-3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6.7547599949339303E-4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0.72121212121212119</v>
      </c>
      <c r="G46" s="30">
        <f t="shared" si="16"/>
        <v>0.50381880431919945</v>
      </c>
      <c r="H46" s="30">
        <f t="shared" si="16"/>
        <v>0.51068035452400695</v>
      </c>
      <c r="I46" s="30">
        <f t="shared" si="16"/>
        <v>1.2977941176470589</v>
      </c>
      <c r="J46" s="30">
        <f t="shared" si="16"/>
        <v>2.3056300268096517</v>
      </c>
      <c r="K46" s="30">
        <f t="shared" si="16"/>
        <v>2.2371314342828583</v>
      </c>
      <c r="L46" s="30">
        <f t="shared" si="16"/>
        <v>1.09494659517879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0</v>
      </c>
      <c r="G50" s="30">
        <f>(SUMIFS(KENTALTIAG1,KAYNAK,A50,SEBEP,B50,SÜRE,"Uzun",BİLDİRİM,"Bildirimli",İL,$B$10,İLÇE,$B$11)/VLOOKUP($B$11,ABONE1,7,FALSE))</f>
        <v>1.6526204898604163E-2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1.6004590958362559E-2</v>
      </c>
      <c r="I50" s="30">
        <f>(SUMIFS(KIRSALOG1,KAYNAK,A50,SEBEP,B50,SÜRE,"Uzun",BİLDİRİM,"Bildirimli",İL,$B$10,İLÇE,$B$11)/VLOOKUP($B$11,ABONE1,9,FALSE))</f>
        <v>0</v>
      </c>
      <c r="J50" s="30">
        <f>(SUMIFS(KIRSALAG1,KAYNAK,A50,SEBEP,B50,SÜRE,"Uzun",BİLDİRİM,"Bildirimli",İL,$B$10,İLÇE,$B$11)/VLOOKUP($B$11,ABONE1,10,FALSE))</f>
        <v>0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1.0596529742052602E-2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1.099195710455764E-2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1.024487756121939E-2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3.4618144974036392E-3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0</v>
      </c>
      <c r="G54" s="30">
        <f t="shared" si="17"/>
        <v>1.6526204898604163E-2</v>
      </c>
      <c r="H54" s="30">
        <f t="shared" si="17"/>
        <v>1.6004590958362559E-2</v>
      </c>
      <c r="I54" s="30">
        <f t="shared" si="17"/>
        <v>0</v>
      </c>
      <c r="J54" s="30">
        <f t="shared" si="17"/>
        <v>1.099195710455764E-2</v>
      </c>
      <c r="K54" s="30">
        <f t="shared" si="17"/>
        <v>1.024487756121939E-2</v>
      </c>
      <c r="L54" s="30">
        <f t="shared" si="17"/>
        <v>1.4058344239456242E-2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0.84444444444444444</v>
      </c>
      <c r="G58" s="30">
        <f>(SUMIFS(KENTALTIAG1,KAYNAK,A58,SÜRE,"Kısa",İL,$B$10,İLÇE,$B$11)/VLOOKUP($B$11,ABONE1,7,FALSE))</f>
        <v>0.74611535422702135</v>
      </c>
      <c r="H58" s="30">
        <f>(SUMIFS(KENTALTIOG1,KAYNAK,A58,SÜRE,"Kısa",İL,$B$10,İLÇE,$B$11)+SUMIFS(KENTALTIAG1,KAYNAK,A58,SÜRE,"Kısa",İL,$B$10,İLÇE,$B$11))/VLOOKUP($B$11,ABONE1,8,FALSE)</f>
        <v>0.74921889944525921</v>
      </c>
      <c r="I58" s="30">
        <f>(SUMIFS(KIRSALOG1,KAYNAK,A58,SÜRE,"Kısa",İL,$B$10,İLÇE,$B$11)/VLOOKUP($B$11,ABONE1,9,FALSE))</f>
        <v>1.96875</v>
      </c>
      <c r="J58" s="30">
        <f>(SUMIFS(KIRSALAG1,KAYNAK,A58,SÜRE,"Kısa",İL,$B$10,İLÇE,$B$11)/VLOOKUP($B$11,ABONE1,10,FALSE))</f>
        <v>2.5604557640750669</v>
      </c>
      <c r="K58" s="30">
        <f>(SUMIFS(KIRSALOG1,KAYNAK,A58,SÜRE,"Kısa",İL,$B$10,İLÇE,$B$11)+SUMIFS(KIRSALAG1,KAYNAK,A58,SÜRE,"Kısa",İL,$B$10,İLÇE,$B$11))/VLOOKUP($B$11,ABONE1,11,FALSE)</f>
        <v>2.5202398800599699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1.3476590534892556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0.84444444444444444</v>
      </c>
      <c r="G60" s="30">
        <f t="shared" si="18"/>
        <v>0.74611535422702135</v>
      </c>
      <c r="H60" s="30">
        <f t="shared" si="18"/>
        <v>0.74921889944525921</v>
      </c>
      <c r="I60" s="30">
        <f t="shared" si="18"/>
        <v>1.96875</v>
      </c>
      <c r="J60" s="30">
        <f t="shared" si="18"/>
        <v>2.5604557640750669</v>
      </c>
      <c r="K60" s="30">
        <f t="shared" si="18"/>
        <v>2.5202398800599699</v>
      </c>
      <c r="L60" s="30">
        <f t="shared" si="18"/>
        <v>1.3476590534892556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495</v>
      </c>
      <c r="G65" s="29">
        <f>VLOOKUP($B$11,ABONE1,7,FALSE)</f>
        <v>15188</v>
      </c>
      <c r="H65" s="29">
        <f>VLOOKUP($B$11,ABONE1,8,FALSE)</f>
        <v>15683</v>
      </c>
      <c r="I65" s="29">
        <f>VLOOKUP($B$11,ABONE1,9,FALSE)</f>
        <v>544</v>
      </c>
      <c r="J65" s="29">
        <f>VLOOKUP($B$11,ABONE1,10,FALSE)</f>
        <v>7460</v>
      </c>
      <c r="K65" s="29">
        <f>VLOOKUP($B$11,ABONE1,11,FALSE)</f>
        <v>8004</v>
      </c>
      <c r="L65" s="29">
        <f>VLOOKUP($B$11,ABONE1,12,FALSE)</f>
        <v>23687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6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116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93.061668469387769</v>
      </c>
      <c r="D17" s="30">
        <f t="shared" si="1"/>
        <v>51.581257192067113</v>
      </c>
      <c r="E17" s="30">
        <f t="shared" si="2"/>
        <v>53.642598868636775</v>
      </c>
      <c r="F17" s="30">
        <v>0</v>
      </c>
      <c r="G17" s="30">
        <v>0</v>
      </c>
      <c r="H17" s="30">
        <v>0</v>
      </c>
      <c r="I17" s="30">
        <f t="shared" si="3"/>
        <v>34.55789869565217</v>
      </c>
      <c r="J17" s="30">
        <f t="shared" si="4"/>
        <v>85.893291687458955</v>
      </c>
      <c r="K17" s="30">
        <f t="shared" si="5"/>
        <v>79.15790070735882</v>
      </c>
      <c r="L17" s="30">
        <f t="shared" si="6"/>
        <v>54.872050969127514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8.3163265306122447E-2</v>
      </c>
      <c r="D21" s="30">
        <f t="shared" si="1"/>
        <v>11.111169578157883</v>
      </c>
      <c r="E21" s="30">
        <f t="shared" si="2"/>
        <v>10.563140078879901</v>
      </c>
      <c r="F21" s="30">
        <v>0</v>
      </c>
      <c r="G21" s="30">
        <v>0</v>
      </c>
      <c r="H21" s="30">
        <v>0</v>
      </c>
      <c r="I21" s="30">
        <f t="shared" si="3"/>
        <v>0</v>
      </c>
      <c r="J21" s="30">
        <f t="shared" si="4"/>
        <v>45.816174287590293</v>
      </c>
      <c r="K21" s="30">
        <f t="shared" si="5"/>
        <v>39.804924951511701</v>
      </c>
      <c r="L21" s="30">
        <f t="shared" si="6"/>
        <v>11.939270250201337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v>0</v>
      </c>
      <c r="G22" s="30">
        <v>0</v>
      </c>
      <c r="H22" s="30"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93.144831734693895</v>
      </c>
      <c r="D25" s="30">
        <f t="shared" ref="D25:L25" si="7">SUM(D15:D24)</f>
        <v>62.692426770224998</v>
      </c>
      <c r="E25" s="30">
        <f t="shared" si="7"/>
        <v>64.205738947516679</v>
      </c>
      <c r="F25" s="30">
        <f t="shared" si="7"/>
        <v>0</v>
      </c>
      <c r="G25" s="30">
        <f t="shared" si="7"/>
        <v>0</v>
      </c>
      <c r="H25" s="30">
        <f t="shared" si="7"/>
        <v>0</v>
      </c>
      <c r="I25" s="30">
        <f t="shared" si="7"/>
        <v>34.55789869565217</v>
      </c>
      <c r="J25" s="30">
        <f t="shared" si="7"/>
        <v>131.70946597504926</v>
      </c>
      <c r="K25" s="30">
        <f t="shared" si="7"/>
        <v>118.96282565887051</v>
      </c>
      <c r="L25" s="30">
        <f t="shared" si="7"/>
        <v>66.811321219328846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51.329555850340135</v>
      </c>
      <c r="D29" s="30">
        <f>(SUMIFS(KENTSELAG2,KAYNAK,A29,SEBEP,B29,SÜRE,"Uzun",BİLDİRİM,"Bildirimli",İL,$B$10,İLÇE,$B$11)/VLOOKUP($B$11,ABONE1,4,FALSE))*60</f>
        <v>36.919469488631307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37.635569225004929</v>
      </c>
      <c r="F29" s="30">
        <v>0</v>
      </c>
      <c r="G29" s="30">
        <v>0</v>
      </c>
      <c r="H29" s="30">
        <v>0</v>
      </c>
      <c r="I29" s="30">
        <f>(SUMIFS(KIRSALOG2,KAYNAK,A29,SEBEP,B29,SÜRE,"Uzun",BİLDİRİM,"Bildirimli",İL,$B$10,İLÇE,$B$11)/VLOOKUP($B$11,ABONE1,9,FALSE))*60</f>
        <v>7.4687086956521735</v>
      </c>
      <c r="J29" s="30">
        <f>(SUMIFS(KIRSALAG2,KAYNAK,A29,SEBEP,B29,SÜRE,"Uzun",BİLDİRİM,"Bildirimli",İL,$B$10,İLÇE,$B$11)/VLOOKUP($B$11,ABONE1,10,FALSE))*60</f>
        <v>17.914772344057781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16.544210656018251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36.643001397583888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14.531580393086886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13.809443090965431</v>
      </c>
      <c r="F31" s="30">
        <v>0</v>
      </c>
      <c r="G31" s="30">
        <v>0</v>
      </c>
      <c r="H31" s="30"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13.159565138255031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51.329555850340135</v>
      </c>
      <c r="D33" s="30">
        <f t="shared" ref="D33:L33" si="8">SUM(D28:D32)</f>
        <v>51.451049881718191</v>
      </c>
      <c r="E33" s="30">
        <f t="shared" si="8"/>
        <v>51.445012315970359</v>
      </c>
      <c r="F33" s="30">
        <f t="shared" si="8"/>
        <v>0</v>
      </c>
      <c r="G33" s="30">
        <f t="shared" si="8"/>
        <v>0</v>
      </c>
      <c r="H33" s="30">
        <f t="shared" si="8"/>
        <v>0</v>
      </c>
      <c r="I33" s="30">
        <f t="shared" si="8"/>
        <v>7.4687086956521735</v>
      </c>
      <c r="J33" s="30">
        <f t="shared" si="8"/>
        <v>17.914772344057781</v>
      </c>
      <c r="K33" s="30">
        <f t="shared" si="8"/>
        <v>16.544210656018251</v>
      </c>
      <c r="L33" s="30">
        <f t="shared" si="8"/>
        <v>49.80256653583892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9">(SUMIFS(KENTSELOG1,KAYNAK,A36,SEBEP,B36,SÜRE,"Uzun",BİLDİRİM,"Bildirimsiz",İL,$B$10,İLÇE,$B$11)/VLOOKUP($B$11,ABONE1,3,FALSE))</f>
        <v>0</v>
      </c>
      <c r="D36" s="30">
        <f t="shared" ref="D36:D45" si="10">(SUMIFS(KENTSELAG1,KAYNAK,A36,SEBEP,B36,SÜRE,"Uzun",BİLDİRİM,"Bildirimsiz",İL,$B$10,İLÇE,$B$11)/VLOOKUP($B$11,ABONE1,4,FALSE))</f>
        <v>0</v>
      </c>
      <c r="E36" s="30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9"/>
        <v>0</v>
      </c>
      <c r="D37" s="30">
        <f t="shared" si="10"/>
        <v>0</v>
      </c>
      <c r="E37" s="30">
        <f t="shared" si="11"/>
        <v>0</v>
      </c>
      <c r="F37" s="30">
        <v>0</v>
      </c>
      <c r="G37" s="30">
        <v>0</v>
      </c>
      <c r="H37" s="30"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9"/>
        <v>2.2630385487528346</v>
      </c>
      <c r="D38" s="30">
        <f t="shared" si="10"/>
        <v>1.585687605608751</v>
      </c>
      <c r="E38" s="30">
        <f t="shared" si="11"/>
        <v>1.6193481139251205</v>
      </c>
      <c r="F38" s="30">
        <v>0</v>
      </c>
      <c r="G38" s="30">
        <v>0</v>
      </c>
      <c r="H38" s="30">
        <v>0</v>
      </c>
      <c r="I38" s="30">
        <f t="shared" si="12"/>
        <v>0.62173913043478257</v>
      </c>
      <c r="J38" s="30">
        <f t="shared" si="13"/>
        <v>1.3145108338804989</v>
      </c>
      <c r="K38" s="30">
        <f t="shared" si="14"/>
        <v>1.2236166571591558</v>
      </c>
      <c r="L38" s="30">
        <f t="shared" si="15"/>
        <v>1.6011006711409397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9"/>
        <v>0</v>
      </c>
      <c r="D39" s="30">
        <f t="shared" si="10"/>
        <v>0</v>
      </c>
      <c r="E39" s="30">
        <f t="shared" si="11"/>
        <v>0</v>
      </c>
      <c r="F39" s="30">
        <v>0</v>
      </c>
      <c r="G39" s="30">
        <v>0</v>
      </c>
      <c r="H39" s="30"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9"/>
        <v>0</v>
      </c>
      <c r="D40" s="30">
        <f t="shared" si="10"/>
        <v>0</v>
      </c>
      <c r="E40" s="30">
        <f t="shared" si="11"/>
        <v>0</v>
      </c>
      <c r="F40" s="30">
        <v>0</v>
      </c>
      <c r="G40" s="30">
        <v>0</v>
      </c>
      <c r="H40" s="30"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9"/>
        <v>0</v>
      </c>
      <c r="D41" s="30">
        <f t="shared" si="10"/>
        <v>0</v>
      </c>
      <c r="E41" s="30">
        <f t="shared" si="11"/>
        <v>0</v>
      </c>
      <c r="F41" s="30">
        <v>0</v>
      </c>
      <c r="G41" s="30">
        <v>0</v>
      </c>
      <c r="H41" s="30"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9"/>
        <v>5.6689342403628119E-4</v>
      </c>
      <c r="D42" s="30">
        <f t="shared" si="10"/>
        <v>0.11291613553493611</v>
      </c>
      <c r="E42" s="30">
        <f t="shared" si="11"/>
        <v>0.10733301405752599</v>
      </c>
      <c r="F42" s="30">
        <v>0</v>
      </c>
      <c r="G42" s="30">
        <v>0</v>
      </c>
      <c r="H42" s="30">
        <v>0</v>
      </c>
      <c r="I42" s="30">
        <f t="shared" si="12"/>
        <v>0</v>
      </c>
      <c r="J42" s="30">
        <f t="shared" si="13"/>
        <v>0.59159553512803675</v>
      </c>
      <c r="K42" s="30">
        <f t="shared" si="14"/>
        <v>0.51397604107244721</v>
      </c>
      <c r="L42" s="30">
        <f t="shared" si="15"/>
        <v>0.12646979865771812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9"/>
        <v>0</v>
      </c>
      <c r="D43" s="30">
        <f t="shared" si="10"/>
        <v>0</v>
      </c>
      <c r="E43" s="30">
        <f t="shared" si="11"/>
        <v>0</v>
      </c>
      <c r="F43" s="30">
        <v>0</v>
      </c>
      <c r="G43" s="30">
        <v>0</v>
      </c>
      <c r="H43" s="30"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9"/>
        <v>0</v>
      </c>
      <c r="D44" s="30">
        <f t="shared" si="10"/>
        <v>0</v>
      </c>
      <c r="E44" s="30">
        <f t="shared" si="11"/>
        <v>0</v>
      </c>
      <c r="F44" s="30">
        <v>0</v>
      </c>
      <c r="G44" s="30">
        <v>0</v>
      </c>
      <c r="H44" s="30"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9"/>
        <v>0</v>
      </c>
      <c r="D45" s="30">
        <f t="shared" si="10"/>
        <v>0</v>
      </c>
      <c r="E45" s="30">
        <f t="shared" si="11"/>
        <v>0</v>
      </c>
      <c r="F45" s="30">
        <v>0</v>
      </c>
      <c r="G45" s="30">
        <v>0</v>
      </c>
      <c r="H45" s="30"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2.2636054421768708</v>
      </c>
      <c r="D46" s="30">
        <f t="shared" ref="D46:L46" si="16">SUM(D36:D45)</f>
        <v>1.6986037411436872</v>
      </c>
      <c r="E46" s="30">
        <f t="shared" si="16"/>
        <v>1.7266811279826464</v>
      </c>
      <c r="F46" s="30">
        <f t="shared" si="16"/>
        <v>0</v>
      </c>
      <c r="G46" s="30">
        <f t="shared" si="16"/>
        <v>0</v>
      </c>
      <c r="H46" s="30">
        <f t="shared" si="16"/>
        <v>0</v>
      </c>
      <c r="I46" s="30">
        <f t="shared" si="16"/>
        <v>0.62173913043478257</v>
      </c>
      <c r="J46" s="30">
        <f t="shared" si="16"/>
        <v>1.9061063690085356</v>
      </c>
      <c r="K46" s="30">
        <f t="shared" si="16"/>
        <v>1.737592698231603</v>
      </c>
      <c r="L46" s="30">
        <f t="shared" si="16"/>
        <v>1.7275704697986578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0.39852607709750565</v>
      </c>
      <c r="D50" s="30">
        <f>(SUMIFS(KENTSELAG1,KAYNAK,A50,SEBEP,B50,SÜRE,"Uzun",BİLDİRİM,"Bildirimli",İL,$B$10,İLÇE,$B$11)/VLOOKUP($B$11,ABONE1,4,FALSE))</f>
        <v>0.33658435360033201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0.33966250669070625</v>
      </c>
      <c r="F50" s="30">
        <v>0</v>
      </c>
      <c r="G50" s="30">
        <v>0</v>
      </c>
      <c r="H50" s="30">
        <v>0</v>
      </c>
      <c r="I50" s="30">
        <f>(SUMIFS(KIRSALOG1,KAYNAK,A50,SEBEP,B50,SÜRE,"Uzun",BİLDİRİM,"Bildirimli",İL,$B$10,İLÇE,$B$11)/VLOOKUP($B$11,ABONE1,9,FALSE))</f>
        <v>7.8260869565217397E-2</v>
      </c>
      <c r="J50" s="30">
        <f>(SUMIFS(KIRSALAG1,KAYNAK,A50,SEBEP,B50,SÜRE,"Uzun",BİLDİRİM,"Bildirimli",İL,$B$10,İLÇE,$B$11)/VLOOKUP($B$11,ABONE1,10,FALSE))</f>
        <v>0.28496388706500331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0.25784369652025102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0.33581208053691275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3.2134704888388224E-2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3.0537791926078261E-2</v>
      </c>
      <c r="F52" s="30">
        <v>0</v>
      </c>
      <c r="G52" s="30">
        <v>0</v>
      </c>
      <c r="H52" s="30"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2.9100671140939598E-2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0.39852607709750565</v>
      </c>
      <c r="D54" s="30">
        <f t="shared" ref="D54:L54" si="17">SUM(D49:D53)</f>
        <v>0.36871905848872022</v>
      </c>
      <c r="E54" s="30">
        <f t="shared" si="17"/>
        <v>0.3702002986167845</v>
      </c>
      <c r="F54" s="30">
        <f t="shared" si="17"/>
        <v>0</v>
      </c>
      <c r="G54" s="30">
        <f t="shared" si="17"/>
        <v>0</v>
      </c>
      <c r="H54" s="30">
        <f t="shared" si="17"/>
        <v>0</v>
      </c>
      <c r="I54" s="30">
        <f t="shared" si="17"/>
        <v>7.8260869565217397E-2</v>
      </c>
      <c r="J54" s="30">
        <f t="shared" si="17"/>
        <v>0.28496388706500331</v>
      </c>
      <c r="K54" s="30">
        <f t="shared" si="17"/>
        <v>0.25784369652025102</v>
      </c>
      <c r="L54" s="30">
        <f t="shared" si="17"/>
        <v>0.36491275167785236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0.7273242630385488</v>
      </c>
      <c r="D58" s="30">
        <f>(SUMIFS(KENTSELAG1,KAYNAK,A58,SÜRE,"Kısa",İL,$B$10,İLÇE,$B$11)/VLOOKUP($B$11,ABONE1,4,FALSE))</f>
        <v>0.58251563750629942</v>
      </c>
      <c r="E58" s="30">
        <f>(SUMIFS(KENTSELOG1,KAYNAK,A58,SÜRE,"Kısa",İL,$B$10,İLÇE,$B$11)+SUMIFS(KENTSELAG1,KAYNAK,A58,SÜRE,"Kısa",İL,$B$10,İLÇE,$B$11))/VLOOKUP($B$11,ABONE1,5,FALSE)</f>
        <v>0.58971180663154632</v>
      </c>
      <c r="F58" s="30">
        <v>0</v>
      </c>
      <c r="G58" s="30">
        <v>0</v>
      </c>
      <c r="H58" s="30">
        <v>0</v>
      </c>
      <c r="I58" s="30">
        <f>(SUMIFS(KIRSALOG1,KAYNAK,A58,SÜRE,"Kısa",İL,$B$10,İLÇE,$B$11)/VLOOKUP($B$11,ABONE1,9,FALSE))</f>
        <v>0.34782608695652173</v>
      </c>
      <c r="J58" s="30">
        <f>(SUMIFS(KIRSALAG1,KAYNAK,A58,SÜRE,"Kısa",İL,$B$10,İLÇE,$B$11)/VLOOKUP($B$11,ABONE1,10,FALSE))</f>
        <v>0.613263296126067</v>
      </c>
      <c r="K58" s="30">
        <f>(SUMIFS(KIRSALOG1,KAYNAK,A58,SÜRE,"Kısa",İL,$B$10,İLÇE,$B$11)+SUMIFS(KIRSALAG1,KAYNAK,A58,SÜRE,"Kısa",İL,$B$10,İLÇE,$B$11))/VLOOKUP($B$11,ABONE1,11,FALSE)</f>
        <v>0.57843696520250998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0.58995973154362413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0.7273242630385488</v>
      </c>
      <c r="D60" s="30">
        <f t="shared" ref="D60:L60" si="18">SUM(D57:D59)</f>
        <v>0.58251563750629942</v>
      </c>
      <c r="E60" s="30">
        <f t="shared" si="18"/>
        <v>0.58971180663154632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0.34782608695652173</v>
      </c>
      <c r="J60" s="30">
        <f t="shared" si="18"/>
        <v>0.613263296126067</v>
      </c>
      <c r="K60" s="30">
        <f t="shared" si="18"/>
        <v>0.57843696520250998</v>
      </c>
      <c r="L60" s="30">
        <f t="shared" si="18"/>
        <v>0.58995973154362413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1764</v>
      </c>
      <c r="D65" s="29">
        <f>VLOOKUP($B$11,ABONE1,4,FALSE)</f>
        <v>33733</v>
      </c>
      <c r="E65" s="29">
        <f>VLOOKUP($B$11,ABONE1,5,FALSE)</f>
        <v>35497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230</v>
      </c>
      <c r="J65" s="29">
        <f>VLOOKUP($B$11,ABONE1,10,FALSE)</f>
        <v>1523</v>
      </c>
      <c r="K65" s="29">
        <f>VLOOKUP($B$11,ABONE1,11,FALSE)</f>
        <v>1753</v>
      </c>
      <c r="L65" s="29">
        <f>VLOOKUP($B$11,ABONE1,12,FALSE)</f>
        <v>37250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7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117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17.51063172413793</v>
      </c>
      <c r="G17" s="30">
        <f t="shared" si="1"/>
        <v>48.342537565779807</v>
      </c>
      <c r="H17" s="30">
        <f t="shared" si="2"/>
        <v>48.08189763882816</v>
      </c>
      <c r="I17" s="30">
        <f t="shared" si="3"/>
        <v>19.138818227848102</v>
      </c>
      <c r="J17" s="30">
        <f t="shared" si="4"/>
        <v>49.306852387048195</v>
      </c>
      <c r="K17" s="30">
        <f t="shared" si="5"/>
        <v>48.864768414023381</v>
      </c>
      <c r="L17" s="30">
        <f t="shared" si="6"/>
        <v>48.426368447600389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</v>
      </c>
      <c r="G21" s="30">
        <f t="shared" si="1"/>
        <v>5.5491964515654848</v>
      </c>
      <c r="H21" s="30">
        <f t="shared" si="2"/>
        <v>5.5022858854394405</v>
      </c>
      <c r="I21" s="30">
        <f t="shared" si="3"/>
        <v>0</v>
      </c>
      <c r="J21" s="30">
        <f t="shared" si="4"/>
        <v>10.799912146084337</v>
      </c>
      <c r="K21" s="30">
        <f t="shared" si="5"/>
        <v>10.641649660545353</v>
      </c>
      <c r="L21" s="30">
        <f t="shared" si="6"/>
        <v>7.7636562830558278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17.51063172413793</v>
      </c>
      <c r="G25" s="30">
        <f t="shared" si="7"/>
        <v>53.891734017345293</v>
      </c>
      <c r="H25" s="30">
        <f t="shared" si="7"/>
        <v>53.584183524267601</v>
      </c>
      <c r="I25" s="30">
        <f t="shared" si="7"/>
        <v>19.138818227848102</v>
      </c>
      <c r="J25" s="30">
        <f t="shared" si="7"/>
        <v>60.106764533132534</v>
      </c>
      <c r="K25" s="30">
        <f t="shared" si="7"/>
        <v>59.506418074568735</v>
      </c>
      <c r="L25" s="30">
        <f t="shared" si="7"/>
        <v>56.190024730656219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8.3482758620689665</v>
      </c>
      <c r="G29" s="30">
        <f>(SUMIFS(KENTALTIAG2,KAYNAK,A29,SEBEP,B29,SÜRE,"Uzun",BİLDİRİM,"Bildirimli",İL,$B$10,İLÇE,$B$11)/VLOOKUP($B$11,ABONE1,7,FALSE))*60</f>
        <v>23.326366647067474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23.199748185395716</v>
      </c>
      <c r="I29" s="30">
        <f>(SUMIFS(KIRSALOG2,KAYNAK,A29,SEBEP,B29,SÜRE,"Uzun",BİLDİRİM,"Bildirimli",İL,$B$10,İLÇE,$B$11)/VLOOKUP($B$11,ABONE1,9,FALSE))*60</f>
        <v>27.179747088607595</v>
      </c>
      <c r="J29" s="30">
        <f>(SUMIFS(KIRSALAG2,KAYNAK,A29,SEBEP,B29,SÜRE,"Uzun",BİLDİRİM,"Bildirimli",İL,$B$10,İLÇE,$B$11)/VLOOKUP($B$11,ABONE1,10,FALSE))*60</f>
        <v>131.9536991566265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130.41833610461882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70.376977002938304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1.6499629663383801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1.6360148753825974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44.530213271837347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43.877665164162494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20.22275473065622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8.3482758620689665</v>
      </c>
      <c r="G33" s="30">
        <f t="shared" si="8"/>
        <v>24.976329613405852</v>
      </c>
      <c r="H33" s="30">
        <f t="shared" si="8"/>
        <v>24.835763060778312</v>
      </c>
      <c r="I33" s="30">
        <f t="shared" si="8"/>
        <v>27.179747088607595</v>
      </c>
      <c r="J33" s="30">
        <f t="shared" si="8"/>
        <v>176.48391242846384</v>
      </c>
      <c r="K33" s="30">
        <f t="shared" si="8"/>
        <v>174.29600126878131</v>
      </c>
      <c r="L33" s="30">
        <f t="shared" si="8"/>
        <v>90.599731733594524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0.32758620689655171</v>
      </c>
      <c r="G38" s="30">
        <f t="shared" si="10"/>
        <v>0.98971042187270319</v>
      </c>
      <c r="H38" s="30">
        <f t="shared" si="11"/>
        <v>0.98411310304620314</v>
      </c>
      <c r="I38" s="30">
        <f t="shared" si="12"/>
        <v>0.29113924050632911</v>
      </c>
      <c r="J38" s="30">
        <f t="shared" si="13"/>
        <v>0.75545933734939763</v>
      </c>
      <c r="K38" s="30">
        <f t="shared" si="14"/>
        <v>0.74865516601743642</v>
      </c>
      <c r="L38" s="30">
        <f t="shared" si="15"/>
        <v>0.8805093046033301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</v>
      </c>
      <c r="G42" s="30">
        <f t="shared" si="10"/>
        <v>6.7176245773923268E-2</v>
      </c>
      <c r="H42" s="30">
        <f t="shared" si="11"/>
        <v>6.6608366127386673E-2</v>
      </c>
      <c r="I42" s="30">
        <f t="shared" si="12"/>
        <v>0</v>
      </c>
      <c r="J42" s="30">
        <f t="shared" si="13"/>
        <v>9.2996987951807233E-2</v>
      </c>
      <c r="K42" s="30">
        <f t="shared" si="14"/>
        <v>9.1634205156742726E-2</v>
      </c>
      <c r="L42" s="30">
        <f t="shared" si="15"/>
        <v>7.7619980411361408E-2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0.32758620689655171</v>
      </c>
      <c r="G46" s="30">
        <f t="shared" si="16"/>
        <v>1.0568866676466264</v>
      </c>
      <c r="H46" s="30">
        <f t="shared" si="16"/>
        <v>1.0507214691735898</v>
      </c>
      <c r="I46" s="30">
        <f t="shared" si="16"/>
        <v>0.29113924050632911</v>
      </c>
      <c r="J46" s="30">
        <f t="shared" si="16"/>
        <v>0.84845632530120485</v>
      </c>
      <c r="K46" s="30">
        <f t="shared" si="16"/>
        <v>0.84028937117417912</v>
      </c>
      <c r="L46" s="30">
        <f t="shared" si="16"/>
        <v>0.95812928501469152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5.1724137931034482E-2</v>
      </c>
      <c r="G50" s="30">
        <f>(SUMIFS(KENTALTIAG1,KAYNAK,A50,SEBEP,B50,SÜRE,"Uzun",BİLDİRİM,"Bildirimli",İL,$B$10,İLÇE,$B$11)/VLOOKUP($B$11,ABONE1,7,FALSE))</f>
        <v>0.13244156989563427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0.13175921877277366</v>
      </c>
      <c r="I50" s="30">
        <f>(SUMIFS(KIRSALOG1,KAYNAK,A50,SEBEP,B50,SÜRE,"Uzun",BİLDİRİM,"Bildirimli",İL,$B$10,İLÇE,$B$11)/VLOOKUP($B$11,ABONE1,9,FALSE))</f>
        <v>0.12658227848101267</v>
      </c>
      <c r="J50" s="30">
        <f>(SUMIFS(KIRSALAG1,KAYNAK,A50,SEBEP,B50,SÜRE,"Uzun",BİLDİRİM,"Bildirimli",İL,$B$10,İLÇE,$B$11)/VLOOKUP($B$11,ABONE1,10,FALSE))</f>
        <v>0.52861445783132532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0.52272305694676313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0.30378713679399283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5.4387770101425844E-3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5.3927998833989211E-3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0.10749246987951808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0.10591726952327954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4.9624551093698989E-2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5.1724137931034482E-2</v>
      </c>
      <c r="G54" s="30">
        <f t="shared" si="17"/>
        <v>0.13788034690577686</v>
      </c>
      <c r="H54" s="30">
        <f t="shared" si="17"/>
        <v>0.13715201865617258</v>
      </c>
      <c r="I54" s="30">
        <f t="shared" si="17"/>
        <v>0.12658227848101267</v>
      </c>
      <c r="J54" s="30">
        <f t="shared" si="17"/>
        <v>0.63610692771084343</v>
      </c>
      <c r="K54" s="30">
        <f t="shared" si="17"/>
        <v>0.62864032647004264</v>
      </c>
      <c r="L54" s="30">
        <f t="shared" si="17"/>
        <v>0.35341168788769184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0.62068965517241381</v>
      </c>
      <c r="G58" s="30">
        <f>(SUMIFS(KENTALTIAG1,KAYNAK,A58,SÜRE,"Kısa",İL,$B$10,İLÇE,$B$11)/VLOOKUP($B$11,ABONE1,7,FALSE))</f>
        <v>1.6780831985888578</v>
      </c>
      <c r="H58" s="30">
        <f>(SUMIFS(KENTALTIOG1,KAYNAK,A58,SÜRE,"Kısa",İL,$B$10,İLÇE,$B$11)+SUMIFS(KENTALTIAG1,KAYNAK,A58,SÜRE,"Kısa",İL,$B$10,İLÇE,$B$11))/VLOOKUP($B$11,ABONE1,8,FALSE)</f>
        <v>1.6691444395860662</v>
      </c>
      <c r="I58" s="30">
        <f>(SUMIFS(KIRSALOG1,KAYNAK,A58,SÜRE,"Kısa",İL,$B$10,İLÇE,$B$11)/VLOOKUP($B$11,ABONE1,9,FALSE))</f>
        <v>1.2278481012658229</v>
      </c>
      <c r="J58" s="30">
        <f>(SUMIFS(KIRSALAG1,KAYNAK,A58,SÜRE,"Kısa",İL,$B$10,İLÇE,$B$11)/VLOOKUP($B$11,ABONE1,10,FALSE))</f>
        <v>3.2204442771084336</v>
      </c>
      <c r="K58" s="30">
        <f>(SUMIFS(KIRSALOG1,KAYNAK,A58,SÜRE,"Kısa",İL,$B$10,İLÇE,$B$11)+SUMIFS(KIRSALAG1,KAYNAK,A58,SÜRE,"Kısa",İL,$B$10,İLÇE,$B$11))/VLOOKUP($B$11,ABONE1,11,FALSE)</f>
        <v>3.1912446670376555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2.3388834476003919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0.62068965517241381</v>
      </c>
      <c r="G60" s="30">
        <f t="shared" si="18"/>
        <v>1.6780831985888578</v>
      </c>
      <c r="H60" s="30">
        <f t="shared" si="18"/>
        <v>1.6691444395860662</v>
      </c>
      <c r="I60" s="30">
        <f t="shared" si="18"/>
        <v>1.2278481012658229</v>
      </c>
      <c r="J60" s="30">
        <f t="shared" si="18"/>
        <v>3.2204442771084336</v>
      </c>
      <c r="K60" s="30">
        <f t="shared" si="18"/>
        <v>3.1912446670376555</v>
      </c>
      <c r="L60" s="30">
        <f t="shared" si="18"/>
        <v>2.3388834476003919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58</v>
      </c>
      <c r="G65" s="29">
        <f>VLOOKUP($B$11,ABONE1,7,FALSE)</f>
        <v>6803</v>
      </c>
      <c r="H65" s="29">
        <f>VLOOKUP($B$11,ABONE1,8,FALSE)</f>
        <v>6861</v>
      </c>
      <c r="I65" s="29">
        <f>VLOOKUP($B$11,ABONE1,9,FALSE)</f>
        <v>79</v>
      </c>
      <c r="J65" s="29">
        <f>VLOOKUP($B$11,ABONE1,10,FALSE)</f>
        <v>5312</v>
      </c>
      <c r="K65" s="29">
        <f>VLOOKUP($B$11,ABONE1,11,FALSE)</f>
        <v>5391</v>
      </c>
      <c r="L65" s="29">
        <f>VLOOKUP($B$11,ABONE1,12,FALSE)</f>
        <v>12252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8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118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63.334177823639777</v>
      </c>
      <c r="D17" s="30">
        <f t="shared" si="1"/>
        <v>49.742607926899481</v>
      </c>
      <c r="E17" s="30">
        <f t="shared" si="2"/>
        <v>49.860735747969876</v>
      </c>
      <c r="F17" s="30">
        <v>0</v>
      </c>
      <c r="G17" s="30">
        <v>0</v>
      </c>
      <c r="H17" s="30">
        <v>0</v>
      </c>
      <c r="I17" s="30">
        <f t="shared" si="3"/>
        <v>141.00338682926829</v>
      </c>
      <c r="J17" s="30">
        <f t="shared" si="4"/>
        <v>185.6665806602476</v>
      </c>
      <c r="K17" s="30">
        <f t="shared" si="5"/>
        <v>183.85411848894756</v>
      </c>
      <c r="L17" s="30">
        <f t="shared" si="6"/>
        <v>56.323935964696936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8.8761413133208258</v>
      </c>
      <c r="D18" s="30">
        <f t="shared" si="1"/>
        <v>32.376135133979247</v>
      </c>
      <c r="E18" s="30">
        <f t="shared" si="2"/>
        <v>32.171890658448291</v>
      </c>
      <c r="F18" s="30">
        <v>0</v>
      </c>
      <c r="G18" s="30">
        <v>0</v>
      </c>
      <c r="H18" s="30">
        <v>0</v>
      </c>
      <c r="I18" s="30">
        <f t="shared" si="3"/>
        <v>1.8926829268292684</v>
      </c>
      <c r="J18" s="30">
        <f t="shared" si="4"/>
        <v>4.8744612585969733</v>
      </c>
      <c r="K18" s="30">
        <f t="shared" si="5"/>
        <v>4.7534587066974598</v>
      </c>
      <c r="L18" s="30">
        <f t="shared" si="6"/>
        <v>30.880573983560453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7.5149477150329824</v>
      </c>
      <c r="E21" s="30">
        <f t="shared" si="2"/>
        <v>7.4496333763819607</v>
      </c>
      <c r="F21" s="30">
        <v>0</v>
      </c>
      <c r="G21" s="30">
        <v>0</v>
      </c>
      <c r="H21" s="30">
        <v>0</v>
      </c>
      <c r="I21" s="30">
        <f t="shared" si="3"/>
        <v>0</v>
      </c>
      <c r="J21" s="30">
        <f t="shared" si="4"/>
        <v>13.450343872077029</v>
      </c>
      <c r="K21" s="30">
        <f t="shared" si="5"/>
        <v>12.904519953810624</v>
      </c>
      <c r="L21" s="30">
        <f t="shared" si="6"/>
        <v>7.7065403362493612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v>0</v>
      </c>
      <c r="G22" s="30">
        <v>0</v>
      </c>
      <c r="H22" s="30"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72.210319136960607</v>
      </c>
      <c r="D25" s="30">
        <f t="shared" ref="D25:L25" si="7">SUM(D15:D24)</f>
        <v>89.633690775911717</v>
      </c>
      <c r="E25" s="30">
        <f t="shared" si="7"/>
        <v>89.482259782800128</v>
      </c>
      <c r="F25" s="30">
        <f t="shared" si="7"/>
        <v>0</v>
      </c>
      <c r="G25" s="30">
        <f t="shared" si="7"/>
        <v>0</v>
      </c>
      <c r="H25" s="30">
        <f t="shared" si="7"/>
        <v>0</v>
      </c>
      <c r="I25" s="30">
        <f t="shared" si="7"/>
        <v>142.89606975609757</v>
      </c>
      <c r="J25" s="30">
        <f t="shared" si="7"/>
        <v>203.99138579092161</v>
      </c>
      <c r="K25" s="30">
        <f t="shared" si="7"/>
        <v>201.51209714945566</v>
      </c>
      <c r="L25" s="30">
        <f t="shared" si="7"/>
        <v>94.911050284506757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31.983087579737337</v>
      </c>
      <c r="D29" s="30">
        <f>(SUMIFS(KENTSELAG2,KAYNAK,A29,SEBEP,B29,SÜRE,"Uzun",BİLDİRİM,"Bildirimli",İL,$B$10,İLÇE,$B$11)/VLOOKUP($B$11,ABONE1,4,FALSE))*60</f>
        <v>25.621850079120954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25.6771372262988</v>
      </c>
      <c r="F29" s="30">
        <v>0</v>
      </c>
      <c r="G29" s="30">
        <v>0</v>
      </c>
      <c r="H29" s="30">
        <v>0</v>
      </c>
      <c r="I29" s="30">
        <f>(SUMIFS(KIRSALOG2,KAYNAK,A29,SEBEP,B29,SÜRE,"Uzun",BİLDİRİM,"Bildirimli",İL,$B$10,İLÇE,$B$11)/VLOOKUP($B$11,ABONE1,9,FALSE))*60</f>
        <v>109.34474195121952</v>
      </c>
      <c r="J29" s="30">
        <f>(SUMIFS(KIRSALAG2,KAYNAK,A29,SEBEP,B29,SÜRE,"Uzun",BİLDİRİM,"Bildirimli",İL,$B$10,İLÇE,$B$11)/VLOOKUP($B$11,ABONE1,10,FALSE))*60</f>
        <v>327.41073204264103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318.56146883536786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39.471012159982607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11.134347872616914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11.037576398591137</v>
      </c>
      <c r="F31" s="30">
        <v>0</v>
      </c>
      <c r="G31" s="30">
        <v>0</v>
      </c>
      <c r="H31" s="30"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10.517743372438119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31.983087579737337</v>
      </c>
      <c r="D33" s="30">
        <f t="shared" ref="D33:L33" si="8">SUM(D28:D32)</f>
        <v>36.756197951737867</v>
      </c>
      <c r="E33" s="30">
        <f t="shared" si="8"/>
        <v>36.714713624889939</v>
      </c>
      <c r="F33" s="30">
        <f t="shared" si="8"/>
        <v>0</v>
      </c>
      <c r="G33" s="30">
        <f t="shared" si="8"/>
        <v>0</v>
      </c>
      <c r="H33" s="30">
        <f t="shared" si="8"/>
        <v>0</v>
      </c>
      <c r="I33" s="30">
        <f t="shared" si="8"/>
        <v>109.34474195121952</v>
      </c>
      <c r="J33" s="30">
        <f t="shared" si="8"/>
        <v>327.41073204264103</v>
      </c>
      <c r="K33" s="30">
        <f t="shared" si="8"/>
        <v>318.56146883536786</v>
      </c>
      <c r="L33" s="30">
        <f t="shared" si="8"/>
        <v>49.988755532420726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9">(SUMIFS(KENTSELOG1,KAYNAK,A36,SEBEP,B36,SÜRE,"Uzun",BİLDİRİM,"Bildirimsiz",İL,$B$10,İLÇE,$B$11)/VLOOKUP($B$11,ABONE1,3,FALSE))</f>
        <v>0</v>
      </c>
      <c r="D36" s="30">
        <f t="shared" ref="D36:D45" si="10">(SUMIFS(KENTSELAG1,KAYNAK,A36,SEBEP,B36,SÜRE,"Uzun",BİLDİRİM,"Bildirimsiz",İL,$B$10,İLÇE,$B$11)/VLOOKUP($B$11,ABONE1,4,FALSE))</f>
        <v>0</v>
      </c>
      <c r="E36" s="30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9"/>
        <v>0</v>
      </c>
      <c r="D37" s="30">
        <f t="shared" si="10"/>
        <v>0</v>
      </c>
      <c r="E37" s="30">
        <f t="shared" si="11"/>
        <v>0</v>
      </c>
      <c r="F37" s="30">
        <v>0</v>
      </c>
      <c r="G37" s="30">
        <v>0</v>
      </c>
      <c r="H37" s="30"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9"/>
        <v>1.7448405253283301</v>
      </c>
      <c r="D38" s="30">
        <f t="shared" si="10"/>
        <v>1.5964666984685736</v>
      </c>
      <c r="E38" s="30">
        <f t="shared" si="11"/>
        <v>1.5977562534650882</v>
      </c>
      <c r="F38" s="30">
        <v>0</v>
      </c>
      <c r="G38" s="30">
        <v>0</v>
      </c>
      <c r="H38" s="30">
        <v>0</v>
      </c>
      <c r="I38" s="30">
        <f t="shared" si="12"/>
        <v>3.5853658536585367</v>
      </c>
      <c r="J38" s="30">
        <f t="shared" si="13"/>
        <v>2.6829436038514443</v>
      </c>
      <c r="K38" s="30">
        <f t="shared" si="14"/>
        <v>2.719564500164962</v>
      </c>
      <c r="L38" s="30">
        <f t="shared" si="15"/>
        <v>1.6584520720356759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9"/>
        <v>0.30956848030018763</v>
      </c>
      <c r="D39" s="30">
        <f t="shared" si="10"/>
        <v>0.89546493839751284</v>
      </c>
      <c r="E39" s="30">
        <f t="shared" si="11"/>
        <v>0.89037276196066917</v>
      </c>
      <c r="F39" s="30">
        <v>0</v>
      </c>
      <c r="G39" s="30">
        <v>0</v>
      </c>
      <c r="H39" s="30">
        <v>0</v>
      </c>
      <c r="I39" s="30">
        <f t="shared" si="12"/>
        <v>7.3170731707317069E-2</v>
      </c>
      <c r="J39" s="30">
        <f t="shared" si="13"/>
        <v>0.18844566712517194</v>
      </c>
      <c r="K39" s="30">
        <f t="shared" si="14"/>
        <v>0.18376773342131308</v>
      </c>
      <c r="L39" s="30">
        <f t="shared" si="15"/>
        <v>0.85709402240626509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9"/>
        <v>0</v>
      </c>
      <c r="D40" s="30">
        <f t="shared" si="10"/>
        <v>0</v>
      </c>
      <c r="E40" s="30">
        <f t="shared" si="11"/>
        <v>0</v>
      </c>
      <c r="F40" s="30">
        <v>0</v>
      </c>
      <c r="G40" s="30">
        <v>0</v>
      </c>
      <c r="H40" s="30"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9"/>
        <v>0</v>
      </c>
      <c r="D41" s="30">
        <f t="shared" si="10"/>
        <v>0</v>
      </c>
      <c r="E41" s="30">
        <f t="shared" si="11"/>
        <v>0</v>
      </c>
      <c r="F41" s="30">
        <v>0</v>
      </c>
      <c r="G41" s="30">
        <v>0</v>
      </c>
      <c r="H41" s="30"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9"/>
        <v>0</v>
      </c>
      <c r="D42" s="30">
        <f t="shared" si="10"/>
        <v>5.920089483986643E-2</v>
      </c>
      <c r="E42" s="30">
        <f t="shared" si="11"/>
        <v>5.8686364674037116E-2</v>
      </c>
      <c r="F42" s="30">
        <v>0</v>
      </c>
      <c r="G42" s="30">
        <v>0</v>
      </c>
      <c r="H42" s="30">
        <v>0</v>
      </c>
      <c r="I42" s="30">
        <f t="shared" si="12"/>
        <v>0</v>
      </c>
      <c r="J42" s="30">
        <f t="shared" si="13"/>
        <v>5.8115543328748277E-2</v>
      </c>
      <c r="K42" s="30">
        <f t="shared" si="14"/>
        <v>5.5757175849554599E-2</v>
      </c>
      <c r="L42" s="30">
        <f t="shared" si="15"/>
        <v>5.8548409652407665E-2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9"/>
        <v>0</v>
      </c>
      <c r="D43" s="30">
        <f t="shared" si="10"/>
        <v>0</v>
      </c>
      <c r="E43" s="30">
        <f t="shared" si="11"/>
        <v>0</v>
      </c>
      <c r="F43" s="30">
        <v>0</v>
      </c>
      <c r="G43" s="30">
        <v>0</v>
      </c>
      <c r="H43" s="30"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9"/>
        <v>0</v>
      </c>
      <c r="D44" s="30">
        <f t="shared" si="10"/>
        <v>0</v>
      </c>
      <c r="E44" s="30">
        <f t="shared" si="11"/>
        <v>0</v>
      </c>
      <c r="F44" s="30">
        <v>0</v>
      </c>
      <c r="G44" s="30">
        <v>0</v>
      </c>
      <c r="H44" s="30"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9"/>
        <v>0</v>
      </c>
      <c r="D45" s="30">
        <f t="shared" si="10"/>
        <v>0</v>
      </c>
      <c r="E45" s="30">
        <f t="shared" si="11"/>
        <v>0</v>
      </c>
      <c r="F45" s="30">
        <v>0</v>
      </c>
      <c r="G45" s="30">
        <v>0</v>
      </c>
      <c r="H45" s="30"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2.0544090056285178</v>
      </c>
      <c r="D46" s="30">
        <f t="shared" ref="D46:L46" si="16">SUM(D36:D45)</f>
        <v>2.5511325317059526</v>
      </c>
      <c r="E46" s="30">
        <f t="shared" si="16"/>
        <v>2.5468153800997944</v>
      </c>
      <c r="F46" s="30">
        <f t="shared" si="16"/>
        <v>0</v>
      </c>
      <c r="G46" s="30">
        <f t="shared" si="16"/>
        <v>0</v>
      </c>
      <c r="H46" s="30">
        <f t="shared" si="16"/>
        <v>0</v>
      </c>
      <c r="I46" s="30">
        <f t="shared" si="16"/>
        <v>3.6585365853658538</v>
      </c>
      <c r="J46" s="30">
        <f t="shared" si="16"/>
        <v>2.9295048143053641</v>
      </c>
      <c r="K46" s="30">
        <f t="shared" si="16"/>
        <v>2.9590894094358298</v>
      </c>
      <c r="L46" s="30">
        <f t="shared" si="16"/>
        <v>2.5740945040943486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0.32270168855534709</v>
      </c>
      <c r="D50" s="30">
        <f>(SUMIFS(KENTSELAG1,KAYNAK,A50,SEBEP,B50,SÜRE,"Uzun",BİLDİRİM,"Bildirimli",İL,$B$10,İLÇE,$B$11)/VLOOKUP($B$11,ABONE1,4,FALSE))</f>
        <v>0.28047637063477704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0.28084336170629098</v>
      </c>
      <c r="F50" s="30">
        <v>0</v>
      </c>
      <c r="G50" s="30">
        <v>0</v>
      </c>
      <c r="H50" s="30">
        <v>0</v>
      </c>
      <c r="I50" s="30">
        <f>(SUMIFS(KIRSALOG1,KAYNAK,A50,SEBEP,B50,SÜRE,"Uzun",BİLDİRİM,"Bildirimli",İL,$B$10,İLÇE,$B$11)/VLOOKUP($B$11,ABONE1,9,FALSE))</f>
        <v>0.29268292682926828</v>
      </c>
      <c r="J50" s="30">
        <f>(SUMIFS(KIRSALAG1,KAYNAK,A50,SEBEP,B50,SÜRE,"Uzun",BİLDİRİM,"Bildirimli",İL,$B$10,İLÇE,$B$11)/VLOOKUP($B$11,ABONE1,10,FALSE))</f>
        <v>0.99965612104539203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0.97096667766413725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0.31334586758239197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5.2242856907867681E-2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5.178880083488243E-2</v>
      </c>
      <c r="F52" s="30">
        <v>0</v>
      </c>
      <c r="G52" s="30">
        <v>0</v>
      </c>
      <c r="H52" s="30"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4.9349721087061239E-2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0.32270168855534709</v>
      </c>
      <c r="D54" s="30">
        <f t="shared" ref="D54:L54" si="17">SUM(D49:D53)</f>
        <v>0.33271922754264471</v>
      </c>
      <c r="E54" s="30">
        <f t="shared" si="17"/>
        <v>0.33263216254117339</v>
      </c>
      <c r="F54" s="30">
        <f t="shared" si="17"/>
        <v>0</v>
      </c>
      <c r="G54" s="30">
        <f t="shared" si="17"/>
        <v>0</v>
      </c>
      <c r="H54" s="30">
        <f t="shared" si="17"/>
        <v>0</v>
      </c>
      <c r="I54" s="30">
        <f t="shared" si="17"/>
        <v>0.29268292682926828</v>
      </c>
      <c r="J54" s="30">
        <f t="shared" si="17"/>
        <v>0.99965612104539203</v>
      </c>
      <c r="K54" s="30">
        <f t="shared" si="17"/>
        <v>0.97096667766413725</v>
      </c>
      <c r="L54" s="30">
        <f t="shared" si="17"/>
        <v>0.36269558866945323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0.21200750469043153</v>
      </c>
      <c r="D58" s="30">
        <f>(SUMIFS(KENTSELAG1,KAYNAK,A58,SÜRE,"Kısa",İL,$B$10,İLÇE,$B$11)/VLOOKUP($B$11,ABONE1,4,FALSE))</f>
        <v>0.10438701824223183</v>
      </c>
      <c r="E58" s="30">
        <f>(SUMIFS(KENTSELOG1,KAYNAK,A58,SÜRE,"Kısa",İL,$B$10,İLÇE,$B$11)+SUMIFS(KENTSELAG1,KAYNAK,A58,SÜRE,"Kısa",İL,$B$10,İLÇE,$B$11))/VLOOKUP($B$11,ABONE1,5,FALSE)</f>
        <v>0.10532237550141865</v>
      </c>
      <c r="F58" s="30">
        <v>0</v>
      </c>
      <c r="G58" s="30">
        <v>0</v>
      </c>
      <c r="H58" s="30">
        <v>0</v>
      </c>
      <c r="I58" s="30">
        <f>(SUMIFS(KIRSALOG1,KAYNAK,A58,SÜRE,"Kısa",İL,$B$10,İLÇE,$B$11)/VLOOKUP($B$11,ABONE1,9,FALSE))</f>
        <v>0</v>
      </c>
      <c r="J58" s="30">
        <f>(SUMIFS(KIRSALAG1,KAYNAK,A58,SÜRE,"Kısa",İL,$B$10,İLÇE,$B$11)/VLOOKUP($B$11,ABONE1,10,FALSE))</f>
        <v>4.2984869325997252E-2</v>
      </c>
      <c r="K58" s="30">
        <f>(SUMIFS(KIRSALOG1,KAYNAK,A58,SÜRE,"Kısa",İL,$B$10,İLÇE,$B$11)+SUMIFS(KIRSALAG1,KAYNAK,A58,SÜRE,"Kısa",İL,$B$10,İLÇE,$B$11))/VLOOKUP($B$11,ABONE1,11,FALSE)</f>
        <v>4.1240514681623229E-2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0.1023043336389204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0.21200750469043153</v>
      </c>
      <c r="D60" s="30">
        <f t="shared" ref="D60:L60" si="18">SUM(D57:D59)</f>
        <v>0.10438701824223183</v>
      </c>
      <c r="E60" s="30">
        <f t="shared" si="18"/>
        <v>0.10532237550141865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0</v>
      </c>
      <c r="J60" s="30">
        <f t="shared" si="18"/>
        <v>4.2984869325997252E-2</v>
      </c>
      <c r="K60" s="30">
        <f t="shared" si="18"/>
        <v>4.1240514681623229E-2</v>
      </c>
      <c r="L60" s="30">
        <f t="shared" si="18"/>
        <v>0.1023043336389204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533</v>
      </c>
      <c r="D65" s="29">
        <f>VLOOKUP($B$11,ABONE1,4,FALSE)</f>
        <v>60793</v>
      </c>
      <c r="E65" s="29">
        <f>VLOOKUP($B$11,ABONE1,5,FALSE)</f>
        <v>61326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123</v>
      </c>
      <c r="J65" s="29">
        <f>VLOOKUP($B$11,ABONE1,10,FALSE)</f>
        <v>2908</v>
      </c>
      <c r="K65" s="29">
        <f>VLOOKUP($B$11,ABONE1,11,FALSE)</f>
        <v>3031</v>
      </c>
      <c r="L65" s="29">
        <f>VLOOKUP($B$11,ABONE1,12,FALSE)</f>
        <v>64357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9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119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168.63371306036305</v>
      </c>
      <c r="D17" s="30">
        <f t="shared" si="1"/>
        <v>30.445005765173441</v>
      </c>
      <c r="E17" s="30">
        <f t="shared" si="2"/>
        <v>33.820814453828298</v>
      </c>
      <c r="F17" s="30">
        <v>0</v>
      </c>
      <c r="G17" s="30">
        <v>0</v>
      </c>
      <c r="H17" s="30">
        <v>0</v>
      </c>
      <c r="I17" s="30">
        <f t="shared" si="3"/>
        <v>224.68189655172409</v>
      </c>
      <c r="J17" s="30">
        <f t="shared" si="4"/>
        <v>122.14887511591962</v>
      </c>
      <c r="K17" s="30">
        <f t="shared" si="5"/>
        <v>125.12382021010505</v>
      </c>
      <c r="L17" s="30">
        <f t="shared" si="6"/>
        <v>35.742449513205472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0.11878429717180247</v>
      </c>
      <c r="D18" s="30">
        <f t="shared" si="1"/>
        <v>0.58422985814853179</v>
      </c>
      <c r="E18" s="30">
        <f t="shared" si="2"/>
        <v>0.57285949945862336</v>
      </c>
      <c r="F18" s="30">
        <v>0</v>
      </c>
      <c r="G18" s="30">
        <v>0</v>
      </c>
      <c r="H18" s="30"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0.56128932810637144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6.4517171209014235</v>
      </c>
      <c r="E21" s="30">
        <f t="shared" si="2"/>
        <v>6.294108274709977</v>
      </c>
      <c r="F21" s="30">
        <v>0</v>
      </c>
      <c r="G21" s="30">
        <v>0</v>
      </c>
      <c r="H21" s="30">
        <v>0</v>
      </c>
      <c r="I21" s="30">
        <f t="shared" si="3"/>
        <v>0</v>
      </c>
      <c r="J21" s="30">
        <f t="shared" si="4"/>
        <v>4.2866477897990736</v>
      </c>
      <c r="K21" s="30">
        <f t="shared" si="5"/>
        <v>4.1622728164082048</v>
      </c>
      <c r="L21" s="30">
        <f t="shared" si="6"/>
        <v>6.2510511174651935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6.1581894171617031E-2</v>
      </c>
      <c r="E22" s="30">
        <f t="shared" si="2"/>
        <v>6.0077511523588548E-2</v>
      </c>
      <c r="F22" s="30">
        <v>0</v>
      </c>
      <c r="G22" s="30">
        <v>0</v>
      </c>
      <c r="H22" s="30"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5.8864112595227031E-2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168.75249735753485</v>
      </c>
      <c r="D25" s="30">
        <f t="shared" ref="D25:L25" si="7">SUM(D15:D24)</f>
        <v>37.542534638395011</v>
      </c>
      <c r="E25" s="30">
        <f t="shared" si="7"/>
        <v>40.747859739520486</v>
      </c>
      <c r="F25" s="30">
        <f t="shared" si="7"/>
        <v>0</v>
      </c>
      <c r="G25" s="30">
        <f t="shared" si="7"/>
        <v>0</v>
      </c>
      <c r="H25" s="30">
        <f t="shared" si="7"/>
        <v>0</v>
      </c>
      <c r="I25" s="30">
        <f t="shared" si="7"/>
        <v>224.68189655172409</v>
      </c>
      <c r="J25" s="30">
        <f t="shared" si="7"/>
        <v>126.4355229057187</v>
      </c>
      <c r="K25" s="30">
        <f t="shared" si="7"/>
        <v>129.28609302651324</v>
      </c>
      <c r="L25" s="30">
        <f t="shared" si="7"/>
        <v>42.61365407137226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56.107823984803716</v>
      </c>
      <c r="D29" s="30">
        <f>(SUMIFS(KENTSELAG2,KAYNAK,A29,SEBEP,B29,SÜRE,"Uzun",BİLDİRİM,"Bildirimli",İL,$B$10,İLÇE,$B$11)/VLOOKUP($B$11,ABONE1,4,FALSE))*60</f>
        <v>29.639718050229373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30.286306789172468</v>
      </c>
      <c r="F29" s="30">
        <v>0</v>
      </c>
      <c r="G29" s="30">
        <v>0</v>
      </c>
      <c r="H29" s="30">
        <v>0</v>
      </c>
      <c r="I29" s="30">
        <f>(SUMIFS(KIRSALOG2,KAYNAK,A29,SEBEP,B29,SÜRE,"Uzun",BİLDİRİM,"Bildirimli",İL,$B$10,İLÇE,$B$11)/VLOOKUP($B$11,ABONE1,9,FALSE))*60</f>
        <v>558.21741517241389</v>
      </c>
      <c r="J29" s="30">
        <f>(SUMIFS(KIRSALAG2,KAYNAK,A29,SEBEP,B29,SÜRE,"Uzun",BİLDİRİM,"Bildirimli",İL,$B$10,İLÇE,$B$11)/VLOOKUP($B$11,ABONE1,10,FALSE))*60</f>
        <v>804.27868500772786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797.13933850925446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45.797369058540617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8.180333938862228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7.9804967529775714</v>
      </c>
      <c r="F31" s="30">
        <v>0</v>
      </c>
      <c r="G31" s="30">
        <v>0</v>
      </c>
      <c r="H31" s="30"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7.8193128763109492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56.107823984803716</v>
      </c>
      <c r="D33" s="30">
        <f t="shared" ref="D33:L33" si="8">SUM(D28:D32)</f>
        <v>37.820051989091603</v>
      </c>
      <c r="E33" s="30">
        <f t="shared" si="8"/>
        <v>38.266803542150036</v>
      </c>
      <c r="F33" s="30">
        <f t="shared" si="8"/>
        <v>0</v>
      </c>
      <c r="G33" s="30">
        <f t="shared" si="8"/>
        <v>0</v>
      </c>
      <c r="H33" s="30">
        <f t="shared" si="8"/>
        <v>0</v>
      </c>
      <c r="I33" s="30">
        <f t="shared" si="8"/>
        <v>558.21741517241389</v>
      </c>
      <c r="J33" s="30">
        <f t="shared" si="8"/>
        <v>804.27868500772786</v>
      </c>
      <c r="K33" s="30">
        <f t="shared" si="8"/>
        <v>797.13933850925446</v>
      </c>
      <c r="L33" s="30">
        <f t="shared" si="8"/>
        <v>53.61668193485157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9">(SUMIFS(KENTSELOG1,KAYNAK,A36,SEBEP,B36,SÜRE,"Uzun",BİLDİRİM,"Bildirimsiz",İL,$B$10,İLÇE,$B$11)/VLOOKUP($B$11,ABONE1,3,FALSE))</f>
        <v>0</v>
      </c>
      <c r="D36" s="30">
        <f t="shared" ref="D36:D45" si="10">(SUMIFS(KENTSELAG1,KAYNAK,A36,SEBEP,B36,SÜRE,"Uzun",BİLDİRİM,"Bildirimsiz",İL,$B$10,İLÇE,$B$11)/VLOOKUP($B$11,ABONE1,4,FALSE))</f>
        <v>0</v>
      </c>
      <c r="E36" s="30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9"/>
        <v>0</v>
      </c>
      <c r="D37" s="30">
        <f t="shared" si="10"/>
        <v>0</v>
      </c>
      <c r="E37" s="30">
        <f t="shared" si="11"/>
        <v>0</v>
      </c>
      <c r="F37" s="30">
        <v>0</v>
      </c>
      <c r="G37" s="30">
        <v>0</v>
      </c>
      <c r="H37" s="30"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9"/>
        <v>2.8995356690586744</v>
      </c>
      <c r="D38" s="30">
        <f t="shared" si="10"/>
        <v>0.51192313383929133</v>
      </c>
      <c r="E38" s="30">
        <f t="shared" si="11"/>
        <v>0.57025006444960036</v>
      </c>
      <c r="F38" s="30">
        <v>0</v>
      </c>
      <c r="G38" s="30">
        <v>0</v>
      </c>
      <c r="H38" s="30">
        <v>0</v>
      </c>
      <c r="I38" s="30">
        <f t="shared" si="12"/>
        <v>3.3448275862068964</v>
      </c>
      <c r="J38" s="30">
        <f t="shared" si="13"/>
        <v>1.8335909325090161</v>
      </c>
      <c r="K38" s="30">
        <f t="shared" si="14"/>
        <v>1.8774387193596798</v>
      </c>
      <c r="L38" s="30">
        <f t="shared" si="15"/>
        <v>0.59822781740659159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9"/>
        <v>5.0654284508231317E-3</v>
      </c>
      <c r="D39" s="30">
        <f t="shared" si="10"/>
        <v>2.4913853243980297E-2</v>
      </c>
      <c r="E39" s="30">
        <f t="shared" si="11"/>
        <v>2.442897654034545E-2</v>
      </c>
      <c r="F39" s="30">
        <v>0</v>
      </c>
      <c r="G39" s="30">
        <v>0</v>
      </c>
      <c r="H39" s="30"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2.3935579040960251E-2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9"/>
        <v>0</v>
      </c>
      <c r="D40" s="30">
        <f t="shared" si="10"/>
        <v>0</v>
      </c>
      <c r="E40" s="30">
        <f t="shared" si="11"/>
        <v>0</v>
      </c>
      <c r="F40" s="30">
        <v>0</v>
      </c>
      <c r="G40" s="30">
        <v>0</v>
      </c>
      <c r="H40" s="30"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9"/>
        <v>0</v>
      </c>
      <c r="D41" s="30">
        <f t="shared" si="10"/>
        <v>0</v>
      </c>
      <c r="E41" s="30">
        <f t="shared" si="11"/>
        <v>0</v>
      </c>
      <c r="F41" s="30">
        <v>0</v>
      </c>
      <c r="G41" s="30">
        <v>0</v>
      </c>
      <c r="H41" s="30"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9"/>
        <v>0</v>
      </c>
      <c r="D42" s="30">
        <f t="shared" si="10"/>
        <v>5.5112783544384078E-2</v>
      </c>
      <c r="E42" s="30">
        <f t="shared" si="11"/>
        <v>5.3766434648105182E-2</v>
      </c>
      <c r="F42" s="30">
        <v>0</v>
      </c>
      <c r="G42" s="30">
        <v>0</v>
      </c>
      <c r="H42" s="30">
        <v>0</v>
      </c>
      <c r="I42" s="30">
        <f t="shared" si="12"/>
        <v>0</v>
      </c>
      <c r="J42" s="30">
        <f t="shared" si="13"/>
        <v>5.7702215352910868E-2</v>
      </c>
      <c r="K42" s="30">
        <f t="shared" si="14"/>
        <v>5.6028014007003503E-2</v>
      </c>
      <c r="L42" s="30">
        <f t="shared" si="15"/>
        <v>5.3812112271909796E-2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9"/>
        <v>0</v>
      </c>
      <c r="D43" s="30">
        <f t="shared" si="10"/>
        <v>1.0675855653975435E-3</v>
      </c>
      <c r="E43" s="30">
        <f t="shared" si="11"/>
        <v>1.0415055426656354E-3</v>
      </c>
      <c r="F43" s="30">
        <v>0</v>
      </c>
      <c r="G43" s="30">
        <v>0</v>
      </c>
      <c r="H43" s="30"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1.0204700224301332E-3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9"/>
        <v>0</v>
      </c>
      <c r="D44" s="30">
        <f t="shared" si="10"/>
        <v>0</v>
      </c>
      <c r="E44" s="30">
        <f t="shared" si="11"/>
        <v>0</v>
      </c>
      <c r="F44" s="30">
        <v>0</v>
      </c>
      <c r="G44" s="30">
        <v>0</v>
      </c>
      <c r="H44" s="30"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9"/>
        <v>0</v>
      </c>
      <c r="D45" s="30">
        <f t="shared" si="10"/>
        <v>0</v>
      </c>
      <c r="E45" s="30">
        <f t="shared" si="11"/>
        <v>0</v>
      </c>
      <c r="F45" s="30">
        <v>0</v>
      </c>
      <c r="G45" s="30">
        <v>0</v>
      </c>
      <c r="H45" s="30"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2.9046010975094974</v>
      </c>
      <c r="D46" s="30">
        <f t="shared" ref="D46:L46" si="16">SUM(D36:D45)</f>
        <v>0.59301735619305329</v>
      </c>
      <c r="E46" s="30">
        <f t="shared" si="16"/>
        <v>0.64948698118071668</v>
      </c>
      <c r="F46" s="30">
        <f t="shared" si="16"/>
        <v>0</v>
      </c>
      <c r="G46" s="30">
        <f t="shared" si="16"/>
        <v>0</v>
      </c>
      <c r="H46" s="30">
        <f t="shared" si="16"/>
        <v>0</v>
      </c>
      <c r="I46" s="30">
        <f t="shared" si="16"/>
        <v>3.3448275862068964</v>
      </c>
      <c r="J46" s="30">
        <f t="shared" si="16"/>
        <v>1.8912931478619268</v>
      </c>
      <c r="K46" s="30">
        <f t="shared" si="16"/>
        <v>1.9334667333666833</v>
      </c>
      <c r="L46" s="30">
        <f t="shared" si="16"/>
        <v>0.67699597874189177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0.33347403967918954</v>
      </c>
      <c r="D50" s="30">
        <f>(SUMIFS(KENTSELAG1,KAYNAK,A50,SEBEP,B50,SÜRE,"Uzun",BİLDİRİM,"Bildirimli",İL,$B$10,İLÇE,$B$11)/VLOOKUP($B$11,ABONE1,4,FALSE))</f>
        <v>0.23427689575714014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0.23670018045888117</v>
      </c>
      <c r="F50" s="30">
        <v>0</v>
      </c>
      <c r="G50" s="30">
        <v>0</v>
      </c>
      <c r="H50" s="30">
        <v>0</v>
      </c>
      <c r="I50" s="30">
        <f>(SUMIFS(KIRSALOG1,KAYNAK,A50,SEBEP,B50,SÜRE,"Uzun",BİLDİRİM,"Bildirimli",İL,$B$10,İLÇE,$B$11)/VLOOKUP($B$11,ABONE1,9,FALSE))</f>
        <v>2.1896551724137931</v>
      </c>
      <c r="J50" s="30">
        <f>(SUMIFS(KIRSALAG1,KAYNAK,A50,SEBEP,B50,SÜRE,"Uzun",BİLDİRİM,"Bildirimli",İL,$B$10,İLÇE,$B$11)/VLOOKUP($B$11,ABONE1,10,FALSE))</f>
        <v>3.1344667697063371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3.1070535267633819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0.29487542182795484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1.8032682916516923E-2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1.7592162928589842E-2</v>
      </c>
      <c r="F52" s="30">
        <v>0</v>
      </c>
      <c r="G52" s="30">
        <v>0</v>
      </c>
      <c r="H52" s="30"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1.7236850081839675E-2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0.33347403967918954</v>
      </c>
      <c r="D54" s="30">
        <f t="shared" ref="D54:L54" si="17">SUM(D49:D53)</f>
        <v>0.25230957867365705</v>
      </c>
      <c r="E54" s="30">
        <f t="shared" si="17"/>
        <v>0.25429234338747103</v>
      </c>
      <c r="F54" s="30">
        <f t="shared" si="17"/>
        <v>0</v>
      </c>
      <c r="G54" s="30">
        <f t="shared" si="17"/>
        <v>0</v>
      </c>
      <c r="H54" s="30">
        <f t="shared" si="17"/>
        <v>0</v>
      </c>
      <c r="I54" s="30">
        <f t="shared" si="17"/>
        <v>2.1896551724137931</v>
      </c>
      <c r="J54" s="30">
        <f t="shared" si="17"/>
        <v>3.1344667697063371</v>
      </c>
      <c r="K54" s="30">
        <f t="shared" si="17"/>
        <v>3.1070535267633819</v>
      </c>
      <c r="L54" s="30">
        <f t="shared" si="17"/>
        <v>0.31211227190979451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0.17560151962853524</v>
      </c>
      <c r="D58" s="30">
        <f>(SUMIFS(KENTSELAG1,KAYNAK,A58,SÜRE,"Kısa",İL,$B$10,İLÇE,$B$11)/VLOOKUP($B$11,ABONE1,4,FALSE))</f>
        <v>1.978732849924952E-2</v>
      </c>
      <c r="E58" s="30">
        <f>(SUMIFS(KENTSELOG1,KAYNAK,A58,SÜRE,"Kısa",İL,$B$10,İLÇE,$B$11)+SUMIFS(KENTSELAG1,KAYNAK,A58,SÜRE,"Kısa",İL,$B$10,İLÇE,$B$11))/VLOOKUP($B$11,ABONE1,5,FALSE)</f>
        <v>2.3593709718999743E-2</v>
      </c>
      <c r="F58" s="30">
        <v>0</v>
      </c>
      <c r="G58" s="30">
        <v>0</v>
      </c>
      <c r="H58" s="30">
        <v>0</v>
      </c>
      <c r="I58" s="30">
        <f>(SUMIFS(KIRSALOG1,KAYNAK,A58,SÜRE,"Kısa",İL,$B$10,İLÇE,$B$11)/VLOOKUP($B$11,ABONE1,9,FALSE))</f>
        <v>4</v>
      </c>
      <c r="J58" s="30">
        <f>(SUMIFS(KIRSALAG1,KAYNAK,A58,SÜRE,"Kısa",İL,$B$10,İLÇE,$B$11)/VLOOKUP($B$11,ABONE1,10,FALSE))</f>
        <v>0.24059763008758372</v>
      </c>
      <c r="K58" s="30">
        <f>(SUMIFS(KIRSALOG1,KAYNAK,A58,SÜRE,"Kısa",İL,$B$10,İLÇE,$B$11)+SUMIFS(KIRSALAG1,KAYNAK,A58,SÜRE,"Kısa",İL,$B$10,İLÇE,$B$11))/VLOOKUP($B$11,ABONE1,11,FALSE)</f>
        <v>0.34967483741870936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3.0644411663669248E-2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0.17560151962853524</v>
      </c>
      <c r="D60" s="30">
        <f t="shared" ref="D60:L60" si="18">SUM(D57:D59)</f>
        <v>1.978732849924952E-2</v>
      </c>
      <c r="E60" s="30">
        <f t="shared" si="18"/>
        <v>2.3593709718999743E-2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4</v>
      </c>
      <c r="J60" s="30">
        <f t="shared" si="18"/>
        <v>0.24059763008758372</v>
      </c>
      <c r="K60" s="30">
        <f t="shared" si="18"/>
        <v>0.34967483741870936</v>
      </c>
      <c r="L60" s="30">
        <f t="shared" si="18"/>
        <v>3.0644411663669248E-2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2369</v>
      </c>
      <c r="D65" s="29">
        <f>VLOOKUP($B$11,ABONE1,4,FALSE)</f>
        <v>94606</v>
      </c>
      <c r="E65" s="29">
        <f>VLOOKUP($B$11,ABONE1,5,FALSE)</f>
        <v>96975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58</v>
      </c>
      <c r="J65" s="29">
        <f>VLOOKUP($B$11,ABONE1,10,FALSE)</f>
        <v>1941</v>
      </c>
      <c r="K65" s="29">
        <f>VLOOKUP($B$11,ABONE1,11,FALSE)</f>
        <v>1999</v>
      </c>
      <c r="L65" s="29">
        <f>VLOOKUP($B$11,ABONE1,12,FALSE)</f>
        <v>98974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10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120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10.705617660167132</v>
      </c>
      <c r="G17" s="30">
        <f t="shared" si="1"/>
        <v>13.413584286409185</v>
      </c>
      <c r="H17" s="30">
        <f t="shared" si="2"/>
        <v>13.322198685843206</v>
      </c>
      <c r="I17" s="30">
        <f t="shared" si="3"/>
        <v>16.41474358974359</v>
      </c>
      <c r="J17" s="30">
        <f t="shared" si="4"/>
        <v>23.883492523874487</v>
      </c>
      <c r="K17" s="30">
        <f t="shared" si="5"/>
        <v>22.076163412616335</v>
      </c>
      <c r="L17" s="30">
        <f t="shared" si="6"/>
        <v>20.147694928048256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0.4621169916434541</v>
      </c>
      <c r="G18" s="30">
        <f t="shared" si="1"/>
        <v>2.8459675026753577</v>
      </c>
      <c r="H18" s="30">
        <f t="shared" si="2"/>
        <v>2.7655198307952622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2.5350797035760446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</v>
      </c>
      <c r="G21" s="30">
        <f t="shared" si="1"/>
        <v>2.9948925051075008</v>
      </c>
      <c r="H21" s="30">
        <f t="shared" si="2"/>
        <v>2.8938240327129163</v>
      </c>
      <c r="I21" s="30">
        <f t="shared" si="3"/>
        <v>0</v>
      </c>
      <c r="J21" s="30">
        <f t="shared" si="4"/>
        <v>3.6729649931787174</v>
      </c>
      <c r="K21" s="30">
        <f t="shared" si="5"/>
        <v>2.7841606411582211</v>
      </c>
      <c r="L21" s="30">
        <f t="shared" si="6"/>
        <v>2.884686204222318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1.9046016149430876</v>
      </c>
      <c r="H22" s="30">
        <f t="shared" si="2"/>
        <v>1.8403271291596162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1.6869797501077122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11.167734651810585</v>
      </c>
      <c r="G25" s="30">
        <f t="shared" si="7"/>
        <v>21.159045909135131</v>
      </c>
      <c r="H25" s="30">
        <f t="shared" si="7"/>
        <v>20.821869678511</v>
      </c>
      <c r="I25" s="30">
        <f t="shared" si="7"/>
        <v>16.41474358974359</v>
      </c>
      <c r="J25" s="30">
        <f t="shared" si="7"/>
        <v>27.556457517053204</v>
      </c>
      <c r="K25" s="30">
        <f t="shared" si="7"/>
        <v>24.860324053774555</v>
      </c>
      <c r="L25" s="30">
        <f t="shared" si="7"/>
        <v>27.254440585954335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0</v>
      </c>
      <c r="G29" s="30">
        <f>(SUMIFS(KENTALTIAG2,KAYNAK,A29,SEBEP,B29,SÜRE,"Uzun",BİLDİRİM,"Bildirimli",İL,$B$10,İLÇE,$B$11)/VLOOKUP($B$11,ABONE1,7,FALSE))*60</f>
        <v>0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0</v>
      </c>
      <c r="I29" s="30">
        <f>(SUMIFS(KIRSALOG2,KAYNAK,A29,SEBEP,B29,SÜRE,"Uzun",BİLDİRİM,"Bildirimli",İL,$B$10,İLÇE,$B$11)/VLOOKUP($B$11,ABONE1,9,FALSE))*60</f>
        <v>0</v>
      </c>
      <c r="J29" s="30">
        <f>(SUMIFS(KIRSALAG2,KAYNAK,A29,SEBEP,B29,SÜRE,"Uzun",BİLDİRİM,"Bildirimli",İL,$B$10,İLÇE,$B$11)/VLOOKUP($B$11,ABONE1,10,FALSE))*60</f>
        <v>0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18.235622387391771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17.620225843203613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16.152000217147783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0</v>
      </c>
      <c r="G33" s="30">
        <f t="shared" si="8"/>
        <v>18.235622387391771</v>
      </c>
      <c r="H33" s="30">
        <f t="shared" si="8"/>
        <v>17.620225843203613</v>
      </c>
      <c r="I33" s="30">
        <f t="shared" si="8"/>
        <v>0</v>
      </c>
      <c r="J33" s="30">
        <f t="shared" si="8"/>
        <v>0</v>
      </c>
      <c r="K33" s="30">
        <f t="shared" si="8"/>
        <v>0</v>
      </c>
      <c r="L33" s="30">
        <f t="shared" si="8"/>
        <v>16.152000217147783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0.22562674094707522</v>
      </c>
      <c r="G38" s="30">
        <f t="shared" si="10"/>
        <v>0.86049226578460936</v>
      </c>
      <c r="H38" s="30">
        <f t="shared" si="11"/>
        <v>0.83906749388982893</v>
      </c>
      <c r="I38" s="30">
        <f t="shared" si="12"/>
        <v>0.20512820512820512</v>
      </c>
      <c r="J38" s="30">
        <f t="shared" si="13"/>
        <v>0.31105047748976805</v>
      </c>
      <c r="K38" s="30">
        <f t="shared" si="14"/>
        <v>0.28541882109617372</v>
      </c>
      <c r="L38" s="30">
        <f t="shared" si="15"/>
        <v>0.82188711762171474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1.6713091922005572E-2</v>
      </c>
      <c r="G39" s="30">
        <f t="shared" si="10"/>
        <v>0.10292830041832864</v>
      </c>
      <c r="H39" s="30">
        <f t="shared" si="11"/>
        <v>0.10001880052641474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9.1684618698836706E-2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</v>
      </c>
      <c r="G42" s="30">
        <f t="shared" si="10"/>
        <v>5.0588578655511238E-2</v>
      </c>
      <c r="H42" s="30">
        <f t="shared" si="11"/>
        <v>4.8881368678322996E-2</v>
      </c>
      <c r="I42" s="30">
        <f t="shared" si="12"/>
        <v>0</v>
      </c>
      <c r="J42" s="30">
        <f t="shared" si="13"/>
        <v>9.5497953615279671E-3</v>
      </c>
      <c r="K42" s="30">
        <f t="shared" si="14"/>
        <v>7.2388831437435368E-3</v>
      </c>
      <c r="L42" s="30">
        <f t="shared" si="15"/>
        <v>4.5411460577337352E-2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2.4418717774102539E-2</v>
      </c>
      <c r="H43" s="30">
        <f t="shared" si="11"/>
        <v>2.3594660650498214E-2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2.1628608358466177E-2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0.24233983286908078</v>
      </c>
      <c r="G46" s="30">
        <f t="shared" si="16"/>
        <v>1.0384278626325516</v>
      </c>
      <c r="H46" s="30">
        <f t="shared" si="16"/>
        <v>1.0115623237450651</v>
      </c>
      <c r="I46" s="30">
        <f t="shared" si="16"/>
        <v>0.20512820512820512</v>
      </c>
      <c r="J46" s="30">
        <f t="shared" si="16"/>
        <v>0.320600272851296</v>
      </c>
      <c r="K46" s="30">
        <f t="shared" si="16"/>
        <v>0.29265770423991727</v>
      </c>
      <c r="L46" s="30">
        <f t="shared" si="16"/>
        <v>0.98061180525635494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0</v>
      </c>
      <c r="G50" s="30">
        <f>(SUMIFS(KENTALTIAG1,KAYNAK,A50,SEBEP,B50,SÜRE,"Uzun",BİLDİRİM,"Bildirimli",İL,$B$10,İLÇE,$B$11)/VLOOKUP($B$11,ABONE1,7,FALSE))</f>
        <v>0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</v>
      </c>
      <c r="I50" s="30">
        <f>(SUMIFS(KIRSALOG1,KAYNAK,A50,SEBEP,B50,SÜRE,"Uzun",BİLDİRİM,"Bildirimli",İL,$B$10,İLÇE,$B$11)/VLOOKUP($B$11,ABONE1,9,FALSE))</f>
        <v>0</v>
      </c>
      <c r="J50" s="30">
        <f>(SUMIFS(KIRSALAG1,KAYNAK,A50,SEBEP,B50,SÜRE,"Uzun",BİLDİRİM,"Bildirimli",İL,$B$10,İLÇE,$B$11)/VLOOKUP($B$11,ABONE1,10,FALSE))</f>
        <v>0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4.4167720595388656E-2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4.2677194961458921E-2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3.912106850495476E-2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0</v>
      </c>
      <c r="G54" s="30">
        <f t="shared" si="17"/>
        <v>4.4167720595388656E-2</v>
      </c>
      <c r="H54" s="30">
        <f t="shared" si="17"/>
        <v>4.2677194961458921E-2</v>
      </c>
      <c r="I54" s="30">
        <f t="shared" si="17"/>
        <v>0</v>
      </c>
      <c r="J54" s="30">
        <f t="shared" si="17"/>
        <v>0</v>
      </c>
      <c r="K54" s="30">
        <f t="shared" si="17"/>
        <v>0</v>
      </c>
      <c r="L54" s="30">
        <f t="shared" si="17"/>
        <v>3.912106850495476E-2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</v>
      </c>
      <c r="G58" s="30">
        <f>(SUMIFS(KENTALTIAG1,KAYNAK,A58,SÜRE,"Kısa",İL,$B$10,İLÇE,$B$11)/VLOOKUP($B$11,ABONE1,7,FALSE))</f>
        <v>0</v>
      </c>
      <c r="H58" s="30">
        <f>(SUMIFS(KENTALTIOG1,KAYNAK,A58,SÜRE,"Kısa",İL,$B$10,İLÇE,$B$11)+SUMIFS(KENTALTIAG1,KAYNAK,A58,SÜRE,"Kısa",İL,$B$10,İLÇE,$B$11))/VLOOKUP($B$11,ABONE1,8,FALSE)</f>
        <v>0</v>
      </c>
      <c r="I58" s="30">
        <f>(SUMIFS(KIRSALOG1,KAYNAK,A58,SÜRE,"Kısa",İL,$B$10,İLÇE,$B$11)/VLOOKUP($B$11,ABONE1,9,FALSE))</f>
        <v>0</v>
      </c>
      <c r="J58" s="30">
        <f>(SUMIFS(KIRSALAG1,KAYNAK,A58,SÜRE,"Kısa",İL,$B$10,İLÇE,$B$11)/VLOOKUP($B$11,ABONE1,10,FALSE))</f>
        <v>0</v>
      </c>
      <c r="K58" s="30">
        <f>(SUMIFS(KIRSALOG1,KAYNAK,A58,SÜRE,"Kısa",İL,$B$10,İLÇE,$B$11)+SUMIFS(KIRSALAG1,KAYNAK,A58,SÜRE,"Kısa",İL,$B$10,İLÇE,$B$11))/VLOOKUP($B$11,ABONE1,11,FALSE)</f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0</v>
      </c>
      <c r="J60" s="30">
        <f t="shared" si="18"/>
        <v>0</v>
      </c>
      <c r="K60" s="30">
        <f t="shared" si="18"/>
        <v>0</v>
      </c>
      <c r="L60" s="30">
        <f t="shared" si="18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359</v>
      </c>
      <c r="G65" s="29">
        <f>VLOOKUP($B$11,ABONE1,7,FALSE)</f>
        <v>10279</v>
      </c>
      <c r="H65" s="29">
        <f>VLOOKUP($B$11,ABONE1,8,FALSE)</f>
        <v>10638</v>
      </c>
      <c r="I65" s="29">
        <f>VLOOKUP($B$11,ABONE1,9,FALSE)</f>
        <v>234</v>
      </c>
      <c r="J65" s="29">
        <f>VLOOKUP($B$11,ABONE1,10,FALSE)</f>
        <v>733</v>
      </c>
      <c r="K65" s="29">
        <f>VLOOKUP($B$11,ABONE1,11,FALSE)</f>
        <v>967</v>
      </c>
      <c r="L65" s="29">
        <f>VLOOKUP($B$11,ABONE1,12,FALSE)</f>
        <v>11605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11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121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101.52674846880907</v>
      </c>
      <c r="G17" s="30">
        <f t="shared" si="1"/>
        <v>44.351471599757431</v>
      </c>
      <c r="H17" s="30">
        <f t="shared" si="2"/>
        <v>47.798670307727377</v>
      </c>
      <c r="I17" s="30">
        <f t="shared" si="3"/>
        <v>22.479167500000003</v>
      </c>
      <c r="J17" s="30">
        <f t="shared" si="4"/>
        <v>73.841358678611414</v>
      </c>
      <c r="K17" s="30">
        <f t="shared" si="5"/>
        <v>70.009153740932632</v>
      </c>
      <c r="L17" s="30">
        <f t="shared" si="6"/>
        <v>49.99942156689599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</v>
      </c>
      <c r="G21" s="30">
        <f t="shared" si="1"/>
        <v>0.88010511340206177</v>
      </c>
      <c r="H21" s="30">
        <f t="shared" si="2"/>
        <v>0.82704201732391147</v>
      </c>
      <c r="I21" s="30">
        <f t="shared" si="3"/>
        <v>0</v>
      </c>
      <c r="J21" s="30">
        <f t="shared" si="4"/>
        <v>0.26119820828667417</v>
      </c>
      <c r="K21" s="30">
        <f t="shared" si="5"/>
        <v>0.2417098445595855</v>
      </c>
      <c r="L21" s="30">
        <f t="shared" si="6"/>
        <v>0.76904370674607248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101.52674846880907</v>
      </c>
      <c r="G25" s="30">
        <f t="shared" si="7"/>
        <v>45.231576713159491</v>
      </c>
      <c r="H25" s="30">
        <f t="shared" si="7"/>
        <v>48.625712325051289</v>
      </c>
      <c r="I25" s="30">
        <f t="shared" si="7"/>
        <v>22.479167500000003</v>
      </c>
      <c r="J25" s="30">
        <f t="shared" si="7"/>
        <v>74.102556886898086</v>
      </c>
      <c r="K25" s="30">
        <f t="shared" si="7"/>
        <v>70.250863585492212</v>
      </c>
      <c r="L25" s="30">
        <f t="shared" si="7"/>
        <v>50.768465273642065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3.2704922495274102</v>
      </c>
      <c r="G29" s="30">
        <f>(SUMIFS(KENTALTIAG2,KAYNAK,A29,SEBEP,B29,SÜRE,"Uzun",BİLDİRİM,"Bildirimli",İL,$B$10,İLÇE,$B$11)/VLOOKUP($B$11,ABONE1,7,FALSE))*60</f>
        <v>38.189988953305033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36.084630649646684</v>
      </c>
      <c r="I29" s="30">
        <f>(SUMIFS(KIRSALOG2,KAYNAK,A29,SEBEP,B29,SÜRE,"Uzun",BİLDİRİM,"Bildirimli",İL,$B$10,İLÇE,$B$11)/VLOOKUP($B$11,ABONE1,9,FALSE))*60</f>
        <v>48.058068333333331</v>
      </c>
      <c r="J29" s="30">
        <f>(SUMIFS(KIRSALAG2,KAYNAK,A29,SEBEP,B29,SÜRE,"Uzun",BİLDİRİM,"Bildirimli",İL,$B$10,İLÇE,$B$11)/VLOOKUP($B$11,ABONE1,10,FALSE))*60</f>
        <v>302.2330432474804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283.26869278756476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60.577147331348186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3.2704922495274102</v>
      </c>
      <c r="G33" s="30">
        <f t="shared" si="8"/>
        <v>38.189988953305033</v>
      </c>
      <c r="H33" s="30">
        <f t="shared" si="8"/>
        <v>36.084630649646684</v>
      </c>
      <c r="I33" s="30">
        <f t="shared" si="8"/>
        <v>48.058068333333331</v>
      </c>
      <c r="J33" s="30">
        <f t="shared" si="8"/>
        <v>302.2330432474804</v>
      </c>
      <c r="K33" s="30">
        <f t="shared" si="8"/>
        <v>283.26869278756476</v>
      </c>
      <c r="L33" s="30">
        <f t="shared" si="8"/>
        <v>60.577147331348186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0.77693761814744799</v>
      </c>
      <c r="G38" s="30">
        <f t="shared" si="10"/>
        <v>0.54663432383262578</v>
      </c>
      <c r="H38" s="30">
        <f t="shared" si="11"/>
        <v>0.56051971734670614</v>
      </c>
      <c r="I38" s="30">
        <f t="shared" si="12"/>
        <v>0.22222222222222221</v>
      </c>
      <c r="J38" s="30">
        <f t="shared" si="13"/>
        <v>0.94848824188129899</v>
      </c>
      <c r="K38" s="30">
        <f t="shared" si="14"/>
        <v>0.89430051813471501</v>
      </c>
      <c r="L38" s="30">
        <f t="shared" si="15"/>
        <v>0.59359277133175892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</v>
      </c>
      <c r="G42" s="30">
        <f t="shared" si="10"/>
        <v>8.9751364463311091E-3</v>
      </c>
      <c r="H42" s="30">
        <f t="shared" si="11"/>
        <v>8.4340095737405977E-3</v>
      </c>
      <c r="I42" s="30">
        <f t="shared" si="12"/>
        <v>0</v>
      </c>
      <c r="J42" s="30">
        <f t="shared" si="13"/>
        <v>1.1198208286674132E-3</v>
      </c>
      <c r="K42" s="30">
        <f t="shared" si="14"/>
        <v>1.0362694300518134E-3</v>
      </c>
      <c r="L42" s="30">
        <f t="shared" si="15"/>
        <v>7.7009959954820826E-3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0.77693761814744799</v>
      </c>
      <c r="G46" s="30">
        <f t="shared" si="16"/>
        <v>0.55560946027895686</v>
      </c>
      <c r="H46" s="30">
        <f t="shared" si="16"/>
        <v>0.56895372692044677</v>
      </c>
      <c r="I46" s="30">
        <f t="shared" si="16"/>
        <v>0.22222222222222221</v>
      </c>
      <c r="J46" s="30">
        <f t="shared" si="16"/>
        <v>0.94960806270996645</v>
      </c>
      <c r="K46" s="30">
        <f t="shared" si="16"/>
        <v>0.89533678756476687</v>
      </c>
      <c r="L46" s="30">
        <f t="shared" si="16"/>
        <v>0.60129376732724105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7.5614366729678641E-3</v>
      </c>
      <c r="G50" s="30">
        <f>(SUMIFS(KENTALTIAG1,KAYNAK,A50,SEBEP,B50,SÜRE,"Uzun",BİLDİRİM,"Bildirimli",İL,$B$10,İLÇE,$B$11)/VLOOKUP($B$11,ABONE1,7,FALSE))</f>
        <v>8.8295936931473626E-2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8.3428310918623211E-2</v>
      </c>
      <c r="I50" s="30">
        <f>(SUMIFS(KIRSALOG1,KAYNAK,A50,SEBEP,B50,SÜRE,"Uzun",BİLDİRİM,"Bildirimli",İL,$B$10,İLÇE,$B$11)/VLOOKUP($B$11,ABONE1,9,FALSE))</f>
        <v>0.1111111111111111</v>
      </c>
      <c r="J50" s="30">
        <f>(SUMIFS(KIRSALAG1,KAYNAK,A50,SEBEP,B50,SÜRE,"Uzun",BİLDİRİM,"Bildirimli",İL,$B$10,İLÇE,$B$11)/VLOOKUP($B$11,ABONE1,10,FALSE))</f>
        <v>0.69876819708846583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0.65492227979274609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0.14005544717116747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7.5614366729678641E-3</v>
      </c>
      <c r="G54" s="30">
        <f t="shared" si="17"/>
        <v>8.8295936931473626E-2</v>
      </c>
      <c r="H54" s="30">
        <f t="shared" si="17"/>
        <v>8.3428310918623211E-2</v>
      </c>
      <c r="I54" s="30">
        <f t="shared" si="17"/>
        <v>0.1111111111111111</v>
      </c>
      <c r="J54" s="30">
        <f t="shared" si="17"/>
        <v>0.69876819708846583</v>
      </c>
      <c r="K54" s="30">
        <f t="shared" si="17"/>
        <v>0.65492227979274609</v>
      </c>
      <c r="L54" s="30">
        <f t="shared" si="17"/>
        <v>0.14005544717116747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3.9697542533081283E-2</v>
      </c>
      <c r="G58" s="30">
        <f>(SUMIFS(KENTALTIAG1,KAYNAK,A58,SÜRE,"Kısa",İL,$B$10,İLÇE,$B$11)/VLOOKUP($B$11,ABONE1,7,FALSE))</f>
        <v>5.6519102486355367E-2</v>
      </c>
      <c r="H58" s="30">
        <f>(SUMIFS(KENTALTIOG1,KAYNAK,A58,SÜRE,"Kısa",İL,$B$10,İLÇE,$B$11)+SUMIFS(KENTALTIAG1,KAYNAK,A58,SÜRE,"Kısa",İL,$B$10,İLÇE,$B$11))/VLOOKUP($B$11,ABONE1,8,FALSE)</f>
        <v>5.5504900843400956E-2</v>
      </c>
      <c r="I58" s="30">
        <f>(SUMIFS(KIRSALOG1,KAYNAK,A58,SÜRE,"Kısa",İL,$B$10,İLÇE,$B$11)/VLOOKUP($B$11,ABONE1,9,FALSE))</f>
        <v>0</v>
      </c>
      <c r="J58" s="30">
        <f>(SUMIFS(KIRSALAG1,KAYNAK,A58,SÜRE,"Kısa",İL,$B$10,İLÇE,$B$11)/VLOOKUP($B$11,ABONE1,10,FALSE))</f>
        <v>0</v>
      </c>
      <c r="K58" s="30">
        <f>(SUMIFS(KIRSALOG1,KAYNAK,A58,SÜRE,"Kısa",İL,$B$10,İLÇE,$B$11)+SUMIFS(KIRSALAG1,KAYNAK,A58,SÜRE,"Kısa",İL,$B$10,İLÇE,$B$11))/VLOOKUP($B$11,ABONE1,11,FALSE)</f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5.0005133997330323E-2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3.9697542533081283E-2</v>
      </c>
      <c r="G60" s="30">
        <f t="shared" si="18"/>
        <v>5.6519102486355367E-2</v>
      </c>
      <c r="H60" s="30">
        <f t="shared" si="18"/>
        <v>5.5504900843400956E-2</v>
      </c>
      <c r="I60" s="30">
        <f t="shared" si="18"/>
        <v>0</v>
      </c>
      <c r="J60" s="30">
        <f t="shared" si="18"/>
        <v>0</v>
      </c>
      <c r="K60" s="30">
        <f t="shared" si="18"/>
        <v>0</v>
      </c>
      <c r="L60" s="30">
        <f t="shared" si="18"/>
        <v>5.0005133997330323E-2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529</v>
      </c>
      <c r="G65" s="29">
        <f>VLOOKUP($B$11,ABONE1,7,FALSE)</f>
        <v>8245</v>
      </c>
      <c r="H65" s="29">
        <f>VLOOKUP($B$11,ABONE1,8,FALSE)</f>
        <v>8774</v>
      </c>
      <c r="I65" s="29">
        <f>VLOOKUP($B$11,ABONE1,9,FALSE)</f>
        <v>72</v>
      </c>
      <c r="J65" s="29">
        <f>VLOOKUP($B$11,ABONE1,10,FALSE)</f>
        <v>893</v>
      </c>
      <c r="K65" s="29">
        <f>VLOOKUP($B$11,ABONE1,11,FALSE)</f>
        <v>965</v>
      </c>
      <c r="L65" s="29">
        <f>VLOOKUP($B$11,ABONE1,12,FALSE)</f>
        <v>9739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12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122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55.067919699248122</v>
      </c>
      <c r="G17" s="30">
        <f t="shared" si="1"/>
        <v>84.900351599999993</v>
      </c>
      <c r="H17" s="30">
        <f t="shared" si="2"/>
        <v>84.366554554015863</v>
      </c>
      <c r="I17" s="30">
        <f t="shared" si="3"/>
        <v>0.4791664285714286</v>
      </c>
      <c r="J17" s="30">
        <f t="shared" si="4"/>
        <v>0.6802031806930694</v>
      </c>
      <c r="K17" s="30">
        <f t="shared" si="5"/>
        <v>0.67346989234449772</v>
      </c>
      <c r="L17" s="30">
        <f t="shared" si="6"/>
        <v>58.522469145402233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</v>
      </c>
      <c r="G21" s="30">
        <f t="shared" si="1"/>
        <v>0.37762785205479449</v>
      </c>
      <c r="H21" s="30">
        <f t="shared" si="2"/>
        <v>0.37087088927754608</v>
      </c>
      <c r="I21" s="30">
        <f t="shared" si="3"/>
        <v>0</v>
      </c>
      <c r="J21" s="30">
        <f t="shared" si="4"/>
        <v>5.1302341150990101</v>
      </c>
      <c r="K21" s="30">
        <f t="shared" si="5"/>
        <v>4.9584080921052625</v>
      </c>
      <c r="L21" s="30">
        <f t="shared" si="6"/>
        <v>1.8066298580309919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55.067919699248122</v>
      </c>
      <c r="G25" s="30">
        <f t="shared" si="7"/>
        <v>85.277979452054794</v>
      </c>
      <c r="H25" s="30">
        <f t="shared" si="7"/>
        <v>84.737425443293404</v>
      </c>
      <c r="I25" s="30">
        <f t="shared" si="7"/>
        <v>0.4791664285714286</v>
      </c>
      <c r="J25" s="30">
        <f t="shared" si="7"/>
        <v>5.8104372957920791</v>
      </c>
      <c r="K25" s="30">
        <f t="shared" si="7"/>
        <v>5.6318779844497602</v>
      </c>
      <c r="L25" s="30">
        <f t="shared" si="7"/>
        <v>60.329099003433228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255.06593593984965</v>
      </c>
      <c r="G29" s="30">
        <f>(SUMIFS(KENTALTIAG2,KAYNAK,A29,SEBEP,B29,SÜRE,"Uzun",BİLDİRİM,"Bildirimli",İL,$B$10,İLÇE,$B$11)/VLOOKUP($B$11,ABONE1,7,FALSE))*60</f>
        <v>282.81584424657535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282.31931016816901</v>
      </c>
      <c r="I29" s="30">
        <f>(SUMIFS(KIRSALOG2,KAYNAK,A29,SEBEP,B29,SÜRE,"Uzun",BİLDİRİM,"Bildirimli",İL,$B$10,İLÇE,$B$11)/VLOOKUP($B$11,ABONE1,9,FALSE))*60</f>
        <v>265.41844392857138</v>
      </c>
      <c r="J29" s="30">
        <f>(SUMIFS(KIRSALAG2,KAYNAK,A29,SEBEP,B29,SÜRE,"Uzun",BİLDİRİM,"Bildirimli",İL,$B$10,İLÇE,$B$11)/VLOOKUP($B$11,ABONE1,10,FALSE))*60</f>
        <v>264.18432237623767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264.22565659090907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277.79993449382948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255.06593593984965</v>
      </c>
      <c r="G33" s="30">
        <f t="shared" si="8"/>
        <v>282.81584424657535</v>
      </c>
      <c r="H33" s="30">
        <f t="shared" si="8"/>
        <v>282.31931016816901</v>
      </c>
      <c r="I33" s="30">
        <f t="shared" si="8"/>
        <v>265.41844392857138</v>
      </c>
      <c r="J33" s="30">
        <f t="shared" si="8"/>
        <v>264.18432237623767</v>
      </c>
      <c r="K33" s="30">
        <f t="shared" si="8"/>
        <v>264.22565659090907</v>
      </c>
      <c r="L33" s="30">
        <f t="shared" si="8"/>
        <v>277.79993449382948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0.26315789473684209</v>
      </c>
      <c r="G38" s="30">
        <f t="shared" si="10"/>
        <v>0.57698630136986306</v>
      </c>
      <c r="H38" s="30">
        <f t="shared" si="11"/>
        <v>0.5713709134938787</v>
      </c>
      <c r="I38" s="30">
        <f t="shared" si="12"/>
        <v>0.125</v>
      </c>
      <c r="J38" s="30">
        <f t="shared" si="13"/>
        <v>9.4987623762376239E-2</v>
      </c>
      <c r="K38" s="30">
        <f t="shared" si="14"/>
        <v>9.5992822966507171E-2</v>
      </c>
      <c r="L38" s="30">
        <f t="shared" si="15"/>
        <v>0.42544307321146885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</v>
      </c>
      <c r="G42" s="30">
        <f t="shared" si="10"/>
        <v>5.8904109589041093E-3</v>
      </c>
      <c r="H42" s="30">
        <f t="shared" si="11"/>
        <v>5.7850127808421904E-3</v>
      </c>
      <c r="I42" s="30">
        <f t="shared" si="12"/>
        <v>0</v>
      </c>
      <c r="J42" s="30">
        <f t="shared" si="13"/>
        <v>4.733910891089109E-2</v>
      </c>
      <c r="K42" s="30">
        <f t="shared" si="14"/>
        <v>4.5753588516746414E-2</v>
      </c>
      <c r="L42" s="30">
        <f t="shared" si="15"/>
        <v>1.8279669666883176E-2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0.26315789473684209</v>
      </c>
      <c r="G46" s="30">
        <f t="shared" si="16"/>
        <v>0.58287671232876714</v>
      </c>
      <c r="H46" s="30">
        <f t="shared" si="16"/>
        <v>0.5771559262747209</v>
      </c>
      <c r="I46" s="30">
        <f t="shared" si="16"/>
        <v>0.125</v>
      </c>
      <c r="J46" s="30">
        <f t="shared" si="16"/>
        <v>0.14232673267326734</v>
      </c>
      <c r="K46" s="30">
        <f t="shared" si="16"/>
        <v>0.14174641148325359</v>
      </c>
      <c r="L46" s="30">
        <f t="shared" si="16"/>
        <v>0.44372274287835201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1.7293233082706767</v>
      </c>
      <c r="G50" s="30">
        <f>(SUMIFS(KENTALTIAG1,KAYNAK,A50,SEBEP,B50,SÜRE,"Uzun",BİLDİRİM,"Bildirimli",İL,$B$10,İLÇE,$B$11)/VLOOKUP($B$11,ABONE1,7,FALSE))</f>
        <v>2.0626027397260276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2.0566393111798735</v>
      </c>
      <c r="I50" s="30">
        <f>(SUMIFS(KIRSALOG1,KAYNAK,A50,SEBEP,B50,SÜRE,"Uzun",BİLDİRİM,"Bildirimli",İL,$B$10,İLÇE,$B$11)/VLOOKUP($B$11,ABONE1,9,FALSE))</f>
        <v>1.9732142857142858</v>
      </c>
      <c r="J50" s="30">
        <f>(SUMIFS(KIRSALAG1,KAYNAK,A50,SEBEP,B50,SÜRE,"Uzun",BİLDİRİM,"Bildirimli",İL,$B$10,İLÇE,$B$11)/VLOOKUP($B$11,ABONE1,10,FALSE))</f>
        <v>2.0340346534653464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2.0319976076555024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2.0568803934304536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1.7293233082706767</v>
      </c>
      <c r="G54" s="30">
        <f t="shared" si="17"/>
        <v>2.0626027397260276</v>
      </c>
      <c r="H54" s="30">
        <f t="shared" si="17"/>
        <v>2.0566393111798735</v>
      </c>
      <c r="I54" s="30">
        <f t="shared" si="17"/>
        <v>1.9732142857142858</v>
      </c>
      <c r="J54" s="30">
        <f t="shared" si="17"/>
        <v>2.0340346534653464</v>
      </c>
      <c r="K54" s="30">
        <f t="shared" si="17"/>
        <v>2.0319976076555024</v>
      </c>
      <c r="L54" s="30">
        <f t="shared" si="17"/>
        <v>2.0568803934304536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3.5639097744360901</v>
      </c>
      <c r="G58" s="30">
        <f>(SUMIFS(KENTALTIAG1,KAYNAK,A58,SÜRE,"Kısa",İL,$B$10,İLÇE,$B$11)/VLOOKUP($B$11,ABONE1,7,FALSE))</f>
        <v>1.7994520547945205</v>
      </c>
      <c r="H58" s="30">
        <f>(SUMIFS(KENTALTIOG1,KAYNAK,A58,SÜRE,"Kısa",İL,$B$10,İLÇE,$B$11)+SUMIFS(KENTALTIAG1,KAYNAK,A58,SÜRE,"Kısa",İL,$B$10,İLÇE,$B$11))/VLOOKUP($B$11,ABONE1,8,FALSE)</f>
        <v>1.8310238127270282</v>
      </c>
      <c r="I58" s="30">
        <f>(SUMIFS(KIRSALOG1,KAYNAK,A58,SÜRE,"Kısa",İL,$B$10,İLÇE,$B$11)/VLOOKUP($B$11,ABONE1,9,FALSE))</f>
        <v>6.4107142857142856</v>
      </c>
      <c r="J58" s="30">
        <f>(SUMIFS(KIRSALAG1,KAYNAK,A58,SÜRE,"Kısa",İL,$B$10,İLÇE,$B$11)/VLOOKUP($B$11,ABONE1,10,FALSE))</f>
        <v>5.6992574257425739</v>
      </c>
      <c r="K58" s="30">
        <f>(SUMIFS(KIRSALOG1,KAYNAK,A58,SÜRE,"Kısa",İL,$B$10,İLÇE,$B$11)+SUMIFS(KIRSALAG1,KAYNAK,A58,SÜRE,"Kısa",İL,$B$10,İLÇE,$B$11))/VLOOKUP($B$11,ABONE1,11,FALSE)</f>
        <v>5.723086124401914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3.0548390090006494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3.5639097744360901</v>
      </c>
      <c r="G60" s="30">
        <f t="shared" si="18"/>
        <v>1.7994520547945205</v>
      </c>
      <c r="H60" s="30">
        <f t="shared" si="18"/>
        <v>1.8310238127270282</v>
      </c>
      <c r="I60" s="30">
        <f t="shared" si="18"/>
        <v>6.4107142857142856</v>
      </c>
      <c r="J60" s="30">
        <f t="shared" si="18"/>
        <v>5.6992574257425739</v>
      </c>
      <c r="K60" s="30">
        <f t="shared" si="18"/>
        <v>5.723086124401914</v>
      </c>
      <c r="L60" s="30">
        <f t="shared" si="18"/>
        <v>3.0548390090006494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133</v>
      </c>
      <c r="G65" s="29">
        <f>VLOOKUP($B$11,ABONE1,7,FALSE)</f>
        <v>7300</v>
      </c>
      <c r="H65" s="29">
        <f>VLOOKUP($B$11,ABONE1,8,FALSE)</f>
        <v>7433</v>
      </c>
      <c r="I65" s="29">
        <f>VLOOKUP($B$11,ABONE1,9,FALSE)</f>
        <v>112</v>
      </c>
      <c r="J65" s="29">
        <f>VLOOKUP($B$11,ABONE1,10,FALSE)</f>
        <v>3232</v>
      </c>
      <c r="K65" s="29">
        <f>VLOOKUP($B$11,ABONE1,11,FALSE)</f>
        <v>3344</v>
      </c>
      <c r="L65" s="29">
        <f>VLOOKUP($B$11,ABONE1,12,FALSE)</f>
        <v>10777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68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78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7.1518952941176464</v>
      </c>
      <c r="D17" s="30">
        <f t="shared" si="1"/>
        <v>11.8727539435979</v>
      </c>
      <c r="E17" s="30">
        <f t="shared" si="2"/>
        <v>11.863411113741225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11.863411113741225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2.6128644693202276E-2</v>
      </c>
      <c r="E18" s="30">
        <f t="shared" si="2"/>
        <v>2.6076934718411791E-2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2.6076934718411791E-2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3.8707608015117292</v>
      </c>
      <c r="E21" s="30">
        <f t="shared" si="2"/>
        <v>3.8631003604204919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3.8631003604204919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5.1287185766109751E-2</v>
      </c>
      <c r="E22" s="30">
        <f t="shared" si="2"/>
        <v>5.1185685703087715E-2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5.1185685703087715E-2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7.1518952941176464</v>
      </c>
      <c r="D25" s="30">
        <f t="shared" ref="D25:L25" si="4">SUM(D15:D24)</f>
        <v>15.820930575568941</v>
      </c>
      <c r="E25" s="30">
        <f t="shared" si="4"/>
        <v>15.803774094583217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15.803774094583217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1.4595977647058824</v>
      </c>
      <c r="D28" s="30">
        <f>(SUMIFS(KENTSELAG2,KAYNAK,A28,SEBEP,B28,SÜRE,"Uzun",BİLDİRİM,"Bildirimli",İL,$B$10,İLÇE,$B$11)/VLOOKUP($B$11,ABONE1,4,FALSE))*60</f>
        <v>3.8190164496148742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3.814347034796409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3.814347034796409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4.4087895294117638</v>
      </c>
      <c r="D29" s="30">
        <f>(SUMIFS(KENTSELAG2,KAYNAK,A29,SEBEP,B29,SÜRE,"Uzun",BİLDİRİM,"Bildirimli",İL,$B$10,İLÇE,$B$11)/VLOOKUP($B$11,ABONE1,4,FALSE))*60</f>
        <v>9.9913684345753531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9.980320214591444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9.980320214591444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0.17196082352941178</v>
      </c>
      <c r="D30" s="30">
        <f>(SUMIFS(KENTSELAG2,KAYNAK,A30,SEBEP,B30,SÜRE,"Uzun",BİLDİRİM,"Bildirimli",İL,$B$10,İLÇE,$B$11)/VLOOKUP($B$11,ABONE1,4,FALSE))*60</f>
        <v>0.12520176477221032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0.12529430343152284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0.12529430343152284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0.89916226386042952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0.89738277401154054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0.89738277401154054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6.0403481176470581</v>
      </c>
      <c r="D33" s="30">
        <f t="shared" ref="D33:L33" si="5">SUM(D28:D32)</f>
        <v>14.834748912822867</v>
      </c>
      <c r="E33" s="30">
        <f t="shared" si="5"/>
        <v>14.817344326830916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14.817344326830916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0.12352941176470589</v>
      </c>
      <c r="D38" s="30">
        <f t="shared" si="7"/>
        <v>0.24635579282162146</v>
      </c>
      <c r="E38" s="30">
        <f t="shared" si="8"/>
        <v>0.24611271289372486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0.24611271289372486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</v>
      </c>
      <c r="D39" s="30">
        <f t="shared" si="7"/>
        <v>7.4653270552006506E-4</v>
      </c>
      <c r="E39" s="30">
        <f t="shared" si="8"/>
        <v>7.4505527766890827E-4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7.4505527766890827E-4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</v>
      </c>
      <c r="D42" s="30">
        <f t="shared" si="7"/>
        <v>4.0577163097955199E-2</v>
      </c>
      <c r="E42" s="30">
        <f t="shared" si="8"/>
        <v>4.0496858738295456E-2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4.0496858738295456E-2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2.4106785282418765E-4</v>
      </c>
      <c r="E43" s="30">
        <f t="shared" si="8"/>
        <v>2.4059076674725163E-4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2.4059076674725163E-4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0.12352941176470589</v>
      </c>
      <c r="D46" s="30">
        <f t="shared" ref="D46:L46" si="10">SUM(D36:D45)</f>
        <v>0.28792055647792092</v>
      </c>
      <c r="E46" s="30">
        <f t="shared" si="10"/>
        <v>0.28759521767643648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0.28759521767643648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0.28431372549019607</v>
      </c>
      <c r="D49" s="30">
        <f>(SUMIFS(KENTSELAG1,KAYNAK,A49,SEBEP,B49,SÜRE,"Uzun",BİLDİRİM,"Bildirimli",İL,$B$10,İLÇE,$B$11)/VLOOKUP($B$11,ABONE1,4,FALSE))</f>
        <v>0.24994459327576218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0.25001261161277305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0.25001261161277305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6.0784313725490195E-2</v>
      </c>
      <c r="D50" s="30">
        <f>(SUMIFS(KENTSELAG1,KAYNAK,A50,SEBEP,B50,SÜRE,"Uzun",BİLDİRİM,"Bildirimli",İL,$B$10,İLÇE,$B$11)/VLOOKUP($B$11,ABONE1,4,FALSE))</f>
        <v>8.4233773606180673E-2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8.418736588034878E-2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8.418736588034878E-2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1.1764705882352941E-2</v>
      </c>
      <c r="D51" s="30">
        <f>(SUMIFS(KENTSELAG1,KAYNAK,A51,SEBEP,B51,SÜRE,"Uzun",BİLDİRİM,"Bildirimli",İL,$B$10,İLÇE,$B$11)/VLOOKUP($B$11,ABONE1,4,FALSE))</f>
        <v>8.5656851576078295E-3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8.5720161894303048E-3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8.5720161894303048E-3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1.0638091053660927E-2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1.0617037706781943E-2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1.0617037706781943E-2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0.35686274509803922</v>
      </c>
      <c r="D54" s="30">
        <f t="shared" ref="D54:L54" si="11">SUM(D49:D53)</f>
        <v>0.35338214309321159</v>
      </c>
      <c r="E54" s="30">
        <f t="shared" si="11"/>
        <v>0.35338903138933409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0.35338903138933409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1.5686274509803921E-2</v>
      </c>
      <c r="D57" s="30">
        <f>(SUMIFS(KENTSELAG1,KAYNAK,A57,SÜRE,"Kısa",İL,$B$10,İLÇE,$B$11)/VLOOKUP($B$11,ABONE1,4,FALSE))</f>
        <v>5.5406724237817328E-3</v>
      </c>
      <c r="E57" s="30">
        <f>(SUMIFS(KENTSELOG1,KAYNAK,A57,SÜRE,"Kısa",İL,$B$10,İLÇE,$B$11)+SUMIFS(KENTSELAG1,KAYNAK,A57,SÜRE,"Kısa",İL,$B$10,İLÇE,$B$11))/VLOOKUP($B$11,ABONE1,5,FALSE)</f>
        <v>5.5607511088518E-3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5.5607511088518E-3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5.0980392156862744E-2</v>
      </c>
      <c r="D58" s="30">
        <f>(SUMIFS(KENTSELAG1,KAYNAK,A58,SÜRE,"Kısa",İL,$B$10,İLÇE,$B$11)/VLOOKUP($B$11,ABONE1,4,FALSE))</f>
        <v>8.1480934254575435E-2</v>
      </c>
      <c r="E58" s="30">
        <f>(SUMIFS(KENTSELOG1,KAYNAK,A58,SÜRE,"Kısa",İL,$B$10,İLÇE,$B$11)+SUMIFS(KENTSELAG1,KAYNAK,A58,SÜRE,"Kısa",İL,$B$10,İLÇE,$B$11))/VLOOKUP($B$11,ABONE1,5,FALSE)</f>
        <v>8.1420572062755381E-2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8.1420572062755381E-2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6.6666666666666666E-2</v>
      </c>
      <c r="D60" s="30">
        <f t="shared" ref="D60:L60" si="12">SUM(D57:D59)</f>
        <v>8.7021606678357163E-2</v>
      </c>
      <c r="E60" s="30">
        <f t="shared" si="12"/>
        <v>8.6981323171607186E-2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8.6981323171607186E-2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510</v>
      </c>
      <c r="D65" s="29">
        <f>VLOOKUP($B$11,ABONE1,4,FALSE)</f>
        <v>257189</v>
      </c>
      <c r="E65" s="29">
        <f>VLOOKUP($B$11,ABONE1,5,FALSE)</f>
        <v>257699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257699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B63:B64"/>
    <mergeCell ref="C63:E63"/>
    <mergeCell ref="A33:B33"/>
    <mergeCell ref="A34:B34"/>
    <mergeCell ref="C34:E34"/>
    <mergeCell ref="A25:B25"/>
    <mergeCell ref="A26:B26"/>
    <mergeCell ref="C26:E26"/>
    <mergeCell ref="A57:B57"/>
    <mergeCell ref="A58:B58"/>
    <mergeCell ref="A59:B59"/>
    <mergeCell ref="A60:B60"/>
    <mergeCell ref="A54:B54"/>
    <mergeCell ref="A55:B55"/>
    <mergeCell ref="F55:H55"/>
    <mergeCell ref="I55:K55"/>
    <mergeCell ref="L55:L56"/>
    <mergeCell ref="A56:B56"/>
    <mergeCell ref="A46:B46"/>
    <mergeCell ref="A47:B47"/>
    <mergeCell ref="C47:E47"/>
    <mergeCell ref="F47:H47"/>
    <mergeCell ref="I47:K47"/>
    <mergeCell ref="L47:L48"/>
    <mergeCell ref="C55:E55"/>
    <mergeCell ref="F34:H34"/>
    <mergeCell ref="I34:K34"/>
    <mergeCell ref="L34:L35"/>
    <mergeCell ref="F13:H13"/>
    <mergeCell ref="I13:K13"/>
    <mergeCell ref="L13:L14"/>
    <mergeCell ref="F26:H26"/>
    <mergeCell ref="I26:K26"/>
    <mergeCell ref="L26:L27"/>
    <mergeCell ref="B7:C7"/>
    <mergeCell ref="B8:C8"/>
    <mergeCell ref="B9:C9"/>
    <mergeCell ref="B10:C10"/>
    <mergeCell ref="A13:B13"/>
    <mergeCell ref="C13:E13"/>
    <mergeCell ref="B11:C11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13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123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5.460385438972163E-2</v>
      </c>
      <c r="D15" s="30">
        <f t="shared" ref="D15:D24" si="1">(SUMIFS(KENTSELAG2,KAYNAK,A15,SEBEP,B15,SÜRE,"Uzun",BİLDİRİM,"Bildirimsiz",İL,$B$10,İLÇE,$B$11)/VLOOKUP($B$11,ABONE1,4,FALSE))*60</f>
        <v>4.3500151191209584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4.2405363789377164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4.2405363789377164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111.43002858244112</v>
      </c>
      <c r="D17" s="30">
        <f t="shared" si="1"/>
        <v>12.511255912588627</v>
      </c>
      <c r="E17" s="30">
        <f t="shared" si="2"/>
        <v>15.032435363154104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15.032435363154104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6.0992145610278367E-2</v>
      </c>
      <c r="D18" s="30">
        <f t="shared" si="1"/>
        <v>11.797129969645715</v>
      </c>
      <c r="E18" s="30">
        <f t="shared" si="2"/>
        <v>11.498006671687731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11.498006671687731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5.46252591006424E-2</v>
      </c>
      <c r="D21" s="30">
        <f t="shared" si="1"/>
        <v>7.2740709835459665</v>
      </c>
      <c r="E21" s="30">
        <f t="shared" si="2"/>
        <v>7.0900662924880518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7.0900662924880518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4.1603662227399502E-2</v>
      </c>
      <c r="E22" s="30">
        <f t="shared" si="2"/>
        <v>4.0543294256336369E-2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4.0543294256336369E-2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111.60024984154178</v>
      </c>
      <c r="D25" s="30">
        <f t="shared" ref="D25:L25" si="4">SUM(D15:D24)</f>
        <v>35.974075647128672</v>
      </c>
      <c r="E25" s="30">
        <f t="shared" si="4"/>
        <v>37.901588000523944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37.901588000523944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35.326146732334053</v>
      </c>
      <c r="D29" s="30">
        <f>(SUMIFS(KENTSELAG2,KAYNAK,A29,SEBEP,B29,SÜRE,"Uzun",BİLDİRİM,"Bildirimli",İL,$B$10,İLÇE,$B$11)/VLOOKUP($B$11,ABONE1,4,FALSE))*60</f>
        <v>6.8576633678692627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7.5832501630755118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7.5832501630755118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0.60556507442959717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0.59013081275787538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0.59013081275787538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35.326146732334053</v>
      </c>
      <c r="D33" s="30">
        <f t="shared" ref="D33:L33" si="5">SUM(D28:D32)</f>
        <v>7.4632284422988597</v>
      </c>
      <c r="E33" s="30">
        <f t="shared" si="5"/>
        <v>8.1733809758333873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8.1733809758333873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1.2847965738758029E-3</v>
      </c>
      <c r="D36" s="30">
        <f t="shared" ref="D36:D45" si="7">(SUMIFS(KENTSELAG1,KAYNAK,A36,SEBEP,B36,SÜRE,"Uzun",BİLDİRİM,"Bildirimsiz",İL,$B$10,İLÇE,$B$11)/VLOOKUP($B$11,ABONE1,4,FALSE))</f>
        <v>0.10235329696793199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9.9777326609470168E-2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9.9777326609470168E-2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0.96873661670235545</v>
      </c>
      <c r="D38" s="30">
        <f t="shared" si="7"/>
        <v>0.14617099205860282</v>
      </c>
      <c r="E38" s="30">
        <f t="shared" si="8"/>
        <v>0.16713602724474425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0.16713602724474425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4.2826552462526765E-4</v>
      </c>
      <c r="D39" s="30">
        <f t="shared" si="7"/>
        <v>9.7940165100415547E-2</v>
      </c>
      <c r="E39" s="30">
        <f t="shared" si="8"/>
        <v>9.5454843146244028E-2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9.5454843146244028E-2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4.2826552462526765E-4</v>
      </c>
      <c r="D42" s="30">
        <f t="shared" si="7"/>
        <v>5.1904703233683173E-2</v>
      </c>
      <c r="E42" s="30">
        <f t="shared" si="8"/>
        <v>5.0592704171851466E-2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5.0592704171851466E-2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3.6962779601025996E-4</v>
      </c>
      <c r="E43" s="30">
        <f t="shared" si="8"/>
        <v>3.6020695526884538E-4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3.6020695526884538E-4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0.9708779443254818</v>
      </c>
      <c r="D46" s="30">
        <f t="shared" ref="D46:L46" si="10">SUM(D36:D45)</f>
        <v>0.39873878515664379</v>
      </c>
      <c r="E46" s="30">
        <f t="shared" si="10"/>
        <v>0.41332110812757877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0.41332110812757877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8.3940042826552458E-2</v>
      </c>
      <c r="D50" s="30">
        <f>(SUMIFS(KENTSELAG1,KAYNAK,A50,SEBEP,B50,SÜRE,"Uzun",BİLDİRİM,"Bildirimli",İL,$B$10,İLÇE,$B$11)/VLOOKUP($B$11,ABONE1,4,FALSE))</f>
        <v>2.8819767246496937E-2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3.0224638155740387E-2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3.0224638155740387E-2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1.9601474030847121E-3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1.9101883991529678E-3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1.9101883991529678E-3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8.3940042826552458E-2</v>
      </c>
      <c r="D54" s="30">
        <f t="shared" ref="D54:L54" si="11">SUM(D49:D53)</f>
        <v>3.0779914649581651E-2</v>
      </c>
      <c r="E54" s="30">
        <f t="shared" si="11"/>
        <v>3.2134826554893359E-2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3.2134826554893359E-2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0.19700214132762311</v>
      </c>
      <c r="D58" s="30">
        <f>(SUMIFS(KENTSELAG1,KAYNAK,A58,SÜRE,"Kısa",İL,$B$10,İLÇE,$B$11)/VLOOKUP($B$11,ABONE1,4,FALSE))</f>
        <v>0.12387011503265045</v>
      </c>
      <c r="E58" s="30">
        <f>(SUMIFS(KENTSELOG1,KAYNAK,A58,SÜRE,"Kısa",İL,$B$10,İLÇE,$B$11)+SUMIFS(KENTSELAG1,KAYNAK,A58,SÜRE,"Kısa",İL,$B$10,İLÇE,$B$11))/VLOOKUP($B$11,ABONE1,5,FALSE)</f>
        <v>0.12573405811338878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0.12573405811338878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0.19700214132762311</v>
      </c>
      <c r="D60" s="30">
        <f t="shared" ref="D60:L60" si="12">SUM(D57:D59)</f>
        <v>0.12387011503265045</v>
      </c>
      <c r="E60" s="30">
        <f t="shared" si="12"/>
        <v>0.12573405811338878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0.12573405811338878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2335</v>
      </c>
      <c r="D65" s="29">
        <f>VLOOKUP($B$11,ABONE1,4,FALSE)</f>
        <v>89279</v>
      </c>
      <c r="E65" s="29">
        <f>VLOOKUP($B$11,ABONE1,5,FALSE)</f>
        <v>91614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91614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14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124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50.067281606077039</v>
      </c>
      <c r="D17" s="30">
        <f t="shared" si="1"/>
        <v>15.952462671719411</v>
      </c>
      <c r="E17" s="30">
        <f t="shared" si="2"/>
        <v>16.443743360707618</v>
      </c>
      <c r="F17" s="30">
        <v>0</v>
      </c>
      <c r="G17" s="30">
        <v>0</v>
      </c>
      <c r="H17" s="30">
        <v>0</v>
      </c>
      <c r="I17" s="30">
        <f t="shared" si="3"/>
        <v>5.7744440000000008</v>
      </c>
      <c r="J17" s="30">
        <f t="shared" si="4"/>
        <v>65.903985495652179</v>
      </c>
      <c r="K17" s="30">
        <f t="shared" si="5"/>
        <v>63.639693138075316</v>
      </c>
      <c r="L17" s="30">
        <f t="shared" si="6"/>
        <v>16.880357230247572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1.8100922409115574</v>
      </c>
      <c r="D18" s="30">
        <f t="shared" si="1"/>
        <v>1.0949324538593266</v>
      </c>
      <c r="E18" s="30">
        <f t="shared" si="2"/>
        <v>1.1052313270145884</v>
      </c>
      <c r="F18" s="30">
        <v>0</v>
      </c>
      <c r="G18" s="30">
        <v>0</v>
      </c>
      <c r="H18" s="30"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1.0950067351014909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7.5990244167118817E-2</v>
      </c>
      <c r="D21" s="30">
        <f t="shared" si="1"/>
        <v>5.6568525214054661</v>
      </c>
      <c r="E21" s="30">
        <f t="shared" si="2"/>
        <v>5.5764836391908039</v>
      </c>
      <c r="F21" s="30">
        <v>0</v>
      </c>
      <c r="G21" s="30">
        <v>0</v>
      </c>
      <c r="H21" s="30">
        <v>0</v>
      </c>
      <c r="I21" s="30">
        <f t="shared" si="3"/>
        <v>0</v>
      </c>
      <c r="J21" s="30">
        <f t="shared" si="4"/>
        <v>0</v>
      </c>
      <c r="K21" s="30">
        <f t="shared" si="5"/>
        <v>0</v>
      </c>
      <c r="L21" s="30">
        <f t="shared" si="6"/>
        <v>5.5248951000975426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9.0532177015285084E-2</v>
      </c>
      <c r="E22" s="30">
        <f t="shared" si="2"/>
        <v>8.9228441228639072E-2</v>
      </c>
      <c r="F22" s="30">
        <v>0</v>
      </c>
      <c r="G22" s="30">
        <v>0</v>
      </c>
      <c r="H22" s="30"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8.8402981095266842E-2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51.953364091155713</v>
      </c>
      <c r="D25" s="30">
        <f t="shared" ref="D25:L25" si="7">SUM(D15:D24)</f>
        <v>22.794779823999487</v>
      </c>
      <c r="E25" s="30">
        <f t="shared" si="7"/>
        <v>23.21468676814165</v>
      </c>
      <c r="F25" s="30">
        <f t="shared" si="7"/>
        <v>0</v>
      </c>
      <c r="G25" s="30">
        <f t="shared" si="7"/>
        <v>0</v>
      </c>
      <c r="H25" s="30">
        <f t="shared" si="7"/>
        <v>0</v>
      </c>
      <c r="I25" s="30">
        <f t="shared" si="7"/>
        <v>5.7744440000000008</v>
      </c>
      <c r="J25" s="30">
        <f t="shared" si="7"/>
        <v>65.903985495652179</v>
      </c>
      <c r="K25" s="30">
        <f t="shared" si="7"/>
        <v>63.639693138075316</v>
      </c>
      <c r="L25" s="30">
        <f t="shared" si="7"/>
        <v>23.588662046541874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112.81153647314163</v>
      </c>
      <c r="D29" s="30">
        <f>(SUMIFS(KENTSELAG2,KAYNAK,A29,SEBEP,B29,SÜRE,"Uzun",BİLDİRİM,"Bildirimli",İL,$B$10,İLÇE,$B$11)/VLOOKUP($B$11,ABONE1,4,FALSE))*60</f>
        <v>31.778088093327838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32.945034587393245</v>
      </c>
      <c r="F29" s="30">
        <v>0</v>
      </c>
      <c r="G29" s="30">
        <v>0</v>
      </c>
      <c r="H29" s="30">
        <v>0</v>
      </c>
      <c r="I29" s="30">
        <f>(SUMIFS(KIRSALOG2,KAYNAK,A29,SEBEP,B29,SÜRE,"Uzun",BİLDİRİM,"Bildirimli",İL,$B$10,İLÇE,$B$11)/VLOOKUP($B$11,ABONE1,9,FALSE))*60</f>
        <v>27.907777333333332</v>
      </c>
      <c r="J29" s="30">
        <f>(SUMIFS(KIRSALAG2,KAYNAK,A29,SEBEP,B29,SÜRE,"Uzun",BİLDİRİM,"Bildirimli",İL,$B$10,İLÇE,$B$11)/VLOOKUP($B$11,ABONE1,10,FALSE))*60</f>
        <v>318.51268116521737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307.56940026778244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35.485608673417254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9.1714188950022173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9.0393431245751241</v>
      </c>
      <c r="F31" s="30">
        <v>0</v>
      </c>
      <c r="G31" s="30">
        <v>0</v>
      </c>
      <c r="H31" s="30"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8.9557193687584178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112.81153647314163</v>
      </c>
      <c r="D33" s="30">
        <f t="shared" ref="D33:L33" si="8">SUM(D28:D32)</f>
        <v>40.949506988330057</v>
      </c>
      <c r="E33" s="30">
        <f t="shared" si="8"/>
        <v>41.984377711968371</v>
      </c>
      <c r="F33" s="30">
        <f t="shared" si="8"/>
        <v>0</v>
      </c>
      <c r="G33" s="30">
        <f t="shared" si="8"/>
        <v>0</v>
      </c>
      <c r="H33" s="30">
        <f t="shared" si="8"/>
        <v>0</v>
      </c>
      <c r="I33" s="30">
        <f t="shared" si="8"/>
        <v>27.907777333333332</v>
      </c>
      <c r="J33" s="30">
        <f t="shared" si="8"/>
        <v>318.51268116521737</v>
      </c>
      <c r="K33" s="30">
        <f t="shared" si="8"/>
        <v>307.56940026778244</v>
      </c>
      <c r="L33" s="30">
        <f t="shared" si="8"/>
        <v>44.44132804217567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9">(SUMIFS(KENTSELOG1,KAYNAK,A36,SEBEP,B36,SÜRE,"Uzun",BİLDİRİM,"Bildirimsiz",İL,$B$10,İLÇE,$B$11)/VLOOKUP($B$11,ABONE1,3,FALSE))</f>
        <v>0</v>
      </c>
      <c r="D36" s="30">
        <f t="shared" ref="D36:D45" si="10">(SUMIFS(KENTSELAG1,KAYNAK,A36,SEBEP,B36,SÜRE,"Uzun",BİLDİRİM,"Bildirimsiz",İL,$B$10,İLÇE,$B$11)/VLOOKUP($B$11,ABONE1,4,FALSE))</f>
        <v>0</v>
      </c>
      <c r="E36" s="30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9"/>
        <v>0</v>
      </c>
      <c r="D37" s="30">
        <f t="shared" si="10"/>
        <v>0</v>
      </c>
      <c r="E37" s="30">
        <f t="shared" si="11"/>
        <v>0</v>
      </c>
      <c r="F37" s="30">
        <v>0</v>
      </c>
      <c r="G37" s="30">
        <v>0</v>
      </c>
      <c r="H37" s="30"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9"/>
        <v>0.89473684210526316</v>
      </c>
      <c r="D38" s="30">
        <f t="shared" si="10"/>
        <v>0.45293968415044078</v>
      </c>
      <c r="E38" s="30">
        <f t="shared" si="11"/>
        <v>0.45930191672071197</v>
      </c>
      <c r="F38" s="30">
        <v>0</v>
      </c>
      <c r="G38" s="30">
        <v>0</v>
      </c>
      <c r="H38" s="30">
        <v>0</v>
      </c>
      <c r="I38" s="30">
        <f t="shared" si="12"/>
        <v>0.13333333333333333</v>
      </c>
      <c r="J38" s="30">
        <f t="shared" si="13"/>
        <v>1.5217391304347827</v>
      </c>
      <c r="K38" s="30">
        <f t="shared" si="14"/>
        <v>1.4694560669456067</v>
      </c>
      <c r="L38" s="30">
        <f t="shared" si="15"/>
        <v>0.46864694133494356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9"/>
        <v>5.4259359739555072E-3</v>
      </c>
      <c r="D39" s="30">
        <f t="shared" si="10"/>
        <v>3.2821716242785563E-3</v>
      </c>
      <c r="E39" s="30">
        <f t="shared" si="11"/>
        <v>3.3130435462067997E-3</v>
      </c>
      <c r="F39" s="30">
        <v>0</v>
      </c>
      <c r="G39" s="30">
        <v>0</v>
      </c>
      <c r="H39" s="30"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3.2823942898725748E-3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9"/>
        <v>0</v>
      </c>
      <c r="D40" s="30">
        <f t="shared" si="10"/>
        <v>0</v>
      </c>
      <c r="E40" s="30">
        <f t="shared" si="11"/>
        <v>0</v>
      </c>
      <c r="F40" s="30">
        <v>0</v>
      </c>
      <c r="G40" s="30">
        <v>0</v>
      </c>
      <c r="H40" s="30"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9"/>
        <v>0</v>
      </c>
      <c r="D41" s="30">
        <f t="shared" si="10"/>
        <v>0</v>
      </c>
      <c r="E41" s="30">
        <f t="shared" si="11"/>
        <v>0</v>
      </c>
      <c r="F41" s="30">
        <v>0</v>
      </c>
      <c r="G41" s="30">
        <v>0</v>
      </c>
      <c r="H41" s="30"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9"/>
        <v>1.6277807921866521E-3</v>
      </c>
      <c r="D42" s="30">
        <f t="shared" si="10"/>
        <v>3.9045157607661571E-2</v>
      </c>
      <c r="E42" s="30">
        <f t="shared" si="11"/>
        <v>3.8506317442705447E-2</v>
      </c>
      <c r="F42" s="30">
        <v>0</v>
      </c>
      <c r="G42" s="30">
        <v>0</v>
      </c>
      <c r="H42" s="30">
        <v>0</v>
      </c>
      <c r="I42" s="30">
        <f t="shared" si="12"/>
        <v>0</v>
      </c>
      <c r="J42" s="30">
        <f t="shared" si="13"/>
        <v>0</v>
      </c>
      <c r="K42" s="30">
        <f t="shared" si="14"/>
        <v>0</v>
      </c>
      <c r="L42" s="30">
        <f t="shared" si="15"/>
        <v>3.8150092123802007E-2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9"/>
        <v>0</v>
      </c>
      <c r="D43" s="30">
        <f t="shared" si="10"/>
        <v>5.0738885013001836E-4</v>
      </c>
      <c r="E43" s="30">
        <f t="shared" si="11"/>
        <v>5.0008204471046027E-4</v>
      </c>
      <c r="F43" s="30">
        <v>0</v>
      </c>
      <c r="G43" s="30">
        <v>0</v>
      </c>
      <c r="H43" s="30"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4.9545574186755849E-4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9"/>
        <v>0</v>
      </c>
      <c r="D44" s="30">
        <f t="shared" si="10"/>
        <v>0</v>
      </c>
      <c r="E44" s="30">
        <f t="shared" si="11"/>
        <v>0</v>
      </c>
      <c r="F44" s="30">
        <v>0</v>
      </c>
      <c r="G44" s="30">
        <v>0</v>
      </c>
      <c r="H44" s="30"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9"/>
        <v>0</v>
      </c>
      <c r="D45" s="30">
        <f t="shared" si="10"/>
        <v>0</v>
      </c>
      <c r="E45" s="30">
        <f t="shared" si="11"/>
        <v>0</v>
      </c>
      <c r="F45" s="30">
        <v>0</v>
      </c>
      <c r="G45" s="30">
        <v>0</v>
      </c>
      <c r="H45" s="30"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0.90179055887140525</v>
      </c>
      <c r="D46" s="30">
        <f t="shared" ref="D46:L46" si="16">SUM(D36:D45)</f>
        <v>0.49577440223251096</v>
      </c>
      <c r="E46" s="30">
        <f t="shared" si="16"/>
        <v>0.50162135975433464</v>
      </c>
      <c r="F46" s="30">
        <f t="shared" si="16"/>
        <v>0</v>
      </c>
      <c r="G46" s="30">
        <f t="shared" si="16"/>
        <v>0</v>
      </c>
      <c r="H46" s="30">
        <f t="shared" si="16"/>
        <v>0</v>
      </c>
      <c r="I46" s="30">
        <f t="shared" si="16"/>
        <v>0.13333333333333333</v>
      </c>
      <c r="J46" s="30">
        <f t="shared" si="16"/>
        <v>1.5217391304347827</v>
      </c>
      <c r="K46" s="30">
        <f t="shared" si="16"/>
        <v>1.4694560669456067</v>
      </c>
      <c r="L46" s="30">
        <f t="shared" si="16"/>
        <v>0.51057488349048574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0.64026044492674983</v>
      </c>
      <c r="D50" s="30">
        <f>(SUMIFS(KENTSELAG1,KAYNAK,A50,SEBEP,B50,SÜRE,"Uzun",BİLDİRİM,"Bildirimli",İL,$B$10,İLÇE,$B$11)/VLOOKUP($B$11,ABONE1,4,FALSE))</f>
        <v>0.13920688780364052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0.14642245993483305</v>
      </c>
      <c r="F50" s="30">
        <v>0</v>
      </c>
      <c r="G50" s="30">
        <v>0</v>
      </c>
      <c r="H50" s="30">
        <v>0</v>
      </c>
      <c r="I50" s="30">
        <f>(SUMIFS(KIRSALOG1,KAYNAK,A50,SEBEP,B50,SÜRE,"Uzun",BİLDİRİM,"Bildirimli",İL,$B$10,İLÇE,$B$11)/VLOOKUP($B$11,ABONE1,9,FALSE))</f>
        <v>0.13333333333333333</v>
      </c>
      <c r="J50" s="30">
        <f>(SUMIFS(KIRSALAG1,KAYNAK,A50,SEBEP,B50,SÜRE,"Uzun",BİLDİRİM,"Bildirimli",İL,$B$10,İLÇE,$B$11)/VLOOKUP($B$11,ABONE1,10,FALSE))</f>
        <v>1.5217391304347827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1.4694560669456067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0.15866195983711892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2.5290162998668105E-2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2.4925964416037005E-2</v>
      </c>
      <c r="F52" s="30">
        <v>0</v>
      </c>
      <c r="G52" s="30">
        <v>0</v>
      </c>
      <c r="H52" s="30"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2.4695372133711119E-2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0.64026044492674983</v>
      </c>
      <c r="D54" s="30">
        <f t="shared" ref="D54:L54" si="17">SUM(D49:D53)</f>
        <v>0.16449705080230861</v>
      </c>
      <c r="E54" s="30">
        <f t="shared" si="17"/>
        <v>0.17134842435087005</v>
      </c>
      <c r="F54" s="30">
        <f t="shared" si="17"/>
        <v>0</v>
      </c>
      <c r="G54" s="30">
        <f t="shared" si="17"/>
        <v>0</v>
      </c>
      <c r="H54" s="30">
        <f t="shared" si="17"/>
        <v>0</v>
      </c>
      <c r="I54" s="30">
        <f t="shared" si="17"/>
        <v>0.13333333333333333</v>
      </c>
      <c r="J54" s="30">
        <f t="shared" si="17"/>
        <v>1.5217391304347827</v>
      </c>
      <c r="K54" s="30">
        <f t="shared" si="17"/>
        <v>1.4694560669456067</v>
      </c>
      <c r="L54" s="30">
        <f t="shared" si="17"/>
        <v>0.18335733197083004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8.0846446011937065E-2</v>
      </c>
      <c r="D58" s="30">
        <f>(SUMIFS(KENTSELAG1,KAYNAK,A58,SÜRE,"Kısa",İL,$B$10,İLÇE,$B$11)/VLOOKUP($B$11,ABONE1,4,FALSE))</f>
        <v>0.19080199150123675</v>
      </c>
      <c r="E58" s="30">
        <f>(SUMIFS(KENTSELOG1,KAYNAK,A58,SÜRE,"Kısa",İL,$B$10,İLÇE,$B$11)+SUMIFS(KENTSELAG1,KAYNAK,A58,SÜRE,"Kısa",İL,$B$10,İLÇE,$B$11))/VLOOKUP($B$11,ABONE1,5,FALSE)</f>
        <v>0.18921854366732041</v>
      </c>
      <c r="F58" s="30">
        <v>0</v>
      </c>
      <c r="G58" s="30">
        <v>0</v>
      </c>
      <c r="H58" s="30">
        <v>0</v>
      </c>
      <c r="I58" s="30">
        <f>(SUMIFS(KIRSALOG1,KAYNAK,A58,SÜRE,"Kısa",İL,$B$10,İLÇE,$B$11)/VLOOKUP($B$11,ABONE1,9,FALSE))</f>
        <v>0</v>
      </c>
      <c r="J58" s="30">
        <f>(SUMIFS(KIRSALAG1,KAYNAK,A58,SÜRE,"Kısa",İL,$B$10,İLÇE,$B$11)/VLOOKUP($B$11,ABONE1,10,FALSE))</f>
        <v>0</v>
      </c>
      <c r="K58" s="30">
        <f>(SUMIFS(KIRSALOG1,KAYNAK,A58,SÜRE,"Kısa",İL,$B$10,İLÇE,$B$11)+SUMIFS(KIRSALAG1,KAYNAK,A58,SÜRE,"Kısa",İL,$B$10,İLÇE,$B$11))/VLOOKUP($B$11,ABONE1,11,FALSE)</f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0.18746806632913746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8.0846446011937065E-2</v>
      </c>
      <c r="D60" s="30">
        <f t="shared" ref="D60:L60" si="18">SUM(D57:D59)</f>
        <v>0.19080199150123675</v>
      </c>
      <c r="E60" s="30">
        <f t="shared" si="18"/>
        <v>0.18921854366732041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0</v>
      </c>
      <c r="J60" s="30">
        <f t="shared" si="18"/>
        <v>0</v>
      </c>
      <c r="K60" s="30">
        <f t="shared" si="18"/>
        <v>0</v>
      </c>
      <c r="L60" s="30">
        <f t="shared" si="18"/>
        <v>0.18746806632913746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1843</v>
      </c>
      <c r="D65" s="29">
        <f>VLOOKUP($B$11,ABONE1,4,FALSE)</f>
        <v>126136</v>
      </c>
      <c r="E65" s="29">
        <f>VLOOKUP($B$11,ABONE1,5,FALSE)</f>
        <v>127979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45</v>
      </c>
      <c r="J65" s="29">
        <f>VLOOKUP($B$11,ABONE1,10,FALSE)</f>
        <v>1150</v>
      </c>
      <c r="K65" s="29">
        <f>VLOOKUP($B$11,ABONE1,11,FALSE)</f>
        <v>1195</v>
      </c>
      <c r="L65" s="29">
        <f>VLOOKUP($B$11,ABONE1,12,FALSE)</f>
        <v>129174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65"/>
  <dimension ref="A1:L56"/>
  <sheetViews>
    <sheetView zoomScale="85" zoomScaleNormal="85" workbookViewId="0">
      <selection activeCell="N14" sqref="N14"/>
    </sheetView>
  </sheetViews>
  <sheetFormatPr defaultRowHeight="15" x14ac:dyDescent="0.25"/>
  <cols>
    <col min="1" max="1" width="27.7109375" bestFit="1" customWidth="1"/>
    <col min="2" max="2" width="16.140625" customWidth="1"/>
    <col min="3" max="3" width="8.28515625" customWidth="1"/>
    <col min="4" max="4" width="9.7109375" customWidth="1"/>
    <col min="5" max="5" width="10.5703125" bestFit="1" customWidth="1"/>
    <col min="6" max="6" width="5.7109375" bestFit="1" customWidth="1"/>
    <col min="7" max="7" width="7.7109375" bestFit="1" customWidth="1"/>
    <col min="8" max="8" width="10.5703125" bestFit="1" customWidth="1"/>
    <col min="9" max="9" width="9.28515625" bestFit="1" customWidth="1"/>
    <col min="10" max="10" width="7.7109375" bestFit="1" customWidth="1"/>
    <col min="11" max="11" width="10.5703125" bestFit="1" customWidth="1"/>
    <col min="12" max="12" width="9.28515625" bestFit="1" customWidth="1"/>
  </cols>
  <sheetData>
    <row r="1" spans="1:12" ht="42.75" x14ac:dyDescent="0.25">
      <c r="C1" s="47" t="s">
        <v>64</v>
      </c>
      <c r="D1" s="47"/>
      <c r="E1" s="47"/>
      <c r="F1" s="47" t="s">
        <v>65</v>
      </c>
      <c r="G1" s="47"/>
      <c r="H1" s="47"/>
      <c r="I1" s="47" t="s">
        <v>66</v>
      </c>
      <c r="J1" s="47"/>
      <c r="K1" s="47"/>
      <c r="L1" s="23" t="s">
        <v>36</v>
      </c>
    </row>
    <row r="2" spans="1:12" ht="15" customHeight="1" x14ac:dyDescent="0.25">
      <c r="B2" s="2"/>
      <c r="C2" s="23" t="s">
        <v>39</v>
      </c>
      <c r="D2" s="23" t="s">
        <v>40</v>
      </c>
      <c r="E2" s="23" t="s">
        <v>68</v>
      </c>
      <c r="F2" s="23" t="s">
        <v>39</v>
      </c>
      <c r="G2" s="23" t="s">
        <v>40</v>
      </c>
      <c r="H2" s="23" t="s">
        <v>68</v>
      </c>
      <c r="I2" s="23" t="s">
        <v>14</v>
      </c>
      <c r="J2" s="23" t="s">
        <v>13</v>
      </c>
      <c r="K2" s="23" t="s">
        <v>68</v>
      </c>
      <c r="L2" s="23"/>
    </row>
    <row r="3" spans="1:12" ht="15.75" x14ac:dyDescent="0.25">
      <c r="B3" s="2"/>
      <c r="C3" s="29"/>
      <c r="D3" s="29"/>
      <c r="E3" s="29"/>
      <c r="F3" s="29"/>
      <c r="G3" s="29"/>
      <c r="H3" s="29"/>
      <c r="I3" s="29"/>
      <c r="J3" s="29"/>
      <c r="K3" s="29"/>
      <c r="L3" s="29"/>
    </row>
    <row r="4" spans="1:12" x14ac:dyDescent="0.25">
      <c r="A4" s="18" t="s">
        <v>48</v>
      </c>
      <c r="B4" s="18" t="s">
        <v>48</v>
      </c>
      <c r="C4" s="34">
        <f>C5+C6</f>
        <v>28977</v>
      </c>
      <c r="D4" s="34">
        <f>D5+D6</f>
        <v>3004254</v>
      </c>
      <c r="E4" s="34">
        <f>+C4+D4</f>
        <v>3033231</v>
      </c>
      <c r="F4" s="34">
        <f>F5+F6</f>
        <v>5396</v>
      </c>
      <c r="G4" s="34">
        <f>G5+G6</f>
        <v>304590</v>
      </c>
      <c r="H4" s="34">
        <f>+F4+G4</f>
        <v>309986</v>
      </c>
      <c r="I4" s="34">
        <f>I5+I6</f>
        <v>6743</v>
      </c>
      <c r="J4" s="34">
        <f>J5+J6</f>
        <v>174239</v>
      </c>
      <c r="K4" s="34">
        <f>+I4+J4</f>
        <v>180982</v>
      </c>
      <c r="L4" s="34">
        <f>+K4+H4+E4</f>
        <v>3524199</v>
      </c>
    </row>
    <row r="5" spans="1:12" x14ac:dyDescent="0.25">
      <c r="A5" s="18" t="s">
        <v>76</v>
      </c>
      <c r="B5" s="18" t="s">
        <v>49</v>
      </c>
      <c r="C5" s="18">
        <f>SUMIFS(C7:C53,$B$7:$B$53,"İZMİR")</f>
        <v>15572</v>
      </c>
      <c r="D5" s="18">
        <f>SUMIFS(D7:D53,$B$7:$B$53,"İZMİR")</f>
        <v>2366978</v>
      </c>
      <c r="E5" s="34">
        <f>+C5+D5</f>
        <v>2382550</v>
      </c>
      <c r="F5" s="18">
        <f t="shared" ref="F5:J5" si="0">SUMIFS(F7:F53,$B$7:$B$53,"İZMİR")</f>
        <v>1852</v>
      </c>
      <c r="G5" s="18">
        <f t="shared" si="0"/>
        <v>183958</v>
      </c>
      <c r="H5" s="34">
        <f>+G5+F5</f>
        <v>185810</v>
      </c>
      <c r="I5" s="18">
        <f t="shared" si="0"/>
        <v>2004</v>
      </c>
      <c r="J5" s="18">
        <f t="shared" si="0"/>
        <v>76134</v>
      </c>
      <c r="K5" s="34">
        <f>+J5+I5</f>
        <v>78138</v>
      </c>
      <c r="L5" s="34">
        <f>+K5+H5+E5</f>
        <v>2646498</v>
      </c>
    </row>
    <row r="6" spans="1:12" x14ac:dyDescent="0.25">
      <c r="A6" s="18" t="s">
        <v>77</v>
      </c>
      <c r="B6" s="18" t="s">
        <v>50</v>
      </c>
      <c r="C6" s="18">
        <f>SUMIFS(C7:C53,$B$7:$B$53,"MANİSA")</f>
        <v>13405</v>
      </c>
      <c r="D6" s="18">
        <f>SUMIFS(D7:D53,$B$7:$B$53,"MANİSA")</f>
        <v>637276</v>
      </c>
      <c r="E6" s="34">
        <f>+C6+D6</f>
        <v>650681</v>
      </c>
      <c r="F6" s="18">
        <f>SUMIFS(F7:F53,$B$7:$B$53,"MANİSA")</f>
        <v>3544</v>
      </c>
      <c r="G6" s="18">
        <f>SUMIFS(G7:G53,$B$7:$B$53,"MANİSA")</f>
        <v>120632</v>
      </c>
      <c r="H6" s="34">
        <f>+G6+F6</f>
        <v>124176</v>
      </c>
      <c r="I6" s="18">
        <f>SUMIFS(I7:I53,$B$7:$B$53,"MANİSA")</f>
        <v>4739</v>
      </c>
      <c r="J6" s="18">
        <f>SUMIFS(J7:J53,$B$7:$B$53,"MANİSA")</f>
        <v>98105</v>
      </c>
      <c r="K6" s="34">
        <f>+J6+I6</f>
        <v>102844</v>
      </c>
      <c r="L6" s="34">
        <f>+K6+H6+E6</f>
        <v>877701</v>
      </c>
    </row>
    <row r="7" spans="1:12" x14ac:dyDescent="0.25">
      <c r="A7" s="18" t="s">
        <v>91</v>
      </c>
      <c r="B7" s="18" t="s">
        <v>76</v>
      </c>
      <c r="C7" s="18">
        <v>596</v>
      </c>
      <c r="D7" s="18">
        <v>43095</v>
      </c>
      <c r="E7" s="34">
        <f>+C7+D7</f>
        <v>43691</v>
      </c>
      <c r="F7" s="18">
        <v>45</v>
      </c>
      <c r="G7" s="18">
        <v>5689</v>
      </c>
      <c r="H7" s="34">
        <f>+F7+G7</f>
        <v>5734</v>
      </c>
      <c r="I7" s="34">
        <v>37</v>
      </c>
      <c r="J7" s="18">
        <v>360</v>
      </c>
      <c r="K7" s="34">
        <f>+I7+J7</f>
        <v>397</v>
      </c>
      <c r="L7" s="34">
        <f t="shared" ref="L7:L53" si="1">+K7+H7+E7</f>
        <v>49822</v>
      </c>
    </row>
    <row r="8" spans="1:12" x14ac:dyDescent="0.25">
      <c r="A8" s="18" t="s">
        <v>107</v>
      </c>
      <c r="B8" s="18" t="s">
        <v>76</v>
      </c>
      <c r="C8" s="18">
        <v>79</v>
      </c>
      <c r="D8" s="18">
        <v>46728</v>
      </c>
      <c r="E8" s="34">
        <f t="shared" ref="E8:E53" si="2">+C8+D8</f>
        <v>46807</v>
      </c>
      <c r="F8" s="18">
        <v>0</v>
      </c>
      <c r="G8" s="18">
        <v>0</v>
      </c>
      <c r="H8" s="34">
        <f t="shared" ref="H8:H53" si="3">+F8+G8</f>
        <v>0</v>
      </c>
      <c r="I8" s="34">
        <v>0</v>
      </c>
      <c r="J8" s="18">
        <v>0</v>
      </c>
      <c r="K8" s="34">
        <f t="shared" ref="K8:K53" si="4">+I8+J8</f>
        <v>0</v>
      </c>
      <c r="L8" s="34">
        <f t="shared" si="1"/>
        <v>46807</v>
      </c>
    </row>
    <row r="9" spans="1:12" x14ac:dyDescent="0.25">
      <c r="A9" s="18" t="s">
        <v>94</v>
      </c>
      <c r="B9" s="18" t="s">
        <v>76</v>
      </c>
      <c r="C9" s="18">
        <v>394</v>
      </c>
      <c r="D9" s="18">
        <v>19924</v>
      </c>
      <c r="E9" s="34">
        <f t="shared" si="2"/>
        <v>20318</v>
      </c>
      <c r="F9" s="18">
        <v>42</v>
      </c>
      <c r="G9" s="18">
        <v>6486</v>
      </c>
      <c r="H9" s="34">
        <f t="shared" si="3"/>
        <v>6528</v>
      </c>
      <c r="I9" s="34">
        <v>61</v>
      </c>
      <c r="J9" s="18">
        <v>4059</v>
      </c>
      <c r="K9" s="34">
        <f t="shared" si="4"/>
        <v>4120</v>
      </c>
      <c r="L9" s="34">
        <f t="shared" si="1"/>
        <v>30966</v>
      </c>
    </row>
    <row r="10" spans="1:12" x14ac:dyDescent="0.25">
      <c r="A10" s="18" t="s">
        <v>106</v>
      </c>
      <c r="B10" s="18" t="s">
        <v>76</v>
      </c>
      <c r="C10" s="18">
        <v>94</v>
      </c>
      <c r="D10" s="18">
        <v>152445</v>
      </c>
      <c r="E10" s="34">
        <f t="shared" si="2"/>
        <v>152539</v>
      </c>
      <c r="F10" s="18">
        <v>0</v>
      </c>
      <c r="G10" s="18">
        <v>0</v>
      </c>
      <c r="H10" s="34">
        <f t="shared" si="3"/>
        <v>0</v>
      </c>
      <c r="I10" s="34">
        <v>0</v>
      </c>
      <c r="J10" s="18">
        <v>0</v>
      </c>
      <c r="K10" s="34">
        <f t="shared" si="4"/>
        <v>0</v>
      </c>
      <c r="L10" s="34">
        <f t="shared" si="1"/>
        <v>152539</v>
      </c>
    </row>
    <row r="11" spans="1:12" x14ac:dyDescent="0.25">
      <c r="A11" s="18" t="s">
        <v>90</v>
      </c>
      <c r="B11" s="18" t="s">
        <v>76</v>
      </c>
      <c r="C11" s="18">
        <v>489</v>
      </c>
      <c r="D11" s="18">
        <v>48603</v>
      </c>
      <c r="E11" s="34">
        <f t="shared" si="2"/>
        <v>49092</v>
      </c>
      <c r="F11" s="18">
        <v>51</v>
      </c>
      <c r="G11" s="18">
        <v>1744</v>
      </c>
      <c r="H11" s="34">
        <f t="shared" si="3"/>
        <v>1795</v>
      </c>
      <c r="I11" s="34">
        <v>557</v>
      </c>
      <c r="J11" s="18">
        <v>18285</v>
      </c>
      <c r="K11" s="34">
        <f t="shared" si="4"/>
        <v>18842</v>
      </c>
      <c r="L11" s="34">
        <f t="shared" si="1"/>
        <v>69729</v>
      </c>
    </row>
    <row r="12" spans="1:12" x14ac:dyDescent="0.25">
      <c r="A12" s="18" t="s">
        <v>105</v>
      </c>
      <c r="B12" s="18" t="s">
        <v>76</v>
      </c>
      <c r="C12" s="18">
        <v>0</v>
      </c>
      <c r="D12" s="18">
        <v>0</v>
      </c>
      <c r="E12" s="34">
        <f t="shared" si="2"/>
        <v>0</v>
      </c>
      <c r="F12" s="18">
        <v>51</v>
      </c>
      <c r="G12" s="18">
        <v>8782</v>
      </c>
      <c r="H12" s="34">
        <f t="shared" si="3"/>
        <v>8833</v>
      </c>
      <c r="I12" s="34">
        <v>3</v>
      </c>
      <c r="J12" s="18">
        <v>1392</v>
      </c>
      <c r="K12" s="34">
        <f t="shared" si="4"/>
        <v>1395</v>
      </c>
      <c r="L12" s="34">
        <f t="shared" si="1"/>
        <v>10228</v>
      </c>
    </row>
    <row r="13" spans="1:12" x14ac:dyDescent="0.25">
      <c r="A13" s="18" t="s">
        <v>79</v>
      </c>
      <c r="B13" s="18" t="s">
        <v>76</v>
      </c>
      <c r="C13" s="18">
        <v>1235</v>
      </c>
      <c r="D13" s="18">
        <v>244533</v>
      </c>
      <c r="E13" s="34">
        <f t="shared" si="2"/>
        <v>245768</v>
      </c>
      <c r="F13" s="18">
        <v>0</v>
      </c>
      <c r="G13" s="18">
        <v>0</v>
      </c>
      <c r="H13" s="34">
        <f t="shared" si="3"/>
        <v>0</v>
      </c>
      <c r="I13" s="34">
        <v>0</v>
      </c>
      <c r="J13" s="18">
        <v>0</v>
      </c>
      <c r="K13" s="34">
        <f t="shared" si="4"/>
        <v>0</v>
      </c>
      <c r="L13" s="34">
        <f t="shared" si="1"/>
        <v>245768</v>
      </c>
    </row>
    <row r="14" spans="1:12" x14ac:dyDescent="0.25">
      <c r="A14" s="18" t="s">
        <v>80</v>
      </c>
      <c r="B14" s="18" t="s">
        <v>76</v>
      </c>
      <c r="C14" s="18">
        <v>292</v>
      </c>
      <c r="D14" s="18">
        <v>274281</v>
      </c>
      <c r="E14" s="34">
        <f t="shared" si="2"/>
        <v>274573</v>
      </c>
      <c r="F14" s="18">
        <v>0</v>
      </c>
      <c r="G14" s="18">
        <v>0</v>
      </c>
      <c r="H14" s="34">
        <f t="shared" si="3"/>
        <v>0</v>
      </c>
      <c r="I14" s="34">
        <v>0</v>
      </c>
      <c r="J14" s="18">
        <v>0</v>
      </c>
      <c r="K14" s="34">
        <f t="shared" si="4"/>
        <v>0</v>
      </c>
      <c r="L14" s="34">
        <f t="shared" si="1"/>
        <v>274573</v>
      </c>
    </row>
    <row r="15" spans="1:12" x14ac:dyDescent="0.25">
      <c r="A15" s="18" t="s">
        <v>92</v>
      </c>
      <c r="B15" s="18" t="s">
        <v>76</v>
      </c>
      <c r="C15" s="18">
        <v>0</v>
      </c>
      <c r="D15" s="18">
        <v>0</v>
      </c>
      <c r="E15" s="34">
        <f t="shared" si="2"/>
        <v>0</v>
      </c>
      <c r="F15" s="18">
        <v>445</v>
      </c>
      <c r="G15" s="18">
        <v>50883</v>
      </c>
      <c r="H15" s="34">
        <f t="shared" si="3"/>
        <v>51328</v>
      </c>
      <c r="I15" s="34">
        <v>83</v>
      </c>
      <c r="J15" s="18">
        <v>9876</v>
      </c>
      <c r="K15" s="34">
        <f t="shared" si="4"/>
        <v>9959</v>
      </c>
      <c r="L15" s="34">
        <f t="shared" si="1"/>
        <v>61287</v>
      </c>
    </row>
    <row r="16" spans="1:12" x14ac:dyDescent="0.25">
      <c r="A16" s="18" t="s">
        <v>84</v>
      </c>
      <c r="B16" s="18" t="s">
        <v>76</v>
      </c>
      <c r="C16" s="18">
        <v>186</v>
      </c>
      <c r="D16" s="18">
        <v>104073</v>
      </c>
      <c r="E16" s="34">
        <f t="shared" si="2"/>
        <v>104259</v>
      </c>
      <c r="F16" s="18">
        <v>0</v>
      </c>
      <c r="G16" s="18">
        <v>0</v>
      </c>
      <c r="H16" s="34">
        <f t="shared" si="3"/>
        <v>0</v>
      </c>
      <c r="I16" s="34">
        <v>0</v>
      </c>
      <c r="J16" s="18">
        <v>0</v>
      </c>
      <c r="K16" s="34">
        <f t="shared" si="4"/>
        <v>0</v>
      </c>
      <c r="L16" s="34">
        <f t="shared" si="1"/>
        <v>104259</v>
      </c>
    </row>
    <row r="17" spans="1:12" x14ac:dyDescent="0.25">
      <c r="A17" s="18" t="s">
        <v>103</v>
      </c>
      <c r="B17" s="18" t="s">
        <v>76</v>
      </c>
      <c r="C17" s="18">
        <v>0</v>
      </c>
      <c r="D17" s="18">
        <v>0</v>
      </c>
      <c r="E17" s="34">
        <f t="shared" si="2"/>
        <v>0</v>
      </c>
      <c r="F17" s="18">
        <v>546</v>
      </c>
      <c r="G17" s="18">
        <v>54303</v>
      </c>
      <c r="H17" s="34">
        <f t="shared" si="3"/>
        <v>54849</v>
      </c>
      <c r="I17" s="34">
        <v>162</v>
      </c>
      <c r="J17" s="18">
        <v>3339</v>
      </c>
      <c r="K17" s="34">
        <f t="shared" si="4"/>
        <v>3501</v>
      </c>
      <c r="L17" s="34">
        <f t="shared" si="1"/>
        <v>58350</v>
      </c>
    </row>
    <row r="18" spans="1:12" x14ac:dyDescent="0.25">
      <c r="A18" s="18" t="s">
        <v>97</v>
      </c>
      <c r="B18" s="18" t="s">
        <v>76</v>
      </c>
      <c r="C18" s="18">
        <v>527</v>
      </c>
      <c r="D18" s="18">
        <v>29841</v>
      </c>
      <c r="E18" s="34">
        <f t="shared" si="2"/>
        <v>30368</v>
      </c>
      <c r="F18" s="18">
        <v>0</v>
      </c>
      <c r="G18" s="18">
        <v>0</v>
      </c>
      <c r="H18" s="34">
        <f t="shared" si="3"/>
        <v>0</v>
      </c>
      <c r="I18" s="34">
        <v>0</v>
      </c>
      <c r="J18" s="18">
        <v>0</v>
      </c>
      <c r="K18" s="34">
        <f t="shared" si="4"/>
        <v>0</v>
      </c>
      <c r="L18" s="34">
        <f t="shared" si="1"/>
        <v>30368</v>
      </c>
    </row>
    <row r="19" spans="1:12" x14ac:dyDescent="0.25">
      <c r="A19" s="18" t="s">
        <v>83</v>
      </c>
      <c r="B19" s="18" t="s">
        <v>76</v>
      </c>
      <c r="C19" s="18">
        <v>323</v>
      </c>
      <c r="D19" s="18">
        <v>65722</v>
      </c>
      <c r="E19" s="34">
        <f t="shared" si="2"/>
        <v>66045</v>
      </c>
      <c r="F19" s="18">
        <v>0</v>
      </c>
      <c r="G19" s="18">
        <v>0</v>
      </c>
      <c r="H19" s="34">
        <f t="shared" si="3"/>
        <v>0</v>
      </c>
      <c r="I19" s="34">
        <v>0</v>
      </c>
      <c r="J19" s="18">
        <v>0</v>
      </c>
      <c r="K19" s="34">
        <f t="shared" si="4"/>
        <v>0</v>
      </c>
      <c r="L19" s="34">
        <f t="shared" si="1"/>
        <v>66045</v>
      </c>
    </row>
    <row r="20" spans="1:12" x14ac:dyDescent="0.25">
      <c r="A20" s="18" t="s">
        <v>85</v>
      </c>
      <c r="B20" s="18" t="s">
        <v>76</v>
      </c>
      <c r="C20" s="18">
        <v>104</v>
      </c>
      <c r="D20" s="18">
        <v>20285</v>
      </c>
      <c r="E20" s="34">
        <f t="shared" si="2"/>
        <v>20389</v>
      </c>
      <c r="F20" s="18">
        <v>0</v>
      </c>
      <c r="G20" s="18">
        <v>0</v>
      </c>
      <c r="H20" s="34">
        <f t="shared" si="3"/>
        <v>0</v>
      </c>
      <c r="I20" s="34">
        <v>0</v>
      </c>
      <c r="J20" s="18">
        <v>0</v>
      </c>
      <c r="K20" s="34">
        <f t="shared" si="4"/>
        <v>0</v>
      </c>
      <c r="L20" s="34">
        <f t="shared" si="1"/>
        <v>20389</v>
      </c>
    </row>
    <row r="21" spans="1:12" x14ac:dyDescent="0.25">
      <c r="A21" s="18" t="s">
        <v>86</v>
      </c>
      <c r="B21" s="18" t="s">
        <v>76</v>
      </c>
      <c r="C21" s="18">
        <v>74</v>
      </c>
      <c r="D21" s="18">
        <v>243766</v>
      </c>
      <c r="E21" s="34">
        <f t="shared" si="2"/>
        <v>243840</v>
      </c>
      <c r="F21" s="18">
        <v>0</v>
      </c>
      <c r="G21" s="18">
        <v>0</v>
      </c>
      <c r="H21" s="34">
        <f t="shared" si="3"/>
        <v>0</v>
      </c>
      <c r="I21" s="34">
        <v>0</v>
      </c>
      <c r="J21" s="18">
        <v>0</v>
      </c>
      <c r="K21" s="34">
        <f t="shared" si="4"/>
        <v>0</v>
      </c>
      <c r="L21" s="34">
        <f t="shared" si="1"/>
        <v>243840</v>
      </c>
    </row>
    <row r="22" spans="1:12" x14ac:dyDescent="0.25">
      <c r="A22" s="18" t="s">
        <v>95</v>
      </c>
      <c r="B22" s="18" t="s">
        <v>76</v>
      </c>
      <c r="C22" s="18">
        <v>60</v>
      </c>
      <c r="D22" s="18">
        <v>7815</v>
      </c>
      <c r="E22" s="34">
        <f t="shared" si="2"/>
        <v>7875</v>
      </c>
      <c r="F22" s="18">
        <v>56</v>
      </c>
      <c r="G22" s="18">
        <v>5521</v>
      </c>
      <c r="H22" s="34">
        <f t="shared" si="3"/>
        <v>5577</v>
      </c>
      <c r="I22" s="34">
        <v>65</v>
      </c>
      <c r="J22" s="18">
        <v>2737</v>
      </c>
      <c r="K22" s="34">
        <f t="shared" si="4"/>
        <v>2802</v>
      </c>
      <c r="L22" s="34">
        <f t="shared" si="1"/>
        <v>16254</v>
      </c>
    </row>
    <row r="23" spans="1:12" x14ac:dyDescent="0.25">
      <c r="A23" s="18" t="s">
        <v>81</v>
      </c>
      <c r="B23" s="18" t="s">
        <v>76</v>
      </c>
      <c r="C23" s="18">
        <v>125</v>
      </c>
      <c r="D23" s="18">
        <v>220540</v>
      </c>
      <c r="E23" s="34">
        <f t="shared" si="2"/>
        <v>220665</v>
      </c>
      <c r="F23" s="18">
        <v>0</v>
      </c>
      <c r="G23" s="18">
        <v>0</v>
      </c>
      <c r="H23" s="34">
        <f t="shared" si="3"/>
        <v>0</v>
      </c>
      <c r="I23" s="34">
        <v>0</v>
      </c>
      <c r="J23" s="18">
        <v>0</v>
      </c>
      <c r="K23" s="34">
        <f t="shared" si="4"/>
        <v>0</v>
      </c>
      <c r="L23" s="34">
        <f t="shared" si="1"/>
        <v>220665</v>
      </c>
    </row>
    <row r="24" spans="1:12" x14ac:dyDescent="0.25">
      <c r="A24" s="18" t="s">
        <v>100</v>
      </c>
      <c r="B24" s="18" t="s">
        <v>76</v>
      </c>
      <c r="C24" s="18">
        <v>2945</v>
      </c>
      <c r="D24" s="18">
        <v>62549</v>
      </c>
      <c r="E24" s="34">
        <f t="shared" si="2"/>
        <v>65494</v>
      </c>
      <c r="F24" s="18">
        <v>0</v>
      </c>
      <c r="G24" s="18">
        <v>0</v>
      </c>
      <c r="H24" s="34">
        <f t="shared" si="3"/>
        <v>0</v>
      </c>
      <c r="I24" s="34">
        <v>0</v>
      </c>
      <c r="J24" s="18">
        <v>0</v>
      </c>
      <c r="K24" s="34">
        <f t="shared" si="4"/>
        <v>0</v>
      </c>
      <c r="L24" s="34">
        <f t="shared" si="1"/>
        <v>65494</v>
      </c>
    </row>
    <row r="25" spans="1:12" x14ac:dyDescent="0.25">
      <c r="A25" s="18" t="s">
        <v>98</v>
      </c>
      <c r="B25" s="18" t="s">
        <v>76</v>
      </c>
      <c r="C25" s="18">
        <v>0</v>
      </c>
      <c r="D25" s="18">
        <v>0</v>
      </c>
      <c r="E25" s="34">
        <f t="shared" si="2"/>
        <v>0</v>
      </c>
      <c r="F25" s="18">
        <v>137</v>
      </c>
      <c r="G25" s="18">
        <v>11416</v>
      </c>
      <c r="H25" s="34">
        <f t="shared" si="3"/>
        <v>11553</v>
      </c>
      <c r="I25" s="34">
        <v>98</v>
      </c>
      <c r="J25" s="18">
        <v>4760</v>
      </c>
      <c r="K25" s="34">
        <f t="shared" si="4"/>
        <v>4858</v>
      </c>
      <c r="L25" s="34">
        <f t="shared" si="1"/>
        <v>16411</v>
      </c>
    </row>
    <row r="26" spans="1:12" x14ac:dyDescent="0.25">
      <c r="A26" s="18" t="s">
        <v>104</v>
      </c>
      <c r="B26" s="18" t="s">
        <v>76</v>
      </c>
      <c r="C26" s="18">
        <v>0</v>
      </c>
      <c r="D26" s="18">
        <v>0</v>
      </c>
      <c r="E26" s="34">
        <f t="shared" si="2"/>
        <v>0</v>
      </c>
      <c r="F26" s="18">
        <v>100</v>
      </c>
      <c r="G26" s="18">
        <v>16388</v>
      </c>
      <c r="H26" s="34">
        <f t="shared" si="3"/>
        <v>16488</v>
      </c>
      <c r="I26" s="34">
        <v>55</v>
      </c>
      <c r="J26" s="18">
        <v>10434</v>
      </c>
      <c r="K26" s="34">
        <f t="shared" si="4"/>
        <v>10489</v>
      </c>
      <c r="L26" s="34">
        <f t="shared" si="1"/>
        <v>26977</v>
      </c>
    </row>
    <row r="27" spans="1:12" x14ac:dyDescent="0.25">
      <c r="A27" s="18" t="s">
        <v>78</v>
      </c>
      <c r="B27" s="18" t="s">
        <v>76</v>
      </c>
      <c r="C27" s="18">
        <v>510</v>
      </c>
      <c r="D27" s="18">
        <v>257189</v>
      </c>
      <c r="E27" s="34">
        <f t="shared" si="2"/>
        <v>257699</v>
      </c>
      <c r="F27" s="18">
        <v>0</v>
      </c>
      <c r="G27" s="18">
        <v>0</v>
      </c>
      <c r="H27" s="34">
        <f t="shared" si="3"/>
        <v>0</v>
      </c>
      <c r="I27" s="34">
        <v>0</v>
      </c>
      <c r="J27" s="18">
        <v>0</v>
      </c>
      <c r="K27" s="34">
        <f t="shared" si="4"/>
        <v>0</v>
      </c>
      <c r="L27" s="34">
        <f t="shared" si="1"/>
        <v>257699</v>
      </c>
    </row>
    <row r="28" spans="1:12" x14ac:dyDescent="0.25">
      <c r="A28" s="18" t="s">
        <v>96</v>
      </c>
      <c r="B28" s="18" t="s">
        <v>76</v>
      </c>
      <c r="C28" s="18">
        <v>1170</v>
      </c>
      <c r="D28" s="18">
        <v>74601</v>
      </c>
      <c r="E28" s="34">
        <f t="shared" si="2"/>
        <v>75771</v>
      </c>
      <c r="F28" s="18">
        <v>0</v>
      </c>
      <c r="G28" s="18">
        <v>0</v>
      </c>
      <c r="H28" s="34">
        <f t="shared" si="3"/>
        <v>0</v>
      </c>
      <c r="I28" s="34">
        <v>0</v>
      </c>
      <c r="J28" s="18">
        <v>0</v>
      </c>
      <c r="K28" s="34">
        <f t="shared" si="4"/>
        <v>0</v>
      </c>
      <c r="L28" s="34">
        <f t="shared" si="1"/>
        <v>75771</v>
      </c>
    </row>
    <row r="29" spans="1:12" x14ac:dyDescent="0.25">
      <c r="A29" s="18" t="s">
        <v>101</v>
      </c>
      <c r="B29" s="18" t="s">
        <v>76</v>
      </c>
      <c r="C29" s="18">
        <v>953</v>
      </c>
      <c r="D29" s="18">
        <v>88364</v>
      </c>
      <c r="E29" s="34">
        <f t="shared" si="2"/>
        <v>89317</v>
      </c>
      <c r="F29" s="18">
        <v>0</v>
      </c>
      <c r="G29" s="18">
        <v>0</v>
      </c>
      <c r="H29" s="34">
        <f t="shared" si="3"/>
        <v>0</v>
      </c>
      <c r="I29" s="34">
        <v>0</v>
      </c>
      <c r="J29" s="18">
        <v>0</v>
      </c>
      <c r="K29" s="34">
        <f t="shared" si="4"/>
        <v>0</v>
      </c>
      <c r="L29" s="34">
        <f t="shared" si="1"/>
        <v>89317</v>
      </c>
    </row>
    <row r="30" spans="1:12" x14ac:dyDescent="0.25">
      <c r="A30" s="18" t="s">
        <v>82</v>
      </c>
      <c r="B30" s="18" t="s">
        <v>76</v>
      </c>
      <c r="C30" s="18">
        <v>46</v>
      </c>
      <c r="D30" s="18">
        <v>34938</v>
      </c>
      <c r="E30" s="34">
        <f t="shared" si="2"/>
        <v>34984</v>
      </c>
      <c r="F30" s="18">
        <v>0</v>
      </c>
      <c r="G30" s="18">
        <v>0</v>
      </c>
      <c r="H30" s="34">
        <f t="shared" si="3"/>
        <v>0</v>
      </c>
      <c r="I30" s="34">
        <v>0</v>
      </c>
      <c r="J30" s="18">
        <v>0</v>
      </c>
      <c r="K30" s="34">
        <f t="shared" si="4"/>
        <v>0</v>
      </c>
      <c r="L30" s="34">
        <f t="shared" si="1"/>
        <v>34984</v>
      </c>
    </row>
    <row r="31" spans="1:12" x14ac:dyDescent="0.25">
      <c r="A31" s="18" t="s">
        <v>89</v>
      </c>
      <c r="B31" s="18" t="s">
        <v>76</v>
      </c>
      <c r="C31" s="18">
        <v>1175</v>
      </c>
      <c r="D31" s="18">
        <v>75199</v>
      </c>
      <c r="E31" s="34">
        <f t="shared" si="2"/>
        <v>76374</v>
      </c>
      <c r="F31" s="18">
        <v>38</v>
      </c>
      <c r="G31" s="18">
        <v>4992</v>
      </c>
      <c r="H31" s="34">
        <f t="shared" si="3"/>
        <v>5030</v>
      </c>
      <c r="I31" s="34">
        <v>238</v>
      </c>
      <c r="J31" s="18">
        <v>11732</v>
      </c>
      <c r="K31" s="34">
        <f t="shared" si="4"/>
        <v>11970</v>
      </c>
      <c r="L31" s="34">
        <f t="shared" si="1"/>
        <v>93374</v>
      </c>
    </row>
    <row r="32" spans="1:12" x14ac:dyDescent="0.25">
      <c r="A32" s="18" t="s">
        <v>88</v>
      </c>
      <c r="B32" s="18" t="s">
        <v>76</v>
      </c>
      <c r="C32" s="18">
        <v>349</v>
      </c>
      <c r="D32" s="18">
        <v>46715</v>
      </c>
      <c r="E32" s="34">
        <f t="shared" si="2"/>
        <v>47064</v>
      </c>
      <c r="F32" s="18">
        <v>0</v>
      </c>
      <c r="G32" s="18">
        <v>0</v>
      </c>
      <c r="H32" s="34">
        <f t="shared" si="3"/>
        <v>0</v>
      </c>
      <c r="I32" s="34">
        <v>0</v>
      </c>
      <c r="J32" s="18">
        <v>0</v>
      </c>
      <c r="K32" s="34">
        <f t="shared" si="4"/>
        <v>0</v>
      </c>
      <c r="L32" s="34">
        <f t="shared" si="1"/>
        <v>47064</v>
      </c>
    </row>
    <row r="33" spans="1:12" x14ac:dyDescent="0.25">
      <c r="A33" s="18" t="s">
        <v>87</v>
      </c>
      <c r="B33" s="18" t="s">
        <v>76</v>
      </c>
      <c r="C33" s="18">
        <v>142</v>
      </c>
      <c r="D33" s="18">
        <v>4039</v>
      </c>
      <c r="E33" s="34">
        <f t="shared" si="2"/>
        <v>4181</v>
      </c>
      <c r="F33" s="18">
        <v>341</v>
      </c>
      <c r="G33" s="18">
        <v>17754</v>
      </c>
      <c r="H33" s="34">
        <f t="shared" si="3"/>
        <v>18095</v>
      </c>
      <c r="I33" s="34">
        <v>86</v>
      </c>
      <c r="J33" s="18">
        <v>1686</v>
      </c>
      <c r="K33" s="34">
        <f t="shared" si="4"/>
        <v>1772</v>
      </c>
      <c r="L33" s="34">
        <f t="shared" si="1"/>
        <v>24048</v>
      </c>
    </row>
    <row r="34" spans="1:12" x14ac:dyDescent="0.25">
      <c r="A34" s="18" t="s">
        <v>102</v>
      </c>
      <c r="B34" s="18" t="s">
        <v>76</v>
      </c>
      <c r="C34" s="18">
        <v>872</v>
      </c>
      <c r="D34" s="18">
        <v>50782</v>
      </c>
      <c r="E34" s="34">
        <f t="shared" si="2"/>
        <v>51654</v>
      </c>
      <c r="F34" s="18">
        <v>0</v>
      </c>
      <c r="G34" s="18">
        <v>0</v>
      </c>
      <c r="H34" s="34">
        <f t="shared" si="3"/>
        <v>0</v>
      </c>
      <c r="I34" s="34">
        <v>527</v>
      </c>
      <c r="J34" s="18">
        <v>6738</v>
      </c>
      <c r="K34" s="34">
        <f t="shared" si="4"/>
        <v>7265</v>
      </c>
      <c r="L34" s="34">
        <f t="shared" si="1"/>
        <v>58919</v>
      </c>
    </row>
    <row r="35" spans="1:12" x14ac:dyDescent="0.25">
      <c r="A35" s="18" t="s">
        <v>99</v>
      </c>
      <c r="B35" s="18" t="s">
        <v>76</v>
      </c>
      <c r="C35" s="18">
        <v>2292</v>
      </c>
      <c r="D35" s="18">
        <v>100914</v>
      </c>
      <c r="E35" s="34">
        <f t="shared" si="2"/>
        <v>103206</v>
      </c>
      <c r="F35" s="18">
        <v>0</v>
      </c>
      <c r="G35" s="18">
        <v>0</v>
      </c>
      <c r="H35" s="34">
        <f t="shared" si="3"/>
        <v>0</v>
      </c>
      <c r="I35" s="34">
        <v>0</v>
      </c>
      <c r="J35" s="18">
        <v>0</v>
      </c>
      <c r="K35" s="34">
        <f t="shared" si="4"/>
        <v>0</v>
      </c>
      <c r="L35" s="34">
        <f t="shared" si="1"/>
        <v>103206</v>
      </c>
    </row>
    <row r="36" spans="1:12" x14ac:dyDescent="0.25">
      <c r="A36" s="18" t="s">
        <v>93</v>
      </c>
      <c r="B36" s="18" t="s">
        <v>76</v>
      </c>
      <c r="C36" s="18">
        <v>540</v>
      </c>
      <c r="D36" s="18">
        <v>50037</v>
      </c>
      <c r="E36" s="34">
        <f t="shared" si="2"/>
        <v>50577</v>
      </c>
      <c r="F36" s="18">
        <v>0</v>
      </c>
      <c r="G36" s="18">
        <v>0</v>
      </c>
      <c r="H36" s="34">
        <f t="shared" si="3"/>
        <v>0</v>
      </c>
      <c r="I36" s="34">
        <v>32</v>
      </c>
      <c r="J36" s="18">
        <v>736</v>
      </c>
      <c r="K36" s="34">
        <f t="shared" si="4"/>
        <v>768</v>
      </c>
      <c r="L36" s="34">
        <f t="shared" si="1"/>
        <v>51345</v>
      </c>
    </row>
    <row r="37" spans="1:12" x14ac:dyDescent="0.25">
      <c r="A37" s="18" t="s">
        <v>120</v>
      </c>
      <c r="B37" s="18" t="s">
        <v>77</v>
      </c>
      <c r="C37" s="18">
        <v>0</v>
      </c>
      <c r="D37" s="18">
        <v>0</v>
      </c>
      <c r="E37" s="34">
        <f t="shared" si="2"/>
        <v>0</v>
      </c>
      <c r="F37" s="18">
        <v>359</v>
      </c>
      <c r="G37" s="18">
        <v>10279</v>
      </c>
      <c r="H37" s="34">
        <f t="shared" si="3"/>
        <v>10638</v>
      </c>
      <c r="I37" s="34">
        <v>234</v>
      </c>
      <c r="J37" s="18">
        <v>733</v>
      </c>
      <c r="K37" s="34">
        <f t="shared" si="4"/>
        <v>967</v>
      </c>
      <c r="L37" s="34">
        <f t="shared" si="1"/>
        <v>11605</v>
      </c>
    </row>
    <row r="38" spans="1:12" x14ac:dyDescent="0.25">
      <c r="A38" s="18" t="s">
        <v>108</v>
      </c>
      <c r="B38" s="18" t="s">
        <v>77</v>
      </c>
      <c r="C38" s="18">
        <v>1634</v>
      </c>
      <c r="D38" s="18">
        <v>98516</v>
      </c>
      <c r="E38" s="34">
        <f t="shared" si="2"/>
        <v>100150</v>
      </c>
      <c r="F38" s="18">
        <v>544</v>
      </c>
      <c r="G38" s="18">
        <v>4938</v>
      </c>
      <c r="H38" s="34">
        <f t="shared" si="3"/>
        <v>5482</v>
      </c>
      <c r="I38" s="34">
        <v>850</v>
      </c>
      <c r="J38" s="18">
        <v>15362</v>
      </c>
      <c r="K38" s="34">
        <f t="shared" si="4"/>
        <v>16212</v>
      </c>
      <c r="L38" s="34">
        <f t="shared" si="1"/>
        <v>121844</v>
      </c>
    </row>
    <row r="39" spans="1:12" x14ac:dyDescent="0.25">
      <c r="A39" s="18" t="s">
        <v>109</v>
      </c>
      <c r="B39" s="18" t="s">
        <v>77</v>
      </c>
      <c r="C39" s="18">
        <v>1337</v>
      </c>
      <c r="D39" s="18">
        <v>48023</v>
      </c>
      <c r="E39" s="34">
        <f t="shared" si="2"/>
        <v>49360</v>
      </c>
      <c r="F39" s="18">
        <v>62</v>
      </c>
      <c r="G39" s="18">
        <v>4187</v>
      </c>
      <c r="H39" s="34">
        <f t="shared" si="3"/>
        <v>4249</v>
      </c>
      <c r="I39" s="34">
        <v>234</v>
      </c>
      <c r="J39" s="18">
        <v>7989</v>
      </c>
      <c r="K39" s="34">
        <f t="shared" si="4"/>
        <v>8223</v>
      </c>
      <c r="L39" s="34">
        <f t="shared" si="1"/>
        <v>61832</v>
      </c>
    </row>
    <row r="40" spans="1:12" x14ac:dyDescent="0.25">
      <c r="A40" s="18" t="s">
        <v>110</v>
      </c>
      <c r="B40" s="18" t="s">
        <v>77</v>
      </c>
      <c r="C40" s="18">
        <v>0</v>
      </c>
      <c r="D40" s="18">
        <v>0</v>
      </c>
      <c r="E40" s="34">
        <f t="shared" si="2"/>
        <v>0</v>
      </c>
      <c r="F40" s="18">
        <v>30</v>
      </c>
      <c r="G40" s="18">
        <v>14061</v>
      </c>
      <c r="H40" s="34">
        <f t="shared" si="3"/>
        <v>14091</v>
      </c>
      <c r="I40" s="34">
        <v>113</v>
      </c>
      <c r="J40" s="18">
        <v>10974</v>
      </c>
      <c r="K40" s="34">
        <f t="shared" si="4"/>
        <v>11087</v>
      </c>
      <c r="L40" s="34">
        <f t="shared" si="1"/>
        <v>25178</v>
      </c>
    </row>
    <row r="41" spans="1:12" x14ac:dyDescent="0.25">
      <c r="A41" s="18" t="s">
        <v>121</v>
      </c>
      <c r="B41" s="18" t="s">
        <v>77</v>
      </c>
      <c r="C41" s="18">
        <v>0</v>
      </c>
      <c r="D41" s="18">
        <v>0</v>
      </c>
      <c r="E41" s="34">
        <f t="shared" si="2"/>
        <v>0</v>
      </c>
      <c r="F41" s="18">
        <v>529</v>
      </c>
      <c r="G41" s="18">
        <v>8245</v>
      </c>
      <c r="H41" s="34">
        <f t="shared" si="3"/>
        <v>8774</v>
      </c>
      <c r="I41" s="34">
        <v>72</v>
      </c>
      <c r="J41" s="18">
        <v>893</v>
      </c>
      <c r="K41" s="34">
        <f t="shared" si="4"/>
        <v>965</v>
      </c>
      <c r="L41" s="34">
        <f t="shared" si="1"/>
        <v>9739</v>
      </c>
    </row>
    <row r="42" spans="1:12" x14ac:dyDescent="0.25">
      <c r="A42" s="18" t="s">
        <v>111</v>
      </c>
      <c r="B42" s="18" t="s">
        <v>77</v>
      </c>
      <c r="C42" s="18">
        <v>0</v>
      </c>
      <c r="D42" s="18">
        <v>0</v>
      </c>
      <c r="E42" s="34">
        <f t="shared" si="2"/>
        <v>0</v>
      </c>
      <c r="F42" s="18">
        <v>56</v>
      </c>
      <c r="G42" s="18">
        <v>11964</v>
      </c>
      <c r="H42" s="34">
        <f t="shared" si="3"/>
        <v>12020</v>
      </c>
      <c r="I42" s="34">
        <v>118</v>
      </c>
      <c r="J42" s="18">
        <v>11056</v>
      </c>
      <c r="K42" s="34">
        <f t="shared" si="4"/>
        <v>11174</v>
      </c>
      <c r="L42" s="34">
        <f t="shared" si="1"/>
        <v>23194</v>
      </c>
    </row>
    <row r="43" spans="1:12" x14ac:dyDescent="0.25">
      <c r="A43" s="18" t="s">
        <v>112</v>
      </c>
      <c r="B43" s="18" t="s">
        <v>77</v>
      </c>
      <c r="C43" s="18">
        <v>0</v>
      </c>
      <c r="D43" s="18">
        <v>0</v>
      </c>
      <c r="E43" s="34">
        <f t="shared" si="2"/>
        <v>0</v>
      </c>
      <c r="F43" s="18">
        <v>950</v>
      </c>
      <c r="G43" s="18">
        <v>17294</v>
      </c>
      <c r="H43" s="34">
        <f t="shared" si="3"/>
        <v>18244</v>
      </c>
      <c r="I43" s="34">
        <v>334</v>
      </c>
      <c r="J43" s="18">
        <v>7621</v>
      </c>
      <c r="K43" s="34">
        <f t="shared" si="4"/>
        <v>7955</v>
      </c>
      <c r="L43" s="34">
        <f t="shared" si="1"/>
        <v>26199</v>
      </c>
    </row>
    <row r="44" spans="1:12" x14ac:dyDescent="0.25">
      <c r="A44" s="18" t="s">
        <v>122</v>
      </c>
      <c r="B44" s="18" t="s">
        <v>77</v>
      </c>
      <c r="C44" s="18">
        <v>0</v>
      </c>
      <c r="D44" s="18">
        <v>0</v>
      </c>
      <c r="E44" s="34">
        <f t="shared" si="2"/>
        <v>0</v>
      </c>
      <c r="F44" s="18">
        <v>133</v>
      </c>
      <c r="G44" s="18">
        <v>7300</v>
      </c>
      <c r="H44" s="34">
        <f t="shared" si="3"/>
        <v>7433</v>
      </c>
      <c r="I44" s="34">
        <v>112</v>
      </c>
      <c r="J44" s="18">
        <v>3232</v>
      </c>
      <c r="K44" s="34">
        <f t="shared" si="4"/>
        <v>3344</v>
      </c>
      <c r="L44" s="34">
        <f t="shared" si="1"/>
        <v>10777</v>
      </c>
    </row>
    <row r="45" spans="1:12" x14ac:dyDescent="0.25">
      <c r="A45" s="18" t="s">
        <v>113</v>
      </c>
      <c r="B45" s="18" t="s">
        <v>77</v>
      </c>
      <c r="C45" s="18">
        <v>0</v>
      </c>
      <c r="D45" s="18">
        <v>0</v>
      </c>
      <c r="E45" s="34">
        <f t="shared" si="2"/>
        <v>0</v>
      </c>
      <c r="F45" s="18">
        <v>328</v>
      </c>
      <c r="G45" s="18">
        <v>20373</v>
      </c>
      <c r="H45" s="34">
        <f t="shared" si="3"/>
        <v>20701</v>
      </c>
      <c r="I45" s="34">
        <v>373</v>
      </c>
      <c r="J45" s="18">
        <v>7652</v>
      </c>
      <c r="K45" s="34">
        <f t="shared" si="4"/>
        <v>8025</v>
      </c>
      <c r="L45" s="34">
        <f t="shared" si="1"/>
        <v>28726</v>
      </c>
    </row>
    <row r="46" spans="1:12" x14ac:dyDescent="0.25">
      <c r="A46" s="18" t="s">
        <v>114</v>
      </c>
      <c r="B46" s="18" t="s">
        <v>77</v>
      </c>
      <c r="C46" s="18">
        <v>1590</v>
      </c>
      <c r="D46" s="18">
        <v>86190</v>
      </c>
      <c r="E46" s="34">
        <f t="shared" si="2"/>
        <v>87780</v>
      </c>
      <c r="F46" s="18">
        <v>0</v>
      </c>
      <c r="G46" s="18">
        <v>0</v>
      </c>
      <c r="H46" s="34">
        <f t="shared" si="3"/>
        <v>0</v>
      </c>
      <c r="I46" s="34">
        <v>1220</v>
      </c>
      <c r="J46" s="18">
        <v>12299</v>
      </c>
      <c r="K46" s="34">
        <f t="shared" si="4"/>
        <v>13519</v>
      </c>
      <c r="L46" s="34">
        <f t="shared" si="1"/>
        <v>101299</v>
      </c>
    </row>
    <row r="47" spans="1:12" x14ac:dyDescent="0.25">
      <c r="A47" s="18" t="s">
        <v>115</v>
      </c>
      <c r="B47" s="18" t="s">
        <v>77</v>
      </c>
      <c r="C47" s="18">
        <v>0</v>
      </c>
      <c r="D47" s="18">
        <v>0</v>
      </c>
      <c r="E47" s="34">
        <f t="shared" si="2"/>
        <v>0</v>
      </c>
      <c r="F47" s="18">
        <v>495</v>
      </c>
      <c r="G47" s="18">
        <v>15188</v>
      </c>
      <c r="H47" s="34">
        <f t="shared" si="3"/>
        <v>15683</v>
      </c>
      <c r="I47" s="34">
        <v>544</v>
      </c>
      <c r="J47" s="18">
        <v>7460</v>
      </c>
      <c r="K47" s="34">
        <f t="shared" si="4"/>
        <v>8004</v>
      </c>
      <c r="L47" s="34">
        <f t="shared" si="1"/>
        <v>23687</v>
      </c>
    </row>
    <row r="48" spans="1:12" x14ac:dyDescent="0.25">
      <c r="A48" s="18" t="s">
        <v>116</v>
      </c>
      <c r="B48" s="18" t="s">
        <v>77</v>
      </c>
      <c r="C48" s="18">
        <v>1764</v>
      </c>
      <c r="D48" s="18">
        <v>33733</v>
      </c>
      <c r="E48" s="34">
        <f t="shared" si="2"/>
        <v>35497</v>
      </c>
      <c r="F48" s="18">
        <v>0</v>
      </c>
      <c r="G48" s="18">
        <v>0</v>
      </c>
      <c r="H48" s="34">
        <f t="shared" si="3"/>
        <v>0</v>
      </c>
      <c r="I48" s="34">
        <v>230</v>
      </c>
      <c r="J48" s="18">
        <v>1523</v>
      </c>
      <c r="K48" s="34">
        <f t="shared" si="4"/>
        <v>1753</v>
      </c>
      <c r="L48" s="34">
        <f t="shared" si="1"/>
        <v>37250</v>
      </c>
    </row>
    <row r="49" spans="1:12" x14ac:dyDescent="0.25">
      <c r="A49" s="18" t="s">
        <v>117</v>
      </c>
      <c r="B49" s="18" t="s">
        <v>77</v>
      </c>
      <c r="C49" s="18">
        <v>0</v>
      </c>
      <c r="D49" s="18">
        <v>0</v>
      </c>
      <c r="E49" s="34">
        <f t="shared" si="2"/>
        <v>0</v>
      </c>
      <c r="F49" s="18">
        <v>58</v>
      </c>
      <c r="G49" s="18">
        <v>6803</v>
      </c>
      <c r="H49" s="34">
        <f t="shared" si="3"/>
        <v>6861</v>
      </c>
      <c r="I49" s="34">
        <v>79</v>
      </c>
      <c r="J49" s="18">
        <v>5312</v>
      </c>
      <c r="K49" s="34">
        <f t="shared" si="4"/>
        <v>5391</v>
      </c>
      <c r="L49" s="34">
        <f t="shared" si="1"/>
        <v>12252</v>
      </c>
    </row>
    <row r="50" spans="1:12" x14ac:dyDescent="0.25">
      <c r="A50" s="18" t="s">
        <v>118</v>
      </c>
      <c r="B50" s="18" t="s">
        <v>77</v>
      </c>
      <c r="C50" s="18">
        <v>533</v>
      </c>
      <c r="D50" s="18">
        <v>60793</v>
      </c>
      <c r="E50" s="34">
        <f t="shared" si="2"/>
        <v>61326</v>
      </c>
      <c r="F50" s="18">
        <v>0</v>
      </c>
      <c r="G50" s="18">
        <v>0</v>
      </c>
      <c r="H50" s="34">
        <f t="shared" si="3"/>
        <v>0</v>
      </c>
      <c r="I50" s="34">
        <v>123</v>
      </c>
      <c r="J50" s="18">
        <v>2908</v>
      </c>
      <c r="K50" s="34">
        <f t="shared" si="4"/>
        <v>3031</v>
      </c>
      <c r="L50" s="34">
        <f t="shared" si="1"/>
        <v>64357</v>
      </c>
    </row>
    <row r="51" spans="1:12" x14ac:dyDescent="0.25">
      <c r="A51" s="18" t="s">
        <v>123</v>
      </c>
      <c r="B51" s="18" t="s">
        <v>77</v>
      </c>
      <c r="C51" s="18">
        <v>2335</v>
      </c>
      <c r="D51" s="18">
        <v>89279</v>
      </c>
      <c r="E51" s="34">
        <f t="shared" si="2"/>
        <v>91614</v>
      </c>
      <c r="F51" s="18">
        <v>0</v>
      </c>
      <c r="G51" s="18">
        <v>0</v>
      </c>
      <c r="H51" s="34">
        <f t="shared" si="3"/>
        <v>0</v>
      </c>
      <c r="I51" s="34">
        <v>0</v>
      </c>
      <c r="J51" s="18">
        <v>0</v>
      </c>
      <c r="K51" s="34">
        <f t="shared" si="4"/>
        <v>0</v>
      </c>
      <c r="L51" s="34">
        <f t="shared" si="1"/>
        <v>91614</v>
      </c>
    </row>
    <row r="52" spans="1:12" x14ac:dyDescent="0.25">
      <c r="A52" s="18" t="s">
        <v>119</v>
      </c>
      <c r="B52" s="18" t="s">
        <v>77</v>
      </c>
      <c r="C52" s="18">
        <v>2369</v>
      </c>
      <c r="D52" s="18">
        <v>94606</v>
      </c>
      <c r="E52" s="34">
        <f t="shared" si="2"/>
        <v>96975</v>
      </c>
      <c r="F52" s="18">
        <v>0</v>
      </c>
      <c r="G52" s="18">
        <v>0</v>
      </c>
      <c r="H52" s="34">
        <f t="shared" si="3"/>
        <v>0</v>
      </c>
      <c r="I52" s="34">
        <v>58</v>
      </c>
      <c r="J52" s="18">
        <v>1941</v>
      </c>
      <c r="K52" s="34">
        <f t="shared" si="4"/>
        <v>1999</v>
      </c>
      <c r="L52" s="34">
        <f t="shared" si="1"/>
        <v>98974</v>
      </c>
    </row>
    <row r="53" spans="1:12" x14ac:dyDescent="0.25">
      <c r="A53" s="18" t="s">
        <v>124</v>
      </c>
      <c r="B53" s="18" t="s">
        <v>77</v>
      </c>
      <c r="C53" s="18">
        <v>1843</v>
      </c>
      <c r="D53" s="18">
        <v>126136</v>
      </c>
      <c r="E53" s="34">
        <f t="shared" si="2"/>
        <v>127979</v>
      </c>
      <c r="F53" s="18">
        <v>0</v>
      </c>
      <c r="G53" s="18">
        <v>0</v>
      </c>
      <c r="H53" s="34">
        <f t="shared" si="3"/>
        <v>0</v>
      </c>
      <c r="I53" s="34">
        <v>45</v>
      </c>
      <c r="J53" s="18">
        <v>1150</v>
      </c>
      <c r="K53" s="34">
        <f t="shared" si="4"/>
        <v>1195</v>
      </c>
      <c r="L53" s="34">
        <f t="shared" si="1"/>
        <v>129174</v>
      </c>
    </row>
    <row r="56" spans="1:12" x14ac:dyDescent="0.25">
      <c r="J56" s="17"/>
    </row>
  </sheetData>
  <mergeCells count="3">
    <mergeCell ref="C1:E1"/>
    <mergeCell ref="F1:H1"/>
    <mergeCell ref="I1:K1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69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79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5.2082591417004052</v>
      </c>
      <c r="D15" s="30">
        <f t="shared" ref="D15:D24" si="1">(SUMIFS(KENTSELAG2,KAYNAK,A15,SEBEP,B15,SÜRE,"Uzun",BİLDİRİM,"Bildirimsiz",İL,$B$10,İLÇE,$B$11)/VLOOKUP($B$11,ABONE1,4,FALSE))*60</f>
        <v>14.632632129896578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14.585274049754238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14.585274049754238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19.009553732793517</v>
      </c>
      <c r="D17" s="30">
        <f t="shared" si="1"/>
        <v>11.752612280305726</v>
      </c>
      <c r="E17" s="30">
        <f t="shared" si="2"/>
        <v>11.789078877640703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11.789078877640703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6.3449933441295538</v>
      </c>
      <c r="D18" s="30">
        <f t="shared" si="1"/>
        <v>4.6794468071793984</v>
      </c>
      <c r="E18" s="30">
        <f t="shared" si="2"/>
        <v>4.6878162856026817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4.6878162856026817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2.1216517466354237</v>
      </c>
      <c r="E21" s="30">
        <f t="shared" si="2"/>
        <v>2.1109903102112564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2.1109903102112564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9.8692337475923486E-2</v>
      </c>
      <c r="E22" s="30">
        <f t="shared" si="2"/>
        <v>9.8196402135347152E-2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9.8196402135347152E-2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30.562806218623479</v>
      </c>
      <c r="D25" s="30">
        <f t="shared" ref="D25:L25" si="4">SUM(D15:D24)</f>
        <v>33.285035301493053</v>
      </c>
      <c r="E25" s="30">
        <f t="shared" si="4"/>
        <v>33.271355925344231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33.271355925344231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28.443899562753039</v>
      </c>
      <c r="D29" s="30">
        <f>(SUMIFS(KENTSELAG2,KAYNAK,A29,SEBEP,B29,SÜRE,"Uzun",BİLDİRİM,"Bildirimli",İL,$B$10,İLÇE,$B$11)/VLOOKUP($B$11,ABONE1,4,FALSE))*60</f>
        <v>12.906076180883561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12.984154742277267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12.984154742277267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2.3053561254309236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2.293771562693272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2.293771562693272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28.443899562753039</v>
      </c>
      <c r="D33" s="30">
        <f t="shared" ref="D33:L33" si="5">SUM(D28:D32)</f>
        <v>15.211432306314485</v>
      </c>
      <c r="E33" s="30">
        <f t="shared" si="5"/>
        <v>15.277926304970538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15.277926304970538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6.3157894736842107E-2</v>
      </c>
      <c r="D36" s="30">
        <f t="shared" ref="D36:D45" si="7">(SUMIFS(KENTSELAG1,KAYNAK,A36,SEBEP,B36,SÜRE,"Uzun",BİLDİRİM,"Bildirimsiz",İL,$B$10,İLÇE,$B$11)/VLOOKUP($B$11,ABONE1,4,FALSE))</f>
        <v>0.19125843955621533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0.19061472608313532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0.19061472608313532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0.38137651821862351</v>
      </c>
      <c r="D38" s="30">
        <f t="shared" si="7"/>
        <v>0.20499891630168526</v>
      </c>
      <c r="E38" s="30">
        <f t="shared" si="8"/>
        <v>0.20588522509032908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0.20588522509032908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9.9595141700404857E-2</v>
      </c>
      <c r="D39" s="30">
        <f t="shared" si="7"/>
        <v>7.1683576449804318E-2</v>
      </c>
      <c r="E39" s="30">
        <f t="shared" si="8"/>
        <v>7.1823833859574887E-2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7.1823833859574887E-2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</v>
      </c>
      <c r="D42" s="30">
        <f t="shared" si="7"/>
        <v>3.0155439143183128E-2</v>
      </c>
      <c r="E42" s="30">
        <f t="shared" si="8"/>
        <v>3.0003906122847562E-2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3.0003906122847562E-2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6.5021898884813092E-4</v>
      </c>
      <c r="E43" s="30">
        <f t="shared" si="8"/>
        <v>6.4695159662771392E-4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6.4695159662771392E-4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0.54412955465587043</v>
      </c>
      <c r="D46" s="30">
        <f t="shared" ref="D46:L46" si="10">SUM(D36:D45)</f>
        <v>0.49874659043973618</v>
      </c>
      <c r="E46" s="30">
        <f t="shared" si="10"/>
        <v>0.49897464275251452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0.49897464275251452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0.25991902834008096</v>
      </c>
      <c r="D50" s="30">
        <f>(SUMIFS(KENTSELAG1,KAYNAK,A50,SEBEP,B50,SÜRE,"Uzun",BİLDİRİM,"Bildirimli",İL,$B$10,İLÇE,$B$11)/VLOOKUP($B$11,ABONE1,4,FALSE))</f>
        <v>0.12114520330589328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0.12184255069821946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0.12184255069821946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1.0922861127128036E-2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1.0867973047752352E-2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1.0867973047752352E-2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0.25991902834008096</v>
      </c>
      <c r="D54" s="30">
        <f t="shared" ref="D54:L54" si="11">SUM(D49:D53)</f>
        <v>0.13206806443302133</v>
      </c>
      <c r="E54" s="30">
        <f t="shared" si="11"/>
        <v>0.13271052374597181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0.13271052374597181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1.1336032388663968E-2</v>
      </c>
      <c r="D58" s="30">
        <f>(SUMIFS(KENTSELAG1,KAYNAK,A58,SÜRE,"Kısa",İL,$B$10,İLÇE,$B$11)/VLOOKUP($B$11,ABONE1,4,FALSE))</f>
        <v>1.2509559037021589E-2</v>
      </c>
      <c r="E58" s="30">
        <f>(SUMIFS(KENTSELOG1,KAYNAK,A58,SÜRE,"Kısa",İL,$B$10,İLÇE,$B$11)+SUMIFS(KENTSELAG1,KAYNAK,A58,SÜRE,"Kısa",İL,$B$10,İLÇE,$B$11))/VLOOKUP($B$11,ABONE1,5,FALSE)</f>
        <v>1.2503661990169591E-2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1.2503661990169591E-2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1.1336032388663968E-2</v>
      </c>
      <c r="D60" s="30">
        <f t="shared" ref="D60:L60" si="12">SUM(D57:D59)</f>
        <v>1.2509559037021589E-2</v>
      </c>
      <c r="E60" s="30">
        <f t="shared" si="12"/>
        <v>1.2503661990169591E-2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1.2503661990169591E-2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1235</v>
      </c>
      <c r="D65" s="29">
        <f>VLOOKUP($B$11,ABONE1,4,FALSE)</f>
        <v>244533</v>
      </c>
      <c r="E65" s="29">
        <f>VLOOKUP($B$11,ABONE1,5,FALSE)</f>
        <v>245768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245768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0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80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13.673745821917809</v>
      </c>
      <c r="D17" s="30">
        <f t="shared" si="1"/>
        <v>28.200108509958756</v>
      </c>
      <c r="E17" s="30">
        <f t="shared" si="2"/>
        <v>28.18466016687729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28.18466016687729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0.85448301369863</v>
      </c>
      <c r="D18" s="30">
        <f t="shared" si="1"/>
        <v>7.7917632078051344</v>
      </c>
      <c r="E18" s="30">
        <f t="shared" si="2"/>
        <v>7.7843856221842636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7.7843856221842636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1.486563050302427</v>
      </c>
      <c r="E20" s="30">
        <f t="shared" si="2"/>
        <v>1.4849821358982858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1.4849821358982858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3.5111469620571598</v>
      </c>
      <c r="E21" s="30">
        <f t="shared" si="2"/>
        <v>3.5074129644939589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3.5074129644939589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0.16951909414068053</v>
      </c>
      <c r="E22" s="30">
        <f t="shared" si="2"/>
        <v>0.16933881576120011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0.16933881576120011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14.528228835616439</v>
      </c>
      <c r="D25" s="30">
        <f t="shared" ref="D25:L25" si="4">SUM(D15:D24)</f>
        <v>41.159100824264165</v>
      </c>
      <c r="E25" s="30">
        <f t="shared" si="4"/>
        <v>41.130779705214998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41.130779705214998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0.95782499999999993</v>
      </c>
      <c r="D29" s="30">
        <f>(SUMIFS(KENTSELAG2,KAYNAK,A29,SEBEP,B29,SÜRE,"Uzun",BİLDİRİM,"Bildirimli",İL,$B$10,İLÇE,$B$11)/VLOOKUP($B$11,ABONE1,4,FALSE))*60</f>
        <v>6.8159180968422897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6.8096881937408265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6.8096881937408265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5.1242970470429965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5.1188475136302554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5.1188475136302554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0.95782499999999993</v>
      </c>
      <c r="D33" s="30">
        <f t="shared" ref="D33:L33" si="5">SUM(D28:D32)</f>
        <v>11.940215143885286</v>
      </c>
      <c r="E33" s="30">
        <f t="shared" si="5"/>
        <v>11.928535707371083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11.928535707371083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0.71575342465753422</v>
      </c>
      <c r="D38" s="30">
        <f t="shared" si="7"/>
        <v>0.43662521282917882</v>
      </c>
      <c r="E38" s="30">
        <f t="shared" si="8"/>
        <v>0.43692205715784144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0.43692205715784144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1.3698630136986301E-2</v>
      </c>
      <c r="D39" s="30">
        <f t="shared" si="7"/>
        <v>9.7039167860697606E-2</v>
      </c>
      <c r="E39" s="30">
        <f t="shared" si="8"/>
        <v>9.6950537744060775E-2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9.6950537744060775E-2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1.8375315825740755E-3</v>
      </c>
      <c r="E41" s="30">
        <f t="shared" si="8"/>
        <v>1.8355774238544942E-3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1.8355774238544942E-3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</v>
      </c>
      <c r="D42" s="30">
        <f t="shared" si="7"/>
        <v>3.1868776911269832E-2</v>
      </c>
      <c r="E42" s="30">
        <f t="shared" si="8"/>
        <v>3.1834885440301851E-2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3.1834885440301851E-2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1.8265938945825632E-3</v>
      </c>
      <c r="E43" s="30">
        <f t="shared" si="8"/>
        <v>1.8246513677601221E-3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1.8246513677601221E-3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0.72945205479452047</v>
      </c>
      <c r="D46" s="30">
        <f t="shared" ref="D46:L46" si="10">SUM(D36:D45)</f>
        <v>0.56919728307830297</v>
      </c>
      <c r="E46" s="30">
        <f t="shared" si="10"/>
        <v>0.56936770913381873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0.56936770913381873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2.0547945205479451E-2</v>
      </c>
      <c r="D50" s="30">
        <f>(SUMIFS(KENTSELAG1,KAYNAK,A50,SEBEP,B50,SÜRE,"Uzun",BİLDİRİM,"Bildirimli",İL,$B$10,İLÇE,$B$11)/VLOOKUP($B$11,ABONE1,4,FALSE))</f>
        <v>8.8088493187643335E-2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8.8016665877562614E-2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8.8016665877562614E-2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2.82411103940849E-2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2.8211076835668474E-2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2.8211076835668474E-2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2.0547945205479451E-2</v>
      </c>
      <c r="D54" s="30">
        <f t="shared" ref="D54:L54" si="11">SUM(D49:D53)</f>
        <v>0.11632960358172824</v>
      </c>
      <c r="E54" s="30">
        <f t="shared" si="11"/>
        <v>0.11622774271323108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0.11622774271323108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1.0273972602739725E-2</v>
      </c>
      <c r="D58" s="30">
        <f>(SUMIFS(KENTSELAG1,KAYNAK,A58,SÜRE,"Kısa",İL,$B$10,İLÇE,$B$11)/VLOOKUP($B$11,ABONE1,4,FALSE))</f>
        <v>8.6575446348817447E-2</v>
      </c>
      <c r="E58" s="30">
        <f>(SUMIFS(KENTSELOG1,KAYNAK,A58,SÜRE,"Kısa",İL,$B$10,İLÇE,$B$11)+SUMIFS(KENTSELAG1,KAYNAK,A58,SÜRE,"Kısa",İL,$B$10,İLÇE,$B$11))/VLOOKUP($B$11,ABONE1,5,FALSE)</f>
        <v>8.6494302061746783E-2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8.6494302061746783E-2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1.0273972602739725E-2</v>
      </c>
      <c r="D60" s="30">
        <f t="shared" ref="D60:L60" si="12">SUM(D57:D59)</f>
        <v>8.6575446348817447E-2</v>
      </c>
      <c r="E60" s="30">
        <f t="shared" si="12"/>
        <v>8.6494302061746783E-2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8.6494302061746783E-2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292</v>
      </c>
      <c r="D65" s="29">
        <f>VLOOKUP($B$11,ABONE1,4,FALSE)</f>
        <v>274281</v>
      </c>
      <c r="E65" s="29">
        <f>VLOOKUP($B$11,ABONE1,5,FALSE)</f>
        <v>274573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274573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1"/>
  <dimension ref="A1:V70"/>
  <sheetViews>
    <sheetView zoomScale="90" zoomScaleNormal="90" workbookViewId="0">
      <selection activeCell="K24" sqref="K24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81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0.84933312000000005</v>
      </c>
      <c r="D17" s="30">
        <f t="shared" si="1"/>
        <v>4.5612182190078903</v>
      </c>
      <c r="E17" s="30">
        <f t="shared" si="2"/>
        <v>4.5591155491808859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4.5591155491808859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4.1177227835313319</v>
      </c>
      <c r="E18" s="30">
        <f t="shared" si="2"/>
        <v>4.1153902190197806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4.1153902190197806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3.8785386621928</v>
      </c>
      <c r="E21" s="30">
        <f t="shared" si="2"/>
        <v>3.8763415881993066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3.8763415881993066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0.30491739965539133</v>
      </c>
      <c r="E22" s="30">
        <f t="shared" si="2"/>
        <v>0.30474467323771331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0.30474467323771331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0.84933312000000005</v>
      </c>
      <c r="D25" s="30">
        <f t="shared" ref="D25:L25" si="4">SUM(D15:D24)</f>
        <v>12.862397064387412</v>
      </c>
      <c r="E25" s="30">
        <f t="shared" si="4"/>
        <v>12.855592029637688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12.855592029637688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0.50613359999999996</v>
      </c>
      <c r="D28" s="30">
        <f>(SUMIFS(KENTSELAG2,KAYNAK,A28,SEBEP,B28,SÜRE,"Uzun",BİLDİRİM,"Bildirimli",İL,$B$10,İLÇE,$B$11)/VLOOKUP($B$11,ABONE1,4,FALSE))*60</f>
        <v>1.0239421395665185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1.0236488168037523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1.0236488168037523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2.1212001599999999</v>
      </c>
      <c r="D29" s="30">
        <f>(SUMIFS(KENTSELAG2,KAYNAK,A29,SEBEP,B29,SÜRE,"Uzun",BİLDİRİM,"Bildirimli",İL,$B$10,İLÇE,$B$11)/VLOOKUP($B$11,ABONE1,4,FALSE))*60</f>
        <v>5.5965022406819633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5.5945335879274021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5.5945335879274021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2.5922356459599167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2.5907672234382439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2.5907672234382439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2.62733376</v>
      </c>
      <c r="D33" s="30">
        <f t="shared" ref="D33:L33" si="5">SUM(D28:D32)</f>
        <v>9.2126800262083979</v>
      </c>
      <c r="E33" s="30">
        <f t="shared" si="5"/>
        <v>9.2089496281693979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9.2089496281693979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8.0000000000000002E-3</v>
      </c>
      <c r="D38" s="30">
        <f t="shared" si="7"/>
        <v>8.9530243946676344E-2</v>
      </c>
      <c r="E38" s="30">
        <f t="shared" si="8"/>
        <v>8.9484059547277547E-2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8.9484059547277547E-2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</v>
      </c>
      <c r="D39" s="30">
        <f t="shared" si="7"/>
        <v>7.4621383875940875E-2</v>
      </c>
      <c r="E39" s="30">
        <f t="shared" si="8"/>
        <v>7.4579113135295583E-2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7.4579113135295583E-2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</v>
      </c>
      <c r="D42" s="30">
        <f t="shared" si="7"/>
        <v>2.9259998186270064E-2</v>
      </c>
      <c r="E42" s="30">
        <f t="shared" si="8"/>
        <v>2.9243423288695534E-2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2.9243423288695534E-2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1.3240228529971887E-3</v>
      </c>
      <c r="E43" s="30">
        <f t="shared" si="8"/>
        <v>1.3232728343869668E-3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1.3232728343869668E-3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8.0000000000000002E-3</v>
      </c>
      <c r="D46" s="30">
        <f t="shared" ref="D46:L46" si="10">SUM(D36:D45)</f>
        <v>0.19473564886188446</v>
      </c>
      <c r="E46" s="30">
        <f t="shared" si="10"/>
        <v>0.19462986880565564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0.19462986880565564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5.6000000000000001E-2</v>
      </c>
      <c r="D49" s="30">
        <f>(SUMIFS(KENTSELAG1,KAYNAK,A49,SEBEP,B49,SÜRE,"Uzun",BİLDİRİM,"Bildirimli",İL,$B$10,İLÇE,$B$11)/VLOOKUP($B$11,ABONE1,4,FALSE))</f>
        <v>0.14011063752607236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0.14006299141232184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0.14006299141232184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1.6E-2</v>
      </c>
      <c r="D50" s="30">
        <f>(SUMIFS(KENTSELAG1,KAYNAK,A50,SEBEP,B50,SÜRE,"Uzun",BİLDİRİM,"Bildirimli",İL,$B$10,İLÇE,$B$11)/VLOOKUP($B$11,ABONE1,4,FALSE))</f>
        <v>7.281672259000635E-2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7.2784537647565317E-2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7.2784537647565317E-2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2.2630815271606059E-2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2.2617995604196407E-2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2.2617995604196407E-2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7.2000000000000008E-2</v>
      </c>
      <c r="D54" s="30">
        <f t="shared" ref="D54:L54" si="11">SUM(D49:D53)</f>
        <v>0.23555817538768478</v>
      </c>
      <c r="E54" s="30">
        <f t="shared" si="11"/>
        <v>0.23546552466408358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0.23546552466408358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</v>
      </c>
      <c r="D58" s="30">
        <f>(SUMIFS(KENTSELAG1,KAYNAK,A58,SÜRE,"Kısa",İL,$B$10,İLÇE,$B$11)/VLOOKUP($B$11,ABONE1,4,FALSE))</f>
        <v>0</v>
      </c>
      <c r="E58" s="30">
        <f>(SUMIFS(KENTSELOG1,KAYNAK,A58,SÜRE,"Kısa",İL,$B$10,İLÇE,$B$11)+SUMIFS(KENTSELAG1,KAYNAK,A58,SÜRE,"Kısa",İL,$B$10,İLÇE,$B$11))/VLOOKUP($B$11,ABONE1,5,FALSE)</f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2">SUM(D57:D59)</f>
        <v>0</v>
      </c>
      <c r="E60" s="30">
        <f t="shared" si="12"/>
        <v>0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125</v>
      </c>
      <c r="D65" s="29">
        <f>VLOOKUP($B$11,ABONE1,4,FALSE)</f>
        <v>220540</v>
      </c>
      <c r="E65" s="29">
        <f>VLOOKUP($B$11,ABONE1,5,FALSE)</f>
        <v>220665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220665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2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82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2.4355069565217389</v>
      </c>
      <c r="D17" s="30">
        <f t="shared" si="1"/>
        <v>7.1475919182551948</v>
      </c>
      <c r="E17" s="30">
        <f t="shared" si="2"/>
        <v>7.1413960599131023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7.1413960599131023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3.4586960869565222</v>
      </c>
      <c r="D18" s="30">
        <f t="shared" si="1"/>
        <v>1.5847157822428302</v>
      </c>
      <c r="E18" s="30">
        <f t="shared" si="2"/>
        <v>1.5871798542190714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1.5871798542190714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3.085679395500601</v>
      </c>
      <c r="E21" s="30">
        <f t="shared" si="2"/>
        <v>3.0816220763777729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3.0816220763777729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8.4855074703760937E-3</v>
      </c>
      <c r="E22" s="30">
        <f t="shared" si="2"/>
        <v>8.4743499885662002E-3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8.4743499885662002E-3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5.8942030434782611</v>
      </c>
      <c r="D25" s="30">
        <f t="shared" ref="D25:L25" si="4">SUM(D15:D24)</f>
        <v>11.826472603469</v>
      </c>
      <c r="E25" s="30">
        <f t="shared" si="4"/>
        <v>11.818672340498512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11.818672340498512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0</v>
      </c>
      <c r="D29" s="30">
        <f>(SUMIFS(KENTSELAG2,KAYNAK,A29,SEBEP,B29,SÜRE,"Uzun",BİLDİRİM,"Bildirimli",İL,$B$10,İLÇE,$B$11)/VLOOKUP($B$11,ABONE1,4,FALSE))*60</f>
        <v>0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11.626028055984886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11.610741145094899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11.610741145094899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5">SUM(D28:D32)</f>
        <v>11.626028055984886</v>
      </c>
      <c r="E33" s="30">
        <f t="shared" si="5"/>
        <v>11.610741145094899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11.610741145094899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0.10869565217391304</v>
      </c>
      <c r="D38" s="30">
        <f t="shared" si="7"/>
        <v>0.21140305684355143</v>
      </c>
      <c r="E38" s="30">
        <f t="shared" si="8"/>
        <v>0.21126800823233477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0.21126800823233477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4.3478260869565216E-2</v>
      </c>
      <c r="D39" s="30">
        <f t="shared" si="7"/>
        <v>1.9921002919457323E-2</v>
      </c>
      <c r="E39" s="30">
        <f t="shared" si="8"/>
        <v>1.9951978047107247E-2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1.9951978047107247E-2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</v>
      </c>
      <c r="D42" s="30">
        <f t="shared" si="7"/>
        <v>2.3985345469116719E-2</v>
      </c>
      <c r="E42" s="30">
        <f t="shared" si="8"/>
        <v>2.3953807454836495E-2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2.3953807454836495E-2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5.7244261262808401E-5</v>
      </c>
      <c r="E43" s="30">
        <f t="shared" si="8"/>
        <v>5.7168991538989253E-5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5.7168991538989253E-5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0.15217391304347827</v>
      </c>
      <c r="D46" s="30">
        <f t="shared" ref="D46:L46" si="10">SUM(D36:D45)</f>
        <v>0.25536664949338828</v>
      </c>
      <c r="E46" s="30">
        <f t="shared" si="10"/>
        <v>0.25523096272581752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0.25523096272581752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</v>
      </c>
      <c r="D50" s="30">
        <f>(SUMIFS(KENTSELAG1,KAYNAK,A50,SEBEP,B50,SÜRE,"Uzun",BİLDİRİM,"Bildirimli",İL,$B$10,İLÇE,$B$11)/VLOOKUP($B$11,ABONE1,4,FALSE))</f>
        <v>0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5.094739252389948E-2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5.0880402469700436E-2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5.0880402469700436E-2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1">SUM(D49:D53)</f>
        <v>5.094739252389948E-2</v>
      </c>
      <c r="E54" s="30">
        <f t="shared" si="11"/>
        <v>5.0880402469700436E-2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5.0880402469700436E-2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</v>
      </c>
      <c r="D58" s="30">
        <f>(SUMIFS(KENTSELAG1,KAYNAK,A58,SÜRE,"Kısa",İL,$B$10,İLÇE,$B$11)/VLOOKUP($B$11,ABONE1,4,FALSE))</f>
        <v>0</v>
      </c>
      <c r="E58" s="30">
        <f>(SUMIFS(KENTSELOG1,KAYNAK,A58,SÜRE,"Kısa",İL,$B$10,İLÇE,$B$11)+SUMIFS(KENTSELAG1,KAYNAK,A58,SÜRE,"Kısa",İL,$B$10,İLÇE,$B$11))/VLOOKUP($B$11,ABONE1,5,FALSE)</f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2">SUM(D57:D59)</f>
        <v>0</v>
      </c>
      <c r="E60" s="30">
        <f t="shared" si="12"/>
        <v>0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46</v>
      </c>
      <c r="D65" s="29">
        <f>VLOOKUP($B$11,ABONE1,4,FALSE)</f>
        <v>34938</v>
      </c>
      <c r="E65" s="29">
        <f>VLOOKUP($B$11,ABONE1,5,FALSE)</f>
        <v>34984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34984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52</vt:i4>
      </vt:variant>
      <vt:variant>
        <vt:lpstr>Adlandırılmış Aralıklar</vt:lpstr>
      </vt:variant>
      <vt:variant>
        <vt:i4>23</vt:i4>
      </vt:variant>
    </vt:vector>
  </HeadingPairs>
  <TitlesOfParts>
    <vt:vector size="75" baseType="lpstr">
      <vt:lpstr>TABLO-1</vt:lpstr>
      <vt:lpstr>TÜM BÖLGE</vt:lpstr>
      <vt:lpstr>İZMİR</vt:lpstr>
      <vt:lpstr>MANİSA</vt:lpstr>
      <vt:lpstr>İZMİR - KONAK</vt:lpstr>
      <vt:lpstr>İZMİR - BORNOVA</vt:lpstr>
      <vt:lpstr>İZMİR - BUCA</vt:lpstr>
      <vt:lpstr>İZMİR - KARŞIYAKA</vt:lpstr>
      <vt:lpstr>İZMİR - NARLIDERE</vt:lpstr>
      <vt:lpstr>İZMİR - GAZİEMİR</vt:lpstr>
      <vt:lpstr>İZMİR - ÇİĞLİ</vt:lpstr>
      <vt:lpstr>İZMİR - GÜZELBAHÇE</vt:lpstr>
      <vt:lpstr>İZMİR - KARABAĞLAR</vt:lpstr>
      <vt:lpstr>İZMİR - SELÇUK</vt:lpstr>
      <vt:lpstr>İZMİR - SEFERİHİSAR</vt:lpstr>
      <vt:lpstr>İZMİR - ÖDEMİŞ</vt:lpstr>
      <vt:lpstr>İZMİR - BERGAMA</vt:lpstr>
      <vt:lpstr>İZMİR - ALİAĞA</vt:lpstr>
      <vt:lpstr>İZMİR - ÇEŞME</vt:lpstr>
      <vt:lpstr>İZMİR - URLA</vt:lpstr>
      <vt:lpstr>İZMİR - BAYINDIR</vt:lpstr>
      <vt:lpstr>İZMİR - KARABURUN</vt:lpstr>
      <vt:lpstr>İZMİR - MENDERES</vt:lpstr>
      <vt:lpstr>İZMİR - FOÇA</vt:lpstr>
      <vt:lpstr>İZMİR - KINIK</vt:lpstr>
      <vt:lpstr>İZMİR - TORBALI</vt:lpstr>
      <vt:lpstr>İZMİR - KEMALPAŞA</vt:lpstr>
      <vt:lpstr>İZMİR - MENEMEN</vt:lpstr>
      <vt:lpstr>İZMİR - TİRE</vt:lpstr>
      <vt:lpstr>İZMİR - DİKİLİ</vt:lpstr>
      <vt:lpstr>İZMİR - KİRAZ</vt:lpstr>
      <vt:lpstr>İZMİR - BEYDAĞ</vt:lpstr>
      <vt:lpstr>İZMİR - BAYRAKLI</vt:lpstr>
      <vt:lpstr>İZMİR - BALÇOVA</vt:lpstr>
      <vt:lpstr>MANİSA - AKHİSAR</vt:lpstr>
      <vt:lpstr>MANİSA - ALAŞEHİR</vt:lpstr>
      <vt:lpstr>MANİSA - DEMİRCİ</vt:lpstr>
      <vt:lpstr>MANİSA - GÖRDES</vt:lpstr>
      <vt:lpstr>MANİSA - KIRKAĞAÇ</vt:lpstr>
      <vt:lpstr>MANİSA - KULA</vt:lpstr>
      <vt:lpstr>MANİSA - SALİHLİ</vt:lpstr>
      <vt:lpstr>MANİSA - SARIGÖL</vt:lpstr>
      <vt:lpstr>MANİSA - SARUHANLI</vt:lpstr>
      <vt:lpstr>MANİSA - SELENDİ</vt:lpstr>
      <vt:lpstr>MANİSA - SOMA</vt:lpstr>
      <vt:lpstr>MANİSA - TURGUTLU</vt:lpstr>
      <vt:lpstr>MANİSA - AHMETLİ</vt:lpstr>
      <vt:lpstr>MANİSA - GÖLMARMARA</vt:lpstr>
      <vt:lpstr>MANİSA - KÖPRÜBAŞI</vt:lpstr>
      <vt:lpstr>MANİSA - ŞEHZADELER</vt:lpstr>
      <vt:lpstr>MANİSA - YUNUSEMRE</vt:lpstr>
      <vt:lpstr>ABONE SAYILARI</vt:lpstr>
      <vt:lpstr>ABONE</vt:lpstr>
      <vt:lpstr>ABONE1</vt:lpstr>
      <vt:lpstr>BİLDİRİM</vt:lpstr>
      <vt:lpstr>İL</vt:lpstr>
      <vt:lpstr>İLÇE</vt:lpstr>
      <vt:lpstr>KAYNAK</vt:lpstr>
      <vt:lpstr>KENTALTIAG1</vt:lpstr>
      <vt:lpstr>KENTALTIAG2</vt:lpstr>
      <vt:lpstr>KENTALTIOG1</vt:lpstr>
      <vt:lpstr>KENTALTIOG2</vt:lpstr>
      <vt:lpstr>KENTSELAG1</vt:lpstr>
      <vt:lpstr>KENTSELAG2</vt:lpstr>
      <vt:lpstr>KENTSELİİ1</vt:lpstr>
      <vt:lpstr>KENTSELOG1</vt:lpstr>
      <vt:lpstr>KENTSELOG2</vt:lpstr>
      <vt:lpstr>KIRSALAG1</vt:lpstr>
      <vt:lpstr>KIRSALAG2</vt:lpstr>
      <vt:lpstr>KIRSALOG1</vt:lpstr>
      <vt:lpstr>KIRSALOG2</vt:lpstr>
      <vt:lpstr>SEBEP</vt:lpstr>
      <vt:lpstr>SÜRE</vt:lpstr>
      <vt:lpstr>TOPLAM1</vt:lpstr>
      <vt:lpstr>TOPLAM2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Kemal ÖZKAN</dc:creator>
  <cp:lastModifiedBy>Crm Takım Lideri</cp:lastModifiedBy>
  <dcterms:created xsi:type="dcterms:W3CDTF">2018-03-07T06:32:47Z</dcterms:created>
  <dcterms:modified xsi:type="dcterms:W3CDTF">2023-08-01T10:42:32Z</dcterms:modified>
</cp:coreProperties>
</file>